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mc:AlternateContent xmlns:mc="http://schemas.openxmlformats.org/markup-compatibility/2006">
    <mc:Choice Requires="x15">
      <x15ac:absPath xmlns:x15ac="http://schemas.microsoft.com/office/spreadsheetml/2010/11/ac" url="\\192.168.18.166\oap\Backup_SIGI\2024\RIESGOS\6.1. Matrices de Riesgos Ajdo\5. Gestión para la Protección de los Derechos\II CUATRIMESTRE\Consolidado Proceso\"/>
    </mc:Choice>
  </mc:AlternateContent>
  <xr:revisionPtr revIDLastSave="0" documentId="13_ncr:1_{D8E6DF91-894A-4C71-B76D-A14BC01CE1F2}" xr6:coauthVersionLast="47" xr6:coauthVersionMax="47" xr10:uidLastSave="{00000000-0000-0000-0000-000000000000}"/>
  <bookViews>
    <workbookView xWindow="-120" yWindow="-120" windowWidth="20730" windowHeight="11040" tabRatio="806" firstSheet="17" activeTab="18" xr2:uid="{00000000-000D-0000-FFFF-FFFF00000000}"/>
  </bookViews>
  <sheets>
    <sheet name="Tabla del contexto" sheetId="15" state="hidden" r:id="rId1"/>
    <sheet name="Tipología riesgos" sheetId="11" state="hidden" r:id="rId2"/>
    <sheet name="Intructivo" sheetId="63" r:id="rId3"/>
    <sheet name="Mapa final" sheetId="64" r:id="rId4"/>
    <sheet name="Matriz Calor Inherente" sheetId="83" r:id="rId5"/>
    <sheet name="Matriz Calor Residual" sheetId="66" r:id="rId6"/>
    <sheet name="Mapa Riesgo Gestión" sheetId="77" r:id="rId7"/>
    <sheet name="Tabla probabilidad" sheetId="67" r:id="rId8"/>
    <sheet name="Tabla Impacto" sheetId="68" r:id="rId9"/>
    <sheet name="Tabla Valoración controles" sheetId="69" r:id="rId10"/>
    <sheet name="VALIDACIÓN DE DATOS" sheetId="42" state="hidden" r:id="rId11"/>
    <sheet name="Opciones Tratamiento" sheetId="70" state="hidden" r:id="rId12"/>
    <sheet name="Hoja1 (2)" sheetId="71" state="hidden" r:id="rId13"/>
    <sheet name="Hoja1" sheetId="20" state="hidden" r:id="rId14"/>
    <sheet name="Riesgos de Corrupción" sheetId="79" r:id="rId15"/>
    <sheet name="Controles de Corrupción" sheetId="80" r:id="rId16"/>
    <sheet name="Mapa de calor Corrupción" sheetId="81" r:id="rId17"/>
    <sheet name="Mapa Riesgo Corrupción" sheetId="82" r:id="rId18"/>
    <sheet name="Mapa final SI" sheetId="72" r:id="rId19"/>
    <sheet name="Matriz Calor Inherente SI" sheetId="73" r:id="rId20"/>
    <sheet name="Matriz Calor Residual SI" sheetId="74" r:id="rId21"/>
    <sheet name="Mapa Riesgo SI" sheetId="78" r:id="rId22"/>
  </sheets>
  <externalReferences>
    <externalReference r:id="rId23"/>
    <externalReference r:id="rId24"/>
    <externalReference r:id="rId25"/>
  </externalReferences>
  <definedNames>
    <definedName name="_xlnm._FilterDatabase" localSheetId="15" hidden="1">'Controles de Corrupción'!$C$9:$AZ$249</definedName>
    <definedName name="_xlnm._FilterDatabase" localSheetId="16" hidden="1">'Mapa de calor Corrupción'!$K$37:$Q$62</definedName>
    <definedName name="_xlnm._FilterDatabase" localSheetId="14" hidden="1">'Riesgos de Corrupción'!$B$10:$BN$102</definedName>
  </definedNames>
  <calcPr calcId="191029"/>
  <pivotCaches>
    <pivotCache cacheId="5" r:id="rId2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5" i="77" l="1"/>
  <c r="H94" i="64" l="1"/>
  <c r="C7" i="77" l="1"/>
  <c r="AK44" i="80"/>
  <c r="C109" i="77" l="1"/>
  <c r="M9" i="77" l="1"/>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L67" i="77"/>
  <c r="L68" i="77"/>
  <c r="L69" i="77"/>
  <c r="L70" i="77"/>
  <c r="L71" i="77"/>
  <c r="L72" i="77"/>
  <c r="L73" i="77"/>
  <c r="L74" i="77"/>
  <c r="L75" i="77"/>
  <c r="L76" i="77"/>
  <c r="L77" i="77"/>
  <c r="L78" i="77"/>
  <c r="L79" i="77"/>
  <c r="L80" i="77"/>
  <c r="L81" i="77"/>
  <c r="L82" i="77"/>
  <c r="L83" i="77"/>
  <c r="L84" i="77"/>
  <c r="L85" i="77"/>
  <c r="L86" i="77"/>
  <c r="L87" i="77"/>
  <c r="L88" i="77"/>
  <c r="L89" i="77"/>
  <c r="L90" i="77"/>
  <c r="L91" i="77"/>
  <c r="L92" i="77"/>
  <c r="L93" i="77"/>
  <c r="L94" i="77"/>
  <c r="L95" i="77"/>
  <c r="L96" i="77"/>
  <c r="L97" i="77"/>
  <c r="L98" i="77"/>
  <c r="L99" i="77"/>
  <c r="L100" i="77"/>
  <c r="L101" i="77"/>
  <c r="L102" i="77"/>
  <c r="L103" i="77"/>
  <c r="L104" i="77"/>
  <c r="L105" i="77"/>
  <c r="L106" i="77"/>
  <c r="L107" i="77"/>
  <c r="L108" i="77"/>
  <c r="L109" i="77"/>
  <c r="L110" i="77"/>
  <c r="L111" i="77"/>
  <c r="L112" i="77"/>
  <c r="L113" i="77"/>
  <c r="L114" i="77"/>
  <c r="L115" i="77"/>
  <c r="L116" i="77"/>
  <c r="L117" i="77"/>
  <c r="L118" i="77"/>
  <c r="L119" i="77"/>
  <c r="L120" i="77"/>
  <c r="L121" i="77"/>
  <c r="L122" i="77"/>
  <c r="L123" i="77"/>
  <c r="L124" i="77"/>
  <c r="L125" i="77"/>
  <c r="L126" i="77"/>
  <c r="L127" i="77"/>
  <c r="L128" i="77"/>
  <c r="L129" i="77"/>
  <c r="L130" i="77"/>
  <c r="L131" i="77"/>
  <c r="L132" i="77"/>
  <c r="L133" i="77"/>
  <c r="L134" i="77"/>
  <c r="L135" i="77"/>
  <c r="L136" i="77"/>
  <c r="L137" i="77"/>
  <c r="L138" i="77"/>
  <c r="L139" i="77"/>
  <c r="L140" i="77"/>
  <c r="L141" i="77"/>
  <c r="L142" i="77"/>
  <c r="L143" i="77"/>
  <c r="L144" i="77"/>
  <c r="L145" i="77"/>
  <c r="L146" i="77"/>
  <c r="L147" i="77"/>
  <c r="J133" i="77"/>
  <c r="J134" i="77"/>
  <c r="J135" i="77"/>
  <c r="J136" i="77"/>
  <c r="J137" i="77"/>
  <c r="J138" i="77"/>
  <c r="J139" i="77"/>
  <c r="J140" i="77"/>
  <c r="J141" i="77"/>
  <c r="J142" i="77"/>
  <c r="I133" i="77"/>
  <c r="I134" i="77"/>
  <c r="I135" i="77"/>
  <c r="I136" i="77"/>
  <c r="I137" i="77"/>
  <c r="I138" i="77"/>
  <c r="K138" i="77" s="1"/>
  <c r="I139" i="77"/>
  <c r="I140" i="77"/>
  <c r="I141" i="77"/>
  <c r="K141" i="77" s="1"/>
  <c r="I142" i="77"/>
  <c r="I143" i="77"/>
  <c r="I144" i="77"/>
  <c r="I145" i="77"/>
  <c r="I146" i="77"/>
  <c r="I147" i="77"/>
  <c r="I148" i="77"/>
  <c r="I149" i="77"/>
  <c r="I150" i="77"/>
  <c r="I151" i="77"/>
  <c r="I152" i="77"/>
  <c r="I153" i="77"/>
  <c r="I154" i="77"/>
  <c r="I155" i="77"/>
  <c r="I156" i="77"/>
  <c r="I157" i="77"/>
  <c r="I158" i="77"/>
  <c r="I159" i="77"/>
  <c r="I160" i="77"/>
  <c r="I161" i="77"/>
  <c r="I162" i="77"/>
  <c r="I163" i="77"/>
  <c r="I164" i="77"/>
  <c r="I165" i="77"/>
  <c r="I166" i="77"/>
  <c r="I167" i="77"/>
  <c r="I168" i="77"/>
  <c r="I169" i="77"/>
  <c r="I170" i="77"/>
  <c r="I171" i="77"/>
  <c r="I172" i="77"/>
  <c r="I173" i="77"/>
  <c r="I174" i="77"/>
  <c r="I175" i="77"/>
  <c r="I176" i="77"/>
  <c r="I177" i="77"/>
  <c r="I178" i="77"/>
  <c r="I179" i="77"/>
  <c r="I180" i="77"/>
  <c r="I181" i="77"/>
  <c r="I182" i="77"/>
  <c r="I183" i="77"/>
  <c r="I184" i="77"/>
  <c r="I185" i="77"/>
  <c r="I186" i="77"/>
  <c r="G133" i="77"/>
  <c r="G139" i="77"/>
  <c r="G145" i="77"/>
  <c r="G151" i="77"/>
  <c r="G157" i="77"/>
  <c r="F133" i="77"/>
  <c r="F139" i="77"/>
  <c r="F145" i="77"/>
  <c r="F151" i="77"/>
  <c r="F157" i="77"/>
  <c r="F163" i="77"/>
  <c r="F169" i="77"/>
  <c r="F175" i="77"/>
  <c r="E43" i="77"/>
  <c r="E49" i="77"/>
  <c r="E55" i="77"/>
  <c r="E61" i="77"/>
  <c r="E67" i="77"/>
  <c r="E73" i="77"/>
  <c r="E79" i="77"/>
  <c r="E91" i="77"/>
  <c r="E97" i="77"/>
  <c r="E103" i="77"/>
  <c r="E109" i="77"/>
  <c r="E115" i="77"/>
  <c r="E19" i="77"/>
  <c r="E25" i="77"/>
  <c r="E31" i="77"/>
  <c r="E37" i="77"/>
  <c r="E7" i="77"/>
  <c r="E13" i="77"/>
  <c r="K140" i="77" l="1"/>
  <c r="K135" i="77"/>
  <c r="K133" i="77"/>
  <c r="K137" i="77"/>
  <c r="K139" i="77"/>
  <c r="K142" i="77"/>
  <c r="K134" i="77"/>
  <c r="K136" i="77"/>
  <c r="C73" i="77"/>
  <c r="C79" i="77"/>
  <c r="C85" i="77"/>
  <c r="C91" i="77"/>
  <c r="C97" i="77"/>
  <c r="C103" i="77"/>
  <c r="C67" i="77"/>
  <c r="T75" i="64"/>
  <c r="Q75" i="64"/>
  <c r="X75" i="64" s="1"/>
  <c r="Z75" i="64" s="1"/>
  <c r="K75" i="64"/>
  <c r="T74" i="64"/>
  <c r="Q74" i="64"/>
  <c r="K74" i="64"/>
  <c r="T73" i="64"/>
  <c r="Q73" i="64"/>
  <c r="K73" i="64"/>
  <c r="T72" i="64"/>
  <c r="Q72" i="64"/>
  <c r="X72" i="64" s="1"/>
  <c r="Z72" i="64" s="1"/>
  <c r="K72" i="64"/>
  <c r="T71" i="64"/>
  <c r="Q71" i="64"/>
  <c r="K71" i="64"/>
  <c r="T70" i="64"/>
  <c r="Q70" i="64"/>
  <c r="H70" i="64"/>
  <c r="F67" i="77" s="1"/>
  <c r="C13" i="82"/>
  <c r="C19" i="82"/>
  <c r="C25" i="82"/>
  <c r="R11" i="79"/>
  <c r="AB75" i="64" l="1"/>
  <c r="AA75" i="64" s="1"/>
  <c r="J72" i="77" s="1"/>
  <c r="AB74" i="64"/>
  <c r="AA74" i="64" s="1"/>
  <c r="J71" i="77" s="1"/>
  <c r="X74" i="64"/>
  <c r="Z74" i="64" s="1"/>
  <c r="AB73" i="64"/>
  <c r="AA73" i="64" s="1"/>
  <c r="J70" i="77" s="1"/>
  <c r="X73" i="64"/>
  <c r="Z73" i="64" s="1"/>
  <c r="I70" i="64"/>
  <c r="X70" i="64" s="1"/>
  <c r="Y72" i="64"/>
  <c r="AB72" i="64"/>
  <c r="AA72" i="64" s="1"/>
  <c r="J69" i="77" s="1"/>
  <c r="Y73" i="64"/>
  <c r="Y75" i="64"/>
  <c r="AA99" i="66" l="1"/>
  <c r="O99" i="66"/>
  <c r="AM78" i="66"/>
  <c r="AG57" i="66"/>
  <c r="O57" i="66"/>
  <c r="AG78" i="66"/>
  <c r="AA78" i="66"/>
  <c r="AM36" i="66"/>
  <c r="AA57" i="66"/>
  <c r="AG99" i="66"/>
  <c r="U57" i="66"/>
  <c r="U78" i="66"/>
  <c r="O36" i="66"/>
  <c r="AG36" i="66"/>
  <c r="U99" i="66"/>
  <c r="AM99" i="66"/>
  <c r="U36" i="66"/>
  <c r="AA36" i="66"/>
  <c r="AM57" i="66"/>
  <c r="O78" i="66"/>
  <c r="Y78" i="66"/>
  <c r="AK99" i="66"/>
  <c r="Y99" i="66"/>
  <c r="S78" i="66"/>
  <c r="AK78" i="66"/>
  <c r="AE57" i="66"/>
  <c r="AK36" i="66"/>
  <c r="M99" i="66"/>
  <c r="Y57" i="66"/>
  <c r="AE99" i="66"/>
  <c r="S36" i="66"/>
  <c r="S99" i="66"/>
  <c r="Y36" i="66"/>
  <c r="AE36" i="66"/>
  <c r="AE78" i="66"/>
  <c r="S57" i="66"/>
  <c r="M78" i="66"/>
  <c r="AK57" i="66"/>
  <c r="M57" i="66"/>
  <c r="M36" i="66"/>
  <c r="AD99" i="66"/>
  <c r="R99" i="66"/>
  <c r="AJ78" i="66"/>
  <c r="X78" i="66"/>
  <c r="X57" i="66"/>
  <c r="L36" i="66"/>
  <c r="X99" i="66"/>
  <c r="AD36" i="66"/>
  <c r="R78" i="66"/>
  <c r="AD57" i="66"/>
  <c r="AJ36" i="66"/>
  <c r="L99" i="66"/>
  <c r="L78" i="66"/>
  <c r="AJ57" i="66"/>
  <c r="L57" i="66"/>
  <c r="AD78" i="66"/>
  <c r="AJ99" i="66"/>
  <c r="R36" i="66"/>
  <c r="X36" i="66"/>
  <c r="R57" i="66"/>
  <c r="AE16" i="66"/>
  <c r="Y16" i="66"/>
  <c r="S16" i="66"/>
  <c r="AK16" i="66"/>
  <c r="M16" i="66"/>
  <c r="I70" i="77"/>
  <c r="K70" i="77" s="1"/>
  <c r="AC75" i="64"/>
  <c r="AM16" i="66"/>
  <c r="O16" i="66"/>
  <c r="AG16" i="66"/>
  <c r="U16" i="66"/>
  <c r="AA16" i="66"/>
  <c r="I72" i="77"/>
  <c r="K72" i="77" s="1"/>
  <c r="Y74" i="64"/>
  <c r="AJ16" i="66"/>
  <c r="L16" i="66"/>
  <c r="AD16" i="66"/>
  <c r="X16" i="66"/>
  <c r="R16" i="66"/>
  <c r="I69" i="77"/>
  <c r="K69" i="77" s="1"/>
  <c r="AC73" i="64"/>
  <c r="Y70" i="64"/>
  <c r="Z70" i="64"/>
  <c r="X71" i="64" s="1"/>
  <c r="AC72" i="64"/>
  <c r="AK40" i="80"/>
  <c r="AK41" i="80"/>
  <c r="AK38" i="80"/>
  <c r="AK39" i="80"/>
  <c r="AK27" i="80"/>
  <c r="AK28" i="80"/>
  <c r="AK29" i="80"/>
  <c r="AK30" i="80"/>
  <c r="AK31" i="80"/>
  <c r="AK32" i="80"/>
  <c r="AK33" i="80"/>
  <c r="AK34" i="80"/>
  <c r="AK35" i="80"/>
  <c r="AK36" i="80"/>
  <c r="AK37" i="80"/>
  <c r="AK24" i="80"/>
  <c r="AK26" i="80"/>
  <c r="AK25" i="80"/>
  <c r="AF99" i="66" l="1"/>
  <c r="T99" i="66"/>
  <c r="AL78" i="66"/>
  <c r="Z78" i="66"/>
  <c r="N78" i="66"/>
  <c r="AL99" i="66"/>
  <c r="Z57" i="66"/>
  <c r="Z99" i="66"/>
  <c r="T78" i="66"/>
  <c r="N99" i="66"/>
  <c r="AF57" i="66"/>
  <c r="AL36" i="66"/>
  <c r="T57" i="66"/>
  <c r="N57" i="66"/>
  <c r="Z36" i="66"/>
  <c r="AF36" i="66"/>
  <c r="AF78" i="66"/>
  <c r="T36" i="66"/>
  <c r="N36" i="66"/>
  <c r="AL57" i="66"/>
  <c r="I67" i="77"/>
  <c r="AC74" i="64"/>
  <c r="Z16" i="66"/>
  <c r="T16" i="66"/>
  <c r="AL16" i="66"/>
  <c r="N16" i="66"/>
  <c r="AF16" i="66"/>
  <c r="I71" i="77"/>
  <c r="K71" i="77" s="1"/>
  <c r="Y71" i="64"/>
  <c r="Z71" i="64"/>
  <c r="AA27" i="80"/>
  <c r="I68" i="77" l="1"/>
  <c r="C5" i="64"/>
  <c r="H22" i="64"/>
  <c r="I22" i="64" l="1"/>
  <c r="F19" i="77"/>
  <c r="AA25" i="80"/>
  <c r="AA26" i="80"/>
  <c r="AA24" i="80"/>
  <c r="Y25" i="80"/>
  <c r="Y26" i="80"/>
  <c r="Y24" i="80"/>
  <c r="C6" i="64"/>
  <c r="E13" i="82" l="1"/>
  <c r="E19" i="82"/>
  <c r="E25" i="82"/>
  <c r="E31" i="82"/>
  <c r="E37" i="82"/>
  <c r="E43" i="82"/>
  <c r="E49" i="82"/>
  <c r="E55" i="82"/>
  <c r="E61" i="82"/>
  <c r="E67" i="82"/>
  <c r="E73" i="82"/>
  <c r="E79" i="82"/>
  <c r="E85" i="82"/>
  <c r="E91" i="82"/>
  <c r="E97" i="82"/>
  <c r="E103" i="82"/>
  <c r="E109" i="82"/>
  <c r="E7" i="82"/>
  <c r="D13" i="82"/>
  <c r="D19" i="82"/>
  <c r="D25" i="82"/>
  <c r="D31" i="82"/>
  <c r="D37" i="82"/>
  <c r="D43" i="82"/>
  <c r="D49" i="82"/>
  <c r="D55" i="82"/>
  <c r="D61" i="82"/>
  <c r="D67" i="82"/>
  <c r="D73" i="82"/>
  <c r="D79" i="82"/>
  <c r="D85" i="82"/>
  <c r="D91" i="82"/>
  <c r="D97" i="82"/>
  <c r="D103" i="82"/>
  <c r="D7" i="82"/>
  <c r="C31" i="82"/>
  <c r="C37" i="82"/>
  <c r="C43" i="82"/>
  <c r="C49" i="82"/>
  <c r="C55" i="82"/>
  <c r="C61" i="82"/>
  <c r="C67" i="82"/>
  <c r="C73" i="82"/>
  <c r="C79" i="82"/>
  <c r="C85" i="82"/>
  <c r="C91" i="82"/>
  <c r="C97" i="82"/>
  <c r="C103" i="82"/>
  <c r="C109" i="82"/>
  <c r="C115" i="82"/>
  <c r="C121" i="82"/>
  <c r="C127" i="82"/>
  <c r="C133" i="82"/>
  <c r="C139" i="82"/>
  <c r="C145" i="82"/>
  <c r="C151" i="82"/>
  <c r="C7" i="82"/>
  <c r="F19" i="82" l="1"/>
  <c r="G19" i="82"/>
  <c r="H19" i="82"/>
  <c r="F25" i="82"/>
  <c r="G25" i="82"/>
  <c r="H25" i="82"/>
  <c r="F91" i="82"/>
  <c r="G91" i="82"/>
  <c r="H91" i="82"/>
  <c r="I91" i="82"/>
  <c r="J91" i="82"/>
  <c r="K91" i="82"/>
  <c r="L91" i="82"/>
  <c r="M52" i="81" l="1"/>
  <c r="N52" i="81" s="1"/>
  <c r="U10" i="72" l="1"/>
  <c r="M8" i="77"/>
  <c r="L8" i="77"/>
  <c r="J143" i="77"/>
  <c r="K143" i="77" s="1"/>
  <c r="J144" i="77"/>
  <c r="K144" i="77" s="1"/>
  <c r="J145" i="77"/>
  <c r="K145" i="77" s="1"/>
  <c r="J146" i="77"/>
  <c r="K146" i="77" s="1"/>
  <c r="J147" i="77"/>
  <c r="K147" i="77" s="1"/>
  <c r="J148" i="77"/>
  <c r="K148" i="77" s="1"/>
  <c r="J149" i="77"/>
  <c r="K149" i="77" s="1"/>
  <c r="J150" i="77"/>
  <c r="K150" i="77" s="1"/>
  <c r="C13" i="77"/>
  <c r="C19" i="77"/>
  <c r="C25" i="77"/>
  <c r="C31" i="77"/>
  <c r="C37" i="77"/>
  <c r="C43" i="77"/>
  <c r="C49" i="77"/>
  <c r="C55" i="77"/>
  <c r="C61" i="77"/>
  <c r="Q426" i="82"/>
  <c r="P426" i="82"/>
  <c r="O426" i="82"/>
  <c r="N426" i="82"/>
  <c r="M426" i="82"/>
  <c r="Q425" i="82"/>
  <c r="P425" i="82"/>
  <c r="O425" i="82"/>
  <c r="N425" i="82"/>
  <c r="M425" i="82"/>
  <c r="Q424" i="82"/>
  <c r="P424" i="82"/>
  <c r="O424" i="82"/>
  <c r="N424" i="82"/>
  <c r="M424" i="82"/>
  <c r="Q423" i="82"/>
  <c r="P423" i="82"/>
  <c r="O423" i="82"/>
  <c r="N423" i="82"/>
  <c r="M423" i="82"/>
  <c r="Q422" i="82"/>
  <c r="P422" i="82"/>
  <c r="O422" i="82"/>
  <c r="N422" i="82"/>
  <c r="M422" i="82"/>
  <c r="Q421" i="82"/>
  <c r="P421" i="82"/>
  <c r="O421" i="82"/>
  <c r="N421" i="82"/>
  <c r="M421" i="82"/>
  <c r="L421" i="82"/>
  <c r="K421" i="82"/>
  <c r="J421" i="82"/>
  <c r="I421" i="82"/>
  <c r="H421" i="82"/>
  <c r="G421" i="82"/>
  <c r="F421" i="82"/>
  <c r="E421" i="82"/>
  <c r="D421" i="82"/>
  <c r="C421" i="82"/>
  <c r="Q420" i="82"/>
  <c r="P420" i="82"/>
  <c r="O420" i="82"/>
  <c r="N420" i="82"/>
  <c r="M420" i="82"/>
  <c r="Q419" i="82"/>
  <c r="P419" i="82"/>
  <c r="O419" i="82"/>
  <c r="N419" i="82"/>
  <c r="M419" i="82"/>
  <c r="Q418" i="82"/>
  <c r="P418" i="82"/>
  <c r="O418" i="82"/>
  <c r="N418" i="82"/>
  <c r="M418" i="82"/>
  <c r="Q417" i="82"/>
  <c r="P417" i="82"/>
  <c r="O417" i="82"/>
  <c r="N417" i="82"/>
  <c r="M417" i="82"/>
  <c r="Q416" i="82"/>
  <c r="P416" i="82"/>
  <c r="O416" i="82"/>
  <c r="N416" i="82"/>
  <c r="M416" i="82"/>
  <c r="Q415" i="82"/>
  <c r="P415" i="82"/>
  <c r="O415" i="82"/>
  <c r="N415" i="82"/>
  <c r="M415" i="82"/>
  <c r="L415" i="82"/>
  <c r="K415" i="82"/>
  <c r="J415" i="82"/>
  <c r="I415" i="82"/>
  <c r="H415" i="82"/>
  <c r="G415" i="82"/>
  <c r="F415" i="82"/>
  <c r="E415" i="82"/>
  <c r="D415" i="82"/>
  <c r="C415" i="82"/>
  <c r="Q414" i="82"/>
  <c r="P414" i="82"/>
  <c r="O414" i="82"/>
  <c r="N414" i="82"/>
  <c r="M414" i="82"/>
  <c r="Q413" i="82"/>
  <c r="P413" i="82"/>
  <c r="O413" i="82"/>
  <c r="N413" i="82"/>
  <c r="M413" i="82"/>
  <c r="Q412" i="82"/>
  <c r="P412" i="82"/>
  <c r="O412" i="82"/>
  <c r="N412" i="82"/>
  <c r="M412" i="82"/>
  <c r="Q411" i="82"/>
  <c r="P411" i="82"/>
  <c r="O411" i="82"/>
  <c r="N411" i="82"/>
  <c r="M411" i="82"/>
  <c r="Q410" i="82"/>
  <c r="P410" i="82"/>
  <c r="O410" i="82"/>
  <c r="N410" i="82"/>
  <c r="M410" i="82"/>
  <c r="Q409" i="82"/>
  <c r="P409" i="82"/>
  <c r="O409" i="82"/>
  <c r="N409" i="82"/>
  <c r="M409" i="82"/>
  <c r="L409" i="82"/>
  <c r="K409" i="82"/>
  <c r="J409" i="82"/>
  <c r="I409" i="82"/>
  <c r="H409" i="82"/>
  <c r="G409" i="82"/>
  <c r="F409" i="82"/>
  <c r="E409" i="82"/>
  <c r="D409" i="82"/>
  <c r="C409" i="82"/>
  <c r="Q408" i="82"/>
  <c r="P408" i="82"/>
  <c r="O408" i="82"/>
  <c r="N408" i="82"/>
  <c r="M408" i="82"/>
  <c r="Q407" i="82"/>
  <c r="P407" i="82"/>
  <c r="O407" i="82"/>
  <c r="N407" i="82"/>
  <c r="M407" i="82"/>
  <c r="Q406" i="82"/>
  <c r="P406" i="82"/>
  <c r="O406" i="82"/>
  <c r="N406" i="82"/>
  <c r="M406" i="82"/>
  <c r="Q405" i="82"/>
  <c r="P405" i="82"/>
  <c r="O405" i="82"/>
  <c r="N405" i="82"/>
  <c r="M405" i="82"/>
  <c r="Q404" i="82"/>
  <c r="P404" i="82"/>
  <c r="O404" i="82"/>
  <c r="N404" i="82"/>
  <c r="M404" i="82"/>
  <c r="Q403" i="82"/>
  <c r="P403" i="82"/>
  <c r="O403" i="82"/>
  <c r="N403" i="82"/>
  <c r="M403" i="82"/>
  <c r="L403" i="82"/>
  <c r="K403" i="82"/>
  <c r="J403" i="82"/>
  <c r="I403" i="82"/>
  <c r="H403" i="82"/>
  <c r="G403" i="82"/>
  <c r="F403" i="82"/>
  <c r="E403" i="82"/>
  <c r="D403" i="82"/>
  <c r="C403" i="82"/>
  <c r="Q402" i="82"/>
  <c r="P402" i="82"/>
  <c r="O402" i="82"/>
  <c r="N402" i="82"/>
  <c r="M402" i="82"/>
  <c r="Q401" i="82"/>
  <c r="P401" i="82"/>
  <c r="O401" i="82"/>
  <c r="N401" i="82"/>
  <c r="M401" i="82"/>
  <c r="Q400" i="82"/>
  <c r="P400" i="82"/>
  <c r="O400" i="82"/>
  <c r="N400" i="82"/>
  <c r="M400" i="82"/>
  <c r="Q399" i="82"/>
  <c r="P399" i="82"/>
  <c r="O399" i="82"/>
  <c r="N399" i="82"/>
  <c r="M399" i="82"/>
  <c r="Q398" i="82"/>
  <c r="P398" i="82"/>
  <c r="O398" i="82"/>
  <c r="N398" i="82"/>
  <c r="M398" i="82"/>
  <c r="Q397" i="82"/>
  <c r="P397" i="82"/>
  <c r="O397" i="82"/>
  <c r="N397" i="82"/>
  <c r="M397" i="82"/>
  <c r="L397" i="82"/>
  <c r="K397" i="82"/>
  <c r="J397" i="82"/>
  <c r="I397" i="82"/>
  <c r="H397" i="82"/>
  <c r="G397" i="82"/>
  <c r="F397" i="82"/>
  <c r="E397" i="82"/>
  <c r="D397" i="82"/>
  <c r="C397" i="82"/>
  <c r="Q396" i="82"/>
  <c r="P396" i="82"/>
  <c r="O396" i="82"/>
  <c r="N396" i="82"/>
  <c r="M396" i="82"/>
  <c r="Q395" i="82"/>
  <c r="P395" i="82"/>
  <c r="O395" i="82"/>
  <c r="N395" i="82"/>
  <c r="M395" i="82"/>
  <c r="Q394" i="82"/>
  <c r="P394" i="82"/>
  <c r="O394" i="82"/>
  <c r="N394" i="82"/>
  <c r="M394" i="82"/>
  <c r="Q393" i="82"/>
  <c r="P393" i="82"/>
  <c r="O393" i="82"/>
  <c r="N393" i="82"/>
  <c r="M393" i="82"/>
  <c r="Q392" i="82"/>
  <c r="P392" i="82"/>
  <c r="O392" i="82"/>
  <c r="N392" i="82"/>
  <c r="M392" i="82"/>
  <c r="Q391" i="82"/>
  <c r="P391" i="82"/>
  <c r="O391" i="82"/>
  <c r="N391" i="82"/>
  <c r="M391" i="82"/>
  <c r="L391" i="82"/>
  <c r="K391" i="82"/>
  <c r="J391" i="82"/>
  <c r="I391" i="82"/>
  <c r="H391" i="82"/>
  <c r="G391" i="82"/>
  <c r="F391" i="82"/>
  <c r="E391" i="82"/>
  <c r="D391" i="82"/>
  <c r="C391" i="82"/>
  <c r="Q390" i="82"/>
  <c r="P390" i="82"/>
  <c r="O390" i="82"/>
  <c r="N390" i="82"/>
  <c r="M390" i="82"/>
  <c r="Q389" i="82"/>
  <c r="P389" i="82"/>
  <c r="O389" i="82"/>
  <c r="N389" i="82"/>
  <c r="M389" i="82"/>
  <c r="Q388" i="82"/>
  <c r="P388" i="82"/>
  <c r="O388" i="82"/>
  <c r="N388" i="82"/>
  <c r="M388" i="82"/>
  <c r="Q387" i="82"/>
  <c r="P387" i="82"/>
  <c r="O387" i="82"/>
  <c r="N387" i="82"/>
  <c r="M387" i="82"/>
  <c r="Q386" i="82"/>
  <c r="P386" i="82"/>
  <c r="O386" i="82"/>
  <c r="N386" i="82"/>
  <c r="M386" i="82"/>
  <c r="Q385" i="82"/>
  <c r="P385" i="82"/>
  <c r="O385" i="82"/>
  <c r="N385" i="82"/>
  <c r="M385" i="82"/>
  <c r="L385" i="82"/>
  <c r="K385" i="82"/>
  <c r="J385" i="82"/>
  <c r="I385" i="82"/>
  <c r="H385" i="82"/>
  <c r="G385" i="82"/>
  <c r="F385" i="82"/>
  <c r="E385" i="82"/>
  <c r="D385" i="82"/>
  <c r="C385" i="82"/>
  <c r="Q384" i="82"/>
  <c r="P384" i="82"/>
  <c r="O384" i="82"/>
  <c r="N384" i="82"/>
  <c r="M384" i="82"/>
  <c r="Q383" i="82"/>
  <c r="P383" i="82"/>
  <c r="O383" i="82"/>
  <c r="N383" i="82"/>
  <c r="M383" i="82"/>
  <c r="Q382" i="82"/>
  <c r="P382" i="82"/>
  <c r="O382" i="82"/>
  <c r="N382" i="82"/>
  <c r="M382" i="82"/>
  <c r="Q381" i="82"/>
  <c r="P381" i="82"/>
  <c r="O381" i="82"/>
  <c r="N381" i="82"/>
  <c r="M381" i="82"/>
  <c r="Q380" i="82"/>
  <c r="P380" i="82"/>
  <c r="O380" i="82"/>
  <c r="N380" i="82"/>
  <c r="M380" i="82"/>
  <c r="Q379" i="82"/>
  <c r="P379" i="82"/>
  <c r="O379" i="82"/>
  <c r="N379" i="82"/>
  <c r="M379" i="82"/>
  <c r="L379" i="82"/>
  <c r="K379" i="82"/>
  <c r="J379" i="82"/>
  <c r="I379" i="82"/>
  <c r="H379" i="82"/>
  <c r="G379" i="82"/>
  <c r="F379" i="82"/>
  <c r="E379" i="82"/>
  <c r="D379" i="82"/>
  <c r="C379" i="82"/>
  <c r="Q378" i="82"/>
  <c r="P378" i="82"/>
  <c r="O378" i="82"/>
  <c r="N378" i="82"/>
  <c r="M378" i="82"/>
  <c r="Q377" i="82"/>
  <c r="P377" i="82"/>
  <c r="O377" i="82"/>
  <c r="N377" i="82"/>
  <c r="M377" i="82"/>
  <c r="Q376" i="82"/>
  <c r="P376" i="82"/>
  <c r="O376" i="82"/>
  <c r="N376" i="82"/>
  <c r="M376" i="82"/>
  <c r="Q375" i="82"/>
  <c r="P375" i="82"/>
  <c r="O375" i="82"/>
  <c r="N375" i="82"/>
  <c r="M375" i="82"/>
  <c r="Q374" i="82"/>
  <c r="P374" i="82"/>
  <c r="O374" i="82"/>
  <c r="N374" i="82"/>
  <c r="M374" i="82"/>
  <c r="Q373" i="82"/>
  <c r="P373" i="82"/>
  <c r="O373" i="82"/>
  <c r="N373" i="82"/>
  <c r="M373" i="82"/>
  <c r="L373" i="82"/>
  <c r="K373" i="82"/>
  <c r="J373" i="82"/>
  <c r="I373" i="82"/>
  <c r="H373" i="82"/>
  <c r="G373" i="82"/>
  <c r="F373" i="82"/>
  <c r="E373" i="82"/>
  <c r="D373" i="82"/>
  <c r="C373" i="82"/>
  <c r="Q372" i="82"/>
  <c r="P372" i="82"/>
  <c r="O372" i="82"/>
  <c r="N372" i="82"/>
  <c r="M372" i="82"/>
  <c r="Q371" i="82"/>
  <c r="P371" i="82"/>
  <c r="O371" i="82"/>
  <c r="N371" i="82"/>
  <c r="M371" i="82"/>
  <c r="Q370" i="82"/>
  <c r="P370" i="82"/>
  <c r="O370" i="82"/>
  <c r="N370" i="82"/>
  <c r="M370" i="82"/>
  <c r="Q369" i="82"/>
  <c r="P369" i="82"/>
  <c r="O369" i="82"/>
  <c r="N369" i="82"/>
  <c r="M369" i="82"/>
  <c r="Q368" i="82"/>
  <c r="P368" i="82"/>
  <c r="O368" i="82"/>
  <c r="N368" i="82"/>
  <c r="M368" i="82"/>
  <c r="Q367" i="82"/>
  <c r="P367" i="82"/>
  <c r="O367" i="82"/>
  <c r="N367" i="82"/>
  <c r="M367" i="82"/>
  <c r="L367" i="82"/>
  <c r="K367" i="82"/>
  <c r="J367" i="82"/>
  <c r="I367" i="82"/>
  <c r="H367" i="82"/>
  <c r="G367" i="82"/>
  <c r="F367" i="82"/>
  <c r="E367" i="82"/>
  <c r="D367" i="82"/>
  <c r="C367" i="82"/>
  <c r="Q366" i="82"/>
  <c r="P366" i="82"/>
  <c r="O366" i="82"/>
  <c r="N366" i="82"/>
  <c r="M366" i="82"/>
  <c r="Q365" i="82"/>
  <c r="P365" i="82"/>
  <c r="O365" i="82"/>
  <c r="N365" i="82"/>
  <c r="M365" i="82"/>
  <c r="Q364" i="82"/>
  <c r="P364" i="82"/>
  <c r="O364" i="82"/>
  <c r="N364" i="82"/>
  <c r="M364" i="82"/>
  <c r="Q363" i="82"/>
  <c r="P363" i="82"/>
  <c r="O363" i="82"/>
  <c r="N363" i="82"/>
  <c r="M363" i="82"/>
  <c r="Q362" i="82"/>
  <c r="P362" i="82"/>
  <c r="O362" i="82"/>
  <c r="N362" i="82"/>
  <c r="M362" i="82"/>
  <c r="Q361" i="82"/>
  <c r="P361" i="82"/>
  <c r="O361" i="82"/>
  <c r="N361" i="82"/>
  <c r="M361" i="82"/>
  <c r="L361" i="82"/>
  <c r="K361" i="82"/>
  <c r="J361" i="82"/>
  <c r="I361" i="82"/>
  <c r="H361" i="82"/>
  <c r="G361" i="82"/>
  <c r="F361" i="82"/>
  <c r="E361" i="82"/>
  <c r="D361" i="82"/>
  <c r="C361" i="82"/>
  <c r="Q360" i="82"/>
  <c r="P360" i="82"/>
  <c r="O360" i="82"/>
  <c r="N360" i="82"/>
  <c r="M360" i="82"/>
  <c r="Q359" i="82"/>
  <c r="P359" i="82"/>
  <c r="O359" i="82"/>
  <c r="N359" i="82"/>
  <c r="M359" i="82"/>
  <c r="Q358" i="82"/>
  <c r="P358" i="82"/>
  <c r="O358" i="82"/>
  <c r="N358" i="82"/>
  <c r="M358" i="82"/>
  <c r="Q357" i="82"/>
  <c r="P357" i="82"/>
  <c r="O357" i="82"/>
  <c r="N357" i="82"/>
  <c r="M357" i="82"/>
  <c r="Q356" i="82"/>
  <c r="P356" i="82"/>
  <c r="O356" i="82"/>
  <c r="N356" i="82"/>
  <c r="M356" i="82"/>
  <c r="Q355" i="82"/>
  <c r="P355" i="82"/>
  <c r="O355" i="82"/>
  <c r="N355" i="82"/>
  <c r="M355" i="82"/>
  <c r="L355" i="82"/>
  <c r="K355" i="82"/>
  <c r="J355" i="82"/>
  <c r="I355" i="82"/>
  <c r="H355" i="82"/>
  <c r="G355" i="82"/>
  <c r="F355" i="82"/>
  <c r="E355" i="82"/>
  <c r="D355" i="82"/>
  <c r="C355" i="82"/>
  <c r="Q354" i="82"/>
  <c r="P354" i="82"/>
  <c r="O354" i="82"/>
  <c r="N354" i="82"/>
  <c r="M354" i="82"/>
  <c r="Q353" i="82"/>
  <c r="P353" i="82"/>
  <c r="O353" i="82"/>
  <c r="N353" i="82"/>
  <c r="M353" i="82"/>
  <c r="Q352" i="82"/>
  <c r="P352" i="82"/>
  <c r="O352" i="82"/>
  <c r="N352" i="82"/>
  <c r="M352" i="82"/>
  <c r="Q351" i="82"/>
  <c r="P351" i="82"/>
  <c r="O351" i="82"/>
  <c r="N351" i="82"/>
  <c r="M351" i="82"/>
  <c r="Q350" i="82"/>
  <c r="P350" i="82"/>
  <c r="O350" i="82"/>
  <c r="N350" i="82"/>
  <c r="M350" i="82"/>
  <c r="Q349" i="82"/>
  <c r="P349" i="82"/>
  <c r="O349" i="82"/>
  <c r="N349" i="82"/>
  <c r="M349" i="82"/>
  <c r="L349" i="82"/>
  <c r="K349" i="82"/>
  <c r="J349" i="82"/>
  <c r="I349" i="82"/>
  <c r="H349" i="82"/>
  <c r="G349" i="82"/>
  <c r="F349" i="82"/>
  <c r="E349" i="82"/>
  <c r="D349" i="82"/>
  <c r="C349" i="82"/>
  <c r="Q348" i="82"/>
  <c r="P348" i="82"/>
  <c r="O348" i="82"/>
  <c r="N348" i="82"/>
  <c r="M348" i="82"/>
  <c r="Q347" i="82"/>
  <c r="P347" i="82"/>
  <c r="O347" i="82"/>
  <c r="N347" i="82"/>
  <c r="M347" i="82"/>
  <c r="Q346" i="82"/>
  <c r="P346" i="82"/>
  <c r="O346" i="82"/>
  <c r="N346" i="82"/>
  <c r="M346" i="82"/>
  <c r="Q345" i="82"/>
  <c r="P345" i="82"/>
  <c r="O345" i="82"/>
  <c r="N345" i="82"/>
  <c r="M345" i="82"/>
  <c r="Q344" i="82"/>
  <c r="P344" i="82"/>
  <c r="O344" i="82"/>
  <c r="N344" i="82"/>
  <c r="M344" i="82"/>
  <c r="Q343" i="82"/>
  <c r="P343" i="82"/>
  <c r="O343" i="82"/>
  <c r="N343" i="82"/>
  <c r="M343" i="82"/>
  <c r="L343" i="82"/>
  <c r="K343" i="82"/>
  <c r="J343" i="82"/>
  <c r="I343" i="82"/>
  <c r="H343" i="82"/>
  <c r="G343" i="82"/>
  <c r="F343" i="82"/>
  <c r="E343" i="82"/>
  <c r="D343" i="82"/>
  <c r="C343" i="82"/>
  <c r="Q342" i="82"/>
  <c r="P342" i="82"/>
  <c r="O342" i="82"/>
  <c r="N342" i="82"/>
  <c r="M342" i="82"/>
  <c r="Q341" i="82"/>
  <c r="P341" i="82"/>
  <c r="O341" i="82"/>
  <c r="N341" i="82"/>
  <c r="M341" i="82"/>
  <c r="Q340" i="82"/>
  <c r="P340" i="82"/>
  <c r="O340" i="82"/>
  <c r="N340" i="82"/>
  <c r="M340" i="82"/>
  <c r="Q339" i="82"/>
  <c r="P339" i="82"/>
  <c r="O339" i="82"/>
  <c r="N339" i="82"/>
  <c r="M339" i="82"/>
  <c r="Q338" i="82"/>
  <c r="P338" i="82"/>
  <c r="O338" i="82"/>
  <c r="N338" i="82"/>
  <c r="M338" i="82"/>
  <c r="Q337" i="82"/>
  <c r="P337" i="82"/>
  <c r="O337" i="82"/>
  <c r="N337" i="82"/>
  <c r="M337" i="82"/>
  <c r="L337" i="82"/>
  <c r="K337" i="82"/>
  <c r="J337" i="82"/>
  <c r="I337" i="82"/>
  <c r="H337" i="82"/>
  <c r="G337" i="82"/>
  <c r="F337" i="82"/>
  <c r="E337" i="82"/>
  <c r="D337" i="82"/>
  <c r="C337" i="82"/>
  <c r="Q336" i="82"/>
  <c r="P336" i="82"/>
  <c r="O336" i="82"/>
  <c r="N336" i="82"/>
  <c r="M336" i="82"/>
  <c r="Q335" i="82"/>
  <c r="P335" i="82"/>
  <c r="O335" i="82"/>
  <c r="N335" i="82"/>
  <c r="M335" i="82"/>
  <c r="Q334" i="82"/>
  <c r="P334" i="82"/>
  <c r="O334" i="82"/>
  <c r="N334" i="82"/>
  <c r="M334" i="82"/>
  <c r="Q333" i="82"/>
  <c r="P333" i="82"/>
  <c r="O333" i="82"/>
  <c r="N333" i="82"/>
  <c r="M333" i="82"/>
  <c r="Q332" i="82"/>
  <c r="P332" i="82"/>
  <c r="O332" i="82"/>
  <c r="N332" i="82"/>
  <c r="M332" i="82"/>
  <c r="Q331" i="82"/>
  <c r="P331" i="82"/>
  <c r="O331" i="82"/>
  <c r="N331" i="82"/>
  <c r="M331" i="82"/>
  <c r="L331" i="82"/>
  <c r="K331" i="82"/>
  <c r="J331" i="82"/>
  <c r="I331" i="82"/>
  <c r="H331" i="82"/>
  <c r="G331" i="82"/>
  <c r="F331" i="82"/>
  <c r="E331" i="82"/>
  <c r="D331" i="82"/>
  <c r="C331" i="82"/>
  <c r="Q330" i="82"/>
  <c r="P330" i="82"/>
  <c r="O330" i="82"/>
  <c r="N330" i="82"/>
  <c r="M330" i="82"/>
  <c r="Q329" i="82"/>
  <c r="P329" i="82"/>
  <c r="O329" i="82"/>
  <c r="N329" i="82"/>
  <c r="M329" i="82"/>
  <c r="Q328" i="82"/>
  <c r="P328" i="82"/>
  <c r="O328" i="82"/>
  <c r="N328" i="82"/>
  <c r="M328" i="82"/>
  <c r="Q327" i="82"/>
  <c r="P327" i="82"/>
  <c r="O327" i="82"/>
  <c r="N327" i="82"/>
  <c r="M327" i="82"/>
  <c r="Q326" i="82"/>
  <c r="P326" i="82"/>
  <c r="O326" i="82"/>
  <c r="N326" i="82"/>
  <c r="M326" i="82"/>
  <c r="Q325" i="82"/>
  <c r="P325" i="82"/>
  <c r="O325" i="82"/>
  <c r="N325" i="82"/>
  <c r="M325" i="82"/>
  <c r="L325" i="82"/>
  <c r="K325" i="82"/>
  <c r="J325" i="82"/>
  <c r="I325" i="82"/>
  <c r="H325" i="82"/>
  <c r="G325" i="82"/>
  <c r="F325" i="82"/>
  <c r="E325" i="82"/>
  <c r="D325" i="82"/>
  <c r="C325" i="82"/>
  <c r="Q324" i="82"/>
  <c r="P324" i="82"/>
  <c r="O324" i="82"/>
  <c r="N324" i="82"/>
  <c r="M324" i="82"/>
  <c r="Q323" i="82"/>
  <c r="P323" i="82"/>
  <c r="O323" i="82"/>
  <c r="N323" i="82"/>
  <c r="M323" i="82"/>
  <c r="Q322" i="82"/>
  <c r="P322" i="82"/>
  <c r="O322" i="82"/>
  <c r="N322" i="82"/>
  <c r="M322" i="82"/>
  <c r="Q321" i="82"/>
  <c r="P321" i="82"/>
  <c r="O321" i="82"/>
  <c r="N321" i="82"/>
  <c r="M321" i="82"/>
  <c r="Q320" i="82"/>
  <c r="P320" i="82"/>
  <c r="O320" i="82"/>
  <c r="N320" i="82"/>
  <c r="M320" i="82"/>
  <c r="Q319" i="82"/>
  <c r="P319" i="82"/>
  <c r="O319" i="82"/>
  <c r="N319" i="82"/>
  <c r="M319" i="82"/>
  <c r="L319" i="82"/>
  <c r="K319" i="82"/>
  <c r="J319" i="82"/>
  <c r="I319" i="82"/>
  <c r="H319" i="82"/>
  <c r="G319" i="82"/>
  <c r="F319" i="82"/>
  <c r="E319" i="82"/>
  <c r="D319" i="82"/>
  <c r="C319" i="82"/>
  <c r="Q318" i="82"/>
  <c r="P318" i="82"/>
  <c r="O318" i="82"/>
  <c r="N318" i="82"/>
  <c r="M318" i="82"/>
  <c r="Q317" i="82"/>
  <c r="P317" i="82"/>
  <c r="O317" i="82"/>
  <c r="N317" i="82"/>
  <c r="M317" i="82"/>
  <c r="Q316" i="82"/>
  <c r="P316" i="82"/>
  <c r="O316" i="82"/>
  <c r="N316" i="82"/>
  <c r="M316" i="82"/>
  <c r="Q315" i="82"/>
  <c r="P315" i="82"/>
  <c r="O315" i="82"/>
  <c r="N315" i="82"/>
  <c r="M315" i="82"/>
  <c r="Q314" i="82"/>
  <c r="P314" i="82"/>
  <c r="O314" i="82"/>
  <c r="N314" i="82"/>
  <c r="M314" i="82"/>
  <c r="Q313" i="82"/>
  <c r="P313" i="82"/>
  <c r="O313" i="82"/>
  <c r="N313" i="82"/>
  <c r="M313" i="82"/>
  <c r="L313" i="82"/>
  <c r="K313" i="82"/>
  <c r="J313" i="82"/>
  <c r="I313" i="82"/>
  <c r="H313" i="82"/>
  <c r="G313" i="82"/>
  <c r="F313" i="82"/>
  <c r="E313" i="82"/>
  <c r="D313" i="82"/>
  <c r="C313" i="82"/>
  <c r="Q312" i="82"/>
  <c r="P312" i="82"/>
  <c r="O312" i="82"/>
  <c r="N312" i="82"/>
  <c r="M312" i="82"/>
  <c r="Q311" i="82"/>
  <c r="P311" i="82"/>
  <c r="O311" i="82"/>
  <c r="N311" i="82"/>
  <c r="M311" i="82"/>
  <c r="Q310" i="82"/>
  <c r="P310" i="82"/>
  <c r="O310" i="82"/>
  <c r="N310" i="82"/>
  <c r="M310" i="82"/>
  <c r="Q309" i="82"/>
  <c r="P309" i="82"/>
  <c r="O309" i="82"/>
  <c r="N309" i="82"/>
  <c r="M309" i="82"/>
  <c r="Q308" i="82"/>
  <c r="P308" i="82"/>
  <c r="O308" i="82"/>
  <c r="N308" i="82"/>
  <c r="M308" i="82"/>
  <c r="Q307" i="82"/>
  <c r="P307" i="82"/>
  <c r="O307" i="82"/>
  <c r="N307" i="82"/>
  <c r="M307" i="82"/>
  <c r="L307" i="82"/>
  <c r="K307" i="82"/>
  <c r="J307" i="82"/>
  <c r="I307" i="82"/>
  <c r="H307" i="82"/>
  <c r="G307" i="82"/>
  <c r="F307" i="82"/>
  <c r="E307" i="82"/>
  <c r="D307" i="82"/>
  <c r="C307" i="82"/>
  <c r="Q306" i="82"/>
  <c r="P306" i="82"/>
  <c r="O306" i="82"/>
  <c r="N306" i="82"/>
  <c r="M306" i="82"/>
  <c r="Q305" i="82"/>
  <c r="P305" i="82"/>
  <c r="O305" i="82"/>
  <c r="N305" i="82"/>
  <c r="M305" i="82"/>
  <c r="Q304" i="82"/>
  <c r="P304" i="82"/>
  <c r="O304" i="82"/>
  <c r="N304" i="82"/>
  <c r="M304" i="82"/>
  <c r="Q303" i="82"/>
  <c r="P303" i="82"/>
  <c r="O303" i="82"/>
  <c r="N303" i="82"/>
  <c r="M303" i="82"/>
  <c r="Q302" i="82"/>
  <c r="P302" i="82"/>
  <c r="O302" i="82"/>
  <c r="N302" i="82"/>
  <c r="M302" i="82"/>
  <c r="Q301" i="82"/>
  <c r="P301" i="82"/>
  <c r="O301" i="82"/>
  <c r="N301" i="82"/>
  <c r="M301" i="82"/>
  <c r="L301" i="82"/>
  <c r="K301" i="82"/>
  <c r="J301" i="82"/>
  <c r="I301" i="82"/>
  <c r="H301" i="82"/>
  <c r="G301" i="82"/>
  <c r="F301" i="82"/>
  <c r="E301" i="82"/>
  <c r="D301" i="82"/>
  <c r="C301" i="82"/>
  <c r="Q300" i="82"/>
  <c r="P300" i="82"/>
  <c r="O300" i="82"/>
  <c r="N300" i="82"/>
  <c r="M300" i="82"/>
  <c r="Q299" i="82"/>
  <c r="P299" i="82"/>
  <c r="O299" i="82"/>
  <c r="N299" i="82"/>
  <c r="M299" i="82"/>
  <c r="Q298" i="82"/>
  <c r="P298" i="82"/>
  <c r="O298" i="82"/>
  <c r="N298" i="82"/>
  <c r="M298" i="82"/>
  <c r="Q297" i="82"/>
  <c r="P297" i="82"/>
  <c r="O297" i="82"/>
  <c r="N297" i="82"/>
  <c r="M297" i="82"/>
  <c r="Q296" i="82"/>
  <c r="P296" i="82"/>
  <c r="O296" i="82"/>
  <c r="N296" i="82"/>
  <c r="M296" i="82"/>
  <c r="Q295" i="82"/>
  <c r="P295" i="82"/>
  <c r="O295" i="82"/>
  <c r="N295" i="82"/>
  <c r="M295" i="82"/>
  <c r="L295" i="82"/>
  <c r="K295" i="82"/>
  <c r="J295" i="82"/>
  <c r="I295" i="82"/>
  <c r="H295" i="82"/>
  <c r="G295" i="82"/>
  <c r="F295" i="82"/>
  <c r="E295" i="82"/>
  <c r="D295" i="82"/>
  <c r="C295" i="82"/>
  <c r="Q294" i="82"/>
  <c r="P294" i="82"/>
  <c r="O294" i="82"/>
  <c r="N294" i="82"/>
  <c r="M294" i="82"/>
  <c r="Q293" i="82"/>
  <c r="P293" i="82"/>
  <c r="O293" i="82"/>
  <c r="N293" i="82"/>
  <c r="M293" i="82"/>
  <c r="Q292" i="82"/>
  <c r="P292" i="82"/>
  <c r="O292" i="82"/>
  <c r="N292" i="82"/>
  <c r="M292" i="82"/>
  <c r="Q291" i="82"/>
  <c r="P291" i="82"/>
  <c r="O291" i="82"/>
  <c r="N291" i="82"/>
  <c r="M291" i="82"/>
  <c r="Q290" i="82"/>
  <c r="P290" i="82"/>
  <c r="O290" i="82"/>
  <c r="N290" i="82"/>
  <c r="M290" i="82"/>
  <c r="Q289" i="82"/>
  <c r="P289" i="82"/>
  <c r="O289" i="82"/>
  <c r="N289" i="82"/>
  <c r="M289" i="82"/>
  <c r="L289" i="82"/>
  <c r="K289" i="82"/>
  <c r="J289" i="82"/>
  <c r="I289" i="82"/>
  <c r="H289" i="82"/>
  <c r="G289" i="82"/>
  <c r="F289" i="82"/>
  <c r="E289" i="82"/>
  <c r="D289" i="82"/>
  <c r="C289" i="82"/>
  <c r="Q288" i="82"/>
  <c r="P288" i="82"/>
  <c r="O288" i="82"/>
  <c r="N288" i="82"/>
  <c r="M288" i="82"/>
  <c r="Q287" i="82"/>
  <c r="P287" i="82"/>
  <c r="O287" i="82"/>
  <c r="N287" i="82"/>
  <c r="M287" i="82"/>
  <c r="Q286" i="82"/>
  <c r="P286" i="82"/>
  <c r="O286" i="82"/>
  <c r="N286" i="82"/>
  <c r="M286" i="82"/>
  <c r="Q285" i="82"/>
  <c r="P285" i="82"/>
  <c r="O285" i="82"/>
  <c r="N285" i="82"/>
  <c r="M285" i="82"/>
  <c r="Q284" i="82"/>
  <c r="P284" i="82"/>
  <c r="O284" i="82"/>
  <c r="N284" i="82"/>
  <c r="M284" i="82"/>
  <c r="Q283" i="82"/>
  <c r="P283" i="82"/>
  <c r="O283" i="82"/>
  <c r="N283" i="82"/>
  <c r="M283" i="82"/>
  <c r="L283" i="82"/>
  <c r="K283" i="82"/>
  <c r="J283" i="82"/>
  <c r="I283" i="82"/>
  <c r="H283" i="82"/>
  <c r="G283" i="82"/>
  <c r="F283" i="82"/>
  <c r="E283" i="82"/>
  <c r="D283" i="82"/>
  <c r="C283" i="82"/>
  <c r="Q282" i="82"/>
  <c r="P282" i="82"/>
  <c r="O282" i="82"/>
  <c r="N282" i="82"/>
  <c r="M282" i="82"/>
  <c r="Q281" i="82"/>
  <c r="P281" i="82"/>
  <c r="O281" i="82"/>
  <c r="N281" i="82"/>
  <c r="M281" i="82"/>
  <c r="Q280" i="82"/>
  <c r="P280" i="82"/>
  <c r="O280" i="82"/>
  <c r="N280" i="82"/>
  <c r="M280" i="82"/>
  <c r="Q279" i="82"/>
  <c r="P279" i="82"/>
  <c r="O279" i="82"/>
  <c r="N279" i="82"/>
  <c r="M279" i="82"/>
  <c r="Q278" i="82"/>
  <c r="P278" i="82"/>
  <c r="O278" i="82"/>
  <c r="N278" i="82"/>
  <c r="M278" i="82"/>
  <c r="Q277" i="82"/>
  <c r="P277" i="82"/>
  <c r="O277" i="82"/>
  <c r="N277" i="82"/>
  <c r="M277" i="82"/>
  <c r="L277" i="82"/>
  <c r="K277" i="82"/>
  <c r="J277" i="82"/>
  <c r="I277" i="82"/>
  <c r="H277" i="82"/>
  <c r="G277" i="82"/>
  <c r="F277" i="82"/>
  <c r="E277" i="82"/>
  <c r="D277" i="82"/>
  <c r="C277" i="82"/>
  <c r="Q276" i="82"/>
  <c r="P276" i="82"/>
  <c r="O276" i="82"/>
  <c r="N276" i="82"/>
  <c r="M276" i="82"/>
  <c r="Q275" i="82"/>
  <c r="P275" i="82"/>
  <c r="O275" i="82"/>
  <c r="N275" i="82"/>
  <c r="M275" i="82"/>
  <c r="Q274" i="82"/>
  <c r="P274" i="82"/>
  <c r="O274" i="82"/>
  <c r="N274" i="82"/>
  <c r="M274" i="82"/>
  <c r="Q273" i="82"/>
  <c r="P273" i="82"/>
  <c r="O273" i="82"/>
  <c r="N273" i="82"/>
  <c r="M273" i="82"/>
  <c r="Q272" i="82"/>
  <c r="P272" i="82"/>
  <c r="O272" i="82"/>
  <c r="N272" i="82"/>
  <c r="M272" i="82"/>
  <c r="Q271" i="82"/>
  <c r="P271" i="82"/>
  <c r="O271" i="82"/>
  <c r="N271" i="82"/>
  <c r="M271" i="82"/>
  <c r="L271" i="82"/>
  <c r="K271" i="82"/>
  <c r="J271" i="82"/>
  <c r="I271" i="82"/>
  <c r="H271" i="82"/>
  <c r="G271" i="82"/>
  <c r="F271" i="82"/>
  <c r="E271" i="82"/>
  <c r="D271" i="82"/>
  <c r="C271" i="82"/>
  <c r="Q270" i="82"/>
  <c r="P270" i="82"/>
  <c r="O270" i="82"/>
  <c r="N270" i="82"/>
  <c r="M270" i="82"/>
  <c r="Q269" i="82"/>
  <c r="P269" i="82"/>
  <c r="O269" i="82"/>
  <c r="N269" i="82"/>
  <c r="M269" i="82"/>
  <c r="Q268" i="82"/>
  <c r="P268" i="82"/>
  <c r="O268" i="82"/>
  <c r="N268" i="82"/>
  <c r="M268" i="82"/>
  <c r="Q267" i="82"/>
  <c r="P267" i="82"/>
  <c r="O267" i="82"/>
  <c r="N267" i="82"/>
  <c r="M267" i="82"/>
  <c r="Q266" i="82"/>
  <c r="P266" i="82"/>
  <c r="O266" i="82"/>
  <c r="N266" i="82"/>
  <c r="M266" i="82"/>
  <c r="Q265" i="82"/>
  <c r="P265" i="82"/>
  <c r="O265" i="82"/>
  <c r="N265" i="82"/>
  <c r="M265" i="82"/>
  <c r="L265" i="82"/>
  <c r="K265" i="82"/>
  <c r="J265" i="82"/>
  <c r="I265" i="82"/>
  <c r="H265" i="82"/>
  <c r="G265" i="82"/>
  <c r="F265" i="82"/>
  <c r="E265" i="82"/>
  <c r="D265" i="82"/>
  <c r="C265" i="82"/>
  <c r="Q264" i="82"/>
  <c r="P264" i="82"/>
  <c r="O264" i="82"/>
  <c r="N264" i="82"/>
  <c r="M264" i="82"/>
  <c r="Q263" i="82"/>
  <c r="P263" i="82"/>
  <c r="O263" i="82"/>
  <c r="N263" i="82"/>
  <c r="M263" i="82"/>
  <c r="Q262" i="82"/>
  <c r="P262" i="82"/>
  <c r="O262" i="82"/>
  <c r="N262" i="82"/>
  <c r="M262" i="82"/>
  <c r="Q261" i="82"/>
  <c r="P261" i="82"/>
  <c r="O261" i="82"/>
  <c r="N261" i="82"/>
  <c r="M261" i="82"/>
  <c r="Q260" i="82"/>
  <c r="P260" i="82"/>
  <c r="O260" i="82"/>
  <c r="N260" i="82"/>
  <c r="M260" i="82"/>
  <c r="Q259" i="82"/>
  <c r="P259" i="82"/>
  <c r="O259" i="82"/>
  <c r="N259" i="82"/>
  <c r="M259" i="82"/>
  <c r="L259" i="82"/>
  <c r="K259" i="82"/>
  <c r="J259" i="82"/>
  <c r="I259" i="82"/>
  <c r="H259" i="82"/>
  <c r="G259" i="82"/>
  <c r="F259" i="82"/>
  <c r="E259" i="82"/>
  <c r="D259" i="82"/>
  <c r="C259" i="82"/>
  <c r="Q258" i="82"/>
  <c r="P258" i="82"/>
  <c r="O258" i="82"/>
  <c r="N258" i="82"/>
  <c r="M258" i="82"/>
  <c r="Q257" i="82"/>
  <c r="P257" i="82"/>
  <c r="O257" i="82"/>
  <c r="N257" i="82"/>
  <c r="M257" i="82"/>
  <c r="Q256" i="82"/>
  <c r="P256" i="82"/>
  <c r="O256" i="82"/>
  <c r="N256" i="82"/>
  <c r="M256" i="82"/>
  <c r="Q255" i="82"/>
  <c r="P255" i="82"/>
  <c r="O255" i="82"/>
  <c r="N255" i="82"/>
  <c r="M255" i="82"/>
  <c r="Q254" i="82"/>
  <c r="P254" i="82"/>
  <c r="O254" i="82"/>
  <c r="N254" i="82"/>
  <c r="M254" i="82"/>
  <c r="Q253" i="82"/>
  <c r="P253" i="82"/>
  <c r="O253" i="82"/>
  <c r="N253" i="82"/>
  <c r="M253" i="82"/>
  <c r="L253" i="82"/>
  <c r="K253" i="82"/>
  <c r="J253" i="82"/>
  <c r="I253" i="82"/>
  <c r="H253" i="82"/>
  <c r="G253" i="82"/>
  <c r="F253" i="82"/>
  <c r="E253" i="82"/>
  <c r="D253" i="82"/>
  <c r="C253" i="82"/>
  <c r="Q252" i="82"/>
  <c r="P252" i="82"/>
  <c r="O252" i="82"/>
  <c r="N252" i="82"/>
  <c r="M252" i="82"/>
  <c r="Q251" i="82"/>
  <c r="P251" i="82"/>
  <c r="O251" i="82"/>
  <c r="N251" i="82"/>
  <c r="M251" i="82"/>
  <c r="Q250" i="82"/>
  <c r="P250" i="82"/>
  <c r="O250" i="82"/>
  <c r="N250" i="82"/>
  <c r="M250" i="82"/>
  <c r="Q249" i="82"/>
  <c r="P249" i="82"/>
  <c r="O249" i="82"/>
  <c r="N249" i="82"/>
  <c r="M249" i="82"/>
  <c r="Q248" i="82"/>
  <c r="P248" i="82"/>
  <c r="O248" i="82"/>
  <c r="N248" i="82"/>
  <c r="M248" i="82"/>
  <c r="Q247" i="82"/>
  <c r="P247" i="82"/>
  <c r="O247" i="82"/>
  <c r="N247" i="82"/>
  <c r="M247" i="82"/>
  <c r="L247" i="82"/>
  <c r="K247" i="82"/>
  <c r="J247" i="82"/>
  <c r="I247" i="82"/>
  <c r="H247" i="82"/>
  <c r="G247" i="82"/>
  <c r="F247" i="82"/>
  <c r="E247" i="82"/>
  <c r="D247" i="82"/>
  <c r="C247" i="82"/>
  <c r="Q246" i="82"/>
  <c r="P246" i="82"/>
  <c r="O246" i="82"/>
  <c r="N246" i="82"/>
  <c r="M246" i="82"/>
  <c r="Q245" i="82"/>
  <c r="P245" i="82"/>
  <c r="O245" i="82"/>
  <c r="N245" i="82"/>
  <c r="M245" i="82"/>
  <c r="Q244" i="82"/>
  <c r="P244" i="82"/>
  <c r="O244" i="82"/>
  <c r="N244" i="82"/>
  <c r="M244" i="82"/>
  <c r="Q243" i="82"/>
  <c r="P243" i="82"/>
  <c r="O243" i="82"/>
  <c r="N243" i="82"/>
  <c r="M243" i="82"/>
  <c r="Q242" i="82"/>
  <c r="P242" i="82"/>
  <c r="O242" i="82"/>
  <c r="N242" i="82"/>
  <c r="M242" i="82"/>
  <c r="Q241" i="82"/>
  <c r="P241" i="82"/>
  <c r="O241" i="82"/>
  <c r="N241" i="82"/>
  <c r="M241" i="82"/>
  <c r="L241" i="82"/>
  <c r="K241" i="82"/>
  <c r="J241" i="82"/>
  <c r="I241" i="82"/>
  <c r="H241" i="82"/>
  <c r="G241" i="82"/>
  <c r="F241" i="82"/>
  <c r="E241" i="82"/>
  <c r="D241" i="82"/>
  <c r="C241" i="82"/>
  <c r="Q240" i="82"/>
  <c r="P240" i="82"/>
  <c r="O240" i="82"/>
  <c r="N240" i="82"/>
  <c r="M240" i="82"/>
  <c r="Q239" i="82"/>
  <c r="P239" i="82"/>
  <c r="O239" i="82"/>
  <c r="N239" i="82"/>
  <c r="M239" i="82"/>
  <c r="Q238" i="82"/>
  <c r="P238" i="82"/>
  <c r="O238" i="82"/>
  <c r="N238" i="82"/>
  <c r="M238" i="82"/>
  <c r="Q237" i="82"/>
  <c r="P237" i="82"/>
  <c r="O237" i="82"/>
  <c r="N237" i="82"/>
  <c r="M237" i="82"/>
  <c r="Q236" i="82"/>
  <c r="P236" i="82"/>
  <c r="O236" i="82"/>
  <c r="N236" i="82"/>
  <c r="M236" i="82"/>
  <c r="Q235" i="82"/>
  <c r="P235" i="82"/>
  <c r="O235" i="82"/>
  <c r="N235" i="82"/>
  <c r="M235" i="82"/>
  <c r="L235" i="82"/>
  <c r="K235" i="82"/>
  <c r="J235" i="82"/>
  <c r="I235" i="82"/>
  <c r="H235" i="82"/>
  <c r="G235" i="82"/>
  <c r="F235" i="82"/>
  <c r="E235" i="82"/>
  <c r="D235" i="82"/>
  <c r="C235" i="82"/>
  <c r="Q234" i="82"/>
  <c r="P234" i="82"/>
  <c r="O234" i="82"/>
  <c r="N234" i="82"/>
  <c r="M234" i="82"/>
  <c r="Q233" i="82"/>
  <c r="P233" i="82"/>
  <c r="O233" i="82"/>
  <c r="N233" i="82"/>
  <c r="M233" i="82"/>
  <c r="Q232" i="82"/>
  <c r="P232" i="82"/>
  <c r="O232" i="82"/>
  <c r="N232" i="82"/>
  <c r="M232" i="82"/>
  <c r="Q231" i="82"/>
  <c r="P231" i="82"/>
  <c r="O231" i="82"/>
  <c r="N231" i="82"/>
  <c r="M231" i="82"/>
  <c r="Q230" i="82"/>
  <c r="P230" i="82"/>
  <c r="O230" i="82"/>
  <c r="N230" i="82"/>
  <c r="M230" i="82"/>
  <c r="Q229" i="82"/>
  <c r="P229" i="82"/>
  <c r="O229" i="82"/>
  <c r="N229" i="82"/>
  <c r="M229" i="82"/>
  <c r="L229" i="82"/>
  <c r="K229" i="82"/>
  <c r="J229" i="82"/>
  <c r="I229" i="82"/>
  <c r="H229" i="82"/>
  <c r="G229" i="82"/>
  <c r="F229" i="82"/>
  <c r="E229" i="82"/>
  <c r="D229" i="82"/>
  <c r="C229" i="82"/>
  <c r="Q228" i="82"/>
  <c r="P228" i="82"/>
  <c r="O228" i="82"/>
  <c r="N228" i="82"/>
  <c r="M228" i="82"/>
  <c r="Q227" i="82"/>
  <c r="P227" i="82"/>
  <c r="O227" i="82"/>
  <c r="N227" i="82"/>
  <c r="M227" i="82"/>
  <c r="Q226" i="82"/>
  <c r="P226" i="82"/>
  <c r="O226" i="82"/>
  <c r="N226" i="82"/>
  <c r="M226" i="82"/>
  <c r="Q225" i="82"/>
  <c r="P225" i="82"/>
  <c r="O225" i="82"/>
  <c r="N225" i="82"/>
  <c r="M225" i="82"/>
  <c r="Q224" i="82"/>
  <c r="P224" i="82"/>
  <c r="O224" i="82"/>
  <c r="N224" i="82"/>
  <c r="M224" i="82"/>
  <c r="Q223" i="82"/>
  <c r="P223" i="82"/>
  <c r="O223" i="82"/>
  <c r="N223" i="82"/>
  <c r="M223" i="82"/>
  <c r="L223" i="82"/>
  <c r="K223" i="82"/>
  <c r="J223" i="82"/>
  <c r="I223" i="82"/>
  <c r="H223" i="82"/>
  <c r="G223" i="82"/>
  <c r="F223" i="82"/>
  <c r="E223" i="82"/>
  <c r="D223" i="82"/>
  <c r="C223" i="82"/>
  <c r="Q222" i="82"/>
  <c r="P222" i="82"/>
  <c r="O222" i="82"/>
  <c r="N222" i="82"/>
  <c r="M222" i="82"/>
  <c r="Q221" i="82"/>
  <c r="P221" i="82"/>
  <c r="O221" i="82"/>
  <c r="N221" i="82"/>
  <c r="M221" i="82"/>
  <c r="Q220" i="82"/>
  <c r="P220" i="82"/>
  <c r="O220" i="82"/>
  <c r="N220" i="82"/>
  <c r="M220" i="82"/>
  <c r="Q219" i="82"/>
  <c r="P219" i="82"/>
  <c r="O219" i="82"/>
  <c r="N219" i="82"/>
  <c r="M219" i="82"/>
  <c r="Q218" i="82"/>
  <c r="P218" i="82"/>
  <c r="O218" i="82"/>
  <c r="N218" i="82"/>
  <c r="M218" i="82"/>
  <c r="Q217" i="82"/>
  <c r="P217" i="82"/>
  <c r="O217" i="82"/>
  <c r="N217" i="82"/>
  <c r="M217" i="82"/>
  <c r="L217" i="82"/>
  <c r="K217" i="82"/>
  <c r="J217" i="82"/>
  <c r="I217" i="82"/>
  <c r="H217" i="82"/>
  <c r="G217" i="82"/>
  <c r="F217" i="82"/>
  <c r="E217" i="82"/>
  <c r="D217" i="82"/>
  <c r="C217" i="82"/>
  <c r="Q216" i="82"/>
  <c r="P216" i="82"/>
  <c r="O216" i="82"/>
  <c r="N216" i="82"/>
  <c r="M216" i="82"/>
  <c r="Q215" i="82"/>
  <c r="P215" i="82"/>
  <c r="O215" i="82"/>
  <c r="N215" i="82"/>
  <c r="M215" i="82"/>
  <c r="Q214" i="82"/>
  <c r="P214" i="82"/>
  <c r="O214" i="82"/>
  <c r="N214" i="82"/>
  <c r="M214" i="82"/>
  <c r="Q213" i="82"/>
  <c r="P213" i="82"/>
  <c r="O213" i="82"/>
  <c r="N213" i="82"/>
  <c r="M213" i="82"/>
  <c r="Q212" i="82"/>
  <c r="P212" i="82"/>
  <c r="O212" i="82"/>
  <c r="N212" i="82"/>
  <c r="M212" i="82"/>
  <c r="Q211" i="82"/>
  <c r="P211" i="82"/>
  <c r="O211" i="82"/>
  <c r="N211" i="82"/>
  <c r="M211" i="82"/>
  <c r="L211" i="82"/>
  <c r="K211" i="82"/>
  <c r="J211" i="82"/>
  <c r="I211" i="82"/>
  <c r="H211" i="82"/>
  <c r="G211" i="82"/>
  <c r="F211" i="82"/>
  <c r="E211" i="82"/>
  <c r="D211" i="82"/>
  <c r="C211" i="82"/>
  <c r="Q210" i="82"/>
  <c r="P210" i="82"/>
  <c r="O210" i="82"/>
  <c r="N210" i="82"/>
  <c r="M210" i="82"/>
  <c r="Q209" i="82"/>
  <c r="P209" i="82"/>
  <c r="O209" i="82"/>
  <c r="N209" i="82"/>
  <c r="M209" i="82"/>
  <c r="Q208" i="82"/>
  <c r="P208" i="82"/>
  <c r="O208" i="82"/>
  <c r="N208" i="82"/>
  <c r="M208" i="82"/>
  <c r="Q207" i="82"/>
  <c r="P207" i="82"/>
  <c r="O207" i="82"/>
  <c r="N207" i="82"/>
  <c r="M207" i="82"/>
  <c r="Q206" i="82"/>
  <c r="P206" i="82"/>
  <c r="O206" i="82"/>
  <c r="N206" i="82"/>
  <c r="M206" i="82"/>
  <c r="Q205" i="82"/>
  <c r="P205" i="82"/>
  <c r="O205" i="82"/>
  <c r="N205" i="82"/>
  <c r="M205" i="82"/>
  <c r="L205" i="82"/>
  <c r="K205" i="82"/>
  <c r="J205" i="82"/>
  <c r="I205" i="82"/>
  <c r="H205" i="82"/>
  <c r="G205" i="82"/>
  <c r="F205" i="82"/>
  <c r="E205" i="82"/>
  <c r="D205" i="82"/>
  <c r="C205" i="82"/>
  <c r="Q204" i="82"/>
  <c r="P204" i="82"/>
  <c r="O204" i="82"/>
  <c r="N204" i="82"/>
  <c r="M204" i="82"/>
  <c r="Q203" i="82"/>
  <c r="P203" i="82"/>
  <c r="O203" i="82"/>
  <c r="N203" i="82"/>
  <c r="M203" i="82"/>
  <c r="Q202" i="82"/>
  <c r="P202" i="82"/>
  <c r="O202" i="82"/>
  <c r="N202" i="82"/>
  <c r="M202" i="82"/>
  <c r="Q201" i="82"/>
  <c r="P201" i="82"/>
  <c r="O201" i="82"/>
  <c r="N201" i="82"/>
  <c r="M201" i="82"/>
  <c r="Q200" i="82"/>
  <c r="P200" i="82"/>
  <c r="O200" i="82"/>
  <c r="N200" i="82"/>
  <c r="M200" i="82"/>
  <c r="Q199" i="82"/>
  <c r="P199" i="82"/>
  <c r="O199" i="82"/>
  <c r="N199" i="82"/>
  <c r="M199" i="82"/>
  <c r="L199" i="82"/>
  <c r="K199" i="82"/>
  <c r="J199" i="82"/>
  <c r="I199" i="82"/>
  <c r="H199" i="82"/>
  <c r="G199" i="82"/>
  <c r="F199" i="82"/>
  <c r="E199" i="82"/>
  <c r="D199" i="82"/>
  <c r="C199" i="82"/>
  <c r="Q198" i="82"/>
  <c r="P198" i="82"/>
  <c r="O198" i="82"/>
  <c r="N198" i="82"/>
  <c r="M198" i="82"/>
  <c r="Q197" i="82"/>
  <c r="P197" i="82"/>
  <c r="O197" i="82"/>
  <c r="N197" i="82"/>
  <c r="M197" i="82"/>
  <c r="Q196" i="82"/>
  <c r="P196" i="82"/>
  <c r="O196" i="82"/>
  <c r="N196" i="82"/>
  <c r="M196" i="82"/>
  <c r="Q195" i="82"/>
  <c r="P195" i="82"/>
  <c r="O195" i="82"/>
  <c r="N195" i="82"/>
  <c r="M195" i="82"/>
  <c r="Q194" i="82"/>
  <c r="P194" i="82"/>
  <c r="O194" i="82"/>
  <c r="N194" i="82"/>
  <c r="M194" i="82"/>
  <c r="Q193" i="82"/>
  <c r="P193" i="82"/>
  <c r="O193" i="82"/>
  <c r="N193" i="82"/>
  <c r="M193" i="82"/>
  <c r="L193" i="82"/>
  <c r="K193" i="82"/>
  <c r="J193" i="82"/>
  <c r="I193" i="82"/>
  <c r="H193" i="82"/>
  <c r="G193" i="82"/>
  <c r="F193" i="82"/>
  <c r="E193" i="82"/>
  <c r="D193" i="82"/>
  <c r="C193" i="82"/>
  <c r="Q192" i="82"/>
  <c r="P192" i="82"/>
  <c r="O192" i="82"/>
  <c r="N192" i="82"/>
  <c r="M192" i="82"/>
  <c r="Q191" i="82"/>
  <c r="P191" i="82"/>
  <c r="O191" i="82"/>
  <c r="N191" i="82"/>
  <c r="M191" i="82"/>
  <c r="Q190" i="82"/>
  <c r="P190" i="82"/>
  <c r="O190" i="82"/>
  <c r="N190" i="82"/>
  <c r="M190" i="82"/>
  <c r="Q189" i="82"/>
  <c r="P189" i="82"/>
  <c r="O189" i="82"/>
  <c r="N189" i="82"/>
  <c r="M189" i="82"/>
  <c r="Q188" i="82"/>
  <c r="P188" i="82"/>
  <c r="O188" i="82"/>
  <c r="N188" i="82"/>
  <c r="M188" i="82"/>
  <c r="Q187" i="82"/>
  <c r="P187" i="82"/>
  <c r="O187" i="82"/>
  <c r="N187" i="82"/>
  <c r="M187" i="82"/>
  <c r="L187" i="82"/>
  <c r="K187" i="82"/>
  <c r="J187" i="82"/>
  <c r="I187" i="82"/>
  <c r="H187" i="82"/>
  <c r="G187" i="82"/>
  <c r="F187" i="82"/>
  <c r="E187" i="82"/>
  <c r="D187" i="82"/>
  <c r="C187" i="82"/>
  <c r="Q186" i="82"/>
  <c r="P186" i="82"/>
  <c r="O186" i="82"/>
  <c r="N186" i="82"/>
  <c r="M186" i="82"/>
  <c r="Q185" i="82"/>
  <c r="P185" i="82"/>
  <c r="O185" i="82"/>
  <c r="N185" i="82"/>
  <c r="M185" i="82"/>
  <c r="Q184" i="82"/>
  <c r="P184" i="82"/>
  <c r="O184" i="82"/>
  <c r="N184" i="82"/>
  <c r="M184" i="82"/>
  <c r="Q183" i="82"/>
  <c r="P183" i="82"/>
  <c r="O183" i="82"/>
  <c r="N183" i="82"/>
  <c r="M183" i="82"/>
  <c r="Q182" i="82"/>
  <c r="P182" i="82"/>
  <c r="O182" i="82"/>
  <c r="N182" i="82"/>
  <c r="M182" i="82"/>
  <c r="Q181" i="82"/>
  <c r="P181" i="82"/>
  <c r="O181" i="82"/>
  <c r="N181" i="82"/>
  <c r="M181" i="82"/>
  <c r="L181" i="82"/>
  <c r="K181" i="82"/>
  <c r="J181" i="82"/>
  <c r="I181" i="82"/>
  <c r="H181" i="82"/>
  <c r="G181" i="82"/>
  <c r="F181" i="82"/>
  <c r="E181" i="82"/>
  <c r="D181" i="82"/>
  <c r="C181" i="82"/>
  <c r="Q180" i="82"/>
  <c r="P180" i="82"/>
  <c r="O180" i="82"/>
  <c r="N180" i="82"/>
  <c r="M180" i="82"/>
  <c r="Q179" i="82"/>
  <c r="P179" i="82"/>
  <c r="O179" i="82"/>
  <c r="N179" i="82"/>
  <c r="M179" i="82"/>
  <c r="Q178" i="82"/>
  <c r="P178" i="82"/>
  <c r="O178" i="82"/>
  <c r="N178" i="82"/>
  <c r="M178" i="82"/>
  <c r="Q177" i="82"/>
  <c r="P177" i="82"/>
  <c r="O177" i="82"/>
  <c r="N177" i="82"/>
  <c r="M177" i="82"/>
  <c r="Q176" i="82"/>
  <c r="P176" i="82"/>
  <c r="O176" i="82"/>
  <c r="N176" i="82"/>
  <c r="M176" i="82"/>
  <c r="Q175" i="82"/>
  <c r="P175" i="82"/>
  <c r="O175" i="82"/>
  <c r="N175" i="82"/>
  <c r="M175" i="82"/>
  <c r="L175" i="82"/>
  <c r="K175" i="82"/>
  <c r="J175" i="82"/>
  <c r="I175" i="82"/>
  <c r="H175" i="82"/>
  <c r="G175" i="82"/>
  <c r="F175" i="82"/>
  <c r="E175" i="82"/>
  <c r="D175" i="82"/>
  <c r="C175" i="82"/>
  <c r="Q174" i="82"/>
  <c r="P174" i="82"/>
  <c r="O174" i="82"/>
  <c r="N174" i="82"/>
  <c r="M174" i="82"/>
  <c r="Q173" i="82"/>
  <c r="P173" i="82"/>
  <c r="O173" i="82"/>
  <c r="N173" i="82"/>
  <c r="M173" i="82"/>
  <c r="Q172" i="82"/>
  <c r="P172" i="82"/>
  <c r="O172" i="82"/>
  <c r="N172" i="82"/>
  <c r="M172" i="82"/>
  <c r="Q171" i="82"/>
  <c r="P171" i="82"/>
  <c r="O171" i="82"/>
  <c r="N171" i="82"/>
  <c r="M171" i="82"/>
  <c r="Q170" i="82"/>
  <c r="P170" i="82"/>
  <c r="O170" i="82"/>
  <c r="N170" i="82"/>
  <c r="M170" i="82"/>
  <c r="Q169" i="82"/>
  <c r="P169" i="82"/>
  <c r="O169" i="82"/>
  <c r="N169" i="82"/>
  <c r="M169" i="82"/>
  <c r="L169" i="82"/>
  <c r="K169" i="82"/>
  <c r="J169" i="82"/>
  <c r="I169" i="82"/>
  <c r="H169" i="82"/>
  <c r="G169" i="82"/>
  <c r="F169" i="82"/>
  <c r="E169" i="82"/>
  <c r="D169" i="82"/>
  <c r="C169" i="82"/>
  <c r="Q168" i="82"/>
  <c r="P168" i="82"/>
  <c r="O168" i="82"/>
  <c r="N168" i="82"/>
  <c r="M168" i="82"/>
  <c r="Q167" i="82"/>
  <c r="P167" i="82"/>
  <c r="O167" i="82"/>
  <c r="N167" i="82"/>
  <c r="M167" i="82"/>
  <c r="Q166" i="82"/>
  <c r="P166" i="82"/>
  <c r="O166" i="82"/>
  <c r="N166" i="82"/>
  <c r="M166" i="82"/>
  <c r="Q165" i="82"/>
  <c r="P165" i="82"/>
  <c r="O165" i="82"/>
  <c r="N165" i="82"/>
  <c r="M165" i="82"/>
  <c r="Q164" i="82"/>
  <c r="P164" i="82"/>
  <c r="O164" i="82"/>
  <c r="N164" i="82"/>
  <c r="M164" i="82"/>
  <c r="Q163" i="82"/>
  <c r="P163" i="82"/>
  <c r="O163" i="82"/>
  <c r="N163" i="82"/>
  <c r="M163" i="82"/>
  <c r="L163" i="82"/>
  <c r="K163" i="82"/>
  <c r="J163" i="82"/>
  <c r="I163" i="82"/>
  <c r="H163" i="82"/>
  <c r="G163" i="82"/>
  <c r="F163" i="82"/>
  <c r="E163" i="82"/>
  <c r="D163" i="82"/>
  <c r="C163" i="82"/>
  <c r="Q162" i="82"/>
  <c r="P162" i="82"/>
  <c r="O162" i="82"/>
  <c r="N162" i="82"/>
  <c r="M162" i="82"/>
  <c r="Q161" i="82"/>
  <c r="P161" i="82"/>
  <c r="O161" i="82"/>
  <c r="N161" i="82"/>
  <c r="M161" i="82"/>
  <c r="Q160" i="82"/>
  <c r="P160" i="82"/>
  <c r="O160" i="82"/>
  <c r="N160" i="82"/>
  <c r="M160" i="82"/>
  <c r="Q159" i="82"/>
  <c r="P159" i="82"/>
  <c r="O159" i="82"/>
  <c r="N159" i="82"/>
  <c r="M159" i="82"/>
  <c r="Q158" i="82"/>
  <c r="P158" i="82"/>
  <c r="O158" i="82"/>
  <c r="N158" i="82"/>
  <c r="M158" i="82"/>
  <c r="Q157" i="82"/>
  <c r="P157" i="82"/>
  <c r="O157" i="82"/>
  <c r="N157" i="82"/>
  <c r="L157" i="82"/>
  <c r="K157" i="82"/>
  <c r="J157" i="82"/>
  <c r="I157" i="82"/>
  <c r="H157" i="82"/>
  <c r="G157" i="82"/>
  <c r="F157" i="82"/>
  <c r="E157" i="82"/>
  <c r="D157" i="82"/>
  <c r="C157" i="82"/>
  <c r="Q156" i="82"/>
  <c r="P156" i="82"/>
  <c r="O156" i="82"/>
  <c r="N156" i="82"/>
  <c r="Q155" i="82"/>
  <c r="P155" i="82"/>
  <c r="O155" i="82"/>
  <c r="N155" i="82"/>
  <c r="Q154" i="82"/>
  <c r="P154" i="82"/>
  <c r="O154" i="82"/>
  <c r="N154" i="82"/>
  <c r="Q153" i="82"/>
  <c r="P153" i="82"/>
  <c r="O153" i="82"/>
  <c r="N153" i="82"/>
  <c r="Q152" i="82"/>
  <c r="P152" i="82"/>
  <c r="O152" i="82"/>
  <c r="N152" i="82"/>
  <c r="Q151" i="82"/>
  <c r="P151" i="82"/>
  <c r="O151" i="82"/>
  <c r="N151" i="82"/>
  <c r="L151" i="82"/>
  <c r="K151" i="82"/>
  <c r="J151" i="82"/>
  <c r="I151" i="82"/>
  <c r="H151" i="82"/>
  <c r="G151" i="82"/>
  <c r="F151" i="82"/>
  <c r="E151" i="82"/>
  <c r="D151" i="82"/>
  <c r="Q150" i="82"/>
  <c r="P150" i="82"/>
  <c r="O150" i="82"/>
  <c r="N150" i="82"/>
  <c r="Q149" i="82"/>
  <c r="P149" i="82"/>
  <c r="O149" i="82"/>
  <c r="N149" i="82"/>
  <c r="Q148" i="82"/>
  <c r="P148" i="82"/>
  <c r="O148" i="82"/>
  <c r="N148" i="82"/>
  <c r="Q147" i="82"/>
  <c r="P147" i="82"/>
  <c r="O147" i="82"/>
  <c r="N147" i="82"/>
  <c r="Q146" i="82"/>
  <c r="P146" i="82"/>
  <c r="O146" i="82"/>
  <c r="N146" i="82"/>
  <c r="Q145" i="82"/>
  <c r="P145" i="82"/>
  <c r="O145" i="82"/>
  <c r="N145" i="82"/>
  <c r="L145" i="82"/>
  <c r="K145" i="82"/>
  <c r="J145" i="82"/>
  <c r="I145" i="82"/>
  <c r="H145" i="82"/>
  <c r="G145" i="82"/>
  <c r="F145" i="82"/>
  <c r="E145" i="82"/>
  <c r="D145" i="82"/>
  <c r="Q144" i="82"/>
  <c r="P144" i="82"/>
  <c r="O144" i="82"/>
  <c r="N144" i="82"/>
  <c r="Q143" i="82"/>
  <c r="P143" i="82"/>
  <c r="O143" i="82"/>
  <c r="N143" i="82"/>
  <c r="Q142" i="82"/>
  <c r="P142" i="82"/>
  <c r="O142" i="82"/>
  <c r="N142" i="82"/>
  <c r="Q141" i="82"/>
  <c r="P141" i="82"/>
  <c r="O141" i="82"/>
  <c r="N141" i="82"/>
  <c r="Q140" i="82"/>
  <c r="P140" i="82"/>
  <c r="O140" i="82"/>
  <c r="N140" i="82"/>
  <c r="Q139" i="82"/>
  <c r="P139" i="82"/>
  <c r="O139" i="82"/>
  <c r="N139" i="82"/>
  <c r="L139" i="82"/>
  <c r="K139" i="82"/>
  <c r="J139" i="82"/>
  <c r="I139" i="82"/>
  <c r="H139" i="82"/>
  <c r="G139" i="82"/>
  <c r="F139" i="82"/>
  <c r="E139" i="82"/>
  <c r="D139" i="82"/>
  <c r="Q138" i="82"/>
  <c r="P138" i="82"/>
  <c r="O138" i="82"/>
  <c r="N138" i="82"/>
  <c r="Q137" i="82"/>
  <c r="P137" i="82"/>
  <c r="O137" i="82"/>
  <c r="N137" i="82"/>
  <c r="Q136" i="82"/>
  <c r="P136" i="82"/>
  <c r="O136" i="82"/>
  <c r="N136" i="82"/>
  <c r="Q135" i="82"/>
  <c r="P135" i="82"/>
  <c r="O135" i="82"/>
  <c r="N135" i="82"/>
  <c r="Q134" i="82"/>
  <c r="P134" i="82"/>
  <c r="O134" i="82"/>
  <c r="N134" i="82"/>
  <c r="Q133" i="82"/>
  <c r="P133" i="82"/>
  <c r="O133" i="82"/>
  <c r="N133" i="82"/>
  <c r="L133" i="82"/>
  <c r="K133" i="82"/>
  <c r="J133" i="82"/>
  <c r="I133" i="82"/>
  <c r="H133" i="82"/>
  <c r="G133" i="82"/>
  <c r="F133" i="82"/>
  <c r="E133" i="82"/>
  <c r="D133" i="82"/>
  <c r="Q132" i="82"/>
  <c r="P132" i="82"/>
  <c r="O132" i="82"/>
  <c r="N132" i="82"/>
  <c r="Q131" i="82"/>
  <c r="P131" i="82"/>
  <c r="O131" i="82"/>
  <c r="N131" i="82"/>
  <c r="L127" i="82"/>
  <c r="K127" i="82"/>
  <c r="J127" i="82"/>
  <c r="I127" i="82"/>
  <c r="H127" i="82"/>
  <c r="G127" i="82"/>
  <c r="F127" i="82"/>
  <c r="E127" i="82"/>
  <c r="D127" i="82"/>
  <c r="L121" i="82"/>
  <c r="K121" i="82"/>
  <c r="J121" i="82"/>
  <c r="I121" i="82"/>
  <c r="H121" i="82"/>
  <c r="G121" i="82"/>
  <c r="F121" i="82"/>
  <c r="E121" i="82"/>
  <c r="D121" i="82"/>
  <c r="L115" i="82"/>
  <c r="K115" i="82"/>
  <c r="J115" i="82"/>
  <c r="I115" i="82"/>
  <c r="H115" i="82"/>
  <c r="G115" i="82"/>
  <c r="F115" i="82"/>
  <c r="E115" i="82"/>
  <c r="D115" i="82"/>
  <c r="L109" i="82"/>
  <c r="K109" i="82"/>
  <c r="J109" i="82"/>
  <c r="I109" i="82"/>
  <c r="H109" i="82"/>
  <c r="G109" i="82"/>
  <c r="F109" i="82"/>
  <c r="D109" i="82"/>
  <c r="L103" i="82"/>
  <c r="K103" i="82"/>
  <c r="J103" i="82"/>
  <c r="I103" i="82"/>
  <c r="H103" i="82"/>
  <c r="G103" i="82"/>
  <c r="F103" i="82"/>
  <c r="L97" i="82"/>
  <c r="K97" i="82"/>
  <c r="J97" i="82"/>
  <c r="I97" i="82"/>
  <c r="H97" i="82"/>
  <c r="G97" i="82"/>
  <c r="F97" i="82"/>
  <c r="C5" i="82"/>
  <c r="Q62" i="81"/>
  <c r="O62" i="81"/>
  <c r="P62" i="81" s="1"/>
  <c r="M62" i="81"/>
  <c r="N62" i="81" s="1"/>
  <c r="Q61" i="81"/>
  <c r="O61" i="81"/>
  <c r="P61" i="81" s="1"/>
  <c r="M61" i="81"/>
  <c r="N61" i="81" s="1"/>
  <c r="Q60" i="81"/>
  <c r="O60" i="81"/>
  <c r="P60" i="81" s="1"/>
  <c r="M60" i="81"/>
  <c r="N60" i="81" s="1"/>
  <c r="Q59" i="81"/>
  <c r="O59" i="81"/>
  <c r="P59" i="81" s="1"/>
  <c r="M59" i="81"/>
  <c r="N59" i="81" s="1"/>
  <c r="Q58" i="81"/>
  <c r="O58" i="81"/>
  <c r="P58" i="81" s="1"/>
  <c r="M58" i="81"/>
  <c r="N58" i="81" s="1"/>
  <c r="Q57" i="81"/>
  <c r="O57" i="81"/>
  <c r="P57" i="81" s="1"/>
  <c r="M57" i="81"/>
  <c r="N57" i="81" s="1"/>
  <c r="Q56" i="81"/>
  <c r="O56" i="81"/>
  <c r="P56" i="81" s="1"/>
  <c r="M56" i="81"/>
  <c r="N56" i="81" s="1"/>
  <c r="Q55" i="81"/>
  <c r="O55" i="81"/>
  <c r="P55" i="81" s="1"/>
  <c r="M55" i="81"/>
  <c r="N55" i="81" s="1"/>
  <c r="Q54" i="81"/>
  <c r="O54" i="81"/>
  <c r="P54" i="81" s="1"/>
  <c r="M54" i="81"/>
  <c r="N54" i="81" s="1"/>
  <c r="Q53" i="81"/>
  <c r="O53" i="81"/>
  <c r="P53" i="81" s="1"/>
  <c r="M53" i="81"/>
  <c r="N53" i="81" s="1"/>
  <c r="Q52" i="81"/>
  <c r="O52" i="81"/>
  <c r="P52" i="81" s="1"/>
  <c r="Q34" i="81"/>
  <c r="O34" i="81"/>
  <c r="P34" i="81" s="1"/>
  <c r="M34" i="81"/>
  <c r="N34" i="81" s="1"/>
  <c r="Q33" i="81"/>
  <c r="O33" i="81"/>
  <c r="P33" i="81" s="1"/>
  <c r="M33" i="81"/>
  <c r="N33" i="81" s="1"/>
  <c r="Q32" i="81"/>
  <c r="O32" i="81"/>
  <c r="P32" i="81" s="1"/>
  <c r="M32" i="81"/>
  <c r="N32" i="81" s="1"/>
  <c r="Q31" i="81"/>
  <c r="O31" i="81"/>
  <c r="P31" i="81" s="1"/>
  <c r="M31" i="81"/>
  <c r="N31" i="81" s="1"/>
  <c r="Q30" i="81"/>
  <c r="O30" i="81"/>
  <c r="P30" i="81" s="1"/>
  <c r="M30" i="81"/>
  <c r="N30" i="81" s="1"/>
  <c r="Q29" i="81"/>
  <c r="O29" i="81"/>
  <c r="P29" i="81" s="1"/>
  <c r="M29" i="81"/>
  <c r="N29" i="81" s="1"/>
  <c r="Q28" i="81"/>
  <c r="O28" i="81"/>
  <c r="P28" i="81" s="1"/>
  <c r="M28" i="81"/>
  <c r="N28" i="81" s="1"/>
  <c r="Q27" i="81"/>
  <c r="O27" i="81"/>
  <c r="P27" i="81" s="1"/>
  <c r="M27" i="81"/>
  <c r="N27" i="81" s="1"/>
  <c r="Q26" i="81"/>
  <c r="O26" i="81"/>
  <c r="P26" i="81" s="1"/>
  <c r="M26" i="81"/>
  <c r="N26" i="81" s="1"/>
  <c r="Q25" i="81"/>
  <c r="O25" i="81"/>
  <c r="P25" i="81" s="1"/>
  <c r="M25" i="81"/>
  <c r="N25" i="81" s="1"/>
  <c r="Q24" i="81"/>
  <c r="O24" i="81"/>
  <c r="P24" i="81" s="1"/>
  <c r="M24" i="81"/>
  <c r="N24" i="81" s="1"/>
  <c r="Q23" i="81"/>
  <c r="O23" i="81"/>
  <c r="P23" i="81" s="1"/>
  <c r="M23" i="81"/>
  <c r="N23" i="81" s="1"/>
  <c r="Q22" i="81"/>
  <c r="O22" i="81"/>
  <c r="P22" i="81" s="1"/>
  <c r="M22" i="81"/>
  <c r="N22" i="81" s="1"/>
  <c r="Q21" i="81"/>
  <c r="O21" i="81"/>
  <c r="P21" i="81" s="1"/>
  <c r="M21" i="81"/>
  <c r="N21" i="81" s="1"/>
  <c r="Q20" i="81"/>
  <c r="O20" i="81"/>
  <c r="P20" i="81" s="1"/>
  <c r="M20" i="81"/>
  <c r="N20" i="81" s="1"/>
  <c r="Q19" i="81"/>
  <c r="O19" i="81"/>
  <c r="P19" i="81" s="1"/>
  <c r="M19" i="81"/>
  <c r="N19" i="81" s="1"/>
  <c r="Q18" i="81"/>
  <c r="O18" i="81"/>
  <c r="P18" i="81" s="1"/>
  <c r="M18" i="81"/>
  <c r="N18" i="81" s="1"/>
  <c r="Q17" i="81"/>
  <c r="O17" i="81"/>
  <c r="P17" i="81" s="1"/>
  <c r="M17" i="81"/>
  <c r="N17" i="81" s="1"/>
  <c r="Q16" i="81"/>
  <c r="O16" i="81"/>
  <c r="P16" i="81" s="1"/>
  <c r="M16" i="81"/>
  <c r="N16" i="81" s="1"/>
  <c r="Q15" i="81"/>
  <c r="O15" i="81"/>
  <c r="P15" i="81" s="1"/>
  <c r="M15" i="81"/>
  <c r="N15" i="81" s="1"/>
  <c r="Q14" i="81"/>
  <c r="O14" i="81"/>
  <c r="P14" i="81" s="1"/>
  <c r="M14" i="81"/>
  <c r="N14" i="81" s="1"/>
  <c r="Q13" i="81"/>
  <c r="O13" i="81"/>
  <c r="P13" i="81" s="1"/>
  <c r="M13" i="81"/>
  <c r="N13" i="81" s="1"/>
  <c r="Q12" i="81"/>
  <c r="O12" i="81"/>
  <c r="P12" i="81" s="1"/>
  <c r="M12" i="81"/>
  <c r="N12" i="81" s="1"/>
  <c r="Q11" i="81"/>
  <c r="O11" i="81"/>
  <c r="P11" i="81" s="1"/>
  <c r="M11" i="81"/>
  <c r="N11" i="81" s="1"/>
  <c r="Q10" i="81"/>
  <c r="O10" i="81"/>
  <c r="P10" i="81" s="1"/>
  <c r="M10" i="81"/>
  <c r="N10" i="81" s="1"/>
  <c r="Q9" i="81"/>
  <c r="O9" i="81"/>
  <c r="P9" i="81" s="1"/>
  <c r="M9" i="81"/>
  <c r="N9" i="81" s="1"/>
  <c r="Q8" i="81"/>
  <c r="O8" i="81"/>
  <c r="P8" i="81" s="1"/>
  <c r="M8" i="81"/>
  <c r="N8" i="81" s="1"/>
  <c r="K8" i="81"/>
  <c r="K38" i="81" s="1"/>
  <c r="S36" i="81" s="1"/>
  <c r="AK249" i="80"/>
  <c r="AL249" i="80" s="1"/>
  <c r="AH249" i="80"/>
  <c r="AI249" i="80" s="1"/>
  <c r="AA249" i="80"/>
  <c r="Y249" i="80"/>
  <c r="W249" i="80"/>
  <c r="V249" i="80"/>
  <c r="T249" i="80"/>
  <c r="R249" i="80"/>
  <c r="P249" i="80"/>
  <c r="N249" i="80"/>
  <c r="L249" i="80"/>
  <c r="J249" i="80"/>
  <c r="B249" i="80"/>
  <c r="AK248" i="80"/>
  <c r="AL248" i="80" s="1"/>
  <c r="AH248" i="80"/>
  <c r="AI248" i="80" s="1"/>
  <c r="AA248" i="80"/>
  <c r="Y248" i="80"/>
  <c r="W248" i="80"/>
  <c r="V248" i="80"/>
  <c r="T248" i="80"/>
  <c r="R248" i="80"/>
  <c r="P248" i="80"/>
  <c r="N248" i="80"/>
  <c r="L248" i="80"/>
  <c r="J248" i="80"/>
  <c r="B248" i="80"/>
  <c r="AK247" i="80"/>
  <c r="AL247" i="80" s="1"/>
  <c r="AH247" i="80"/>
  <c r="AI247" i="80" s="1"/>
  <c r="AA247" i="80"/>
  <c r="Y247" i="80"/>
  <c r="W247" i="80"/>
  <c r="X247" i="80" s="1"/>
  <c r="AB247" i="80" s="1"/>
  <c r="AC247" i="80" s="1"/>
  <c r="V247" i="80"/>
  <c r="T247" i="80"/>
  <c r="R247" i="80"/>
  <c r="P247" i="80"/>
  <c r="N247" i="80"/>
  <c r="L247" i="80"/>
  <c r="J247" i="80"/>
  <c r="B247" i="80"/>
  <c r="AK246" i="80"/>
  <c r="AL246" i="80" s="1"/>
  <c r="AH246" i="80"/>
  <c r="AI246" i="80" s="1"/>
  <c r="AA246" i="80"/>
  <c r="Y246" i="80"/>
  <c r="W246" i="80"/>
  <c r="X246" i="80" s="1"/>
  <c r="V246" i="80"/>
  <c r="T246" i="80"/>
  <c r="R246" i="80"/>
  <c r="P246" i="80"/>
  <c r="N246" i="80"/>
  <c r="L246" i="80"/>
  <c r="J246" i="80"/>
  <c r="B246" i="80"/>
  <c r="AK245" i="80"/>
  <c r="AL245" i="80" s="1"/>
  <c r="AH245" i="80"/>
  <c r="AI245" i="80" s="1"/>
  <c r="AA245" i="80"/>
  <c r="Y245" i="80"/>
  <c r="W245" i="80"/>
  <c r="X245" i="80" s="1"/>
  <c r="V245" i="80"/>
  <c r="T245" i="80"/>
  <c r="R245" i="80"/>
  <c r="P245" i="80"/>
  <c r="N245" i="80"/>
  <c r="L245" i="80"/>
  <c r="J245" i="80"/>
  <c r="B245" i="80"/>
  <c r="AK244" i="80"/>
  <c r="AL244" i="80" s="1"/>
  <c r="AH244" i="80"/>
  <c r="AI244" i="80" s="1"/>
  <c r="AA244" i="80"/>
  <c r="Y244" i="80"/>
  <c r="W244" i="80"/>
  <c r="X244" i="80" s="1"/>
  <c r="V244" i="80"/>
  <c r="T244" i="80"/>
  <c r="R244" i="80"/>
  <c r="P244" i="80"/>
  <c r="N244" i="80"/>
  <c r="L244" i="80"/>
  <c r="J244" i="80"/>
  <c r="B244" i="80"/>
  <c r="AK243" i="80"/>
  <c r="AL243" i="80" s="1"/>
  <c r="AH243" i="80"/>
  <c r="AI243" i="80" s="1"/>
  <c r="AA243" i="80"/>
  <c r="Y243" i="80"/>
  <c r="W243" i="80"/>
  <c r="X243" i="80" s="1"/>
  <c r="V243" i="80"/>
  <c r="T243" i="80"/>
  <c r="R243" i="80"/>
  <c r="P243" i="80"/>
  <c r="N243" i="80"/>
  <c r="L243" i="80"/>
  <c r="J243" i="80"/>
  <c r="B243" i="80"/>
  <c r="AK242" i="80"/>
  <c r="AL242" i="80" s="1"/>
  <c r="AH242" i="80"/>
  <c r="AI242" i="80" s="1"/>
  <c r="AA242" i="80"/>
  <c r="Y242" i="80"/>
  <c r="W242" i="80"/>
  <c r="X242" i="80" s="1"/>
  <c r="V242" i="80"/>
  <c r="T242" i="80"/>
  <c r="R242" i="80"/>
  <c r="P242" i="80"/>
  <c r="N242" i="80"/>
  <c r="L242" i="80"/>
  <c r="J242" i="80"/>
  <c r="B242" i="80"/>
  <c r="AK241" i="80"/>
  <c r="AL241" i="80" s="1"/>
  <c r="AH241" i="80"/>
  <c r="AI241" i="80" s="1"/>
  <c r="AA241" i="80"/>
  <c r="Y241" i="80"/>
  <c r="W241" i="80"/>
  <c r="X241" i="80" s="1"/>
  <c r="V241" i="80"/>
  <c r="T241" i="80"/>
  <c r="R241" i="80"/>
  <c r="P241" i="80"/>
  <c r="N241" i="80"/>
  <c r="L241" i="80"/>
  <c r="J241" i="80"/>
  <c r="B241" i="80"/>
  <c r="AK240" i="80"/>
  <c r="AL240" i="80" s="1"/>
  <c r="AH240" i="80"/>
  <c r="AI240" i="80" s="1"/>
  <c r="AA240" i="80"/>
  <c r="Y240" i="80"/>
  <c r="W240" i="80"/>
  <c r="X240" i="80" s="1"/>
  <c r="V240" i="80"/>
  <c r="T240" i="80"/>
  <c r="R240" i="80"/>
  <c r="P240" i="80"/>
  <c r="N240" i="80"/>
  <c r="L240" i="80"/>
  <c r="J240" i="80"/>
  <c r="B240" i="80"/>
  <c r="AK239" i="80"/>
  <c r="AL239" i="80" s="1"/>
  <c r="AH239" i="80"/>
  <c r="AI239" i="80" s="1"/>
  <c r="AA239" i="80"/>
  <c r="Y239" i="80"/>
  <c r="W239" i="80"/>
  <c r="X239" i="80" s="1"/>
  <c r="V239" i="80"/>
  <c r="T239" i="80"/>
  <c r="R239" i="80"/>
  <c r="P239" i="80"/>
  <c r="N239" i="80"/>
  <c r="L239" i="80"/>
  <c r="J239" i="80"/>
  <c r="B239" i="80"/>
  <c r="AK238" i="80"/>
  <c r="AL238" i="80" s="1"/>
  <c r="AH238" i="80"/>
  <c r="AI238" i="80" s="1"/>
  <c r="AA238" i="80"/>
  <c r="Y238" i="80"/>
  <c r="W238" i="80"/>
  <c r="X238" i="80" s="1"/>
  <c r="V238" i="80"/>
  <c r="T238" i="80"/>
  <c r="R238" i="80"/>
  <c r="P238" i="80"/>
  <c r="N238" i="80"/>
  <c r="L238" i="80"/>
  <c r="J238" i="80"/>
  <c r="B238" i="80"/>
  <c r="AK237" i="80"/>
  <c r="AL237" i="80" s="1"/>
  <c r="AH237" i="80"/>
  <c r="AI237" i="80" s="1"/>
  <c r="AA237" i="80"/>
  <c r="Y237" i="80"/>
  <c r="W237" i="80"/>
  <c r="X237" i="80" s="1"/>
  <c r="V237" i="80"/>
  <c r="T237" i="80"/>
  <c r="R237" i="80"/>
  <c r="P237" i="80"/>
  <c r="N237" i="80"/>
  <c r="L237" i="80"/>
  <c r="J237" i="80"/>
  <c r="B237" i="80"/>
  <c r="AK236" i="80"/>
  <c r="AL236" i="80" s="1"/>
  <c r="AH236" i="80"/>
  <c r="AI236" i="80" s="1"/>
  <c r="AA236" i="80"/>
  <c r="Y236" i="80"/>
  <c r="W236" i="80"/>
  <c r="X236" i="80" s="1"/>
  <c r="V236" i="80"/>
  <c r="T236" i="80"/>
  <c r="R236" i="80"/>
  <c r="P236" i="80"/>
  <c r="N236" i="80"/>
  <c r="L236" i="80"/>
  <c r="J236" i="80"/>
  <c r="B236" i="80"/>
  <c r="AK235" i="80"/>
  <c r="AL235" i="80" s="1"/>
  <c r="AH235" i="80"/>
  <c r="AI235" i="80" s="1"/>
  <c r="AA235" i="80"/>
  <c r="Y235" i="80"/>
  <c r="W235" i="80"/>
  <c r="X235" i="80" s="1"/>
  <c r="V235" i="80"/>
  <c r="T235" i="80"/>
  <c r="R235" i="80"/>
  <c r="P235" i="80"/>
  <c r="N235" i="80"/>
  <c r="L235" i="80"/>
  <c r="J235" i="80"/>
  <c r="B235" i="80"/>
  <c r="AK234" i="80"/>
  <c r="AL234" i="80" s="1"/>
  <c r="AH234" i="80"/>
  <c r="AI234" i="80" s="1"/>
  <c r="AA234" i="80"/>
  <c r="Y234" i="80"/>
  <c r="W234" i="80"/>
  <c r="X234" i="80" s="1"/>
  <c r="V234" i="80"/>
  <c r="T234" i="80"/>
  <c r="R234" i="80"/>
  <c r="P234" i="80"/>
  <c r="N234" i="80"/>
  <c r="L234" i="80"/>
  <c r="J234" i="80"/>
  <c r="B234" i="80"/>
  <c r="AK233" i="80"/>
  <c r="AL233" i="80" s="1"/>
  <c r="AH233" i="80"/>
  <c r="AI233" i="80" s="1"/>
  <c r="AA233" i="80"/>
  <c r="Y233" i="80"/>
  <c r="W233" i="80"/>
  <c r="X233" i="80" s="1"/>
  <c r="V233" i="80"/>
  <c r="T233" i="80"/>
  <c r="R233" i="80"/>
  <c r="P233" i="80"/>
  <c r="N233" i="80"/>
  <c r="L233" i="80"/>
  <c r="J233" i="80"/>
  <c r="B233" i="80"/>
  <c r="AK232" i="80"/>
  <c r="AL232" i="80" s="1"/>
  <c r="AH232" i="80"/>
  <c r="AI232" i="80" s="1"/>
  <c r="AA232" i="80"/>
  <c r="Y232" i="80"/>
  <c r="W232" i="80"/>
  <c r="X232" i="80" s="1"/>
  <c r="V232" i="80"/>
  <c r="T232" i="80"/>
  <c r="R232" i="80"/>
  <c r="P232" i="80"/>
  <c r="N232" i="80"/>
  <c r="L232" i="80"/>
  <c r="J232" i="80"/>
  <c r="B232" i="80"/>
  <c r="AK231" i="80"/>
  <c r="AL231" i="80" s="1"/>
  <c r="AH231" i="80"/>
  <c r="AI231" i="80" s="1"/>
  <c r="AA231" i="80"/>
  <c r="Y231" i="80"/>
  <c r="W231" i="80"/>
  <c r="X231" i="80" s="1"/>
  <c r="V231" i="80"/>
  <c r="T231" i="80"/>
  <c r="R231" i="80"/>
  <c r="P231" i="80"/>
  <c r="N231" i="80"/>
  <c r="L231" i="80"/>
  <c r="J231" i="80"/>
  <c r="B231" i="80"/>
  <c r="AK230" i="80"/>
  <c r="AL230" i="80" s="1"/>
  <c r="AH230" i="80"/>
  <c r="AI230" i="80" s="1"/>
  <c r="AA230" i="80"/>
  <c r="Y230" i="80"/>
  <c r="W230" i="80"/>
  <c r="X230" i="80" s="1"/>
  <c r="V230" i="80"/>
  <c r="T230" i="80"/>
  <c r="R230" i="80"/>
  <c r="P230" i="80"/>
  <c r="N230" i="80"/>
  <c r="L230" i="80"/>
  <c r="J230" i="80"/>
  <c r="B230" i="80"/>
  <c r="AK229" i="80"/>
  <c r="AL229" i="80" s="1"/>
  <c r="AH229" i="80"/>
  <c r="AI229" i="80" s="1"/>
  <c r="AA229" i="80"/>
  <c r="Y229" i="80"/>
  <c r="W229" i="80"/>
  <c r="X229" i="80" s="1"/>
  <c r="V229" i="80"/>
  <c r="T229" i="80"/>
  <c r="R229" i="80"/>
  <c r="P229" i="80"/>
  <c r="N229" i="80"/>
  <c r="L229" i="80"/>
  <c r="J229" i="80"/>
  <c r="B229" i="80"/>
  <c r="AK228" i="80"/>
  <c r="AL228" i="80" s="1"/>
  <c r="AH228" i="80"/>
  <c r="AI228" i="80" s="1"/>
  <c r="AA228" i="80"/>
  <c r="Y228" i="80"/>
  <c r="W228" i="80"/>
  <c r="X228" i="80" s="1"/>
  <c r="V228" i="80"/>
  <c r="T228" i="80"/>
  <c r="R228" i="80"/>
  <c r="P228" i="80"/>
  <c r="N228" i="80"/>
  <c r="L228" i="80"/>
  <c r="J228" i="80"/>
  <c r="B228" i="80"/>
  <c r="AK227" i="80"/>
  <c r="AL227" i="80" s="1"/>
  <c r="AH227" i="80"/>
  <c r="AI227" i="80" s="1"/>
  <c r="AA227" i="80"/>
  <c r="Y227" i="80"/>
  <c r="W227" i="80"/>
  <c r="X227" i="80" s="1"/>
  <c r="V227" i="80"/>
  <c r="T227" i="80"/>
  <c r="R227" i="80"/>
  <c r="P227" i="80"/>
  <c r="N227" i="80"/>
  <c r="L227" i="80"/>
  <c r="J227" i="80"/>
  <c r="B227" i="80"/>
  <c r="AK226" i="80"/>
  <c r="AL226" i="80" s="1"/>
  <c r="AH226" i="80"/>
  <c r="AI226" i="80" s="1"/>
  <c r="AA226" i="80"/>
  <c r="Y226" i="80"/>
  <c r="W226" i="80"/>
  <c r="X226" i="80" s="1"/>
  <c r="V226" i="80"/>
  <c r="T226" i="80"/>
  <c r="R226" i="80"/>
  <c r="P226" i="80"/>
  <c r="N226" i="80"/>
  <c r="L226" i="80"/>
  <c r="J226" i="80"/>
  <c r="B226" i="80"/>
  <c r="AK225" i="80"/>
  <c r="AL225" i="80" s="1"/>
  <c r="AH225" i="80"/>
  <c r="AI225" i="80" s="1"/>
  <c r="AA225" i="80"/>
  <c r="Y225" i="80"/>
  <c r="W225" i="80"/>
  <c r="X225" i="80" s="1"/>
  <c r="V225" i="80"/>
  <c r="T225" i="80"/>
  <c r="R225" i="80"/>
  <c r="P225" i="80"/>
  <c r="N225" i="80"/>
  <c r="L225" i="80"/>
  <c r="J225" i="80"/>
  <c r="B225" i="80"/>
  <c r="AK224" i="80"/>
  <c r="AL224" i="80" s="1"/>
  <c r="AH224" i="80"/>
  <c r="AI224" i="80" s="1"/>
  <c r="AA224" i="80"/>
  <c r="Y224" i="80"/>
  <c r="W224" i="80"/>
  <c r="X224" i="80" s="1"/>
  <c r="V224" i="80"/>
  <c r="T224" i="80"/>
  <c r="R224" i="80"/>
  <c r="P224" i="80"/>
  <c r="N224" i="80"/>
  <c r="L224" i="80"/>
  <c r="J224" i="80"/>
  <c r="B224" i="80"/>
  <c r="AK223" i="80"/>
  <c r="AL223" i="80" s="1"/>
  <c r="AH223" i="80"/>
  <c r="AI223" i="80" s="1"/>
  <c r="AA223" i="80"/>
  <c r="Y223" i="80"/>
  <c r="W223" i="80"/>
  <c r="X223" i="80" s="1"/>
  <c r="V223" i="80"/>
  <c r="T223" i="80"/>
  <c r="R223" i="80"/>
  <c r="P223" i="80"/>
  <c r="N223" i="80"/>
  <c r="L223" i="80"/>
  <c r="J223" i="80"/>
  <c r="B223" i="80"/>
  <c r="AK222" i="80"/>
  <c r="AL222" i="80" s="1"/>
  <c r="AH222" i="80"/>
  <c r="AI222" i="80" s="1"/>
  <c r="AA222" i="80"/>
  <c r="Y222" i="80"/>
  <c r="W222" i="80"/>
  <c r="X222" i="80" s="1"/>
  <c r="V222" i="80"/>
  <c r="T222" i="80"/>
  <c r="R222" i="80"/>
  <c r="P222" i="80"/>
  <c r="N222" i="80"/>
  <c r="L222" i="80"/>
  <c r="J222" i="80"/>
  <c r="B222" i="80"/>
  <c r="AK221" i="80"/>
  <c r="AL221" i="80" s="1"/>
  <c r="AH221" i="80"/>
  <c r="AI221" i="80" s="1"/>
  <c r="AA221" i="80"/>
  <c r="Y221" i="80"/>
  <c r="W221" i="80"/>
  <c r="X221" i="80" s="1"/>
  <c r="V221" i="80"/>
  <c r="T221" i="80"/>
  <c r="R221" i="80"/>
  <c r="P221" i="80"/>
  <c r="N221" i="80"/>
  <c r="L221" i="80"/>
  <c r="J221" i="80"/>
  <c r="B221" i="80"/>
  <c r="AK220" i="80"/>
  <c r="AL220" i="80" s="1"/>
  <c r="AH220" i="80"/>
  <c r="AI220" i="80" s="1"/>
  <c r="AA220" i="80"/>
  <c r="Y220" i="80"/>
  <c r="W220" i="80"/>
  <c r="X220" i="80" s="1"/>
  <c r="V220" i="80"/>
  <c r="T220" i="80"/>
  <c r="R220" i="80"/>
  <c r="P220" i="80"/>
  <c r="N220" i="80"/>
  <c r="L220" i="80"/>
  <c r="J220" i="80"/>
  <c r="B220" i="80"/>
  <c r="AK219" i="80"/>
  <c r="AL219" i="80" s="1"/>
  <c r="AH219" i="80"/>
  <c r="AI219" i="80" s="1"/>
  <c r="AA219" i="80"/>
  <c r="Y219" i="80"/>
  <c r="W219" i="80"/>
  <c r="X219" i="80" s="1"/>
  <c r="V219" i="80"/>
  <c r="T219" i="80"/>
  <c r="R219" i="80"/>
  <c r="P219" i="80"/>
  <c r="N219" i="80"/>
  <c r="L219" i="80"/>
  <c r="J219" i="80"/>
  <c r="B219" i="80"/>
  <c r="AK218" i="80"/>
  <c r="AL218" i="80" s="1"/>
  <c r="AH218" i="80"/>
  <c r="AI218" i="80" s="1"/>
  <c r="AA218" i="80"/>
  <c r="Y218" i="80"/>
  <c r="W218" i="80"/>
  <c r="X218" i="80" s="1"/>
  <c r="V218" i="80"/>
  <c r="T218" i="80"/>
  <c r="R218" i="80"/>
  <c r="P218" i="80"/>
  <c r="N218" i="80"/>
  <c r="L218" i="80"/>
  <c r="J218" i="80"/>
  <c r="B218" i="80"/>
  <c r="AK217" i="80"/>
  <c r="AL217" i="80" s="1"/>
  <c r="AH217" i="80"/>
  <c r="AI217" i="80" s="1"/>
  <c r="AA217" i="80"/>
  <c r="Y217" i="80"/>
  <c r="W217" i="80"/>
  <c r="X217" i="80" s="1"/>
  <c r="AB217" i="80" s="1"/>
  <c r="AC217" i="80" s="1"/>
  <c r="V217" i="80"/>
  <c r="T217" i="80"/>
  <c r="R217" i="80"/>
  <c r="P217" i="80"/>
  <c r="N217" i="80"/>
  <c r="L217" i="80"/>
  <c r="J217" i="80"/>
  <c r="B217" i="80"/>
  <c r="AK216" i="80"/>
  <c r="AL216" i="80" s="1"/>
  <c r="AH216" i="80"/>
  <c r="AI216" i="80" s="1"/>
  <c r="AA216" i="80"/>
  <c r="Y216" i="80"/>
  <c r="W216" i="80"/>
  <c r="X216" i="80" s="1"/>
  <c r="V216" i="80"/>
  <c r="T216" i="80"/>
  <c r="R216" i="80"/>
  <c r="P216" i="80"/>
  <c r="N216" i="80"/>
  <c r="L216" i="80"/>
  <c r="J216" i="80"/>
  <c r="B216" i="80"/>
  <c r="AK215" i="80"/>
  <c r="AL215" i="80" s="1"/>
  <c r="AH215" i="80"/>
  <c r="AI215" i="80" s="1"/>
  <c r="AA215" i="80"/>
  <c r="Y215" i="80"/>
  <c r="W215" i="80"/>
  <c r="X215" i="80" s="1"/>
  <c r="V215" i="80"/>
  <c r="T215" i="80"/>
  <c r="R215" i="80"/>
  <c r="P215" i="80"/>
  <c r="N215" i="80"/>
  <c r="L215" i="80"/>
  <c r="J215" i="80"/>
  <c r="B215" i="80"/>
  <c r="AK214" i="80"/>
  <c r="AL214" i="80" s="1"/>
  <c r="AH214" i="80"/>
  <c r="AI214" i="80" s="1"/>
  <c r="AA214" i="80"/>
  <c r="Y214" i="80"/>
  <c r="W214" i="80"/>
  <c r="X214" i="80" s="1"/>
  <c r="V214" i="80"/>
  <c r="T214" i="80"/>
  <c r="R214" i="80"/>
  <c r="P214" i="80"/>
  <c r="N214" i="80"/>
  <c r="L214" i="80"/>
  <c r="J214" i="80"/>
  <c r="B214" i="80"/>
  <c r="AK213" i="80"/>
  <c r="AL213" i="80" s="1"/>
  <c r="AH213" i="80"/>
  <c r="AI213" i="80" s="1"/>
  <c r="AA213" i="80"/>
  <c r="Y213" i="80"/>
  <c r="W213" i="80"/>
  <c r="X213" i="80" s="1"/>
  <c r="V213" i="80"/>
  <c r="T213" i="80"/>
  <c r="R213" i="80"/>
  <c r="P213" i="80"/>
  <c r="N213" i="80"/>
  <c r="L213" i="80"/>
  <c r="J213" i="80"/>
  <c r="B213" i="80"/>
  <c r="AK212" i="80"/>
  <c r="AL212" i="80" s="1"/>
  <c r="AH212" i="80"/>
  <c r="AI212" i="80" s="1"/>
  <c r="AA212" i="80"/>
  <c r="Y212" i="80"/>
  <c r="W212" i="80"/>
  <c r="X212" i="80" s="1"/>
  <c r="V212" i="80"/>
  <c r="T212" i="80"/>
  <c r="R212" i="80"/>
  <c r="P212" i="80"/>
  <c r="N212" i="80"/>
  <c r="L212" i="80"/>
  <c r="J212" i="80"/>
  <c r="B212" i="80"/>
  <c r="AK211" i="80"/>
  <c r="AL211" i="80" s="1"/>
  <c r="AH211" i="80"/>
  <c r="AI211" i="80" s="1"/>
  <c r="AA211" i="80"/>
  <c r="Y211" i="80"/>
  <c r="W211" i="80"/>
  <c r="X211" i="80" s="1"/>
  <c r="V211" i="80"/>
  <c r="T211" i="80"/>
  <c r="R211" i="80"/>
  <c r="P211" i="80"/>
  <c r="N211" i="80"/>
  <c r="L211" i="80"/>
  <c r="J211" i="80"/>
  <c r="B211" i="80"/>
  <c r="AK210" i="80"/>
  <c r="AL210" i="80" s="1"/>
  <c r="AH210" i="80"/>
  <c r="AI210" i="80" s="1"/>
  <c r="AA210" i="80"/>
  <c r="Y210" i="80"/>
  <c r="W210" i="80"/>
  <c r="X210" i="80" s="1"/>
  <c r="V210" i="80"/>
  <c r="T210" i="80"/>
  <c r="R210" i="80"/>
  <c r="P210" i="80"/>
  <c r="N210" i="80"/>
  <c r="L210" i="80"/>
  <c r="J210" i="80"/>
  <c r="B210" i="80"/>
  <c r="AK209" i="80"/>
  <c r="AL209" i="80" s="1"/>
  <c r="AH209" i="80"/>
  <c r="AI209" i="80" s="1"/>
  <c r="AA209" i="80"/>
  <c r="Y209" i="80"/>
  <c r="W209" i="80"/>
  <c r="X209" i="80" s="1"/>
  <c r="V209" i="80"/>
  <c r="T209" i="80"/>
  <c r="R209" i="80"/>
  <c r="P209" i="80"/>
  <c r="N209" i="80"/>
  <c r="L209" i="80"/>
  <c r="J209" i="80"/>
  <c r="B209" i="80"/>
  <c r="AK208" i="80"/>
  <c r="AL208" i="80" s="1"/>
  <c r="AH208" i="80"/>
  <c r="AI208" i="80" s="1"/>
  <c r="AA208" i="80"/>
  <c r="Y208" i="80"/>
  <c r="W208" i="80"/>
  <c r="X208" i="80" s="1"/>
  <c r="V208" i="80"/>
  <c r="T208" i="80"/>
  <c r="R208" i="80"/>
  <c r="P208" i="80"/>
  <c r="N208" i="80"/>
  <c r="L208" i="80"/>
  <c r="J208" i="80"/>
  <c r="B208" i="80"/>
  <c r="AK207" i="80"/>
  <c r="AL207" i="80" s="1"/>
  <c r="AH207" i="80"/>
  <c r="AI207" i="80" s="1"/>
  <c r="AA207" i="80"/>
  <c r="Y207" i="80"/>
  <c r="W207" i="80"/>
  <c r="X207" i="80" s="1"/>
  <c r="V207" i="80"/>
  <c r="T207" i="80"/>
  <c r="R207" i="80"/>
  <c r="P207" i="80"/>
  <c r="N207" i="80"/>
  <c r="L207" i="80"/>
  <c r="J207" i="80"/>
  <c r="B207" i="80"/>
  <c r="AK206" i="80"/>
  <c r="AL206" i="80" s="1"/>
  <c r="AH206" i="80"/>
  <c r="AI206" i="80" s="1"/>
  <c r="AA206" i="80"/>
  <c r="Y206" i="80"/>
  <c r="W206" i="80"/>
  <c r="X206" i="80" s="1"/>
  <c r="V206" i="80"/>
  <c r="T206" i="80"/>
  <c r="R206" i="80"/>
  <c r="P206" i="80"/>
  <c r="N206" i="80"/>
  <c r="L206" i="80"/>
  <c r="J206" i="80"/>
  <c r="B206" i="80"/>
  <c r="AK205" i="80"/>
  <c r="AL205" i="80" s="1"/>
  <c r="AH205" i="80"/>
  <c r="AI205" i="80" s="1"/>
  <c r="AA205" i="80"/>
  <c r="Y205" i="80"/>
  <c r="W205" i="80"/>
  <c r="X205" i="80" s="1"/>
  <c r="V205" i="80"/>
  <c r="T205" i="80"/>
  <c r="R205" i="80"/>
  <c r="P205" i="80"/>
  <c r="N205" i="80"/>
  <c r="L205" i="80"/>
  <c r="J205" i="80"/>
  <c r="B205" i="80"/>
  <c r="AK204" i="80"/>
  <c r="AL204" i="80" s="1"/>
  <c r="AH204" i="80"/>
  <c r="AI204" i="80" s="1"/>
  <c r="AA204" i="80"/>
  <c r="Y204" i="80"/>
  <c r="W204" i="80"/>
  <c r="X204" i="80" s="1"/>
  <c r="V204" i="80"/>
  <c r="T204" i="80"/>
  <c r="R204" i="80"/>
  <c r="P204" i="80"/>
  <c r="N204" i="80"/>
  <c r="L204" i="80"/>
  <c r="J204" i="80"/>
  <c r="B204" i="80"/>
  <c r="AK203" i="80"/>
  <c r="AL203" i="80" s="1"/>
  <c r="AH203" i="80"/>
  <c r="AI203" i="80" s="1"/>
  <c r="AA203" i="80"/>
  <c r="Y203" i="80"/>
  <c r="W203" i="80"/>
  <c r="X203" i="80" s="1"/>
  <c r="V203" i="80"/>
  <c r="T203" i="80"/>
  <c r="R203" i="80"/>
  <c r="P203" i="80"/>
  <c r="N203" i="80"/>
  <c r="L203" i="80"/>
  <c r="J203" i="80"/>
  <c r="B203" i="80"/>
  <c r="AK202" i="80"/>
  <c r="AL202" i="80" s="1"/>
  <c r="AH202" i="80"/>
  <c r="AI202" i="80" s="1"/>
  <c r="AA202" i="80"/>
  <c r="Y202" i="80"/>
  <c r="W202" i="80"/>
  <c r="X202" i="80" s="1"/>
  <c r="V202" i="80"/>
  <c r="T202" i="80"/>
  <c r="R202" i="80"/>
  <c r="P202" i="80"/>
  <c r="N202" i="80"/>
  <c r="L202" i="80"/>
  <c r="J202" i="80"/>
  <c r="B202" i="80"/>
  <c r="AK201" i="80"/>
  <c r="AL201" i="80" s="1"/>
  <c r="AH201" i="80"/>
  <c r="AI201" i="80" s="1"/>
  <c r="AA201" i="80"/>
  <c r="Y201" i="80"/>
  <c r="W201" i="80"/>
  <c r="X201" i="80" s="1"/>
  <c r="V201" i="80"/>
  <c r="T201" i="80"/>
  <c r="R201" i="80"/>
  <c r="P201" i="80"/>
  <c r="N201" i="80"/>
  <c r="L201" i="80"/>
  <c r="J201" i="80"/>
  <c r="B201" i="80"/>
  <c r="AK200" i="80"/>
  <c r="AL200" i="80" s="1"/>
  <c r="AH200" i="80"/>
  <c r="AI200" i="80" s="1"/>
  <c r="AA200" i="80"/>
  <c r="Y200" i="80"/>
  <c r="W200" i="80"/>
  <c r="X200" i="80" s="1"/>
  <c r="V200" i="80"/>
  <c r="T200" i="80"/>
  <c r="R200" i="80"/>
  <c r="P200" i="80"/>
  <c r="N200" i="80"/>
  <c r="L200" i="80"/>
  <c r="J200" i="80"/>
  <c r="B200" i="80"/>
  <c r="AK199" i="80"/>
  <c r="AL199" i="80" s="1"/>
  <c r="AH199" i="80"/>
  <c r="AI199" i="80" s="1"/>
  <c r="AA199" i="80"/>
  <c r="Y199" i="80"/>
  <c r="W199" i="80"/>
  <c r="X199" i="80" s="1"/>
  <c r="V199" i="80"/>
  <c r="T199" i="80"/>
  <c r="R199" i="80"/>
  <c r="P199" i="80"/>
  <c r="N199" i="80"/>
  <c r="L199" i="80"/>
  <c r="J199" i="80"/>
  <c r="B199" i="80"/>
  <c r="AK198" i="80"/>
  <c r="AL198" i="80" s="1"/>
  <c r="AH198" i="80"/>
  <c r="AI198" i="80" s="1"/>
  <c r="AA198" i="80"/>
  <c r="Y198" i="80"/>
  <c r="W198" i="80"/>
  <c r="X198" i="80" s="1"/>
  <c r="V198" i="80"/>
  <c r="T198" i="80"/>
  <c r="R198" i="80"/>
  <c r="P198" i="80"/>
  <c r="N198" i="80"/>
  <c r="L198" i="80"/>
  <c r="J198" i="80"/>
  <c r="B198" i="80"/>
  <c r="AK197" i="80"/>
  <c r="AL197" i="80" s="1"/>
  <c r="AH197" i="80"/>
  <c r="AI197" i="80" s="1"/>
  <c r="AA197" i="80"/>
  <c r="Y197" i="80"/>
  <c r="W197" i="80"/>
  <c r="X197" i="80" s="1"/>
  <c r="V197" i="80"/>
  <c r="T197" i="80"/>
  <c r="R197" i="80"/>
  <c r="P197" i="80"/>
  <c r="N197" i="80"/>
  <c r="L197" i="80"/>
  <c r="J197" i="80"/>
  <c r="B197" i="80"/>
  <c r="AK196" i="80"/>
  <c r="AL196" i="80" s="1"/>
  <c r="AH196" i="80"/>
  <c r="AI196" i="80" s="1"/>
  <c r="AA196" i="80"/>
  <c r="Y196" i="80"/>
  <c r="W196" i="80"/>
  <c r="X196" i="80" s="1"/>
  <c r="V196" i="80"/>
  <c r="T196" i="80"/>
  <c r="R196" i="80"/>
  <c r="P196" i="80"/>
  <c r="N196" i="80"/>
  <c r="L196" i="80"/>
  <c r="J196" i="80"/>
  <c r="B196" i="80"/>
  <c r="AK195" i="80"/>
  <c r="AL195" i="80" s="1"/>
  <c r="AH195" i="80"/>
  <c r="AI195" i="80" s="1"/>
  <c r="AA195" i="80"/>
  <c r="Y195" i="80"/>
  <c r="W195" i="80"/>
  <c r="X195" i="80" s="1"/>
  <c r="V195" i="80"/>
  <c r="T195" i="80"/>
  <c r="R195" i="80"/>
  <c r="P195" i="80"/>
  <c r="N195" i="80"/>
  <c r="L195" i="80"/>
  <c r="J195" i="80"/>
  <c r="B195" i="80"/>
  <c r="AK194" i="80"/>
  <c r="AL194" i="80" s="1"/>
  <c r="AH194" i="80"/>
  <c r="AI194" i="80" s="1"/>
  <c r="AA194" i="80"/>
  <c r="Y194" i="80"/>
  <c r="W194" i="80"/>
  <c r="X194" i="80" s="1"/>
  <c r="V194" i="80"/>
  <c r="T194" i="80"/>
  <c r="R194" i="80"/>
  <c r="P194" i="80"/>
  <c r="N194" i="80"/>
  <c r="L194" i="80"/>
  <c r="J194" i="80"/>
  <c r="B194" i="80"/>
  <c r="AK193" i="80"/>
  <c r="AL193" i="80" s="1"/>
  <c r="AH193" i="80"/>
  <c r="AI193" i="80" s="1"/>
  <c r="AA193" i="80"/>
  <c r="Y193" i="80"/>
  <c r="W193" i="80"/>
  <c r="X193" i="80" s="1"/>
  <c r="V193" i="80"/>
  <c r="T193" i="80"/>
  <c r="R193" i="80"/>
  <c r="P193" i="80"/>
  <c r="N193" i="80"/>
  <c r="L193" i="80"/>
  <c r="J193" i="80"/>
  <c r="B193" i="80"/>
  <c r="AK192" i="80"/>
  <c r="AL192" i="80" s="1"/>
  <c r="AH192" i="80"/>
  <c r="AI192" i="80" s="1"/>
  <c r="AA192" i="80"/>
  <c r="Y192" i="80"/>
  <c r="W192" i="80"/>
  <c r="X192" i="80" s="1"/>
  <c r="V192" i="80"/>
  <c r="T192" i="80"/>
  <c r="R192" i="80"/>
  <c r="P192" i="80"/>
  <c r="N192" i="80"/>
  <c r="L192" i="80"/>
  <c r="J192" i="80"/>
  <c r="B192" i="80"/>
  <c r="AK191" i="80"/>
  <c r="AL191" i="80" s="1"/>
  <c r="AH191" i="80"/>
  <c r="AI191" i="80" s="1"/>
  <c r="AA191" i="80"/>
  <c r="Y191" i="80"/>
  <c r="W191" i="80"/>
  <c r="X191" i="80" s="1"/>
  <c r="V191" i="80"/>
  <c r="T191" i="80"/>
  <c r="R191" i="80"/>
  <c r="P191" i="80"/>
  <c r="N191" i="80"/>
  <c r="L191" i="80"/>
  <c r="J191" i="80"/>
  <c r="B191" i="80"/>
  <c r="AK190" i="80"/>
  <c r="AL190" i="80" s="1"/>
  <c r="AH190" i="80"/>
  <c r="AI190" i="80" s="1"/>
  <c r="AA190" i="80"/>
  <c r="Y190" i="80"/>
  <c r="W190" i="80"/>
  <c r="X190" i="80" s="1"/>
  <c r="V190" i="80"/>
  <c r="T190" i="80"/>
  <c r="R190" i="80"/>
  <c r="P190" i="80"/>
  <c r="N190" i="80"/>
  <c r="L190" i="80"/>
  <c r="J190" i="80"/>
  <c r="B190" i="80"/>
  <c r="AK189" i="80"/>
  <c r="AL189" i="80" s="1"/>
  <c r="AH189" i="80"/>
  <c r="AI189" i="80" s="1"/>
  <c r="AA189" i="80"/>
  <c r="Y189" i="80"/>
  <c r="W189" i="80"/>
  <c r="X189" i="80" s="1"/>
  <c r="V189" i="80"/>
  <c r="T189" i="80"/>
  <c r="R189" i="80"/>
  <c r="P189" i="80"/>
  <c r="N189" i="80"/>
  <c r="L189" i="80"/>
  <c r="J189" i="80"/>
  <c r="B189" i="80"/>
  <c r="AK188" i="80"/>
  <c r="AL188" i="80" s="1"/>
  <c r="AH188" i="80"/>
  <c r="AI188" i="80" s="1"/>
  <c r="AA188" i="80"/>
  <c r="Y188" i="80"/>
  <c r="W188" i="80"/>
  <c r="X188" i="80" s="1"/>
  <c r="V188" i="80"/>
  <c r="T188" i="80"/>
  <c r="R188" i="80"/>
  <c r="P188" i="80"/>
  <c r="N188" i="80"/>
  <c r="L188" i="80"/>
  <c r="J188" i="80"/>
  <c r="B188" i="80"/>
  <c r="AK187" i="80"/>
  <c r="AL187" i="80" s="1"/>
  <c r="AH187" i="80"/>
  <c r="AI187" i="80" s="1"/>
  <c r="AA187" i="80"/>
  <c r="Y187" i="80"/>
  <c r="W187" i="80"/>
  <c r="X187" i="80" s="1"/>
  <c r="V187" i="80"/>
  <c r="T187" i="80"/>
  <c r="R187" i="80"/>
  <c r="P187" i="80"/>
  <c r="N187" i="80"/>
  <c r="L187" i="80"/>
  <c r="J187" i="80"/>
  <c r="B187" i="80"/>
  <c r="AK186" i="80"/>
  <c r="AL186" i="80" s="1"/>
  <c r="AH186" i="80"/>
  <c r="AI186" i="80" s="1"/>
  <c r="AA186" i="80"/>
  <c r="Y186" i="80"/>
  <c r="W186" i="80"/>
  <c r="X186" i="80" s="1"/>
  <c r="V186" i="80"/>
  <c r="T186" i="80"/>
  <c r="R186" i="80"/>
  <c r="P186" i="80"/>
  <c r="N186" i="80"/>
  <c r="L186" i="80"/>
  <c r="J186" i="80"/>
  <c r="B186" i="80"/>
  <c r="AK185" i="80"/>
  <c r="AL185" i="80" s="1"/>
  <c r="AH185" i="80"/>
  <c r="AI185" i="80" s="1"/>
  <c r="AA185" i="80"/>
  <c r="Y185" i="80"/>
  <c r="W185" i="80"/>
  <c r="X185" i="80" s="1"/>
  <c r="V185" i="80"/>
  <c r="T185" i="80"/>
  <c r="R185" i="80"/>
  <c r="P185" i="80"/>
  <c r="N185" i="80"/>
  <c r="L185" i="80"/>
  <c r="J185" i="80"/>
  <c r="B185" i="80"/>
  <c r="AK184" i="80"/>
  <c r="AL184" i="80" s="1"/>
  <c r="AH184" i="80"/>
  <c r="AI184" i="80" s="1"/>
  <c r="AA184" i="80"/>
  <c r="Y184" i="80"/>
  <c r="W184" i="80"/>
  <c r="V184" i="80"/>
  <c r="T184" i="80"/>
  <c r="R184" i="80"/>
  <c r="P184" i="80"/>
  <c r="N184" i="80"/>
  <c r="L184" i="80"/>
  <c r="J184" i="80"/>
  <c r="B184" i="80"/>
  <c r="AK183" i="80"/>
  <c r="AL183" i="80" s="1"/>
  <c r="AH183" i="80"/>
  <c r="AI183" i="80" s="1"/>
  <c r="AA183" i="80"/>
  <c r="Y183" i="80"/>
  <c r="W183" i="80"/>
  <c r="X183" i="80" s="1"/>
  <c r="V183" i="80"/>
  <c r="T183" i="80"/>
  <c r="R183" i="80"/>
  <c r="P183" i="80"/>
  <c r="N183" i="80"/>
  <c r="L183" i="80"/>
  <c r="J183" i="80"/>
  <c r="B183" i="80"/>
  <c r="AK182" i="80"/>
  <c r="AL182" i="80" s="1"/>
  <c r="AH182" i="80"/>
  <c r="AI182" i="80" s="1"/>
  <c r="AA182" i="80"/>
  <c r="Y182" i="80"/>
  <c r="W182" i="80"/>
  <c r="X182" i="80" s="1"/>
  <c r="V182" i="80"/>
  <c r="T182" i="80"/>
  <c r="R182" i="80"/>
  <c r="P182" i="80"/>
  <c r="N182" i="80"/>
  <c r="L182" i="80"/>
  <c r="J182" i="80"/>
  <c r="B182" i="80"/>
  <c r="AK181" i="80"/>
  <c r="AL181" i="80" s="1"/>
  <c r="AH181" i="80"/>
  <c r="AI181" i="80" s="1"/>
  <c r="AA181" i="80"/>
  <c r="Y181" i="80"/>
  <c r="W181" i="80"/>
  <c r="X181" i="80" s="1"/>
  <c r="V181" i="80"/>
  <c r="T181" i="80"/>
  <c r="R181" i="80"/>
  <c r="P181" i="80"/>
  <c r="N181" i="80"/>
  <c r="L181" i="80"/>
  <c r="J181" i="80"/>
  <c r="B181" i="80"/>
  <c r="AK180" i="80"/>
  <c r="AL180" i="80" s="1"/>
  <c r="AH180" i="80"/>
  <c r="AI180" i="80" s="1"/>
  <c r="AA180" i="80"/>
  <c r="Y180" i="80"/>
  <c r="W180" i="80"/>
  <c r="X180" i="80" s="1"/>
  <c r="V180" i="80"/>
  <c r="T180" i="80"/>
  <c r="R180" i="80"/>
  <c r="P180" i="80"/>
  <c r="N180" i="80"/>
  <c r="L180" i="80"/>
  <c r="J180" i="80"/>
  <c r="B180" i="80"/>
  <c r="AK179" i="80"/>
  <c r="AL179" i="80" s="1"/>
  <c r="AH179" i="80"/>
  <c r="AI179" i="80" s="1"/>
  <c r="AA179" i="80"/>
  <c r="Y179" i="80"/>
  <c r="W179" i="80"/>
  <c r="X179" i="80" s="1"/>
  <c r="V179" i="80"/>
  <c r="T179" i="80"/>
  <c r="R179" i="80"/>
  <c r="P179" i="80"/>
  <c r="N179" i="80"/>
  <c r="L179" i="80"/>
  <c r="J179" i="80"/>
  <c r="B179" i="80"/>
  <c r="AK178" i="80"/>
  <c r="AL178" i="80" s="1"/>
  <c r="AH178" i="80"/>
  <c r="AI178" i="80" s="1"/>
  <c r="AA178" i="80"/>
  <c r="Y178" i="80"/>
  <c r="W178" i="80"/>
  <c r="X178" i="80" s="1"/>
  <c r="V178" i="80"/>
  <c r="T178" i="80"/>
  <c r="R178" i="80"/>
  <c r="P178" i="80"/>
  <c r="N178" i="80"/>
  <c r="L178" i="80"/>
  <c r="J178" i="80"/>
  <c r="B178" i="80"/>
  <c r="AK177" i="80"/>
  <c r="AL177" i="80" s="1"/>
  <c r="AH177" i="80"/>
  <c r="AI177" i="80" s="1"/>
  <c r="AA177" i="80"/>
  <c r="Y177" i="80"/>
  <c r="W177" i="80"/>
  <c r="X177" i="80" s="1"/>
  <c r="V177" i="80"/>
  <c r="T177" i="80"/>
  <c r="R177" i="80"/>
  <c r="P177" i="80"/>
  <c r="N177" i="80"/>
  <c r="L177" i="80"/>
  <c r="J177" i="80"/>
  <c r="B177" i="80"/>
  <c r="AK176" i="80"/>
  <c r="AL176" i="80" s="1"/>
  <c r="AH176" i="80"/>
  <c r="AI176" i="80" s="1"/>
  <c r="AA176" i="80"/>
  <c r="Y176" i="80"/>
  <c r="W176" i="80"/>
  <c r="X176" i="80" s="1"/>
  <c r="V176" i="80"/>
  <c r="T176" i="80"/>
  <c r="R176" i="80"/>
  <c r="P176" i="80"/>
  <c r="N176" i="80"/>
  <c r="L176" i="80"/>
  <c r="J176" i="80"/>
  <c r="B176" i="80"/>
  <c r="AK175" i="80"/>
  <c r="AL175" i="80" s="1"/>
  <c r="AH175" i="80"/>
  <c r="AI175" i="80" s="1"/>
  <c r="AA175" i="80"/>
  <c r="Y175" i="80"/>
  <c r="W175" i="80"/>
  <c r="X175" i="80" s="1"/>
  <c r="V175" i="80"/>
  <c r="T175" i="80"/>
  <c r="R175" i="80"/>
  <c r="P175" i="80"/>
  <c r="N175" i="80"/>
  <c r="L175" i="80"/>
  <c r="J175" i="80"/>
  <c r="B175" i="80"/>
  <c r="AK174" i="80"/>
  <c r="AL174" i="80" s="1"/>
  <c r="AH174" i="80"/>
  <c r="AI174" i="80" s="1"/>
  <c r="AA174" i="80"/>
  <c r="Y174" i="80"/>
  <c r="W174" i="80"/>
  <c r="X174" i="80" s="1"/>
  <c r="V174" i="80"/>
  <c r="T174" i="80"/>
  <c r="R174" i="80"/>
  <c r="P174" i="80"/>
  <c r="N174" i="80"/>
  <c r="L174" i="80"/>
  <c r="J174" i="80"/>
  <c r="B174" i="80"/>
  <c r="AK173" i="80"/>
  <c r="AL173" i="80" s="1"/>
  <c r="AH173" i="80"/>
  <c r="AI173" i="80" s="1"/>
  <c r="AA173" i="80"/>
  <c r="Y173" i="80"/>
  <c r="W173" i="80"/>
  <c r="X173" i="80" s="1"/>
  <c r="V173" i="80"/>
  <c r="T173" i="80"/>
  <c r="R173" i="80"/>
  <c r="P173" i="80"/>
  <c r="N173" i="80"/>
  <c r="L173" i="80"/>
  <c r="J173" i="80"/>
  <c r="B173" i="80"/>
  <c r="AK172" i="80"/>
  <c r="AL172" i="80" s="1"/>
  <c r="AH172" i="80"/>
  <c r="AI172" i="80" s="1"/>
  <c r="AA172" i="80"/>
  <c r="Y172" i="80"/>
  <c r="W172" i="80"/>
  <c r="X172" i="80" s="1"/>
  <c r="V172" i="80"/>
  <c r="T172" i="80"/>
  <c r="R172" i="80"/>
  <c r="P172" i="80"/>
  <c r="N172" i="80"/>
  <c r="L172" i="80"/>
  <c r="J172" i="80"/>
  <c r="B172" i="80"/>
  <c r="AK171" i="80"/>
  <c r="AL171" i="80" s="1"/>
  <c r="AH171" i="80"/>
  <c r="AI171" i="80" s="1"/>
  <c r="AA171" i="80"/>
  <c r="Y171" i="80"/>
  <c r="W171" i="80"/>
  <c r="X171" i="80" s="1"/>
  <c r="V171" i="80"/>
  <c r="T171" i="80"/>
  <c r="R171" i="80"/>
  <c r="P171" i="80"/>
  <c r="N171" i="80"/>
  <c r="L171" i="80"/>
  <c r="J171" i="80"/>
  <c r="B171" i="80"/>
  <c r="AK170" i="80"/>
  <c r="AL170" i="80" s="1"/>
  <c r="AH170" i="80"/>
  <c r="AI170" i="80" s="1"/>
  <c r="AA170" i="80"/>
  <c r="Y170" i="80"/>
  <c r="W170" i="80"/>
  <c r="X170" i="80" s="1"/>
  <c r="V170" i="80"/>
  <c r="T170" i="80"/>
  <c r="R170" i="80"/>
  <c r="P170" i="80"/>
  <c r="N170" i="80"/>
  <c r="L170" i="80"/>
  <c r="J170" i="80"/>
  <c r="B170" i="80"/>
  <c r="AK169" i="80"/>
  <c r="AL169" i="80" s="1"/>
  <c r="AH169" i="80"/>
  <c r="AI169" i="80" s="1"/>
  <c r="AA169" i="80"/>
  <c r="Y169" i="80"/>
  <c r="W169" i="80"/>
  <c r="X169" i="80" s="1"/>
  <c r="V169" i="80"/>
  <c r="T169" i="80"/>
  <c r="R169" i="80"/>
  <c r="P169" i="80"/>
  <c r="N169" i="80"/>
  <c r="L169" i="80"/>
  <c r="J169" i="80"/>
  <c r="B169" i="80"/>
  <c r="AK168" i="80"/>
  <c r="AL168" i="80" s="1"/>
  <c r="AH168" i="80"/>
  <c r="AI168" i="80" s="1"/>
  <c r="AA168" i="80"/>
  <c r="Y168" i="80"/>
  <c r="W168" i="80"/>
  <c r="X168" i="80" s="1"/>
  <c r="V168" i="80"/>
  <c r="T168" i="80"/>
  <c r="R168" i="80"/>
  <c r="P168" i="80"/>
  <c r="N168" i="80"/>
  <c r="L168" i="80"/>
  <c r="J168" i="80"/>
  <c r="B168" i="80"/>
  <c r="AK167" i="80"/>
  <c r="AL167" i="80" s="1"/>
  <c r="AH167" i="80"/>
  <c r="AI167" i="80" s="1"/>
  <c r="AA167" i="80"/>
  <c r="Y167" i="80"/>
  <c r="W167" i="80"/>
  <c r="X167" i="80" s="1"/>
  <c r="V167" i="80"/>
  <c r="T167" i="80"/>
  <c r="R167" i="80"/>
  <c r="P167" i="80"/>
  <c r="N167" i="80"/>
  <c r="L167" i="80"/>
  <c r="J167" i="80"/>
  <c r="B167" i="80"/>
  <c r="AK166" i="80"/>
  <c r="AL166" i="80" s="1"/>
  <c r="AH166" i="80"/>
  <c r="AI166" i="80" s="1"/>
  <c r="AA166" i="80"/>
  <c r="Y166" i="80"/>
  <c r="W166" i="80"/>
  <c r="X166" i="80" s="1"/>
  <c r="V166" i="80"/>
  <c r="T166" i="80"/>
  <c r="R166" i="80"/>
  <c r="P166" i="80"/>
  <c r="N166" i="80"/>
  <c r="L166" i="80"/>
  <c r="J166" i="80"/>
  <c r="B166" i="80"/>
  <c r="AK165" i="80"/>
  <c r="AL165" i="80" s="1"/>
  <c r="AH165" i="80"/>
  <c r="AI165" i="80" s="1"/>
  <c r="AA165" i="80"/>
  <c r="Y165" i="80"/>
  <c r="W165" i="80"/>
  <c r="X165" i="80" s="1"/>
  <c r="V165" i="80"/>
  <c r="T165" i="80"/>
  <c r="R165" i="80"/>
  <c r="P165" i="80"/>
  <c r="N165" i="80"/>
  <c r="L165" i="80"/>
  <c r="J165" i="80"/>
  <c r="B165" i="80"/>
  <c r="AK164" i="80"/>
  <c r="AL164" i="80" s="1"/>
  <c r="AH164" i="80"/>
  <c r="AI164" i="80" s="1"/>
  <c r="AA164" i="80"/>
  <c r="Y164" i="80"/>
  <c r="W164" i="80"/>
  <c r="X164" i="80" s="1"/>
  <c r="V164" i="80"/>
  <c r="T164" i="80"/>
  <c r="R164" i="80"/>
  <c r="P164" i="80"/>
  <c r="N164" i="80"/>
  <c r="L164" i="80"/>
  <c r="J164" i="80"/>
  <c r="B164" i="80"/>
  <c r="AK163" i="80"/>
  <c r="AL163" i="80" s="1"/>
  <c r="AH163" i="80"/>
  <c r="AI163" i="80" s="1"/>
  <c r="AA163" i="80"/>
  <c r="Y163" i="80"/>
  <c r="W163" i="80"/>
  <c r="X163" i="80" s="1"/>
  <c r="V163" i="80"/>
  <c r="T163" i="80"/>
  <c r="R163" i="80"/>
  <c r="P163" i="80"/>
  <c r="N163" i="80"/>
  <c r="L163" i="80"/>
  <c r="J163" i="80"/>
  <c r="B163" i="80"/>
  <c r="AK162" i="80"/>
  <c r="AL162" i="80" s="1"/>
  <c r="AH162" i="80"/>
  <c r="AI162" i="80" s="1"/>
  <c r="AA162" i="80"/>
  <c r="Y162" i="80"/>
  <c r="W162" i="80"/>
  <c r="X162" i="80" s="1"/>
  <c r="V162" i="80"/>
  <c r="T162" i="80"/>
  <c r="R162" i="80"/>
  <c r="P162" i="80"/>
  <c r="N162" i="80"/>
  <c r="L162" i="80"/>
  <c r="J162" i="80"/>
  <c r="B162" i="80"/>
  <c r="AK161" i="80"/>
  <c r="AL161" i="80" s="1"/>
  <c r="AH161" i="80"/>
  <c r="AI161" i="80" s="1"/>
  <c r="AA161" i="80"/>
  <c r="Y161" i="80"/>
  <c r="W161" i="80"/>
  <c r="X161" i="80" s="1"/>
  <c r="V161" i="80"/>
  <c r="T161" i="80"/>
  <c r="R161" i="80"/>
  <c r="P161" i="80"/>
  <c r="N161" i="80"/>
  <c r="L161" i="80"/>
  <c r="J161" i="80"/>
  <c r="B161" i="80"/>
  <c r="AK160" i="80"/>
  <c r="AL160" i="80" s="1"/>
  <c r="AH160" i="80"/>
  <c r="AI160" i="80" s="1"/>
  <c r="AA160" i="80"/>
  <c r="Y160" i="80"/>
  <c r="W160" i="80"/>
  <c r="X160" i="80" s="1"/>
  <c r="V160" i="80"/>
  <c r="T160" i="80"/>
  <c r="R160" i="80"/>
  <c r="P160" i="80"/>
  <c r="N160" i="80"/>
  <c r="L160" i="80"/>
  <c r="J160" i="80"/>
  <c r="B160" i="80"/>
  <c r="AK159" i="80"/>
  <c r="AL159" i="80" s="1"/>
  <c r="AH159" i="80"/>
  <c r="AI159" i="80" s="1"/>
  <c r="AA159" i="80"/>
  <c r="Y159" i="80"/>
  <c r="W159" i="80"/>
  <c r="X159" i="80" s="1"/>
  <c r="V159" i="80"/>
  <c r="T159" i="80"/>
  <c r="R159" i="80"/>
  <c r="P159" i="80"/>
  <c r="N159" i="80"/>
  <c r="L159" i="80"/>
  <c r="J159" i="80"/>
  <c r="B159" i="80"/>
  <c r="AK158" i="80"/>
  <c r="AL158" i="80" s="1"/>
  <c r="AH158" i="80"/>
  <c r="AI158" i="80" s="1"/>
  <c r="AA158" i="80"/>
  <c r="Y158" i="80"/>
  <c r="W158" i="80"/>
  <c r="X158" i="80" s="1"/>
  <c r="V158" i="80"/>
  <c r="T158" i="80"/>
  <c r="R158" i="80"/>
  <c r="P158" i="80"/>
  <c r="N158" i="80"/>
  <c r="L158" i="80"/>
  <c r="J158" i="80"/>
  <c r="B158" i="80"/>
  <c r="AK157" i="80"/>
  <c r="AL157" i="80" s="1"/>
  <c r="AH157" i="80"/>
  <c r="AI157" i="80" s="1"/>
  <c r="AA157" i="80"/>
  <c r="Y157" i="80"/>
  <c r="W157" i="80"/>
  <c r="X157" i="80" s="1"/>
  <c r="V157" i="80"/>
  <c r="T157" i="80"/>
  <c r="R157" i="80"/>
  <c r="P157" i="80"/>
  <c r="N157" i="80"/>
  <c r="L157" i="80"/>
  <c r="J157" i="80"/>
  <c r="B157" i="80"/>
  <c r="AK156" i="80"/>
  <c r="AL156" i="80" s="1"/>
  <c r="AH156" i="80"/>
  <c r="AI156" i="80" s="1"/>
  <c r="AA156" i="80"/>
  <c r="Y156" i="80"/>
  <c r="W156" i="80"/>
  <c r="X156" i="80" s="1"/>
  <c r="V156" i="80"/>
  <c r="T156" i="80"/>
  <c r="R156" i="80"/>
  <c r="P156" i="80"/>
  <c r="N156" i="80"/>
  <c r="L156" i="80"/>
  <c r="J156" i="80"/>
  <c r="B156" i="80"/>
  <c r="AK155" i="80"/>
  <c r="AL155" i="80" s="1"/>
  <c r="AH155" i="80"/>
  <c r="AI155" i="80" s="1"/>
  <c r="AA155" i="80"/>
  <c r="Y155" i="80"/>
  <c r="W155" i="80"/>
  <c r="X155" i="80" s="1"/>
  <c r="V155" i="80"/>
  <c r="T155" i="80"/>
  <c r="R155" i="80"/>
  <c r="P155" i="80"/>
  <c r="N155" i="80"/>
  <c r="L155" i="80"/>
  <c r="J155" i="80"/>
  <c r="B155" i="80"/>
  <c r="AK154" i="80"/>
  <c r="AL154" i="80" s="1"/>
  <c r="AH154" i="80"/>
  <c r="AI154" i="80" s="1"/>
  <c r="AA154" i="80"/>
  <c r="Y154" i="80"/>
  <c r="W154" i="80"/>
  <c r="X154" i="80" s="1"/>
  <c r="V154" i="80"/>
  <c r="T154" i="80"/>
  <c r="R154" i="80"/>
  <c r="P154" i="80"/>
  <c r="N154" i="80"/>
  <c r="L154" i="80"/>
  <c r="J154" i="80"/>
  <c r="B154" i="80"/>
  <c r="AK153" i="80"/>
  <c r="AL153" i="80" s="1"/>
  <c r="AH153" i="80"/>
  <c r="AI153" i="80" s="1"/>
  <c r="AA153" i="80"/>
  <c r="Y153" i="80"/>
  <c r="W153" i="80"/>
  <c r="X153" i="80" s="1"/>
  <c r="V153" i="80"/>
  <c r="T153" i="80"/>
  <c r="R153" i="80"/>
  <c r="P153" i="80"/>
  <c r="N153" i="80"/>
  <c r="L153" i="80"/>
  <c r="J153" i="80"/>
  <c r="B153" i="80"/>
  <c r="AK152" i="80"/>
  <c r="AL152" i="80" s="1"/>
  <c r="AH152" i="80"/>
  <c r="AI152" i="80" s="1"/>
  <c r="AA152" i="80"/>
  <c r="Y152" i="80"/>
  <c r="W152" i="80"/>
  <c r="X152" i="80" s="1"/>
  <c r="V152" i="80"/>
  <c r="T152" i="80"/>
  <c r="R152" i="80"/>
  <c r="P152" i="80"/>
  <c r="N152" i="80"/>
  <c r="L152" i="80"/>
  <c r="J152" i="80"/>
  <c r="B152" i="80"/>
  <c r="AK151" i="80"/>
  <c r="AL151" i="80" s="1"/>
  <c r="AH151" i="80"/>
  <c r="AI151" i="80" s="1"/>
  <c r="AA151" i="80"/>
  <c r="Y151" i="80"/>
  <c r="W151" i="80"/>
  <c r="X151" i="80" s="1"/>
  <c r="V151" i="80"/>
  <c r="T151" i="80"/>
  <c r="R151" i="80"/>
  <c r="P151" i="80"/>
  <c r="N151" i="80"/>
  <c r="L151" i="80"/>
  <c r="J151" i="80"/>
  <c r="B151" i="80"/>
  <c r="AK150" i="80"/>
  <c r="AL150" i="80" s="1"/>
  <c r="AH150" i="80"/>
  <c r="AI150" i="80" s="1"/>
  <c r="AA150" i="80"/>
  <c r="Y150" i="80"/>
  <c r="W150" i="80"/>
  <c r="X150" i="80" s="1"/>
  <c r="V150" i="80"/>
  <c r="T150" i="80"/>
  <c r="R150" i="80"/>
  <c r="P150" i="80"/>
  <c r="N150" i="80"/>
  <c r="L150" i="80"/>
  <c r="J150" i="80"/>
  <c r="B150" i="80"/>
  <c r="AK149" i="80"/>
  <c r="AL149" i="80" s="1"/>
  <c r="AH149" i="80"/>
  <c r="AI149" i="80" s="1"/>
  <c r="AA149" i="80"/>
  <c r="Y149" i="80"/>
  <c r="W149" i="80"/>
  <c r="X149" i="80" s="1"/>
  <c r="V149" i="80"/>
  <c r="T149" i="80"/>
  <c r="R149" i="80"/>
  <c r="P149" i="80"/>
  <c r="N149" i="80"/>
  <c r="L149" i="80"/>
  <c r="J149" i="80"/>
  <c r="B149" i="80"/>
  <c r="AK148" i="80"/>
  <c r="AL148" i="80" s="1"/>
  <c r="AH148" i="80"/>
  <c r="AI148" i="80" s="1"/>
  <c r="AA148" i="80"/>
  <c r="Y148" i="80"/>
  <c r="W148" i="80"/>
  <c r="X148" i="80" s="1"/>
  <c r="V148" i="80"/>
  <c r="T148" i="80"/>
  <c r="R148" i="80"/>
  <c r="P148" i="80"/>
  <c r="N148" i="80"/>
  <c r="L148" i="80"/>
  <c r="J148" i="80"/>
  <c r="B148" i="80"/>
  <c r="AK147" i="80"/>
  <c r="AL147" i="80" s="1"/>
  <c r="AH147" i="80"/>
  <c r="AI147" i="80" s="1"/>
  <c r="AA147" i="80"/>
  <c r="Y147" i="80"/>
  <c r="W147" i="80"/>
  <c r="X147" i="80" s="1"/>
  <c r="V147" i="80"/>
  <c r="T147" i="80"/>
  <c r="R147" i="80"/>
  <c r="P147" i="80"/>
  <c r="N147" i="80"/>
  <c r="L147" i="80"/>
  <c r="J147" i="80"/>
  <c r="B147" i="80"/>
  <c r="AK146" i="80"/>
  <c r="AL146" i="80" s="1"/>
  <c r="AH146" i="80"/>
  <c r="AI146" i="80" s="1"/>
  <c r="AA146" i="80"/>
  <c r="Y146" i="80"/>
  <c r="W146" i="80"/>
  <c r="X146" i="80" s="1"/>
  <c r="V146" i="80"/>
  <c r="T146" i="80"/>
  <c r="R146" i="80"/>
  <c r="P146" i="80"/>
  <c r="N146" i="80"/>
  <c r="L146" i="80"/>
  <c r="J146" i="80"/>
  <c r="B146" i="80"/>
  <c r="AK145" i="80"/>
  <c r="AL145" i="80" s="1"/>
  <c r="AH145" i="80"/>
  <c r="AI145" i="80" s="1"/>
  <c r="AA145" i="80"/>
  <c r="Y145" i="80"/>
  <c r="W145" i="80"/>
  <c r="X145" i="80" s="1"/>
  <c r="V145" i="80"/>
  <c r="T145" i="80"/>
  <c r="R145" i="80"/>
  <c r="P145" i="80"/>
  <c r="N145" i="80"/>
  <c r="L145" i="80"/>
  <c r="J145" i="80"/>
  <c r="B145" i="80"/>
  <c r="AK144" i="80"/>
  <c r="AL144" i="80" s="1"/>
  <c r="AH144" i="80"/>
  <c r="AI144" i="80" s="1"/>
  <c r="AA144" i="80"/>
  <c r="Y144" i="80"/>
  <c r="W144" i="80"/>
  <c r="X144" i="80" s="1"/>
  <c r="V144" i="80"/>
  <c r="T144" i="80"/>
  <c r="R144" i="80"/>
  <c r="P144" i="80"/>
  <c r="N144" i="80"/>
  <c r="L144" i="80"/>
  <c r="J144" i="80"/>
  <c r="B144" i="80"/>
  <c r="AK143" i="80"/>
  <c r="AL143" i="80" s="1"/>
  <c r="AH143" i="80"/>
  <c r="AI143" i="80" s="1"/>
  <c r="AA143" i="80"/>
  <c r="Y143" i="80"/>
  <c r="W143" i="80"/>
  <c r="X143" i="80" s="1"/>
  <c r="V143" i="80"/>
  <c r="T143" i="80"/>
  <c r="R143" i="80"/>
  <c r="P143" i="80"/>
  <c r="N143" i="80"/>
  <c r="L143" i="80"/>
  <c r="J143" i="80"/>
  <c r="B143" i="80"/>
  <c r="AK142" i="80"/>
  <c r="AL142" i="80" s="1"/>
  <c r="AH142" i="80"/>
  <c r="AI142" i="80" s="1"/>
  <c r="AA142" i="80"/>
  <c r="Y142" i="80"/>
  <c r="W142" i="80"/>
  <c r="X142" i="80" s="1"/>
  <c r="V142" i="80"/>
  <c r="T142" i="80"/>
  <c r="R142" i="80"/>
  <c r="P142" i="80"/>
  <c r="N142" i="80"/>
  <c r="L142" i="80"/>
  <c r="J142" i="80"/>
  <c r="B142" i="80"/>
  <c r="AK141" i="80"/>
  <c r="AL141" i="80" s="1"/>
  <c r="AH141" i="80"/>
  <c r="AI141" i="80" s="1"/>
  <c r="AA141" i="80"/>
  <c r="Y141" i="80"/>
  <c r="W141" i="80"/>
  <c r="X141" i="80" s="1"/>
  <c r="V141" i="80"/>
  <c r="T141" i="80"/>
  <c r="R141" i="80"/>
  <c r="P141" i="80"/>
  <c r="N141" i="80"/>
  <c r="L141" i="80"/>
  <c r="J141" i="80"/>
  <c r="B141" i="80"/>
  <c r="AK140" i="80"/>
  <c r="AL140" i="80" s="1"/>
  <c r="AH140" i="80"/>
  <c r="AI140" i="80" s="1"/>
  <c r="AA140" i="80"/>
  <c r="Y140" i="80"/>
  <c r="W140" i="80"/>
  <c r="X140" i="80" s="1"/>
  <c r="V140" i="80"/>
  <c r="T140" i="80"/>
  <c r="R140" i="80"/>
  <c r="P140" i="80"/>
  <c r="N140" i="80"/>
  <c r="L140" i="80"/>
  <c r="J140" i="80"/>
  <c r="B140" i="80"/>
  <c r="AK139" i="80"/>
  <c r="AL139" i="80" s="1"/>
  <c r="AH139" i="80"/>
  <c r="AI139" i="80" s="1"/>
  <c r="AA139" i="80"/>
  <c r="Y139" i="80"/>
  <c r="W139" i="80"/>
  <c r="X139" i="80" s="1"/>
  <c r="V139" i="80"/>
  <c r="T139" i="80"/>
  <c r="R139" i="80"/>
  <c r="P139" i="80"/>
  <c r="N139" i="80"/>
  <c r="L139" i="80"/>
  <c r="J139" i="80"/>
  <c r="B139" i="80"/>
  <c r="AK138" i="80"/>
  <c r="AL138" i="80" s="1"/>
  <c r="AH138" i="80"/>
  <c r="AI138" i="80" s="1"/>
  <c r="AA138" i="80"/>
  <c r="Y138" i="80"/>
  <c r="W138" i="80"/>
  <c r="X138" i="80" s="1"/>
  <c r="V138" i="80"/>
  <c r="T138" i="80"/>
  <c r="R138" i="80"/>
  <c r="P138" i="80"/>
  <c r="N138" i="80"/>
  <c r="L138" i="80"/>
  <c r="J138" i="80"/>
  <c r="B138" i="80"/>
  <c r="AK137" i="80"/>
  <c r="AL137" i="80" s="1"/>
  <c r="AH137" i="80"/>
  <c r="AI137" i="80" s="1"/>
  <c r="AA137" i="80"/>
  <c r="Y137" i="80"/>
  <c r="W137" i="80"/>
  <c r="X137" i="80" s="1"/>
  <c r="V137" i="80"/>
  <c r="T137" i="80"/>
  <c r="R137" i="80"/>
  <c r="P137" i="80"/>
  <c r="N137" i="80"/>
  <c r="L137" i="80"/>
  <c r="J137" i="80"/>
  <c r="B137" i="80"/>
  <c r="AK136" i="80"/>
  <c r="AL136" i="80" s="1"/>
  <c r="AH136" i="80"/>
  <c r="AI136" i="80" s="1"/>
  <c r="AA136" i="80"/>
  <c r="Y136" i="80"/>
  <c r="W136" i="80"/>
  <c r="X136" i="80" s="1"/>
  <c r="V136" i="80"/>
  <c r="T136" i="80"/>
  <c r="R136" i="80"/>
  <c r="P136" i="80"/>
  <c r="N136" i="80"/>
  <c r="L136" i="80"/>
  <c r="J136" i="80"/>
  <c r="B136" i="80"/>
  <c r="AK135" i="80"/>
  <c r="AL135" i="80" s="1"/>
  <c r="AH135" i="80"/>
  <c r="AI135" i="80" s="1"/>
  <c r="AA135" i="80"/>
  <c r="Y135" i="80"/>
  <c r="W135" i="80"/>
  <c r="V135" i="80"/>
  <c r="T135" i="80"/>
  <c r="R135" i="80"/>
  <c r="P135" i="80"/>
  <c r="N135" i="80"/>
  <c r="L135" i="80"/>
  <c r="J135" i="80"/>
  <c r="B135" i="80"/>
  <c r="AK134" i="80"/>
  <c r="AL134" i="80" s="1"/>
  <c r="AH134" i="80"/>
  <c r="AI134" i="80" s="1"/>
  <c r="AA134" i="80"/>
  <c r="Y134" i="80"/>
  <c r="W134" i="80"/>
  <c r="X134" i="80" s="1"/>
  <c r="V134" i="80"/>
  <c r="T134" i="80"/>
  <c r="R134" i="80"/>
  <c r="P134" i="80"/>
  <c r="N134" i="80"/>
  <c r="L134" i="80"/>
  <c r="J134" i="80"/>
  <c r="B134" i="80"/>
  <c r="AK133" i="80"/>
  <c r="AL133" i="80" s="1"/>
  <c r="AH133" i="80"/>
  <c r="AI133" i="80" s="1"/>
  <c r="AA133" i="80"/>
  <c r="Y133" i="80"/>
  <c r="W133" i="80"/>
  <c r="X133" i="80" s="1"/>
  <c r="V133" i="80"/>
  <c r="T133" i="80"/>
  <c r="R133" i="80"/>
  <c r="P133" i="80"/>
  <c r="N133" i="80"/>
  <c r="L133" i="80"/>
  <c r="J133" i="80"/>
  <c r="B133" i="80"/>
  <c r="AK132" i="80"/>
  <c r="AL132" i="80" s="1"/>
  <c r="AH132" i="80"/>
  <c r="AI132" i="80" s="1"/>
  <c r="AA132" i="80"/>
  <c r="Y132" i="80"/>
  <c r="W132" i="80"/>
  <c r="X132" i="80" s="1"/>
  <c r="V132" i="80"/>
  <c r="T132" i="80"/>
  <c r="R132" i="80"/>
  <c r="P132" i="80"/>
  <c r="N132" i="80"/>
  <c r="L132" i="80"/>
  <c r="J132" i="80"/>
  <c r="B132" i="80"/>
  <c r="AK131" i="80"/>
  <c r="AL131" i="80" s="1"/>
  <c r="AH131" i="80"/>
  <c r="AI131" i="80" s="1"/>
  <c r="AA131" i="80"/>
  <c r="Y131" i="80"/>
  <c r="W131" i="80"/>
  <c r="X131" i="80" s="1"/>
  <c r="V131" i="80"/>
  <c r="T131" i="80"/>
  <c r="R131" i="80"/>
  <c r="P131" i="80"/>
  <c r="N131" i="80"/>
  <c r="L131" i="80"/>
  <c r="J131" i="80"/>
  <c r="B131" i="80"/>
  <c r="AK130" i="80"/>
  <c r="AL130" i="80" s="1"/>
  <c r="AH130" i="80"/>
  <c r="AI130" i="80" s="1"/>
  <c r="AA130" i="80"/>
  <c r="Y130" i="80"/>
  <c r="W130" i="80"/>
  <c r="X130" i="80" s="1"/>
  <c r="V130" i="80"/>
  <c r="T130" i="80"/>
  <c r="R130" i="80"/>
  <c r="P130" i="80"/>
  <c r="N130" i="80"/>
  <c r="L130" i="80"/>
  <c r="J130" i="80"/>
  <c r="B130" i="80"/>
  <c r="AK129" i="80"/>
  <c r="AL129" i="80" s="1"/>
  <c r="AH129" i="80"/>
  <c r="AI129" i="80" s="1"/>
  <c r="AA129" i="80"/>
  <c r="Y129" i="80"/>
  <c r="W129" i="80"/>
  <c r="V129" i="80"/>
  <c r="T129" i="80"/>
  <c r="R129" i="80"/>
  <c r="P129" i="80"/>
  <c r="N129" i="80"/>
  <c r="L129" i="80"/>
  <c r="J129" i="80"/>
  <c r="B129" i="80"/>
  <c r="AK128" i="80"/>
  <c r="AL128" i="80" s="1"/>
  <c r="AH128" i="80"/>
  <c r="AI128" i="80" s="1"/>
  <c r="AA128" i="80"/>
  <c r="Y128" i="80"/>
  <c r="W128" i="80"/>
  <c r="X128" i="80" s="1"/>
  <c r="V128" i="80"/>
  <c r="T128" i="80"/>
  <c r="R128" i="80"/>
  <c r="P128" i="80"/>
  <c r="N128" i="80"/>
  <c r="L128" i="80"/>
  <c r="J128" i="80"/>
  <c r="B128" i="80"/>
  <c r="AK127" i="80"/>
  <c r="AL127" i="80" s="1"/>
  <c r="AH127" i="80"/>
  <c r="AI127" i="80" s="1"/>
  <c r="AA127" i="80"/>
  <c r="Y127" i="80"/>
  <c r="W127" i="80"/>
  <c r="X127" i="80" s="1"/>
  <c r="V127" i="80"/>
  <c r="T127" i="80"/>
  <c r="R127" i="80"/>
  <c r="P127" i="80"/>
  <c r="N127" i="80"/>
  <c r="L127" i="80"/>
  <c r="J127" i="80"/>
  <c r="B127" i="80"/>
  <c r="AK126" i="80"/>
  <c r="AL126" i="80" s="1"/>
  <c r="AH126" i="80"/>
  <c r="AI126" i="80" s="1"/>
  <c r="AA126" i="80"/>
  <c r="Y126" i="80"/>
  <c r="W126" i="80"/>
  <c r="X126" i="80" s="1"/>
  <c r="V126" i="80"/>
  <c r="T126" i="80"/>
  <c r="R126" i="80"/>
  <c r="P126" i="80"/>
  <c r="N126" i="80"/>
  <c r="L126" i="80"/>
  <c r="J126" i="80"/>
  <c r="B126" i="80"/>
  <c r="AK125" i="80"/>
  <c r="AL125" i="80" s="1"/>
  <c r="AH125" i="80"/>
  <c r="AI125" i="80" s="1"/>
  <c r="AA125" i="80"/>
  <c r="Y125" i="80"/>
  <c r="W125" i="80"/>
  <c r="X125" i="80" s="1"/>
  <c r="V125" i="80"/>
  <c r="T125" i="80"/>
  <c r="R125" i="80"/>
  <c r="P125" i="80"/>
  <c r="N125" i="80"/>
  <c r="L125" i="80"/>
  <c r="J125" i="80"/>
  <c r="B125" i="80"/>
  <c r="AK124" i="80"/>
  <c r="AL124" i="80" s="1"/>
  <c r="AH124" i="80"/>
  <c r="AI124" i="80" s="1"/>
  <c r="AA124" i="80"/>
  <c r="Y124" i="80"/>
  <c r="W124" i="80"/>
  <c r="X124" i="80" s="1"/>
  <c r="V124" i="80"/>
  <c r="T124" i="80"/>
  <c r="R124" i="80"/>
  <c r="P124" i="80"/>
  <c r="N124" i="80"/>
  <c r="L124" i="80"/>
  <c r="J124" i="80"/>
  <c r="B124" i="80"/>
  <c r="AK123" i="80"/>
  <c r="AL123" i="80" s="1"/>
  <c r="AH123" i="80"/>
  <c r="AI123" i="80" s="1"/>
  <c r="AA123" i="80"/>
  <c r="Y123" i="80"/>
  <c r="W123" i="80"/>
  <c r="X123" i="80" s="1"/>
  <c r="V123" i="80"/>
  <c r="T123" i="80"/>
  <c r="R123" i="80"/>
  <c r="P123" i="80"/>
  <c r="N123" i="80"/>
  <c r="L123" i="80"/>
  <c r="J123" i="80"/>
  <c r="B123" i="80"/>
  <c r="AK122" i="80"/>
  <c r="AL122" i="80" s="1"/>
  <c r="AH122" i="80"/>
  <c r="AI122" i="80" s="1"/>
  <c r="AA122" i="80"/>
  <c r="Y122" i="80"/>
  <c r="W122" i="80"/>
  <c r="X122" i="80" s="1"/>
  <c r="V122" i="80"/>
  <c r="T122" i="80"/>
  <c r="R122" i="80"/>
  <c r="P122" i="80"/>
  <c r="N122" i="80"/>
  <c r="L122" i="80"/>
  <c r="J122" i="80"/>
  <c r="B122" i="80"/>
  <c r="AK121" i="80"/>
  <c r="AL121" i="80" s="1"/>
  <c r="AH121" i="80"/>
  <c r="AI121" i="80" s="1"/>
  <c r="AA121" i="80"/>
  <c r="Y121" i="80"/>
  <c r="W121" i="80"/>
  <c r="X121" i="80" s="1"/>
  <c r="V121" i="80"/>
  <c r="T121" i="80"/>
  <c r="R121" i="80"/>
  <c r="P121" i="80"/>
  <c r="N121" i="80"/>
  <c r="L121" i="80"/>
  <c r="J121" i="80"/>
  <c r="B121" i="80"/>
  <c r="AK120" i="80"/>
  <c r="AL120" i="80" s="1"/>
  <c r="AH120" i="80"/>
  <c r="AI120" i="80" s="1"/>
  <c r="AA120" i="80"/>
  <c r="Y120" i="80"/>
  <c r="W120" i="80"/>
  <c r="X120" i="80" s="1"/>
  <c r="V120" i="80"/>
  <c r="T120" i="80"/>
  <c r="R120" i="80"/>
  <c r="P120" i="80"/>
  <c r="N120" i="80"/>
  <c r="L120" i="80"/>
  <c r="J120" i="80"/>
  <c r="B120" i="80"/>
  <c r="AK119" i="80"/>
  <c r="AL119" i="80" s="1"/>
  <c r="AH119" i="80"/>
  <c r="AI119" i="80" s="1"/>
  <c r="AA119" i="80"/>
  <c r="Y119" i="80"/>
  <c r="W119" i="80"/>
  <c r="X119" i="80" s="1"/>
  <c r="V119" i="80"/>
  <c r="T119" i="80"/>
  <c r="R119" i="80"/>
  <c r="P119" i="80"/>
  <c r="N119" i="80"/>
  <c r="L119" i="80"/>
  <c r="J119" i="80"/>
  <c r="B119" i="80"/>
  <c r="AK118" i="80"/>
  <c r="AL118" i="80" s="1"/>
  <c r="AH118" i="80"/>
  <c r="AI118" i="80" s="1"/>
  <c r="AA118" i="80"/>
  <c r="Y118" i="80"/>
  <c r="W118" i="80"/>
  <c r="X118" i="80" s="1"/>
  <c r="V118" i="80"/>
  <c r="T118" i="80"/>
  <c r="R118" i="80"/>
  <c r="P118" i="80"/>
  <c r="N118" i="80"/>
  <c r="L118" i="80"/>
  <c r="J118" i="80"/>
  <c r="B118" i="80"/>
  <c r="AK117" i="80"/>
  <c r="AL117" i="80" s="1"/>
  <c r="AH117" i="80"/>
  <c r="AI117" i="80" s="1"/>
  <c r="AA117" i="80"/>
  <c r="Y117" i="80"/>
  <c r="W117" i="80"/>
  <c r="X117" i="80" s="1"/>
  <c r="V117" i="80"/>
  <c r="T117" i="80"/>
  <c r="R117" i="80"/>
  <c r="P117" i="80"/>
  <c r="N117" i="80"/>
  <c r="L117" i="80"/>
  <c r="J117" i="80"/>
  <c r="B117" i="80"/>
  <c r="AK116" i="80"/>
  <c r="AL116" i="80" s="1"/>
  <c r="AH116" i="80"/>
  <c r="AI116" i="80" s="1"/>
  <c r="AA116" i="80"/>
  <c r="Y116" i="80"/>
  <c r="W116" i="80"/>
  <c r="X116" i="80" s="1"/>
  <c r="V116" i="80"/>
  <c r="T116" i="80"/>
  <c r="R116" i="80"/>
  <c r="P116" i="80"/>
  <c r="N116" i="80"/>
  <c r="L116" i="80"/>
  <c r="J116" i="80"/>
  <c r="B116" i="80"/>
  <c r="AK115" i="80"/>
  <c r="AL115" i="80" s="1"/>
  <c r="AH115" i="80"/>
  <c r="AI115" i="80" s="1"/>
  <c r="AA115" i="80"/>
  <c r="Y115" i="80"/>
  <c r="W115" i="80"/>
  <c r="X115" i="80" s="1"/>
  <c r="V115" i="80"/>
  <c r="T115" i="80"/>
  <c r="R115" i="80"/>
  <c r="P115" i="80"/>
  <c r="N115" i="80"/>
  <c r="L115" i="80"/>
  <c r="J115" i="80"/>
  <c r="B115" i="80"/>
  <c r="AK114" i="80"/>
  <c r="AL114" i="80" s="1"/>
  <c r="AH114" i="80"/>
  <c r="AI114" i="80" s="1"/>
  <c r="AA114" i="80"/>
  <c r="Y114" i="80"/>
  <c r="W114" i="80"/>
  <c r="X114" i="80" s="1"/>
  <c r="V114" i="80"/>
  <c r="T114" i="80"/>
  <c r="R114" i="80"/>
  <c r="P114" i="80"/>
  <c r="N114" i="80"/>
  <c r="L114" i="80"/>
  <c r="J114" i="80"/>
  <c r="B114" i="80"/>
  <c r="AK113" i="80"/>
  <c r="AL113" i="80" s="1"/>
  <c r="AH113" i="80"/>
  <c r="AI113" i="80" s="1"/>
  <c r="AA113" i="80"/>
  <c r="Y113" i="80"/>
  <c r="W113" i="80"/>
  <c r="X113" i="80" s="1"/>
  <c r="V113" i="80"/>
  <c r="T113" i="80"/>
  <c r="R113" i="80"/>
  <c r="P113" i="80"/>
  <c r="N113" i="80"/>
  <c r="L113" i="80"/>
  <c r="J113" i="80"/>
  <c r="B113" i="80"/>
  <c r="AK112" i="80"/>
  <c r="AL112" i="80" s="1"/>
  <c r="AH112" i="80"/>
  <c r="AI112" i="80" s="1"/>
  <c r="AA112" i="80"/>
  <c r="Y112" i="80"/>
  <c r="W112" i="80"/>
  <c r="X112" i="80" s="1"/>
  <c r="V112" i="80"/>
  <c r="T112" i="80"/>
  <c r="R112" i="80"/>
  <c r="P112" i="80"/>
  <c r="N112" i="80"/>
  <c r="L112" i="80"/>
  <c r="J112" i="80"/>
  <c r="B112" i="80"/>
  <c r="AK111" i="80"/>
  <c r="AL111" i="80" s="1"/>
  <c r="AH111" i="80"/>
  <c r="AI111" i="80" s="1"/>
  <c r="AA111" i="80"/>
  <c r="Y111" i="80"/>
  <c r="W111" i="80"/>
  <c r="X111" i="80" s="1"/>
  <c r="V111" i="80"/>
  <c r="T111" i="80"/>
  <c r="R111" i="80"/>
  <c r="P111" i="80"/>
  <c r="N111" i="80"/>
  <c r="L111" i="80"/>
  <c r="J111" i="80"/>
  <c r="B111" i="80"/>
  <c r="AK110" i="80"/>
  <c r="AL110" i="80" s="1"/>
  <c r="AH110" i="80"/>
  <c r="AI110" i="80" s="1"/>
  <c r="AA110" i="80"/>
  <c r="Y110" i="80"/>
  <c r="W110" i="80"/>
  <c r="X110" i="80" s="1"/>
  <c r="V110" i="80"/>
  <c r="T110" i="80"/>
  <c r="R110" i="80"/>
  <c r="P110" i="80"/>
  <c r="N110" i="80"/>
  <c r="L110" i="80"/>
  <c r="J110" i="80"/>
  <c r="B110" i="80"/>
  <c r="AK109" i="80"/>
  <c r="AL109" i="80" s="1"/>
  <c r="AH109" i="80"/>
  <c r="AI109" i="80" s="1"/>
  <c r="AA109" i="80"/>
  <c r="Y109" i="80"/>
  <c r="W109" i="80"/>
  <c r="X109" i="80" s="1"/>
  <c r="V109" i="80"/>
  <c r="T109" i="80"/>
  <c r="R109" i="80"/>
  <c r="P109" i="80"/>
  <c r="N109" i="80"/>
  <c r="L109" i="80"/>
  <c r="J109" i="80"/>
  <c r="B109" i="80"/>
  <c r="AK108" i="80"/>
  <c r="AL108" i="80" s="1"/>
  <c r="AH108" i="80"/>
  <c r="AI108" i="80" s="1"/>
  <c r="AA108" i="80"/>
  <c r="Y108" i="80"/>
  <c r="W108" i="80"/>
  <c r="X108" i="80" s="1"/>
  <c r="V108" i="80"/>
  <c r="T108" i="80"/>
  <c r="R108" i="80"/>
  <c r="P108" i="80"/>
  <c r="N108" i="80"/>
  <c r="L108" i="80"/>
  <c r="J108" i="80"/>
  <c r="B108" i="80"/>
  <c r="AK107" i="80"/>
  <c r="AL107" i="80" s="1"/>
  <c r="AH107" i="80"/>
  <c r="AI107" i="80" s="1"/>
  <c r="AA107" i="80"/>
  <c r="Y107" i="80"/>
  <c r="W107" i="80"/>
  <c r="X107" i="80" s="1"/>
  <c r="V107" i="80"/>
  <c r="T107" i="80"/>
  <c r="R107" i="80"/>
  <c r="P107" i="80"/>
  <c r="N107" i="80"/>
  <c r="L107" i="80"/>
  <c r="J107" i="80"/>
  <c r="B107" i="80"/>
  <c r="AK106" i="80"/>
  <c r="AL106" i="80" s="1"/>
  <c r="AH106" i="80"/>
  <c r="AI106" i="80" s="1"/>
  <c r="AA106" i="80"/>
  <c r="Y106" i="80"/>
  <c r="W106" i="80"/>
  <c r="X106" i="80" s="1"/>
  <c r="V106" i="80"/>
  <c r="T106" i="80"/>
  <c r="R106" i="80"/>
  <c r="P106" i="80"/>
  <c r="N106" i="80"/>
  <c r="L106" i="80"/>
  <c r="J106" i="80"/>
  <c r="B106" i="80"/>
  <c r="AK105" i="80"/>
  <c r="AL105" i="80" s="1"/>
  <c r="AH105" i="80"/>
  <c r="AI105" i="80" s="1"/>
  <c r="AA105" i="80"/>
  <c r="Y105" i="80"/>
  <c r="W105" i="80"/>
  <c r="X105" i="80" s="1"/>
  <c r="V105" i="80"/>
  <c r="T105" i="80"/>
  <c r="R105" i="80"/>
  <c r="P105" i="80"/>
  <c r="N105" i="80"/>
  <c r="L105" i="80"/>
  <c r="J105" i="80"/>
  <c r="B105" i="80"/>
  <c r="AK104" i="80"/>
  <c r="AL104" i="80" s="1"/>
  <c r="AH104" i="80"/>
  <c r="AI104" i="80" s="1"/>
  <c r="AA104" i="80"/>
  <c r="Y104" i="80"/>
  <c r="W104" i="80"/>
  <c r="X104" i="80" s="1"/>
  <c r="V104" i="80"/>
  <c r="T104" i="80"/>
  <c r="R104" i="80"/>
  <c r="P104" i="80"/>
  <c r="N104" i="80"/>
  <c r="L104" i="80"/>
  <c r="J104" i="80"/>
  <c r="B104" i="80"/>
  <c r="AK103" i="80"/>
  <c r="AL103" i="80" s="1"/>
  <c r="AH103" i="80"/>
  <c r="AI103" i="80" s="1"/>
  <c r="AA103" i="80"/>
  <c r="Y103" i="80"/>
  <c r="W103" i="80"/>
  <c r="X103" i="80" s="1"/>
  <c r="V103" i="80"/>
  <c r="T103" i="80"/>
  <c r="R103" i="80"/>
  <c r="P103" i="80"/>
  <c r="N103" i="80"/>
  <c r="L103" i="80"/>
  <c r="J103" i="80"/>
  <c r="B103" i="80"/>
  <c r="AK102" i="80"/>
  <c r="AL102" i="80" s="1"/>
  <c r="AH102" i="80"/>
  <c r="AI102" i="80" s="1"/>
  <c r="AA102" i="80"/>
  <c r="Y102" i="80"/>
  <c r="W102" i="80"/>
  <c r="X102" i="80" s="1"/>
  <c r="V102" i="80"/>
  <c r="T102" i="80"/>
  <c r="R102" i="80"/>
  <c r="P102" i="80"/>
  <c r="N102" i="80"/>
  <c r="L102" i="80"/>
  <c r="J102" i="80"/>
  <c r="B102" i="80"/>
  <c r="AK101" i="80"/>
  <c r="AL101" i="80" s="1"/>
  <c r="AH101" i="80"/>
  <c r="AI101" i="80" s="1"/>
  <c r="AA101" i="80"/>
  <c r="Y101" i="80"/>
  <c r="W101" i="80"/>
  <c r="X101" i="80" s="1"/>
  <c r="V101" i="80"/>
  <c r="T101" i="80"/>
  <c r="R101" i="80"/>
  <c r="P101" i="80"/>
  <c r="N101" i="80"/>
  <c r="L101" i="80"/>
  <c r="J101" i="80"/>
  <c r="B101" i="80"/>
  <c r="B45" i="80"/>
  <c r="AA44" i="80"/>
  <c r="Y44" i="80"/>
  <c r="V44" i="80"/>
  <c r="T44" i="80"/>
  <c r="R44" i="80"/>
  <c r="P44" i="80"/>
  <c r="N44" i="80"/>
  <c r="L44" i="80"/>
  <c r="J44" i="80"/>
  <c r="B44" i="80"/>
  <c r="AA43" i="80"/>
  <c r="Y43" i="80"/>
  <c r="V43" i="80"/>
  <c r="T43" i="80"/>
  <c r="R43" i="80"/>
  <c r="P43" i="80"/>
  <c r="N43" i="80"/>
  <c r="L43" i="80"/>
  <c r="J43" i="80"/>
  <c r="B43" i="80"/>
  <c r="AA42" i="80"/>
  <c r="Y42" i="80"/>
  <c r="V42" i="80"/>
  <c r="T42" i="80"/>
  <c r="R42" i="80"/>
  <c r="P42" i="80"/>
  <c r="N42" i="80"/>
  <c r="L42" i="80"/>
  <c r="J42" i="80"/>
  <c r="B42" i="80"/>
  <c r="AA41" i="80"/>
  <c r="Y41" i="80"/>
  <c r="V41" i="80"/>
  <c r="T41" i="80"/>
  <c r="R41" i="80"/>
  <c r="P41" i="80"/>
  <c r="N41" i="80"/>
  <c r="L41" i="80"/>
  <c r="J41" i="80"/>
  <c r="B41" i="80"/>
  <c r="AA40" i="80"/>
  <c r="Y40" i="80"/>
  <c r="V40" i="80"/>
  <c r="T40" i="80"/>
  <c r="R40" i="80"/>
  <c r="P40" i="80"/>
  <c r="N40" i="80"/>
  <c r="L40" i="80"/>
  <c r="J40" i="80"/>
  <c r="B40" i="80"/>
  <c r="AA39" i="80"/>
  <c r="Y39" i="80"/>
  <c r="V39" i="80"/>
  <c r="T39" i="80"/>
  <c r="R39" i="80"/>
  <c r="P39" i="80"/>
  <c r="N39" i="80"/>
  <c r="L39" i="80"/>
  <c r="J39" i="80"/>
  <c r="B39" i="80"/>
  <c r="AA38" i="80"/>
  <c r="Y38" i="80"/>
  <c r="V38" i="80"/>
  <c r="T38" i="80"/>
  <c r="R38" i="80"/>
  <c r="P38" i="80"/>
  <c r="N38" i="80"/>
  <c r="L38" i="80"/>
  <c r="J38" i="80"/>
  <c r="B38" i="80"/>
  <c r="AA37" i="80"/>
  <c r="Y37" i="80"/>
  <c r="V37" i="80"/>
  <c r="T37" i="80"/>
  <c r="R37" i="80"/>
  <c r="P37" i="80"/>
  <c r="N37" i="80"/>
  <c r="L37" i="80"/>
  <c r="J37" i="80"/>
  <c r="B37" i="80"/>
  <c r="AA36" i="80"/>
  <c r="Y36" i="80"/>
  <c r="V36" i="80"/>
  <c r="T36" i="80"/>
  <c r="R36" i="80"/>
  <c r="P36" i="80"/>
  <c r="N36" i="80"/>
  <c r="L36" i="80"/>
  <c r="J36" i="80"/>
  <c r="B36" i="80"/>
  <c r="AA35" i="80"/>
  <c r="Y35" i="80"/>
  <c r="V35" i="80"/>
  <c r="T35" i="80"/>
  <c r="R35" i="80"/>
  <c r="P35" i="80"/>
  <c r="N35" i="80"/>
  <c r="L35" i="80"/>
  <c r="J35" i="80"/>
  <c r="B35" i="80"/>
  <c r="AA34" i="80"/>
  <c r="Y34" i="80"/>
  <c r="V34" i="80"/>
  <c r="T34" i="80"/>
  <c r="R34" i="80"/>
  <c r="P34" i="80"/>
  <c r="N34" i="80"/>
  <c r="L34" i="80"/>
  <c r="J34" i="80"/>
  <c r="B34" i="80"/>
  <c r="AA33" i="80"/>
  <c r="Y33" i="80"/>
  <c r="V33" i="80"/>
  <c r="T33" i="80"/>
  <c r="R33" i="80"/>
  <c r="P33" i="80"/>
  <c r="N33" i="80"/>
  <c r="L33" i="80"/>
  <c r="J33" i="80"/>
  <c r="B33" i="80"/>
  <c r="AA32" i="80"/>
  <c r="Y32" i="80"/>
  <c r="V32" i="80"/>
  <c r="T32" i="80"/>
  <c r="R32" i="80"/>
  <c r="P32" i="80"/>
  <c r="N32" i="80"/>
  <c r="L32" i="80"/>
  <c r="J32" i="80"/>
  <c r="B32" i="80"/>
  <c r="AA31" i="80"/>
  <c r="Y31" i="80"/>
  <c r="V31" i="80"/>
  <c r="T31" i="80"/>
  <c r="R31" i="80"/>
  <c r="P31" i="80"/>
  <c r="N31" i="80"/>
  <c r="L31" i="80"/>
  <c r="J31" i="80"/>
  <c r="B31" i="80"/>
  <c r="AA30" i="80"/>
  <c r="Y30" i="80"/>
  <c r="V30" i="80"/>
  <c r="T30" i="80"/>
  <c r="R30" i="80"/>
  <c r="P30" i="80"/>
  <c r="N30" i="80"/>
  <c r="L30" i="80"/>
  <c r="J30" i="80"/>
  <c r="B30" i="80"/>
  <c r="AA29" i="80"/>
  <c r="Y29" i="80"/>
  <c r="V29" i="80"/>
  <c r="T29" i="80"/>
  <c r="R29" i="80"/>
  <c r="P29" i="80"/>
  <c r="N29" i="80"/>
  <c r="L29" i="80"/>
  <c r="J29" i="80"/>
  <c r="B29" i="80"/>
  <c r="AA28" i="80"/>
  <c r="Y28" i="80"/>
  <c r="V28" i="80"/>
  <c r="T28" i="80"/>
  <c r="R28" i="80"/>
  <c r="P28" i="80"/>
  <c r="N28" i="80"/>
  <c r="L28" i="80"/>
  <c r="J28" i="80"/>
  <c r="B28" i="80"/>
  <c r="Y27" i="80"/>
  <c r="V27" i="80"/>
  <c r="T27" i="80"/>
  <c r="R27" i="80"/>
  <c r="P27" i="80"/>
  <c r="N27" i="80"/>
  <c r="L27" i="80"/>
  <c r="J27" i="80"/>
  <c r="B27" i="80"/>
  <c r="B26" i="80"/>
  <c r="B25" i="80"/>
  <c r="B24" i="80"/>
  <c r="AA23" i="80"/>
  <c r="Y23" i="80"/>
  <c r="V23" i="80"/>
  <c r="T23" i="80"/>
  <c r="R23" i="80"/>
  <c r="P23" i="80"/>
  <c r="N23" i="80"/>
  <c r="L23" i="80"/>
  <c r="J23" i="80"/>
  <c r="B23" i="80"/>
  <c r="AA22" i="80"/>
  <c r="Y22" i="80"/>
  <c r="V22" i="80"/>
  <c r="T22" i="80"/>
  <c r="R22" i="80"/>
  <c r="P22" i="80"/>
  <c r="N22" i="80"/>
  <c r="L22" i="80"/>
  <c r="J22" i="80"/>
  <c r="B22" i="80"/>
  <c r="AA21" i="80"/>
  <c r="Y21" i="80"/>
  <c r="V21" i="80"/>
  <c r="T21" i="80"/>
  <c r="R21" i="80"/>
  <c r="P21" i="80"/>
  <c r="N21" i="80"/>
  <c r="L21" i="80"/>
  <c r="J21" i="80"/>
  <c r="B21" i="80"/>
  <c r="AA20" i="80"/>
  <c r="Y20" i="80"/>
  <c r="V20" i="80"/>
  <c r="T20" i="80"/>
  <c r="R20" i="80"/>
  <c r="P20" i="80"/>
  <c r="N20" i="80"/>
  <c r="L20" i="80"/>
  <c r="J20" i="80"/>
  <c r="B20" i="80"/>
  <c r="AA19" i="80"/>
  <c r="Y19" i="80"/>
  <c r="V19" i="80"/>
  <c r="T19" i="80"/>
  <c r="R19" i="80"/>
  <c r="P19" i="80"/>
  <c r="N19" i="80"/>
  <c r="L19" i="80"/>
  <c r="J19" i="80"/>
  <c r="B19" i="80"/>
  <c r="AA18" i="80"/>
  <c r="Y18" i="80"/>
  <c r="V18" i="80"/>
  <c r="T18" i="80"/>
  <c r="R18" i="80"/>
  <c r="P18" i="80"/>
  <c r="N18" i="80"/>
  <c r="L18" i="80"/>
  <c r="J18" i="80"/>
  <c r="B18" i="80"/>
  <c r="AA17" i="80"/>
  <c r="Y17" i="80"/>
  <c r="V17" i="80"/>
  <c r="T17" i="80"/>
  <c r="R17" i="80"/>
  <c r="P17" i="80"/>
  <c r="N17" i="80"/>
  <c r="L17" i="80"/>
  <c r="J17" i="80"/>
  <c r="B17" i="80"/>
  <c r="AA16" i="80"/>
  <c r="Y16" i="80"/>
  <c r="V16" i="80"/>
  <c r="T16" i="80"/>
  <c r="R16" i="80"/>
  <c r="P16" i="80"/>
  <c r="N16" i="80"/>
  <c r="L16" i="80"/>
  <c r="J16" i="80"/>
  <c r="B16" i="80"/>
  <c r="AA15" i="80"/>
  <c r="Y15" i="80"/>
  <c r="V15" i="80"/>
  <c r="T15" i="80"/>
  <c r="R15" i="80"/>
  <c r="P15" i="80"/>
  <c r="N15" i="80"/>
  <c r="L15" i="80"/>
  <c r="J15" i="80"/>
  <c r="B15" i="80"/>
  <c r="AA14" i="80"/>
  <c r="Y14" i="80"/>
  <c r="V14" i="80"/>
  <c r="T14" i="80"/>
  <c r="R14" i="80"/>
  <c r="P14" i="80"/>
  <c r="N14" i="80"/>
  <c r="L14" i="80"/>
  <c r="J14" i="80"/>
  <c r="B14" i="80"/>
  <c r="AA13" i="80"/>
  <c r="Y13" i="80"/>
  <c r="V13" i="80"/>
  <c r="T13" i="80"/>
  <c r="R13" i="80"/>
  <c r="P13" i="80"/>
  <c r="N13" i="80"/>
  <c r="L13" i="80"/>
  <c r="J13" i="80"/>
  <c r="B13" i="80"/>
  <c r="AA12" i="80"/>
  <c r="Y12" i="80"/>
  <c r="V12" i="80"/>
  <c r="T12" i="80"/>
  <c r="R12" i="80"/>
  <c r="P12" i="80"/>
  <c r="N12" i="80"/>
  <c r="L12" i="80"/>
  <c r="J12" i="80"/>
  <c r="B12" i="80"/>
  <c r="AA11" i="80"/>
  <c r="Y11" i="80"/>
  <c r="V11" i="80"/>
  <c r="T11" i="80"/>
  <c r="R11" i="80"/>
  <c r="P11" i="80"/>
  <c r="N11" i="80"/>
  <c r="L11" i="80"/>
  <c r="J11" i="80"/>
  <c r="B11" i="80"/>
  <c r="AA10" i="80"/>
  <c r="Y10" i="80"/>
  <c r="V10" i="80"/>
  <c r="T10" i="80"/>
  <c r="R10" i="80"/>
  <c r="P10" i="80"/>
  <c r="N10" i="80"/>
  <c r="L10" i="80"/>
  <c r="J10" i="80"/>
  <c r="B10" i="80"/>
  <c r="G5" i="80"/>
  <c r="D5" i="80"/>
  <c r="BJ102" i="79"/>
  <c r="BG102" i="79"/>
  <c r="BE102" i="79"/>
  <c r="BC102" i="79"/>
  <c r="BA102" i="79"/>
  <c r="AY102" i="79"/>
  <c r="AW102" i="79"/>
  <c r="AU102" i="79"/>
  <c r="AS102" i="79"/>
  <c r="AQ102" i="79"/>
  <c r="AO102" i="79"/>
  <c r="AM102" i="79"/>
  <c r="AK102" i="79"/>
  <c r="AI102" i="79"/>
  <c r="AG102" i="79"/>
  <c r="AE102" i="79"/>
  <c r="AC102" i="79"/>
  <c r="AA102" i="79"/>
  <c r="Y102" i="79"/>
  <c r="W102" i="79"/>
  <c r="S102" i="79"/>
  <c r="Q102" i="79"/>
  <c r="O102" i="79"/>
  <c r="M102" i="79"/>
  <c r="K102" i="79"/>
  <c r="I102" i="79"/>
  <c r="BJ101" i="79"/>
  <c r="BH101" i="79" s="1"/>
  <c r="BL101" i="79" s="1"/>
  <c r="BK101" i="79" s="1"/>
  <c r="BG101" i="79"/>
  <c r="BE101" i="79"/>
  <c r="BC101" i="79"/>
  <c r="BA101" i="79"/>
  <c r="AY101" i="79"/>
  <c r="AW101" i="79"/>
  <c r="AU101" i="79"/>
  <c r="AS101" i="79"/>
  <c r="AQ101" i="79"/>
  <c r="AO101" i="79"/>
  <c r="AM101" i="79"/>
  <c r="AK101" i="79"/>
  <c r="AI101" i="79"/>
  <c r="AG101" i="79"/>
  <c r="AE101" i="79"/>
  <c r="AC101" i="79"/>
  <c r="AA101" i="79"/>
  <c r="Y101" i="79"/>
  <c r="W101" i="79"/>
  <c r="S101" i="79"/>
  <c r="Q101" i="79"/>
  <c r="O101" i="79"/>
  <c r="M101" i="79"/>
  <c r="K101" i="79"/>
  <c r="I101" i="79"/>
  <c r="BJ100" i="79"/>
  <c r="BH100" i="79" s="1"/>
  <c r="BG100" i="79"/>
  <c r="BE100" i="79"/>
  <c r="BC100" i="79"/>
  <c r="BA100" i="79"/>
  <c r="AY100" i="79"/>
  <c r="AW100" i="79"/>
  <c r="AU100" i="79"/>
  <c r="AS100" i="79"/>
  <c r="AQ100" i="79"/>
  <c r="AO100" i="79"/>
  <c r="AM100" i="79"/>
  <c r="AK100" i="79"/>
  <c r="AI100" i="79"/>
  <c r="AG100" i="79"/>
  <c r="AE100" i="79"/>
  <c r="AC100" i="79"/>
  <c r="AA100" i="79"/>
  <c r="Y100" i="79"/>
  <c r="W100" i="79"/>
  <c r="S100" i="79"/>
  <c r="Q100" i="79"/>
  <c r="O100" i="79"/>
  <c r="M100" i="79"/>
  <c r="K100" i="79"/>
  <c r="I100" i="79"/>
  <c r="BJ99" i="79"/>
  <c r="BH99" i="79" s="1"/>
  <c r="BG99" i="79"/>
  <c r="BE99" i="79"/>
  <c r="BC99" i="79"/>
  <c r="BA99" i="79"/>
  <c r="AY99" i="79"/>
  <c r="AW99" i="79"/>
  <c r="AU99" i="79"/>
  <c r="AS99" i="79"/>
  <c r="AQ99" i="79"/>
  <c r="AO99" i="79"/>
  <c r="AM99" i="79"/>
  <c r="AK99" i="79"/>
  <c r="AI99" i="79"/>
  <c r="AG99" i="79"/>
  <c r="AE99" i="79"/>
  <c r="AC99" i="79"/>
  <c r="AA99" i="79"/>
  <c r="Y99" i="79"/>
  <c r="W99" i="79"/>
  <c r="S99" i="79"/>
  <c r="Q99" i="79"/>
  <c r="O99" i="79"/>
  <c r="M99" i="79"/>
  <c r="K99" i="79"/>
  <c r="I99" i="79"/>
  <c r="BJ98" i="79"/>
  <c r="BH98" i="79" s="1"/>
  <c r="BG98" i="79"/>
  <c r="BE98" i="79"/>
  <c r="BC98" i="79"/>
  <c r="BA98" i="79"/>
  <c r="AY98" i="79"/>
  <c r="AW98" i="79"/>
  <c r="AU98" i="79"/>
  <c r="AS98" i="79"/>
  <c r="AQ98" i="79"/>
  <c r="AO98" i="79"/>
  <c r="AM98" i="79"/>
  <c r="AK98" i="79"/>
  <c r="AI98" i="79"/>
  <c r="AG98" i="79"/>
  <c r="AE98" i="79"/>
  <c r="AC98" i="79"/>
  <c r="AA98" i="79"/>
  <c r="Y98" i="79"/>
  <c r="W98" i="79"/>
  <c r="S98" i="79"/>
  <c r="Q98" i="79"/>
  <c r="O98" i="79"/>
  <c r="M98" i="79"/>
  <c r="K98" i="79"/>
  <c r="I98" i="79"/>
  <c r="BJ97" i="79"/>
  <c r="BG97" i="79"/>
  <c r="BE97" i="79"/>
  <c r="BC97" i="79"/>
  <c r="BA97" i="79"/>
  <c r="AY97" i="79"/>
  <c r="AW97" i="79"/>
  <c r="AU97" i="79"/>
  <c r="AS97" i="79"/>
  <c r="AQ97" i="79"/>
  <c r="AO97" i="79"/>
  <c r="AM97" i="79"/>
  <c r="AK97" i="79"/>
  <c r="AI97" i="79"/>
  <c r="AG97" i="79"/>
  <c r="AE97" i="79"/>
  <c r="AC97" i="79"/>
  <c r="AA97" i="79"/>
  <c r="Y97" i="79"/>
  <c r="W97" i="79"/>
  <c r="S97" i="79"/>
  <c r="Q97" i="79"/>
  <c r="O97" i="79"/>
  <c r="M97" i="79"/>
  <c r="K97" i="79"/>
  <c r="I97" i="79"/>
  <c r="BJ96" i="79"/>
  <c r="BG96" i="79"/>
  <c r="BE96" i="79"/>
  <c r="BC96" i="79"/>
  <c r="BA96" i="79"/>
  <c r="AY96" i="79"/>
  <c r="AW96" i="79"/>
  <c r="AU96" i="79"/>
  <c r="AS96" i="79"/>
  <c r="AQ96" i="79"/>
  <c r="AO96" i="79"/>
  <c r="AM96" i="79"/>
  <c r="AK96" i="79"/>
  <c r="AI96" i="79"/>
  <c r="AG96" i="79"/>
  <c r="AE96" i="79"/>
  <c r="AC96" i="79"/>
  <c r="AA96" i="79"/>
  <c r="Y96" i="79"/>
  <c r="W96" i="79"/>
  <c r="S96" i="79"/>
  <c r="Q96" i="79"/>
  <c r="O96" i="79"/>
  <c r="M96" i="79"/>
  <c r="K96" i="79"/>
  <c r="I96" i="79"/>
  <c r="BJ95" i="79"/>
  <c r="BH95" i="79" s="1"/>
  <c r="BL95" i="79" s="1"/>
  <c r="BK95" i="79" s="1"/>
  <c r="BG95" i="79"/>
  <c r="BE95" i="79"/>
  <c r="BC95" i="79"/>
  <c r="BA95" i="79"/>
  <c r="AY95" i="79"/>
  <c r="AW95" i="79"/>
  <c r="AU95" i="79"/>
  <c r="AS95" i="79"/>
  <c r="AQ95" i="79"/>
  <c r="AO95" i="79"/>
  <c r="AM95" i="79"/>
  <c r="AK95" i="79"/>
  <c r="AI95" i="79"/>
  <c r="AG95" i="79"/>
  <c r="AE95" i="79"/>
  <c r="AC95" i="79"/>
  <c r="AA95" i="79"/>
  <c r="Y95" i="79"/>
  <c r="W95" i="79"/>
  <c r="S95" i="79"/>
  <c r="Q95" i="79"/>
  <c r="O95" i="79"/>
  <c r="M95" i="79"/>
  <c r="K95" i="79"/>
  <c r="I95" i="79"/>
  <c r="BJ94" i="79"/>
  <c r="BH94" i="79" s="1"/>
  <c r="BG94" i="79"/>
  <c r="BE94" i="79"/>
  <c r="BC94" i="79"/>
  <c r="BA94" i="79"/>
  <c r="AY94" i="79"/>
  <c r="AW94" i="79"/>
  <c r="AU94" i="79"/>
  <c r="AS94" i="79"/>
  <c r="AQ94" i="79"/>
  <c r="AO94" i="79"/>
  <c r="AM94" i="79"/>
  <c r="AK94" i="79"/>
  <c r="AI94" i="79"/>
  <c r="AG94" i="79"/>
  <c r="AE94" i="79"/>
  <c r="AC94" i="79"/>
  <c r="AA94" i="79"/>
  <c r="Y94" i="79"/>
  <c r="W94" i="79"/>
  <c r="S94" i="79"/>
  <c r="Q94" i="79"/>
  <c r="O94" i="79"/>
  <c r="M94" i="79"/>
  <c r="K94" i="79"/>
  <c r="I94" i="79"/>
  <c r="BJ93" i="79"/>
  <c r="BH93" i="79" s="1"/>
  <c r="BG93" i="79"/>
  <c r="BE93" i="79"/>
  <c r="BC93" i="79"/>
  <c r="BA93" i="79"/>
  <c r="AY93" i="79"/>
  <c r="AW93" i="79"/>
  <c r="AU93" i="79"/>
  <c r="AS93" i="79"/>
  <c r="AQ93" i="79"/>
  <c r="AO93" i="79"/>
  <c r="AM93" i="79"/>
  <c r="AK93" i="79"/>
  <c r="AI93" i="79"/>
  <c r="AG93" i="79"/>
  <c r="AE93" i="79"/>
  <c r="AC93" i="79"/>
  <c r="AA93" i="79"/>
  <c r="Y93" i="79"/>
  <c r="W93" i="79"/>
  <c r="S93" i="79"/>
  <c r="Q93" i="79"/>
  <c r="O93" i="79"/>
  <c r="M93" i="79"/>
  <c r="K93" i="79"/>
  <c r="I93" i="79"/>
  <c r="BJ92" i="79"/>
  <c r="BH92" i="79" s="1"/>
  <c r="BG92" i="79"/>
  <c r="BE92" i="79"/>
  <c r="BC92" i="79"/>
  <c r="BA92" i="79"/>
  <c r="AY92" i="79"/>
  <c r="AW92" i="79"/>
  <c r="AU92" i="79"/>
  <c r="AS92" i="79"/>
  <c r="AQ92" i="79"/>
  <c r="AO92" i="79"/>
  <c r="AM92" i="79"/>
  <c r="AK92" i="79"/>
  <c r="AI92" i="79"/>
  <c r="AG92" i="79"/>
  <c r="AE92" i="79"/>
  <c r="AC92" i="79"/>
  <c r="AA92" i="79"/>
  <c r="Y92" i="79"/>
  <c r="W92" i="79"/>
  <c r="S92" i="79"/>
  <c r="Q92" i="79"/>
  <c r="O92" i="79"/>
  <c r="M92" i="79"/>
  <c r="K92" i="79"/>
  <c r="I92" i="79"/>
  <c r="BJ91" i="79"/>
  <c r="BG91" i="79"/>
  <c r="BE91" i="79"/>
  <c r="BC91" i="79"/>
  <c r="BA91" i="79"/>
  <c r="AY91" i="79"/>
  <c r="AW91" i="79"/>
  <c r="AU91" i="79"/>
  <c r="AS91" i="79"/>
  <c r="AQ91" i="79"/>
  <c r="AO91" i="79"/>
  <c r="AM91" i="79"/>
  <c r="AK91" i="79"/>
  <c r="AI91" i="79"/>
  <c r="AG91" i="79"/>
  <c r="AE91" i="79"/>
  <c r="AC91" i="79"/>
  <c r="AA91" i="79"/>
  <c r="Y91" i="79"/>
  <c r="W91" i="79"/>
  <c r="S91" i="79"/>
  <c r="Q91" i="79"/>
  <c r="O91" i="79"/>
  <c r="M91" i="79"/>
  <c r="K91" i="79"/>
  <c r="I91" i="79"/>
  <c r="BJ90" i="79"/>
  <c r="BG90" i="79"/>
  <c r="BE90" i="79"/>
  <c r="BC90" i="79"/>
  <c r="BA90" i="79"/>
  <c r="AY90" i="79"/>
  <c r="AW90" i="79"/>
  <c r="AU90" i="79"/>
  <c r="AS90" i="79"/>
  <c r="AQ90" i="79"/>
  <c r="AO90" i="79"/>
  <c r="AM90" i="79"/>
  <c r="AK90" i="79"/>
  <c r="AI90" i="79"/>
  <c r="AG90" i="79"/>
  <c r="AE90" i="79"/>
  <c r="AC90" i="79"/>
  <c r="AA90" i="79"/>
  <c r="Y90" i="79"/>
  <c r="W90" i="79"/>
  <c r="S90" i="79"/>
  <c r="Q90" i="79"/>
  <c r="O90" i="79"/>
  <c r="M90" i="79"/>
  <c r="K90" i="79"/>
  <c r="I90" i="79"/>
  <c r="BJ89" i="79"/>
  <c r="BH89" i="79" s="1"/>
  <c r="BL89" i="79" s="1"/>
  <c r="BK89" i="79" s="1"/>
  <c r="BG89" i="79"/>
  <c r="BE89" i="79"/>
  <c r="BC89" i="79"/>
  <c r="BA89" i="79"/>
  <c r="AY89" i="79"/>
  <c r="AW89" i="79"/>
  <c r="AU89" i="79"/>
  <c r="AS89" i="79"/>
  <c r="AQ89" i="79"/>
  <c r="AO89" i="79"/>
  <c r="AM89" i="79"/>
  <c r="AK89" i="79"/>
  <c r="AI89" i="79"/>
  <c r="AG89" i="79"/>
  <c r="AE89" i="79"/>
  <c r="AC89" i="79"/>
  <c r="AA89" i="79"/>
  <c r="Y89" i="79"/>
  <c r="W89" i="79"/>
  <c r="S89" i="79"/>
  <c r="Q89" i="79"/>
  <c r="O89" i="79"/>
  <c r="M89" i="79"/>
  <c r="K89" i="79"/>
  <c r="I89" i="79"/>
  <c r="BJ88" i="79"/>
  <c r="BH88" i="79" s="1"/>
  <c r="BG88" i="79"/>
  <c r="BE88" i="79"/>
  <c r="BC88" i="79"/>
  <c r="BA88" i="79"/>
  <c r="AY88" i="79"/>
  <c r="AW88" i="79"/>
  <c r="AU88" i="79"/>
  <c r="AS88" i="79"/>
  <c r="AQ88" i="79"/>
  <c r="AO88" i="79"/>
  <c r="AM88" i="79"/>
  <c r="AK88" i="79"/>
  <c r="AI88" i="79"/>
  <c r="AG88" i="79"/>
  <c r="AE88" i="79"/>
  <c r="AC88" i="79"/>
  <c r="AA88" i="79"/>
  <c r="Y88" i="79"/>
  <c r="W88" i="79"/>
  <c r="S88" i="79"/>
  <c r="Q88" i="79"/>
  <c r="O88" i="79"/>
  <c r="M88" i="79"/>
  <c r="K88" i="79"/>
  <c r="I88" i="79"/>
  <c r="BJ87" i="79"/>
  <c r="BH87" i="79" s="1"/>
  <c r="BG87" i="79"/>
  <c r="BE87" i="79"/>
  <c r="BC87" i="79"/>
  <c r="BA87" i="79"/>
  <c r="AY87" i="79"/>
  <c r="AW87" i="79"/>
  <c r="AU87" i="79"/>
  <c r="AS87" i="79"/>
  <c r="AQ87" i="79"/>
  <c r="AO87" i="79"/>
  <c r="AM87" i="79"/>
  <c r="AK87" i="79"/>
  <c r="AI87" i="79"/>
  <c r="AG87" i="79"/>
  <c r="AE87" i="79"/>
  <c r="AC87" i="79"/>
  <c r="AA87" i="79"/>
  <c r="Y87" i="79"/>
  <c r="W87" i="79"/>
  <c r="S87" i="79"/>
  <c r="Q87" i="79"/>
  <c r="O87" i="79"/>
  <c r="M87" i="79"/>
  <c r="K87" i="79"/>
  <c r="I87" i="79"/>
  <c r="BJ86" i="79"/>
  <c r="BH86" i="79" s="1"/>
  <c r="BL86" i="79" s="1"/>
  <c r="BK86" i="79" s="1"/>
  <c r="BG86" i="79"/>
  <c r="BE86" i="79"/>
  <c r="BC86" i="79"/>
  <c r="BA86" i="79"/>
  <c r="AY86" i="79"/>
  <c r="AW86" i="79"/>
  <c r="AU86" i="79"/>
  <c r="AS86" i="79"/>
  <c r="AQ86" i="79"/>
  <c r="AO86" i="79"/>
  <c r="AM86" i="79"/>
  <c r="AK86" i="79"/>
  <c r="AI86" i="79"/>
  <c r="AG86" i="79"/>
  <c r="AE86" i="79"/>
  <c r="AC86" i="79"/>
  <c r="AA86" i="79"/>
  <c r="Y86" i="79"/>
  <c r="W86" i="79"/>
  <c r="S86" i="79"/>
  <c r="Q86" i="79"/>
  <c r="O86" i="79"/>
  <c r="M86" i="79"/>
  <c r="K86" i="79"/>
  <c r="I86" i="79"/>
  <c r="BJ85" i="79"/>
  <c r="BG85" i="79"/>
  <c r="BE85" i="79"/>
  <c r="BC85" i="79"/>
  <c r="BA85" i="79"/>
  <c r="AY85" i="79"/>
  <c r="AW85" i="79"/>
  <c r="AU85" i="79"/>
  <c r="AS85" i="79"/>
  <c r="AQ85" i="79"/>
  <c r="AO85" i="79"/>
  <c r="AM85" i="79"/>
  <c r="AK85" i="79"/>
  <c r="AI85" i="79"/>
  <c r="AG85" i="79"/>
  <c r="AE85" i="79"/>
  <c r="AC85" i="79"/>
  <c r="AA85" i="79"/>
  <c r="Y85" i="79"/>
  <c r="W85" i="79"/>
  <c r="S85" i="79"/>
  <c r="Q85" i="79"/>
  <c r="O85" i="79"/>
  <c r="M85" i="79"/>
  <c r="K85" i="79"/>
  <c r="I85" i="79"/>
  <c r="BJ84" i="79"/>
  <c r="BG84" i="79"/>
  <c r="BE84" i="79"/>
  <c r="BC84" i="79"/>
  <c r="BA84" i="79"/>
  <c r="AY84" i="79"/>
  <c r="AW84" i="79"/>
  <c r="AU84" i="79"/>
  <c r="AS84" i="79"/>
  <c r="AQ84" i="79"/>
  <c r="AO84" i="79"/>
  <c r="AM84" i="79"/>
  <c r="AK84" i="79"/>
  <c r="AI84" i="79"/>
  <c r="AG84" i="79"/>
  <c r="AE84" i="79"/>
  <c r="AC84" i="79"/>
  <c r="AA84" i="79"/>
  <c r="Y84" i="79"/>
  <c r="W84" i="79"/>
  <c r="S84" i="79"/>
  <c r="Q84" i="79"/>
  <c r="O84" i="79"/>
  <c r="M84" i="79"/>
  <c r="K84" i="79"/>
  <c r="I84" i="79"/>
  <c r="BJ83" i="79"/>
  <c r="BH83" i="79" s="1"/>
  <c r="BL83" i="79" s="1"/>
  <c r="BK83" i="79" s="1"/>
  <c r="BG83" i="79"/>
  <c r="BE83" i="79"/>
  <c r="BC83" i="79"/>
  <c r="BA83" i="79"/>
  <c r="AY83" i="79"/>
  <c r="AW83" i="79"/>
  <c r="AU83" i="79"/>
  <c r="AS83" i="79"/>
  <c r="AQ83" i="79"/>
  <c r="AO83" i="79"/>
  <c r="AM83" i="79"/>
  <c r="AK83" i="79"/>
  <c r="AI83" i="79"/>
  <c r="AG83" i="79"/>
  <c r="AE83" i="79"/>
  <c r="AC83" i="79"/>
  <c r="AA83" i="79"/>
  <c r="Y83" i="79"/>
  <c r="W83" i="79"/>
  <c r="S83" i="79"/>
  <c r="Q83" i="79"/>
  <c r="O83" i="79"/>
  <c r="M83" i="79"/>
  <c r="K83" i="79"/>
  <c r="I83" i="79"/>
  <c r="BJ82" i="79"/>
  <c r="BH82" i="79" s="1"/>
  <c r="BG82" i="79"/>
  <c r="BE82" i="79"/>
  <c r="BC82" i="79"/>
  <c r="BA82" i="79"/>
  <c r="AY82" i="79"/>
  <c r="AW82" i="79"/>
  <c r="AU82" i="79"/>
  <c r="AS82" i="79"/>
  <c r="AQ82" i="79"/>
  <c r="AO82" i="79"/>
  <c r="AM82" i="79"/>
  <c r="AK82" i="79"/>
  <c r="AI82" i="79"/>
  <c r="AG82" i="79"/>
  <c r="AE82" i="79"/>
  <c r="AC82" i="79"/>
  <c r="AA82" i="79"/>
  <c r="Y82" i="79"/>
  <c r="W82" i="79"/>
  <c r="S82" i="79"/>
  <c r="Q82" i="79"/>
  <c r="O82" i="79"/>
  <c r="M82" i="79"/>
  <c r="K82" i="79"/>
  <c r="I82" i="79"/>
  <c r="BJ81" i="79"/>
  <c r="BH81" i="79" s="1"/>
  <c r="BG81" i="79"/>
  <c r="BE81" i="79"/>
  <c r="BC81" i="79"/>
  <c r="BA81" i="79"/>
  <c r="AY81" i="79"/>
  <c r="AW81" i="79"/>
  <c r="AU81" i="79"/>
  <c r="AS81" i="79"/>
  <c r="AQ81" i="79"/>
  <c r="AO81" i="79"/>
  <c r="AM81" i="79"/>
  <c r="AK81" i="79"/>
  <c r="AI81" i="79"/>
  <c r="AG81" i="79"/>
  <c r="AE81" i="79"/>
  <c r="AC81" i="79"/>
  <c r="AA81" i="79"/>
  <c r="Y81" i="79"/>
  <c r="W81" i="79"/>
  <c r="S81" i="79"/>
  <c r="Q81" i="79"/>
  <c r="O81" i="79"/>
  <c r="M81" i="79"/>
  <c r="K81" i="79"/>
  <c r="I81" i="79"/>
  <c r="BJ80" i="79"/>
  <c r="BG80" i="79"/>
  <c r="BE80" i="79"/>
  <c r="BC80" i="79"/>
  <c r="BA80" i="79"/>
  <c r="AY80" i="79"/>
  <c r="AW80" i="79"/>
  <c r="AU80" i="79"/>
  <c r="AS80" i="79"/>
  <c r="AQ80" i="79"/>
  <c r="AO80" i="79"/>
  <c r="AM80" i="79"/>
  <c r="AK80" i="79"/>
  <c r="AI80" i="79"/>
  <c r="AG80" i="79"/>
  <c r="AE80" i="79"/>
  <c r="AC80" i="79"/>
  <c r="AA80" i="79"/>
  <c r="Y80" i="79"/>
  <c r="W80" i="79"/>
  <c r="S80" i="79"/>
  <c r="Q80" i="79"/>
  <c r="O80" i="79"/>
  <c r="M80" i="79"/>
  <c r="K80" i="79"/>
  <c r="I80" i="79"/>
  <c r="BJ79" i="79"/>
  <c r="BG79" i="79"/>
  <c r="BE79" i="79"/>
  <c r="BC79" i="79"/>
  <c r="BA79" i="79"/>
  <c r="AY79" i="79"/>
  <c r="AW79" i="79"/>
  <c r="AU79" i="79"/>
  <c r="AS79" i="79"/>
  <c r="AQ79" i="79"/>
  <c r="AO79" i="79"/>
  <c r="AM79" i="79"/>
  <c r="AK79" i="79"/>
  <c r="AI79" i="79"/>
  <c r="AG79" i="79"/>
  <c r="AE79" i="79"/>
  <c r="AC79" i="79"/>
  <c r="AA79" i="79"/>
  <c r="Y79" i="79"/>
  <c r="W79" i="79"/>
  <c r="S79" i="79"/>
  <c r="Q79" i="79"/>
  <c r="O79" i="79"/>
  <c r="M79" i="79"/>
  <c r="K79" i="79"/>
  <c r="I79" i="79"/>
  <c r="BJ78" i="79"/>
  <c r="BG78" i="79"/>
  <c r="BE78" i="79"/>
  <c r="BC78" i="79"/>
  <c r="BA78" i="79"/>
  <c r="AY78" i="79"/>
  <c r="AW78" i="79"/>
  <c r="AU78" i="79"/>
  <c r="AS78" i="79"/>
  <c r="AQ78" i="79"/>
  <c r="AO78" i="79"/>
  <c r="AM78" i="79"/>
  <c r="AK78" i="79"/>
  <c r="AI78" i="79"/>
  <c r="AG78" i="79"/>
  <c r="AE78" i="79"/>
  <c r="AC78" i="79"/>
  <c r="AA78" i="79"/>
  <c r="Y78" i="79"/>
  <c r="W78" i="79"/>
  <c r="S78" i="79"/>
  <c r="Q78" i="79"/>
  <c r="O78" i="79"/>
  <c r="M78" i="79"/>
  <c r="K78" i="79"/>
  <c r="I78" i="79"/>
  <c r="BJ77" i="79"/>
  <c r="BH77" i="79" s="1"/>
  <c r="BL77" i="79" s="1"/>
  <c r="BK77" i="79" s="1"/>
  <c r="BG77" i="79"/>
  <c r="BE77" i="79"/>
  <c r="BC77" i="79"/>
  <c r="BA77" i="79"/>
  <c r="AY77" i="79"/>
  <c r="AW77" i="79"/>
  <c r="AU77" i="79"/>
  <c r="AS77" i="79"/>
  <c r="AQ77" i="79"/>
  <c r="AO77" i="79"/>
  <c r="AM77" i="79"/>
  <c r="AK77" i="79"/>
  <c r="AI77" i="79"/>
  <c r="AG77" i="79"/>
  <c r="AE77" i="79"/>
  <c r="AC77" i="79"/>
  <c r="AA77" i="79"/>
  <c r="Y77" i="79"/>
  <c r="W77" i="79"/>
  <c r="S77" i="79"/>
  <c r="Q77" i="79"/>
  <c r="O77" i="79"/>
  <c r="M77" i="79"/>
  <c r="K77" i="79"/>
  <c r="I77" i="79"/>
  <c r="BJ76" i="79"/>
  <c r="BH76" i="79" s="1"/>
  <c r="BG76" i="79"/>
  <c r="BE76" i="79"/>
  <c r="BC76" i="79"/>
  <c r="BA76" i="79"/>
  <c r="AY76" i="79"/>
  <c r="AW76" i="79"/>
  <c r="AU76" i="79"/>
  <c r="AS76" i="79"/>
  <c r="AQ76" i="79"/>
  <c r="AO76" i="79"/>
  <c r="AM76" i="79"/>
  <c r="AK76" i="79"/>
  <c r="AI76" i="79"/>
  <c r="AG76" i="79"/>
  <c r="AE76" i="79"/>
  <c r="AC76" i="79"/>
  <c r="AA76" i="79"/>
  <c r="Y76" i="79"/>
  <c r="W76" i="79"/>
  <c r="S76" i="79"/>
  <c r="Q76" i="79"/>
  <c r="O76" i="79"/>
  <c r="M76" i="79"/>
  <c r="K76" i="79"/>
  <c r="I76" i="79"/>
  <c r="BJ75" i="79"/>
  <c r="BH75" i="79" s="1"/>
  <c r="BG75" i="79"/>
  <c r="BE75" i="79"/>
  <c r="BC75" i="79"/>
  <c r="BA75" i="79"/>
  <c r="AY75" i="79"/>
  <c r="AW75" i="79"/>
  <c r="AU75" i="79"/>
  <c r="AS75" i="79"/>
  <c r="AQ75" i="79"/>
  <c r="AO75" i="79"/>
  <c r="AM75" i="79"/>
  <c r="AK75" i="79"/>
  <c r="AI75" i="79"/>
  <c r="AG75" i="79"/>
  <c r="AE75" i="79"/>
  <c r="AC75" i="79"/>
  <c r="AA75" i="79"/>
  <c r="Y75" i="79"/>
  <c r="W75" i="79"/>
  <c r="S75" i="79"/>
  <c r="Q75" i="79"/>
  <c r="O75" i="79"/>
  <c r="M75" i="79"/>
  <c r="K75" i="79"/>
  <c r="I75" i="79"/>
  <c r="BJ74" i="79"/>
  <c r="BH74" i="79" s="1"/>
  <c r="BG74" i="79"/>
  <c r="BE74" i="79"/>
  <c r="BC74" i="79"/>
  <c r="BA74" i="79"/>
  <c r="AY74" i="79"/>
  <c r="AW74" i="79"/>
  <c r="AU74" i="79"/>
  <c r="AS74" i="79"/>
  <c r="AQ74" i="79"/>
  <c r="AO74" i="79"/>
  <c r="AM74" i="79"/>
  <c r="AK74" i="79"/>
  <c r="AI74" i="79"/>
  <c r="AG74" i="79"/>
  <c r="AE74" i="79"/>
  <c r="AC74" i="79"/>
  <c r="AA74" i="79"/>
  <c r="Y74" i="79"/>
  <c r="W74" i="79"/>
  <c r="S74" i="79"/>
  <c r="Q74" i="79"/>
  <c r="O74" i="79"/>
  <c r="M74" i="79"/>
  <c r="K74" i="79"/>
  <c r="I74" i="79"/>
  <c r="BJ73" i="79"/>
  <c r="BG73" i="79"/>
  <c r="BE73" i="79"/>
  <c r="BC73" i="79"/>
  <c r="BA73" i="79"/>
  <c r="AY73" i="79"/>
  <c r="AW73" i="79"/>
  <c r="AU73" i="79"/>
  <c r="AS73" i="79"/>
  <c r="AQ73" i="79"/>
  <c r="AO73" i="79"/>
  <c r="AM73" i="79"/>
  <c r="AK73" i="79"/>
  <c r="AI73" i="79"/>
  <c r="AG73" i="79"/>
  <c r="AE73" i="79"/>
  <c r="AC73" i="79"/>
  <c r="AA73" i="79"/>
  <c r="Y73" i="79"/>
  <c r="W73" i="79"/>
  <c r="S73" i="79"/>
  <c r="Q73" i="79"/>
  <c r="O73" i="79"/>
  <c r="M73" i="79"/>
  <c r="K73" i="79"/>
  <c r="I73" i="79"/>
  <c r="BJ72" i="79"/>
  <c r="BG72" i="79"/>
  <c r="BE72" i="79"/>
  <c r="BC72" i="79"/>
  <c r="BA72" i="79"/>
  <c r="AY72" i="79"/>
  <c r="AW72" i="79"/>
  <c r="AU72" i="79"/>
  <c r="AS72" i="79"/>
  <c r="AQ72" i="79"/>
  <c r="AO72" i="79"/>
  <c r="AM72" i="79"/>
  <c r="AK72" i="79"/>
  <c r="AI72" i="79"/>
  <c r="AG72" i="79"/>
  <c r="AE72" i="79"/>
  <c r="AC72" i="79"/>
  <c r="AA72" i="79"/>
  <c r="Y72" i="79"/>
  <c r="W72" i="79"/>
  <c r="S72" i="79"/>
  <c r="Q72" i="79"/>
  <c r="O72" i="79"/>
  <c r="M72" i="79"/>
  <c r="K72" i="79"/>
  <c r="I72" i="79"/>
  <c r="BJ71" i="79"/>
  <c r="BH71" i="79" s="1"/>
  <c r="BL71" i="79" s="1"/>
  <c r="BK71" i="79" s="1"/>
  <c r="BG71" i="79"/>
  <c r="BE71" i="79"/>
  <c r="BC71" i="79"/>
  <c r="BA71" i="79"/>
  <c r="AY71" i="79"/>
  <c r="AW71" i="79"/>
  <c r="AU71" i="79"/>
  <c r="AS71" i="79"/>
  <c r="AQ71" i="79"/>
  <c r="AO71" i="79"/>
  <c r="AM71" i="79"/>
  <c r="AK71" i="79"/>
  <c r="AI71" i="79"/>
  <c r="AG71" i="79"/>
  <c r="AE71" i="79"/>
  <c r="AC71" i="79"/>
  <c r="AA71" i="79"/>
  <c r="Y71" i="79"/>
  <c r="W71" i="79"/>
  <c r="S71" i="79"/>
  <c r="Q71" i="79"/>
  <c r="O71" i="79"/>
  <c r="M71" i="79"/>
  <c r="K71" i="79"/>
  <c r="I71" i="79"/>
  <c r="BJ70" i="79"/>
  <c r="BH70" i="79" s="1"/>
  <c r="BG70" i="79"/>
  <c r="BE70" i="79"/>
  <c r="BC70" i="79"/>
  <c r="BA70" i="79"/>
  <c r="AY70" i="79"/>
  <c r="AW70" i="79"/>
  <c r="AU70" i="79"/>
  <c r="AS70" i="79"/>
  <c r="AQ70" i="79"/>
  <c r="AO70" i="79"/>
  <c r="AM70" i="79"/>
  <c r="AK70" i="79"/>
  <c r="AI70" i="79"/>
  <c r="AG70" i="79"/>
  <c r="AE70" i="79"/>
  <c r="AC70" i="79"/>
  <c r="AA70" i="79"/>
  <c r="Y70" i="79"/>
  <c r="W70" i="79"/>
  <c r="S70" i="79"/>
  <c r="Q70" i="79"/>
  <c r="O70" i="79"/>
  <c r="M70" i="79"/>
  <c r="K70" i="79"/>
  <c r="I70" i="79"/>
  <c r="BJ69" i="79"/>
  <c r="BH69" i="79" s="1"/>
  <c r="BG69" i="79"/>
  <c r="BE69" i="79"/>
  <c r="BC69" i="79"/>
  <c r="BA69" i="79"/>
  <c r="AY69" i="79"/>
  <c r="AW69" i="79"/>
  <c r="AU69" i="79"/>
  <c r="AS69" i="79"/>
  <c r="AQ69" i="79"/>
  <c r="AO69" i="79"/>
  <c r="AM69" i="79"/>
  <c r="AK69" i="79"/>
  <c r="AI69" i="79"/>
  <c r="AG69" i="79"/>
  <c r="AE69" i="79"/>
  <c r="AC69" i="79"/>
  <c r="AA69" i="79"/>
  <c r="Y69" i="79"/>
  <c r="W69" i="79"/>
  <c r="S69" i="79"/>
  <c r="Q69" i="79"/>
  <c r="O69" i="79"/>
  <c r="M69" i="79"/>
  <c r="K69" i="79"/>
  <c r="I69" i="79"/>
  <c r="BJ68" i="79"/>
  <c r="BH68" i="79" s="1"/>
  <c r="BL68" i="79" s="1"/>
  <c r="BK68" i="79" s="1"/>
  <c r="BG68" i="79"/>
  <c r="BE68" i="79"/>
  <c r="BC68" i="79"/>
  <c r="BA68" i="79"/>
  <c r="AY68" i="79"/>
  <c r="AW68" i="79"/>
  <c r="AU68" i="79"/>
  <c r="AS68" i="79"/>
  <c r="AQ68" i="79"/>
  <c r="AO68" i="79"/>
  <c r="AM68" i="79"/>
  <c r="AK68" i="79"/>
  <c r="AI68" i="79"/>
  <c r="AG68" i="79"/>
  <c r="AE68" i="79"/>
  <c r="AC68" i="79"/>
  <c r="AA68" i="79"/>
  <c r="Y68" i="79"/>
  <c r="W68" i="79"/>
  <c r="S68" i="79"/>
  <c r="Q68" i="79"/>
  <c r="O68" i="79"/>
  <c r="M68" i="79"/>
  <c r="K68" i="79"/>
  <c r="I68" i="79"/>
  <c r="BJ67" i="79"/>
  <c r="BG67" i="79"/>
  <c r="BE67" i="79"/>
  <c r="BC67" i="79"/>
  <c r="BA67" i="79"/>
  <c r="AY67" i="79"/>
  <c r="AW67" i="79"/>
  <c r="AU67" i="79"/>
  <c r="AS67" i="79"/>
  <c r="AQ67" i="79"/>
  <c r="AO67" i="79"/>
  <c r="AM67" i="79"/>
  <c r="AK67" i="79"/>
  <c r="AI67" i="79"/>
  <c r="AG67" i="79"/>
  <c r="AE67" i="79"/>
  <c r="AC67" i="79"/>
  <c r="AA67" i="79"/>
  <c r="Y67" i="79"/>
  <c r="W67" i="79"/>
  <c r="S67" i="79"/>
  <c r="Q67" i="79"/>
  <c r="O67" i="79"/>
  <c r="M67" i="79"/>
  <c r="K67" i="79"/>
  <c r="I67" i="79"/>
  <c r="BJ66" i="79"/>
  <c r="BG66" i="79"/>
  <c r="BE66" i="79"/>
  <c r="BC66" i="79"/>
  <c r="BA66" i="79"/>
  <c r="AY66" i="79"/>
  <c r="AW66" i="79"/>
  <c r="AU66" i="79"/>
  <c r="AS66" i="79"/>
  <c r="AQ66" i="79"/>
  <c r="AO66" i="79"/>
  <c r="AM66" i="79"/>
  <c r="AK66" i="79"/>
  <c r="AI66" i="79"/>
  <c r="AG66" i="79"/>
  <c r="AE66" i="79"/>
  <c r="AC66" i="79"/>
  <c r="AA66" i="79"/>
  <c r="Y66" i="79"/>
  <c r="W66" i="79"/>
  <c r="S66" i="79"/>
  <c r="Q66" i="79"/>
  <c r="O66" i="79"/>
  <c r="M66" i="79"/>
  <c r="K66" i="79"/>
  <c r="I66" i="79"/>
  <c r="BJ65" i="79"/>
  <c r="BH65" i="79" s="1"/>
  <c r="BL65" i="79" s="1"/>
  <c r="BK65" i="79" s="1"/>
  <c r="BG65" i="79"/>
  <c r="BE65" i="79"/>
  <c r="BC65" i="79"/>
  <c r="BA65" i="79"/>
  <c r="AY65" i="79"/>
  <c r="AW65" i="79"/>
  <c r="AU65" i="79"/>
  <c r="AS65" i="79"/>
  <c r="AQ65" i="79"/>
  <c r="AO65" i="79"/>
  <c r="AM65" i="79"/>
  <c r="AK65" i="79"/>
  <c r="AI65" i="79"/>
  <c r="AG65" i="79"/>
  <c r="AE65" i="79"/>
  <c r="AC65" i="79"/>
  <c r="AA65" i="79"/>
  <c r="Y65" i="79"/>
  <c r="W65" i="79"/>
  <c r="S65" i="79"/>
  <c r="Q65" i="79"/>
  <c r="O65" i="79"/>
  <c r="M65" i="79"/>
  <c r="K65" i="79"/>
  <c r="I65" i="79"/>
  <c r="BJ64" i="79"/>
  <c r="BH64" i="79" s="1"/>
  <c r="BG64" i="79"/>
  <c r="BE64" i="79"/>
  <c r="BC64" i="79"/>
  <c r="BA64" i="79"/>
  <c r="AY64" i="79"/>
  <c r="AW64" i="79"/>
  <c r="AU64" i="79"/>
  <c r="AS64" i="79"/>
  <c r="AQ64" i="79"/>
  <c r="AO64" i="79"/>
  <c r="AM64" i="79"/>
  <c r="AK64" i="79"/>
  <c r="AI64" i="79"/>
  <c r="AG64" i="79"/>
  <c r="AE64" i="79"/>
  <c r="AC64" i="79"/>
  <c r="AA64" i="79"/>
  <c r="Y64" i="79"/>
  <c r="W64" i="79"/>
  <c r="S64" i="79"/>
  <c r="Q64" i="79"/>
  <c r="O64" i="79"/>
  <c r="M64" i="79"/>
  <c r="K64" i="79"/>
  <c r="I64" i="79"/>
  <c r="BJ63" i="79"/>
  <c r="BH63" i="79" s="1"/>
  <c r="BG63" i="79"/>
  <c r="BE63" i="79"/>
  <c r="BC63" i="79"/>
  <c r="BA63" i="79"/>
  <c r="AY63" i="79"/>
  <c r="AW63" i="79"/>
  <c r="AU63" i="79"/>
  <c r="AS63" i="79"/>
  <c r="AQ63" i="79"/>
  <c r="AO63" i="79"/>
  <c r="AM63" i="79"/>
  <c r="AK63" i="79"/>
  <c r="AI63" i="79"/>
  <c r="AG63" i="79"/>
  <c r="AE63" i="79"/>
  <c r="AC63" i="79"/>
  <c r="AA63" i="79"/>
  <c r="Y63" i="79"/>
  <c r="W63" i="79"/>
  <c r="S63" i="79"/>
  <c r="Q63" i="79"/>
  <c r="O63" i="79"/>
  <c r="M63" i="79"/>
  <c r="K63" i="79"/>
  <c r="I63" i="79"/>
  <c r="BJ62" i="79"/>
  <c r="BH62" i="79" s="1"/>
  <c r="BG62" i="79"/>
  <c r="BE62" i="79"/>
  <c r="BC62" i="79"/>
  <c r="BA62" i="79"/>
  <c r="AY62" i="79"/>
  <c r="AW62" i="79"/>
  <c r="AU62" i="79"/>
  <c r="AS62" i="79"/>
  <c r="AQ62" i="79"/>
  <c r="AO62" i="79"/>
  <c r="AM62" i="79"/>
  <c r="AK62" i="79"/>
  <c r="AI62" i="79"/>
  <c r="AG62" i="79"/>
  <c r="AE62" i="79"/>
  <c r="AC62" i="79"/>
  <c r="AA62" i="79"/>
  <c r="Y62" i="79"/>
  <c r="W62" i="79"/>
  <c r="S62" i="79"/>
  <c r="Q62" i="79"/>
  <c r="O62" i="79"/>
  <c r="M62" i="79"/>
  <c r="K62" i="79"/>
  <c r="I62" i="79"/>
  <c r="BJ61" i="79"/>
  <c r="BG61" i="79"/>
  <c r="BE61" i="79"/>
  <c r="BC61" i="79"/>
  <c r="BA61" i="79"/>
  <c r="AY61" i="79"/>
  <c r="AW61" i="79"/>
  <c r="AU61" i="79"/>
  <c r="AS61" i="79"/>
  <c r="AQ61" i="79"/>
  <c r="AO61" i="79"/>
  <c r="AM61" i="79"/>
  <c r="AK61" i="79"/>
  <c r="AI61" i="79"/>
  <c r="AG61" i="79"/>
  <c r="AE61" i="79"/>
  <c r="AC61" i="79"/>
  <c r="AA61" i="79"/>
  <c r="Y61" i="79"/>
  <c r="W61" i="79"/>
  <c r="S61" i="79"/>
  <c r="Q61" i="79"/>
  <c r="O61" i="79"/>
  <c r="M61" i="79"/>
  <c r="K61" i="79"/>
  <c r="I61" i="79"/>
  <c r="BJ60" i="79"/>
  <c r="BG60" i="79"/>
  <c r="BE60" i="79"/>
  <c r="BC60" i="79"/>
  <c r="BA60" i="79"/>
  <c r="AY60" i="79"/>
  <c r="AW60" i="79"/>
  <c r="AU60" i="79"/>
  <c r="AS60" i="79"/>
  <c r="AQ60" i="79"/>
  <c r="AO60" i="79"/>
  <c r="AM60" i="79"/>
  <c r="AK60" i="79"/>
  <c r="AI60" i="79"/>
  <c r="AG60" i="79"/>
  <c r="AE60" i="79"/>
  <c r="AC60" i="79"/>
  <c r="AA60" i="79"/>
  <c r="Y60" i="79"/>
  <c r="W60" i="79"/>
  <c r="S60" i="79"/>
  <c r="Q60" i="79"/>
  <c r="O60" i="79"/>
  <c r="M60" i="79"/>
  <c r="K60" i="79"/>
  <c r="I60" i="79"/>
  <c r="BJ59" i="79"/>
  <c r="BH59" i="79" s="1"/>
  <c r="BL59" i="79" s="1"/>
  <c r="BK59" i="79" s="1"/>
  <c r="BG59" i="79"/>
  <c r="BE59" i="79"/>
  <c r="BC59" i="79"/>
  <c r="BA59" i="79"/>
  <c r="AY59" i="79"/>
  <c r="AW59" i="79"/>
  <c r="AU59" i="79"/>
  <c r="AS59" i="79"/>
  <c r="AQ59" i="79"/>
  <c r="AO59" i="79"/>
  <c r="AM59" i="79"/>
  <c r="AK59" i="79"/>
  <c r="AI59" i="79"/>
  <c r="AG59" i="79"/>
  <c r="AE59" i="79"/>
  <c r="AC59" i="79"/>
  <c r="AA59" i="79"/>
  <c r="Y59" i="79"/>
  <c r="W59" i="79"/>
  <c r="S59" i="79"/>
  <c r="Q59" i="79"/>
  <c r="O59" i="79"/>
  <c r="M59" i="79"/>
  <c r="K59" i="79"/>
  <c r="I59" i="79"/>
  <c r="BJ58" i="79"/>
  <c r="BH58" i="79" s="1"/>
  <c r="BG58" i="79"/>
  <c r="BE58" i="79"/>
  <c r="BC58" i="79"/>
  <c r="BA58" i="79"/>
  <c r="AY58" i="79"/>
  <c r="AW58" i="79"/>
  <c r="AU58" i="79"/>
  <c r="AS58" i="79"/>
  <c r="AQ58" i="79"/>
  <c r="AO58" i="79"/>
  <c r="AM58" i="79"/>
  <c r="AK58" i="79"/>
  <c r="AI58" i="79"/>
  <c r="AG58" i="79"/>
  <c r="AE58" i="79"/>
  <c r="AC58" i="79"/>
  <c r="AA58" i="79"/>
  <c r="Y58" i="79"/>
  <c r="W58" i="79"/>
  <c r="S58" i="79"/>
  <c r="Q58" i="79"/>
  <c r="O58" i="79"/>
  <c r="M58" i="79"/>
  <c r="K58" i="79"/>
  <c r="I58" i="79"/>
  <c r="BJ57" i="79"/>
  <c r="BH57" i="79" s="1"/>
  <c r="BG57" i="79"/>
  <c r="BE57" i="79"/>
  <c r="BC57" i="79"/>
  <c r="BA57" i="79"/>
  <c r="AY57" i="79"/>
  <c r="AW57" i="79"/>
  <c r="AU57" i="79"/>
  <c r="AS57" i="79"/>
  <c r="AQ57" i="79"/>
  <c r="AO57" i="79"/>
  <c r="AM57" i="79"/>
  <c r="AK57" i="79"/>
  <c r="AI57" i="79"/>
  <c r="AG57" i="79"/>
  <c r="AE57" i="79"/>
  <c r="AC57" i="79"/>
  <c r="AA57" i="79"/>
  <c r="Y57" i="79"/>
  <c r="W57" i="79"/>
  <c r="S57" i="79"/>
  <c r="Q57" i="79"/>
  <c r="O57" i="79"/>
  <c r="M57" i="79"/>
  <c r="K57" i="79"/>
  <c r="I57" i="79"/>
  <c r="BJ56" i="79"/>
  <c r="BH56" i="79" s="1"/>
  <c r="BG56" i="79"/>
  <c r="BE56" i="79"/>
  <c r="BC56" i="79"/>
  <c r="BA56" i="79"/>
  <c r="AY56" i="79"/>
  <c r="AW56" i="79"/>
  <c r="AU56" i="79"/>
  <c r="AS56" i="79"/>
  <c r="AQ56" i="79"/>
  <c r="AO56" i="79"/>
  <c r="AM56" i="79"/>
  <c r="AK56" i="79"/>
  <c r="AI56" i="79"/>
  <c r="AG56" i="79"/>
  <c r="AE56" i="79"/>
  <c r="AC56" i="79"/>
  <c r="AA56" i="79"/>
  <c r="Y56" i="79"/>
  <c r="W56" i="79"/>
  <c r="S56" i="79"/>
  <c r="Q56" i="79"/>
  <c r="O56" i="79"/>
  <c r="M56" i="79"/>
  <c r="K56" i="79"/>
  <c r="I56" i="79"/>
  <c r="BJ55" i="79"/>
  <c r="BG55" i="79"/>
  <c r="BE55" i="79"/>
  <c r="BC55" i="79"/>
  <c r="BA55" i="79"/>
  <c r="AY55" i="79"/>
  <c r="AW55" i="79"/>
  <c r="AU55" i="79"/>
  <c r="AS55" i="79"/>
  <c r="AQ55" i="79"/>
  <c r="AO55" i="79"/>
  <c r="AM55" i="79"/>
  <c r="AK55" i="79"/>
  <c r="AI55" i="79"/>
  <c r="AG55" i="79"/>
  <c r="AE55" i="79"/>
  <c r="AC55" i="79"/>
  <c r="AA55" i="79"/>
  <c r="Y55" i="79"/>
  <c r="W55" i="79"/>
  <c r="S55" i="79"/>
  <c r="Q55" i="79"/>
  <c r="O55" i="79"/>
  <c r="M55" i="79"/>
  <c r="K55" i="79"/>
  <c r="I55" i="79"/>
  <c r="BJ54" i="79"/>
  <c r="BG54" i="79"/>
  <c r="BE54" i="79"/>
  <c r="BC54" i="79"/>
  <c r="BA54" i="79"/>
  <c r="AY54" i="79"/>
  <c r="AW54" i="79"/>
  <c r="AU54" i="79"/>
  <c r="AS54" i="79"/>
  <c r="AQ54" i="79"/>
  <c r="AO54" i="79"/>
  <c r="AM54" i="79"/>
  <c r="AK54" i="79"/>
  <c r="AI54" i="79"/>
  <c r="AG54" i="79"/>
  <c r="AE54" i="79"/>
  <c r="AC54" i="79"/>
  <c r="AA54" i="79"/>
  <c r="Y54" i="79"/>
  <c r="W54" i="79"/>
  <c r="S54" i="79"/>
  <c r="Q54" i="79"/>
  <c r="O54" i="79"/>
  <c r="M54" i="79"/>
  <c r="K54" i="79"/>
  <c r="I54" i="79"/>
  <c r="BJ53" i="79"/>
  <c r="BH53" i="79" s="1"/>
  <c r="BL53" i="79" s="1"/>
  <c r="BK53" i="79" s="1"/>
  <c r="BG53" i="79"/>
  <c r="BE53" i="79"/>
  <c r="BC53" i="79"/>
  <c r="BA53" i="79"/>
  <c r="AY53" i="79"/>
  <c r="AW53" i="79"/>
  <c r="AU53" i="79"/>
  <c r="AS53" i="79"/>
  <c r="AQ53" i="79"/>
  <c r="AO53" i="79"/>
  <c r="AM53" i="79"/>
  <c r="AK53" i="79"/>
  <c r="AI53" i="79"/>
  <c r="AG53" i="79"/>
  <c r="AE53" i="79"/>
  <c r="AC53" i="79"/>
  <c r="AA53" i="79"/>
  <c r="Y53" i="79"/>
  <c r="W53" i="79"/>
  <c r="S53" i="79"/>
  <c r="Q53" i="79"/>
  <c r="O53" i="79"/>
  <c r="M53" i="79"/>
  <c r="K53" i="79"/>
  <c r="I53" i="79"/>
  <c r="BJ52" i="79"/>
  <c r="BH52" i="79" s="1"/>
  <c r="BG52" i="79"/>
  <c r="BE52" i="79"/>
  <c r="BC52" i="79"/>
  <c r="BA52" i="79"/>
  <c r="AY52" i="79"/>
  <c r="AW52" i="79"/>
  <c r="AU52" i="79"/>
  <c r="AS52" i="79"/>
  <c r="AQ52" i="79"/>
  <c r="AO52" i="79"/>
  <c r="AM52" i="79"/>
  <c r="AK52" i="79"/>
  <c r="AI52" i="79"/>
  <c r="AG52" i="79"/>
  <c r="AE52" i="79"/>
  <c r="AC52" i="79"/>
  <c r="AA52" i="79"/>
  <c r="Y52" i="79"/>
  <c r="W52" i="79"/>
  <c r="S52" i="79"/>
  <c r="Q52" i="79"/>
  <c r="O52" i="79"/>
  <c r="M52" i="79"/>
  <c r="K52" i="79"/>
  <c r="I52" i="79"/>
  <c r="BJ51" i="79"/>
  <c r="BH51" i="79" s="1"/>
  <c r="BG51" i="79"/>
  <c r="BE51" i="79"/>
  <c r="BC51" i="79"/>
  <c r="BA51" i="79"/>
  <c r="AY51" i="79"/>
  <c r="AW51" i="79"/>
  <c r="AU51" i="79"/>
  <c r="AS51" i="79"/>
  <c r="AQ51" i="79"/>
  <c r="AO51" i="79"/>
  <c r="AM51" i="79"/>
  <c r="AK51" i="79"/>
  <c r="AI51" i="79"/>
  <c r="AG51" i="79"/>
  <c r="AE51" i="79"/>
  <c r="AC51" i="79"/>
  <c r="AA51" i="79"/>
  <c r="Y51" i="79"/>
  <c r="W51" i="79"/>
  <c r="S51" i="79"/>
  <c r="Q51" i="79"/>
  <c r="O51" i="79"/>
  <c r="M51" i="79"/>
  <c r="K51" i="79"/>
  <c r="I51" i="79"/>
  <c r="BJ50" i="79"/>
  <c r="BH50" i="79" s="1"/>
  <c r="BL50" i="79" s="1"/>
  <c r="BK50" i="79" s="1"/>
  <c r="BG50" i="79"/>
  <c r="BE50" i="79"/>
  <c r="BC50" i="79"/>
  <c r="BA50" i="79"/>
  <c r="AY50" i="79"/>
  <c r="AW50" i="79"/>
  <c r="AU50" i="79"/>
  <c r="AS50" i="79"/>
  <c r="AQ50" i="79"/>
  <c r="AO50" i="79"/>
  <c r="AM50" i="79"/>
  <c r="AK50" i="79"/>
  <c r="AI50" i="79"/>
  <c r="AG50" i="79"/>
  <c r="AE50" i="79"/>
  <c r="AC50" i="79"/>
  <c r="AA50" i="79"/>
  <c r="Y50" i="79"/>
  <c r="W50" i="79"/>
  <c r="S50" i="79"/>
  <c r="Q50" i="79"/>
  <c r="O50" i="79"/>
  <c r="M50" i="79"/>
  <c r="K50" i="79"/>
  <c r="I50" i="79"/>
  <c r="BJ49" i="79"/>
  <c r="BG49" i="79"/>
  <c r="BE49" i="79"/>
  <c r="BC49" i="79"/>
  <c r="BA49" i="79"/>
  <c r="AY49" i="79"/>
  <c r="AW49" i="79"/>
  <c r="AU49" i="79"/>
  <c r="AS49" i="79"/>
  <c r="AQ49" i="79"/>
  <c r="AO49" i="79"/>
  <c r="AM49" i="79"/>
  <c r="AK49" i="79"/>
  <c r="AI49" i="79"/>
  <c r="AG49" i="79"/>
  <c r="AE49" i="79"/>
  <c r="AC49" i="79"/>
  <c r="AA49" i="79"/>
  <c r="Y49" i="79"/>
  <c r="W49" i="79"/>
  <c r="S49" i="79"/>
  <c r="Q49" i="79"/>
  <c r="O49" i="79"/>
  <c r="M49" i="79"/>
  <c r="K49" i="79"/>
  <c r="I49" i="79"/>
  <c r="BJ48" i="79"/>
  <c r="BG48" i="79"/>
  <c r="BE48" i="79"/>
  <c r="BC48" i="79"/>
  <c r="BA48" i="79"/>
  <c r="AY48" i="79"/>
  <c r="AW48" i="79"/>
  <c r="AU48" i="79"/>
  <c r="AS48" i="79"/>
  <c r="AQ48" i="79"/>
  <c r="AO48" i="79"/>
  <c r="AM48" i="79"/>
  <c r="AK48" i="79"/>
  <c r="AI48" i="79"/>
  <c r="AG48" i="79"/>
  <c r="AE48" i="79"/>
  <c r="AC48" i="79"/>
  <c r="AA48" i="79"/>
  <c r="Y48" i="79"/>
  <c r="W48" i="79"/>
  <c r="S48" i="79"/>
  <c r="Q48" i="79"/>
  <c r="O48" i="79"/>
  <c r="M48" i="79"/>
  <c r="K48" i="79"/>
  <c r="I48" i="79"/>
  <c r="BJ47" i="79"/>
  <c r="BH47" i="79" s="1"/>
  <c r="BL47" i="79" s="1"/>
  <c r="BK47" i="79" s="1"/>
  <c r="BG47" i="79"/>
  <c r="BE47" i="79"/>
  <c r="BC47" i="79"/>
  <c r="BA47" i="79"/>
  <c r="AY47" i="79"/>
  <c r="AW47" i="79"/>
  <c r="AU47" i="79"/>
  <c r="AS47" i="79"/>
  <c r="AQ47" i="79"/>
  <c r="AO47" i="79"/>
  <c r="AM47" i="79"/>
  <c r="AK47" i="79"/>
  <c r="AI47" i="79"/>
  <c r="AG47" i="79"/>
  <c r="AE47" i="79"/>
  <c r="AC47" i="79"/>
  <c r="AA47" i="79"/>
  <c r="Y47" i="79"/>
  <c r="W47" i="79"/>
  <c r="S47" i="79"/>
  <c r="Q47" i="79"/>
  <c r="O47" i="79"/>
  <c r="M47" i="79"/>
  <c r="K47" i="79"/>
  <c r="I47" i="79"/>
  <c r="BJ46" i="79"/>
  <c r="BH46" i="79" s="1"/>
  <c r="BG46" i="79"/>
  <c r="BE46" i="79"/>
  <c r="BC46" i="79"/>
  <c r="BA46" i="79"/>
  <c r="AY46" i="79"/>
  <c r="AW46" i="79"/>
  <c r="AU46" i="79"/>
  <c r="AS46" i="79"/>
  <c r="AQ46" i="79"/>
  <c r="AO46" i="79"/>
  <c r="AM46" i="79"/>
  <c r="AK46" i="79"/>
  <c r="AI46" i="79"/>
  <c r="AG46" i="79"/>
  <c r="AE46" i="79"/>
  <c r="AC46" i="79"/>
  <c r="AA46" i="79"/>
  <c r="Y46" i="79"/>
  <c r="W46" i="79"/>
  <c r="S46" i="79"/>
  <c r="Q46" i="79"/>
  <c r="O46" i="79"/>
  <c r="M46" i="79"/>
  <c r="K46" i="79"/>
  <c r="I46" i="79"/>
  <c r="BJ45" i="79"/>
  <c r="BH45" i="79" s="1"/>
  <c r="BG45" i="79"/>
  <c r="BE45" i="79"/>
  <c r="BC45" i="79"/>
  <c r="BA45" i="79"/>
  <c r="AY45" i="79"/>
  <c r="AW45" i="79"/>
  <c r="AU45" i="79"/>
  <c r="AS45" i="79"/>
  <c r="AQ45" i="79"/>
  <c r="AO45" i="79"/>
  <c r="AM45" i="79"/>
  <c r="AK45" i="79"/>
  <c r="AI45" i="79"/>
  <c r="AG45" i="79"/>
  <c r="AE45" i="79"/>
  <c r="AC45" i="79"/>
  <c r="AA45" i="79"/>
  <c r="Y45" i="79"/>
  <c r="W45" i="79"/>
  <c r="S45" i="79"/>
  <c r="Q45" i="79"/>
  <c r="O45" i="79"/>
  <c r="M45" i="79"/>
  <c r="K45" i="79"/>
  <c r="I45" i="79"/>
  <c r="BJ44" i="79"/>
  <c r="BH44" i="79" s="1"/>
  <c r="BG44" i="79"/>
  <c r="BE44" i="79"/>
  <c r="BC44" i="79"/>
  <c r="BA44" i="79"/>
  <c r="AY44" i="79"/>
  <c r="AW44" i="79"/>
  <c r="AU44" i="79"/>
  <c r="AS44" i="79"/>
  <c r="AQ44" i="79"/>
  <c r="AO44" i="79"/>
  <c r="AM44" i="79"/>
  <c r="AK44" i="79"/>
  <c r="AI44" i="79"/>
  <c r="AG44" i="79"/>
  <c r="AE44" i="79"/>
  <c r="AC44" i="79"/>
  <c r="AA44" i="79"/>
  <c r="Y44" i="79"/>
  <c r="W44" i="79"/>
  <c r="S44" i="79"/>
  <c r="Q44" i="79"/>
  <c r="O44" i="79"/>
  <c r="M44" i="79"/>
  <c r="K44" i="79"/>
  <c r="I44" i="79"/>
  <c r="BJ43" i="79"/>
  <c r="BG43" i="79"/>
  <c r="BE43" i="79"/>
  <c r="BC43" i="79"/>
  <c r="BA43" i="79"/>
  <c r="AY43" i="79"/>
  <c r="AW43" i="79"/>
  <c r="AU43" i="79"/>
  <c r="AS43" i="79"/>
  <c r="AQ43" i="79"/>
  <c r="AO43" i="79"/>
  <c r="AM43" i="79"/>
  <c r="AK43" i="79"/>
  <c r="AI43" i="79"/>
  <c r="AG43" i="79"/>
  <c r="AE43" i="79"/>
  <c r="AC43" i="79"/>
  <c r="AA43" i="79"/>
  <c r="Y43" i="79"/>
  <c r="W43" i="79"/>
  <c r="S43" i="79"/>
  <c r="Q43" i="79"/>
  <c r="O43" i="79"/>
  <c r="M43" i="79"/>
  <c r="K43" i="79"/>
  <c r="I43" i="79"/>
  <c r="BJ42" i="79"/>
  <c r="BG42" i="79"/>
  <c r="BE42" i="79"/>
  <c r="BC42" i="79"/>
  <c r="BA42" i="79"/>
  <c r="AY42" i="79"/>
  <c r="AW42" i="79"/>
  <c r="AU42" i="79"/>
  <c r="AS42" i="79"/>
  <c r="AQ42" i="79"/>
  <c r="AO42" i="79"/>
  <c r="AM42" i="79"/>
  <c r="AK42" i="79"/>
  <c r="AI42" i="79"/>
  <c r="AG42" i="79"/>
  <c r="AE42" i="79"/>
  <c r="AC42" i="79"/>
  <c r="AA42" i="79"/>
  <c r="Y42" i="79"/>
  <c r="W42" i="79"/>
  <c r="S42" i="79"/>
  <c r="Q42" i="79"/>
  <c r="O42" i="79"/>
  <c r="M42" i="79"/>
  <c r="K42" i="79"/>
  <c r="I42" i="79"/>
  <c r="BJ41" i="79"/>
  <c r="BH41" i="79" s="1"/>
  <c r="BL41" i="79" s="1"/>
  <c r="BK41" i="79" s="1"/>
  <c r="BG41" i="79"/>
  <c r="BE41" i="79"/>
  <c r="BC41" i="79"/>
  <c r="BA41" i="79"/>
  <c r="AY41" i="79"/>
  <c r="AW41" i="79"/>
  <c r="AU41" i="79"/>
  <c r="AS41" i="79"/>
  <c r="AQ41" i="79"/>
  <c r="AO41" i="79"/>
  <c r="AM41" i="79"/>
  <c r="AK41" i="79"/>
  <c r="AI41" i="79"/>
  <c r="AG41" i="79"/>
  <c r="AE41" i="79"/>
  <c r="AC41" i="79"/>
  <c r="AA41" i="79"/>
  <c r="Y41" i="79"/>
  <c r="W41" i="79"/>
  <c r="S41" i="79"/>
  <c r="Q41" i="79"/>
  <c r="O41" i="79"/>
  <c r="M41" i="79"/>
  <c r="K41" i="79"/>
  <c r="I41" i="79"/>
  <c r="BJ40" i="79"/>
  <c r="BH40" i="79" s="1"/>
  <c r="BG40" i="79"/>
  <c r="BE40" i="79"/>
  <c r="BC40" i="79"/>
  <c r="BA40" i="79"/>
  <c r="AY40" i="79"/>
  <c r="AW40" i="79"/>
  <c r="AU40" i="79"/>
  <c r="AS40" i="79"/>
  <c r="AQ40" i="79"/>
  <c r="AO40" i="79"/>
  <c r="AM40" i="79"/>
  <c r="AK40" i="79"/>
  <c r="AI40" i="79"/>
  <c r="AG40" i="79"/>
  <c r="AE40" i="79"/>
  <c r="AC40" i="79"/>
  <c r="AA40" i="79"/>
  <c r="Y40" i="79"/>
  <c r="W40" i="79"/>
  <c r="S40" i="79"/>
  <c r="Q40" i="79"/>
  <c r="O40" i="79"/>
  <c r="M40" i="79"/>
  <c r="K40" i="79"/>
  <c r="I40" i="79"/>
  <c r="BJ39" i="79"/>
  <c r="BH39" i="79" s="1"/>
  <c r="BG39" i="79"/>
  <c r="BE39" i="79"/>
  <c r="BC39" i="79"/>
  <c r="BA39" i="79"/>
  <c r="AY39" i="79"/>
  <c r="AW39" i="79"/>
  <c r="AU39" i="79"/>
  <c r="AS39" i="79"/>
  <c r="AQ39" i="79"/>
  <c r="AO39" i="79"/>
  <c r="AM39" i="79"/>
  <c r="AK39" i="79"/>
  <c r="AI39" i="79"/>
  <c r="AG39" i="79"/>
  <c r="AE39" i="79"/>
  <c r="AC39" i="79"/>
  <c r="AA39" i="79"/>
  <c r="Y39" i="79"/>
  <c r="W39" i="79"/>
  <c r="S39" i="79"/>
  <c r="Q39" i="79"/>
  <c r="O39" i="79"/>
  <c r="M39" i="79"/>
  <c r="K39" i="79"/>
  <c r="I39" i="79"/>
  <c r="BJ38" i="79"/>
  <c r="BH38" i="79" s="1"/>
  <c r="BG38" i="79"/>
  <c r="BE38" i="79"/>
  <c r="BC38" i="79"/>
  <c r="BA38" i="79"/>
  <c r="AY38" i="79"/>
  <c r="AW38" i="79"/>
  <c r="AU38" i="79"/>
  <c r="AS38" i="79"/>
  <c r="AQ38" i="79"/>
  <c r="AO38" i="79"/>
  <c r="AM38" i="79"/>
  <c r="AK38" i="79"/>
  <c r="AI38" i="79"/>
  <c r="AG38" i="79"/>
  <c r="AE38" i="79"/>
  <c r="AC38" i="79"/>
  <c r="AA38" i="79"/>
  <c r="Y38" i="79"/>
  <c r="W38" i="79"/>
  <c r="S38" i="79"/>
  <c r="Q38" i="79"/>
  <c r="O38" i="79"/>
  <c r="M38" i="79"/>
  <c r="K38" i="79"/>
  <c r="I38" i="79"/>
  <c r="BJ37" i="79"/>
  <c r="BG37" i="79"/>
  <c r="BE37" i="79"/>
  <c r="BC37" i="79"/>
  <c r="BA37" i="79"/>
  <c r="AY37" i="79"/>
  <c r="AW37" i="79"/>
  <c r="AU37" i="79"/>
  <c r="AS37" i="79"/>
  <c r="AQ37" i="79"/>
  <c r="AO37" i="79"/>
  <c r="AM37" i="79"/>
  <c r="AK37" i="79"/>
  <c r="AI37" i="79"/>
  <c r="AG37" i="79"/>
  <c r="AE37" i="79"/>
  <c r="AC37" i="79"/>
  <c r="AA37" i="79"/>
  <c r="Y37" i="79"/>
  <c r="W37" i="79"/>
  <c r="S37" i="79"/>
  <c r="Q37" i="79"/>
  <c r="O37" i="79"/>
  <c r="M37" i="79"/>
  <c r="K37" i="79"/>
  <c r="I37" i="79"/>
  <c r="BJ36" i="79"/>
  <c r="BG36" i="79"/>
  <c r="BE36" i="79"/>
  <c r="BC36" i="79"/>
  <c r="BA36" i="79"/>
  <c r="AY36" i="79"/>
  <c r="AW36" i="79"/>
  <c r="AU36" i="79"/>
  <c r="AS36" i="79"/>
  <c r="AQ36" i="79"/>
  <c r="AO36" i="79"/>
  <c r="AM36" i="79"/>
  <c r="AK36" i="79"/>
  <c r="AI36" i="79"/>
  <c r="AG36" i="79"/>
  <c r="AE36" i="79"/>
  <c r="AC36" i="79"/>
  <c r="AA36" i="79"/>
  <c r="Y36" i="79"/>
  <c r="W36" i="79"/>
  <c r="S36" i="79"/>
  <c r="Q36" i="79"/>
  <c r="O36" i="79"/>
  <c r="M36" i="79"/>
  <c r="K36" i="79"/>
  <c r="I36" i="79"/>
  <c r="BJ35" i="79"/>
  <c r="BH35" i="79" s="1"/>
  <c r="BL35" i="79" s="1"/>
  <c r="BK35" i="79" s="1"/>
  <c r="BG35" i="79"/>
  <c r="BE35" i="79"/>
  <c r="BC35" i="79"/>
  <c r="BA35" i="79"/>
  <c r="AY35" i="79"/>
  <c r="AW35" i="79"/>
  <c r="AU35" i="79"/>
  <c r="AS35" i="79"/>
  <c r="AQ35" i="79"/>
  <c r="AO35" i="79"/>
  <c r="AM35" i="79"/>
  <c r="AK35" i="79"/>
  <c r="AI35" i="79"/>
  <c r="AG35" i="79"/>
  <c r="AE35" i="79"/>
  <c r="AC35" i="79"/>
  <c r="AA35" i="79"/>
  <c r="Y35" i="79"/>
  <c r="W35" i="79"/>
  <c r="S35" i="79"/>
  <c r="Q35" i="79"/>
  <c r="O35" i="79"/>
  <c r="M35" i="79"/>
  <c r="K35" i="79"/>
  <c r="I35" i="79"/>
  <c r="BJ34" i="79"/>
  <c r="BH34" i="79" s="1"/>
  <c r="BG34" i="79"/>
  <c r="BE34" i="79"/>
  <c r="BC34" i="79"/>
  <c r="BA34" i="79"/>
  <c r="AY34" i="79"/>
  <c r="AW34" i="79"/>
  <c r="AU34" i="79"/>
  <c r="AS34" i="79"/>
  <c r="AQ34" i="79"/>
  <c r="AO34" i="79"/>
  <c r="AM34" i="79"/>
  <c r="AK34" i="79"/>
  <c r="AI34" i="79"/>
  <c r="AG34" i="79"/>
  <c r="AE34" i="79"/>
  <c r="AC34" i="79"/>
  <c r="AA34" i="79"/>
  <c r="Y34" i="79"/>
  <c r="W34" i="79"/>
  <c r="S34" i="79"/>
  <c r="Q34" i="79"/>
  <c r="O34" i="79"/>
  <c r="M34" i="79"/>
  <c r="K34" i="79"/>
  <c r="I34" i="79"/>
  <c r="BJ33" i="79"/>
  <c r="BH33" i="79" s="1"/>
  <c r="BG33" i="79"/>
  <c r="BE33" i="79"/>
  <c r="BC33" i="79"/>
  <c r="BA33" i="79"/>
  <c r="AY33" i="79"/>
  <c r="AW33" i="79"/>
  <c r="AU33" i="79"/>
  <c r="AS33" i="79"/>
  <c r="AQ33" i="79"/>
  <c r="AO33" i="79"/>
  <c r="AM33" i="79"/>
  <c r="AK33" i="79"/>
  <c r="AI33" i="79"/>
  <c r="AG33" i="79"/>
  <c r="AE33" i="79"/>
  <c r="AC33" i="79"/>
  <c r="AA33" i="79"/>
  <c r="Y33" i="79"/>
  <c r="W33" i="79"/>
  <c r="S33" i="79"/>
  <c r="Q33" i="79"/>
  <c r="O33" i="79"/>
  <c r="M33" i="79"/>
  <c r="K33" i="79"/>
  <c r="I33" i="79"/>
  <c r="BJ32" i="79"/>
  <c r="BH32" i="79" s="1"/>
  <c r="BG32" i="79"/>
  <c r="BE32" i="79"/>
  <c r="BC32" i="79"/>
  <c r="BA32" i="79"/>
  <c r="AY32" i="79"/>
  <c r="AW32" i="79"/>
  <c r="AU32" i="79"/>
  <c r="AS32" i="79"/>
  <c r="AQ32" i="79"/>
  <c r="AO32" i="79"/>
  <c r="AM32" i="79"/>
  <c r="AK32" i="79"/>
  <c r="AI32" i="79"/>
  <c r="AG32" i="79"/>
  <c r="AE32" i="79"/>
  <c r="AC32" i="79"/>
  <c r="AA32" i="79"/>
  <c r="Y32" i="79"/>
  <c r="W32" i="79"/>
  <c r="S32" i="79"/>
  <c r="Q32" i="79"/>
  <c r="O32" i="79"/>
  <c r="M32" i="79"/>
  <c r="K32" i="79"/>
  <c r="I32" i="79"/>
  <c r="BJ31" i="79"/>
  <c r="BG31" i="79"/>
  <c r="BE31" i="79"/>
  <c r="BC31" i="79"/>
  <c r="BA31" i="79"/>
  <c r="AY31" i="79"/>
  <c r="AW31" i="79"/>
  <c r="AU31" i="79"/>
  <c r="AS31" i="79"/>
  <c r="AQ31" i="79"/>
  <c r="AO31" i="79"/>
  <c r="AM31" i="79"/>
  <c r="AK31" i="79"/>
  <c r="AI31" i="79"/>
  <c r="AG31" i="79"/>
  <c r="AE31" i="79"/>
  <c r="AC31" i="79"/>
  <c r="AA31" i="79"/>
  <c r="Y31" i="79"/>
  <c r="W31" i="79"/>
  <c r="S31" i="79"/>
  <c r="Q31" i="79"/>
  <c r="O31" i="79"/>
  <c r="M31" i="79"/>
  <c r="K31" i="79"/>
  <c r="I31" i="79"/>
  <c r="BJ30" i="79"/>
  <c r="BG30" i="79"/>
  <c r="BE30" i="79"/>
  <c r="BC30" i="79"/>
  <c r="BA30" i="79"/>
  <c r="AY30" i="79"/>
  <c r="AW30" i="79"/>
  <c r="AU30" i="79"/>
  <c r="AS30" i="79"/>
  <c r="AQ30" i="79"/>
  <c r="AO30" i="79"/>
  <c r="AM30" i="79"/>
  <c r="AK30" i="79"/>
  <c r="AI30" i="79"/>
  <c r="AG30" i="79"/>
  <c r="AE30" i="79"/>
  <c r="AC30" i="79"/>
  <c r="AA30" i="79"/>
  <c r="Y30" i="79"/>
  <c r="W30" i="79"/>
  <c r="S30" i="79"/>
  <c r="Q30" i="79"/>
  <c r="O30" i="79"/>
  <c r="M30" i="79"/>
  <c r="K30" i="79"/>
  <c r="I30" i="79"/>
  <c r="BJ29" i="79"/>
  <c r="BH29" i="79" s="1"/>
  <c r="BL29" i="79" s="1"/>
  <c r="BK29" i="79" s="1"/>
  <c r="BG29" i="79"/>
  <c r="BE29" i="79"/>
  <c r="BC29" i="79"/>
  <c r="BA29" i="79"/>
  <c r="AY29" i="79"/>
  <c r="AW29" i="79"/>
  <c r="AU29" i="79"/>
  <c r="AS29" i="79"/>
  <c r="AQ29" i="79"/>
  <c r="AO29" i="79"/>
  <c r="AM29" i="79"/>
  <c r="AK29" i="79"/>
  <c r="AI29" i="79"/>
  <c r="AG29" i="79"/>
  <c r="AE29" i="79"/>
  <c r="AC29" i="79"/>
  <c r="AA29" i="79"/>
  <c r="Y29" i="79"/>
  <c r="W29" i="79"/>
  <c r="S29" i="79"/>
  <c r="Q29" i="79"/>
  <c r="O29" i="79"/>
  <c r="M29" i="79"/>
  <c r="K29" i="79"/>
  <c r="I29" i="79"/>
  <c r="BJ28" i="79"/>
  <c r="BH28" i="79" s="1"/>
  <c r="BG28" i="79"/>
  <c r="BE28" i="79"/>
  <c r="BC28" i="79"/>
  <c r="BA28" i="79"/>
  <c r="AY28" i="79"/>
  <c r="AW28" i="79"/>
  <c r="AU28" i="79"/>
  <c r="AS28" i="79"/>
  <c r="AQ28" i="79"/>
  <c r="AO28" i="79"/>
  <c r="AM28" i="79"/>
  <c r="AK28" i="79"/>
  <c r="AI28" i="79"/>
  <c r="AG28" i="79"/>
  <c r="AE28" i="79"/>
  <c r="AC28" i="79"/>
  <c r="AA28" i="79"/>
  <c r="Y28" i="79"/>
  <c r="W28" i="79"/>
  <c r="S28" i="79"/>
  <c r="Q28" i="79"/>
  <c r="O28" i="79"/>
  <c r="M28" i="79"/>
  <c r="K28" i="79"/>
  <c r="I28" i="79"/>
  <c r="BJ27" i="79"/>
  <c r="BH27" i="79" s="1"/>
  <c r="BG27" i="79"/>
  <c r="BE27" i="79"/>
  <c r="BC27" i="79"/>
  <c r="BA27" i="79"/>
  <c r="AY27" i="79"/>
  <c r="AW27" i="79"/>
  <c r="AU27" i="79"/>
  <c r="AS27" i="79"/>
  <c r="AQ27" i="79"/>
  <c r="AO27" i="79"/>
  <c r="AM27" i="79"/>
  <c r="AK27" i="79"/>
  <c r="AI27" i="79"/>
  <c r="AG27" i="79"/>
  <c r="AE27" i="79"/>
  <c r="AC27" i="79"/>
  <c r="AA27" i="79"/>
  <c r="Y27" i="79"/>
  <c r="W27" i="79"/>
  <c r="S27" i="79"/>
  <c r="Q27" i="79"/>
  <c r="O27" i="79"/>
  <c r="M27" i="79"/>
  <c r="K27" i="79"/>
  <c r="I27" i="79"/>
  <c r="BJ26" i="79"/>
  <c r="BH26" i="79" s="1"/>
  <c r="BG26" i="79"/>
  <c r="BE26" i="79"/>
  <c r="BC26" i="79"/>
  <c r="BA26" i="79"/>
  <c r="AY26" i="79"/>
  <c r="AW26" i="79"/>
  <c r="AU26" i="79"/>
  <c r="AS26" i="79"/>
  <c r="AQ26" i="79"/>
  <c r="AO26" i="79"/>
  <c r="AM26" i="79"/>
  <c r="AK26" i="79"/>
  <c r="AI26" i="79"/>
  <c r="AG26" i="79"/>
  <c r="AE26" i="79"/>
  <c r="AC26" i="79"/>
  <c r="AA26" i="79"/>
  <c r="Y26" i="79"/>
  <c r="W26" i="79"/>
  <c r="S26" i="79"/>
  <c r="Q26" i="79"/>
  <c r="O26" i="79"/>
  <c r="M26" i="79"/>
  <c r="K26" i="79"/>
  <c r="I26" i="79"/>
  <c r="BG24" i="79"/>
  <c r="BJ24" i="79" s="1"/>
  <c r="R24" i="79"/>
  <c r="S24" i="79" s="1"/>
  <c r="F85" i="82" s="1"/>
  <c r="Q24" i="79"/>
  <c r="BG23" i="79"/>
  <c r="BJ23" i="79" s="1"/>
  <c r="BH23" i="79" s="1"/>
  <c r="Q23" i="79"/>
  <c r="O23" i="79"/>
  <c r="M23" i="79"/>
  <c r="K23" i="79"/>
  <c r="I23" i="79"/>
  <c r="BG22" i="79"/>
  <c r="BE22" i="79"/>
  <c r="BC22" i="79"/>
  <c r="BA22" i="79"/>
  <c r="AY22" i="79"/>
  <c r="AW22" i="79"/>
  <c r="AU22" i="79"/>
  <c r="AS22" i="79"/>
  <c r="AQ22" i="79"/>
  <c r="AO22" i="79"/>
  <c r="AM22" i="79"/>
  <c r="AK22" i="79"/>
  <c r="AI22" i="79"/>
  <c r="AG22" i="79"/>
  <c r="AE22" i="79"/>
  <c r="AC22" i="79"/>
  <c r="AA22" i="79"/>
  <c r="Y22" i="79"/>
  <c r="W22" i="79"/>
  <c r="Q22" i="79"/>
  <c r="O22" i="79"/>
  <c r="M22" i="79"/>
  <c r="K22" i="79"/>
  <c r="I22" i="79"/>
  <c r="BG21" i="79"/>
  <c r="BE21" i="79"/>
  <c r="BC21" i="79"/>
  <c r="BA21" i="79"/>
  <c r="AY21" i="79"/>
  <c r="AW21" i="79"/>
  <c r="AU21" i="79"/>
  <c r="AS21" i="79"/>
  <c r="AQ21" i="79"/>
  <c r="AO21" i="79"/>
  <c r="AM21" i="79"/>
  <c r="AK21" i="79"/>
  <c r="AI21" i="79"/>
  <c r="AG21" i="79"/>
  <c r="AE21" i="79"/>
  <c r="AC21" i="79"/>
  <c r="AA21" i="79"/>
  <c r="Y21" i="79"/>
  <c r="W21" i="79"/>
  <c r="Q21" i="79"/>
  <c r="O21" i="79"/>
  <c r="M21" i="79"/>
  <c r="K21" i="79"/>
  <c r="I21" i="79"/>
  <c r="BG20" i="79"/>
  <c r="BE20" i="79"/>
  <c r="BC20" i="79"/>
  <c r="BA20" i="79"/>
  <c r="AY20" i="79"/>
  <c r="AW20" i="79"/>
  <c r="AU20" i="79"/>
  <c r="AS20" i="79"/>
  <c r="AQ20" i="79"/>
  <c r="AO20" i="79"/>
  <c r="AM20" i="79"/>
  <c r="AK20" i="79"/>
  <c r="AI20" i="79"/>
  <c r="AG20" i="79"/>
  <c r="AE20" i="79"/>
  <c r="AC20" i="79"/>
  <c r="AA20" i="79"/>
  <c r="Y20" i="79"/>
  <c r="W20" i="79"/>
  <c r="Q20" i="79"/>
  <c r="O20" i="79"/>
  <c r="M20" i="79"/>
  <c r="K20" i="79"/>
  <c r="I20" i="79"/>
  <c r="BG19" i="79"/>
  <c r="BE19" i="79"/>
  <c r="BC19" i="79"/>
  <c r="BA19" i="79"/>
  <c r="AY19" i="79"/>
  <c r="AW19" i="79"/>
  <c r="AU19" i="79"/>
  <c r="AS19" i="79"/>
  <c r="AQ19" i="79"/>
  <c r="AO19" i="79"/>
  <c r="AM19" i="79"/>
  <c r="AK19" i="79"/>
  <c r="AI19" i="79"/>
  <c r="AG19" i="79"/>
  <c r="AE19" i="79"/>
  <c r="AC19" i="79"/>
  <c r="AA19" i="79"/>
  <c r="Y19" i="79"/>
  <c r="W19" i="79"/>
  <c r="Q19" i="79"/>
  <c r="O19" i="79"/>
  <c r="M19" i="79"/>
  <c r="K19" i="79"/>
  <c r="I19" i="79"/>
  <c r="BG18" i="79"/>
  <c r="BJ18" i="79" s="1"/>
  <c r="Q18" i="79"/>
  <c r="I18" i="79"/>
  <c r="BG17" i="79"/>
  <c r="BJ17" i="79" s="1"/>
  <c r="Q17" i="79"/>
  <c r="I17" i="79"/>
  <c r="BG16" i="79"/>
  <c r="BJ16" i="79" s="1"/>
  <c r="Q16" i="79"/>
  <c r="I16" i="79"/>
  <c r="BG15" i="79"/>
  <c r="BJ15" i="79" s="1"/>
  <c r="Q15" i="79"/>
  <c r="I15" i="79"/>
  <c r="BG12" i="79"/>
  <c r="BJ12" i="79" s="1"/>
  <c r="R12" i="79"/>
  <c r="S12" i="79" s="1"/>
  <c r="F13" i="82" s="1"/>
  <c r="Q12" i="79"/>
  <c r="BG11" i="79"/>
  <c r="BJ11" i="79" s="1"/>
  <c r="BH11" i="79" s="1"/>
  <c r="S11" i="79"/>
  <c r="F7" i="82" s="1"/>
  <c r="Q11" i="79"/>
  <c r="F6" i="79"/>
  <c r="Q44" i="82" l="1"/>
  <c r="N13" i="82"/>
  <c r="M13" i="82"/>
  <c r="AB104" i="80"/>
  <c r="AC104" i="80" s="1"/>
  <c r="AB223" i="80"/>
  <c r="AC223" i="80" s="1"/>
  <c r="N9" i="82"/>
  <c r="Q9" i="82"/>
  <c r="P10" i="82"/>
  <c r="O11" i="82"/>
  <c r="N12" i="82"/>
  <c r="Q12" i="82"/>
  <c r="P13" i="82"/>
  <c r="O14" i="82"/>
  <c r="N15" i="82"/>
  <c r="Q15" i="82"/>
  <c r="P16" i="82"/>
  <c r="O17" i="82"/>
  <c r="N18" i="82"/>
  <c r="Q18" i="82"/>
  <c r="P19" i="82"/>
  <c r="O20" i="82"/>
  <c r="N21" i="82"/>
  <c r="Q21" i="82"/>
  <c r="P22" i="82"/>
  <c r="O23" i="82"/>
  <c r="N24" i="82"/>
  <c r="Q24" i="82"/>
  <c r="P25" i="82"/>
  <c r="O26" i="82"/>
  <c r="N27" i="82"/>
  <c r="Q27" i="82"/>
  <c r="P28" i="82"/>
  <c r="O29" i="82"/>
  <c r="N30" i="82"/>
  <c r="Q30" i="82"/>
  <c r="P31" i="82"/>
  <c r="O32" i="82"/>
  <c r="N33" i="82"/>
  <c r="Q33" i="82"/>
  <c r="P34" i="82"/>
  <c r="O35" i="82"/>
  <c r="N36" i="82"/>
  <c r="Q36" i="82"/>
  <c r="P37" i="82"/>
  <c r="O38" i="82"/>
  <c r="N39" i="82"/>
  <c r="Q39" i="82"/>
  <c r="P40" i="82"/>
  <c r="O41" i="82"/>
  <c r="N42" i="82"/>
  <c r="Q42" i="82"/>
  <c r="P43" i="82"/>
  <c r="O44" i="82"/>
  <c r="N45" i="82"/>
  <c r="Q45" i="82"/>
  <c r="P46" i="82"/>
  <c r="O47" i="82"/>
  <c r="N48" i="82"/>
  <c r="Q48" i="82"/>
  <c r="P49" i="82"/>
  <c r="O50" i="82"/>
  <c r="P52" i="82"/>
  <c r="O53" i="82"/>
  <c r="N54" i="82"/>
  <c r="Q54" i="82"/>
  <c r="P55" i="82"/>
  <c r="O56" i="82"/>
  <c r="N57" i="82"/>
  <c r="Q57" i="82"/>
  <c r="P58" i="82"/>
  <c r="O59" i="82"/>
  <c r="N60" i="82"/>
  <c r="Q60" i="82"/>
  <c r="P61" i="82"/>
  <c r="O62" i="82"/>
  <c r="N63" i="82"/>
  <c r="Q63" i="82"/>
  <c r="P64" i="82"/>
  <c r="O65" i="82"/>
  <c r="N66" i="82"/>
  <c r="Q66" i="82"/>
  <c r="P67" i="82"/>
  <c r="O68" i="82"/>
  <c r="N69" i="82"/>
  <c r="Q69" i="82"/>
  <c r="P70" i="82"/>
  <c r="O71" i="82"/>
  <c r="N72" i="82"/>
  <c r="Q72" i="82"/>
  <c r="P73" i="82"/>
  <c r="O74" i="82"/>
  <c r="N75" i="82"/>
  <c r="Q75" i="82"/>
  <c r="P76" i="82"/>
  <c r="O77" i="82"/>
  <c r="N78" i="82"/>
  <c r="Q78" i="82"/>
  <c r="P79" i="82"/>
  <c r="O80" i="82"/>
  <c r="N81" i="82"/>
  <c r="Q81" i="82"/>
  <c r="P82" i="82"/>
  <c r="O83" i="82"/>
  <c r="N84" i="82"/>
  <c r="Q84" i="82"/>
  <c r="P85" i="82"/>
  <c r="O86" i="82"/>
  <c r="N87" i="82"/>
  <c r="Q87" i="82"/>
  <c r="P88" i="82"/>
  <c r="O89" i="82"/>
  <c r="N90" i="82"/>
  <c r="Q90" i="82"/>
  <c r="P91" i="82"/>
  <c r="O92" i="82"/>
  <c r="N93" i="82"/>
  <c r="Q93" i="82"/>
  <c r="P94" i="82"/>
  <c r="O95" i="82"/>
  <c r="N96" i="82"/>
  <c r="Q96" i="82"/>
  <c r="P97" i="82"/>
  <c r="O98" i="82"/>
  <c r="N99" i="82"/>
  <c r="Q99" i="82"/>
  <c r="P100" i="82"/>
  <c r="O101" i="82"/>
  <c r="N102" i="82"/>
  <c r="Q102" i="82"/>
  <c r="P103" i="82"/>
  <c r="O104" i="82"/>
  <c r="N105" i="82"/>
  <c r="Q105" i="82"/>
  <c r="P106" i="82"/>
  <c r="O107" i="82"/>
  <c r="N108" i="82"/>
  <c r="Q108" i="82"/>
  <c r="P109" i="82"/>
  <c r="O110" i="82"/>
  <c r="N111" i="82"/>
  <c r="Q111" i="82"/>
  <c r="P112" i="82"/>
  <c r="O113" i="82"/>
  <c r="N114" i="82"/>
  <c r="Q114" i="82"/>
  <c r="P115" i="82"/>
  <c r="O116" i="82"/>
  <c r="N117" i="82"/>
  <c r="Q117" i="82"/>
  <c r="P118" i="82"/>
  <c r="O119" i="82"/>
  <c r="N120" i="82"/>
  <c r="Q120" i="82"/>
  <c r="P121" i="82"/>
  <c r="O122" i="82"/>
  <c r="N123" i="82"/>
  <c r="Q123" i="82"/>
  <c r="P124" i="82"/>
  <c r="O125" i="82"/>
  <c r="N126" i="82"/>
  <c r="Q126" i="82"/>
  <c r="P127" i="82"/>
  <c r="O128" i="82"/>
  <c r="N129" i="82"/>
  <c r="Q129" i="82"/>
  <c r="P130" i="82"/>
  <c r="O8" i="82"/>
  <c r="Q7" i="82"/>
  <c r="N7" i="82"/>
  <c r="O9" i="82"/>
  <c r="N10" i="82"/>
  <c r="Q10" i="82"/>
  <c r="O10" i="82"/>
  <c r="Q11" i="82"/>
  <c r="N14" i="82"/>
  <c r="O15" i="82"/>
  <c r="O16" i="82"/>
  <c r="P17" i="82"/>
  <c r="P18" i="82"/>
  <c r="Q19" i="82"/>
  <c r="Q20" i="82"/>
  <c r="N22" i="82"/>
  <c r="N23" i="82"/>
  <c r="O24" i="82"/>
  <c r="O25" i="82"/>
  <c r="P26" i="82"/>
  <c r="P27" i="82"/>
  <c r="Q28" i="82"/>
  <c r="Q29" i="82"/>
  <c r="N31" i="82"/>
  <c r="N32" i="82"/>
  <c r="O33" i="82"/>
  <c r="O34" i="82"/>
  <c r="P35" i="82"/>
  <c r="P36" i="82"/>
  <c r="Q37" i="82"/>
  <c r="Q38" i="82"/>
  <c r="N40" i="82"/>
  <c r="N41" i="82"/>
  <c r="O42" i="82"/>
  <c r="O43" i="82"/>
  <c r="P44" i="82"/>
  <c r="P45" i="82"/>
  <c r="Q46" i="82"/>
  <c r="Q47" i="82"/>
  <c r="N49" i="82"/>
  <c r="N50" i="82"/>
  <c r="O52" i="82"/>
  <c r="P53" i="82"/>
  <c r="P54" i="82"/>
  <c r="Q55" i="82"/>
  <c r="Q56" i="82"/>
  <c r="N58" i="82"/>
  <c r="N59" i="82"/>
  <c r="O60" i="82"/>
  <c r="O61" i="82"/>
  <c r="P62" i="82"/>
  <c r="P63" i="82"/>
  <c r="Q64" i="82"/>
  <c r="Q65" i="82"/>
  <c r="N67" i="82"/>
  <c r="N68" i="82"/>
  <c r="O69" i="82"/>
  <c r="O70" i="82"/>
  <c r="P71" i="82"/>
  <c r="P72" i="82"/>
  <c r="Q73" i="82"/>
  <c r="Q74" i="82"/>
  <c r="N76" i="82"/>
  <c r="N77" i="82"/>
  <c r="O78" i="82"/>
  <c r="O79" i="82"/>
  <c r="P80" i="82"/>
  <c r="P81" i="82"/>
  <c r="Q82" i="82"/>
  <c r="Q83" i="82"/>
  <c r="N85" i="82"/>
  <c r="N86" i="82"/>
  <c r="O87" i="82"/>
  <c r="O88" i="82"/>
  <c r="P89" i="82"/>
  <c r="P90" i="82"/>
  <c r="Q91" i="82"/>
  <c r="Q92" i="82"/>
  <c r="N94" i="82"/>
  <c r="N95" i="82"/>
  <c r="O96" i="82"/>
  <c r="O97" i="82"/>
  <c r="P98" i="82"/>
  <c r="P99" i="82"/>
  <c r="Q100" i="82"/>
  <c r="Q101" i="82"/>
  <c r="N103" i="82"/>
  <c r="N104" i="82"/>
  <c r="O105" i="82"/>
  <c r="O106" i="82"/>
  <c r="P107" i="82"/>
  <c r="P108" i="82"/>
  <c r="Q109" i="82"/>
  <c r="Q110" i="82"/>
  <c r="N112" i="82"/>
  <c r="N113" i="82"/>
  <c r="O114" i="82"/>
  <c r="O115" i="82"/>
  <c r="P116" i="82"/>
  <c r="P117" i="82"/>
  <c r="Q118" i="82"/>
  <c r="Q119" i="82"/>
  <c r="N121" i="82"/>
  <c r="N122" i="82"/>
  <c r="O123" i="82"/>
  <c r="O124" i="82"/>
  <c r="P125" i="82"/>
  <c r="P126" i="82"/>
  <c r="Q127" i="82"/>
  <c r="Q128" i="82"/>
  <c r="N130" i="82"/>
  <c r="N8" i="82"/>
  <c r="P7" i="82"/>
  <c r="M50" i="82"/>
  <c r="N11" i="82"/>
  <c r="O12" i="82"/>
  <c r="O13" i="82"/>
  <c r="P14" i="82"/>
  <c r="P15" i="82"/>
  <c r="Q16" i="82"/>
  <c r="Q17" i="82"/>
  <c r="N19" i="82"/>
  <c r="N20" i="82"/>
  <c r="O21" i="82"/>
  <c r="O22" i="82"/>
  <c r="P23" i="82"/>
  <c r="P24" i="82"/>
  <c r="Q26" i="82"/>
  <c r="N28" i="82"/>
  <c r="N29" i="82"/>
  <c r="O30" i="82"/>
  <c r="O31" i="82"/>
  <c r="P32" i="82"/>
  <c r="P33" i="82"/>
  <c r="Q34" i="82"/>
  <c r="Q35" i="82"/>
  <c r="N37" i="82"/>
  <c r="N38" i="82"/>
  <c r="O39" i="82"/>
  <c r="O40" i="82"/>
  <c r="P41" i="82"/>
  <c r="P42" i="82"/>
  <c r="Q43" i="82"/>
  <c r="N46" i="82"/>
  <c r="N47" i="82"/>
  <c r="O48" i="82"/>
  <c r="O49" i="82"/>
  <c r="P50" i="82"/>
  <c r="Q52" i="82"/>
  <c r="N55" i="82"/>
  <c r="N56" i="82"/>
  <c r="O57" i="82"/>
  <c r="P59" i="82"/>
  <c r="P60" i="82"/>
  <c r="Q62" i="82"/>
  <c r="N64" i="82"/>
  <c r="O66" i="82"/>
  <c r="P68" i="82"/>
  <c r="P69" i="82"/>
  <c r="Q71" i="82"/>
  <c r="N74" i="82"/>
  <c r="O76" i="82"/>
  <c r="P77" i="82"/>
  <c r="Q79" i="82"/>
  <c r="N82" i="82"/>
  <c r="N83" i="82"/>
  <c r="O85" i="82"/>
  <c r="P86" i="82"/>
  <c r="Q88" i="82"/>
  <c r="N91" i="82"/>
  <c r="O93" i="82"/>
  <c r="O94" i="82"/>
  <c r="P96" i="82"/>
  <c r="Q98" i="82"/>
  <c r="N100" i="82"/>
  <c r="O102" i="82"/>
  <c r="P104" i="82"/>
  <c r="Q106" i="82"/>
  <c r="Q107" i="82"/>
  <c r="N110" i="82"/>
  <c r="O112" i="82"/>
  <c r="P114" i="82"/>
  <c r="Q115" i="82"/>
  <c r="N118" i="82"/>
  <c r="O120" i="82"/>
  <c r="P122" i="82"/>
  <c r="P123" i="82"/>
  <c r="Q125" i="82"/>
  <c r="N128" i="82"/>
  <c r="O130" i="82"/>
  <c r="P8" i="82"/>
  <c r="P9" i="82"/>
  <c r="P12" i="82"/>
  <c r="Q14" i="82"/>
  <c r="N17" i="82"/>
  <c r="O19" i="82"/>
  <c r="P21" i="82"/>
  <c r="Q23" i="82"/>
  <c r="N25" i="82"/>
  <c r="O27" i="82"/>
  <c r="P29" i="82"/>
  <c r="Q31" i="82"/>
  <c r="N34" i="82"/>
  <c r="O36" i="82"/>
  <c r="P38" i="82"/>
  <c r="P39" i="82"/>
  <c r="Q41" i="82"/>
  <c r="N44" i="82"/>
  <c r="O46" i="82"/>
  <c r="P48" i="82"/>
  <c r="Q49" i="82"/>
  <c r="N52" i="82"/>
  <c r="O54" i="82"/>
  <c r="P56" i="82"/>
  <c r="Q58" i="82"/>
  <c r="N61" i="82"/>
  <c r="O63" i="82"/>
  <c r="O64" i="82"/>
  <c r="P66" i="82"/>
  <c r="Q68" i="82"/>
  <c r="N71" i="82"/>
  <c r="O73" i="82"/>
  <c r="P75" i="82"/>
  <c r="Q77" i="82"/>
  <c r="N80" i="82"/>
  <c r="O82" i="82"/>
  <c r="P84" i="82"/>
  <c r="Q86" i="82"/>
  <c r="N89" i="82"/>
  <c r="O91" i="82"/>
  <c r="P92" i="82"/>
  <c r="Q94" i="82"/>
  <c r="N97" i="82"/>
  <c r="O99" i="82"/>
  <c r="P101" i="82"/>
  <c r="Q103" i="82"/>
  <c r="N106" i="82"/>
  <c r="O108" i="82"/>
  <c r="P110" i="82"/>
  <c r="P111" i="82"/>
  <c r="Q113" i="82"/>
  <c r="N116" i="82"/>
  <c r="O118" i="82"/>
  <c r="P120" i="82"/>
  <c r="Q122" i="82"/>
  <c r="N125" i="82"/>
  <c r="O127" i="82"/>
  <c r="P129" i="82"/>
  <c r="Q8" i="82"/>
  <c r="Q25" i="82"/>
  <c r="Q53" i="82"/>
  <c r="O58" i="82"/>
  <c r="Q61" i="82"/>
  <c r="N65" i="82"/>
  <c r="O67" i="82"/>
  <c r="Q70" i="82"/>
  <c r="N73" i="82"/>
  <c r="O75" i="82"/>
  <c r="P78" i="82"/>
  <c r="Q80" i="82"/>
  <c r="O84" i="82"/>
  <c r="P87" i="82"/>
  <c r="Q89" i="82"/>
  <c r="N92" i="82"/>
  <c r="P95" i="82"/>
  <c r="Q97" i="82"/>
  <c r="N101" i="82"/>
  <c r="O103" i="82"/>
  <c r="P105" i="82"/>
  <c r="N109" i="82"/>
  <c r="O111" i="82"/>
  <c r="P113" i="82"/>
  <c r="Q116" i="82"/>
  <c r="N119" i="82"/>
  <c r="O121" i="82"/>
  <c r="Q124" i="82"/>
  <c r="N127" i="82"/>
  <c r="O129" i="82"/>
  <c r="O7" i="82"/>
  <c r="P11" i="82"/>
  <c r="Q13" i="82"/>
  <c r="N16" i="82"/>
  <c r="O18" i="82"/>
  <c r="P20" i="82"/>
  <c r="Q22" i="82"/>
  <c r="N26" i="82"/>
  <c r="O28" i="82"/>
  <c r="P30" i="82"/>
  <c r="Q32" i="82"/>
  <c r="N35" i="82"/>
  <c r="O37" i="82"/>
  <c r="Q40" i="82"/>
  <c r="N43" i="82"/>
  <c r="O45" i="82"/>
  <c r="P47" i="82"/>
  <c r="Q50" i="82"/>
  <c r="N53" i="82"/>
  <c r="O55" i="82"/>
  <c r="P57" i="82"/>
  <c r="Q59" i="82"/>
  <c r="N62" i="82"/>
  <c r="P65" i="82"/>
  <c r="Q67" i="82"/>
  <c r="N70" i="82"/>
  <c r="O72" i="82"/>
  <c r="P74" i="82"/>
  <c r="Q76" i="82"/>
  <c r="N79" i="82"/>
  <c r="O81" i="82"/>
  <c r="P83" i="82"/>
  <c r="Q85" i="82"/>
  <c r="N88" i="82"/>
  <c r="O90" i="82"/>
  <c r="P93" i="82"/>
  <c r="Q95" i="82"/>
  <c r="N98" i="82"/>
  <c r="O100" i="82"/>
  <c r="P102" i="82"/>
  <c r="Q104" i="82"/>
  <c r="N107" i="82"/>
  <c r="O109" i="82"/>
  <c r="Q112" i="82"/>
  <c r="N115" i="82"/>
  <c r="O117" i="82"/>
  <c r="P119" i="82"/>
  <c r="Q121" i="82"/>
  <c r="N124" i="82"/>
  <c r="O126" i="82"/>
  <c r="P128" i="82"/>
  <c r="Q130" i="82"/>
  <c r="R27" i="79"/>
  <c r="R29" i="79"/>
  <c r="AD237" i="80"/>
  <c r="AE237" i="80" s="1"/>
  <c r="AF237" i="80" s="1"/>
  <c r="AG237" i="80" s="1"/>
  <c r="AB189" i="80"/>
  <c r="AC189" i="80" s="1"/>
  <c r="R52" i="79"/>
  <c r="R56" i="79"/>
  <c r="BL74" i="79"/>
  <c r="BK74" i="79" s="1"/>
  <c r="R85" i="79"/>
  <c r="R86" i="79"/>
  <c r="R99" i="79"/>
  <c r="R101" i="79"/>
  <c r="R102" i="79"/>
  <c r="R18" i="79"/>
  <c r="S18" i="79" s="1"/>
  <c r="F49" i="82" s="1"/>
  <c r="R60" i="79"/>
  <c r="R62" i="79"/>
  <c r="R70" i="79"/>
  <c r="R74" i="79"/>
  <c r="BJ21" i="79"/>
  <c r="BH21" i="79" s="1"/>
  <c r="BL21" i="79" s="1"/>
  <c r="G67" i="82" s="1"/>
  <c r="BJ22" i="79"/>
  <c r="BH22" i="79" s="1"/>
  <c r="BL22" i="79" s="1"/>
  <c r="G73" i="82" s="1"/>
  <c r="BL32" i="79"/>
  <c r="BK32" i="79" s="1"/>
  <c r="R34" i="79"/>
  <c r="R38" i="79"/>
  <c r="R42" i="79"/>
  <c r="R44" i="79"/>
  <c r="BL44" i="79"/>
  <c r="BK44" i="79" s="1"/>
  <c r="R49" i="79"/>
  <c r="R50" i="79"/>
  <c r="R67" i="79"/>
  <c r="R68" i="79"/>
  <c r="R81" i="79"/>
  <c r="R83" i="79"/>
  <c r="AD157" i="80"/>
  <c r="AE157" i="80" s="1"/>
  <c r="AF157" i="80" s="1"/>
  <c r="AJ157" i="80" s="1"/>
  <c r="AB212" i="80"/>
  <c r="AC212" i="80" s="1"/>
  <c r="R15" i="79"/>
  <c r="S15" i="79" s="1"/>
  <c r="F31" i="82" s="1"/>
  <c r="R16" i="79"/>
  <c r="S16" i="79" s="1"/>
  <c r="F37" i="82" s="1"/>
  <c r="R17" i="79"/>
  <c r="S17" i="79" s="1"/>
  <c r="F43" i="82" s="1"/>
  <c r="R19" i="79"/>
  <c r="S19" i="79" s="1"/>
  <c r="F55" i="82" s="1"/>
  <c r="R20" i="79"/>
  <c r="S20" i="79" s="1"/>
  <c r="F61" i="82" s="1"/>
  <c r="R21" i="79"/>
  <c r="S21" i="79" s="1"/>
  <c r="F67" i="82" s="1"/>
  <c r="R26" i="79"/>
  <c r="BL26" i="79"/>
  <c r="BK26" i="79" s="1"/>
  <c r="R31" i="79"/>
  <c r="R32" i="79"/>
  <c r="R45" i="79"/>
  <c r="R47" i="79"/>
  <c r="R76" i="79"/>
  <c r="R80" i="79"/>
  <c r="R88" i="79"/>
  <c r="R92" i="79"/>
  <c r="R96" i="79"/>
  <c r="R98" i="79"/>
  <c r="AD221" i="80"/>
  <c r="AE221" i="80" s="1"/>
  <c r="AF221" i="80" s="1"/>
  <c r="AJ221" i="80" s="1"/>
  <c r="AD134" i="80"/>
  <c r="AE134" i="80" s="1"/>
  <c r="AF134" i="80" s="1"/>
  <c r="AJ134" i="80" s="1"/>
  <c r="AD140" i="80"/>
  <c r="AE140" i="80" s="1"/>
  <c r="AF140" i="80" s="1"/>
  <c r="AJ140" i="80" s="1"/>
  <c r="AD152" i="80"/>
  <c r="AE152" i="80" s="1"/>
  <c r="AF152" i="80" s="1"/>
  <c r="AJ152" i="80" s="1"/>
  <c r="AD210" i="80"/>
  <c r="AE210" i="80" s="1"/>
  <c r="AF210" i="80" s="1"/>
  <c r="AG210" i="80" s="1"/>
  <c r="AD117" i="80"/>
  <c r="AE117" i="80" s="1"/>
  <c r="AF117" i="80" s="1"/>
  <c r="AJ117" i="80" s="1"/>
  <c r="AB130" i="80"/>
  <c r="AC130" i="80" s="1"/>
  <c r="AB136" i="80"/>
  <c r="AC136" i="80" s="1"/>
  <c r="AB154" i="80"/>
  <c r="AC154" i="80" s="1"/>
  <c r="AD188" i="80"/>
  <c r="AE188" i="80" s="1"/>
  <c r="AF188" i="80" s="1"/>
  <c r="AJ188" i="80" s="1"/>
  <c r="AB108" i="80"/>
  <c r="AC108" i="80" s="1"/>
  <c r="AB131" i="80"/>
  <c r="AC131" i="80" s="1"/>
  <c r="AB137" i="80"/>
  <c r="AC137" i="80" s="1"/>
  <c r="AB143" i="80"/>
  <c r="AC143" i="80" s="1"/>
  <c r="AB207" i="80"/>
  <c r="AC207" i="80" s="1"/>
  <c r="AB120" i="80"/>
  <c r="AC120" i="80" s="1"/>
  <c r="AD118" i="80"/>
  <c r="AE118" i="80" s="1"/>
  <c r="AF118" i="80" s="1"/>
  <c r="AJ118" i="80" s="1"/>
  <c r="AD103" i="80"/>
  <c r="AE103" i="80" s="1"/>
  <c r="AF103" i="80" s="1"/>
  <c r="AJ103" i="80" s="1"/>
  <c r="AD108" i="80"/>
  <c r="AE108" i="80" s="1"/>
  <c r="AF108" i="80" s="1"/>
  <c r="AJ108" i="80" s="1"/>
  <c r="AD217" i="80"/>
  <c r="AE217" i="80" s="1"/>
  <c r="AF217" i="80" s="1"/>
  <c r="AG217" i="80" s="1"/>
  <c r="AB105" i="80"/>
  <c r="AC105" i="80" s="1"/>
  <c r="AB116" i="80"/>
  <c r="AC116" i="80" s="1"/>
  <c r="AB127" i="80"/>
  <c r="AC127" i="80" s="1"/>
  <c r="AB174" i="80"/>
  <c r="AC174" i="80" s="1"/>
  <c r="AD230" i="80"/>
  <c r="AE230" i="80" s="1"/>
  <c r="AF230" i="80" s="1"/>
  <c r="AJ230" i="80" s="1"/>
  <c r="AB157" i="80"/>
  <c r="AC157" i="80" s="1"/>
  <c r="AB163" i="80"/>
  <c r="AC163" i="80" s="1"/>
  <c r="AB169" i="80"/>
  <c r="AC169" i="80" s="1"/>
  <c r="AD231" i="80"/>
  <c r="AE231" i="80" s="1"/>
  <c r="AF231" i="80" s="1"/>
  <c r="AG231" i="80" s="1"/>
  <c r="AD241" i="80"/>
  <c r="AE241" i="80" s="1"/>
  <c r="AF241" i="80" s="1"/>
  <c r="AG241" i="80" s="1"/>
  <c r="AB242" i="80"/>
  <c r="AC242" i="80" s="1"/>
  <c r="AB107" i="80"/>
  <c r="AC107" i="80" s="1"/>
  <c r="AB158" i="80"/>
  <c r="AC158" i="80" s="1"/>
  <c r="AB170" i="80"/>
  <c r="AC170" i="80" s="1"/>
  <c r="AB103" i="80"/>
  <c r="AC103" i="80" s="1"/>
  <c r="AB123" i="80"/>
  <c r="AC123" i="80" s="1"/>
  <c r="AB140" i="80"/>
  <c r="AC140" i="80" s="1"/>
  <c r="AB146" i="80"/>
  <c r="AC146" i="80" s="1"/>
  <c r="AB152" i="80"/>
  <c r="AC152" i="80" s="1"/>
  <c r="AB204" i="80"/>
  <c r="AC204" i="80" s="1"/>
  <c r="AB232" i="80"/>
  <c r="AC232" i="80" s="1"/>
  <c r="AD119" i="80"/>
  <c r="AE119" i="80" s="1"/>
  <c r="AF119" i="80" s="1"/>
  <c r="AG119" i="80" s="1"/>
  <c r="AD169" i="80"/>
  <c r="AE169" i="80" s="1"/>
  <c r="AF169" i="80" s="1"/>
  <c r="AG169" i="80" s="1"/>
  <c r="AD195" i="80"/>
  <c r="AE195" i="80" s="1"/>
  <c r="AF195" i="80" s="1"/>
  <c r="AJ195" i="80" s="1"/>
  <c r="AD212" i="80"/>
  <c r="AE212" i="80" s="1"/>
  <c r="AF212" i="80" s="1"/>
  <c r="AJ212" i="80" s="1"/>
  <c r="AD233" i="80"/>
  <c r="AE233" i="80" s="1"/>
  <c r="AF233" i="80" s="1"/>
  <c r="AJ233" i="80" s="1"/>
  <c r="AB171" i="80"/>
  <c r="AC171" i="80" s="1"/>
  <c r="AB197" i="80"/>
  <c r="AC197" i="80" s="1"/>
  <c r="AD201" i="80"/>
  <c r="AE201" i="80" s="1"/>
  <c r="AF201" i="80" s="1"/>
  <c r="AJ201" i="80" s="1"/>
  <c r="AD213" i="80"/>
  <c r="AE213" i="80" s="1"/>
  <c r="AF213" i="80" s="1"/>
  <c r="AJ213" i="80" s="1"/>
  <c r="AD224" i="80"/>
  <c r="AE224" i="80" s="1"/>
  <c r="AF224" i="80" s="1"/>
  <c r="AG224" i="80" s="1"/>
  <c r="AD229" i="80"/>
  <c r="AE229" i="80" s="1"/>
  <c r="AF229" i="80" s="1"/>
  <c r="AJ229" i="80" s="1"/>
  <c r="AB239" i="80"/>
  <c r="AC239" i="80" s="1"/>
  <c r="AD247" i="80"/>
  <c r="AE247" i="80" s="1"/>
  <c r="AF247" i="80" s="1"/>
  <c r="AG247" i="80" s="1"/>
  <c r="AB102" i="80"/>
  <c r="AC102" i="80" s="1"/>
  <c r="AD116" i="80"/>
  <c r="AE116" i="80" s="1"/>
  <c r="AF116" i="80" s="1"/>
  <c r="AG116" i="80" s="1"/>
  <c r="AB128" i="80"/>
  <c r="AC128" i="80" s="1"/>
  <c r="AB145" i="80"/>
  <c r="AC145" i="80" s="1"/>
  <c r="AD150" i="80"/>
  <c r="AE150" i="80" s="1"/>
  <c r="AF150" i="80" s="1"/>
  <c r="AJ150" i="80" s="1"/>
  <c r="AB151" i="80"/>
  <c r="AC151" i="80" s="1"/>
  <c r="AD182" i="80"/>
  <c r="AE182" i="80" s="1"/>
  <c r="AF182" i="80" s="1"/>
  <c r="AB198" i="80"/>
  <c r="AC198" i="80" s="1"/>
  <c r="AB203" i="80"/>
  <c r="AC203" i="80" s="1"/>
  <c r="AB215" i="80"/>
  <c r="AC215" i="80" s="1"/>
  <c r="AD225" i="80"/>
  <c r="AE225" i="80" s="1"/>
  <c r="AF225" i="80" s="1"/>
  <c r="AG225" i="80" s="1"/>
  <c r="AD234" i="80"/>
  <c r="AE234" i="80" s="1"/>
  <c r="AF234" i="80" s="1"/>
  <c r="AJ234" i="80" s="1"/>
  <c r="AB235" i="80"/>
  <c r="AC235" i="80" s="1"/>
  <c r="AB240" i="80"/>
  <c r="AC240" i="80" s="1"/>
  <c r="W13" i="80"/>
  <c r="X13" i="80" s="1"/>
  <c r="AB13" i="80" s="1"/>
  <c r="AC13" i="80" s="1"/>
  <c r="AD131" i="80"/>
  <c r="AE131" i="80" s="1"/>
  <c r="AF131" i="80" s="1"/>
  <c r="AG131" i="80" s="1"/>
  <c r="AD145" i="80"/>
  <c r="AE145" i="80" s="1"/>
  <c r="AF145" i="80" s="1"/>
  <c r="AG145" i="80" s="1"/>
  <c r="AD154" i="80"/>
  <c r="AE154" i="80" s="1"/>
  <c r="AF154" i="80" s="1"/>
  <c r="AJ154" i="80" s="1"/>
  <c r="AD158" i="80"/>
  <c r="AE158" i="80" s="1"/>
  <c r="AF158" i="80" s="1"/>
  <c r="AG158" i="80" s="1"/>
  <c r="AD170" i="80"/>
  <c r="AE170" i="80" s="1"/>
  <c r="AF170" i="80" s="1"/>
  <c r="AG170" i="80" s="1"/>
  <c r="AD175" i="80"/>
  <c r="AE175" i="80" s="1"/>
  <c r="AF175" i="80" s="1"/>
  <c r="AJ175" i="80" s="1"/>
  <c r="AD189" i="80"/>
  <c r="AE189" i="80" s="1"/>
  <c r="AF189" i="80" s="1"/>
  <c r="AG189" i="80" s="1"/>
  <c r="AD193" i="80"/>
  <c r="AE193" i="80" s="1"/>
  <c r="AF193" i="80" s="1"/>
  <c r="AJ193" i="80" s="1"/>
  <c r="AD199" i="80"/>
  <c r="AE199" i="80" s="1"/>
  <c r="AF199" i="80" s="1"/>
  <c r="AJ199" i="80" s="1"/>
  <c r="AD208" i="80"/>
  <c r="AE208" i="80" s="1"/>
  <c r="AF208" i="80" s="1"/>
  <c r="AG208" i="80" s="1"/>
  <c r="AB213" i="80"/>
  <c r="AC213" i="80" s="1"/>
  <c r="AD223" i="80"/>
  <c r="AE223" i="80" s="1"/>
  <c r="AF223" i="80" s="1"/>
  <c r="AG223" i="80" s="1"/>
  <c r="AB224" i="80"/>
  <c r="AC224" i="80" s="1"/>
  <c r="AB227" i="80"/>
  <c r="AC227" i="80" s="1"/>
  <c r="AD240" i="80"/>
  <c r="AE240" i="80" s="1"/>
  <c r="AF240" i="80" s="1"/>
  <c r="AJ240" i="80" s="1"/>
  <c r="W10" i="80"/>
  <c r="X24" i="80" s="1"/>
  <c r="W19" i="80"/>
  <c r="X19" i="80" s="1"/>
  <c r="AB19" i="80" s="1"/>
  <c r="AC19" i="80" s="1"/>
  <c r="AD105" i="80"/>
  <c r="AE105" i="80" s="1"/>
  <c r="AF105" i="80" s="1"/>
  <c r="AG105" i="80" s="1"/>
  <c r="AB115" i="80"/>
  <c r="AC115" i="80" s="1"/>
  <c r="AD137" i="80"/>
  <c r="AE137" i="80" s="1"/>
  <c r="AF137" i="80" s="1"/>
  <c r="AG137" i="80" s="1"/>
  <c r="AD141" i="80"/>
  <c r="AE141" i="80" s="1"/>
  <c r="AF141" i="80" s="1"/>
  <c r="AJ141" i="80" s="1"/>
  <c r="AB142" i="80"/>
  <c r="AC142" i="80" s="1"/>
  <c r="AD146" i="80"/>
  <c r="AE146" i="80" s="1"/>
  <c r="AF146" i="80" s="1"/>
  <c r="AJ146" i="80" s="1"/>
  <c r="AD151" i="80"/>
  <c r="AE151" i="80" s="1"/>
  <c r="AF151" i="80" s="1"/>
  <c r="AJ151" i="80" s="1"/>
  <c r="AB156" i="80"/>
  <c r="AC156" i="80" s="1"/>
  <c r="AB160" i="80"/>
  <c r="AC160" i="80" s="1"/>
  <c r="AD165" i="80"/>
  <c r="AE165" i="80" s="1"/>
  <c r="AF165" i="80" s="1"/>
  <c r="AG165" i="80" s="1"/>
  <c r="AB166" i="80"/>
  <c r="AC166" i="80" s="1"/>
  <c r="AD181" i="80"/>
  <c r="AE181" i="80" s="1"/>
  <c r="AF181" i="80" s="1"/>
  <c r="AJ181" i="80" s="1"/>
  <c r="AD194" i="80"/>
  <c r="AE194" i="80" s="1"/>
  <c r="AF194" i="80" s="1"/>
  <c r="AG194" i="80" s="1"/>
  <c r="AB195" i="80"/>
  <c r="AC195" i="80" s="1"/>
  <c r="AD204" i="80"/>
  <c r="AE204" i="80" s="1"/>
  <c r="AF204" i="80" s="1"/>
  <c r="AJ204" i="80" s="1"/>
  <c r="AB214" i="80"/>
  <c r="AC214" i="80" s="1"/>
  <c r="AB229" i="80"/>
  <c r="AC229" i="80" s="1"/>
  <c r="AB241" i="80"/>
  <c r="AC241" i="80" s="1"/>
  <c r="AB246" i="80"/>
  <c r="AC246" i="80" s="1"/>
  <c r="M26" i="82"/>
  <c r="M44" i="82"/>
  <c r="M32" i="82"/>
  <c r="M7" i="82"/>
  <c r="M31" i="82"/>
  <c r="M49" i="82"/>
  <c r="M43" i="82"/>
  <c r="M14" i="82"/>
  <c r="M37" i="82"/>
  <c r="M20" i="82"/>
  <c r="M38" i="82"/>
  <c r="M25" i="82"/>
  <c r="W17" i="80"/>
  <c r="X17" i="80" s="1"/>
  <c r="AB17" i="80" s="1"/>
  <c r="AC17" i="80" s="1"/>
  <c r="AD109" i="80"/>
  <c r="AE109" i="80" s="1"/>
  <c r="AF109" i="80" s="1"/>
  <c r="AJ109" i="80" s="1"/>
  <c r="AB119" i="80"/>
  <c r="AC119" i="80" s="1"/>
  <c r="AD128" i="80"/>
  <c r="AE128" i="80" s="1"/>
  <c r="AF128" i="80" s="1"/>
  <c r="AJ128" i="80" s="1"/>
  <c r="AD133" i="80"/>
  <c r="AE133" i="80" s="1"/>
  <c r="AF133" i="80" s="1"/>
  <c r="AJ133" i="80" s="1"/>
  <c r="AB134" i="80"/>
  <c r="AC134" i="80" s="1"/>
  <c r="AB139" i="80"/>
  <c r="AC139" i="80" s="1"/>
  <c r="AD142" i="80"/>
  <c r="AE142" i="80" s="1"/>
  <c r="AF142" i="80" s="1"/>
  <c r="AJ142" i="80" s="1"/>
  <c r="AB148" i="80"/>
  <c r="AC148" i="80" s="1"/>
  <c r="AB161" i="80"/>
  <c r="AC161" i="80" s="1"/>
  <c r="AD166" i="80"/>
  <c r="AE166" i="80" s="1"/>
  <c r="AF166" i="80" s="1"/>
  <c r="AG166" i="80" s="1"/>
  <c r="AD172" i="80"/>
  <c r="AE172" i="80" s="1"/>
  <c r="AF172" i="80" s="1"/>
  <c r="AJ172" i="80" s="1"/>
  <c r="AD187" i="80"/>
  <c r="AE187" i="80" s="1"/>
  <c r="AF187" i="80" s="1"/>
  <c r="AJ187" i="80" s="1"/>
  <c r="AB196" i="80"/>
  <c r="AC196" i="80" s="1"/>
  <c r="AB201" i="80"/>
  <c r="AC201" i="80" s="1"/>
  <c r="AB206" i="80"/>
  <c r="AC206" i="80" s="1"/>
  <c r="AB238" i="80"/>
  <c r="AC238" i="80" s="1"/>
  <c r="W32" i="80"/>
  <c r="X32" i="80" s="1"/>
  <c r="AB32" i="80" s="1"/>
  <c r="AC32" i="80" s="1"/>
  <c r="AD111" i="80"/>
  <c r="AE111" i="80" s="1"/>
  <c r="AF111" i="80" s="1"/>
  <c r="AJ111" i="80" s="1"/>
  <c r="AD143" i="80"/>
  <c r="AE143" i="80" s="1"/>
  <c r="AF143" i="80" s="1"/>
  <c r="AG143" i="80" s="1"/>
  <c r="AD153" i="80"/>
  <c r="AE153" i="80" s="1"/>
  <c r="AF153" i="80" s="1"/>
  <c r="AD216" i="80"/>
  <c r="AE216" i="80" s="1"/>
  <c r="AF216" i="80" s="1"/>
  <c r="AJ216" i="80" s="1"/>
  <c r="AD239" i="80"/>
  <c r="AE239" i="80" s="1"/>
  <c r="AF239" i="80" s="1"/>
  <c r="AJ239" i="80" s="1"/>
  <c r="AD207" i="80"/>
  <c r="AE207" i="80" s="1"/>
  <c r="AF207" i="80" s="1"/>
  <c r="AJ207" i="80" s="1"/>
  <c r="AD235" i="80"/>
  <c r="AE235" i="80" s="1"/>
  <c r="AF235" i="80" s="1"/>
  <c r="AJ235" i="80" s="1"/>
  <c r="M8" i="82"/>
  <c r="M11" i="82"/>
  <c r="M17" i="82"/>
  <c r="M23" i="82"/>
  <c r="M29" i="82"/>
  <c r="M35" i="82"/>
  <c r="M41" i="82"/>
  <c r="M47" i="82"/>
  <c r="M53" i="82"/>
  <c r="M56" i="82"/>
  <c r="M59" i="82"/>
  <c r="M62" i="82"/>
  <c r="M65" i="82"/>
  <c r="M68" i="82"/>
  <c r="M71" i="82"/>
  <c r="M74" i="82"/>
  <c r="M77" i="82"/>
  <c r="M80" i="82"/>
  <c r="M83" i="82"/>
  <c r="M86" i="82"/>
  <c r="M89" i="82"/>
  <c r="M92" i="82"/>
  <c r="M95" i="82"/>
  <c r="M98" i="82"/>
  <c r="M101" i="82"/>
  <c r="M104" i="82"/>
  <c r="M107" i="82"/>
  <c r="M110" i="82"/>
  <c r="M113" i="82"/>
  <c r="M116" i="82"/>
  <c r="M119" i="82"/>
  <c r="M122" i="82"/>
  <c r="M125" i="82"/>
  <c r="M128" i="82"/>
  <c r="M131" i="82"/>
  <c r="M134" i="82"/>
  <c r="M137" i="82"/>
  <c r="M140" i="82"/>
  <c r="M143" i="82"/>
  <c r="M146" i="82"/>
  <c r="M149" i="82"/>
  <c r="M152" i="82"/>
  <c r="M155" i="82"/>
  <c r="M16" i="82"/>
  <c r="M22" i="82"/>
  <c r="M28" i="82"/>
  <c r="M34" i="82"/>
  <c r="M40" i="82"/>
  <c r="M46" i="82"/>
  <c r="M52" i="82"/>
  <c r="M55" i="82"/>
  <c r="M61" i="82"/>
  <c r="M64" i="82"/>
  <c r="M70" i="82"/>
  <c r="M76" i="82"/>
  <c r="M82" i="82"/>
  <c r="M88" i="82"/>
  <c r="M94" i="82"/>
  <c r="M100" i="82"/>
  <c r="M106" i="82"/>
  <c r="M112" i="82"/>
  <c r="M118" i="82"/>
  <c r="M124" i="82"/>
  <c r="M130" i="82"/>
  <c r="M136" i="82"/>
  <c r="M142" i="82"/>
  <c r="M148" i="82"/>
  <c r="M154" i="82"/>
  <c r="M9" i="82"/>
  <c r="M12" i="82"/>
  <c r="M15" i="82"/>
  <c r="M18" i="82"/>
  <c r="M21" i="82"/>
  <c r="M24" i="82"/>
  <c r="M27" i="82"/>
  <c r="M30" i="82"/>
  <c r="M33" i="82"/>
  <c r="M36" i="82"/>
  <c r="M39" i="82"/>
  <c r="M42" i="82"/>
  <c r="M45" i="82"/>
  <c r="M48" i="82"/>
  <c r="M54" i="82"/>
  <c r="M57" i="82"/>
  <c r="M60" i="82"/>
  <c r="M63" i="82"/>
  <c r="M66" i="82"/>
  <c r="M69" i="82"/>
  <c r="M72" i="82"/>
  <c r="M75" i="82"/>
  <c r="M78" i="82"/>
  <c r="M81" i="82"/>
  <c r="M84" i="82"/>
  <c r="M87" i="82"/>
  <c r="M90" i="82"/>
  <c r="M93" i="82"/>
  <c r="M96" i="82"/>
  <c r="M99" i="82"/>
  <c r="M102" i="82"/>
  <c r="M105" i="82"/>
  <c r="M108" i="82"/>
  <c r="M111" i="82"/>
  <c r="M114" i="82"/>
  <c r="M117" i="82"/>
  <c r="M120" i="82"/>
  <c r="M123" i="82"/>
  <c r="M126" i="82"/>
  <c r="M129" i="82"/>
  <c r="M132" i="82"/>
  <c r="M135" i="82"/>
  <c r="M138" i="82"/>
  <c r="M141" i="82"/>
  <c r="M144" i="82"/>
  <c r="M147" i="82"/>
  <c r="M150" i="82"/>
  <c r="M153" i="82"/>
  <c r="M156" i="82"/>
  <c r="M10" i="82"/>
  <c r="M19" i="82"/>
  <c r="M58" i="82"/>
  <c r="M67" i="82"/>
  <c r="M73" i="82"/>
  <c r="M79" i="82"/>
  <c r="M85" i="82"/>
  <c r="M91" i="82"/>
  <c r="M97" i="82"/>
  <c r="M103" i="82"/>
  <c r="M109" i="82"/>
  <c r="M115" i="82"/>
  <c r="M121" i="82"/>
  <c r="M127" i="82"/>
  <c r="M133" i="82"/>
  <c r="M139" i="82"/>
  <c r="M145" i="82"/>
  <c r="M151" i="82"/>
  <c r="M157" i="82"/>
  <c r="R22" i="79"/>
  <c r="S22" i="79" s="1"/>
  <c r="F73" i="82" s="1"/>
  <c r="BM26" i="79"/>
  <c r="R30" i="79"/>
  <c r="R33" i="79"/>
  <c r="R35" i="79"/>
  <c r="R37" i="79"/>
  <c r="R48" i="79"/>
  <c r="R51" i="79"/>
  <c r="BM53" i="79"/>
  <c r="R55" i="79"/>
  <c r="R58" i="79"/>
  <c r="BL62" i="79"/>
  <c r="BK62" i="79" s="1"/>
  <c r="R87" i="79"/>
  <c r="BM89" i="79"/>
  <c r="AB110" i="80"/>
  <c r="AC110" i="80" s="1"/>
  <c r="AB164" i="80"/>
  <c r="AC164" i="80" s="1"/>
  <c r="AB176" i="80"/>
  <c r="AC176" i="80" s="1"/>
  <c r="AD196" i="80"/>
  <c r="AE196" i="80" s="1"/>
  <c r="AF196" i="80" s="1"/>
  <c r="AG196" i="80" s="1"/>
  <c r="AB211" i="80"/>
  <c r="AC211" i="80" s="1"/>
  <c r="AB226" i="80"/>
  <c r="AC226" i="80" s="1"/>
  <c r="AD242" i="80"/>
  <c r="AE242" i="80" s="1"/>
  <c r="AF242" i="80" s="1"/>
  <c r="AJ242" i="80" s="1"/>
  <c r="BJ20" i="79"/>
  <c r="BH20" i="79" s="1"/>
  <c r="BL20" i="79" s="1"/>
  <c r="G61" i="82" s="1"/>
  <c r="R23" i="79"/>
  <c r="S23" i="79" s="1"/>
  <c r="F79" i="82" s="1"/>
  <c r="BM35" i="79"/>
  <c r="BL38" i="79"/>
  <c r="BK38" i="79" s="1"/>
  <c r="R40" i="79"/>
  <c r="R53" i="79"/>
  <c r="BL56" i="79"/>
  <c r="BK56" i="79" s="1"/>
  <c r="R84" i="79"/>
  <c r="R89" i="79"/>
  <c r="R91" i="79"/>
  <c r="AB113" i="80"/>
  <c r="AC113" i="80" s="1"/>
  <c r="AB122" i="80"/>
  <c r="AC122" i="80" s="1"/>
  <c r="BJ19" i="79"/>
  <c r="BH19" i="79" s="1"/>
  <c r="BL19" i="79" s="1"/>
  <c r="G55" i="82" s="1"/>
  <c r="R28" i="79"/>
  <c r="R36" i="79"/>
  <c r="R39" i="79"/>
  <c r="R41" i="79"/>
  <c r="R43" i="79"/>
  <c r="R46" i="79"/>
  <c r="BM50" i="79"/>
  <c r="R54" i="79"/>
  <c r="R63" i="79"/>
  <c r="R65" i="79"/>
  <c r="R66" i="79"/>
  <c r="R69" i="79"/>
  <c r="R71" i="79"/>
  <c r="BM71" i="79"/>
  <c r="R73" i="79"/>
  <c r="R78" i="79"/>
  <c r="BH80" i="79"/>
  <c r="BL80" i="79" s="1"/>
  <c r="BL92" i="79"/>
  <c r="BK92" i="79" s="1"/>
  <c r="R94" i="79"/>
  <c r="BL98" i="79"/>
  <c r="BK98" i="79" s="1"/>
  <c r="W15" i="80"/>
  <c r="AD15" i="80" s="1"/>
  <c r="W16" i="80"/>
  <c r="AD16" i="80" s="1"/>
  <c r="W18" i="80"/>
  <c r="X18" i="80" s="1"/>
  <c r="AB18" i="80" s="1"/>
  <c r="AC18" i="80" s="1"/>
  <c r="W21" i="80"/>
  <c r="X21" i="80" s="1"/>
  <c r="AB21" i="80" s="1"/>
  <c r="AC21" i="80" s="1"/>
  <c r="W27" i="80"/>
  <c r="X27" i="80" s="1"/>
  <c r="AB27" i="80" s="1"/>
  <c r="AC27" i="80" s="1"/>
  <c r="W28" i="80"/>
  <c r="X28" i="80" s="1"/>
  <c r="AB28" i="80" s="1"/>
  <c r="AC28" i="80" s="1"/>
  <c r="W30" i="80"/>
  <c r="AD30" i="80" s="1"/>
  <c r="W31" i="80"/>
  <c r="X31" i="80" s="1"/>
  <c r="AB31" i="80" s="1"/>
  <c r="AC31" i="80" s="1"/>
  <c r="W33" i="80"/>
  <c r="X33" i="80" s="1"/>
  <c r="AB33" i="80" s="1"/>
  <c r="AC33" i="80" s="1"/>
  <c r="W34" i="80"/>
  <c r="X34" i="80" s="1"/>
  <c r="AB34" i="80" s="1"/>
  <c r="AC34" i="80" s="1"/>
  <c r="W43" i="80"/>
  <c r="AB101" i="80"/>
  <c r="AC101" i="80" s="1"/>
  <c r="AB125" i="80"/>
  <c r="AC125" i="80" s="1"/>
  <c r="AB177" i="80"/>
  <c r="AC177" i="80" s="1"/>
  <c r="AB183" i="80"/>
  <c r="AC183" i="80" s="1"/>
  <c r="AB200" i="80"/>
  <c r="AC200" i="80" s="1"/>
  <c r="AB209" i="80"/>
  <c r="AC209" i="80" s="1"/>
  <c r="AB222" i="80"/>
  <c r="AC222" i="80" s="1"/>
  <c r="AB228" i="80"/>
  <c r="AC228" i="80" s="1"/>
  <c r="AB245" i="80"/>
  <c r="AC245" i="80" s="1"/>
  <c r="AB112" i="80"/>
  <c r="AC112" i="80" s="1"/>
  <c r="AD115" i="80"/>
  <c r="AE115" i="80" s="1"/>
  <c r="AF115" i="80" s="1"/>
  <c r="AB121" i="80"/>
  <c r="AC121" i="80" s="1"/>
  <c r="AB124" i="80"/>
  <c r="AC124" i="80" s="1"/>
  <c r="AD127" i="80"/>
  <c r="AE127" i="80" s="1"/>
  <c r="AF127" i="80" s="1"/>
  <c r="AJ127" i="80" s="1"/>
  <c r="AD130" i="80"/>
  <c r="AE130" i="80" s="1"/>
  <c r="AF130" i="80" s="1"/>
  <c r="AG130" i="80" s="1"/>
  <c r="AB132" i="80"/>
  <c r="AC132" i="80" s="1"/>
  <c r="AD135" i="80"/>
  <c r="AE135" i="80" s="1"/>
  <c r="AF135" i="80" s="1"/>
  <c r="AJ135" i="80" s="1"/>
  <c r="AD136" i="80"/>
  <c r="AE136" i="80" s="1"/>
  <c r="AF136" i="80" s="1"/>
  <c r="AG136" i="80" s="1"/>
  <c r="AB138" i="80"/>
  <c r="AC138" i="80" s="1"/>
  <c r="AB144" i="80"/>
  <c r="AC144" i="80" s="1"/>
  <c r="AB147" i="80"/>
  <c r="AC147" i="80" s="1"/>
  <c r="AB149" i="80"/>
  <c r="AC149" i="80" s="1"/>
  <c r="AB159" i="80"/>
  <c r="AC159" i="80" s="1"/>
  <c r="AB162" i="80"/>
  <c r="AC162" i="80" s="1"/>
  <c r="AB167" i="80"/>
  <c r="AC167" i="80" s="1"/>
  <c r="AD171" i="80"/>
  <c r="AE171" i="80" s="1"/>
  <c r="AF171" i="80" s="1"/>
  <c r="AJ171" i="80" s="1"/>
  <c r="AB173" i="80"/>
  <c r="AC173" i="80" s="1"/>
  <c r="AB178" i="80"/>
  <c r="AC178" i="80" s="1"/>
  <c r="AD178" i="80"/>
  <c r="AE178" i="80" s="1"/>
  <c r="AF178" i="80" s="1"/>
  <c r="AG178" i="80" s="1"/>
  <c r="AB179" i="80"/>
  <c r="AC179" i="80" s="1"/>
  <c r="AD179" i="80"/>
  <c r="AE179" i="80" s="1"/>
  <c r="AF179" i="80" s="1"/>
  <c r="AG179" i="80" s="1"/>
  <c r="AB180" i="80"/>
  <c r="AC180" i="80" s="1"/>
  <c r="AB182" i="80"/>
  <c r="AC182" i="80" s="1"/>
  <c r="AB185" i="80"/>
  <c r="AC185" i="80" s="1"/>
  <c r="AB186" i="80"/>
  <c r="AC186" i="80" s="1"/>
  <c r="AB191" i="80"/>
  <c r="AC191" i="80" s="1"/>
  <c r="AB192" i="80"/>
  <c r="AC192" i="80" s="1"/>
  <c r="AB194" i="80"/>
  <c r="AC194" i="80" s="1"/>
  <c r="AB199" i="80"/>
  <c r="AC199" i="80" s="1"/>
  <c r="AB202" i="80"/>
  <c r="AC202" i="80" s="1"/>
  <c r="AB205" i="80"/>
  <c r="AC205" i="80" s="1"/>
  <c r="AD205" i="80"/>
  <c r="AE205" i="80" s="1"/>
  <c r="AF205" i="80" s="1"/>
  <c r="AG205" i="80" s="1"/>
  <c r="AD206" i="80"/>
  <c r="AE206" i="80" s="1"/>
  <c r="AF206" i="80" s="1"/>
  <c r="AJ206" i="80" s="1"/>
  <c r="AB210" i="80"/>
  <c r="AC210" i="80" s="1"/>
  <c r="AB216" i="80"/>
  <c r="AC216" i="80" s="1"/>
  <c r="AB218" i="80"/>
  <c r="AC218" i="80" s="1"/>
  <c r="AD218" i="80"/>
  <c r="AE218" i="80" s="1"/>
  <c r="AF218" i="80" s="1"/>
  <c r="AJ218" i="80" s="1"/>
  <c r="AB219" i="80"/>
  <c r="AC219" i="80" s="1"/>
  <c r="AD219" i="80"/>
  <c r="AE219" i="80" s="1"/>
  <c r="AF219" i="80" s="1"/>
  <c r="AG219" i="80" s="1"/>
  <c r="AB220" i="80"/>
  <c r="AC220" i="80" s="1"/>
  <c r="AB236" i="80"/>
  <c r="AC236" i="80" s="1"/>
  <c r="AD238" i="80"/>
  <c r="AE238" i="80" s="1"/>
  <c r="AF238" i="80" s="1"/>
  <c r="AJ238" i="80" s="1"/>
  <c r="AB244" i="80"/>
  <c r="AC244" i="80" s="1"/>
  <c r="R57" i="79"/>
  <c r="R59" i="79"/>
  <c r="R61" i="79"/>
  <c r="R64" i="79"/>
  <c r="BM68" i="79"/>
  <c r="R72" i="79"/>
  <c r="R75" i="79"/>
  <c r="R77" i="79"/>
  <c r="R79" i="79"/>
  <c r="R82" i="79"/>
  <c r="BM86" i="79"/>
  <c r="R90" i="79"/>
  <c r="R93" i="79"/>
  <c r="R95" i="79"/>
  <c r="R97" i="79"/>
  <c r="R100" i="79"/>
  <c r="W11" i="80"/>
  <c r="X25" i="80" s="1"/>
  <c r="W12" i="80"/>
  <c r="X26" i="80" s="1"/>
  <c r="W14" i="80"/>
  <c r="X14" i="80" s="1"/>
  <c r="AB14" i="80" s="1"/>
  <c r="AC14" i="80" s="1"/>
  <c r="W36" i="80"/>
  <c r="AD36" i="80" s="1"/>
  <c r="W39" i="80"/>
  <c r="AD39" i="80" s="1"/>
  <c r="W40" i="80"/>
  <c r="X40" i="80" s="1"/>
  <c r="AB40" i="80" s="1"/>
  <c r="AC40" i="80" s="1"/>
  <c r="AD101" i="80"/>
  <c r="AE101" i="80" s="1"/>
  <c r="AF101" i="80" s="1"/>
  <c r="AG101" i="80" s="1"/>
  <c r="AD102" i="80"/>
  <c r="AE102" i="80" s="1"/>
  <c r="AF102" i="80" s="1"/>
  <c r="AG102" i="80" s="1"/>
  <c r="AD104" i="80"/>
  <c r="AE104" i="80" s="1"/>
  <c r="AF104" i="80" s="1"/>
  <c r="AJ104" i="80" s="1"/>
  <c r="AD106" i="80"/>
  <c r="AE106" i="80" s="1"/>
  <c r="AF106" i="80" s="1"/>
  <c r="AJ106" i="80" s="1"/>
  <c r="AD107" i="80"/>
  <c r="AE107" i="80" s="1"/>
  <c r="AF107" i="80" s="1"/>
  <c r="AJ107" i="80" s="1"/>
  <c r="AD110" i="80"/>
  <c r="AE110" i="80" s="1"/>
  <c r="AF110" i="80" s="1"/>
  <c r="AJ110" i="80" s="1"/>
  <c r="AB111" i="80"/>
  <c r="AC111" i="80" s="1"/>
  <c r="AD113" i="80"/>
  <c r="AE113" i="80" s="1"/>
  <c r="AF113" i="80" s="1"/>
  <c r="AG113" i="80" s="1"/>
  <c r="AB114" i="80"/>
  <c r="AC114" i="80" s="1"/>
  <c r="AB118" i="80"/>
  <c r="AC118" i="80" s="1"/>
  <c r="AD121" i="80"/>
  <c r="AE121" i="80" s="1"/>
  <c r="AF121" i="80" s="1"/>
  <c r="AJ121" i="80" s="1"/>
  <c r="AD122" i="80"/>
  <c r="AE122" i="80" s="1"/>
  <c r="AF122" i="80" s="1"/>
  <c r="AJ122" i="80" s="1"/>
  <c r="AD123" i="80"/>
  <c r="AE123" i="80" s="1"/>
  <c r="AF123" i="80" s="1"/>
  <c r="AJ123" i="80" s="1"/>
  <c r="AD124" i="80"/>
  <c r="AE124" i="80" s="1"/>
  <c r="AF124" i="80" s="1"/>
  <c r="AG124" i="80" s="1"/>
  <c r="AD125" i="80"/>
  <c r="AE125" i="80" s="1"/>
  <c r="AF125" i="80" s="1"/>
  <c r="AJ125" i="80" s="1"/>
  <c r="AB126" i="80"/>
  <c r="AC126" i="80" s="1"/>
  <c r="AD129" i="80"/>
  <c r="AE129" i="80" s="1"/>
  <c r="AF129" i="80" s="1"/>
  <c r="AG129" i="80" s="1"/>
  <c r="AB133" i="80"/>
  <c r="AC133" i="80" s="1"/>
  <c r="X135" i="80"/>
  <c r="AB135" i="80" s="1"/>
  <c r="AC135" i="80" s="1"/>
  <c r="AD139" i="80"/>
  <c r="AE139" i="80" s="1"/>
  <c r="AF139" i="80" s="1"/>
  <c r="AJ139" i="80" s="1"/>
  <c r="AB141" i="80"/>
  <c r="AC141" i="80" s="1"/>
  <c r="AD144" i="80"/>
  <c r="AE144" i="80" s="1"/>
  <c r="AF144" i="80" s="1"/>
  <c r="AD147" i="80"/>
  <c r="AE147" i="80" s="1"/>
  <c r="AF147" i="80" s="1"/>
  <c r="AG147" i="80" s="1"/>
  <c r="AD148" i="80"/>
  <c r="AE148" i="80" s="1"/>
  <c r="AF148" i="80" s="1"/>
  <c r="AG148" i="80" s="1"/>
  <c r="AB150" i="80"/>
  <c r="AC150" i="80" s="1"/>
  <c r="AB153" i="80"/>
  <c r="AC153" i="80" s="1"/>
  <c r="AB155" i="80"/>
  <c r="AC155" i="80" s="1"/>
  <c r="AD159" i="80"/>
  <c r="AE159" i="80" s="1"/>
  <c r="AF159" i="80" s="1"/>
  <c r="AG159" i="80" s="1"/>
  <c r="AD160" i="80"/>
  <c r="AE160" i="80" s="1"/>
  <c r="AF160" i="80" s="1"/>
  <c r="AG160" i="80" s="1"/>
  <c r="AD163" i="80"/>
  <c r="AE163" i="80" s="1"/>
  <c r="AF163" i="80" s="1"/>
  <c r="AJ163" i="80" s="1"/>
  <c r="AD164" i="80"/>
  <c r="AE164" i="80" s="1"/>
  <c r="AF164" i="80" s="1"/>
  <c r="AG164" i="80" s="1"/>
  <c r="AB165" i="80"/>
  <c r="AC165" i="80" s="1"/>
  <c r="AB168" i="80"/>
  <c r="AC168" i="80" s="1"/>
  <c r="AB172" i="80"/>
  <c r="AC172" i="80" s="1"/>
  <c r="AB175" i="80"/>
  <c r="AC175" i="80" s="1"/>
  <c r="AD176" i="80"/>
  <c r="AE176" i="80" s="1"/>
  <c r="AF176" i="80" s="1"/>
  <c r="AJ176" i="80" s="1"/>
  <c r="AD177" i="80"/>
  <c r="AE177" i="80" s="1"/>
  <c r="AF177" i="80" s="1"/>
  <c r="AJ177" i="80" s="1"/>
  <c r="AB181" i="80"/>
  <c r="AC181" i="80" s="1"/>
  <c r="AD183" i="80"/>
  <c r="AE183" i="80" s="1"/>
  <c r="AF183" i="80" s="1"/>
  <c r="AJ183" i="80" s="1"/>
  <c r="AD184" i="80"/>
  <c r="AE184" i="80" s="1"/>
  <c r="AF184" i="80" s="1"/>
  <c r="AJ184" i="80" s="1"/>
  <c r="AB187" i="80"/>
  <c r="AC187" i="80" s="1"/>
  <c r="AB188" i="80"/>
  <c r="AC188" i="80" s="1"/>
  <c r="AB190" i="80"/>
  <c r="AC190" i="80" s="1"/>
  <c r="AB193" i="80"/>
  <c r="AC193" i="80" s="1"/>
  <c r="AD200" i="80"/>
  <c r="AE200" i="80" s="1"/>
  <c r="AF200" i="80" s="1"/>
  <c r="AJ200" i="80" s="1"/>
  <c r="AB208" i="80"/>
  <c r="AC208" i="80" s="1"/>
  <c r="AD209" i="80"/>
  <c r="AE209" i="80" s="1"/>
  <c r="AF209" i="80" s="1"/>
  <c r="AD211" i="80"/>
  <c r="AE211" i="80" s="1"/>
  <c r="AF211" i="80" s="1"/>
  <c r="AJ211" i="80" s="1"/>
  <c r="AD215" i="80"/>
  <c r="AE215" i="80" s="1"/>
  <c r="AF215" i="80" s="1"/>
  <c r="AB221" i="80"/>
  <c r="AC221" i="80" s="1"/>
  <c r="AD222" i="80"/>
  <c r="AE222" i="80" s="1"/>
  <c r="AF222" i="80" s="1"/>
  <c r="AG222" i="80" s="1"/>
  <c r="AB225" i="80"/>
  <c r="AC225" i="80" s="1"/>
  <c r="AD227" i="80"/>
  <c r="AE227" i="80" s="1"/>
  <c r="AF227" i="80" s="1"/>
  <c r="AD228" i="80"/>
  <c r="AE228" i="80" s="1"/>
  <c r="AF228" i="80" s="1"/>
  <c r="AJ228" i="80" s="1"/>
  <c r="AB230" i="80"/>
  <c r="AC230" i="80" s="1"/>
  <c r="AB231" i="80"/>
  <c r="AC231" i="80" s="1"/>
  <c r="AB233" i="80"/>
  <c r="AC233" i="80" s="1"/>
  <c r="AB234" i="80"/>
  <c r="AC234" i="80" s="1"/>
  <c r="AB237" i="80"/>
  <c r="AC237" i="80" s="1"/>
  <c r="AB243" i="80"/>
  <c r="AC243" i="80" s="1"/>
  <c r="AD244" i="80"/>
  <c r="AE244" i="80" s="1"/>
  <c r="AF244" i="80" s="1"/>
  <c r="AG244" i="80" s="1"/>
  <c r="AD245" i="80"/>
  <c r="AE245" i="80" s="1"/>
  <c r="AF245" i="80" s="1"/>
  <c r="AJ245" i="80" s="1"/>
  <c r="AD246" i="80"/>
  <c r="AE246" i="80" s="1"/>
  <c r="AF246" i="80" s="1"/>
  <c r="AJ246" i="80" s="1"/>
  <c r="AD248" i="80"/>
  <c r="AE248" i="80" s="1"/>
  <c r="AF248" i="80" s="1"/>
  <c r="AG248" i="80" s="1"/>
  <c r="AM187" i="80"/>
  <c r="AN187" i="80" s="1"/>
  <c r="AM159" i="80"/>
  <c r="AN159" i="80" s="1"/>
  <c r="AM227" i="80"/>
  <c r="AN227" i="80" s="1"/>
  <c r="AM115" i="80"/>
  <c r="AN115" i="80" s="1"/>
  <c r="AM140" i="80"/>
  <c r="AN140" i="80" s="1"/>
  <c r="AM152" i="80"/>
  <c r="AN152" i="80" s="1"/>
  <c r="AM239" i="80"/>
  <c r="AN239" i="80" s="1"/>
  <c r="AM226" i="80"/>
  <c r="AN226" i="80" s="1"/>
  <c r="AM212" i="80"/>
  <c r="AN212" i="80" s="1"/>
  <c r="AM229" i="80"/>
  <c r="AN229" i="80" s="1"/>
  <c r="AM233" i="80"/>
  <c r="AN233" i="80" s="1"/>
  <c r="AM171" i="80"/>
  <c r="AN171" i="80" s="1"/>
  <c r="AM141" i="80"/>
  <c r="AN141" i="80" s="1"/>
  <c r="AM206" i="80"/>
  <c r="AN206" i="80" s="1"/>
  <c r="AM228" i="80"/>
  <c r="AN228" i="80" s="1"/>
  <c r="AM216" i="80"/>
  <c r="AN216" i="80" s="1"/>
  <c r="AM234" i="80"/>
  <c r="AN234" i="80" s="1"/>
  <c r="AM178" i="80"/>
  <c r="AN178" i="80" s="1"/>
  <c r="AM186" i="80"/>
  <c r="AN186" i="80" s="1"/>
  <c r="AM207" i="80"/>
  <c r="AN207" i="80" s="1"/>
  <c r="AM165" i="80"/>
  <c r="AN165" i="80" s="1"/>
  <c r="AM176" i="80"/>
  <c r="AN176" i="80" s="1"/>
  <c r="AM193" i="80"/>
  <c r="AN193" i="80" s="1"/>
  <c r="AM144" i="80"/>
  <c r="AN144" i="80" s="1"/>
  <c r="AM104" i="80"/>
  <c r="AN104" i="80" s="1"/>
  <c r="AM162" i="80"/>
  <c r="AN162" i="80" s="1"/>
  <c r="AM182" i="80"/>
  <c r="AN182" i="80" s="1"/>
  <c r="AM205" i="80"/>
  <c r="AN205" i="80" s="1"/>
  <c r="S6" i="81"/>
  <c r="AM143" i="80"/>
  <c r="AN143" i="80" s="1"/>
  <c r="AM157" i="80"/>
  <c r="AN157" i="80" s="1"/>
  <c r="AM174" i="80"/>
  <c r="AN174" i="80" s="1"/>
  <c r="AM179" i="80"/>
  <c r="AN179" i="80" s="1"/>
  <c r="AM221" i="80"/>
  <c r="AN221" i="80" s="1"/>
  <c r="AM181" i="80"/>
  <c r="AN181" i="80" s="1"/>
  <c r="AM113" i="80"/>
  <c r="AN113" i="80" s="1"/>
  <c r="AM138" i="80"/>
  <c r="AN138" i="80" s="1"/>
  <c r="AM139" i="80"/>
  <c r="AN139" i="80" s="1"/>
  <c r="AM145" i="80"/>
  <c r="AN145" i="80" s="1"/>
  <c r="AM161" i="80"/>
  <c r="AN161" i="80" s="1"/>
  <c r="AM163" i="80"/>
  <c r="AN163" i="80" s="1"/>
  <c r="AM168" i="80"/>
  <c r="AN168" i="80" s="1"/>
  <c r="AM194" i="80"/>
  <c r="AN194" i="80" s="1"/>
  <c r="AM196" i="80"/>
  <c r="AN196" i="80" s="1"/>
  <c r="AM199" i="80"/>
  <c r="AN199" i="80" s="1"/>
  <c r="AM215" i="80"/>
  <c r="AN215" i="80" s="1"/>
  <c r="AM218" i="80"/>
  <c r="AN218" i="80" s="1"/>
  <c r="AM237" i="80"/>
  <c r="AN237" i="80" s="1"/>
  <c r="AM102" i="80"/>
  <c r="AN102" i="80" s="1"/>
  <c r="AM105" i="80"/>
  <c r="AN105" i="80" s="1"/>
  <c r="AM107" i="80"/>
  <c r="AN107" i="80" s="1"/>
  <c r="AM109" i="80"/>
  <c r="AN109" i="80" s="1"/>
  <c r="AM111" i="80"/>
  <c r="AN111" i="80" s="1"/>
  <c r="AM114" i="80"/>
  <c r="AN114" i="80" s="1"/>
  <c r="AM117" i="80"/>
  <c r="AN117" i="80" s="1"/>
  <c r="AM120" i="80"/>
  <c r="AN120" i="80" s="1"/>
  <c r="AM136" i="80"/>
  <c r="AN136" i="80" s="1"/>
  <c r="AM151" i="80"/>
  <c r="AN151" i="80" s="1"/>
  <c r="AM177" i="80"/>
  <c r="AN177" i="80" s="1"/>
  <c r="AM208" i="80"/>
  <c r="AN208" i="80" s="1"/>
  <c r="AM210" i="80"/>
  <c r="AN210" i="80" s="1"/>
  <c r="AM232" i="80"/>
  <c r="AN232" i="80" s="1"/>
  <c r="AM238" i="80"/>
  <c r="AN238" i="80" s="1"/>
  <c r="AM243" i="80"/>
  <c r="AN243" i="80" s="1"/>
  <c r="AM245" i="80"/>
  <c r="AN245" i="80" s="1"/>
  <c r="AM248" i="80"/>
  <c r="AN248" i="80" s="1"/>
  <c r="AM101" i="80"/>
  <c r="AN101" i="80" s="1"/>
  <c r="AM106" i="80"/>
  <c r="AN106" i="80" s="1"/>
  <c r="AM121" i="80"/>
  <c r="AN121" i="80" s="1"/>
  <c r="AM129" i="80"/>
  <c r="AN129" i="80" s="1"/>
  <c r="AM132" i="80"/>
  <c r="AN132" i="80" s="1"/>
  <c r="AM134" i="80"/>
  <c r="AN134" i="80" s="1"/>
  <c r="AM150" i="80"/>
  <c r="AN150" i="80" s="1"/>
  <c r="AM153" i="80"/>
  <c r="AN153" i="80" s="1"/>
  <c r="AM164" i="80"/>
  <c r="AN164" i="80" s="1"/>
  <c r="AM166" i="80"/>
  <c r="AN166" i="80" s="1"/>
  <c r="AM175" i="80"/>
  <c r="AN175" i="80" s="1"/>
  <c r="AM180" i="80"/>
  <c r="AN180" i="80" s="1"/>
  <c r="AM195" i="80"/>
  <c r="AN195" i="80" s="1"/>
  <c r="AM200" i="80"/>
  <c r="AN200" i="80" s="1"/>
  <c r="AM214" i="80"/>
  <c r="AN214" i="80" s="1"/>
  <c r="AM219" i="80"/>
  <c r="AN219" i="80" s="1"/>
  <c r="AM222" i="80"/>
  <c r="AN222" i="80" s="1"/>
  <c r="AM244" i="80"/>
  <c r="AN244" i="80" s="1"/>
  <c r="AM246" i="80"/>
  <c r="AN246" i="80" s="1"/>
  <c r="AM130" i="80"/>
  <c r="AN130" i="80" s="1"/>
  <c r="AM133" i="80"/>
  <c r="AN133" i="80" s="1"/>
  <c r="AM103" i="80"/>
  <c r="AN103" i="80" s="1"/>
  <c r="AM108" i="80"/>
  <c r="AN108" i="80" s="1"/>
  <c r="AM110" i="80"/>
  <c r="AN110" i="80" s="1"/>
  <c r="AM124" i="80"/>
  <c r="AN124" i="80" s="1"/>
  <c r="AM127" i="80"/>
  <c r="AN127" i="80" s="1"/>
  <c r="AM137" i="80"/>
  <c r="AN137" i="80" s="1"/>
  <c r="AM146" i="80"/>
  <c r="AN146" i="80" s="1"/>
  <c r="AM156" i="80"/>
  <c r="AN156" i="80" s="1"/>
  <c r="AM167" i="80"/>
  <c r="AN167" i="80" s="1"/>
  <c r="AM169" i="80"/>
  <c r="AN169" i="80" s="1"/>
  <c r="AM191" i="80"/>
  <c r="AN191" i="80" s="1"/>
  <c r="AM198" i="80"/>
  <c r="AN198" i="80" s="1"/>
  <c r="AM203" i="80"/>
  <c r="AN203" i="80" s="1"/>
  <c r="AM204" i="80"/>
  <c r="AN204" i="80" s="1"/>
  <c r="AM209" i="80"/>
  <c r="AN209" i="80" s="1"/>
  <c r="AM220" i="80"/>
  <c r="AN220" i="80" s="1"/>
  <c r="AM224" i="80"/>
  <c r="AN224" i="80" s="1"/>
  <c r="AM240" i="80"/>
  <c r="AN240" i="80" s="1"/>
  <c r="AM249" i="80"/>
  <c r="AN249" i="80" s="1"/>
  <c r="W37" i="80"/>
  <c r="X37" i="80" s="1"/>
  <c r="AB37" i="80" s="1"/>
  <c r="AC37" i="80" s="1"/>
  <c r="W38" i="80"/>
  <c r="X38" i="80" s="1"/>
  <c r="AB38" i="80" s="1"/>
  <c r="AC38" i="80" s="1"/>
  <c r="W41" i="80"/>
  <c r="X41" i="80" s="1"/>
  <c r="AB41" i="80" s="1"/>
  <c r="AC41" i="80" s="1"/>
  <c r="W23" i="80"/>
  <c r="X23" i="80" s="1"/>
  <c r="AB23" i="80" s="1"/>
  <c r="AC23" i="80" s="1"/>
  <c r="W29" i="80"/>
  <c r="X29" i="80" s="1"/>
  <c r="AB29" i="80" s="1"/>
  <c r="AC29" i="80" s="1"/>
  <c r="W42" i="80"/>
  <c r="AD42" i="80" s="1"/>
  <c r="W20" i="80"/>
  <c r="X20" i="80" s="1"/>
  <c r="AB20" i="80" s="1"/>
  <c r="AC20" i="80" s="1"/>
  <c r="W22" i="80"/>
  <c r="X22" i="80" s="1"/>
  <c r="AB22" i="80" s="1"/>
  <c r="AC22" i="80" s="1"/>
  <c r="W35" i="80"/>
  <c r="X35" i="80" s="1"/>
  <c r="AB35" i="80" s="1"/>
  <c r="AC35" i="80" s="1"/>
  <c r="W44" i="80"/>
  <c r="X44" i="80" s="1"/>
  <c r="AB44" i="80" s="1"/>
  <c r="AC44" i="80" s="1"/>
  <c r="AM116" i="80"/>
  <c r="AN116" i="80" s="1"/>
  <c r="AM119" i="80"/>
  <c r="AN119" i="80" s="1"/>
  <c r="AM122" i="80"/>
  <c r="AN122" i="80" s="1"/>
  <c r="AD114" i="80"/>
  <c r="AE114" i="80" s="1"/>
  <c r="AF114" i="80" s="1"/>
  <c r="AB117" i="80"/>
  <c r="AC117" i="80" s="1"/>
  <c r="AM118" i="80"/>
  <c r="AN118" i="80" s="1"/>
  <c r="AM125" i="80"/>
  <c r="AN125" i="80" s="1"/>
  <c r="AB106" i="80"/>
  <c r="AC106" i="80" s="1"/>
  <c r="AM112" i="80"/>
  <c r="AN112" i="80" s="1"/>
  <c r="AM123" i="80"/>
  <c r="AN123" i="80" s="1"/>
  <c r="AM126" i="80"/>
  <c r="AN126" i="80" s="1"/>
  <c r="AM128" i="80"/>
  <c r="AN128" i="80" s="1"/>
  <c r="AM131" i="80"/>
  <c r="AN131" i="80" s="1"/>
  <c r="AB109" i="80"/>
  <c r="AC109" i="80" s="1"/>
  <c r="AD112" i="80"/>
  <c r="AE112" i="80" s="1"/>
  <c r="AF112" i="80" s="1"/>
  <c r="AM135" i="80"/>
  <c r="AN135" i="80" s="1"/>
  <c r="X129" i="80"/>
  <c r="AB129" i="80" s="1"/>
  <c r="AC129" i="80" s="1"/>
  <c r="AG153" i="80"/>
  <c r="AJ153" i="80"/>
  <c r="AJ182" i="80"/>
  <c r="AG182" i="80"/>
  <c r="AM147" i="80"/>
  <c r="AN147" i="80" s="1"/>
  <c r="AM148" i="80"/>
  <c r="AN148" i="80" s="1"/>
  <c r="AM154" i="80"/>
  <c r="AN154" i="80" s="1"/>
  <c r="AJ169" i="80"/>
  <c r="AM170" i="80"/>
  <c r="AN170" i="80" s="1"/>
  <c r="AD120" i="80"/>
  <c r="AE120" i="80" s="1"/>
  <c r="AF120" i="80" s="1"/>
  <c r="AD126" i="80"/>
  <c r="AE126" i="80" s="1"/>
  <c r="AF126" i="80" s="1"/>
  <c r="AD132" i="80"/>
  <c r="AE132" i="80" s="1"/>
  <c r="AF132" i="80" s="1"/>
  <c r="AD138" i="80"/>
  <c r="AE138" i="80" s="1"/>
  <c r="AF138" i="80" s="1"/>
  <c r="AM142" i="80"/>
  <c r="AN142" i="80" s="1"/>
  <c r="AD149" i="80"/>
  <c r="AE149" i="80" s="1"/>
  <c r="AF149" i="80" s="1"/>
  <c r="AM155" i="80"/>
  <c r="AN155" i="80" s="1"/>
  <c r="AM149" i="80"/>
  <c r="AN149" i="80" s="1"/>
  <c r="AM158" i="80"/>
  <c r="AN158" i="80" s="1"/>
  <c r="AM160" i="80"/>
  <c r="AN160" i="80" s="1"/>
  <c r="AD174" i="80"/>
  <c r="AE174" i="80" s="1"/>
  <c r="AF174" i="80" s="1"/>
  <c r="AM185" i="80"/>
  <c r="AN185" i="80" s="1"/>
  <c r="AM190" i="80"/>
  <c r="AN190" i="80" s="1"/>
  <c r="AM192" i="80"/>
  <c r="AN192" i="80" s="1"/>
  <c r="AM201" i="80"/>
  <c r="AN201" i="80" s="1"/>
  <c r="AM173" i="80"/>
  <c r="AN173" i="80" s="1"/>
  <c r="AM183" i="80"/>
  <c r="AN183" i="80" s="1"/>
  <c r="X184" i="80"/>
  <c r="AB184" i="80" s="1"/>
  <c r="AC184" i="80" s="1"/>
  <c r="AM184" i="80"/>
  <c r="AN184" i="80" s="1"/>
  <c r="AM197" i="80"/>
  <c r="AN197" i="80" s="1"/>
  <c r="AM202" i="80"/>
  <c r="AN202" i="80" s="1"/>
  <c r="AG207" i="80"/>
  <c r="AD155" i="80"/>
  <c r="AE155" i="80" s="1"/>
  <c r="AF155" i="80" s="1"/>
  <c r="AD161" i="80"/>
  <c r="AE161" i="80" s="1"/>
  <c r="AF161" i="80" s="1"/>
  <c r="AD167" i="80"/>
  <c r="AE167" i="80" s="1"/>
  <c r="AF167" i="80" s="1"/>
  <c r="AM189" i="80"/>
  <c r="AN189" i="80" s="1"/>
  <c r="AD156" i="80"/>
  <c r="AE156" i="80" s="1"/>
  <c r="AF156" i="80" s="1"/>
  <c r="AD162" i="80"/>
  <c r="AE162" i="80" s="1"/>
  <c r="AF162" i="80" s="1"/>
  <c r="AD168" i="80"/>
  <c r="AE168" i="80" s="1"/>
  <c r="AF168" i="80" s="1"/>
  <c r="AM172" i="80"/>
  <c r="AN172" i="80" s="1"/>
  <c r="AD173" i="80"/>
  <c r="AE173" i="80" s="1"/>
  <c r="AF173" i="80" s="1"/>
  <c r="AD190" i="80"/>
  <c r="AE190" i="80" s="1"/>
  <c r="AF190" i="80" s="1"/>
  <c r="AM188" i="80"/>
  <c r="AN188" i="80" s="1"/>
  <c r="AD202" i="80"/>
  <c r="AE202" i="80" s="1"/>
  <c r="AF202" i="80" s="1"/>
  <c r="AM211" i="80"/>
  <c r="AN211" i="80" s="1"/>
  <c r="AM223" i="80"/>
  <c r="AN223" i="80" s="1"/>
  <c r="AD185" i="80"/>
  <c r="AE185" i="80" s="1"/>
  <c r="AF185" i="80" s="1"/>
  <c r="AD191" i="80"/>
  <c r="AE191" i="80" s="1"/>
  <c r="AF191" i="80" s="1"/>
  <c r="AD197" i="80"/>
  <c r="AE197" i="80" s="1"/>
  <c r="AF197" i="80" s="1"/>
  <c r="AD203" i="80"/>
  <c r="AE203" i="80" s="1"/>
  <c r="AF203" i="80" s="1"/>
  <c r="AM247" i="80"/>
  <c r="AN247" i="80" s="1"/>
  <c r="X248" i="80"/>
  <c r="AB248" i="80" s="1"/>
  <c r="AC248" i="80" s="1"/>
  <c r="AD180" i="80"/>
  <c r="AE180" i="80" s="1"/>
  <c r="AF180" i="80" s="1"/>
  <c r="AD186" i="80"/>
  <c r="AE186" i="80" s="1"/>
  <c r="AF186" i="80" s="1"/>
  <c r="AD192" i="80"/>
  <c r="AE192" i="80" s="1"/>
  <c r="AF192" i="80" s="1"/>
  <c r="AD198" i="80"/>
  <c r="AE198" i="80" s="1"/>
  <c r="AF198" i="80" s="1"/>
  <c r="AD236" i="80"/>
  <c r="AE236" i="80" s="1"/>
  <c r="AF236" i="80" s="1"/>
  <c r="AM242" i="80"/>
  <c r="AN242" i="80" s="1"/>
  <c r="AM217" i="80"/>
  <c r="AN217" i="80" s="1"/>
  <c r="AM241" i="80"/>
  <c r="AN241" i="80" s="1"/>
  <c r="AJ208" i="80"/>
  <c r="AM231" i="80"/>
  <c r="AN231" i="80" s="1"/>
  <c r="AM236" i="80"/>
  <c r="AN236" i="80" s="1"/>
  <c r="AM213" i="80"/>
  <c r="AN213" i="80" s="1"/>
  <c r="AM225" i="80"/>
  <c r="AN225" i="80" s="1"/>
  <c r="AM230" i="80"/>
  <c r="AN230" i="80" s="1"/>
  <c r="AM235" i="80"/>
  <c r="AN235" i="80" s="1"/>
  <c r="AD243" i="80"/>
  <c r="AE243" i="80" s="1"/>
  <c r="AF243" i="80" s="1"/>
  <c r="X249" i="80"/>
  <c r="AB249" i="80" s="1"/>
  <c r="AC249" i="80" s="1"/>
  <c r="AD249" i="80"/>
  <c r="AE249" i="80" s="1"/>
  <c r="AF249" i="80" s="1"/>
  <c r="AD214" i="80"/>
  <c r="AE214" i="80" s="1"/>
  <c r="AF214" i="80" s="1"/>
  <c r="AD220" i="80"/>
  <c r="AE220" i="80" s="1"/>
  <c r="AF220" i="80" s="1"/>
  <c r="AD226" i="80"/>
  <c r="AE226" i="80" s="1"/>
  <c r="AF226" i="80" s="1"/>
  <c r="AD232" i="80"/>
  <c r="AE232" i="80" s="1"/>
  <c r="AF232" i="80" s="1"/>
  <c r="BH16" i="79"/>
  <c r="BL16" i="79" s="1"/>
  <c r="G37" i="82" s="1"/>
  <c r="BM29" i="79"/>
  <c r="BM47" i="79"/>
  <c r="BM65" i="79"/>
  <c r="BM83" i="79"/>
  <c r="BM101" i="79"/>
  <c r="BH18" i="79"/>
  <c r="BL18" i="79" s="1"/>
  <c r="G49" i="82" s="1"/>
  <c r="BM41" i="79"/>
  <c r="BM59" i="79"/>
  <c r="BM77" i="79"/>
  <c r="BM95" i="79"/>
  <c r="BH15" i="79"/>
  <c r="BL15" i="79" s="1"/>
  <c r="G31" i="82" s="1"/>
  <c r="BL27" i="79"/>
  <c r="BK27" i="79" s="1"/>
  <c r="BH30" i="79"/>
  <c r="BL30" i="79" s="1"/>
  <c r="BL33" i="79"/>
  <c r="BK33" i="79" s="1"/>
  <c r="BH36" i="79"/>
  <c r="BL36" i="79" s="1"/>
  <c r="BL39" i="79"/>
  <c r="BK39" i="79" s="1"/>
  <c r="BH42" i="79"/>
  <c r="BL42" i="79" s="1"/>
  <c r="BL45" i="79"/>
  <c r="BK45" i="79" s="1"/>
  <c r="BH48" i="79"/>
  <c r="BL48" i="79" s="1"/>
  <c r="BK48" i="79" s="1"/>
  <c r="BL51" i="79"/>
  <c r="BK51" i="79" s="1"/>
  <c r="BH54" i="79"/>
  <c r="BL54" i="79" s="1"/>
  <c r="BL57" i="79"/>
  <c r="BK57" i="79" s="1"/>
  <c r="BH60" i="79"/>
  <c r="BL60" i="79" s="1"/>
  <c r="BL63" i="79"/>
  <c r="BK63" i="79" s="1"/>
  <c r="BH66" i="79"/>
  <c r="BL66" i="79" s="1"/>
  <c r="BK66" i="79" s="1"/>
  <c r="BL69" i="79"/>
  <c r="BK69" i="79" s="1"/>
  <c r="BH72" i="79"/>
  <c r="BL72" i="79" s="1"/>
  <c r="BL75" i="79"/>
  <c r="BK75" i="79" s="1"/>
  <c r="BH78" i="79"/>
  <c r="BL78" i="79" s="1"/>
  <c r="BL81" i="79"/>
  <c r="BK81" i="79" s="1"/>
  <c r="BH84" i="79"/>
  <c r="BL84" i="79" s="1"/>
  <c r="BL87" i="79"/>
  <c r="BK87" i="79" s="1"/>
  <c r="BH90" i="79"/>
  <c r="BL90" i="79" s="1"/>
  <c r="BL93" i="79"/>
  <c r="BK93" i="79" s="1"/>
  <c r="BH96" i="79"/>
  <c r="BL96" i="79" s="1"/>
  <c r="BL99" i="79"/>
  <c r="BK99" i="79" s="1"/>
  <c r="BH102" i="79"/>
  <c r="BL102" i="79" s="1"/>
  <c r="BK102" i="79" s="1"/>
  <c r="BL11" i="79"/>
  <c r="BH12" i="79"/>
  <c r="BL12" i="79" s="1"/>
  <c r="G13" i="82" s="1"/>
  <c r="BH17" i="79"/>
  <c r="BL17" i="79" s="1"/>
  <c r="G43" i="82" s="1"/>
  <c r="BL23" i="79"/>
  <c r="BH24" i="79"/>
  <c r="BL24" i="79" s="1"/>
  <c r="BL28" i="79"/>
  <c r="BK28" i="79" s="1"/>
  <c r="BH31" i="79"/>
  <c r="BL31" i="79" s="1"/>
  <c r="BL34" i="79"/>
  <c r="BK34" i="79" s="1"/>
  <c r="BH37" i="79"/>
  <c r="BL37" i="79" s="1"/>
  <c r="BL40" i="79"/>
  <c r="BK40" i="79" s="1"/>
  <c r="BH43" i="79"/>
  <c r="BL43" i="79" s="1"/>
  <c r="BL46" i="79"/>
  <c r="BK46" i="79" s="1"/>
  <c r="BH49" i="79"/>
  <c r="BL49" i="79" s="1"/>
  <c r="BL52" i="79"/>
  <c r="BK52" i="79" s="1"/>
  <c r="BH55" i="79"/>
  <c r="BL55" i="79" s="1"/>
  <c r="BL58" i="79"/>
  <c r="BK58" i="79" s="1"/>
  <c r="BH61" i="79"/>
  <c r="BL61" i="79" s="1"/>
  <c r="BK61" i="79" s="1"/>
  <c r="BL64" i="79"/>
  <c r="BK64" i="79" s="1"/>
  <c r="BH67" i="79"/>
  <c r="BL67" i="79" s="1"/>
  <c r="BL70" i="79"/>
  <c r="BK70" i="79" s="1"/>
  <c r="BH73" i="79"/>
  <c r="BL73" i="79" s="1"/>
  <c r="BL76" i="79"/>
  <c r="BK76" i="79" s="1"/>
  <c r="BH79" i="79"/>
  <c r="BL79" i="79" s="1"/>
  <c r="BK79" i="79" s="1"/>
  <c r="BL82" i="79"/>
  <c r="BK82" i="79" s="1"/>
  <c r="BH85" i="79"/>
  <c r="BL85" i="79" s="1"/>
  <c r="BL88" i="79"/>
  <c r="BK88" i="79" s="1"/>
  <c r="BH91" i="79"/>
  <c r="BL91" i="79" s="1"/>
  <c r="BL94" i="79"/>
  <c r="BK94" i="79" s="1"/>
  <c r="BH97" i="79"/>
  <c r="BL97" i="79" s="1"/>
  <c r="BL100" i="79"/>
  <c r="BK100" i="79" s="1"/>
  <c r="AD21" i="80" l="1"/>
  <c r="AG201" i="80"/>
  <c r="AJ189" i="80"/>
  <c r="AG212" i="80"/>
  <c r="AG108" i="80"/>
  <c r="AG230" i="80"/>
  <c r="AG172" i="80"/>
  <c r="AD19" i="80"/>
  <c r="AD10" i="80"/>
  <c r="X10" i="80"/>
  <c r="AD32" i="80"/>
  <c r="X16" i="80"/>
  <c r="AB16" i="80" s="1"/>
  <c r="AC16" i="80" s="1"/>
  <c r="X39" i="80"/>
  <c r="AB39" i="80" s="1"/>
  <c r="AC39" i="80" s="1"/>
  <c r="AD17" i="80"/>
  <c r="AD27" i="80"/>
  <c r="AG188" i="80"/>
  <c r="AG229" i="80"/>
  <c r="AJ131" i="80"/>
  <c r="BM32" i="79"/>
  <c r="AG213" i="80"/>
  <c r="AJ158" i="80"/>
  <c r="AG134" i="80"/>
  <c r="BM44" i="79"/>
  <c r="X36" i="80"/>
  <c r="AB36" i="80" s="1"/>
  <c r="AC36" i="80" s="1"/>
  <c r="AD14" i="80"/>
  <c r="AD40" i="80"/>
  <c r="AG152" i="80"/>
  <c r="AG221" i="80"/>
  <c r="AG242" i="80"/>
  <c r="AG142" i="80"/>
  <c r="AJ205" i="80"/>
  <c r="AJ223" i="80"/>
  <c r="AJ224" i="80"/>
  <c r="AG183" i="80"/>
  <c r="AG235" i="80"/>
  <c r="AG128" i="80"/>
  <c r="AJ145" i="80"/>
  <c r="AJ231" i="80"/>
  <c r="AJ210" i="80"/>
  <c r="AJ217" i="80"/>
  <c r="AG157" i="80"/>
  <c r="AG146" i="80"/>
  <c r="AJ137" i="80"/>
  <c r="AG246" i="80"/>
  <c r="AJ222" i="80"/>
  <c r="AG109" i="80"/>
  <c r="AJ194" i="80"/>
  <c r="AG125" i="80"/>
  <c r="AG117" i="80"/>
  <c r="AG175" i="80"/>
  <c r="AG228" i="80"/>
  <c r="AG211" i="80"/>
  <c r="AJ105" i="80"/>
  <c r="AJ237" i="80"/>
  <c r="AG151" i="80"/>
  <c r="AJ143" i="80"/>
  <c r="AG140" i="80"/>
  <c r="AD12" i="80"/>
  <c r="AD13" i="80"/>
  <c r="AJ196" i="80"/>
  <c r="AJ247" i="80"/>
  <c r="X15" i="80"/>
  <c r="AB15" i="80" s="1"/>
  <c r="AC15" i="80" s="1"/>
  <c r="X12" i="80"/>
  <c r="AB26" i="80" s="1"/>
  <c r="X30" i="80"/>
  <c r="AB30" i="80" s="1"/>
  <c r="AC30" i="80" s="1"/>
  <c r="AJ225" i="80"/>
  <c r="AJ244" i="80"/>
  <c r="BM74" i="79"/>
  <c r="AD44" i="80"/>
  <c r="BM98" i="79"/>
  <c r="BM92" i="79"/>
  <c r="BM62" i="79"/>
  <c r="BM56" i="79"/>
  <c r="AG118" i="80"/>
  <c r="AG111" i="80"/>
  <c r="AJ116" i="80"/>
  <c r="AG193" i="80"/>
  <c r="AG204" i="80"/>
  <c r="AG150" i="80"/>
  <c r="AG195" i="80"/>
  <c r="AG139" i="80"/>
  <c r="AG187" i="80"/>
  <c r="AG218" i="80"/>
  <c r="AG181" i="80"/>
  <c r="AG107" i="80"/>
  <c r="AJ102" i="80"/>
  <c r="X43" i="80"/>
  <c r="AB43" i="80" s="1"/>
  <c r="AC43" i="80" s="1"/>
  <c r="AD43" i="80"/>
  <c r="AG245" i="80"/>
  <c r="AG171" i="80"/>
  <c r="AG127" i="80"/>
  <c r="AJ159" i="80"/>
  <c r="AJ164" i="80"/>
  <c r="AG238" i="80"/>
  <c r="AG184" i="80"/>
  <c r="BK24" i="79"/>
  <c r="G85" i="82"/>
  <c r="BK96" i="79"/>
  <c r="BM96" i="79"/>
  <c r="BK23" i="79"/>
  <c r="G79" i="82"/>
  <c r="BK11" i="79"/>
  <c r="G7" i="82"/>
  <c r="AJ165" i="80"/>
  <c r="AG154" i="80"/>
  <c r="AG141" i="80"/>
  <c r="AD33" i="80"/>
  <c r="X11" i="80"/>
  <c r="AB11" i="80" s="1"/>
  <c r="AJ241" i="80"/>
  <c r="AG103" i="80"/>
  <c r="AD18" i="80"/>
  <c r="AG233" i="80"/>
  <c r="AG199" i="80"/>
  <c r="AG234" i="80"/>
  <c r="AJ119" i="80"/>
  <c r="AG240" i="80"/>
  <c r="AJ129" i="80"/>
  <c r="AD11" i="80"/>
  <c r="AD34" i="80"/>
  <c r="AG239" i="80"/>
  <c r="AD20" i="80"/>
  <c r="AJ166" i="80"/>
  <c r="AJ113" i="80"/>
  <c r="AJ170" i="80"/>
  <c r="AJ124" i="80"/>
  <c r="AG133" i="80"/>
  <c r="AD37" i="80"/>
  <c r="AB10" i="80"/>
  <c r="AB24" i="80"/>
  <c r="AG216" i="80"/>
  <c r="AD25" i="80"/>
  <c r="AD24" i="80"/>
  <c r="AD26" i="80"/>
  <c r="AJ160" i="80"/>
  <c r="AJ178" i="80"/>
  <c r="AG121" i="80"/>
  <c r="AJ147" i="80"/>
  <c r="AG135" i="80"/>
  <c r="AJ148" i="80"/>
  <c r="AJ136" i="80"/>
  <c r="AG110" i="80"/>
  <c r="AG163" i="80"/>
  <c r="AG176" i="80"/>
  <c r="AJ101" i="80"/>
  <c r="AG106" i="80"/>
  <c r="AJ219" i="80"/>
  <c r="AG177" i="80"/>
  <c r="AG123" i="80"/>
  <c r="AJ248" i="80"/>
  <c r="AG206" i="80"/>
  <c r="AJ179" i="80"/>
  <c r="BK15" i="79"/>
  <c r="BM15" i="79"/>
  <c r="H31" i="82" s="1"/>
  <c r="BK18" i="79"/>
  <c r="BM18" i="79"/>
  <c r="H49" i="82" s="1"/>
  <c r="BK80" i="79"/>
  <c r="BM80" i="79"/>
  <c r="BK42" i="79"/>
  <c r="BM42" i="79"/>
  <c r="AD31" i="80"/>
  <c r="AG200" i="80"/>
  <c r="AG122" i="80"/>
  <c r="AJ130" i="80"/>
  <c r="AG104" i="80"/>
  <c r="AJ227" i="80"/>
  <c r="AG227" i="80"/>
  <c r="AJ209" i="80"/>
  <c r="AG209" i="80"/>
  <c r="AJ115" i="80"/>
  <c r="AG115" i="80"/>
  <c r="AD28" i="80"/>
  <c r="BM46" i="79"/>
  <c r="BM100" i="79"/>
  <c r="BM28" i="79"/>
  <c r="BM82" i="79"/>
  <c r="BM23" i="79"/>
  <c r="H79" i="82" s="1"/>
  <c r="BM99" i="79"/>
  <c r="BM63" i="79"/>
  <c r="BM27" i="79"/>
  <c r="AD29" i="80"/>
  <c r="AJ215" i="80"/>
  <c r="AG215" i="80"/>
  <c r="AJ144" i="80"/>
  <c r="AG144" i="80"/>
  <c r="BM38" i="79"/>
  <c r="AG214" i="80"/>
  <c r="AJ214" i="80"/>
  <c r="AG249" i="80"/>
  <c r="AJ249" i="80"/>
  <c r="AG232" i="80"/>
  <c r="AJ232" i="80"/>
  <c r="AG226" i="80"/>
  <c r="AJ226" i="80"/>
  <c r="AG243" i="80"/>
  <c r="AJ243" i="80"/>
  <c r="AG191" i="80"/>
  <c r="AJ191" i="80"/>
  <c r="AJ162" i="80"/>
  <c r="AG162" i="80"/>
  <c r="AJ167" i="80"/>
  <c r="AG167" i="80"/>
  <c r="AJ174" i="80"/>
  <c r="AG174" i="80"/>
  <c r="AG132" i="80"/>
  <c r="AJ132" i="80"/>
  <c r="AD41" i="80"/>
  <c r="AG220" i="80"/>
  <c r="AJ220" i="80"/>
  <c r="AG198" i="80"/>
  <c r="AJ198" i="80"/>
  <c r="AG185" i="80"/>
  <c r="AJ185" i="80"/>
  <c r="AJ156" i="80"/>
  <c r="AG156" i="80"/>
  <c r="AJ161" i="80"/>
  <c r="AG161" i="80"/>
  <c r="AG126" i="80"/>
  <c r="AJ126" i="80"/>
  <c r="X42" i="80"/>
  <c r="AB42" i="80" s="1"/>
  <c r="AC42" i="80" s="1"/>
  <c r="AG192" i="80"/>
  <c r="AJ192" i="80"/>
  <c r="AJ155" i="80"/>
  <c r="AG155" i="80"/>
  <c r="AG120" i="80"/>
  <c r="AJ120" i="80"/>
  <c r="AG112" i="80"/>
  <c r="AJ112" i="80"/>
  <c r="AG186" i="80"/>
  <c r="AJ186" i="80"/>
  <c r="AG173" i="80"/>
  <c r="AJ173" i="80"/>
  <c r="AG149" i="80"/>
  <c r="AJ149" i="80"/>
  <c r="AJ114" i="80"/>
  <c r="AG114" i="80"/>
  <c r="AD35" i="80"/>
  <c r="AG180" i="80"/>
  <c r="AJ180" i="80"/>
  <c r="AG203" i="80"/>
  <c r="AJ203" i="80"/>
  <c r="AG202" i="80"/>
  <c r="AJ202" i="80"/>
  <c r="AD23" i="80"/>
  <c r="AD38" i="80"/>
  <c r="AG236" i="80"/>
  <c r="AJ236" i="80"/>
  <c r="AG197" i="80"/>
  <c r="AJ197" i="80"/>
  <c r="AG190" i="80"/>
  <c r="AJ190" i="80"/>
  <c r="AJ168" i="80"/>
  <c r="AG168" i="80"/>
  <c r="AG138" i="80"/>
  <c r="AJ138" i="80"/>
  <c r="AD22" i="80"/>
  <c r="BK67" i="79"/>
  <c r="BM67" i="79"/>
  <c r="BK31" i="79"/>
  <c r="BM31" i="79"/>
  <c r="BK97" i="79"/>
  <c r="BM97" i="79"/>
  <c r="BK43" i="79"/>
  <c r="BM43" i="79"/>
  <c r="BK78" i="79"/>
  <c r="BM78" i="79"/>
  <c r="BK60" i="79"/>
  <c r="BM60" i="79"/>
  <c r="BK91" i="79"/>
  <c r="BM91" i="79"/>
  <c r="BK73" i="79"/>
  <c r="BM73" i="79"/>
  <c r="BK55" i="79"/>
  <c r="BM55" i="79"/>
  <c r="BK37" i="79"/>
  <c r="BM37" i="79"/>
  <c r="BK17" i="79"/>
  <c r="BM17" i="79"/>
  <c r="H43" i="82" s="1"/>
  <c r="BK19" i="79"/>
  <c r="AL43" i="80" s="1"/>
  <c r="BM19" i="79"/>
  <c r="H55" i="82" s="1"/>
  <c r="BK16" i="79"/>
  <c r="BM16" i="79"/>
  <c r="H37" i="82" s="1"/>
  <c r="BK12" i="79"/>
  <c r="BM12" i="79"/>
  <c r="H13" i="82" s="1"/>
  <c r="BK90" i="79"/>
  <c r="BM90" i="79"/>
  <c r="BK72" i="79"/>
  <c r="BM72" i="79"/>
  <c r="BK54" i="79"/>
  <c r="BM54" i="79"/>
  <c r="BK36" i="79"/>
  <c r="BM36" i="79"/>
  <c r="BK22" i="79"/>
  <c r="BM22" i="79"/>
  <c r="H73" i="82" s="1"/>
  <c r="BK85" i="79"/>
  <c r="BM85" i="79"/>
  <c r="BK49" i="79"/>
  <c r="BM49" i="79"/>
  <c r="BK21" i="79"/>
  <c r="BM21" i="79"/>
  <c r="H67" i="82" s="1"/>
  <c r="BK84" i="79"/>
  <c r="BM84" i="79"/>
  <c r="BK30" i="79"/>
  <c r="BM30" i="79"/>
  <c r="BK20" i="79"/>
  <c r="BM20" i="79"/>
  <c r="H61" i="82" s="1"/>
  <c r="BM66" i="79"/>
  <c r="BM70" i="79"/>
  <c r="BM34" i="79"/>
  <c r="BM79" i="79"/>
  <c r="BM24" i="79"/>
  <c r="H85" i="82" s="1"/>
  <c r="BM93" i="79"/>
  <c r="BM39" i="79"/>
  <c r="BM76" i="79"/>
  <c r="BM40" i="79"/>
  <c r="BM69" i="79"/>
  <c r="BM33" i="79"/>
  <c r="BM75" i="79"/>
  <c r="BM88" i="79"/>
  <c r="BM52" i="79"/>
  <c r="BM11" i="79"/>
  <c r="H7" i="82" s="1"/>
  <c r="BM64" i="79"/>
  <c r="BM102" i="79"/>
  <c r="BM48" i="79"/>
  <c r="BM81" i="79"/>
  <c r="BM45" i="79"/>
  <c r="BM61" i="79"/>
  <c r="BM94" i="79"/>
  <c r="BM58" i="79"/>
  <c r="BM57" i="79"/>
  <c r="BM87" i="79"/>
  <c r="BM51" i="79"/>
  <c r="AB12" i="80" l="1"/>
  <c r="AB25" i="80"/>
  <c r="AE44" i="80"/>
  <c r="AL42" i="80"/>
  <c r="AE25" i="80"/>
  <c r="AE42" i="80"/>
  <c r="AF42" i="80" s="1"/>
  <c r="AG42" i="80" s="1"/>
  <c r="AE43" i="80"/>
  <c r="AF43" i="80" s="1"/>
  <c r="AG43" i="80" s="1"/>
  <c r="AE28" i="80"/>
  <c r="AF28" i="80" s="1"/>
  <c r="AG28" i="80" s="1"/>
  <c r="AC10" i="80"/>
  <c r="AC24" i="80"/>
  <c r="AC11" i="80"/>
  <c r="AC25" i="80"/>
  <c r="AE26" i="80"/>
  <c r="AC12" i="80"/>
  <c r="AC26" i="80"/>
  <c r="AE24" i="80"/>
  <c r="AE22" i="80"/>
  <c r="AF22" i="80" s="1"/>
  <c r="AJ22" i="80" s="1"/>
  <c r="AE16" i="80"/>
  <c r="AF16" i="80" s="1"/>
  <c r="AG16" i="80" s="1"/>
  <c r="AE15" i="80"/>
  <c r="AF15" i="80" s="1"/>
  <c r="AG15" i="80" s="1"/>
  <c r="AE34" i="80"/>
  <c r="AF34" i="80" s="1"/>
  <c r="AE17" i="80"/>
  <c r="AF17" i="80" s="1"/>
  <c r="AE13" i="80"/>
  <c r="AF13" i="80" s="1"/>
  <c r="AG13" i="80" s="1"/>
  <c r="AE19" i="80"/>
  <c r="AF19" i="80" s="1"/>
  <c r="AE36" i="80"/>
  <c r="AF36" i="80" s="1"/>
  <c r="AE29" i="80"/>
  <c r="AF29" i="80" s="1"/>
  <c r="AE21" i="80"/>
  <c r="AF21" i="80" s="1"/>
  <c r="AE39" i="80"/>
  <c r="AF39" i="80" s="1"/>
  <c r="AE41" i="80"/>
  <c r="AF41" i="80" s="1"/>
  <c r="AE37" i="80"/>
  <c r="AF37" i="80" s="1"/>
  <c r="AE11" i="80"/>
  <c r="AE38" i="80"/>
  <c r="AF38" i="80" s="1"/>
  <c r="AE20" i="80"/>
  <c r="AF20" i="80" s="1"/>
  <c r="AE40" i="80"/>
  <c r="AF40" i="80" s="1"/>
  <c r="AE23" i="80"/>
  <c r="AF23" i="80" s="1"/>
  <c r="AE32" i="80"/>
  <c r="AF32" i="80" s="1"/>
  <c r="AE10" i="80"/>
  <c r="AE12" i="80"/>
  <c r="AE14" i="80"/>
  <c r="AF14" i="80" s="1"/>
  <c r="AG14" i="80" s="1"/>
  <c r="AE33" i="80"/>
  <c r="AF33" i="80" s="1"/>
  <c r="AE18" i="80"/>
  <c r="AF18" i="80" s="1"/>
  <c r="AE35" i="80"/>
  <c r="AF35" i="80" s="1"/>
  <c r="AE27" i="80"/>
  <c r="AF27" i="80" s="1"/>
  <c r="AG27" i="80" s="1"/>
  <c r="AE30" i="80"/>
  <c r="AF30" i="80" s="1"/>
  <c r="AE31" i="80"/>
  <c r="AF31" i="80" s="1"/>
  <c r="AA88" i="64"/>
  <c r="J85" i="77" s="1"/>
  <c r="AA40" i="64"/>
  <c r="J37" i="77" s="1"/>
  <c r="J38" i="77"/>
  <c r="AA42" i="64"/>
  <c r="J39" i="77" s="1"/>
  <c r="AA43" i="64"/>
  <c r="J40" i="77" s="1"/>
  <c r="AA44" i="64"/>
  <c r="J41" i="77" s="1"/>
  <c r="AA45" i="64"/>
  <c r="J42" i="77" s="1"/>
  <c r="AA46" i="64"/>
  <c r="J43" i="77" s="1"/>
  <c r="AA47" i="64"/>
  <c r="J44" i="77" s="1"/>
  <c r="AA48" i="64"/>
  <c r="J45" i="77" s="1"/>
  <c r="AA49" i="64"/>
  <c r="J46" i="77" s="1"/>
  <c r="AA50" i="64"/>
  <c r="J47" i="77" s="1"/>
  <c r="AA51" i="64"/>
  <c r="J48" i="77" s="1"/>
  <c r="Q11" i="64"/>
  <c r="Q12" i="64"/>
  <c r="X12" i="64" s="1"/>
  <c r="Q13" i="64"/>
  <c r="Q14" i="64"/>
  <c r="X14" i="64" s="1"/>
  <c r="Q15" i="64"/>
  <c r="X15" i="64" s="1"/>
  <c r="Q16" i="64"/>
  <c r="Q17" i="64"/>
  <c r="X17" i="64" s="1"/>
  <c r="Q18" i="64"/>
  <c r="X18" i="64" s="1"/>
  <c r="Q19" i="64"/>
  <c r="X19" i="64" s="1"/>
  <c r="Q20" i="64"/>
  <c r="Q21" i="64"/>
  <c r="X21" i="64" s="1"/>
  <c r="Q22" i="64"/>
  <c r="Q23" i="64"/>
  <c r="X23" i="64" s="1"/>
  <c r="Q24" i="64"/>
  <c r="X24" i="64" s="1"/>
  <c r="Q25" i="64"/>
  <c r="X25" i="64" s="1"/>
  <c r="Q26" i="64"/>
  <c r="X26" i="64" s="1"/>
  <c r="Q27" i="64"/>
  <c r="X27" i="64" s="1"/>
  <c r="Q28" i="64"/>
  <c r="Q29" i="64"/>
  <c r="Q31" i="64"/>
  <c r="X31" i="64" s="1"/>
  <c r="Q32" i="64"/>
  <c r="X32" i="64" s="1"/>
  <c r="Q33" i="64"/>
  <c r="X33" i="64" s="1"/>
  <c r="Q34" i="64"/>
  <c r="Q35" i="64"/>
  <c r="X35" i="64" s="1"/>
  <c r="Q36" i="64"/>
  <c r="X36" i="64" s="1"/>
  <c r="Q37" i="64"/>
  <c r="Q38" i="64"/>
  <c r="Q39" i="64"/>
  <c r="X39" i="64" s="1"/>
  <c r="Q40" i="64"/>
  <c r="Q42" i="64"/>
  <c r="X42" i="64" s="1"/>
  <c r="Q43" i="64"/>
  <c r="X43" i="64" s="1"/>
  <c r="Q44" i="64"/>
  <c r="X44" i="64" s="1"/>
  <c r="Q45" i="64"/>
  <c r="X45" i="64" s="1"/>
  <c r="Q46" i="64"/>
  <c r="Q47" i="64"/>
  <c r="X47" i="64" s="1"/>
  <c r="Q48" i="64"/>
  <c r="X48" i="64" s="1"/>
  <c r="Q49" i="64"/>
  <c r="X49" i="64" s="1"/>
  <c r="Q50" i="64"/>
  <c r="X50" i="64" s="1"/>
  <c r="Q51" i="64"/>
  <c r="X51" i="64" s="1"/>
  <c r="Q52" i="64"/>
  <c r="Q53" i="64"/>
  <c r="X53" i="64" s="1"/>
  <c r="Q54" i="64"/>
  <c r="X54" i="64" s="1"/>
  <c r="Q55" i="64"/>
  <c r="X55" i="64" s="1"/>
  <c r="Q56" i="64"/>
  <c r="X56" i="64" s="1"/>
  <c r="Q57" i="64"/>
  <c r="X57" i="64" s="1"/>
  <c r="Q58" i="64"/>
  <c r="Q59" i="64"/>
  <c r="Q60" i="64"/>
  <c r="Q61" i="64"/>
  <c r="Q62" i="64"/>
  <c r="X62" i="64" s="1"/>
  <c r="Q63" i="64"/>
  <c r="X63" i="64" s="1"/>
  <c r="Q64" i="64"/>
  <c r="Q65" i="64"/>
  <c r="Q66" i="64"/>
  <c r="Q67" i="64"/>
  <c r="X67" i="64" s="1"/>
  <c r="Q68" i="64"/>
  <c r="X68" i="64" s="1"/>
  <c r="Z68" i="64" s="1"/>
  <c r="Q69" i="64"/>
  <c r="Q76" i="64"/>
  <c r="Q77" i="64"/>
  <c r="Q78" i="64"/>
  <c r="X78" i="64" s="1"/>
  <c r="Q79" i="64"/>
  <c r="Q80" i="64"/>
  <c r="Q81" i="64"/>
  <c r="X81" i="64" s="1"/>
  <c r="Q82" i="64"/>
  <c r="Q83" i="64"/>
  <c r="X83" i="64" s="1"/>
  <c r="Q84" i="64"/>
  <c r="Q85" i="64"/>
  <c r="X85" i="64" s="1"/>
  <c r="Y85" i="64" s="1"/>
  <c r="Q86" i="64"/>
  <c r="X86" i="64" s="1"/>
  <c r="Y86" i="64" s="1"/>
  <c r="Q87" i="64"/>
  <c r="Q88" i="64"/>
  <c r="Q89" i="64"/>
  <c r="Q90" i="64"/>
  <c r="X90" i="64" s="1"/>
  <c r="Q91" i="64"/>
  <c r="X91" i="64" s="1"/>
  <c r="Q92" i="64"/>
  <c r="X92" i="64" s="1"/>
  <c r="Y92" i="64" s="1"/>
  <c r="Q93" i="64"/>
  <c r="Q94" i="64"/>
  <c r="Q95" i="64"/>
  <c r="Q96" i="64"/>
  <c r="Q97" i="64"/>
  <c r="X97" i="64" s="1"/>
  <c r="Q98" i="64"/>
  <c r="X98" i="64" s="1"/>
  <c r="Z98" i="64" s="1"/>
  <c r="Q99" i="64"/>
  <c r="X99" i="64" s="1"/>
  <c r="Q100" i="64"/>
  <c r="Q101" i="64"/>
  <c r="Q102" i="64"/>
  <c r="Q103" i="64"/>
  <c r="Q104" i="64"/>
  <c r="Q105" i="64"/>
  <c r="X105" i="64" s="1"/>
  <c r="Q106" i="64"/>
  <c r="Q107" i="64"/>
  <c r="Q108" i="64"/>
  <c r="X108" i="64" s="1"/>
  <c r="Z108" i="64" s="1"/>
  <c r="Q109" i="64"/>
  <c r="X109" i="64" s="1"/>
  <c r="Q110" i="64"/>
  <c r="X110" i="64" s="1"/>
  <c r="Q111" i="64"/>
  <c r="Q112" i="64"/>
  <c r="Q113" i="64"/>
  <c r="Q114" i="64"/>
  <c r="X114" i="64" s="1"/>
  <c r="Q115" i="64"/>
  <c r="Q116" i="64"/>
  <c r="Q117" i="64"/>
  <c r="X117" i="64" s="1"/>
  <c r="Q118" i="64"/>
  <c r="Q119" i="64"/>
  <c r="Q120" i="64"/>
  <c r="X120" i="64" s="1"/>
  <c r="Q121" i="64"/>
  <c r="Q122" i="64"/>
  <c r="Q123" i="64"/>
  <c r="Q124" i="64"/>
  <c r="Q125" i="64"/>
  <c r="Q126" i="64"/>
  <c r="X126" i="64" s="1"/>
  <c r="Q127" i="64"/>
  <c r="Q128" i="64"/>
  <c r="Q129" i="64"/>
  <c r="Q130" i="64"/>
  <c r="Q131" i="64"/>
  <c r="Q132" i="64"/>
  <c r="Q133" i="64"/>
  <c r="Q134" i="64"/>
  <c r="Q135" i="64"/>
  <c r="X135" i="64" s="1"/>
  <c r="Q10" i="64"/>
  <c r="T11" i="64"/>
  <c r="T12" i="64"/>
  <c r="T13" i="64"/>
  <c r="T14" i="64"/>
  <c r="T15" i="64"/>
  <c r="T16" i="64"/>
  <c r="T17" i="64"/>
  <c r="T18" i="64"/>
  <c r="T19" i="64"/>
  <c r="T20" i="64"/>
  <c r="T21" i="64"/>
  <c r="T22" i="64"/>
  <c r="T23" i="64"/>
  <c r="T24" i="64"/>
  <c r="T25" i="64"/>
  <c r="T26" i="64"/>
  <c r="T27" i="64"/>
  <c r="T28" i="64"/>
  <c r="T29" i="64"/>
  <c r="T30" i="64"/>
  <c r="T31" i="64"/>
  <c r="T32" i="64"/>
  <c r="T33" i="64"/>
  <c r="T34" i="64"/>
  <c r="T35" i="64"/>
  <c r="T36" i="64"/>
  <c r="T37" i="64"/>
  <c r="T38" i="64"/>
  <c r="T39" i="64"/>
  <c r="T40" i="64"/>
  <c r="T41" i="64"/>
  <c r="T42" i="64"/>
  <c r="T43" i="64"/>
  <c r="T44" i="64"/>
  <c r="T45" i="64"/>
  <c r="T46" i="64"/>
  <c r="T47" i="64"/>
  <c r="T48" i="64"/>
  <c r="T49" i="64"/>
  <c r="T50" i="64"/>
  <c r="T51" i="64"/>
  <c r="T52" i="64"/>
  <c r="T53" i="64"/>
  <c r="T54" i="64"/>
  <c r="T55" i="64"/>
  <c r="T56" i="64"/>
  <c r="T57" i="64"/>
  <c r="T58" i="64"/>
  <c r="T59" i="64"/>
  <c r="T60" i="64"/>
  <c r="T61" i="64"/>
  <c r="T62" i="64"/>
  <c r="T63" i="64"/>
  <c r="T64" i="64"/>
  <c r="T66" i="64"/>
  <c r="T67" i="64"/>
  <c r="T68" i="64"/>
  <c r="T69" i="64"/>
  <c r="T76" i="64"/>
  <c r="T77" i="64"/>
  <c r="T78" i="64"/>
  <c r="T79" i="64"/>
  <c r="T80" i="64"/>
  <c r="T81" i="64"/>
  <c r="T82" i="64"/>
  <c r="T83" i="64"/>
  <c r="T84" i="64"/>
  <c r="T85" i="64"/>
  <c r="T86" i="64"/>
  <c r="T87" i="64"/>
  <c r="T88" i="64"/>
  <c r="T89" i="64"/>
  <c r="T90" i="64"/>
  <c r="T91" i="64"/>
  <c r="T92" i="64"/>
  <c r="T93" i="64"/>
  <c r="T94" i="64"/>
  <c r="T95" i="64"/>
  <c r="T96" i="64"/>
  <c r="T97" i="64"/>
  <c r="T98" i="64"/>
  <c r="T99" i="64"/>
  <c r="T100" i="64"/>
  <c r="T101" i="64"/>
  <c r="T102" i="64"/>
  <c r="T103" i="64"/>
  <c r="T104" i="64"/>
  <c r="T105" i="64"/>
  <c r="T106" i="64"/>
  <c r="T107" i="64"/>
  <c r="T108" i="64"/>
  <c r="T109" i="64"/>
  <c r="T110" i="64"/>
  <c r="T111" i="64"/>
  <c r="T112" i="64"/>
  <c r="T113" i="64"/>
  <c r="T114" i="64"/>
  <c r="T115" i="64"/>
  <c r="T116" i="64"/>
  <c r="T117" i="64"/>
  <c r="T118" i="64"/>
  <c r="T119" i="64"/>
  <c r="T120" i="64"/>
  <c r="T121" i="64"/>
  <c r="T122" i="64"/>
  <c r="T123" i="64"/>
  <c r="T124" i="64"/>
  <c r="T125" i="64"/>
  <c r="T126" i="64"/>
  <c r="T127" i="64"/>
  <c r="T128" i="64"/>
  <c r="T129" i="64"/>
  <c r="T130" i="64"/>
  <c r="T131" i="64"/>
  <c r="T132" i="64"/>
  <c r="T133" i="64"/>
  <c r="T134" i="64"/>
  <c r="T135" i="64"/>
  <c r="T10" i="64"/>
  <c r="K65" i="64"/>
  <c r="K66" i="64"/>
  <c r="K67" i="64"/>
  <c r="K68" i="64"/>
  <c r="K69" i="64"/>
  <c r="K77" i="64"/>
  <c r="K78" i="64"/>
  <c r="K79" i="64"/>
  <c r="K80" i="64"/>
  <c r="K81" i="64"/>
  <c r="K83" i="64"/>
  <c r="K84" i="64"/>
  <c r="K85" i="64"/>
  <c r="K86" i="64"/>
  <c r="K87" i="64"/>
  <c r="K89" i="64"/>
  <c r="K90" i="64"/>
  <c r="K91" i="64"/>
  <c r="K92" i="64"/>
  <c r="K93" i="64"/>
  <c r="K95" i="64"/>
  <c r="K96" i="64"/>
  <c r="K97" i="64"/>
  <c r="K98" i="64"/>
  <c r="K99" i="64"/>
  <c r="K101" i="64"/>
  <c r="K102" i="64"/>
  <c r="K103" i="64"/>
  <c r="K104" i="64"/>
  <c r="K105" i="64"/>
  <c r="K107" i="64"/>
  <c r="K108" i="64"/>
  <c r="K109" i="64"/>
  <c r="K110" i="64"/>
  <c r="K111" i="64"/>
  <c r="K113" i="64"/>
  <c r="K114" i="64"/>
  <c r="K115" i="64"/>
  <c r="K116" i="64"/>
  <c r="K117" i="64"/>
  <c r="K119" i="64"/>
  <c r="K120" i="64"/>
  <c r="K121" i="64"/>
  <c r="K122" i="64"/>
  <c r="K123" i="64"/>
  <c r="H64" i="64"/>
  <c r="F61" i="77" s="1"/>
  <c r="G76" i="64"/>
  <c r="L124" i="64"/>
  <c r="G121" i="77" s="1"/>
  <c r="AB105" i="64" l="1"/>
  <c r="AB12" i="64"/>
  <c r="AA12" i="64" s="1"/>
  <c r="J9" i="77" s="1"/>
  <c r="I89" i="77"/>
  <c r="AB39" i="64"/>
  <c r="AA39" i="64" s="1"/>
  <c r="J36" i="77" s="1"/>
  <c r="AH44" i="80"/>
  <c r="AF44" i="80"/>
  <c r="I83" i="77"/>
  <c r="I82" i="77"/>
  <c r="X104" i="64"/>
  <c r="Y104" i="64" s="1"/>
  <c r="AB134" i="64"/>
  <c r="AA134" i="64" s="1"/>
  <c r="J131" i="77" s="1"/>
  <c r="AB131" i="64"/>
  <c r="AA131" i="64" s="1"/>
  <c r="J128" i="77" s="1"/>
  <c r="AB128" i="64"/>
  <c r="AA128" i="64" s="1"/>
  <c r="J125" i="77" s="1"/>
  <c r="AB125" i="64"/>
  <c r="AA125" i="64" s="1"/>
  <c r="J122" i="77" s="1"/>
  <c r="AB121" i="64"/>
  <c r="AA121" i="64" s="1"/>
  <c r="J118" i="77" s="1"/>
  <c r="AB119" i="64"/>
  <c r="AA119" i="64" s="1"/>
  <c r="J116" i="77" s="1"/>
  <c r="AB116" i="64"/>
  <c r="AA116" i="64" s="1"/>
  <c r="J113" i="77" s="1"/>
  <c r="AB104" i="64"/>
  <c r="AA104" i="64" s="1"/>
  <c r="J101" i="77" s="1"/>
  <c r="AB80" i="64"/>
  <c r="AA80" i="64" s="1"/>
  <c r="J77" i="77" s="1"/>
  <c r="AB62" i="64"/>
  <c r="AA62" i="64" s="1"/>
  <c r="J59" i="77" s="1"/>
  <c r="AB53" i="64"/>
  <c r="AA53" i="64" s="1"/>
  <c r="J50" i="77" s="1"/>
  <c r="AB38" i="64"/>
  <c r="AA38" i="64" s="1"/>
  <c r="J35" i="77" s="1"/>
  <c r="AB35" i="64"/>
  <c r="AA35" i="64" s="1"/>
  <c r="J32" i="77" s="1"/>
  <c r="AB14" i="64"/>
  <c r="AA14" i="64" s="1"/>
  <c r="J11" i="77" s="1"/>
  <c r="Y110" i="64"/>
  <c r="Z110" i="64"/>
  <c r="AB111" i="64"/>
  <c r="AA111" i="64" s="1"/>
  <c r="J108" i="77" s="1"/>
  <c r="AB93" i="64"/>
  <c r="AA93" i="64" s="1"/>
  <c r="J90" i="77" s="1"/>
  <c r="AB87" i="64"/>
  <c r="AA87" i="64" s="1"/>
  <c r="J84" i="77" s="1"/>
  <c r="AB69" i="64"/>
  <c r="AA69" i="64" s="1"/>
  <c r="J66" i="77" s="1"/>
  <c r="AB60" i="64"/>
  <c r="AA60" i="64" s="1"/>
  <c r="J57" i="77" s="1"/>
  <c r="AB15" i="64"/>
  <c r="AA15" i="64" s="1"/>
  <c r="J12" i="77" s="1"/>
  <c r="Z86" i="64"/>
  <c r="X38" i="64"/>
  <c r="J79" i="82"/>
  <c r="O50" i="81"/>
  <c r="P50" i="81" s="1"/>
  <c r="Y83" i="64"/>
  <c r="Z83" i="64"/>
  <c r="Z90" i="64"/>
  <c r="Y90" i="64"/>
  <c r="Y68" i="64"/>
  <c r="AB135" i="64"/>
  <c r="AA135" i="64" s="1"/>
  <c r="J132" i="77" s="1"/>
  <c r="AB132" i="64"/>
  <c r="AA132" i="64" s="1"/>
  <c r="J129" i="77" s="1"/>
  <c r="AB129" i="64"/>
  <c r="AA129" i="64" s="1"/>
  <c r="J126" i="77" s="1"/>
  <c r="AB126" i="64"/>
  <c r="AA126" i="64" s="1"/>
  <c r="J123" i="77" s="1"/>
  <c r="AB123" i="64"/>
  <c r="AA123" i="64" s="1"/>
  <c r="J120" i="77" s="1"/>
  <c r="AB120" i="64"/>
  <c r="AA120" i="64" s="1"/>
  <c r="J117" i="77" s="1"/>
  <c r="AB117" i="64"/>
  <c r="AA117" i="64" s="1"/>
  <c r="J114" i="77" s="1"/>
  <c r="AB114" i="64"/>
  <c r="AA114" i="64" s="1"/>
  <c r="J111" i="77" s="1"/>
  <c r="AB81" i="64"/>
  <c r="AA81" i="64" s="1"/>
  <c r="J78" i="77" s="1"/>
  <c r="AB78" i="64"/>
  <c r="AA78" i="64" s="1"/>
  <c r="J75" i="77" s="1"/>
  <c r="AB57" i="64"/>
  <c r="AA57" i="64" s="1"/>
  <c r="J54" i="77" s="1"/>
  <c r="AB54" i="64"/>
  <c r="AA54" i="64" s="1"/>
  <c r="J51" i="77" s="1"/>
  <c r="AB27" i="64"/>
  <c r="AA27" i="64" s="1"/>
  <c r="J24" i="77" s="1"/>
  <c r="AB24" i="64"/>
  <c r="AA24" i="64" s="1"/>
  <c r="J21" i="77" s="1"/>
  <c r="AB21" i="64"/>
  <c r="AB18" i="64"/>
  <c r="Z92" i="64"/>
  <c r="X20" i="64"/>
  <c r="X69" i="64"/>
  <c r="Y69" i="64" s="1"/>
  <c r="X87" i="64"/>
  <c r="X93" i="64"/>
  <c r="Z93" i="64" s="1"/>
  <c r="X111" i="64"/>
  <c r="Z111" i="64" s="1"/>
  <c r="AB133" i="64"/>
  <c r="AA133" i="64" s="1"/>
  <c r="J130" i="77" s="1"/>
  <c r="AB130" i="64"/>
  <c r="AA130" i="64" s="1"/>
  <c r="J127" i="77" s="1"/>
  <c r="AB124" i="64"/>
  <c r="AA124" i="64" s="1"/>
  <c r="J121" i="77" s="1"/>
  <c r="AB109" i="64"/>
  <c r="AA109" i="64" s="1"/>
  <c r="J106" i="77" s="1"/>
  <c r="AB97" i="64"/>
  <c r="AA97" i="64" s="1"/>
  <c r="J94" i="77" s="1"/>
  <c r="AB91" i="64"/>
  <c r="AA91" i="64" s="1"/>
  <c r="J88" i="77" s="1"/>
  <c r="AB85" i="64"/>
  <c r="AA85" i="64" s="1"/>
  <c r="J82" i="77" s="1"/>
  <c r="AB67" i="64"/>
  <c r="AA67" i="64" s="1"/>
  <c r="J64" i="77" s="1"/>
  <c r="AB61" i="64"/>
  <c r="AA61" i="64" s="1"/>
  <c r="J58" i="77" s="1"/>
  <c r="AB37" i="64"/>
  <c r="AA37" i="64" s="1"/>
  <c r="J34" i="77" s="1"/>
  <c r="AB31" i="64"/>
  <c r="AA31" i="64" s="1"/>
  <c r="J28" i="77" s="1"/>
  <c r="AB13" i="64"/>
  <c r="AA13" i="64" s="1"/>
  <c r="J10" i="77" s="1"/>
  <c r="X66" i="64"/>
  <c r="Z66" i="64" s="1"/>
  <c r="X84" i="64"/>
  <c r="AB36" i="64"/>
  <c r="AA36" i="64" s="1"/>
  <c r="J33" i="77" s="1"/>
  <c r="AB63" i="64"/>
  <c r="AA63" i="64" s="1"/>
  <c r="J60" i="77" s="1"/>
  <c r="AG22" i="80"/>
  <c r="AJ16" i="80"/>
  <c r="AF12" i="80"/>
  <c r="AG12" i="80" s="1"/>
  <c r="AF26" i="80"/>
  <c r="AG26" i="80" s="1"/>
  <c r="AF11" i="80"/>
  <c r="AJ11" i="80" s="1"/>
  <c r="AF25" i="80"/>
  <c r="AG25" i="80" s="1"/>
  <c r="AF10" i="80"/>
  <c r="AJ10" i="80" s="1"/>
  <c r="AF24" i="80"/>
  <c r="AG24" i="80" s="1"/>
  <c r="Z97" i="64"/>
  <c r="Y97" i="64"/>
  <c r="Z126" i="64"/>
  <c r="Y126" i="64"/>
  <c r="I123" i="77" s="1"/>
  <c r="Z120" i="64"/>
  <c r="Y120" i="64"/>
  <c r="Z117" i="64"/>
  <c r="Y117" i="64"/>
  <c r="I114" i="77" s="1"/>
  <c r="Z114" i="64"/>
  <c r="Y114" i="64"/>
  <c r="Z105" i="64"/>
  <c r="Y105" i="64"/>
  <c r="Z99" i="64"/>
  <c r="Y99" i="64"/>
  <c r="Y81" i="64"/>
  <c r="Z81" i="64"/>
  <c r="Y78" i="64"/>
  <c r="Z78" i="64"/>
  <c r="Z109" i="64"/>
  <c r="Y109" i="64"/>
  <c r="Y91" i="64"/>
  <c r="Z91" i="64"/>
  <c r="Z67" i="64"/>
  <c r="Y67" i="64"/>
  <c r="X130" i="64"/>
  <c r="Z130" i="64" s="1"/>
  <c r="X127" i="64"/>
  <c r="X121" i="64"/>
  <c r="X118" i="64"/>
  <c r="X115" i="64"/>
  <c r="AB19" i="64"/>
  <c r="AB32" i="64"/>
  <c r="AA32" i="64" s="1"/>
  <c r="J29" i="77" s="1"/>
  <c r="AB68" i="64"/>
  <c r="AA68" i="64" s="1"/>
  <c r="J65" i="77" s="1"/>
  <c r="AB86" i="64"/>
  <c r="AA86" i="64" s="1"/>
  <c r="J83" i="77" s="1"/>
  <c r="K83" i="77" s="1"/>
  <c r="AB115" i="64"/>
  <c r="AA115" i="64" s="1"/>
  <c r="J112" i="77" s="1"/>
  <c r="I64" i="64"/>
  <c r="X64" i="64" s="1"/>
  <c r="X129" i="64"/>
  <c r="AB127" i="64"/>
  <c r="AA127" i="64" s="1"/>
  <c r="J124" i="77" s="1"/>
  <c r="AB26" i="64"/>
  <c r="AA26" i="64" s="1"/>
  <c r="J23" i="77" s="1"/>
  <c r="AB56" i="64"/>
  <c r="AA56" i="64" s="1"/>
  <c r="J53" i="77" s="1"/>
  <c r="AB84" i="64"/>
  <c r="AA84" i="64" s="1"/>
  <c r="J81" i="77" s="1"/>
  <c r="AB99" i="64"/>
  <c r="AA99" i="64" s="1"/>
  <c r="J96" i="77" s="1"/>
  <c r="AB108" i="64"/>
  <c r="AA108" i="64" s="1"/>
  <c r="J105" i="77" s="1"/>
  <c r="AB122" i="64"/>
  <c r="AA122" i="64" s="1"/>
  <c r="J119" i="77" s="1"/>
  <c r="X61" i="64"/>
  <c r="X79" i="64"/>
  <c r="Y79" i="64" s="1"/>
  <c r="X133" i="64"/>
  <c r="X124" i="64"/>
  <c r="AB25" i="64"/>
  <c r="AA25" i="64" s="1"/>
  <c r="J22" i="77" s="1"/>
  <c r="AB55" i="64"/>
  <c r="AA55" i="64" s="1"/>
  <c r="J52" i="77" s="1"/>
  <c r="AB79" i="64"/>
  <c r="AA79" i="64" s="1"/>
  <c r="J76" i="77" s="1"/>
  <c r="AB83" i="64"/>
  <c r="AA83" i="64" s="1"/>
  <c r="J80" i="77" s="1"/>
  <c r="AB92" i="64"/>
  <c r="AA92" i="64" s="1"/>
  <c r="J89" i="77" s="1"/>
  <c r="K89" i="77" s="1"/>
  <c r="AB98" i="64"/>
  <c r="AA98" i="64" s="1"/>
  <c r="J95" i="77" s="1"/>
  <c r="AB110" i="64"/>
  <c r="AA110" i="64" s="1"/>
  <c r="J107" i="77" s="1"/>
  <c r="AB118" i="64"/>
  <c r="AA118" i="64" s="1"/>
  <c r="J115" i="77" s="1"/>
  <c r="X60" i="64"/>
  <c r="X132" i="64"/>
  <c r="X123" i="64"/>
  <c r="AB17" i="64"/>
  <c r="AB20" i="64"/>
  <c r="AB23" i="64"/>
  <c r="AA23" i="64" s="1"/>
  <c r="J20" i="77" s="1"/>
  <c r="AB33" i="64"/>
  <c r="AA33" i="64" s="1"/>
  <c r="J30" i="77" s="1"/>
  <c r="AB66" i="64"/>
  <c r="AA66" i="64" s="1"/>
  <c r="J63" i="77" s="1"/>
  <c r="M124" i="64"/>
  <c r="Y108" i="64"/>
  <c r="Y98" i="64"/>
  <c r="AB90" i="64"/>
  <c r="AA90" i="64" s="1"/>
  <c r="J87" i="77" s="1"/>
  <c r="X13" i="64"/>
  <c r="X37" i="64"/>
  <c r="X80" i="64"/>
  <c r="X134" i="64"/>
  <c r="X131" i="64"/>
  <c r="X128" i="64"/>
  <c r="X125" i="64"/>
  <c r="X122" i="64"/>
  <c r="X119" i="64"/>
  <c r="X116" i="64"/>
  <c r="AG33" i="80"/>
  <c r="AJ23" i="80"/>
  <c r="AG23" i="80"/>
  <c r="AG40" i="80"/>
  <c r="AG39" i="80"/>
  <c r="AG36" i="80"/>
  <c r="AG31" i="80"/>
  <c r="AJ14" i="80"/>
  <c r="AG20" i="80"/>
  <c r="AJ20" i="80"/>
  <c r="AG21" i="80"/>
  <c r="AJ21" i="80"/>
  <c r="AG19" i="80"/>
  <c r="AJ19" i="80"/>
  <c r="AG30" i="80"/>
  <c r="AG38" i="80"/>
  <c r="AG29" i="80"/>
  <c r="AH13" i="80"/>
  <c r="AJ13" i="80"/>
  <c r="AJ17" i="80"/>
  <c r="AG17" i="80"/>
  <c r="AH16" i="80" s="1"/>
  <c r="AG35" i="80"/>
  <c r="AG37" i="80"/>
  <c r="AG34" i="80"/>
  <c r="AJ18" i="80"/>
  <c r="AG18" i="80"/>
  <c r="AG32" i="80"/>
  <c r="AG41" i="80"/>
  <c r="AJ15" i="80"/>
  <c r="AA89" i="64"/>
  <c r="J86" i="77" s="1"/>
  <c r="AA105" i="64"/>
  <c r="J102" i="77" s="1"/>
  <c r="Z85" i="64"/>
  <c r="H16" i="64"/>
  <c r="H28" i="64"/>
  <c r="H34" i="64"/>
  <c r="F31" i="77" s="1"/>
  <c r="H40" i="64"/>
  <c r="F37" i="77" s="1"/>
  <c r="H46" i="64"/>
  <c r="F43" i="77" s="1"/>
  <c r="H52" i="64"/>
  <c r="F49" i="77" s="1"/>
  <c r="H58" i="64"/>
  <c r="F55" i="77" s="1"/>
  <c r="H76" i="64"/>
  <c r="F73" i="77" s="1"/>
  <c r="H82" i="64"/>
  <c r="F79" i="77" s="1"/>
  <c r="H88" i="64"/>
  <c r="F85" i="77" s="1"/>
  <c r="H130" i="64"/>
  <c r="H124" i="64"/>
  <c r="F121" i="77" s="1"/>
  <c r="H118" i="64"/>
  <c r="F115" i="77" s="1"/>
  <c r="H112" i="64"/>
  <c r="F109" i="77" s="1"/>
  <c r="H100" i="64"/>
  <c r="F97" i="77" s="1"/>
  <c r="H106" i="64"/>
  <c r="F103" i="77" s="1"/>
  <c r="F91" i="77"/>
  <c r="N60" i="66" l="1"/>
  <c r="K123" i="77"/>
  <c r="AE59" i="66"/>
  <c r="AL19" i="66"/>
  <c r="M59" i="66"/>
  <c r="AE38" i="66"/>
  <c r="AL39" i="66"/>
  <c r="AF19" i="66"/>
  <c r="T60" i="66"/>
  <c r="S101" i="66"/>
  <c r="AC120" i="64"/>
  <c r="Z60" i="66"/>
  <c r="N102" i="66"/>
  <c r="AL81" i="66"/>
  <c r="Y59" i="66"/>
  <c r="AE80" i="66"/>
  <c r="Y101" i="66"/>
  <c r="M80" i="66"/>
  <c r="T19" i="66"/>
  <c r="T102" i="66"/>
  <c r="Z19" i="66"/>
  <c r="AF60" i="66"/>
  <c r="AC108" i="64"/>
  <c r="AF102" i="66"/>
  <c r="T81" i="66"/>
  <c r="Z39" i="66"/>
  <c r="N81" i="66"/>
  <c r="M18" i="66"/>
  <c r="N19" i="66"/>
  <c r="T39" i="66"/>
  <c r="T38" i="66"/>
  <c r="I94" i="77"/>
  <c r="K94" i="77" s="1"/>
  <c r="M103" i="66"/>
  <c r="M82" i="66"/>
  <c r="AK61" i="66"/>
  <c r="AK82" i="66"/>
  <c r="Y103" i="66"/>
  <c r="Y61" i="66"/>
  <c r="AE40" i="66"/>
  <c r="M20" i="66"/>
  <c r="Y40" i="66"/>
  <c r="S61" i="66"/>
  <c r="AK40" i="66"/>
  <c r="AE20" i="66"/>
  <c r="M40" i="66"/>
  <c r="Y82" i="66"/>
  <c r="M61" i="66"/>
  <c r="AE61" i="66"/>
  <c r="S40" i="66"/>
  <c r="AE82" i="66"/>
  <c r="AE103" i="66"/>
  <c r="S20" i="66"/>
  <c r="S82" i="66"/>
  <c r="AK103" i="66"/>
  <c r="S103" i="66"/>
  <c r="AK20" i="66"/>
  <c r="Y20" i="66"/>
  <c r="AL38" i="66"/>
  <c r="AL101" i="66"/>
  <c r="AE101" i="66"/>
  <c r="M38" i="66"/>
  <c r="AL59" i="66"/>
  <c r="AF81" i="66"/>
  <c r="Z102" i="66"/>
  <c r="AM77" i="66"/>
  <c r="AA77" i="66"/>
  <c r="U56" i="66"/>
  <c r="U35" i="66"/>
  <c r="O35" i="66"/>
  <c r="AA98" i="66"/>
  <c r="AA35" i="66"/>
  <c r="O77" i="66"/>
  <c r="AG35" i="66"/>
  <c r="O98" i="66"/>
  <c r="U77" i="66"/>
  <c r="AM35" i="66"/>
  <c r="AG98" i="66"/>
  <c r="AM56" i="66"/>
  <c r="O56" i="66"/>
  <c r="AG56" i="66"/>
  <c r="AM98" i="66"/>
  <c r="AA56" i="66"/>
  <c r="U98" i="66"/>
  <c r="AG77" i="66"/>
  <c r="T59" i="66"/>
  <c r="K102" i="77"/>
  <c r="I101" i="77"/>
  <c r="K101" i="77" s="1"/>
  <c r="AF104" i="66"/>
  <c r="T104" i="66"/>
  <c r="AL83" i="66"/>
  <c r="Z83" i="66"/>
  <c r="Z62" i="66"/>
  <c r="AL104" i="66"/>
  <c r="N41" i="66"/>
  <c r="AF83" i="66"/>
  <c r="AF21" i="66"/>
  <c r="N83" i="66"/>
  <c r="N21" i="66"/>
  <c r="T41" i="66"/>
  <c r="N104" i="66"/>
  <c r="Z41" i="66"/>
  <c r="T21" i="66"/>
  <c r="T83" i="66"/>
  <c r="AL21" i="66"/>
  <c r="N62" i="66"/>
  <c r="AF62" i="66"/>
  <c r="AL62" i="66"/>
  <c r="Z21" i="66"/>
  <c r="T62" i="66"/>
  <c r="AF41" i="66"/>
  <c r="Z104" i="66"/>
  <c r="AL41" i="66"/>
  <c r="T101" i="66"/>
  <c r="I107" i="77"/>
  <c r="K107" i="77" s="1"/>
  <c r="AL105" i="66"/>
  <c r="Z84" i="66"/>
  <c r="N105" i="66"/>
  <c r="N63" i="66"/>
  <c r="Z22" i="66"/>
  <c r="T22" i="66"/>
  <c r="AF105" i="66"/>
  <c r="AL22" i="66"/>
  <c r="AL63" i="66"/>
  <c r="AF42" i="66"/>
  <c r="AF22" i="66"/>
  <c r="AL42" i="66"/>
  <c r="T105" i="66"/>
  <c r="T63" i="66"/>
  <c r="AL84" i="66"/>
  <c r="N42" i="66"/>
  <c r="T42" i="66"/>
  <c r="Z105" i="66"/>
  <c r="Z63" i="66"/>
  <c r="N22" i="66"/>
  <c r="AF84" i="66"/>
  <c r="AF63" i="66"/>
  <c r="T84" i="66"/>
  <c r="N84" i="66"/>
  <c r="Z42" i="66"/>
  <c r="AC85" i="64"/>
  <c r="Y38" i="66"/>
  <c r="AC59" i="66"/>
  <c r="AC101" i="66"/>
  <c r="Q80" i="66"/>
  <c r="Q101" i="66"/>
  <c r="AI101" i="66"/>
  <c r="AI59" i="66"/>
  <c r="AC80" i="66"/>
  <c r="W38" i="66"/>
  <c r="Q59" i="66"/>
  <c r="Q38" i="66"/>
  <c r="AI80" i="66"/>
  <c r="W80" i="66"/>
  <c r="W59" i="66"/>
  <c r="AC38" i="66"/>
  <c r="K80" i="66"/>
  <c r="W101" i="66"/>
  <c r="K38" i="66"/>
  <c r="K59" i="66"/>
  <c r="AI38" i="66"/>
  <c r="K101" i="66"/>
  <c r="Z59" i="66"/>
  <c r="I102" i="77"/>
  <c r="U104" i="66"/>
  <c r="AG83" i="66"/>
  <c r="AG21" i="66"/>
  <c r="AA41" i="66"/>
  <c r="O104" i="66"/>
  <c r="U21" i="66"/>
  <c r="AG104" i="66"/>
  <c r="U83" i="66"/>
  <c r="AM21" i="66"/>
  <c r="U41" i="66"/>
  <c r="O21" i="66"/>
  <c r="AG62" i="66"/>
  <c r="O83" i="66"/>
  <c r="AM62" i="66"/>
  <c r="AA83" i="66"/>
  <c r="AM104" i="66"/>
  <c r="AM83" i="66"/>
  <c r="AA104" i="66"/>
  <c r="O41" i="66"/>
  <c r="AA62" i="66"/>
  <c r="AA21" i="66"/>
  <c r="U62" i="66"/>
  <c r="AG41" i="66"/>
  <c r="AM41" i="66"/>
  <c r="O62" i="66"/>
  <c r="AL18" i="66"/>
  <c r="M101" i="66"/>
  <c r="I111" i="77"/>
  <c r="K111" i="77" s="1"/>
  <c r="AJ106" i="66"/>
  <c r="X106" i="66"/>
  <c r="L106" i="66"/>
  <c r="AD85" i="66"/>
  <c r="R85" i="66"/>
  <c r="AJ64" i="66"/>
  <c r="L85" i="66"/>
  <c r="AD43" i="66"/>
  <c r="AJ23" i="66"/>
  <c r="X64" i="66"/>
  <c r="AJ85" i="66"/>
  <c r="AD106" i="66"/>
  <c r="AJ43" i="66"/>
  <c r="R64" i="66"/>
  <c r="R23" i="66"/>
  <c r="L43" i="66"/>
  <c r="R106" i="66"/>
  <c r="X85" i="66"/>
  <c r="AD64" i="66"/>
  <c r="R43" i="66"/>
  <c r="X43" i="66"/>
  <c r="L23" i="66"/>
  <c r="AD23" i="66"/>
  <c r="L64" i="66"/>
  <c r="X23" i="66"/>
  <c r="AE56" i="66"/>
  <c r="S98" i="66"/>
  <c r="AK77" i="66"/>
  <c r="M77" i="66"/>
  <c r="AE98" i="66"/>
  <c r="M98" i="66"/>
  <c r="Y35" i="66"/>
  <c r="S56" i="66"/>
  <c r="S35" i="66"/>
  <c r="Y98" i="66"/>
  <c r="Y77" i="66"/>
  <c r="AK98" i="66"/>
  <c r="M35" i="66"/>
  <c r="AK56" i="66"/>
  <c r="M56" i="66"/>
  <c r="S77" i="66"/>
  <c r="AE35" i="66"/>
  <c r="AK35" i="66"/>
  <c r="Y56" i="66"/>
  <c r="AE77" i="66"/>
  <c r="S80" i="66"/>
  <c r="S38" i="66"/>
  <c r="AF80" i="66"/>
  <c r="N39" i="66"/>
  <c r="Z81" i="66"/>
  <c r="Z80" i="66"/>
  <c r="AF59" i="66"/>
  <c r="L100" i="66"/>
  <c r="L79" i="66"/>
  <c r="AJ58" i="66"/>
  <c r="L58" i="66"/>
  <c r="AJ100" i="66"/>
  <c r="R100" i="66"/>
  <c r="AD100" i="66"/>
  <c r="AD58" i="66"/>
  <c r="X58" i="66"/>
  <c r="R58" i="66"/>
  <c r="R79" i="66"/>
  <c r="L37" i="66"/>
  <c r="R37" i="66"/>
  <c r="AD79" i="66"/>
  <c r="X100" i="66"/>
  <c r="AJ79" i="66"/>
  <c r="X79" i="66"/>
  <c r="AD37" i="66"/>
  <c r="AJ37" i="66"/>
  <c r="X37" i="66"/>
  <c r="T98" i="66"/>
  <c r="AF98" i="66"/>
  <c r="N98" i="66"/>
  <c r="Z35" i="66"/>
  <c r="AL77" i="66"/>
  <c r="Z77" i="66"/>
  <c r="N77" i="66"/>
  <c r="AF35" i="66"/>
  <c r="T56" i="66"/>
  <c r="T77" i="66"/>
  <c r="N35" i="66"/>
  <c r="Z98" i="66"/>
  <c r="AL35" i="66"/>
  <c r="T35" i="66"/>
  <c r="AL56" i="66"/>
  <c r="N56" i="66"/>
  <c r="AF56" i="66"/>
  <c r="AL98" i="66"/>
  <c r="AF77" i="66"/>
  <c r="Z56" i="66"/>
  <c r="AF38" i="66"/>
  <c r="AG79" i="66"/>
  <c r="O79" i="66"/>
  <c r="AM58" i="66"/>
  <c r="AG100" i="66"/>
  <c r="U100" i="66"/>
  <c r="AM100" i="66"/>
  <c r="AG37" i="66"/>
  <c r="AA37" i="66"/>
  <c r="U79" i="66"/>
  <c r="O58" i="66"/>
  <c r="U37" i="66"/>
  <c r="AA58" i="66"/>
  <c r="U58" i="66"/>
  <c r="AM79" i="66"/>
  <c r="AA79" i="66"/>
  <c r="AG58" i="66"/>
  <c r="AA100" i="66"/>
  <c r="AM37" i="66"/>
  <c r="O100" i="66"/>
  <c r="O37" i="66"/>
  <c r="K82" i="77"/>
  <c r="N18" i="66"/>
  <c r="AK59" i="66"/>
  <c r="AC78" i="64"/>
  <c r="Z38" i="66"/>
  <c r="Y80" i="66"/>
  <c r="S59" i="66"/>
  <c r="N101" i="66"/>
  <c r="AL60" i="66"/>
  <c r="AL102" i="66"/>
  <c r="I106" i="77"/>
  <c r="K106" i="77" s="1"/>
  <c r="AK105" i="66"/>
  <c r="Y84" i="66"/>
  <c r="Y105" i="66"/>
  <c r="M105" i="66"/>
  <c r="M63" i="66"/>
  <c r="AE105" i="66"/>
  <c r="AK42" i="66"/>
  <c r="AK63" i="66"/>
  <c r="AE42" i="66"/>
  <c r="AE22" i="66"/>
  <c r="Y22" i="66"/>
  <c r="S22" i="66"/>
  <c r="M22" i="66"/>
  <c r="M84" i="66"/>
  <c r="AK22" i="66"/>
  <c r="S105" i="66"/>
  <c r="S84" i="66"/>
  <c r="Y63" i="66"/>
  <c r="M42" i="66"/>
  <c r="AE63" i="66"/>
  <c r="S63" i="66"/>
  <c r="AK84" i="66"/>
  <c r="S42" i="66"/>
  <c r="AE84" i="66"/>
  <c r="Y42" i="66"/>
  <c r="T80" i="66"/>
  <c r="AL80" i="66"/>
  <c r="N59" i="66"/>
  <c r="AE79" i="66"/>
  <c r="S79" i="66"/>
  <c r="AK58" i="66"/>
  <c r="Y58" i="66"/>
  <c r="AK37" i="66"/>
  <c r="AK100" i="66"/>
  <c r="S100" i="66"/>
  <c r="AE37" i="66"/>
  <c r="M100" i="66"/>
  <c r="M37" i="66"/>
  <c r="M58" i="66"/>
  <c r="S37" i="66"/>
  <c r="Y37" i="66"/>
  <c r="AE100" i="66"/>
  <c r="M79" i="66"/>
  <c r="AE58" i="66"/>
  <c r="AK79" i="66"/>
  <c r="Y79" i="66"/>
  <c r="Y100" i="66"/>
  <c r="S58" i="66"/>
  <c r="I87" i="77"/>
  <c r="K87" i="77" s="1"/>
  <c r="AD102" i="66"/>
  <c r="R102" i="66"/>
  <c r="AJ81" i="66"/>
  <c r="X81" i="66"/>
  <c r="L81" i="66"/>
  <c r="X60" i="66"/>
  <c r="L19" i="66"/>
  <c r="X102" i="66"/>
  <c r="AJ102" i="66"/>
  <c r="AD81" i="66"/>
  <c r="AD39" i="66"/>
  <c r="AJ39" i="66"/>
  <c r="R19" i="66"/>
  <c r="X19" i="66"/>
  <c r="L60" i="66"/>
  <c r="L39" i="66"/>
  <c r="AJ19" i="66"/>
  <c r="AJ60" i="66"/>
  <c r="R39" i="66"/>
  <c r="R81" i="66"/>
  <c r="AD60" i="66"/>
  <c r="R60" i="66"/>
  <c r="X39" i="66"/>
  <c r="L102" i="66"/>
  <c r="AD19" i="66"/>
  <c r="AK18" i="66"/>
  <c r="AK101" i="66"/>
  <c r="N38" i="66"/>
  <c r="I96" i="77"/>
  <c r="AM61" i="66"/>
  <c r="AG61" i="66"/>
  <c r="AG82" i="66"/>
  <c r="AG103" i="66"/>
  <c r="U82" i="66"/>
  <c r="AA103" i="66"/>
  <c r="AA40" i="66"/>
  <c r="U103" i="66"/>
  <c r="U61" i="66"/>
  <c r="U40" i="66"/>
  <c r="AA20" i="66"/>
  <c r="AA82" i="66"/>
  <c r="AG20" i="66"/>
  <c r="AA61" i="66"/>
  <c r="O61" i="66"/>
  <c r="AM82" i="66"/>
  <c r="U20" i="66"/>
  <c r="O40" i="66"/>
  <c r="O103" i="66"/>
  <c r="AG40" i="66"/>
  <c r="AM40" i="66"/>
  <c r="AM103" i="66"/>
  <c r="O82" i="66"/>
  <c r="AM20" i="66"/>
  <c r="O20" i="66"/>
  <c r="Z101" i="66"/>
  <c r="Y66" i="64"/>
  <c r="X15" i="66" s="1"/>
  <c r="AK38" i="66"/>
  <c r="AK80" i="66"/>
  <c r="AF101" i="66"/>
  <c r="AF39" i="66"/>
  <c r="I105" i="77"/>
  <c r="K105" i="77" s="1"/>
  <c r="AJ84" i="66"/>
  <c r="L84" i="66"/>
  <c r="L105" i="66"/>
  <c r="X84" i="66"/>
  <c r="AD105" i="66"/>
  <c r="R84" i="66"/>
  <c r="AD42" i="66"/>
  <c r="AJ63" i="66"/>
  <c r="L22" i="66"/>
  <c r="AD63" i="66"/>
  <c r="AJ42" i="66"/>
  <c r="R63" i="66"/>
  <c r="X105" i="66"/>
  <c r="AJ105" i="66"/>
  <c r="R105" i="66"/>
  <c r="X63" i="66"/>
  <c r="X42" i="66"/>
  <c r="AD22" i="66"/>
  <c r="X22" i="66"/>
  <c r="R22" i="66"/>
  <c r="L63" i="66"/>
  <c r="AJ22" i="66"/>
  <c r="AD84" i="66"/>
  <c r="L42" i="66"/>
  <c r="R42" i="66"/>
  <c r="I95" i="77"/>
  <c r="K95" i="77" s="1"/>
  <c r="AL103" i="66"/>
  <c r="Z103" i="66"/>
  <c r="N103" i="66"/>
  <c r="AF82" i="66"/>
  <c r="T82" i="66"/>
  <c r="AL61" i="66"/>
  <c r="N82" i="66"/>
  <c r="AF61" i="66"/>
  <c r="Z61" i="66"/>
  <c r="AF40" i="66"/>
  <c r="N20" i="66"/>
  <c r="T103" i="66"/>
  <c r="N40" i="66"/>
  <c r="N61" i="66"/>
  <c r="Z82" i="66"/>
  <c r="AF20" i="66"/>
  <c r="AL82" i="66"/>
  <c r="T40" i="66"/>
  <c r="Z20" i="66"/>
  <c r="T61" i="66"/>
  <c r="Z40" i="66"/>
  <c r="T20" i="66"/>
  <c r="AL40" i="66"/>
  <c r="AL20" i="66"/>
  <c r="AF103" i="66"/>
  <c r="I88" i="77"/>
  <c r="K88" i="77" s="1"/>
  <c r="AK102" i="66"/>
  <c r="Y81" i="66"/>
  <c r="Y102" i="66"/>
  <c r="AE102" i="66"/>
  <c r="M60" i="66"/>
  <c r="Y19" i="66"/>
  <c r="AE81" i="66"/>
  <c r="AE39" i="66"/>
  <c r="AK81" i="66"/>
  <c r="S102" i="66"/>
  <c r="M81" i="66"/>
  <c r="AK39" i="66"/>
  <c r="S19" i="66"/>
  <c r="AK19" i="66"/>
  <c r="AK60" i="66"/>
  <c r="M102" i="66"/>
  <c r="Y60" i="66"/>
  <c r="M39" i="66"/>
  <c r="M19" i="66"/>
  <c r="Y39" i="66"/>
  <c r="S81" i="66"/>
  <c r="AE60" i="66"/>
  <c r="S60" i="66"/>
  <c r="S39" i="66"/>
  <c r="AE19" i="66"/>
  <c r="I117" i="77"/>
  <c r="K117" i="77" s="1"/>
  <c r="AD107" i="66"/>
  <c r="R107" i="66"/>
  <c r="AJ86" i="66"/>
  <c r="X86" i="66"/>
  <c r="R86" i="66"/>
  <c r="X65" i="66"/>
  <c r="X107" i="66"/>
  <c r="L44" i="66"/>
  <c r="AJ24" i="66"/>
  <c r="AJ65" i="66"/>
  <c r="R24" i="66"/>
  <c r="AJ107" i="66"/>
  <c r="L86" i="66"/>
  <c r="AD86" i="66"/>
  <c r="R44" i="66"/>
  <c r="L65" i="66"/>
  <c r="AD24" i="66"/>
  <c r="R65" i="66"/>
  <c r="AJ44" i="66"/>
  <c r="L107" i="66"/>
  <c r="L24" i="66"/>
  <c r="X44" i="66"/>
  <c r="AD44" i="66"/>
  <c r="X24" i="66"/>
  <c r="AD65" i="66"/>
  <c r="N80" i="66"/>
  <c r="AE15" i="66"/>
  <c r="M15" i="66"/>
  <c r="Y15" i="66"/>
  <c r="AK15" i="66"/>
  <c r="S15" i="66"/>
  <c r="I64" i="77"/>
  <c r="K64" i="77" s="1"/>
  <c r="Z79" i="64"/>
  <c r="K96" i="77"/>
  <c r="Z69" i="64"/>
  <c r="AC117" i="64"/>
  <c r="AC104" i="64"/>
  <c r="AA17" i="66"/>
  <c r="AM17" i="66"/>
  <c r="U17" i="66"/>
  <c r="AG17" i="66"/>
  <c r="O17" i="66"/>
  <c r="I78" i="77"/>
  <c r="K78" i="77" s="1"/>
  <c r="Z15" i="66"/>
  <c r="AL15" i="66"/>
  <c r="T15" i="66"/>
  <c r="N15" i="66"/>
  <c r="AF15" i="66"/>
  <c r="I65" i="77"/>
  <c r="K65" i="77" s="1"/>
  <c r="Z104" i="64"/>
  <c r="AE18" i="66"/>
  <c r="AF18" i="66"/>
  <c r="Z18" i="66"/>
  <c r="AK17" i="66"/>
  <c r="S17" i="66"/>
  <c r="AE17" i="66"/>
  <c r="M17" i="66"/>
  <c r="Y17" i="66"/>
  <c r="I76" i="77"/>
  <c r="K76" i="77" s="1"/>
  <c r="AG15" i="66"/>
  <c r="O15" i="66"/>
  <c r="AA15" i="66"/>
  <c r="AM15" i="66"/>
  <c r="U15" i="66"/>
  <c r="I66" i="77"/>
  <c r="K66" i="77" s="1"/>
  <c r="K114" i="77"/>
  <c r="I130" i="64"/>
  <c r="F127" i="77"/>
  <c r="F25" i="77"/>
  <c r="Y93" i="64"/>
  <c r="X17" i="66"/>
  <c r="AJ17" i="66"/>
  <c r="R17" i="66"/>
  <c r="AD17" i="66"/>
  <c r="L17" i="66"/>
  <c r="I75" i="77"/>
  <c r="K75" i="77" s="1"/>
  <c r="AI18" i="66"/>
  <c r="Q18" i="66"/>
  <c r="AC18" i="66"/>
  <c r="K18" i="66"/>
  <c r="W18" i="66"/>
  <c r="I80" i="77"/>
  <c r="K80" i="77" s="1"/>
  <c r="Y18" i="66"/>
  <c r="S18" i="66"/>
  <c r="T18" i="66"/>
  <c r="AC83" i="64"/>
  <c r="AC114" i="64"/>
  <c r="AC69" i="64"/>
  <c r="Y111" i="64"/>
  <c r="AK42" i="80"/>
  <c r="AK43" i="80"/>
  <c r="AC97" i="64"/>
  <c r="Z84" i="64"/>
  <c r="Y84" i="64"/>
  <c r="AC84" i="64" s="1"/>
  <c r="AC111" i="64"/>
  <c r="Y87" i="64"/>
  <c r="Z87" i="64"/>
  <c r="AL41" i="80"/>
  <c r="AK23" i="80"/>
  <c r="AK16" i="80"/>
  <c r="AL16" i="80" s="1"/>
  <c r="O42" i="81" s="1"/>
  <c r="P42" i="81" s="1"/>
  <c r="AG11" i="80"/>
  <c r="AG10" i="80"/>
  <c r="AI16" i="80"/>
  <c r="I31" i="82" s="1"/>
  <c r="AI30" i="80"/>
  <c r="AK13" i="80"/>
  <c r="AI13" i="80"/>
  <c r="M40" i="81" s="1"/>
  <c r="N40" i="81" s="1"/>
  <c r="AI27" i="80"/>
  <c r="AL39" i="80"/>
  <c r="AL40" i="80"/>
  <c r="AK10" i="80"/>
  <c r="AL38" i="80"/>
  <c r="Y64" i="64"/>
  <c r="Z64" i="64"/>
  <c r="X65" i="64" s="1"/>
  <c r="AC99" i="64"/>
  <c r="I112" i="64"/>
  <c r="AC81" i="64"/>
  <c r="AC93" i="64"/>
  <c r="Y119" i="64"/>
  <c r="Z119" i="64"/>
  <c r="Z80" i="64"/>
  <c r="Y80" i="64"/>
  <c r="AC68" i="64"/>
  <c r="Y118" i="64"/>
  <c r="Z118" i="64"/>
  <c r="I106" i="64"/>
  <c r="X106" i="64" s="1"/>
  <c r="I118" i="64"/>
  <c r="I88" i="64"/>
  <c r="I58" i="64"/>
  <c r="X58" i="64" s="1"/>
  <c r="Z58" i="64" s="1"/>
  <c r="X59" i="64" s="1"/>
  <c r="I40" i="64"/>
  <c r="X22" i="64"/>
  <c r="Z22" i="64" s="1"/>
  <c r="AC105" i="64"/>
  <c r="AH17" i="80"/>
  <c r="Y122" i="64"/>
  <c r="Z122" i="64"/>
  <c r="AC90" i="64"/>
  <c r="AC98" i="64"/>
  <c r="AC79" i="64"/>
  <c r="Y124" i="64"/>
  <c r="I121" i="77" s="1"/>
  <c r="K121" i="77" s="1"/>
  <c r="Z124" i="64"/>
  <c r="Z121" i="64"/>
  <c r="Y121" i="64"/>
  <c r="AC67" i="64"/>
  <c r="AC91" i="64"/>
  <c r="AC109" i="64"/>
  <c r="I94" i="64"/>
  <c r="X94" i="64" s="1"/>
  <c r="I76" i="64"/>
  <c r="X76" i="64" s="1"/>
  <c r="I46" i="64"/>
  <c r="X46" i="64" s="1"/>
  <c r="Z46" i="64" s="1"/>
  <c r="I28" i="64"/>
  <c r="X28" i="64" s="1"/>
  <c r="Z28" i="64" s="1"/>
  <c r="X29" i="64" s="1"/>
  <c r="Z128" i="64"/>
  <c r="Y128" i="64"/>
  <c r="I125" i="77" s="1"/>
  <c r="K125" i="77" s="1"/>
  <c r="AC110" i="64"/>
  <c r="I100" i="64"/>
  <c r="X100" i="64" s="1"/>
  <c r="N124" i="64"/>
  <c r="I124" i="64"/>
  <c r="I82" i="64"/>
  <c r="X82" i="64" s="1"/>
  <c r="I52" i="64"/>
  <c r="I34" i="64"/>
  <c r="X34" i="64" s="1"/>
  <c r="Z34" i="64" s="1"/>
  <c r="F13" i="77"/>
  <c r="I16" i="64"/>
  <c r="X16" i="64" s="1"/>
  <c r="AC126" i="64"/>
  <c r="Y116" i="64"/>
  <c r="Z116" i="64"/>
  <c r="Y125" i="64"/>
  <c r="I122" i="77" s="1"/>
  <c r="K122" i="77" s="1"/>
  <c r="Z125" i="64"/>
  <c r="Z123" i="64"/>
  <c r="Y123" i="64"/>
  <c r="AC92" i="64"/>
  <c r="Z129" i="64"/>
  <c r="Y129" i="64"/>
  <c r="I126" i="77" s="1"/>
  <c r="K126" i="77" s="1"/>
  <c r="AC86" i="64"/>
  <c r="Y115" i="64"/>
  <c r="Z115" i="64"/>
  <c r="Z127" i="64"/>
  <c r="Y127" i="64"/>
  <c r="I124" i="77" s="1"/>
  <c r="K124" i="77" s="1"/>
  <c r="AH31" i="80"/>
  <c r="AH30" i="80"/>
  <c r="AH32" i="80"/>
  <c r="AK22" i="80"/>
  <c r="AK21" i="80"/>
  <c r="AK20" i="80"/>
  <c r="AH37" i="80"/>
  <c r="AH40" i="80"/>
  <c r="AH39" i="80"/>
  <c r="AH38" i="80"/>
  <c r="AH41" i="80"/>
  <c r="AH22" i="80"/>
  <c r="AH23" i="80"/>
  <c r="AH21" i="80"/>
  <c r="AH20" i="80"/>
  <c r="AH19" i="80"/>
  <c r="AH18" i="80"/>
  <c r="AH28" i="80"/>
  <c r="AI42" i="80" s="1"/>
  <c r="AH27" i="80"/>
  <c r="AI41" i="80" s="1"/>
  <c r="AH29" i="80"/>
  <c r="AK19" i="80"/>
  <c r="AK18" i="80"/>
  <c r="AK11" i="80"/>
  <c r="AK12" i="80"/>
  <c r="AK17" i="80"/>
  <c r="AK14" i="80"/>
  <c r="AK15" i="80"/>
  <c r="AH14" i="80"/>
  <c r="AH15" i="80"/>
  <c r="AH36" i="80"/>
  <c r="AH34" i="80"/>
  <c r="AH33" i="80"/>
  <c r="AH35" i="80"/>
  <c r="AJ15" i="66" l="1"/>
  <c r="I63" i="77"/>
  <c r="K63" i="77" s="1"/>
  <c r="I113" i="77"/>
  <c r="K113" i="77" s="1"/>
  <c r="N106" i="66"/>
  <c r="AL64" i="66"/>
  <c r="AF64" i="66"/>
  <c r="Z43" i="66"/>
  <c r="T23" i="66"/>
  <c r="Z64" i="66"/>
  <c r="AL85" i="66"/>
  <c r="Z106" i="66"/>
  <c r="AL43" i="66"/>
  <c r="T64" i="66"/>
  <c r="N43" i="66"/>
  <c r="T106" i="66"/>
  <c r="AF85" i="66"/>
  <c r="N64" i="66"/>
  <c r="AL23" i="66"/>
  <c r="AL106" i="66"/>
  <c r="N85" i="66"/>
  <c r="N23" i="66"/>
  <c r="Z85" i="66"/>
  <c r="AF106" i="66"/>
  <c r="T85" i="66"/>
  <c r="AF43" i="66"/>
  <c r="T43" i="66"/>
  <c r="AF23" i="66"/>
  <c r="Z23" i="66"/>
  <c r="L15" i="66"/>
  <c r="AD15" i="66"/>
  <c r="I116" i="77"/>
  <c r="K116" i="77" s="1"/>
  <c r="AC107" i="66"/>
  <c r="Q86" i="66"/>
  <c r="Q107" i="66"/>
  <c r="W107" i="66"/>
  <c r="K44" i="66"/>
  <c r="Q65" i="66"/>
  <c r="K65" i="66"/>
  <c r="AC24" i="66"/>
  <c r="AC86" i="66"/>
  <c r="AI107" i="66"/>
  <c r="K86" i="66"/>
  <c r="W86" i="66"/>
  <c r="W65" i="66"/>
  <c r="Q44" i="66"/>
  <c r="AC65" i="66"/>
  <c r="AC44" i="66"/>
  <c r="W44" i="66"/>
  <c r="K107" i="66"/>
  <c r="K24" i="66"/>
  <c r="AI24" i="66"/>
  <c r="AI86" i="66"/>
  <c r="AI44" i="66"/>
  <c r="W24" i="66"/>
  <c r="Q24" i="66"/>
  <c r="AI65" i="66"/>
  <c r="I119" i="77"/>
  <c r="K119" i="77" s="1"/>
  <c r="AF107" i="66"/>
  <c r="T107" i="66"/>
  <c r="AL86" i="66"/>
  <c r="Z86" i="66"/>
  <c r="N86" i="66"/>
  <c r="AF65" i="66"/>
  <c r="Z65" i="66"/>
  <c r="AL65" i="66"/>
  <c r="T24" i="66"/>
  <c r="AL107" i="66"/>
  <c r="AF86" i="66"/>
  <c r="T44" i="66"/>
  <c r="Z24" i="66"/>
  <c r="Z44" i="66"/>
  <c r="T86" i="66"/>
  <c r="AL44" i="66"/>
  <c r="AF24" i="66"/>
  <c r="N107" i="66"/>
  <c r="N24" i="66"/>
  <c r="N65" i="66"/>
  <c r="Z107" i="66"/>
  <c r="T65" i="66"/>
  <c r="AF44" i="66"/>
  <c r="AL24" i="66"/>
  <c r="N44" i="66"/>
  <c r="I90" i="77"/>
  <c r="K90" i="77" s="1"/>
  <c r="AA102" i="66"/>
  <c r="O102" i="66"/>
  <c r="O60" i="66"/>
  <c r="AA19" i="66"/>
  <c r="AM39" i="66"/>
  <c r="AM81" i="66"/>
  <c r="AM19" i="66"/>
  <c r="O81" i="66"/>
  <c r="U19" i="66"/>
  <c r="U60" i="66"/>
  <c r="AA60" i="66"/>
  <c r="AA39" i="66"/>
  <c r="U102" i="66"/>
  <c r="U81" i="66"/>
  <c r="AM60" i="66"/>
  <c r="AG19" i="66"/>
  <c r="O39" i="66"/>
  <c r="AG81" i="66"/>
  <c r="U39" i="66"/>
  <c r="O19" i="66"/>
  <c r="AG39" i="66"/>
  <c r="AM102" i="66"/>
  <c r="AG60" i="66"/>
  <c r="AA81" i="66"/>
  <c r="AG102" i="66"/>
  <c r="I112" i="77"/>
  <c r="K112" i="77" s="1"/>
  <c r="M85" i="66"/>
  <c r="M106" i="66"/>
  <c r="AK64" i="66"/>
  <c r="AE64" i="66"/>
  <c r="AE85" i="66"/>
  <c r="Y43" i="66"/>
  <c r="S23" i="66"/>
  <c r="AK85" i="66"/>
  <c r="S85" i="66"/>
  <c r="S64" i="66"/>
  <c r="S43" i="66"/>
  <c r="M43" i="66"/>
  <c r="AK43" i="66"/>
  <c r="S106" i="66"/>
  <c r="M64" i="66"/>
  <c r="AK23" i="66"/>
  <c r="AK106" i="66"/>
  <c r="AE106" i="66"/>
  <c r="M23" i="66"/>
  <c r="Y64" i="66"/>
  <c r="AE23" i="66"/>
  <c r="Y106" i="66"/>
  <c r="AE43" i="66"/>
  <c r="Y85" i="66"/>
  <c r="Y23" i="66"/>
  <c r="I61" i="77"/>
  <c r="AM80" i="66"/>
  <c r="AA80" i="66"/>
  <c r="O80" i="66"/>
  <c r="O38" i="66"/>
  <c r="O101" i="66"/>
  <c r="AG101" i="66"/>
  <c r="AM59" i="66"/>
  <c r="AM101" i="66"/>
  <c r="AA38" i="66"/>
  <c r="U101" i="66"/>
  <c r="AG80" i="66"/>
  <c r="AG38" i="66"/>
  <c r="AA101" i="66"/>
  <c r="AM38" i="66"/>
  <c r="O59" i="66"/>
  <c r="U38" i="66"/>
  <c r="AA59" i="66"/>
  <c r="U59" i="66"/>
  <c r="AG59" i="66"/>
  <c r="U80" i="66"/>
  <c r="I118" i="77"/>
  <c r="K118" i="77" s="1"/>
  <c r="AE107" i="66"/>
  <c r="S86" i="66"/>
  <c r="AK24" i="66"/>
  <c r="AK107" i="66"/>
  <c r="S107" i="66"/>
  <c r="AE86" i="66"/>
  <c r="S44" i="66"/>
  <c r="Y86" i="66"/>
  <c r="Y65" i="66"/>
  <c r="Y24" i="66"/>
  <c r="M107" i="66"/>
  <c r="M24" i="66"/>
  <c r="AE44" i="66"/>
  <c r="Y107" i="66"/>
  <c r="AE24" i="66"/>
  <c r="M65" i="66"/>
  <c r="M44" i="66"/>
  <c r="AK65" i="66"/>
  <c r="Y44" i="66"/>
  <c r="AK86" i="66"/>
  <c r="S65" i="66"/>
  <c r="AK44" i="66"/>
  <c r="AE65" i="66"/>
  <c r="S24" i="66"/>
  <c r="M86" i="66"/>
  <c r="AD101" i="66"/>
  <c r="R80" i="66"/>
  <c r="AD80" i="66"/>
  <c r="X38" i="66"/>
  <c r="X80" i="66"/>
  <c r="L80" i="66"/>
  <c r="AJ18" i="66"/>
  <c r="AJ101" i="66"/>
  <c r="AJ59" i="66"/>
  <c r="R101" i="66"/>
  <c r="R38" i="66"/>
  <c r="AD59" i="66"/>
  <c r="X59" i="66"/>
  <c r="R59" i="66"/>
  <c r="L38" i="66"/>
  <c r="X101" i="66"/>
  <c r="AD18" i="66"/>
  <c r="AD38" i="66"/>
  <c r="AJ38" i="66"/>
  <c r="L101" i="66"/>
  <c r="L59" i="66"/>
  <c r="AJ80" i="66"/>
  <c r="R15" i="66"/>
  <c r="AJ98" i="66"/>
  <c r="X98" i="66"/>
  <c r="L98" i="66"/>
  <c r="AD77" i="66"/>
  <c r="R77" i="66"/>
  <c r="AJ56" i="66"/>
  <c r="AD98" i="66"/>
  <c r="AD56" i="66"/>
  <c r="X77" i="66"/>
  <c r="AD35" i="66"/>
  <c r="L77" i="66"/>
  <c r="X35" i="66"/>
  <c r="R56" i="66"/>
  <c r="AJ35" i="66"/>
  <c r="AJ77" i="66"/>
  <c r="L35" i="66"/>
  <c r="R35" i="66"/>
  <c r="L56" i="66"/>
  <c r="X56" i="66"/>
  <c r="R98" i="66"/>
  <c r="I115" i="77"/>
  <c r="K115" i="77" s="1"/>
  <c r="AB86" i="66"/>
  <c r="AG85" i="66"/>
  <c r="AG106" i="66"/>
  <c r="U85" i="66"/>
  <c r="AH86" i="66"/>
  <c r="AB65" i="66"/>
  <c r="AA64" i="66"/>
  <c r="P65" i="66"/>
  <c r="P44" i="66"/>
  <c r="AM85" i="66"/>
  <c r="P86" i="66"/>
  <c r="AG64" i="66"/>
  <c r="U64" i="66"/>
  <c r="U43" i="66"/>
  <c r="V107" i="66"/>
  <c r="AA106" i="66"/>
  <c r="O43" i="66"/>
  <c r="AH24" i="66"/>
  <c r="AG23" i="66"/>
  <c r="P107" i="66"/>
  <c r="O106" i="66"/>
  <c r="J44" i="66"/>
  <c r="J24" i="66"/>
  <c r="J86" i="66"/>
  <c r="AM23" i="66"/>
  <c r="V86" i="66"/>
  <c r="U106" i="66"/>
  <c r="J65" i="66"/>
  <c r="AB24" i="66"/>
  <c r="U23" i="66"/>
  <c r="AH107" i="66"/>
  <c r="O64" i="66"/>
  <c r="AM106" i="66"/>
  <c r="O85" i="66"/>
  <c r="O23" i="66"/>
  <c r="AB107" i="66"/>
  <c r="AA43" i="66"/>
  <c r="AH44" i="66"/>
  <c r="AA23" i="66"/>
  <c r="V65" i="66"/>
  <c r="V44" i="66"/>
  <c r="AM43" i="66"/>
  <c r="AA85" i="66"/>
  <c r="J107" i="66"/>
  <c r="AB44" i="66"/>
  <c r="AG43" i="66"/>
  <c r="AM64" i="66"/>
  <c r="V24" i="66"/>
  <c r="AH65" i="66"/>
  <c r="P24" i="66"/>
  <c r="AL100" i="66"/>
  <c r="Z100" i="66"/>
  <c r="N100" i="66"/>
  <c r="AF79" i="66"/>
  <c r="T79" i="66"/>
  <c r="N79" i="66"/>
  <c r="AL58" i="66"/>
  <c r="AF58" i="66"/>
  <c r="Z58" i="66"/>
  <c r="AL37" i="66"/>
  <c r="T100" i="66"/>
  <c r="N58" i="66"/>
  <c r="T37" i="66"/>
  <c r="AF100" i="66"/>
  <c r="Z37" i="66"/>
  <c r="T58" i="66"/>
  <c r="AL79" i="66"/>
  <c r="Z79" i="66"/>
  <c r="N37" i="66"/>
  <c r="AF37" i="66"/>
  <c r="I120" i="77"/>
  <c r="K120" i="77" s="1"/>
  <c r="AA65" i="66"/>
  <c r="U107" i="66"/>
  <c r="AM86" i="66"/>
  <c r="AM65" i="66"/>
  <c r="U24" i="66"/>
  <c r="AM107" i="66"/>
  <c r="AG86" i="66"/>
  <c r="O65" i="66"/>
  <c r="U44" i="66"/>
  <c r="AA86" i="66"/>
  <c r="AM24" i="66"/>
  <c r="AA24" i="66"/>
  <c r="AA44" i="66"/>
  <c r="AG65" i="66"/>
  <c r="O107" i="66"/>
  <c r="O24" i="66"/>
  <c r="U65" i="66"/>
  <c r="AG44" i="66"/>
  <c r="AG107" i="66"/>
  <c r="AM44" i="66"/>
  <c r="O44" i="66"/>
  <c r="AA107" i="66"/>
  <c r="AG24" i="66"/>
  <c r="O86" i="66"/>
  <c r="U86" i="66"/>
  <c r="AC66" i="64"/>
  <c r="I108" i="77"/>
  <c r="K108" i="77" s="1"/>
  <c r="AA105" i="66"/>
  <c r="O105" i="66"/>
  <c r="AG105" i="66"/>
  <c r="AM42" i="66"/>
  <c r="AG42" i="66"/>
  <c r="AG84" i="66"/>
  <c r="AG63" i="66"/>
  <c r="AM22" i="66"/>
  <c r="AG22" i="66"/>
  <c r="AA84" i="66"/>
  <c r="AA42" i="66"/>
  <c r="AM105" i="66"/>
  <c r="AM63" i="66"/>
  <c r="U63" i="66"/>
  <c r="AA22" i="66"/>
  <c r="U22" i="66"/>
  <c r="O42" i="66"/>
  <c r="U42" i="66"/>
  <c r="U84" i="66"/>
  <c r="AM84" i="66"/>
  <c r="AA63" i="66"/>
  <c r="O22" i="66"/>
  <c r="O84" i="66"/>
  <c r="U105" i="66"/>
  <c r="O63" i="66"/>
  <c r="AI43" i="80"/>
  <c r="AM43" i="80" s="1"/>
  <c r="AN43" i="80" s="1"/>
  <c r="AM18" i="66"/>
  <c r="AG18" i="66"/>
  <c r="O18" i="66"/>
  <c r="AA18" i="66"/>
  <c r="U18" i="66"/>
  <c r="I84" i="77"/>
  <c r="K84" i="77" s="1"/>
  <c r="AF17" i="66"/>
  <c r="N17" i="66"/>
  <c r="Z17" i="66"/>
  <c r="T17" i="66"/>
  <c r="AL17" i="66"/>
  <c r="I77" i="77"/>
  <c r="K77" i="77" s="1"/>
  <c r="X18" i="66"/>
  <c r="R18" i="66"/>
  <c r="L18" i="66"/>
  <c r="I81" i="77"/>
  <c r="K81" i="77" s="1"/>
  <c r="AH25" i="80"/>
  <c r="AI39" i="80" s="1"/>
  <c r="AM39" i="80" s="1"/>
  <c r="AN39" i="80" s="1"/>
  <c r="AH11" i="80"/>
  <c r="AI11" i="80" s="1"/>
  <c r="AH10" i="80"/>
  <c r="AI24" i="80" s="1"/>
  <c r="AH42" i="80"/>
  <c r="AH43" i="80"/>
  <c r="I79" i="82"/>
  <c r="M50" i="81"/>
  <c r="N50" i="81" s="1"/>
  <c r="AM42" i="80"/>
  <c r="AC87" i="64"/>
  <c r="AC122" i="64"/>
  <c r="AL30" i="80"/>
  <c r="O47" i="81" s="1"/>
  <c r="P47" i="81" s="1"/>
  <c r="AH24" i="80"/>
  <c r="AI38" i="80" s="1"/>
  <c r="AM38" i="80" s="1"/>
  <c r="AN38" i="80" s="1"/>
  <c r="AH12" i="80"/>
  <c r="AM44" i="80" s="1"/>
  <c r="AN44" i="80" s="1"/>
  <c r="I19" i="82"/>
  <c r="AH26" i="80"/>
  <c r="AI40" i="80" s="1"/>
  <c r="AM40" i="80" s="1"/>
  <c r="AN40" i="80" s="1"/>
  <c r="M42" i="81"/>
  <c r="N42" i="81" s="1"/>
  <c r="AM41" i="80"/>
  <c r="AN41" i="80" s="1"/>
  <c r="AI19" i="80"/>
  <c r="AI33" i="80"/>
  <c r="AI20" i="80"/>
  <c r="I43" i="82" s="1"/>
  <c r="AI34" i="80"/>
  <c r="M48" i="81" s="1"/>
  <c r="N48" i="81" s="1"/>
  <c r="AI21" i="80"/>
  <c r="AI35" i="80"/>
  <c r="AI23" i="80"/>
  <c r="AI37" i="80"/>
  <c r="AI22" i="80"/>
  <c r="AI36" i="80"/>
  <c r="J31" i="82"/>
  <c r="AL20" i="80"/>
  <c r="O44" i="81" s="1"/>
  <c r="P44" i="81" s="1"/>
  <c r="AL34" i="80"/>
  <c r="O48" i="81" s="1"/>
  <c r="P48" i="81" s="1"/>
  <c r="AL23" i="80"/>
  <c r="AL37" i="80"/>
  <c r="AL21" i="80"/>
  <c r="AL35" i="80"/>
  <c r="AL19" i="80"/>
  <c r="AL33" i="80"/>
  <c r="AL22" i="80"/>
  <c r="AL36" i="80"/>
  <c r="AM16" i="80"/>
  <c r="K31" i="82" s="1"/>
  <c r="AI15" i="80"/>
  <c r="AI29" i="80"/>
  <c r="AI14" i="80"/>
  <c r="I25" i="82" s="1"/>
  <c r="AI28" i="80"/>
  <c r="AI18" i="80"/>
  <c r="I37" i="82" s="1"/>
  <c r="AI32" i="80"/>
  <c r="AL13" i="80"/>
  <c r="AL27" i="80"/>
  <c r="J55" i="82" s="1"/>
  <c r="AL18" i="80"/>
  <c r="J37" i="82" s="1"/>
  <c r="AL32" i="80"/>
  <c r="AI17" i="80"/>
  <c r="AI31" i="80"/>
  <c r="AL14" i="80"/>
  <c r="J25" i="82" s="1"/>
  <c r="AL28" i="80"/>
  <c r="AL15" i="80"/>
  <c r="AL29" i="80"/>
  <c r="AL17" i="80"/>
  <c r="AL31" i="80"/>
  <c r="J85" i="82"/>
  <c r="O51" i="81"/>
  <c r="P51" i="81" s="1"/>
  <c r="AL11" i="80"/>
  <c r="AL25" i="80"/>
  <c r="AL12" i="80"/>
  <c r="AL26" i="80"/>
  <c r="AL10" i="80"/>
  <c r="AL24" i="80"/>
  <c r="M47" i="81"/>
  <c r="N47" i="81" s="1"/>
  <c r="I61" i="82"/>
  <c r="M46" i="81"/>
  <c r="N46" i="81" s="1"/>
  <c r="I55" i="82"/>
  <c r="AC123" i="64"/>
  <c r="AC116" i="64"/>
  <c r="Y100" i="64"/>
  <c r="Z100" i="64"/>
  <c r="X101" i="64" s="1"/>
  <c r="Z76" i="64"/>
  <c r="X77" i="64" s="1"/>
  <c r="Y76" i="64"/>
  <c r="AC127" i="64"/>
  <c r="Y22" i="64"/>
  <c r="AC125" i="64"/>
  <c r="Y82" i="64"/>
  <c r="Z82" i="64"/>
  <c r="AC128" i="64"/>
  <c r="X113" i="64"/>
  <c r="X112" i="64"/>
  <c r="AC129" i="64"/>
  <c r="Y16" i="64"/>
  <c r="Z16" i="64"/>
  <c r="AC121" i="64"/>
  <c r="AC115" i="64"/>
  <c r="AC124" i="64"/>
  <c r="Y106" i="64"/>
  <c r="Z106" i="64"/>
  <c r="X107" i="64" s="1"/>
  <c r="Y28" i="64"/>
  <c r="AC118" i="64"/>
  <c r="Y94" i="64"/>
  <c r="Z94" i="64"/>
  <c r="X95" i="64" s="1"/>
  <c r="X88" i="64"/>
  <c r="X89" i="64"/>
  <c r="AC80" i="64"/>
  <c r="AC119" i="64"/>
  <c r="Y65" i="64"/>
  <c r="Z65" i="64"/>
  <c r="Y27" i="64"/>
  <c r="Z27" i="64"/>
  <c r="Y24" i="64"/>
  <c r="Z24" i="64"/>
  <c r="Y25" i="64"/>
  <c r="Z25" i="64"/>
  <c r="Y31" i="64"/>
  <c r="Z31" i="64"/>
  <c r="Y26" i="64"/>
  <c r="Z26" i="64"/>
  <c r="Y32" i="64"/>
  <c r="Z32" i="64"/>
  <c r="Y33" i="64"/>
  <c r="Z33" i="64"/>
  <c r="Y23" i="64"/>
  <c r="Z23" i="64"/>
  <c r="Y29" i="64"/>
  <c r="Z29" i="64"/>
  <c r="X30" i="64" s="1"/>
  <c r="I25" i="77" l="1"/>
  <c r="I22" i="77"/>
  <c r="K22" i="77" s="1"/>
  <c r="AE70" i="66"/>
  <c r="AK70" i="66"/>
  <c r="S70" i="66"/>
  <c r="Y91" i="66"/>
  <c r="AK91" i="66"/>
  <c r="S28" i="66"/>
  <c r="AE49" i="66"/>
  <c r="Y28" i="66"/>
  <c r="M70" i="66"/>
  <c r="AK28" i="66"/>
  <c r="AE91" i="66"/>
  <c r="M91" i="66"/>
  <c r="Y70" i="66"/>
  <c r="S49" i="66"/>
  <c r="AE28" i="66"/>
  <c r="AK49" i="66"/>
  <c r="Y49" i="66"/>
  <c r="S91" i="66"/>
  <c r="M49" i="66"/>
  <c r="M28" i="66"/>
  <c r="I26" i="77"/>
  <c r="I24" i="77"/>
  <c r="K24" i="77" s="1"/>
  <c r="AG91" i="66"/>
  <c r="O70" i="66"/>
  <c r="AM49" i="66"/>
  <c r="AM70" i="66"/>
  <c r="AA91" i="66"/>
  <c r="AA49" i="66"/>
  <c r="O49" i="66"/>
  <c r="AG70" i="66"/>
  <c r="AG49" i="66"/>
  <c r="AA28" i="66"/>
  <c r="AG28" i="66"/>
  <c r="AA70" i="66"/>
  <c r="AM28" i="66"/>
  <c r="O28" i="66"/>
  <c r="U28" i="66"/>
  <c r="U91" i="66"/>
  <c r="U70" i="66"/>
  <c r="U49" i="66"/>
  <c r="AM91" i="66"/>
  <c r="O91" i="66"/>
  <c r="I73" i="77"/>
  <c r="I79" i="77"/>
  <c r="I21" i="77"/>
  <c r="K21" i="77" s="1"/>
  <c r="AD91" i="66"/>
  <c r="R91" i="66"/>
  <c r="AJ70" i="66"/>
  <c r="X70" i="66"/>
  <c r="L91" i="66"/>
  <c r="L28" i="66"/>
  <c r="R70" i="66"/>
  <c r="AJ91" i="66"/>
  <c r="R28" i="66"/>
  <c r="AD49" i="66"/>
  <c r="X28" i="66"/>
  <c r="X91" i="66"/>
  <c r="X49" i="66"/>
  <c r="R49" i="66"/>
  <c r="AD28" i="66"/>
  <c r="L70" i="66"/>
  <c r="AJ49" i="66"/>
  <c r="AD70" i="66"/>
  <c r="L49" i="66"/>
  <c r="AJ28" i="66"/>
  <c r="I91" i="77"/>
  <c r="I97" i="77"/>
  <c r="I13" i="77"/>
  <c r="I20" i="77"/>
  <c r="K20" i="77" s="1"/>
  <c r="K91" i="66"/>
  <c r="AC70" i="66"/>
  <c r="K70" i="66"/>
  <c r="K28" i="66"/>
  <c r="AI70" i="66"/>
  <c r="Q91" i="66"/>
  <c r="Q70" i="66"/>
  <c r="AI91" i="66"/>
  <c r="Q28" i="66"/>
  <c r="W49" i="66"/>
  <c r="W70" i="66"/>
  <c r="AC91" i="66"/>
  <c r="W91" i="66"/>
  <c r="AI49" i="66"/>
  <c r="AC49" i="66"/>
  <c r="W28" i="66"/>
  <c r="K49" i="66"/>
  <c r="Q49" i="66"/>
  <c r="AC28" i="66"/>
  <c r="AI28" i="66"/>
  <c r="I29" i="77"/>
  <c r="K29" i="77" s="1"/>
  <c r="AL92" i="66"/>
  <c r="Z92" i="66"/>
  <c r="N92" i="66"/>
  <c r="AF71" i="66"/>
  <c r="T92" i="66"/>
  <c r="AF50" i="66"/>
  <c r="AL29" i="66"/>
  <c r="AF29" i="66"/>
  <c r="AL50" i="66"/>
  <c r="AL71" i="66"/>
  <c r="Z71" i="66"/>
  <c r="Z50" i="66"/>
  <c r="T71" i="66"/>
  <c r="T29" i="66"/>
  <c r="T50" i="66"/>
  <c r="N29" i="66"/>
  <c r="Z29" i="66"/>
  <c r="N50" i="66"/>
  <c r="N71" i="66"/>
  <c r="AF92" i="66"/>
  <c r="I23" i="77"/>
  <c r="K23" i="77" s="1"/>
  <c r="AF91" i="66"/>
  <c r="T91" i="66"/>
  <c r="AL70" i="66"/>
  <c r="Z70" i="66"/>
  <c r="N70" i="66"/>
  <c r="AF70" i="66"/>
  <c r="T70" i="66"/>
  <c r="Z91" i="66"/>
  <c r="AF49" i="66"/>
  <c r="Z28" i="66"/>
  <c r="AL49" i="66"/>
  <c r="N91" i="66"/>
  <c r="T49" i="66"/>
  <c r="N28" i="66"/>
  <c r="AL28" i="66"/>
  <c r="N49" i="66"/>
  <c r="Z49" i="66"/>
  <c r="AF28" i="66"/>
  <c r="T28" i="66"/>
  <c r="AL91" i="66"/>
  <c r="I19" i="77"/>
  <c r="I28" i="77"/>
  <c r="K28" i="77" s="1"/>
  <c r="S92" i="66"/>
  <c r="AK71" i="66"/>
  <c r="S71" i="66"/>
  <c r="AK29" i="66"/>
  <c r="AK92" i="66"/>
  <c r="AE29" i="66"/>
  <c r="AK50" i="66"/>
  <c r="AE71" i="66"/>
  <c r="Y92" i="66"/>
  <c r="M71" i="66"/>
  <c r="S29" i="66"/>
  <c r="Y50" i="66"/>
  <c r="M29" i="66"/>
  <c r="AE50" i="66"/>
  <c r="Y29" i="66"/>
  <c r="M92" i="66"/>
  <c r="Y71" i="66"/>
  <c r="S50" i="66"/>
  <c r="M50" i="66"/>
  <c r="AE92" i="66"/>
  <c r="I103" i="77"/>
  <c r="I30" i="77"/>
  <c r="K30" i="77" s="1"/>
  <c r="AM71" i="66"/>
  <c r="AA71" i="66"/>
  <c r="AG29" i="66"/>
  <c r="AM92" i="66"/>
  <c r="AG71" i="66"/>
  <c r="AG50" i="66"/>
  <c r="AA29" i="66"/>
  <c r="U92" i="66"/>
  <c r="AM50" i="66"/>
  <c r="AA92" i="66"/>
  <c r="AA50" i="66"/>
  <c r="U50" i="66"/>
  <c r="AM29" i="66"/>
  <c r="U29" i="66"/>
  <c r="U71" i="66"/>
  <c r="O50" i="66"/>
  <c r="O92" i="66"/>
  <c r="O29" i="66"/>
  <c r="O71" i="66"/>
  <c r="AG92" i="66"/>
  <c r="AI26" i="80"/>
  <c r="I62" i="77"/>
  <c r="AI25" i="80"/>
  <c r="O39" i="81"/>
  <c r="P39" i="81" s="1"/>
  <c r="AI10" i="80"/>
  <c r="AM10" i="80" s="1"/>
  <c r="M49" i="81"/>
  <c r="N49" i="81" s="1"/>
  <c r="I73" i="82"/>
  <c r="K79" i="82"/>
  <c r="AN42" i="80"/>
  <c r="L79" i="82" s="1"/>
  <c r="Q50" i="81"/>
  <c r="AI12" i="80"/>
  <c r="AM12" i="80" s="1"/>
  <c r="AN12" i="80" s="1"/>
  <c r="I85" i="82"/>
  <c r="M51" i="81"/>
  <c r="N51" i="81" s="1"/>
  <c r="AM30" i="80"/>
  <c r="K61" i="82" s="1"/>
  <c r="J61" i="82"/>
  <c r="J43" i="82"/>
  <c r="AM19" i="80"/>
  <c r="AN19" i="80" s="1"/>
  <c r="AM37" i="80"/>
  <c r="AN37" i="80" s="1"/>
  <c r="O41" i="81"/>
  <c r="P41" i="81" s="1"/>
  <c r="AM28" i="80"/>
  <c r="AN28" i="80" s="1"/>
  <c r="AM21" i="80"/>
  <c r="AN21" i="80" s="1"/>
  <c r="AM29" i="80"/>
  <c r="AN29" i="80" s="1"/>
  <c r="AM32" i="80"/>
  <c r="AN32" i="80" s="1"/>
  <c r="AM33" i="80"/>
  <c r="AN33" i="80" s="1"/>
  <c r="AM27" i="80"/>
  <c r="K55" i="82" s="1"/>
  <c r="I67" i="82"/>
  <c r="O46" i="81"/>
  <c r="P46" i="81" s="1"/>
  <c r="AM23" i="80"/>
  <c r="AN23" i="80" s="1"/>
  <c r="I13" i="82"/>
  <c r="AM15" i="80"/>
  <c r="AN15" i="80" s="1"/>
  <c r="AM17" i="80"/>
  <c r="AN17" i="80" s="1"/>
  <c r="AN16" i="80"/>
  <c r="L31" i="82" s="1"/>
  <c r="M44" i="81"/>
  <c r="N44" i="81" s="1"/>
  <c r="AM36" i="80"/>
  <c r="AN36" i="80" s="1"/>
  <c r="AM22" i="80"/>
  <c r="AN22" i="80" s="1"/>
  <c r="M41" i="81"/>
  <c r="N41" i="81" s="1"/>
  <c r="O43" i="81"/>
  <c r="P43" i="81" s="1"/>
  <c r="AM31" i="80"/>
  <c r="AN31" i="80" s="1"/>
  <c r="AM20" i="80"/>
  <c r="K43" i="82" s="1"/>
  <c r="M43" i="81"/>
  <c r="N43" i="81" s="1"/>
  <c r="J73" i="82"/>
  <c r="O49" i="81"/>
  <c r="P49" i="81" s="1"/>
  <c r="AM34" i="80"/>
  <c r="AN34" i="80" s="1"/>
  <c r="AM18" i="80"/>
  <c r="K37" i="82" s="1"/>
  <c r="K73" i="82"/>
  <c r="AM35" i="80"/>
  <c r="AN35" i="80" s="1"/>
  <c r="AM14" i="80"/>
  <c r="K25" i="82" s="1"/>
  <c r="Q42" i="81"/>
  <c r="J67" i="82"/>
  <c r="O40" i="81"/>
  <c r="P40" i="81" s="1"/>
  <c r="AM13" i="80"/>
  <c r="J19" i="82"/>
  <c r="Q51" i="81"/>
  <c r="K85" i="82"/>
  <c r="L85" i="82"/>
  <c r="O38" i="81"/>
  <c r="P38" i="81" s="1"/>
  <c r="J7" i="82"/>
  <c r="AM11" i="80"/>
  <c r="AN11" i="80" s="1"/>
  <c r="L13" i="82" s="1"/>
  <c r="J13" i="82"/>
  <c r="AM25" i="80"/>
  <c r="J49" i="82"/>
  <c r="O45" i="81"/>
  <c r="P45" i="81" s="1"/>
  <c r="I49" i="82"/>
  <c r="M45" i="81"/>
  <c r="N45" i="81" s="1"/>
  <c r="AC25" i="64"/>
  <c r="L73" i="82"/>
  <c r="Q49" i="81"/>
  <c r="Y89" i="64"/>
  <c r="Z89" i="64"/>
  <c r="Z95" i="64"/>
  <c r="X96" i="64" s="1"/>
  <c r="Y95" i="64"/>
  <c r="Y112" i="64"/>
  <c r="Z112" i="64"/>
  <c r="Y101" i="64"/>
  <c r="Z101" i="64"/>
  <c r="X102" i="64" s="1"/>
  <c r="AC27" i="64"/>
  <c r="Y88" i="64"/>
  <c r="Z88" i="64"/>
  <c r="Y113" i="64"/>
  <c r="Z113" i="64"/>
  <c r="AC23" i="64"/>
  <c r="AC26" i="64"/>
  <c r="AC24" i="64"/>
  <c r="Y107" i="64"/>
  <c r="Z107" i="64"/>
  <c r="Z77" i="64"/>
  <c r="Y77" i="64"/>
  <c r="Y30" i="64"/>
  <c r="Z30" i="64"/>
  <c r="I110" i="77" l="1"/>
  <c r="I86" i="77"/>
  <c r="K86" i="77" s="1"/>
  <c r="AI81" i="66"/>
  <c r="AI102" i="66"/>
  <c r="K102" i="66"/>
  <c r="W81" i="66"/>
  <c r="AC102" i="66"/>
  <c r="K19" i="66"/>
  <c r="Q102" i="66"/>
  <c r="AC81" i="66"/>
  <c r="AC39" i="66"/>
  <c r="W102" i="66"/>
  <c r="K81" i="66"/>
  <c r="Q19" i="66"/>
  <c r="Q60" i="66"/>
  <c r="K60" i="66"/>
  <c r="Q39" i="66"/>
  <c r="AI19" i="66"/>
  <c r="W39" i="66"/>
  <c r="Q81" i="66"/>
  <c r="W19" i="66"/>
  <c r="AI39" i="66"/>
  <c r="K39" i="66"/>
  <c r="AI60" i="66"/>
  <c r="W60" i="66"/>
  <c r="AC19" i="66"/>
  <c r="AC60" i="66"/>
  <c r="I85" i="77"/>
  <c r="K85" i="77" s="1"/>
  <c r="AB102" i="66"/>
  <c r="P102" i="66"/>
  <c r="AH81" i="66"/>
  <c r="V81" i="66"/>
  <c r="V60" i="66"/>
  <c r="J39" i="66"/>
  <c r="AB19" i="66"/>
  <c r="J102" i="66"/>
  <c r="V39" i="66"/>
  <c r="V19" i="66"/>
  <c r="AH102" i="66"/>
  <c r="J81" i="66"/>
  <c r="AB81" i="66"/>
  <c r="AB39" i="66"/>
  <c r="V102" i="66"/>
  <c r="P39" i="66"/>
  <c r="J19" i="66"/>
  <c r="J60" i="66"/>
  <c r="AH19" i="66"/>
  <c r="P19" i="66"/>
  <c r="P60" i="66"/>
  <c r="AH39" i="66"/>
  <c r="P81" i="66"/>
  <c r="AH60" i="66"/>
  <c r="AB60" i="66"/>
  <c r="I27" i="77"/>
  <c r="I98" i="77"/>
  <c r="AM24" i="80"/>
  <c r="K49" i="82" s="1"/>
  <c r="I109" i="77"/>
  <c r="I92" i="77"/>
  <c r="I74" i="77"/>
  <c r="I7" i="82"/>
  <c r="I104" i="77"/>
  <c r="M38" i="81"/>
  <c r="N38" i="81" s="1"/>
  <c r="AM26" i="80"/>
  <c r="M39" i="81"/>
  <c r="N39" i="81" s="1"/>
  <c r="Q47" i="81"/>
  <c r="AN30" i="80"/>
  <c r="L61" i="82" s="1"/>
  <c r="AN27" i="80"/>
  <c r="L55" i="82" s="1"/>
  <c r="Q46" i="81"/>
  <c r="AN26" i="80"/>
  <c r="Q41" i="81"/>
  <c r="AN14" i="80"/>
  <c r="L25" i="82" s="1"/>
  <c r="AN18" i="80"/>
  <c r="L37" i="82" s="1"/>
  <c r="L67" i="82"/>
  <c r="AN20" i="80"/>
  <c r="L43" i="82" s="1"/>
  <c r="K67" i="82"/>
  <c r="Q48" i="81"/>
  <c r="Q44" i="81"/>
  <c r="Q43" i="81"/>
  <c r="Q39" i="81"/>
  <c r="K19" i="82"/>
  <c r="Q40" i="81"/>
  <c r="AN13" i="80"/>
  <c r="L19" i="82" s="1"/>
  <c r="K13" i="82"/>
  <c r="AN25" i="80"/>
  <c r="K7" i="82"/>
  <c r="AN24" i="80"/>
  <c r="L49" i="82" s="1"/>
  <c r="Q38" i="81"/>
  <c r="AN10" i="80"/>
  <c r="L7" i="82" s="1"/>
  <c r="AC88" i="64"/>
  <c r="Y102" i="64"/>
  <c r="Z102" i="64"/>
  <c r="X103" i="64" s="1"/>
  <c r="AC89" i="64"/>
  <c r="Z96" i="64"/>
  <c r="Y96" i="64"/>
  <c r="K21" i="64"/>
  <c r="K20" i="64"/>
  <c r="K19" i="64"/>
  <c r="K18" i="64"/>
  <c r="AA18" i="64"/>
  <c r="J15" i="77" s="1"/>
  <c r="K17" i="64"/>
  <c r="K15" i="64"/>
  <c r="K14" i="64"/>
  <c r="K13" i="64"/>
  <c r="K12" i="64"/>
  <c r="K11" i="64"/>
  <c r="K10" i="64"/>
  <c r="L10" i="64" s="1"/>
  <c r="H10" i="64"/>
  <c r="Q45" i="81" l="1"/>
  <c r="I93" i="77"/>
  <c r="I99" i="77"/>
  <c r="AB54" i="83"/>
  <c r="J54" i="83"/>
  <c r="AH42" i="83"/>
  <c r="P42" i="83"/>
  <c r="V30" i="83"/>
  <c r="AB18" i="83"/>
  <c r="J18" i="83"/>
  <c r="AH6" i="83"/>
  <c r="P6" i="83"/>
  <c r="V54" i="83"/>
  <c r="AB42" i="83"/>
  <c r="J42" i="83"/>
  <c r="AH30" i="83"/>
  <c r="P30" i="83"/>
  <c r="V18" i="83"/>
  <c r="AB6" i="83"/>
  <c r="J6" i="83"/>
  <c r="J30" i="83"/>
  <c r="P18" i="83"/>
  <c r="V6" i="83"/>
  <c r="AH54" i="83"/>
  <c r="P54" i="83"/>
  <c r="V42" i="83"/>
  <c r="AB30" i="83"/>
  <c r="AH18" i="83"/>
  <c r="I10" i="64"/>
  <c r="X10" i="64" s="1"/>
  <c r="Z103" i="64"/>
  <c r="Y103" i="64"/>
  <c r="AA20" i="64"/>
  <c r="J17" i="77" s="1"/>
  <c r="AA19" i="64"/>
  <c r="J16" i="77" s="1"/>
  <c r="AA21" i="64"/>
  <c r="J18" i="77" s="1"/>
  <c r="M10" i="64"/>
  <c r="AB10" i="64" s="1"/>
  <c r="AB11" i="64" s="1"/>
  <c r="N10" i="64"/>
  <c r="I100" i="77" l="1"/>
  <c r="Z10" i="64"/>
  <c r="X11" i="64" s="1"/>
  <c r="Z11" i="64" s="1"/>
  <c r="Y10" i="64"/>
  <c r="Y13" i="64"/>
  <c r="Z13" i="64"/>
  <c r="Y12" i="64"/>
  <c r="Z12" i="64"/>
  <c r="Y20" i="64"/>
  <c r="AC20" i="64" s="1"/>
  <c r="Z20" i="64"/>
  <c r="Y15" i="64"/>
  <c r="Z15" i="64"/>
  <c r="Y18" i="64"/>
  <c r="Z18" i="64"/>
  <c r="Y14" i="64"/>
  <c r="Z14" i="64"/>
  <c r="Y21" i="64"/>
  <c r="Z21" i="64"/>
  <c r="Y19" i="64"/>
  <c r="Z19" i="64"/>
  <c r="AA11" i="64"/>
  <c r="J8" i="77" s="1"/>
  <c r="AA10" i="64"/>
  <c r="AA17" i="64"/>
  <c r="J14" i="77" s="1"/>
  <c r="I18" i="77" l="1"/>
  <c r="K18" i="77" s="1"/>
  <c r="AA90" i="66"/>
  <c r="O90" i="66"/>
  <c r="AG90" i="66"/>
  <c r="AA69" i="66"/>
  <c r="U48" i="66"/>
  <c r="U27" i="66"/>
  <c r="O27" i="66"/>
  <c r="O48" i="66"/>
  <c r="U90" i="66"/>
  <c r="U69" i="66"/>
  <c r="AM90" i="66"/>
  <c r="AA48" i="66"/>
  <c r="AG69" i="66"/>
  <c r="AM48" i="66"/>
  <c r="AM69" i="66"/>
  <c r="O69" i="66"/>
  <c r="AA27" i="66"/>
  <c r="AG48" i="66"/>
  <c r="AM27" i="66"/>
  <c r="AG27" i="66"/>
  <c r="AD89" i="66"/>
  <c r="R68" i="66"/>
  <c r="L68" i="66"/>
  <c r="AJ47" i="66"/>
  <c r="AJ89" i="66"/>
  <c r="R89" i="66"/>
  <c r="L89" i="66"/>
  <c r="AD26" i="66"/>
  <c r="X68" i="66"/>
  <c r="AJ26" i="66"/>
  <c r="X47" i="66"/>
  <c r="AJ68" i="66"/>
  <c r="AD68" i="66"/>
  <c r="L26" i="66"/>
  <c r="L47" i="66"/>
  <c r="R26" i="66"/>
  <c r="X89" i="66"/>
  <c r="X26" i="66"/>
  <c r="R47" i="66"/>
  <c r="AD47" i="66"/>
  <c r="AB89" i="66"/>
  <c r="P89" i="66"/>
  <c r="AH68" i="66"/>
  <c r="V68" i="66"/>
  <c r="J68" i="66"/>
  <c r="AH47" i="66"/>
  <c r="AH89" i="66"/>
  <c r="J89" i="66"/>
  <c r="AB26" i="66"/>
  <c r="AB68" i="66"/>
  <c r="AB47" i="66"/>
  <c r="P47" i="66"/>
  <c r="AH26" i="66"/>
  <c r="J47" i="66"/>
  <c r="J26" i="66"/>
  <c r="P26" i="66"/>
  <c r="V26" i="66"/>
  <c r="P68" i="66"/>
  <c r="V89" i="66"/>
  <c r="V47" i="66"/>
  <c r="I15" i="77"/>
  <c r="K15" i="77" s="1"/>
  <c r="AJ90" i="66"/>
  <c r="X90" i="66"/>
  <c r="L90" i="66"/>
  <c r="AD69" i="66"/>
  <c r="R69" i="66"/>
  <c r="AJ48" i="66"/>
  <c r="X69" i="66"/>
  <c r="AD48" i="66"/>
  <c r="AD27" i="66"/>
  <c r="AD90" i="66"/>
  <c r="X48" i="66"/>
  <c r="R48" i="66"/>
  <c r="AJ27" i="66"/>
  <c r="L27" i="66"/>
  <c r="L48" i="66"/>
  <c r="R27" i="66"/>
  <c r="R90" i="66"/>
  <c r="AJ69" i="66"/>
  <c r="L69" i="66"/>
  <c r="X27" i="66"/>
  <c r="I17" i="77"/>
  <c r="K17" i="77" s="1"/>
  <c r="AL90" i="66"/>
  <c r="Z27" i="66"/>
  <c r="AF90" i="66"/>
  <c r="N90" i="66"/>
  <c r="N69" i="66"/>
  <c r="N48" i="66"/>
  <c r="T90" i="66"/>
  <c r="T27" i="66"/>
  <c r="T69" i="66"/>
  <c r="AL27" i="66"/>
  <c r="Z69" i="66"/>
  <c r="AL69" i="66"/>
  <c r="Z90" i="66"/>
  <c r="AL48" i="66"/>
  <c r="Z48" i="66"/>
  <c r="N27" i="66"/>
  <c r="AF27" i="66"/>
  <c r="AF48" i="66"/>
  <c r="T48" i="66"/>
  <c r="AF69" i="66"/>
  <c r="M68" i="66"/>
  <c r="AK47" i="66"/>
  <c r="S89" i="66"/>
  <c r="AK68" i="66"/>
  <c r="AK89" i="66"/>
  <c r="AE68" i="66"/>
  <c r="Y47" i="66"/>
  <c r="M47" i="66"/>
  <c r="AE47" i="66"/>
  <c r="AK26" i="66"/>
  <c r="AE89" i="66"/>
  <c r="Y68" i="66"/>
  <c r="M26" i="66"/>
  <c r="S68" i="66"/>
  <c r="S26" i="66"/>
  <c r="Y26" i="66"/>
  <c r="Y89" i="66"/>
  <c r="M89" i="66"/>
  <c r="AE26" i="66"/>
  <c r="S47" i="66"/>
  <c r="I16" i="77"/>
  <c r="K16" i="77" s="1"/>
  <c r="AE48" i="66"/>
  <c r="AK90" i="66"/>
  <c r="Y90" i="66"/>
  <c r="AK48" i="66"/>
  <c r="M90" i="66"/>
  <c r="Y27" i="66"/>
  <c r="AE90" i="66"/>
  <c r="Y69" i="66"/>
  <c r="S48" i="66"/>
  <c r="S27" i="66"/>
  <c r="M27" i="66"/>
  <c r="M48" i="66"/>
  <c r="S69" i="66"/>
  <c r="S90" i="66"/>
  <c r="AE27" i="66"/>
  <c r="AK27" i="66"/>
  <c r="AK69" i="66"/>
  <c r="M69" i="66"/>
  <c r="Y48" i="66"/>
  <c r="AE69" i="66"/>
  <c r="I11" i="77"/>
  <c r="K11" i="77" s="1"/>
  <c r="T89" i="66"/>
  <c r="AF68" i="66"/>
  <c r="Z47" i="66"/>
  <c r="N47" i="66"/>
  <c r="AF89" i="66"/>
  <c r="Z68" i="66"/>
  <c r="AL26" i="66"/>
  <c r="N68" i="66"/>
  <c r="T47" i="66"/>
  <c r="T26" i="66"/>
  <c r="N89" i="66"/>
  <c r="Z89" i="66"/>
  <c r="AL47" i="66"/>
  <c r="Z26" i="66"/>
  <c r="AF26" i="66"/>
  <c r="AL68" i="66"/>
  <c r="T68" i="66"/>
  <c r="AL89" i="66"/>
  <c r="N26" i="66"/>
  <c r="AF47" i="66"/>
  <c r="AM68" i="66"/>
  <c r="AM89" i="66"/>
  <c r="AA68" i="66"/>
  <c r="U89" i="66"/>
  <c r="AG47" i="66"/>
  <c r="AM26" i="66"/>
  <c r="AM47" i="66"/>
  <c r="AG26" i="66"/>
  <c r="O89" i="66"/>
  <c r="O68" i="66"/>
  <c r="AA47" i="66"/>
  <c r="U47" i="66"/>
  <c r="O26" i="66"/>
  <c r="AG68" i="66"/>
  <c r="AA26" i="66"/>
  <c r="O47" i="66"/>
  <c r="AA89" i="66"/>
  <c r="AG89" i="66"/>
  <c r="U68" i="66"/>
  <c r="U26" i="66"/>
  <c r="AC14" i="64"/>
  <c r="AC19" i="64"/>
  <c r="AC18" i="64"/>
  <c r="AC12" i="64"/>
  <c r="I9" i="77"/>
  <c r="K9" i="77" s="1"/>
  <c r="AC21" i="64"/>
  <c r="AC15" i="64"/>
  <c r="I12" i="77"/>
  <c r="K12" i="77" s="1"/>
  <c r="AC13" i="64"/>
  <c r="I10" i="77"/>
  <c r="K10" i="77" s="1"/>
  <c r="Y17" i="64"/>
  <c r="Z17" i="64"/>
  <c r="AC10" i="64"/>
  <c r="I14" i="77" l="1"/>
  <c r="K14" i="77" s="1"/>
  <c r="W69" i="66"/>
  <c r="AC48" i="66"/>
  <c r="AI48" i="66"/>
  <c r="AC27" i="66"/>
  <c r="K90" i="66"/>
  <c r="W27" i="66"/>
  <c r="AC90" i="66"/>
  <c r="K69" i="66"/>
  <c r="W48" i="66"/>
  <c r="Q48" i="66"/>
  <c r="AI27" i="66"/>
  <c r="K27" i="66"/>
  <c r="K48" i="66"/>
  <c r="AI90" i="66"/>
  <c r="AI69" i="66"/>
  <c r="Q69" i="66"/>
  <c r="W90" i="66"/>
  <c r="Q90" i="66"/>
  <c r="Q27" i="66"/>
  <c r="AC69" i="66"/>
  <c r="AC17" i="64"/>
  <c r="E6" i="72"/>
  <c r="E5" i="72"/>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H127" i="78" s="1"/>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9" i="77"/>
  <c r="L148" i="77"/>
  <c r="L149" i="77"/>
  <c r="L150" i="77"/>
  <c r="J151" i="77"/>
  <c r="K151" i="77" s="1"/>
  <c r="L151" i="77"/>
  <c r="J152" i="77"/>
  <c r="K152" i="77" s="1"/>
  <c r="L152" i="77"/>
  <c r="J153" i="77"/>
  <c r="K153" i="77" s="1"/>
  <c r="L153" i="77"/>
  <c r="J154" i="77"/>
  <c r="K154" i="77" s="1"/>
  <c r="L154" i="77"/>
  <c r="J155" i="77"/>
  <c r="K155" i="77" s="1"/>
  <c r="L155" i="77"/>
  <c r="J156" i="77"/>
  <c r="K156" i="77" s="1"/>
  <c r="L156" i="77"/>
  <c r="J157" i="77"/>
  <c r="K157" i="77" s="1"/>
  <c r="L157" i="77"/>
  <c r="J158" i="77"/>
  <c r="K158" i="77" s="1"/>
  <c r="L158" i="77"/>
  <c r="J159" i="77"/>
  <c r="K159" i="77" s="1"/>
  <c r="L159" i="77"/>
  <c r="J160" i="77"/>
  <c r="L160" i="77"/>
  <c r="J161" i="77"/>
  <c r="K161" i="77" s="1"/>
  <c r="L161" i="77"/>
  <c r="J162" i="77"/>
  <c r="K162" i="77" s="1"/>
  <c r="L162" i="77"/>
  <c r="J163" i="77"/>
  <c r="K163" i="77" s="1"/>
  <c r="L163" i="77"/>
  <c r="J164" i="77"/>
  <c r="K164" i="77" s="1"/>
  <c r="L164" i="77"/>
  <c r="J165" i="77"/>
  <c r="K165" i="77" s="1"/>
  <c r="L165" i="77"/>
  <c r="J166" i="77"/>
  <c r="K166" i="77" s="1"/>
  <c r="L166" i="77"/>
  <c r="J167" i="77"/>
  <c r="K167" i="77" s="1"/>
  <c r="L167" i="77"/>
  <c r="J168" i="77"/>
  <c r="K168" i="77" s="1"/>
  <c r="L168" i="77"/>
  <c r="J169" i="77"/>
  <c r="K169" i="77" s="1"/>
  <c r="L169" i="77"/>
  <c r="J170" i="77"/>
  <c r="K170" i="77" s="1"/>
  <c r="L170" i="77"/>
  <c r="J171" i="77"/>
  <c r="K171" i="77" s="1"/>
  <c r="L171" i="77"/>
  <c r="J172" i="77"/>
  <c r="K172" i="77" s="1"/>
  <c r="L172" i="77"/>
  <c r="J173" i="77"/>
  <c r="K173" i="77" s="1"/>
  <c r="L173" i="77"/>
  <c r="J174" i="77"/>
  <c r="K174" i="77" s="1"/>
  <c r="L174" i="77"/>
  <c r="J175" i="77"/>
  <c r="K175" i="77" s="1"/>
  <c r="L175" i="77"/>
  <c r="J176" i="77"/>
  <c r="K176" i="77" s="1"/>
  <c r="L176" i="77"/>
  <c r="J177" i="77"/>
  <c r="K177" i="77" s="1"/>
  <c r="L177" i="77"/>
  <c r="J178" i="77"/>
  <c r="K178" i="77" s="1"/>
  <c r="L178" i="77"/>
  <c r="J179" i="77"/>
  <c r="K179" i="77" s="1"/>
  <c r="L179" i="77"/>
  <c r="J180" i="77"/>
  <c r="K180" i="77" s="1"/>
  <c r="L180" i="77"/>
  <c r="J181" i="77"/>
  <c r="K181" i="77" s="1"/>
  <c r="L181" i="77"/>
  <c r="J182" i="77"/>
  <c r="K182" i="77" s="1"/>
  <c r="L182" i="77"/>
  <c r="J183" i="77"/>
  <c r="K183" i="77" s="1"/>
  <c r="L183" i="77"/>
  <c r="J184" i="77"/>
  <c r="K184" i="77" s="1"/>
  <c r="L184" i="77"/>
  <c r="J185" i="77"/>
  <c r="K185" i="77" s="1"/>
  <c r="L185" i="77"/>
  <c r="J186" i="77"/>
  <c r="K186" i="77" s="1"/>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H133" i="77"/>
  <c r="H139" i="77"/>
  <c r="G163" i="77"/>
  <c r="G169"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K187" i="77" l="1"/>
  <c r="K193" i="77"/>
  <c r="K199" i="77"/>
  <c r="K203" i="77"/>
  <c r="K202" i="77"/>
  <c r="K194" i="77"/>
  <c r="K192" i="77"/>
  <c r="K191" i="77"/>
  <c r="K201" i="77"/>
  <c r="K195" i="77"/>
  <c r="K197" i="77"/>
  <c r="K204" i="77"/>
  <c r="K188" i="77"/>
  <c r="K196" i="77"/>
  <c r="K200" i="77"/>
  <c r="K190" i="77"/>
  <c r="K189" i="77"/>
  <c r="K198" i="77"/>
  <c r="K391" i="78"/>
  <c r="K239" i="78"/>
  <c r="K221" i="78"/>
  <c r="K207" i="78"/>
  <c r="K183" i="78"/>
  <c r="K160" i="77"/>
  <c r="K175" i="78"/>
  <c r="K171" i="78"/>
  <c r="K155" i="78"/>
  <c r="K151" i="78"/>
  <c r="K147" i="78"/>
  <c r="K113" i="78"/>
  <c r="K95" i="78"/>
  <c r="K91" i="78"/>
  <c r="K84" i="78"/>
  <c r="K403" i="78"/>
  <c r="K96" i="78"/>
  <c r="H85" i="78"/>
  <c r="K376" i="78"/>
  <c r="K316" i="78"/>
  <c r="K312" i="78"/>
  <c r="K300" i="78"/>
  <c r="K296" i="78"/>
  <c r="K293" i="78"/>
  <c r="K281" i="78"/>
  <c r="K212" i="78"/>
  <c r="K128" i="78"/>
  <c r="K124" i="78"/>
  <c r="K120" i="78"/>
  <c r="H361" i="77"/>
  <c r="K408" i="77"/>
  <c r="K396" i="77"/>
  <c r="K348" i="77"/>
  <c r="K340" i="77"/>
  <c r="K324" i="77"/>
  <c r="K304" i="77"/>
  <c r="K300" i="77"/>
  <c r="K288" i="77"/>
  <c r="K284" i="77"/>
  <c r="K216" i="77"/>
  <c r="K412" i="78"/>
  <c r="K299" i="78"/>
  <c r="K278" i="78"/>
  <c r="K266" i="78"/>
  <c r="K246" i="78"/>
  <c r="K77"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367" i="77"/>
  <c r="K351" i="77"/>
  <c r="K337" i="77"/>
  <c r="K313" i="77"/>
  <c r="K297" i="77"/>
  <c r="K285" i="77"/>
  <c r="K259" i="77"/>
  <c r="K243" i="77"/>
  <c r="K231" i="77"/>
  <c r="K205" i="77"/>
  <c r="K218" i="78"/>
  <c r="K194" i="78"/>
  <c r="K182" i="78"/>
  <c r="K162" i="78"/>
  <c r="K402" i="77"/>
  <c r="K270" i="77"/>
  <c r="K250" i="77"/>
  <c r="K246" i="77"/>
  <c r="K415" i="78"/>
  <c r="K411" i="78"/>
  <c r="K407" i="78"/>
  <c r="K386" i="78"/>
  <c r="K373" i="78"/>
  <c r="K369" i="78"/>
  <c r="K365" i="78"/>
  <c r="K331" i="78"/>
  <c r="K310" i="78"/>
  <c r="K306" i="78"/>
  <c r="K302" i="78"/>
  <c r="K298" i="78"/>
  <c r="K230" i="78"/>
  <c r="K201" i="78"/>
  <c r="K193" i="78"/>
  <c r="K189" i="78"/>
  <c r="K165" i="78"/>
  <c r="K161" i="78"/>
  <c r="K70" i="78"/>
  <c r="H163" i="77"/>
  <c r="K426" i="77"/>
  <c r="K422" i="77"/>
  <c r="K394" i="77"/>
  <c r="K342" i="77"/>
  <c r="K338" i="77"/>
  <c r="K400" i="78"/>
  <c r="K379" i="78"/>
  <c r="K352" i="78"/>
  <c r="K319" i="78"/>
  <c r="K287" i="78"/>
  <c r="K269" i="78"/>
  <c r="K248" i="78"/>
  <c r="K245" i="78"/>
  <c r="K219" i="78"/>
  <c r="K138" i="78"/>
  <c r="K135" i="78"/>
  <c r="K131" i="78"/>
  <c r="K123" i="78"/>
  <c r="K93" i="78"/>
  <c r="K213" i="77"/>
  <c r="K338" i="78"/>
  <c r="K254" i="78"/>
  <c r="K200" i="78"/>
  <c r="K176" i="78"/>
  <c r="K152" i="78"/>
  <c r="K144" i="78"/>
  <c r="K111" i="78"/>
  <c r="K99" i="78"/>
  <c r="H271" i="78"/>
  <c r="H253" i="78"/>
  <c r="H229" i="78"/>
  <c r="H223" i="78"/>
  <c r="K363" i="78"/>
  <c r="K255" i="78"/>
  <c r="K145" i="78"/>
  <c r="K100" i="78"/>
  <c r="H337" i="78"/>
  <c r="K373" i="77"/>
  <c r="K397" i="78"/>
  <c r="K382" i="78"/>
  <c r="K274" i="78"/>
  <c r="K133" i="78"/>
  <c r="K129" i="78"/>
  <c r="K125" i="78"/>
  <c r="K119" i="78"/>
  <c r="K115" i="78"/>
  <c r="K75" i="78"/>
  <c r="K364" i="77"/>
  <c r="K352" i="77"/>
  <c r="K310" i="77"/>
  <c r="K256" i="77"/>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265" i="77"/>
  <c r="K380" i="78"/>
  <c r="K328" i="78"/>
  <c r="K305" i="78"/>
  <c r="K303" i="78"/>
  <c r="K270" i="78"/>
  <c r="K419" i="78"/>
  <c r="K413" i="78"/>
  <c r="K263" i="78"/>
  <c r="K236" i="78"/>
  <c r="K209" i="78"/>
  <c r="K203" i="78"/>
  <c r="K191" i="78"/>
  <c r="K185" i="78"/>
  <c r="K173" i="78"/>
  <c r="K167" i="78"/>
  <c r="K153" i="78"/>
  <c r="K116" i="78"/>
  <c r="K87" i="78"/>
  <c r="K74" i="78"/>
  <c r="H151" i="78"/>
  <c r="H79" i="78"/>
  <c r="K348" i="78"/>
  <c r="K336" i="78"/>
  <c r="K228" i="78"/>
  <c r="K143" i="78"/>
  <c r="H409" i="78"/>
  <c r="H319" i="78"/>
  <c r="H193" i="78"/>
  <c r="K319" i="77"/>
  <c r="K414" i="77"/>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H391" i="77"/>
  <c r="H355" i="77"/>
  <c r="H319" i="77"/>
  <c r="H283" i="77"/>
  <c r="H211" i="77"/>
  <c r="K421" i="77"/>
  <c r="K418" i="77"/>
  <c r="K403" i="77"/>
  <c r="K399" i="77"/>
  <c r="K391" i="77"/>
  <c r="K283" i="77"/>
  <c r="K247" i="77"/>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H265" i="77"/>
  <c r="H193" i="77"/>
  <c r="K397" i="77"/>
  <c r="K378" i="77"/>
  <c r="K370" i="77"/>
  <c r="K354" i="77"/>
  <c r="K349" i="77"/>
  <c r="K345" i="77"/>
  <c r="K241" i="77"/>
  <c r="K229" i="77"/>
  <c r="K217" i="77"/>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392" i="77"/>
  <c r="K343" i="77"/>
  <c r="K336" i="77"/>
  <c r="K328" i="77"/>
  <c r="K306" i="77"/>
  <c r="K302" i="77"/>
  <c r="K294" i="77"/>
  <c r="K286" i="77"/>
  <c r="K274" i="77"/>
  <c r="K252" i="77"/>
  <c r="K248" i="77"/>
  <c r="K228" i="77"/>
  <c r="K223" i="77"/>
  <c r="K220" i="77"/>
  <c r="K219" i="77"/>
  <c r="K207" i="77"/>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390" i="77"/>
  <c r="K384" i="77"/>
  <c r="K405" i="77"/>
  <c r="K393" i="77"/>
  <c r="K360" i="77"/>
  <c r="K358" i="77"/>
  <c r="K356" i="77"/>
  <c r="K321" i="77"/>
  <c r="K277" i="77"/>
  <c r="K273" i="77"/>
  <c r="K271" i="77"/>
  <c r="K267" i="77"/>
  <c r="K237" i="77"/>
  <c r="K235" i="77"/>
  <c r="K210" i="77"/>
  <c r="K206" i="77"/>
  <c r="K375" i="77"/>
  <c r="K369" i="77"/>
  <c r="K315" i="77"/>
  <c r="K298" i="77"/>
  <c r="K261" i="77"/>
  <c r="K244" i="77"/>
  <c r="K423" i="77"/>
  <c r="K412" i="77"/>
  <c r="K410" i="77"/>
  <c r="K406" i="77"/>
  <c r="K339" i="77"/>
  <c r="K332" i="77"/>
  <c r="K282" i="77"/>
  <c r="K278" i="77"/>
  <c r="K240" i="77"/>
  <c r="K234" i="77"/>
  <c r="K232" i="77"/>
  <c r="K230" i="77"/>
  <c r="K211" i="77"/>
  <c r="K386" i="77"/>
  <c r="K318" i="77"/>
  <c r="K314" i="77"/>
  <c r="K295" i="77"/>
  <c r="K291" i="77"/>
  <c r="K289" i="77"/>
  <c r="K264" i="77"/>
  <c r="K260" i="77"/>
  <c r="K224" i="77"/>
  <c r="H367" i="77"/>
  <c r="H349" i="77"/>
  <c r="H187" i="77"/>
  <c r="K385" i="77"/>
  <c r="K381" i="77"/>
  <c r="K379" i="77"/>
  <c r="K316" i="77"/>
  <c r="K301" i="77"/>
  <c r="H289" i="77"/>
  <c r="H253" i="77"/>
  <c r="H217" i="77"/>
  <c r="K424" i="77"/>
  <c r="K409" i="77"/>
  <c r="K382" i="77"/>
  <c r="K331" i="77"/>
  <c r="K327" i="77"/>
  <c r="K325" i="77"/>
  <c r="K355" i="77"/>
  <c r="K372" i="77"/>
  <c r="K368" i="77"/>
  <c r="H145"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62" i="77"/>
  <c r="K208" i="77"/>
  <c r="K420" i="77"/>
  <c r="K388" i="77"/>
  <c r="K366" i="77"/>
  <c r="K334" i="77"/>
  <c r="K312" i="77"/>
  <c r="K280" i="77"/>
  <c r="K258" i="77"/>
  <c r="K226" i="77"/>
  <c r="K330" i="77"/>
  <c r="K276" i="77"/>
  <c r="K222" i="77"/>
  <c r="H385" i="77"/>
  <c r="H313" i="77"/>
  <c r="H241" i="77"/>
  <c r="H205" i="77"/>
  <c r="H169" i="77"/>
  <c r="H397" i="77"/>
  <c r="K395" i="77"/>
  <c r="K215" i="77"/>
  <c r="H409" i="77"/>
  <c r="H175" i="77"/>
  <c r="K344" i="77"/>
  <c r="K326" i="77"/>
  <c r="K308" i="77"/>
  <c r="K290" i="77"/>
  <c r="K272" i="77"/>
  <c r="K254" i="77"/>
  <c r="K236" i="77"/>
  <c r="K218" i="77"/>
  <c r="K413" i="77"/>
  <c r="K377" i="77"/>
  <c r="K359" i="77"/>
  <c r="K341" i="77"/>
  <c r="K323" i="77"/>
  <c r="K305" i="77"/>
  <c r="K287" i="77"/>
  <c r="K269" i="77"/>
  <c r="K251" i="77"/>
  <c r="K233" i="77"/>
  <c r="H337" i="77"/>
  <c r="H301" i="77"/>
  <c r="H247" i="77"/>
  <c r="H157" i="77"/>
  <c r="K416" i="77"/>
  <c r="K398" i="77"/>
  <c r="K380" i="77"/>
  <c r="K362" i="77"/>
  <c r="K419" i="77"/>
  <c r="K401" i="77"/>
  <c r="K383" i="77"/>
  <c r="K365" i="77"/>
  <c r="K347" i="77"/>
  <c r="K329" i="77"/>
  <c r="K311" i="77"/>
  <c r="K293" i="77"/>
  <c r="K275" i="77"/>
  <c r="K257" i="77"/>
  <c r="K239" i="77"/>
  <c r="K221" i="77"/>
  <c r="K425" i="77"/>
  <c r="K407" i="77"/>
  <c r="K389" i="77"/>
  <c r="K371" i="77"/>
  <c r="K353" i="77"/>
  <c r="K335" i="77"/>
  <c r="K317" i="77"/>
  <c r="K299" i="77"/>
  <c r="K281" i="77"/>
  <c r="K263" i="77"/>
  <c r="K245" i="77"/>
  <c r="K227" i="77"/>
  <c r="K209" i="77"/>
  <c r="K164" i="78"/>
  <c r="K118" i="78"/>
  <c r="H217" i="78"/>
  <c r="H403" i="77"/>
  <c r="H331" i="77"/>
  <c r="H295" i="77"/>
  <c r="H259" i="77"/>
  <c r="H223" i="77"/>
  <c r="H151" i="77"/>
  <c r="K136" i="78"/>
  <c r="H391" i="78"/>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L46" i="72"/>
  <c r="X45" i="72"/>
  <c r="U45" i="72"/>
  <c r="X44" i="72"/>
  <c r="U44" i="72"/>
  <c r="X43" i="72"/>
  <c r="U43" i="72"/>
  <c r="X42" i="72"/>
  <c r="U42" i="72"/>
  <c r="X41" i="72"/>
  <c r="U41" i="72"/>
  <c r="X40" i="72"/>
  <c r="U40" i="72"/>
  <c r="L40" i="72"/>
  <c r="X39" i="72"/>
  <c r="U39" i="72"/>
  <c r="X38" i="72"/>
  <c r="U38" i="72"/>
  <c r="X37" i="72"/>
  <c r="U37" i="72"/>
  <c r="X36" i="72"/>
  <c r="U36" i="72"/>
  <c r="X35" i="72"/>
  <c r="U35" i="72"/>
  <c r="X34" i="72"/>
  <c r="U34" i="72"/>
  <c r="L34" i="72"/>
  <c r="F31" i="78" s="1"/>
  <c r="X33" i="72"/>
  <c r="U33" i="72"/>
  <c r="X32" i="72"/>
  <c r="U32" i="72"/>
  <c r="X31" i="72"/>
  <c r="U31" i="72"/>
  <c r="X30" i="72"/>
  <c r="U30" i="72"/>
  <c r="X29" i="72"/>
  <c r="U29" i="72"/>
  <c r="X28" i="72"/>
  <c r="U28" i="72"/>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L16" i="72"/>
  <c r="X15" i="72"/>
  <c r="U15" i="72"/>
  <c r="X14" i="72"/>
  <c r="U14" i="72"/>
  <c r="X13" i="72"/>
  <c r="U13" i="72"/>
  <c r="X12" i="72"/>
  <c r="U12" i="72"/>
  <c r="X11" i="72"/>
  <c r="U11" i="72"/>
  <c r="X10" i="72"/>
  <c r="L10" i="72"/>
  <c r="F7" i="78" s="1"/>
  <c r="F221" i="68"/>
  <c r="F220" i="68"/>
  <c r="F219" i="68"/>
  <c r="F218" i="68"/>
  <c r="F217" i="68"/>
  <c r="F216" i="68"/>
  <c r="F215" i="68"/>
  <c r="F214" i="68"/>
  <c r="F213" i="68"/>
  <c r="F212" i="68"/>
  <c r="F211" i="68"/>
  <c r="F210" i="68"/>
  <c r="X52" i="64"/>
  <c r="F7" i="77"/>
  <c r="O67" i="72"/>
  <c r="O62" i="72"/>
  <c r="O61" i="72"/>
  <c r="O57" i="72"/>
  <c r="O53" i="72"/>
  <c r="O48" i="72"/>
  <c r="O44" i="72"/>
  <c r="O36" i="72"/>
  <c r="O29" i="72"/>
  <c r="O25" i="72"/>
  <c r="O21" i="72"/>
  <c r="O12" i="72"/>
  <c r="O68" i="72"/>
  <c r="O63" i="72"/>
  <c r="O54" i="72"/>
  <c r="O49" i="72"/>
  <c r="O45" i="72"/>
  <c r="O41" i="72"/>
  <c r="O37" i="72"/>
  <c r="O31" i="72"/>
  <c r="O30" i="72"/>
  <c r="O26" i="72"/>
  <c r="O17" i="72"/>
  <c r="O13" i="72"/>
  <c r="O69" i="72"/>
  <c r="O65" i="72"/>
  <c r="O59" i="72"/>
  <c r="O55" i="72"/>
  <c r="O50" i="72"/>
  <c r="O42" i="72"/>
  <c r="O38" i="72"/>
  <c r="O32" i="72"/>
  <c r="O27" i="72"/>
  <c r="O23" i="72"/>
  <c r="O18" i="72"/>
  <c r="O14" i="72"/>
  <c r="B221" i="68" a="1"/>
  <c r="O66" i="72"/>
  <c r="O60" i="72"/>
  <c r="O56" i="72"/>
  <c r="O51" i="72"/>
  <c r="O47" i="72"/>
  <c r="O43" i="72"/>
  <c r="O39" i="72"/>
  <c r="O35" i="72"/>
  <c r="O33" i="72"/>
  <c r="O24" i="72"/>
  <c r="O20" i="72"/>
  <c r="O19" i="72"/>
  <c r="O15" i="72"/>
  <c r="O11" i="72"/>
  <c r="K135" i="64"/>
  <c r="K131" i="64"/>
  <c r="K61" i="64"/>
  <c r="K57" i="64"/>
  <c r="K53" i="64"/>
  <c r="K49" i="64"/>
  <c r="K45" i="64"/>
  <c r="K41" i="64"/>
  <c r="K37" i="64"/>
  <c r="K60" i="64"/>
  <c r="K36" i="64"/>
  <c r="K132" i="64"/>
  <c r="K62" i="64"/>
  <c r="K54" i="64"/>
  <c r="K50" i="64"/>
  <c r="K42" i="64"/>
  <c r="K38" i="64"/>
  <c r="K56" i="64"/>
  <c r="K44" i="64"/>
  <c r="K133" i="64"/>
  <c r="K63" i="64"/>
  <c r="K59" i="64"/>
  <c r="K55" i="64"/>
  <c r="K51" i="64"/>
  <c r="K47" i="64"/>
  <c r="K43" i="64"/>
  <c r="K39" i="64"/>
  <c r="K35" i="64"/>
  <c r="K134" i="64"/>
  <c r="K48" i="64"/>
  <c r="AB63" i="72" l="1"/>
  <c r="Y52" i="64"/>
  <c r="Z52" i="64"/>
  <c r="AF21" i="72"/>
  <c r="AE21" i="72" s="1"/>
  <c r="J18" i="78" s="1"/>
  <c r="AB23" i="72"/>
  <c r="AC23" i="72" s="1"/>
  <c r="I20" i="78" s="1"/>
  <c r="AF51" i="72"/>
  <c r="AE51" i="72" s="1"/>
  <c r="J48" i="78" s="1"/>
  <c r="AF30" i="72"/>
  <c r="AE30" i="72" s="1"/>
  <c r="J27" i="78" s="1"/>
  <c r="AB54" i="72"/>
  <c r="AC54" i="72" s="1"/>
  <c r="I51" i="78" s="1"/>
  <c r="AB61" i="72"/>
  <c r="AD61" i="72" s="1"/>
  <c r="AB18" i="72"/>
  <c r="AC18" i="72" s="1"/>
  <c r="I15" i="78" s="1"/>
  <c r="AF37" i="72"/>
  <c r="AE37" i="72" s="1"/>
  <c r="J34" i="78" s="1"/>
  <c r="AF62" i="72"/>
  <c r="AE62" i="72" s="1"/>
  <c r="J59" i="78" s="1"/>
  <c r="AF19" i="72"/>
  <c r="AE19" i="72" s="1"/>
  <c r="J16" i="78" s="1"/>
  <c r="AF45" i="72"/>
  <c r="AE45" i="72" s="1"/>
  <c r="J42" i="78" s="1"/>
  <c r="M52" i="72"/>
  <c r="F49" i="78"/>
  <c r="M16" i="72"/>
  <c r="F13" i="78"/>
  <c r="M34" i="72"/>
  <c r="AB34" i="72" s="1"/>
  <c r="AD34" i="72" s="1"/>
  <c r="AB35" i="72" s="1"/>
  <c r="AC35" i="72" s="1"/>
  <c r="AB39" i="72"/>
  <c r="AC39" i="72" s="1"/>
  <c r="I36" i="78" s="1"/>
  <c r="M58" i="72"/>
  <c r="F55" i="78"/>
  <c r="M22" i="72"/>
  <c r="AB22" i="72" s="1"/>
  <c r="F19" i="78"/>
  <c r="M40" i="72"/>
  <c r="AB40" i="72" s="1"/>
  <c r="F37" i="78"/>
  <c r="Z134" i="64"/>
  <c r="AB19" i="72"/>
  <c r="AD19" i="72" s="1"/>
  <c r="M46" i="72"/>
  <c r="AB46" i="72" s="1"/>
  <c r="F43" i="78"/>
  <c r="M64" i="72"/>
  <c r="B223" i="68"/>
  <c r="M10" i="72"/>
  <c r="AB10" i="72" s="1"/>
  <c r="AD63" i="72"/>
  <c r="AC63" i="72"/>
  <c r="I60" i="78" s="1"/>
  <c r="AB20" i="72"/>
  <c r="AC20" i="72" s="1"/>
  <c r="I17" i="78" s="1"/>
  <c r="AB21" i="72"/>
  <c r="AD21" i="72" s="1"/>
  <c r="AB37" i="72"/>
  <c r="AF43" i="72"/>
  <c r="AE43" i="72" s="1"/>
  <c r="J40" i="78" s="1"/>
  <c r="AB55" i="72"/>
  <c r="AD55" i="72" s="1"/>
  <c r="AF32" i="72"/>
  <c r="AE32" i="72" s="1"/>
  <c r="J29" i="78" s="1"/>
  <c r="AB51" i="72"/>
  <c r="AC51" i="72" s="1"/>
  <c r="AB53" i="72"/>
  <c r="AD53" i="72" s="1"/>
  <c r="AF60" i="72"/>
  <c r="AE60" i="72" s="1"/>
  <c r="J57" i="78" s="1"/>
  <c r="AF66" i="72"/>
  <c r="AE66" i="72" s="1"/>
  <c r="J63" i="78" s="1"/>
  <c r="Y34" i="64"/>
  <c r="AF13" i="72"/>
  <c r="AE13" i="72" s="1"/>
  <c r="J10" i="78" s="1"/>
  <c r="AF15" i="72"/>
  <c r="AE15" i="72" s="1"/>
  <c r="J12" i="78" s="1"/>
  <c r="AF26" i="72"/>
  <c r="AE26" i="72" s="1"/>
  <c r="J23" i="78" s="1"/>
  <c r="AB36" i="72"/>
  <c r="AD36" i="72" s="1"/>
  <c r="AB38" i="72"/>
  <c r="AC38" i="72" s="1"/>
  <c r="I35" i="78" s="1"/>
  <c r="AB44" i="72"/>
  <c r="AB45" i="72"/>
  <c r="AC45" i="72"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F50" i="72"/>
  <c r="AE50" i="72" s="1"/>
  <c r="J47" i="78" s="1"/>
  <c r="AB49" i="72"/>
  <c r="AB50" i="72"/>
  <c r="AB25" i="72"/>
  <c r="AB30" i="72"/>
  <c r="AF31" i="72"/>
  <c r="AE31" i="72" s="1"/>
  <c r="J28" i="78" s="1"/>
  <c r="AB31" i="72"/>
  <c r="AB42" i="72"/>
  <c r="AD52" i="72"/>
  <c r="AB59" i="72"/>
  <c r="AF65" i="72"/>
  <c r="AE65" i="72" s="1"/>
  <c r="J62" i="78" s="1"/>
  <c r="AB64" i="72"/>
  <c r="AB65" i="72"/>
  <c r="AB17" i="72"/>
  <c r="AF23" i="72"/>
  <c r="AE23" i="72" s="1"/>
  <c r="M28" i="72"/>
  <c r="AB28" i="72" s="1"/>
  <c r="AF48" i="72"/>
  <c r="AE48" i="72" s="1"/>
  <c r="J45" i="78" s="1"/>
  <c r="AB48" i="72"/>
  <c r="AF49" i="72"/>
  <c r="AE49" i="72" s="1"/>
  <c r="J46" i="78" s="1"/>
  <c r="AF63" i="72"/>
  <c r="AE63" i="72" s="1"/>
  <c r="J60" i="78" s="1"/>
  <c r="AB62" i="72"/>
  <c r="AF24" i="72"/>
  <c r="AE24" i="72" s="1"/>
  <c r="J21"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6" i="72"/>
  <c r="AE36" i="72" s="1"/>
  <c r="J33" i="78" s="1"/>
  <c r="AF38" i="72"/>
  <c r="AE38" i="72" s="1"/>
  <c r="J35" i="78" s="1"/>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R8" i="66"/>
  <c r="X40" i="64"/>
  <c r="Z132" i="64"/>
  <c r="B221" i="68"/>
  <c r="B222" i="68"/>
  <c r="Y130" i="64"/>
  <c r="Y46" i="64"/>
  <c r="Y58" i="64"/>
  <c r="K28" i="64" l="1"/>
  <c r="L28" i="64" s="1"/>
  <c r="I127" i="77"/>
  <c r="K127" i="77" s="1"/>
  <c r="P109" i="66"/>
  <c r="AH109" i="66"/>
  <c r="AB88" i="66"/>
  <c r="V88" i="66"/>
  <c r="V67" i="66"/>
  <c r="AB67" i="66"/>
  <c r="V109" i="66"/>
  <c r="J67" i="66"/>
  <c r="P67" i="66"/>
  <c r="AB109" i="66"/>
  <c r="AH88" i="66"/>
  <c r="J88" i="66"/>
  <c r="AH67" i="66"/>
  <c r="J109" i="66"/>
  <c r="P88" i="66"/>
  <c r="I49" i="77"/>
  <c r="I43" i="77"/>
  <c r="K43" i="77" s="1"/>
  <c r="P74" i="66"/>
  <c r="J74" i="66"/>
  <c r="AH53" i="66"/>
  <c r="V53" i="66"/>
  <c r="J53" i="66"/>
  <c r="V95" i="66"/>
  <c r="AH74" i="66"/>
  <c r="V74" i="66"/>
  <c r="AB95" i="66"/>
  <c r="P95" i="66"/>
  <c r="V32" i="66"/>
  <c r="J95" i="66"/>
  <c r="AH95" i="66"/>
  <c r="AB53" i="66"/>
  <c r="AB32" i="66"/>
  <c r="P32" i="66"/>
  <c r="AB74" i="66"/>
  <c r="AH32" i="66"/>
  <c r="P53" i="66"/>
  <c r="J32" i="66"/>
  <c r="I31" i="77"/>
  <c r="I55" i="77"/>
  <c r="K51" i="78"/>
  <c r="AD54" i="72"/>
  <c r="K70" i="64"/>
  <c r="L70" i="64" s="1"/>
  <c r="K64" i="64"/>
  <c r="L64" i="64" s="1"/>
  <c r="K22" i="64"/>
  <c r="L22" i="64" s="1"/>
  <c r="K16" i="64"/>
  <c r="L16" i="64" s="1"/>
  <c r="Y40" i="64"/>
  <c r="Z40" i="64"/>
  <c r="X41" i="64" s="1"/>
  <c r="AC130" i="64"/>
  <c r="AC36" i="72"/>
  <c r="I33" i="78" s="1"/>
  <c r="K33" i="78" s="1"/>
  <c r="AC34" i="72"/>
  <c r="I31" i="78" s="1"/>
  <c r="K15" i="78"/>
  <c r="AD18" i="72"/>
  <c r="AD51" i="72"/>
  <c r="AD23" i="72"/>
  <c r="AD20" i="72"/>
  <c r="K76" i="64"/>
  <c r="L76" i="64" s="1"/>
  <c r="K82" i="64"/>
  <c r="L82" i="64" s="1"/>
  <c r="K88" i="64"/>
  <c r="L88" i="64" s="1"/>
  <c r="K94" i="64"/>
  <c r="L94" i="64" s="1"/>
  <c r="N94" i="64" s="1"/>
  <c r="K100" i="64"/>
  <c r="L100" i="64" s="1"/>
  <c r="J64" i="83" s="1"/>
  <c r="K106" i="64"/>
  <c r="L106" i="64" s="1"/>
  <c r="AJ64" i="83" s="1"/>
  <c r="K112" i="64"/>
  <c r="L112" i="64" s="1"/>
  <c r="K118" i="64"/>
  <c r="L118" i="64" s="1"/>
  <c r="Y131" i="64"/>
  <c r="Z131" i="64"/>
  <c r="Y37" i="64"/>
  <c r="Z37" i="64"/>
  <c r="Y60" i="64"/>
  <c r="Z60" i="64"/>
  <c r="Y57" i="64"/>
  <c r="Z57" i="64"/>
  <c r="Y36" i="64"/>
  <c r="Z36" i="64"/>
  <c r="Y39" i="64"/>
  <c r="Z39" i="64"/>
  <c r="Y43" i="64"/>
  <c r="Z43" i="64"/>
  <c r="Y47" i="64"/>
  <c r="Z47" i="64"/>
  <c r="Y38" i="64"/>
  <c r="Z38" i="64"/>
  <c r="Y55" i="64"/>
  <c r="Z55" i="64"/>
  <c r="Y48" i="64"/>
  <c r="Z48" i="64"/>
  <c r="Y50" i="64"/>
  <c r="Z50" i="64"/>
  <c r="Y51" i="64"/>
  <c r="Z51" i="64"/>
  <c r="Y56" i="64"/>
  <c r="N13" i="66" s="1"/>
  <c r="Z56" i="64"/>
  <c r="Y61" i="64"/>
  <c r="Y14" i="66" s="1"/>
  <c r="Z61" i="64"/>
  <c r="Y62" i="64"/>
  <c r="Z62" i="64"/>
  <c r="Y44" i="64"/>
  <c r="Z44" i="64"/>
  <c r="Y63" i="64"/>
  <c r="O14" i="66" s="1"/>
  <c r="Z63" i="64"/>
  <c r="Y53" i="64"/>
  <c r="Z53" i="64"/>
  <c r="Y35" i="64"/>
  <c r="Z35" i="64"/>
  <c r="Y54" i="64"/>
  <c r="AC54" i="64" s="1"/>
  <c r="Z54" i="64"/>
  <c r="Y45" i="64"/>
  <c r="AA11" i="66" s="1"/>
  <c r="Z45" i="64"/>
  <c r="Y133" i="64"/>
  <c r="Z133" i="64"/>
  <c r="Y42" i="64"/>
  <c r="AD11" i="66" s="1"/>
  <c r="Z42" i="64"/>
  <c r="Y135" i="64"/>
  <c r="Z135" i="64"/>
  <c r="Y49" i="64"/>
  <c r="S12" i="66" s="1"/>
  <c r="Z49" i="64"/>
  <c r="Y134" i="64"/>
  <c r="Y132" i="64"/>
  <c r="AC21" i="72"/>
  <c r="O47" i="74" s="1"/>
  <c r="AC61" i="72"/>
  <c r="I58" i="78" s="1"/>
  <c r="K58" i="78" s="1"/>
  <c r="AD45" i="72"/>
  <c r="AJ8" i="66"/>
  <c r="AD8" i="66"/>
  <c r="AD39" i="72"/>
  <c r="X8" i="66"/>
  <c r="L8" i="66"/>
  <c r="AC55" i="72"/>
  <c r="I52" i="78" s="1"/>
  <c r="K52" i="78" s="1"/>
  <c r="K60" i="78"/>
  <c r="K54" i="78"/>
  <c r="AD38" i="72"/>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AG37" i="74"/>
  <c r="AC53" i="72"/>
  <c r="I50" i="78" s="1"/>
  <c r="K50" i="78" s="1"/>
  <c r="I32" i="78"/>
  <c r="K17" i="78"/>
  <c r="AG23" i="72"/>
  <c r="J20" i="78"/>
  <c r="K20" i="78" s="1"/>
  <c r="AC19" i="72"/>
  <c r="K35" i="78"/>
  <c r="K36" i="78"/>
  <c r="AD57" i="72"/>
  <c r="L50"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I43" i="74"/>
  <c r="AG63" i="72"/>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48" i="74"/>
  <c r="Q48" i="74"/>
  <c r="AI48" i="74"/>
  <c r="W48" i="74"/>
  <c r="K48" i="74"/>
  <c r="AI38" i="74"/>
  <c r="W38" i="74"/>
  <c r="K38" i="74"/>
  <c r="AC38" i="74"/>
  <c r="Q38" i="74"/>
  <c r="AC8" i="74"/>
  <c r="Q8" i="74"/>
  <c r="AC28" i="74"/>
  <c r="Q28" i="74"/>
  <c r="AI18" i="74"/>
  <c r="W18" i="74"/>
  <c r="K18" i="74"/>
  <c r="AI8" i="74"/>
  <c r="W8" i="74"/>
  <c r="K8" i="74"/>
  <c r="AI28" i="74"/>
  <c r="W2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F13" i="66"/>
  <c r="AD40" i="72"/>
  <c r="AB41" i="72" s="1"/>
  <c r="AC41" i="72" s="1"/>
  <c r="AC40" i="72"/>
  <c r="AD44" i="72"/>
  <c r="AC44" i="72"/>
  <c r="AD35" i="72"/>
  <c r="AC56" i="72"/>
  <c r="N53" i="74" s="1"/>
  <c r="AD56" i="72"/>
  <c r="AC37" i="72"/>
  <c r="AD37" i="72"/>
  <c r="AD10" i="72"/>
  <c r="AB11" i="72" s="1"/>
  <c r="AC10" i="72"/>
  <c r="I7" i="78" s="1"/>
  <c r="AD33" i="72"/>
  <c r="AC33" i="72"/>
  <c r="AG49" i="74" s="1"/>
  <c r="AC26" i="72"/>
  <c r="AD26" i="72"/>
  <c r="AD66" i="72"/>
  <c r="AC66" i="72"/>
  <c r="R55" i="74" s="1"/>
  <c r="AD12" i="72"/>
  <c r="AC12" i="72"/>
  <c r="I9" i="78" s="1"/>
  <c r="K9" i="78" s="1"/>
  <c r="AG57" i="72"/>
  <c r="AC17" i="72"/>
  <c r="AD17" i="72"/>
  <c r="AD32" i="72"/>
  <c r="AC32" i="72"/>
  <c r="AL49" i="74" s="1"/>
  <c r="AC43" i="72"/>
  <c r="Y41" i="74" s="1"/>
  <c r="AD43" i="72"/>
  <c r="AD69" i="72"/>
  <c r="AC69" i="72"/>
  <c r="AG35" i="74" s="1"/>
  <c r="AD28" i="72"/>
  <c r="AB29" i="72" s="1"/>
  <c r="AD29" i="72" s="1"/>
  <c r="AC28" i="72"/>
  <c r="AD65" i="72"/>
  <c r="AC65" i="72"/>
  <c r="Q35" i="74" s="1"/>
  <c r="AD42" i="72"/>
  <c r="AC42" i="72"/>
  <c r="L51" i="74" s="1"/>
  <c r="AD50" i="72"/>
  <c r="AC50" i="72"/>
  <c r="AL42" i="74" s="1"/>
  <c r="AD15" i="72"/>
  <c r="AC15" i="72"/>
  <c r="I12" i="78" s="1"/>
  <c r="K12" i="78" s="1"/>
  <c r="AC58" i="72"/>
  <c r="AD58" i="72"/>
  <c r="AC60" i="72"/>
  <c r="AJ44" i="74" s="1"/>
  <c r="AD60" i="72"/>
  <c r="AC46" i="72"/>
  <c r="AD46" i="72"/>
  <c r="AB47" i="72" s="1"/>
  <c r="AD47" i="72" s="1"/>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C62" i="72"/>
  <c r="AD62" i="72"/>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D22" i="72"/>
  <c r="AD59" i="72"/>
  <c r="AC59" i="72"/>
  <c r="AC44" i="74" s="1"/>
  <c r="AD31" i="72"/>
  <c r="AC31" i="72"/>
  <c r="M49" i="74" s="1"/>
  <c r="Z7" i="66"/>
  <c r="T7" i="66"/>
  <c r="AG8" i="66"/>
  <c r="AM8" i="66"/>
  <c r="AA8" i="66"/>
  <c r="U8" i="66"/>
  <c r="O8" i="66"/>
  <c r="M14" i="66"/>
  <c r="AI8" i="66"/>
  <c r="AC8" i="66"/>
  <c r="W8" i="66"/>
  <c r="Q8" i="66"/>
  <c r="K8" i="66"/>
  <c r="S8" i="66"/>
  <c r="AE8" i="66"/>
  <c r="M8" i="66"/>
  <c r="AK8" i="66"/>
  <c r="Y8" i="66"/>
  <c r="L46" i="66"/>
  <c r="AL46" i="66"/>
  <c r="M7" i="66"/>
  <c r="AE7" i="66"/>
  <c r="Y7" i="66"/>
  <c r="AK7" i="66"/>
  <c r="S7" i="66"/>
  <c r="Z8" i="66"/>
  <c r="N8" i="66"/>
  <c r="AL8" i="66"/>
  <c r="T8" i="66"/>
  <c r="AF8" i="66"/>
  <c r="AL7" i="66"/>
  <c r="N7" i="66"/>
  <c r="AF7" i="66"/>
  <c r="AK6" i="66"/>
  <c r="AE6" i="66"/>
  <c r="Y6" i="66"/>
  <c r="S6" i="66"/>
  <c r="M6" i="66"/>
  <c r="K130" i="64"/>
  <c r="L130" i="64" s="1"/>
  <c r="G127" i="77" s="1"/>
  <c r="H127" i="77" s="1"/>
  <c r="K46" i="64"/>
  <c r="L46" i="64" s="1"/>
  <c r="K40" i="64"/>
  <c r="L40" i="64" s="1"/>
  <c r="K58" i="64"/>
  <c r="L58" i="64" s="1"/>
  <c r="K52" i="64"/>
  <c r="L52" i="64" s="1"/>
  <c r="K34" i="64"/>
  <c r="I7" i="77"/>
  <c r="H210" i="68"/>
  <c r="Q13" i="74" l="1"/>
  <c r="L13" i="66"/>
  <c r="AK13" i="74"/>
  <c r="S23" i="74"/>
  <c r="G25" i="77"/>
  <c r="H25" i="77" s="1"/>
  <c r="M28" i="64"/>
  <c r="AB28" i="64" s="1"/>
  <c r="J56" i="83"/>
  <c r="P44" i="83"/>
  <c r="V32" i="83"/>
  <c r="AB20" i="83"/>
  <c r="P20" i="83"/>
  <c r="AH44" i="83"/>
  <c r="N28" i="64"/>
  <c r="V8" i="83"/>
  <c r="AB56" i="83"/>
  <c r="J20" i="83"/>
  <c r="V44" i="83"/>
  <c r="AH32" i="83"/>
  <c r="P32" i="83"/>
  <c r="V20" i="83"/>
  <c r="AB8" i="83"/>
  <c r="AH8" i="83"/>
  <c r="AH56" i="83"/>
  <c r="P8" i="83"/>
  <c r="P56" i="83"/>
  <c r="V56" i="83"/>
  <c r="AB44" i="83"/>
  <c r="AB32" i="83"/>
  <c r="J32" i="83"/>
  <c r="J44" i="83"/>
  <c r="AH20" i="83"/>
  <c r="J8" i="83"/>
  <c r="AK23" i="74"/>
  <c r="AI13" i="74"/>
  <c r="Q23" i="74"/>
  <c r="AC23" i="74"/>
  <c r="L11" i="66"/>
  <c r="Q33" i="74"/>
  <c r="S24" i="74"/>
  <c r="AC33" i="74"/>
  <c r="W13" i="74"/>
  <c r="Y23" i="74"/>
  <c r="AK43" i="74"/>
  <c r="X11" i="66"/>
  <c r="AD13" i="66"/>
  <c r="W43" i="74"/>
  <c r="R13" i="66"/>
  <c r="AI33" i="74"/>
  <c r="Q43" i="74"/>
  <c r="S33" i="74"/>
  <c r="AC49" i="64"/>
  <c r="AG55" i="72"/>
  <c r="M53" i="74"/>
  <c r="K33" i="74"/>
  <c r="I130" i="77"/>
  <c r="K130" i="77" s="1"/>
  <c r="AK109" i="66"/>
  <c r="Y88" i="66"/>
  <c r="Y109" i="66"/>
  <c r="S109" i="66"/>
  <c r="M88" i="66"/>
  <c r="M109" i="66"/>
  <c r="AE67" i="66"/>
  <c r="AK88" i="66"/>
  <c r="S88" i="66"/>
  <c r="AE109" i="66"/>
  <c r="AK67" i="66"/>
  <c r="Y67" i="66"/>
  <c r="M67" i="66"/>
  <c r="AE88" i="66"/>
  <c r="S67" i="66"/>
  <c r="AE76" i="66"/>
  <c r="S76" i="66"/>
  <c r="M76" i="66"/>
  <c r="AK55" i="66"/>
  <c r="Y55" i="66"/>
  <c r="M55" i="66"/>
  <c r="AK34" i="66"/>
  <c r="AE97" i="66"/>
  <c r="AK97" i="66"/>
  <c r="S97" i="66"/>
  <c r="S34" i="66"/>
  <c r="Y97" i="66"/>
  <c r="AK76" i="66"/>
  <c r="M34" i="66"/>
  <c r="AE55" i="66"/>
  <c r="M97" i="66"/>
  <c r="Y34" i="66"/>
  <c r="S55" i="66"/>
  <c r="AE34" i="66"/>
  <c r="Y76" i="66"/>
  <c r="I40" i="77"/>
  <c r="K40" i="77" s="1"/>
  <c r="AE73" i="66"/>
  <c r="S73" i="66"/>
  <c r="AE94" i="66"/>
  <c r="M73" i="66"/>
  <c r="M94" i="66"/>
  <c r="Y52" i="66"/>
  <c r="M52" i="66"/>
  <c r="Y73" i="66"/>
  <c r="S31" i="66"/>
  <c r="Y31" i="66"/>
  <c r="Y94" i="66"/>
  <c r="S52" i="66"/>
  <c r="AE31" i="66"/>
  <c r="M31" i="66"/>
  <c r="AE52" i="66"/>
  <c r="AK31" i="66"/>
  <c r="S94" i="66"/>
  <c r="AK94" i="66"/>
  <c r="AK73" i="66"/>
  <c r="AK52" i="66"/>
  <c r="Y12" i="66"/>
  <c r="M12" i="66"/>
  <c r="AE12" i="66"/>
  <c r="I59" i="77"/>
  <c r="K59" i="77" s="1"/>
  <c r="AF76" i="66"/>
  <c r="Z55" i="66"/>
  <c r="N55" i="66"/>
  <c r="AF97" i="66"/>
  <c r="N76" i="66"/>
  <c r="N97" i="66"/>
  <c r="T34" i="66"/>
  <c r="Z97" i="66"/>
  <c r="AL76" i="66"/>
  <c r="Z34" i="66"/>
  <c r="Z76" i="66"/>
  <c r="T97" i="66"/>
  <c r="T55" i="66"/>
  <c r="AF34" i="66"/>
  <c r="AL55" i="66"/>
  <c r="AL34" i="66"/>
  <c r="AF55" i="66"/>
  <c r="AL97" i="66"/>
  <c r="T76" i="66"/>
  <c r="N34" i="66"/>
  <c r="I37" i="77"/>
  <c r="K37" i="77" s="1"/>
  <c r="AB94" i="66"/>
  <c r="P94" i="66"/>
  <c r="AH73" i="66"/>
  <c r="V73" i="66"/>
  <c r="V94" i="66"/>
  <c r="J31" i="66"/>
  <c r="J94" i="66"/>
  <c r="J73" i="66"/>
  <c r="P52" i="66"/>
  <c r="J52" i="66"/>
  <c r="P31" i="66"/>
  <c r="AH52" i="66"/>
  <c r="V31" i="66"/>
  <c r="AB73" i="66"/>
  <c r="AH94" i="66"/>
  <c r="P73" i="66"/>
  <c r="AB31" i="66"/>
  <c r="AB52" i="66"/>
  <c r="AH31" i="66"/>
  <c r="V52" i="66"/>
  <c r="AK12" i="66"/>
  <c r="L10" i="74"/>
  <c r="U73" i="66"/>
  <c r="AG94" i="66"/>
  <c r="O94" i="66"/>
  <c r="AA73" i="66"/>
  <c r="O73" i="66"/>
  <c r="AA52" i="66"/>
  <c r="O52" i="66"/>
  <c r="AM31" i="66"/>
  <c r="AA31" i="66"/>
  <c r="O31" i="66"/>
  <c r="U31" i="66"/>
  <c r="U94" i="66"/>
  <c r="AM94" i="66"/>
  <c r="AG73" i="66"/>
  <c r="AM73" i="66"/>
  <c r="AM52" i="66"/>
  <c r="AA94" i="66"/>
  <c r="U52" i="66"/>
  <c r="AG31" i="66"/>
  <c r="AG52" i="66"/>
  <c r="I53" i="77"/>
  <c r="K53" i="77" s="1"/>
  <c r="AF96" i="66"/>
  <c r="T96" i="66"/>
  <c r="AL75" i="66"/>
  <c r="Z75" i="66"/>
  <c r="AL96" i="66"/>
  <c r="N33" i="66"/>
  <c r="AF54" i="66"/>
  <c r="AL54" i="66"/>
  <c r="Z54" i="66"/>
  <c r="AL33" i="66"/>
  <c r="AF75" i="66"/>
  <c r="T54" i="66"/>
  <c r="N54" i="66"/>
  <c r="T75" i="66"/>
  <c r="Z33" i="66"/>
  <c r="AF33" i="66"/>
  <c r="T33" i="66"/>
  <c r="N96" i="66"/>
  <c r="N75" i="66"/>
  <c r="Z96" i="66"/>
  <c r="I36" i="77"/>
  <c r="K36" i="77" s="1"/>
  <c r="AA93" i="66"/>
  <c r="O93" i="66"/>
  <c r="AM93" i="66"/>
  <c r="AM51" i="66"/>
  <c r="O30" i="66"/>
  <c r="AG93" i="66"/>
  <c r="O72" i="66"/>
  <c r="U51" i="66"/>
  <c r="O51" i="66"/>
  <c r="AA72" i="66"/>
  <c r="AM72" i="66"/>
  <c r="U30" i="66"/>
  <c r="AG72" i="66"/>
  <c r="U72" i="66"/>
  <c r="AA30" i="66"/>
  <c r="AG30" i="66"/>
  <c r="AG51" i="66"/>
  <c r="AM30" i="66"/>
  <c r="U93" i="66"/>
  <c r="AA51" i="66"/>
  <c r="R20" i="74"/>
  <c r="Q53" i="74"/>
  <c r="L30" i="74"/>
  <c r="I51" i="77"/>
  <c r="K51" i="77" s="1"/>
  <c r="X75" i="66"/>
  <c r="R54" i="66"/>
  <c r="R33" i="66"/>
  <c r="AD54" i="66"/>
  <c r="AJ96" i="66"/>
  <c r="R96" i="66"/>
  <c r="X54" i="66"/>
  <c r="R75" i="66"/>
  <c r="AJ33" i="66"/>
  <c r="AJ54" i="66"/>
  <c r="AD75" i="66"/>
  <c r="L33" i="66"/>
  <c r="AD96" i="66"/>
  <c r="L75" i="66"/>
  <c r="L54" i="66"/>
  <c r="AJ75" i="66"/>
  <c r="L96" i="66"/>
  <c r="X96" i="66"/>
  <c r="AD33" i="66"/>
  <c r="X33" i="66"/>
  <c r="I48" i="77"/>
  <c r="K48" i="77" s="1"/>
  <c r="AG53" i="66"/>
  <c r="AM74" i="66"/>
  <c r="AA74" i="66"/>
  <c r="AA95" i="66"/>
  <c r="AA32" i="66"/>
  <c r="U53" i="66"/>
  <c r="U32" i="66"/>
  <c r="AM95" i="66"/>
  <c r="U74" i="66"/>
  <c r="AG32" i="66"/>
  <c r="U95" i="66"/>
  <c r="AG74" i="66"/>
  <c r="O95" i="66"/>
  <c r="O74" i="66"/>
  <c r="AM53" i="66"/>
  <c r="O32" i="66"/>
  <c r="AG95" i="66"/>
  <c r="AA53" i="66"/>
  <c r="O53" i="66"/>
  <c r="AM32" i="66"/>
  <c r="I33" i="77"/>
  <c r="K33" i="77" s="1"/>
  <c r="X72" i="66"/>
  <c r="X30" i="66"/>
  <c r="AJ93" i="66"/>
  <c r="R93" i="66"/>
  <c r="AD72" i="66"/>
  <c r="AJ51" i="66"/>
  <c r="X93" i="66"/>
  <c r="L30" i="66"/>
  <c r="AJ72" i="66"/>
  <c r="X51" i="66"/>
  <c r="AJ30" i="66"/>
  <c r="R51" i="66"/>
  <c r="AD93" i="66"/>
  <c r="L93" i="66"/>
  <c r="L72" i="66"/>
  <c r="L51" i="66"/>
  <c r="AD51" i="66"/>
  <c r="AD30" i="66"/>
  <c r="R30" i="66"/>
  <c r="R72" i="66"/>
  <c r="AC56" i="64"/>
  <c r="AL13" i="66"/>
  <c r="W23" i="74"/>
  <c r="W53" i="74"/>
  <c r="AJ20" i="74"/>
  <c r="I32" i="77"/>
  <c r="K32" i="77" s="1"/>
  <c r="AC51" i="66"/>
  <c r="W72" i="66"/>
  <c r="AI93" i="66"/>
  <c r="W30" i="66"/>
  <c r="Q93" i="66"/>
  <c r="Q51" i="66"/>
  <c r="Q30" i="66"/>
  <c r="AC72" i="66"/>
  <c r="AI30" i="66"/>
  <c r="AC93" i="66"/>
  <c r="W93" i="66"/>
  <c r="AI72" i="66"/>
  <c r="W51" i="66"/>
  <c r="K72" i="66"/>
  <c r="K30" i="66"/>
  <c r="K93" i="66"/>
  <c r="Q72" i="66"/>
  <c r="AI51" i="66"/>
  <c r="K51" i="66"/>
  <c r="AC30" i="66"/>
  <c r="I47" i="77"/>
  <c r="K47" i="77" s="1"/>
  <c r="AL95" i="66"/>
  <c r="Z95" i="66"/>
  <c r="N95" i="66"/>
  <c r="AF74" i="66"/>
  <c r="T74" i="66"/>
  <c r="AL53" i="66"/>
  <c r="T95" i="66"/>
  <c r="AF53" i="66"/>
  <c r="AF32" i="66"/>
  <c r="AL74" i="66"/>
  <c r="AF95" i="66"/>
  <c r="Z53" i="66"/>
  <c r="T53" i="66"/>
  <c r="N74" i="66"/>
  <c r="N32" i="66"/>
  <c r="Z74" i="66"/>
  <c r="AL32" i="66"/>
  <c r="N53" i="66"/>
  <c r="Z32" i="66"/>
  <c r="T32" i="66"/>
  <c r="I54" i="77"/>
  <c r="K54" i="77" s="1"/>
  <c r="AA96" i="66"/>
  <c r="O96" i="66"/>
  <c r="AG54" i="66"/>
  <c r="U96" i="66"/>
  <c r="AG75" i="66"/>
  <c r="AM96" i="66"/>
  <c r="U54" i="66"/>
  <c r="O54" i="66"/>
  <c r="AM54" i="66"/>
  <c r="O33" i="66"/>
  <c r="AG33" i="66"/>
  <c r="AM33" i="66"/>
  <c r="AG96" i="66"/>
  <c r="AM75" i="66"/>
  <c r="AA33" i="66"/>
  <c r="AA75" i="66"/>
  <c r="O75" i="66"/>
  <c r="AA54" i="66"/>
  <c r="U75" i="66"/>
  <c r="U33" i="66"/>
  <c r="U76" i="66"/>
  <c r="O76" i="66"/>
  <c r="AM55" i="66"/>
  <c r="AG97" i="66"/>
  <c r="AM34" i="66"/>
  <c r="O97" i="66"/>
  <c r="AA76" i="66"/>
  <c r="AG34" i="66"/>
  <c r="U34" i="66"/>
  <c r="AM76" i="66"/>
  <c r="AG76" i="66"/>
  <c r="AA97" i="66"/>
  <c r="AA34" i="66"/>
  <c r="U97" i="66"/>
  <c r="AA55" i="66"/>
  <c r="AG55" i="66"/>
  <c r="AM97" i="66"/>
  <c r="O55" i="66"/>
  <c r="U55" i="66"/>
  <c r="O34" i="66"/>
  <c r="I52" i="77"/>
  <c r="K52" i="77" s="1"/>
  <c r="AK96" i="66"/>
  <c r="Y96" i="66"/>
  <c r="M33" i="66"/>
  <c r="S96" i="66"/>
  <c r="AE75" i="66"/>
  <c r="S75" i="66"/>
  <c r="Y54" i="66"/>
  <c r="AK33" i="66"/>
  <c r="AK54" i="66"/>
  <c r="S54" i="66"/>
  <c r="M54" i="66"/>
  <c r="M75" i="66"/>
  <c r="AE96" i="66"/>
  <c r="AK75" i="66"/>
  <c r="Y33" i="66"/>
  <c r="M96" i="66"/>
  <c r="S33" i="66"/>
  <c r="Y75" i="66"/>
  <c r="AE54" i="66"/>
  <c r="AE33" i="66"/>
  <c r="I34" i="77"/>
  <c r="K34" i="77" s="1"/>
  <c r="AK93" i="66"/>
  <c r="Y93" i="66"/>
  <c r="S93" i="66"/>
  <c r="AE72" i="66"/>
  <c r="AE51" i="66"/>
  <c r="S51" i="66"/>
  <c r="S30" i="66"/>
  <c r="M30" i="66"/>
  <c r="AK72" i="66"/>
  <c r="Y51" i="66"/>
  <c r="AK30" i="66"/>
  <c r="AE93" i="66"/>
  <c r="M93" i="66"/>
  <c r="M72" i="66"/>
  <c r="M51" i="66"/>
  <c r="Y72" i="66"/>
  <c r="AK51" i="66"/>
  <c r="Y30" i="66"/>
  <c r="AE30" i="66"/>
  <c r="S72" i="66"/>
  <c r="I41" i="77"/>
  <c r="K41" i="77" s="1"/>
  <c r="AF73" i="66"/>
  <c r="N73" i="66"/>
  <c r="AL52" i="66"/>
  <c r="AF94" i="66"/>
  <c r="N94" i="66"/>
  <c r="Z73" i="66"/>
  <c r="T31" i="66"/>
  <c r="Z31" i="66"/>
  <c r="T73" i="66"/>
  <c r="AF52" i="66"/>
  <c r="AL31" i="66"/>
  <c r="N52" i="66"/>
  <c r="N31" i="66"/>
  <c r="AL94" i="66"/>
  <c r="Z52" i="66"/>
  <c r="T94" i="66"/>
  <c r="AL73" i="66"/>
  <c r="T52" i="66"/>
  <c r="Z94" i="66"/>
  <c r="AF31" i="66"/>
  <c r="I35" i="77"/>
  <c r="K35" i="77" s="1"/>
  <c r="AL93" i="66"/>
  <c r="AF51" i="66"/>
  <c r="T51" i="66"/>
  <c r="T30" i="66"/>
  <c r="AL51" i="66"/>
  <c r="AF93" i="66"/>
  <c r="N93" i="66"/>
  <c r="N30" i="66"/>
  <c r="N72" i="66"/>
  <c r="N51" i="66"/>
  <c r="Z72" i="66"/>
  <c r="Z51" i="66"/>
  <c r="AL30" i="66"/>
  <c r="AF72" i="66"/>
  <c r="AL72" i="66"/>
  <c r="T93" i="66"/>
  <c r="Z93" i="66"/>
  <c r="Z30" i="66"/>
  <c r="AF30" i="66"/>
  <c r="T72" i="66"/>
  <c r="I128" i="77"/>
  <c r="K128" i="77" s="1"/>
  <c r="AI88" i="66"/>
  <c r="AI109" i="66"/>
  <c r="W88" i="66"/>
  <c r="AC88" i="66"/>
  <c r="K67" i="66"/>
  <c r="Q109" i="66"/>
  <c r="K88" i="66"/>
  <c r="AC67" i="66"/>
  <c r="W67" i="66"/>
  <c r="W109" i="66"/>
  <c r="AC109" i="66"/>
  <c r="Q67" i="66"/>
  <c r="AI67" i="66"/>
  <c r="Q88" i="66"/>
  <c r="K109" i="66"/>
  <c r="I39" i="77"/>
  <c r="K39" i="77" s="1"/>
  <c r="AD94" i="66"/>
  <c r="R94" i="66"/>
  <c r="AJ73" i="66"/>
  <c r="X73" i="66"/>
  <c r="L73" i="66"/>
  <c r="L94" i="66"/>
  <c r="R31" i="66"/>
  <c r="R73" i="66"/>
  <c r="X31" i="66"/>
  <c r="AJ31" i="66"/>
  <c r="AD73" i="66"/>
  <c r="X94" i="66"/>
  <c r="R52" i="66"/>
  <c r="AD31" i="66"/>
  <c r="AD52" i="66"/>
  <c r="AJ94" i="66"/>
  <c r="L52" i="66"/>
  <c r="L31" i="66"/>
  <c r="X52" i="66"/>
  <c r="AJ52" i="66"/>
  <c r="I44" i="77"/>
  <c r="K44" i="77" s="1"/>
  <c r="K74" i="66"/>
  <c r="AI53" i="66"/>
  <c r="AC95" i="66"/>
  <c r="Q95" i="66"/>
  <c r="AI32" i="66"/>
  <c r="W95" i="66"/>
  <c r="AI74" i="66"/>
  <c r="AC32" i="66"/>
  <c r="W32" i="66"/>
  <c r="K95" i="66"/>
  <c r="Q74" i="66"/>
  <c r="AC53" i="66"/>
  <c r="AI95" i="66"/>
  <c r="W74" i="66"/>
  <c r="K53" i="66"/>
  <c r="W53" i="66"/>
  <c r="AC74" i="66"/>
  <c r="K32" i="66"/>
  <c r="Q32" i="66"/>
  <c r="Q53" i="66"/>
  <c r="Y53" i="74"/>
  <c r="K53" i="74"/>
  <c r="AI23" i="74"/>
  <c r="AD40" i="74"/>
  <c r="I129" i="77"/>
  <c r="K129" i="77" s="1"/>
  <c r="AJ88" i="66"/>
  <c r="AJ109" i="66"/>
  <c r="AD88" i="66"/>
  <c r="L67" i="66"/>
  <c r="R109" i="66"/>
  <c r="X88" i="66"/>
  <c r="X67" i="66"/>
  <c r="AD67" i="66"/>
  <c r="X109" i="66"/>
  <c r="R67" i="66"/>
  <c r="L88" i="66"/>
  <c r="AD109" i="66"/>
  <c r="R88" i="66"/>
  <c r="AJ67" i="66"/>
  <c r="L109" i="66"/>
  <c r="I46" i="77"/>
  <c r="K46" i="77" s="1"/>
  <c r="S95" i="66"/>
  <c r="AK74" i="66"/>
  <c r="AE32" i="66"/>
  <c r="Y95" i="66"/>
  <c r="S74" i="66"/>
  <c r="Y32" i="66"/>
  <c r="M95" i="66"/>
  <c r="AE95" i="66"/>
  <c r="AE53" i="66"/>
  <c r="AK95" i="66"/>
  <c r="AK53" i="66"/>
  <c r="M74" i="66"/>
  <c r="AE74" i="66"/>
  <c r="Y53" i="66"/>
  <c r="S53" i="66"/>
  <c r="AK32" i="66"/>
  <c r="M53" i="66"/>
  <c r="M32" i="66"/>
  <c r="S32" i="66"/>
  <c r="Y74" i="66"/>
  <c r="I132" i="77"/>
  <c r="K132" i="77" s="1"/>
  <c r="AM109" i="66"/>
  <c r="O88" i="66"/>
  <c r="AM67" i="66"/>
  <c r="O109" i="66"/>
  <c r="AG109" i="66"/>
  <c r="AA109" i="66"/>
  <c r="AM88" i="66"/>
  <c r="U88" i="66"/>
  <c r="O67" i="66"/>
  <c r="AG88" i="66"/>
  <c r="AA67" i="66"/>
  <c r="AA88" i="66"/>
  <c r="AG67" i="66"/>
  <c r="U109" i="66"/>
  <c r="U67" i="66"/>
  <c r="T13" i="66"/>
  <c r="Z13" i="66"/>
  <c r="AC13" i="74"/>
  <c r="K23" i="74"/>
  <c r="AD10" i="74"/>
  <c r="U11" i="66"/>
  <c r="AG53" i="72"/>
  <c r="K13" i="74"/>
  <c r="AJ40" i="74"/>
  <c r="AL109" i="66"/>
  <c r="Z109" i="66"/>
  <c r="N109" i="66"/>
  <c r="AF88" i="66"/>
  <c r="T88" i="66"/>
  <c r="Z88" i="66"/>
  <c r="T109" i="66"/>
  <c r="N88" i="66"/>
  <c r="AL88" i="66"/>
  <c r="AL67" i="66"/>
  <c r="Z67" i="66"/>
  <c r="N67" i="66"/>
  <c r="AF109" i="66"/>
  <c r="AF67" i="66"/>
  <c r="T67" i="66"/>
  <c r="I50" i="77"/>
  <c r="K50" i="77" s="1"/>
  <c r="W75" i="66"/>
  <c r="AI96" i="66"/>
  <c r="AI75" i="66"/>
  <c r="Q75" i="66"/>
  <c r="Q54" i="66"/>
  <c r="Q33" i="66"/>
  <c r="K33" i="66"/>
  <c r="AC54" i="66"/>
  <c r="AC33" i="66"/>
  <c r="Q96" i="66"/>
  <c r="AC75" i="66"/>
  <c r="W54" i="66"/>
  <c r="AI33" i="66"/>
  <c r="AI54" i="66"/>
  <c r="K75" i="66"/>
  <c r="K96" i="66"/>
  <c r="AC96" i="66"/>
  <c r="K54" i="66"/>
  <c r="W96" i="66"/>
  <c r="W33" i="66"/>
  <c r="I45" i="77"/>
  <c r="K45" i="77" s="1"/>
  <c r="AJ95" i="66"/>
  <c r="X95" i="66"/>
  <c r="L95" i="66"/>
  <c r="AD74" i="66"/>
  <c r="R74" i="66"/>
  <c r="AD95" i="66"/>
  <c r="AD53" i="66"/>
  <c r="AJ32" i="66"/>
  <c r="AJ74" i="66"/>
  <c r="AD32" i="66"/>
  <c r="R95" i="66"/>
  <c r="X74" i="66"/>
  <c r="L53" i="66"/>
  <c r="AJ53" i="66"/>
  <c r="R53" i="66"/>
  <c r="X53" i="66"/>
  <c r="L74" i="66"/>
  <c r="L32" i="66"/>
  <c r="X32" i="66"/>
  <c r="R32" i="66"/>
  <c r="I57" i="77"/>
  <c r="K57" i="77" s="1"/>
  <c r="L97" i="66"/>
  <c r="AJ97" i="66"/>
  <c r="R97" i="66"/>
  <c r="AJ55" i="66"/>
  <c r="L55" i="66"/>
  <c r="L34" i="66"/>
  <c r="AD76" i="66"/>
  <c r="X97" i="66"/>
  <c r="AJ76" i="66"/>
  <c r="R34" i="66"/>
  <c r="L76" i="66"/>
  <c r="X34" i="66"/>
  <c r="AD55" i="66"/>
  <c r="R55" i="66"/>
  <c r="AD34" i="66"/>
  <c r="X55" i="66"/>
  <c r="AD97" i="66"/>
  <c r="R76" i="66"/>
  <c r="AJ34" i="66"/>
  <c r="X76" i="66"/>
  <c r="AD41" i="72"/>
  <c r="AK34" i="74"/>
  <c r="I131" i="77"/>
  <c r="K131" i="77" s="1"/>
  <c r="I60" i="77"/>
  <c r="K60" i="77" s="1"/>
  <c r="I58" i="77"/>
  <c r="K58" i="77" s="1"/>
  <c r="AG11" i="66"/>
  <c r="I42" i="77"/>
  <c r="K42" i="77" s="1"/>
  <c r="AF64" i="83"/>
  <c r="AL64" i="83"/>
  <c r="T64" i="83"/>
  <c r="Z64" i="83"/>
  <c r="AL52" i="83"/>
  <c r="N64" i="83"/>
  <c r="X64" i="83"/>
  <c r="AD64" i="83"/>
  <c r="L64" i="83"/>
  <c r="R64" i="83"/>
  <c r="AB64" i="83"/>
  <c r="AH64" i="83"/>
  <c r="P64" i="83"/>
  <c r="V64" i="83"/>
  <c r="AJ62" i="83"/>
  <c r="AL62" i="83"/>
  <c r="J62" i="83"/>
  <c r="Z62" i="83"/>
  <c r="AF62" i="83"/>
  <c r="N62" i="83"/>
  <c r="T62" i="83"/>
  <c r="X62" i="83"/>
  <c r="AD62" i="83"/>
  <c r="L62" i="83"/>
  <c r="R62" i="83"/>
  <c r="AB62" i="83"/>
  <c r="AH62" i="83"/>
  <c r="P62" i="83"/>
  <c r="V62" i="83"/>
  <c r="Z52" i="83"/>
  <c r="AF52" i="83"/>
  <c r="N52" i="83"/>
  <c r="T52" i="83"/>
  <c r="AD52" i="83"/>
  <c r="AJ52" i="83"/>
  <c r="R52" i="83"/>
  <c r="X52" i="83"/>
  <c r="AJ40" i="83"/>
  <c r="L52" i="83"/>
  <c r="AH52" i="83"/>
  <c r="J52" i="83"/>
  <c r="V52" i="83"/>
  <c r="AB52" i="83"/>
  <c r="J40" i="83"/>
  <c r="P52" i="83"/>
  <c r="J50" i="83"/>
  <c r="AJ50" i="83"/>
  <c r="AL50" i="83"/>
  <c r="Z50" i="83"/>
  <c r="AF50" i="83"/>
  <c r="N50" i="83"/>
  <c r="T50" i="83"/>
  <c r="X50" i="83"/>
  <c r="AD50" i="83"/>
  <c r="L50" i="83"/>
  <c r="R50" i="83"/>
  <c r="AB50" i="83"/>
  <c r="AH50" i="83"/>
  <c r="P50" i="83"/>
  <c r="V50" i="83"/>
  <c r="AF40" i="83"/>
  <c r="AL40" i="83"/>
  <c r="T40" i="83"/>
  <c r="Z40" i="83"/>
  <c r="AL16" i="83"/>
  <c r="N40" i="83"/>
  <c r="X40" i="83"/>
  <c r="AD40" i="83"/>
  <c r="L40" i="83"/>
  <c r="R40" i="83"/>
  <c r="AB40" i="83"/>
  <c r="AH40" i="83"/>
  <c r="P40" i="83"/>
  <c r="V40" i="83"/>
  <c r="R38" i="83"/>
  <c r="J38" i="83"/>
  <c r="AL38" i="83"/>
  <c r="Z38" i="83"/>
  <c r="AF38" i="83"/>
  <c r="N38" i="83"/>
  <c r="T38" i="83"/>
  <c r="AD38" i="83"/>
  <c r="AJ38" i="83"/>
  <c r="L38" i="83"/>
  <c r="X38" i="83"/>
  <c r="AH38" i="83"/>
  <c r="AB38" i="83"/>
  <c r="P38" i="83"/>
  <c r="V38" i="83"/>
  <c r="AD28" i="83"/>
  <c r="AJ28" i="83"/>
  <c r="R28" i="83"/>
  <c r="X28" i="83"/>
  <c r="AJ16" i="83"/>
  <c r="L28" i="83"/>
  <c r="AB28" i="83"/>
  <c r="AH28" i="83"/>
  <c r="P28" i="83"/>
  <c r="V28" i="83"/>
  <c r="AH16" i="83"/>
  <c r="J28" i="83"/>
  <c r="AJ26" i="83"/>
  <c r="AL26" i="83"/>
  <c r="Z28" i="83"/>
  <c r="AF28" i="83"/>
  <c r="AL28" i="83"/>
  <c r="N28" i="83"/>
  <c r="T28" i="83"/>
  <c r="AH26" i="83"/>
  <c r="Z26" i="83"/>
  <c r="AF26" i="83"/>
  <c r="X26" i="83"/>
  <c r="AD26" i="83"/>
  <c r="V26" i="83"/>
  <c r="AB26" i="83"/>
  <c r="N26" i="83"/>
  <c r="T26" i="83"/>
  <c r="L26" i="83"/>
  <c r="R26" i="83"/>
  <c r="J26" i="83"/>
  <c r="P26" i="83"/>
  <c r="Z16" i="83"/>
  <c r="AF16" i="83"/>
  <c r="X16" i="83"/>
  <c r="AD16" i="83"/>
  <c r="V16" i="83"/>
  <c r="AB16" i="83"/>
  <c r="N16" i="83"/>
  <c r="T16" i="83"/>
  <c r="L16" i="83"/>
  <c r="R16" i="83"/>
  <c r="J16" i="83"/>
  <c r="P16" i="83"/>
  <c r="AJ14" i="83"/>
  <c r="AF14" i="83"/>
  <c r="AL14" i="83"/>
  <c r="AB14" i="83"/>
  <c r="AH14" i="83"/>
  <c r="X14" i="83"/>
  <c r="AD14" i="83"/>
  <c r="N14" i="83"/>
  <c r="Z14" i="83"/>
  <c r="P14" i="83"/>
  <c r="V14" i="83"/>
  <c r="T14" i="83"/>
  <c r="L14" i="83"/>
  <c r="R14" i="83"/>
  <c r="G79" i="77"/>
  <c r="H79" i="77" s="1"/>
  <c r="J14" i="83"/>
  <c r="AH58" i="83"/>
  <c r="V58" i="83"/>
  <c r="J58" i="83"/>
  <c r="AH46" i="83"/>
  <c r="V46" i="83"/>
  <c r="J46" i="83"/>
  <c r="AH34" i="83"/>
  <c r="V34" i="83"/>
  <c r="J34" i="83"/>
  <c r="AH22" i="83"/>
  <c r="V22" i="83"/>
  <c r="J22" i="83"/>
  <c r="AH10" i="83"/>
  <c r="V10" i="83"/>
  <c r="J10" i="83"/>
  <c r="P58" i="83"/>
  <c r="P34" i="83"/>
  <c r="AB10" i="83"/>
  <c r="P22" i="83"/>
  <c r="AB46" i="83"/>
  <c r="P10" i="83"/>
  <c r="P46" i="83"/>
  <c r="AB58" i="83"/>
  <c r="AB34" i="83"/>
  <c r="AB22" i="83"/>
  <c r="G73" i="77"/>
  <c r="H73" i="77" s="1"/>
  <c r="AL60" i="83"/>
  <c r="Z60" i="83"/>
  <c r="N60" i="83"/>
  <c r="AL48" i="83"/>
  <c r="Z48" i="83"/>
  <c r="N48" i="83"/>
  <c r="AL36" i="83"/>
  <c r="Z36" i="83"/>
  <c r="N36" i="83"/>
  <c r="AL24" i="83"/>
  <c r="Z24" i="83"/>
  <c r="N24" i="83"/>
  <c r="AL12" i="83"/>
  <c r="Z12" i="83"/>
  <c r="N12" i="83"/>
  <c r="AF60" i="83"/>
  <c r="T60" i="83"/>
  <c r="AF48" i="83"/>
  <c r="T48" i="83"/>
  <c r="AF36" i="83"/>
  <c r="T36" i="83"/>
  <c r="AF24" i="83"/>
  <c r="T24" i="83"/>
  <c r="AF12" i="83"/>
  <c r="T12" i="83"/>
  <c r="R54" i="83"/>
  <c r="AD42" i="83"/>
  <c r="R42" i="83"/>
  <c r="AD30" i="83"/>
  <c r="AJ54" i="83"/>
  <c r="X54" i="83"/>
  <c r="L54" i="83"/>
  <c r="AJ42" i="83"/>
  <c r="X42" i="83"/>
  <c r="L42" i="83"/>
  <c r="AJ30" i="83"/>
  <c r="X30" i="83"/>
  <c r="L30" i="83"/>
  <c r="AJ18" i="83"/>
  <c r="X18" i="83"/>
  <c r="L18" i="83"/>
  <c r="AJ6" i="83"/>
  <c r="X6" i="83"/>
  <c r="L6" i="83"/>
  <c r="AD54" i="83"/>
  <c r="R30" i="83"/>
  <c r="AD6" i="83"/>
  <c r="R18" i="83"/>
  <c r="R6" i="83"/>
  <c r="AD18" i="83"/>
  <c r="AB60" i="83"/>
  <c r="P60" i="83"/>
  <c r="AB48" i="83"/>
  <c r="P48" i="83"/>
  <c r="AB36" i="83"/>
  <c r="P36" i="83"/>
  <c r="AB24" i="83"/>
  <c r="P24" i="83"/>
  <c r="AB12" i="83"/>
  <c r="P12" i="83"/>
  <c r="V48" i="83"/>
  <c r="AH12" i="83"/>
  <c r="J48" i="83"/>
  <c r="V24" i="83"/>
  <c r="AH60" i="83"/>
  <c r="AH36" i="83"/>
  <c r="V12" i="83"/>
  <c r="V60" i="83"/>
  <c r="V36" i="83"/>
  <c r="J24" i="83"/>
  <c r="J60" i="83"/>
  <c r="J36" i="83"/>
  <c r="J12" i="83"/>
  <c r="AH48" i="83"/>
  <c r="AH24" i="83"/>
  <c r="G19" i="77"/>
  <c r="H19" i="77" s="1"/>
  <c r="AF54" i="83"/>
  <c r="T54" i="83"/>
  <c r="AF42" i="83"/>
  <c r="T42" i="83"/>
  <c r="AF30" i="83"/>
  <c r="T30" i="83"/>
  <c r="AF18" i="83"/>
  <c r="T18" i="83"/>
  <c r="AF6" i="83"/>
  <c r="T6" i="83"/>
  <c r="AL54" i="83"/>
  <c r="Z54" i="83"/>
  <c r="N54" i="83"/>
  <c r="AL42" i="83"/>
  <c r="Z42" i="83"/>
  <c r="N42" i="83"/>
  <c r="AL30" i="83"/>
  <c r="Z30" i="83"/>
  <c r="N30" i="83"/>
  <c r="AL18" i="83"/>
  <c r="Z18" i="83"/>
  <c r="N18" i="83"/>
  <c r="AL6" i="83"/>
  <c r="Z6" i="83"/>
  <c r="N6" i="83"/>
  <c r="G49" i="77"/>
  <c r="H49" i="77" s="1"/>
  <c r="AD58" i="83"/>
  <c r="R58" i="83"/>
  <c r="R34" i="83"/>
  <c r="AD46" i="83"/>
  <c r="AJ58" i="83"/>
  <c r="X58" i="83"/>
  <c r="L58" i="83"/>
  <c r="AJ46" i="83"/>
  <c r="X46" i="83"/>
  <c r="L46" i="83"/>
  <c r="AJ34" i="83"/>
  <c r="X34" i="83"/>
  <c r="L34" i="83"/>
  <c r="AJ22" i="83"/>
  <c r="X22" i="83"/>
  <c r="L22" i="83"/>
  <c r="AJ10" i="83"/>
  <c r="X10" i="83"/>
  <c r="L10" i="83"/>
  <c r="R46" i="83"/>
  <c r="AD34" i="83"/>
  <c r="R22" i="83"/>
  <c r="R10" i="83"/>
  <c r="AD22" i="83"/>
  <c r="AD10" i="83"/>
  <c r="AF58" i="83"/>
  <c r="T58" i="83"/>
  <c r="AF46" i="83"/>
  <c r="T46" i="83"/>
  <c r="AF34" i="83"/>
  <c r="T34" i="83"/>
  <c r="AF22" i="83"/>
  <c r="T22" i="83"/>
  <c r="AF10" i="83"/>
  <c r="T10" i="83"/>
  <c r="AL58" i="83"/>
  <c r="Z58" i="83"/>
  <c r="N58" i="83"/>
  <c r="AL46" i="83"/>
  <c r="Z46" i="83"/>
  <c r="N46" i="83"/>
  <c r="AL34" i="83"/>
  <c r="Z34" i="83"/>
  <c r="N34" i="83"/>
  <c r="AL22" i="83"/>
  <c r="Z22" i="83"/>
  <c r="N22" i="83"/>
  <c r="AL10" i="83"/>
  <c r="Z10" i="83"/>
  <c r="N10" i="83"/>
  <c r="G67" i="77"/>
  <c r="H67" i="77" s="1"/>
  <c r="X60" i="83"/>
  <c r="L48" i="83"/>
  <c r="X36" i="83"/>
  <c r="AJ24" i="83"/>
  <c r="AJ60" i="83"/>
  <c r="AJ48" i="83"/>
  <c r="L36" i="83"/>
  <c r="AD60" i="83"/>
  <c r="R60" i="83"/>
  <c r="AD48" i="83"/>
  <c r="R48" i="83"/>
  <c r="AD36" i="83"/>
  <c r="R36" i="83"/>
  <c r="AD24" i="83"/>
  <c r="R24" i="83"/>
  <c r="AD12" i="83"/>
  <c r="R12" i="83"/>
  <c r="L60" i="83"/>
  <c r="X48" i="83"/>
  <c r="AJ36" i="83"/>
  <c r="X24" i="83"/>
  <c r="X12" i="83"/>
  <c r="L24" i="83"/>
  <c r="L12" i="83"/>
  <c r="AJ12" i="83"/>
  <c r="G43" i="77"/>
  <c r="H43" i="77" s="1"/>
  <c r="G85" i="77"/>
  <c r="H85" i="77" s="1"/>
  <c r="G115" i="77"/>
  <c r="H115" i="77" s="1"/>
  <c r="G109" i="77"/>
  <c r="H109" i="77" s="1"/>
  <c r="G103" i="77"/>
  <c r="H103" i="77" s="1"/>
  <c r="G61" i="77"/>
  <c r="H61" i="77" s="1"/>
  <c r="G55" i="77"/>
  <c r="H55" i="77" s="1"/>
  <c r="G97" i="77"/>
  <c r="H97" i="77" s="1"/>
  <c r="G91" i="77"/>
  <c r="H91" i="77" s="1"/>
  <c r="AG36" i="72"/>
  <c r="X10" i="74"/>
  <c r="AD20" i="74"/>
  <c r="AJ30" i="74"/>
  <c r="L20" i="74"/>
  <c r="AD30" i="74"/>
  <c r="L40" i="74"/>
  <c r="R50" i="74"/>
  <c r="X50" i="74"/>
  <c r="X30" i="74"/>
  <c r="AJ10" i="74"/>
  <c r="R30" i="74"/>
  <c r="R10" i="74"/>
  <c r="X20" i="74"/>
  <c r="R40" i="74"/>
  <c r="X40" i="74"/>
  <c r="AD50" i="74"/>
  <c r="AJ50" i="74"/>
  <c r="K43" i="74"/>
  <c r="W33" i="74"/>
  <c r="AC43" i="74"/>
  <c r="AC53" i="74"/>
  <c r="AI53" i="74"/>
  <c r="M70" i="64"/>
  <c r="AB70" i="64" s="1"/>
  <c r="N70" i="64"/>
  <c r="Z46" i="66"/>
  <c r="AM14" i="66"/>
  <c r="U14" i="66"/>
  <c r="AG14" i="66"/>
  <c r="R11" i="66"/>
  <c r="AJ11" i="66"/>
  <c r="AC42" i="64"/>
  <c r="AJ13" i="66"/>
  <c r="AK14" i="66"/>
  <c r="X13" i="66"/>
  <c r="N46" i="66"/>
  <c r="AF46" i="66"/>
  <c r="T46" i="66"/>
  <c r="AA14" i="66"/>
  <c r="AE14" i="66"/>
  <c r="S14" i="66"/>
  <c r="G13" i="77"/>
  <c r="H13" i="77" s="1"/>
  <c r="N16" i="64"/>
  <c r="M16" i="64"/>
  <c r="AB16" i="64" s="1"/>
  <c r="AA16" i="64" s="1"/>
  <c r="N22" i="64"/>
  <c r="M22" i="64"/>
  <c r="AB22" i="64" s="1"/>
  <c r="AA22" i="64" s="1"/>
  <c r="M24" i="74"/>
  <c r="AE24" i="74"/>
  <c r="S54" i="74"/>
  <c r="AC132" i="64"/>
  <c r="AC133" i="64"/>
  <c r="AC135" i="64"/>
  <c r="AC62" i="64"/>
  <c r="AC131" i="64"/>
  <c r="AM11" i="66"/>
  <c r="Y24" i="74"/>
  <c r="Y34" i="74"/>
  <c r="AE54" i="74"/>
  <c r="AC134" i="64"/>
  <c r="AC63" i="64"/>
  <c r="AC61" i="64"/>
  <c r="AC60" i="64"/>
  <c r="H121" i="77"/>
  <c r="AA37" i="74"/>
  <c r="AM47" i="74"/>
  <c r="AA47" i="74"/>
  <c r="AM17" i="74"/>
  <c r="O17" i="74"/>
  <c r="AM37" i="74"/>
  <c r="AC29" i="72"/>
  <c r="I26" i="78" s="1"/>
  <c r="AC47" i="72"/>
  <c r="I44" i="78" s="1"/>
  <c r="U7" i="74"/>
  <c r="U37" i="74"/>
  <c r="U27" i="74"/>
  <c r="I18" i="78"/>
  <c r="K18" i="78" s="1"/>
  <c r="U17" i="74"/>
  <c r="AM27" i="74"/>
  <c r="AG47" i="74"/>
  <c r="AG27" i="74"/>
  <c r="O27" i="74"/>
  <c r="AG17" i="74"/>
  <c r="U47" i="74"/>
  <c r="O7" i="74"/>
  <c r="AA27" i="74"/>
  <c r="AM7" i="74"/>
  <c r="AA7" i="74"/>
  <c r="O37" i="74"/>
  <c r="AG21" i="72"/>
  <c r="AG7" i="74"/>
  <c r="AA17" i="74"/>
  <c r="N58" i="64"/>
  <c r="M58" i="64"/>
  <c r="AB58" i="64" s="1"/>
  <c r="N100" i="64"/>
  <c r="M100" i="64"/>
  <c r="AB100" i="64" s="1"/>
  <c r="M94" i="64"/>
  <c r="AB94" i="64" s="1"/>
  <c r="N88" i="64"/>
  <c r="M88" i="64"/>
  <c r="N118" i="64"/>
  <c r="M118" i="64"/>
  <c r="N82" i="64"/>
  <c r="M82" i="64"/>
  <c r="AB82" i="64" s="1"/>
  <c r="AA82" i="64" s="1"/>
  <c r="N46" i="64"/>
  <c r="M46" i="64"/>
  <c r="N52" i="64"/>
  <c r="M52" i="64"/>
  <c r="AB52" i="64" s="1"/>
  <c r="AA52" i="64" s="1"/>
  <c r="M130" i="64"/>
  <c r="N130" i="64"/>
  <c r="N112" i="64"/>
  <c r="M112" i="64"/>
  <c r="AB112" i="64" s="1"/>
  <c r="N76" i="64"/>
  <c r="M76" i="64"/>
  <c r="N106" i="64"/>
  <c r="M106" i="64"/>
  <c r="AB106" i="64" s="1"/>
  <c r="M64" i="64"/>
  <c r="AB64" i="64" s="1"/>
  <c r="N64" i="64"/>
  <c r="AE11" i="66"/>
  <c r="M11" i="66"/>
  <c r="AK11" i="66"/>
  <c r="AC45" i="64"/>
  <c r="AC43" i="64"/>
  <c r="O11" i="66"/>
  <c r="S11" i="66"/>
  <c r="Y11" i="66"/>
  <c r="W10" i="66"/>
  <c r="AC10" i="66"/>
  <c r="AI10" i="66"/>
  <c r="AC35" i="64"/>
  <c r="K10" i="66"/>
  <c r="Q10" i="66"/>
  <c r="AJ46" i="66"/>
  <c r="AD46" i="66"/>
  <c r="Y59" i="64"/>
  <c r="Z59" i="64"/>
  <c r="R46" i="66"/>
  <c r="X46" i="66"/>
  <c r="Y41" i="64"/>
  <c r="Z41" i="64"/>
  <c r="L34" i="64"/>
  <c r="U12" i="66"/>
  <c r="AC39" i="64"/>
  <c r="AM12" i="66"/>
  <c r="AE23" i="74"/>
  <c r="M33" i="74"/>
  <c r="AE33" i="74"/>
  <c r="AK53" i="74"/>
  <c r="AK24" i="74"/>
  <c r="S34" i="74"/>
  <c r="S44" i="74"/>
  <c r="M54" i="74"/>
  <c r="AA12" i="66"/>
  <c r="S13" i="74"/>
  <c r="Y33" i="74"/>
  <c r="M43" i="74"/>
  <c r="S53" i="74"/>
  <c r="M14" i="74"/>
  <c r="AE34" i="74"/>
  <c r="AE44" i="74"/>
  <c r="Y54" i="74"/>
  <c r="AG12" i="66"/>
  <c r="O12" i="66"/>
  <c r="M13" i="74"/>
  <c r="AE13" i="74"/>
  <c r="AK33" i="74"/>
  <c r="Y43" i="74"/>
  <c r="AE53" i="74"/>
  <c r="S14" i="74"/>
  <c r="Y14" i="74"/>
  <c r="M44" i="74"/>
  <c r="Y44" i="74"/>
  <c r="AK54" i="74"/>
  <c r="AC51" i="64"/>
  <c r="Y13" i="74"/>
  <c r="M23" i="74"/>
  <c r="S43" i="74"/>
  <c r="AE43" i="74"/>
  <c r="AE14" i="74"/>
  <c r="AK14" i="74"/>
  <c r="M34" i="74"/>
  <c r="AK44" i="74"/>
  <c r="AG61" i="72"/>
  <c r="AL33" i="74"/>
  <c r="AF11" i="66"/>
  <c r="Z13" i="74"/>
  <c r="T11" i="66"/>
  <c r="AF9" i="74"/>
  <c r="M15" i="74"/>
  <c r="AE55" i="74"/>
  <c r="AL43" i="74"/>
  <c r="AD22" i="74"/>
  <c r="R42" i="74"/>
  <c r="L52" i="74"/>
  <c r="Z15" i="74"/>
  <c r="AK21" i="74"/>
  <c r="S51" i="74"/>
  <c r="X45" i="74"/>
  <c r="AJ21" i="74"/>
  <c r="K55" i="74"/>
  <c r="T32" i="74"/>
  <c r="AD8" i="74"/>
  <c r="M38" i="74"/>
  <c r="AF39" i="74"/>
  <c r="AE15" i="74"/>
  <c r="L22" i="74"/>
  <c r="R32" i="74"/>
  <c r="AM28" i="74"/>
  <c r="Z25" i="74"/>
  <c r="M31" i="74"/>
  <c r="AE51" i="74"/>
  <c r="Q24" i="74"/>
  <c r="AD31" i="74"/>
  <c r="AL52" i="74"/>
  <c r="N49" i="74"/>
  <c r="AK35" i="74"/>
  <c r="N23" i="74"/>
  <c r="X12" i="74"/>
  <c r="AJ22" i="74"/>
  <c r="AD32" i="74"/>
  <c r="AG28" i="74"/>
  <c r="N45" i="74"/>
  <c r="AK11" i="74"/>
  <c r="AE31" i="74"/>
  <c r="AJ15" i="74"/>
  <c r="AI34" i="74"/>
  <c r="R51" i="74"/>
  <c r="X34" i="74"/>
  <c r="O9" i="74"/>
  <c r="M22" i="74"/>
  <c r="U15" i="74"/>
  <c r="T19" i="74"/>
  <c r="Y55" i="74"/>
  <c r="R22" i="74"/>
  <c r="L32" i="74"/>
  <c r="AD52" i="74"/>
  <c r="Z55" i="74"/>
  <c r="S21" i="74"/>
  <c r="M41" i="74"/>
  <c r="AJ35" i="74"/>
  <c r="AI54" i="74"/>
  <c r="X54" i="74"/>
  <c r="AK42" i="74"/>
  <c r="AM45" i="74"/>
  <c r="I13" i="78"/>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J24" i="74"/>
  <c r="P24" i="74"/>
  <c r="V34" i="74"/>
  <c r="AH54" i="74"/>
  <c r="Y15" i="74"/>
  <c r="M25" i="74"/>
  <c r="S35" i="74"/>
  <c r="AK55" i="74"/>
  <c r="AL13" i="74"/>
  <c r="Z23" i="74"/>
  <c r="T43" i="74"/>
  <c r="T53"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I19" i="78"/>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I43" i="78"/>
  <c r="AG43" i="72"/>
  <c r="I40" i="78"/>
  <c r="K40" i="78" s="1"/>
  <c r="AK41" i="74"/>
  <c r="S41" i="74"/>
  <c r="M21" i="74"/>
  <c r="Y11" i="74"/>
  <c r="I38" i="78"/>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I37" i="78"/>
  <c r="N29" i="74"/>
  <c r="AF29" i="74"/>
  <c r="Z19" i="74"/>
  <c r="Z39" i="74"/>
  <c r="V24" i="74"/>
  <c r="AB24" i="74"/>
  <c r="AH34" i="74"/>
  <c r="V44" i="74"/>
  <c r="AK15" i="74"/>
  <c r="Y25" i="74"/>
  <c r="AE35" i="74"/>
  <c r="T23" i="74"/>
  <c r="AL23" i="74"/>
  <c r="T33" i="74"/>
  <c r="AF53"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I25" i="78"/>
  <c r="AG32" i="72"/>
  <c r="I29" i="78"/>
  <c r="K29" i="78" s="1"/>
  <c r="AG66" i="72"/>
  <c r="I63" i="78"/>
  <c r="K63" i="78" s="1"/>
  <c r="AD55" i="74"/>
  <c r="X55" i="74"/>
  <c r="L35" i="74"/>
  <c r="X15" i="74"/>
  <c r="R15" i="74"/>
  <c r="AL29" i="74"/>
  <c r="N9" i="74"/>
  <c r="AL19" i="74"/>
  <c r="AL39" i="74"/>
  <c r="AH24" i="74"/>
  <c r="P34" i="74"/>
  <c r="P44" i="74"/>
  <c r="AH44" i="74"/>
  <c r="S25" i="74"/>
  <c r="AK25" i="74"/>
  <c r="S45" i="74"/>
  <c r="Y45" i="74"/>
  <c r="AF23" i="74"/>
  <c r="AF43" i="74"/>
  <c r="AF33"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J14" i="74"/>
  <c r="AB34" i="74"/>
  <c r="AB44" i="74"/>
  <c r="P54" i="74"/>
  <c r="AE25" i="74"/>
  <c r="M35" i="74"/>
  <c r="AE45" i="74"/>
  <c r="AK45" i="74"/>
  <c r="T13" i="74"/>
  <c r="N33" i="74"/>
  <c r="N43" i="74"/>
  <c r="Z53"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L9" i="74"/>
  <c r="T9" i="74"/>
  <c r="T39" i="74"/>
  <c r="AF49" i="74"/>
  <c r="P14" i="74"/>
  <c r="V14" i="74"/>
  <c r="J44" i="74"/>
  <c r="J54" i="74"/>
  <c r="AB54" i="74"/>
  <c r="S15" i="74"/>
  <c r="Y35" i="74"/>
  <c r="M55" i="74"/>
  <c r="S55" i="74"/>
  <c r="N13" i="74"/>
  <c r="AF13" i="74"/>
  <c r="Z33" i="74"/>
  <c r="Z43" i="74"/>
  <c r="AL53"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AC37" i="64"/>
  <c r="AL11" i="66"/>
  <c r="Z11" i="66"/>
  <c r="AG12" i="72"/>
  <c r="L6" i="74"/>
  <c r="N11" i="66"/>
  <c r="AC44" i="64"/>
  <c r="R46" i="72"/>
  <c r="Q46" i="72"/>
  <c r="AF46" i="72" s="1"/>
  <c r="Q34" i="72"/>
  <c r="AF34" i="72" s="1"/>
  <c r="R34" i="72"/>
  <c r="Q22" i="72"/>
  <c r="AF22" i="72" s="1"/>
  <c r="AE22" i="72" s="1"/>
  <c r="J19" i="78" s="1"/>
  <c r="R22" i="72"/>
  <c r="Q58" i="72"/>
  <c r="R58" i="72"/>
  <c r="Q40" i="72"/>
  <c r="AF40" i="72" s="1"/>
  <c r="R40" i="72"/>
  <c r="Q28" i="72"/>
  <c r="AF28" i="72" s="1"/>
  <c r="R28" i="72"/>
  <c r="R16" i="72"/>
  <c r="Q16" i="72"/>
  <c r="AF16" i="72" s="1"/>
  <c r="AE16" i="72" s="1"/>
  <c r="J13" i="78" s="1"/>
  <c r="Q64" i="72"/>
  <c r="R64" i="72"/>
  <c r="R10" i="72"/>
  <c r="Q10" i="72"/>
  <c r="AF10" i="72" s="1"/>
  <c r="R52" i="72"/>
  <c r="Q52" i="72"/>
  <c r="AD11" i="72"/>
  <c r="AC11" i="72"/>
  <c r="I8" i="78" s="1"/>
  <c r="AA6" i="66"/>
  <c r="AM6" i="66"/>
  <c r="AC46" i="64"/>
  <c r="AB12" i="66"/>
  <c r="J12" i="66"/>
  <c r="V12" i="66"/>
  <c r="P12" i="66"/>
  <c r="AH12" i="66"/>
  <c r="Y46" i="66"/>
  <c r="S46" i="66"/>
  <c r="AE46" i="66"/>
  <c r="AK46" i="66"/>
  <c r="M46" i="66"/>
  <c r="AJ7" i="66"/>
  <c r="R7" i="66"/>
  <c r="X7" i="66"/>
  <c r="L7" i="66"/>
  <c r="AD7" i="66"/>
  <c r="Y9" i="66"/>
  <c r="S9" i="66"/>
  <c r="AE9" i="66"/>
  <c r="AK9" i="66"/>
  <c r="M9" i="66"/>
  <c r="AH46" i="66"/>
  <c r="AB46" i="66"/>
  <c r="V46" i="66"/>
  <c r="P46" i="66"/>
  <c r="J46" i="66"/>
  <c r="AC57" i="64"/>
  <c r="AA13" i="66"/>
  <c r="AG13" i="66"/>
  <c r="AM13" i="66"/>
  <c r="U13" i="66"/>
  <c r="O13" i="66"/>
  <c r="AG6" i="66"/>
  <c r="AM46" i="66"/>
  <c r="AG46" i="66"/>
  <c r="O46" i="66"/>
  <c r="AA46" i="66"/>
  <c r="U46" i="66"/>
  <c r="AC47" i="64"/>
  <c r="AI12" i="66"/>
  <c r="AC12" i="66"/>
  <c r="W12" i="66"/>
  <c r="Q12" i="66"/>
  <c r="K12" i="66"/>
  <c r="Z14" i="66"/>
  <c r="N14" i="66"/>
  <c r="AF14" i="66"/>
  <c r="AL14" i="66"/>
  <c r="T14" i="66"/>
  <c r="O6" i="66"/>
  <c r="AC50" i="64"/>
  <c r="N12" i="66"/>
  <c r="AF12" i="66"/>
  <c r="AL12" i="66"/>
  <c r="T12" i="66"/>
  <c r="Z12" i="66"/>
  <c r="AD14" i="66"/>
  <c r="L14" i="66"/>
  <c r="AJ14" i="66"/>
  <c r="X14" i="66"/>
  <c r="R14" i="66"/>
  <c r="AM9" i="66"/>
  <c r="AA9" i="66"/>
  <c r="AG9" i="66"/>
  <c r="O9" i="66"/>
  <c r="U9" i="66"/>
  <c r="AC53" i="64"/>
  <c r="AI13" i="66"/>
  <c r="AC13" i="66"/>
  <c r="W13" i="66"/>
  <c r="Q13" i="66"/>
  <c r="K13" i="66"/>
  <c r="AC48" i="64"/>
  <c r="AJ12" i="66"/>
  <c r="X12" i="66"/>
  <c r="AD12" i="66"/>
  <c r="L12" i="66"/>
  <c r="R12" i="66"/>
  <c r="AC40" i="64"/>
  <c r="V11" i="66"/>
  <c r="J11" i="66"/>
  <c r="AH11" i="66"/>
  <c r="P11" i="66"/>
  <c r="AB11" i="66"/>
  <c r="AA10" i="66"/>
  <c r="AM10" i="66"/>
  <c r="U10" i="66"/>
  <c r="AG10" i="66"/>
  <c r="O10" i="66"/>
  <c r="AI46" i="66"/>
  <c r="AC46" i="66"/>
  <c r="W46" i="66"/>
  <c r="Q46" i="66"/>
  <c r="K46" i="66"/>
  <c r="AI7" i="66"/>
  <c r="AC7" i="66"/>
  <c r="W7" i="66"/>
  <c r="Q7" i="66"/>
  <c r="K7" i="66"/>
  <c r="AC36" i="64"/>
  <c r="X10" i="66"/>
  <c r="AJ10" i="66"/>
  <c r="AD10" i="66"/>
  <c r="L10" i="66"/>
  <c r="R10" i="66"/>
  <c r="U6" i="66"/>
  <c r="AE10" i="66"/>
  <c r="S10" i="66"/>
  <c r="M10" i="66"/>
  <c r="AK10" i="66"/>
  <c r="Y10" i="66"/>
  <c r="AA7" i="66"/>
  <c r="AG7" i="66"/>
  <c r="O7" i="66"/>
  <c r="AM7" i="66"/>
  <c r="U7" i="66"/>
  <c r="AC55" i="64"/>
  <c r="AE13" i="66"/>
  <c r="M13" i="66"/>
  <c r="S13" i="66"/>
  <c r="Y13" i="66"/>
  <c r="AK13" i="66"/>
  <c r="AC38" i="64"/>
  <c r="AL10" i="66"/>
  <c r="AF10" i="66"/>
  <c r="N10" i="66"/>
  <c r="T10" i="66"/>
  <c r="Z10" i="66"/>
  <c r="AF9" i="66"/>
  <c r="N9" i="66"/>
  <c r="Z9" i="66"/>
  <c r="T9" i="66"/>
  <c r="AL9" i="66"/>
  <c r="AJ6" i="66"/>
  <c r="AD6" i="66"/>
  <c r="X6" i="66"/>
  <c r="R6" i="66"/>
  <c r="L6" i="66"/>
  <c r="AF6" i="66"/>
  <c r="AL6" i="66"/>
  <c r="T6" i="66"/>
  <c r="N6" i="66"/>
  <c r="Z6" i="66"/>
  <c r="AA28" i="64" l="1"/>
  <c r="AB29" i="64"/>
  <c r="AB59" i="66"/>
  <c r="V101" i="66"/>
  <c r="J101" i="66"/>
  <c r="J59" i="66"/>
  <c r="AB38" i="66"/>
  <c r="J38" i="66"/>
  <c r="AH80" i="66"/>
  <c r="AH101" i="66"/>
  <c r="AH38" i="66"/>
  <c r="AB80" i="66"/>
  <c r="AH59" i="66"/>
  <c r="P38" i="66"/>
  <c r="J80" i="66"/>
  <c r="V80" i="66"/>
  <c r="V59" i="66"/>
  <c r="V38" i="66"/>
  <c r="P101" i="66"/>
  <c r="P59" i="66"/>
  <c r="AB101" i="66"/>
  <c r="P80" i="66"/>
  <c r="I56" i="77"/>
  <c r="J13" i="77"/>
  <c r="K13" i="77" s="1"/>
  <c r="V48" i="66"/>
  <c r="P27" i="66"/>
  <c r="AB69" i="66"/>
  <c r="P48" i="66"/>
  <c r="AB27" i="66"/>
  <c r="P69" i="66"/>
  <c r="V69" i="66"/>
  <c r="J90" i="66"/>
  <c r="V27" i="66"/>
  <c r="AB48" i="66"/>
  <c r="J69" i="66"/>
  <c r="AB90" i="66"/>
  <c r="AH90" i="66"/>
  <c r="V90" i="66"/>
  <c r="AH69" i="66"/>
  <c r="AH27" i="66"/>
  <c r="J27" i="66"/>
  <c r="J48" i="66"/>
  <c r="AH48" i="66"/>
  <c r="P90" i="66"/>
  <c r="J19" i="77"/>
  <c r="K19" i="77" s="1"/>
  <c r="V91" i="66"/>
  <c r="AH28" i="66"/>
  <c r="AH70" i="66"/>
  <c r="AB91" i="66"/>
  <c r="V49" i="66"/>
  <c r="J91" i="66"/>
  <c r="AB28" i="66"/>
  <c r="J49" i="66"/>
  <c r="P91" i="66"/>
  <c r="AH91" i="66"/>
  <c r="AB70" i="66"/>
  <c r="AH49" i="66"/>
  <c r="V28" i="66"/>
  <c r="V70" i="66"/>
  <c r="J28" i="66"/>
  <c r="J70" i="66"/>
  <c r="P49" i="66"/>
  <c r="P28" i="66"/>
  <c r="P70" i="66"/>
  <c r="AB49" i="66"/>
  <c r="J49" i="77"/>
  <c r="K49" i="77" s="1"/>
  <c r="AB96" i="66"/>
  <c r="V75" i="66"/>
  <c r="P75" i="66"/>
  <c r="AB75" i="66"/>
  <c r="P54" i="66"/>
  <c r="AH75" i="66"/>
  <c r="J96" i="66"/>
  <c r="AB54" i="66"/>
  <c r="AB33" i="66"/>
  <c r="P33" i="66"/>
  <c r="V96" i="66"/>
  <c r="J75" i="66"/>
  <c r="V33" i="66"/>
  <c r="J54" i="66"/>
  <c r="AH96" i="66"/>
  <c r="AH33" i="66"/>
  <c r="P96" i="66"/>
  <c r="V54" i="66"/>
  <c r="AH54" i="66"/>
  <c r="J33" i="66"/>
  <c r="I38" i="77"/>
  <c r="K38" i="77" s="1"/>
  <c r="K94" i="66"/>
  <c r="AC73" i="66"/>
  <c r="AC94" i="66"/>
  <c r="W73" i="66"/>
  <c r="K73" i="66"/>
  <c r="K31" i="66"/>
  <c r="Q31" i="66"/>
  <c r="Q52" i="66"/>
  <c r="AC31" i="66"/>
  <c r="AI94" i="66"/>
  <c r="Q73" i="66"/>
  <c r="W31" i="66"/>
  <c r="W94" i="66"/>
  <c r="AC52" i="66"/>
  <c r="AI31" i="66"/>
  <c r="K52" i="66"/>
  <c r="Q94" i="66"/>
  <c r="AI52" i="66"/>
  <c r="AI73" i="66"/>
  <c r="W52" i="66"/>
  <c r="AH18" i="66"/>
  <c r="J18" i="66"/>
  <c r="V18" i="66"/>
  <c r="AB18" i="66"/>
  <c r="J79" i="77"/>
  <c r="K79" i="77" s="1"/>
  <c r="P18" i="66"/>
  <c r="J8" i="66"/>
  <c r="AB8" i="66"/>
  <c r="AH8" i="66"/>
  <c r="V8" i="66"/>
  <c r="P8" i="66"/>
  <c r="G37" i="77"/>
  <c r="H37" i="77" s="1"/>
  <c r="AL56" i="83"/>
  <c r="Z56" i="83"/>
  <c r="N56" i="83"/>
  <c r="AL44" i="83"/>
  <c r="Z44" i="83"/>
  <c r="N44" i="83"/>
  <c r="AL32" i="83"/>
  <c r="Z32" i="83"/>
  <c r="N32" i="83"/>
  <c r="AL20" i="83"/>
  <c r="Z20" i="83"/>
  <c r="N20" i="83"/>
  <c r="AL8" i="83"/>
  <c r="Z8" i="83"/>
  <c r="N8" i="83"/>
  <c r="AF56" i="83"/>
  <c r="T56" i="83"/>
  <c r="AF44" i="83"/>
  <c r="T44" i="83"/>
  <c r="AF32" i="83"/>
  <c r="T32" i="83"/>
  <c r="AF20" i="83"/>
  <c r="T20" i="83"/>
  <c r="AF8" i="83"/>
  <c r="T8" i="83"/>
  <c r="G31" i="77"/>
  <c r="H31" i="77" s="1"/>
  <c r="AJ56" i="83"/>
  <c r="L56" i="83"/>
  <c r="AJ44" i="83"/>
  <c r="X56" i="83"/>
  <c r="L44" i="83"/>
  <c r="X32" i="83"/>
  <c r="AD56" i="83"/>
  <c r="R56" i="83"/>
  <c r="AD44" i="83"/>
  <c r="R44" i="83"/>
  <c r="AD32" i="83"/>
  <c r="R32" i="83"/>
  <c r="AD20" i="83"/>
  <c r="R20" i="83"/>
  <c r="AD8" i="83"/>
  <c r="R8" i="83"/>
  <c r="X44" i="83"/>
  <c r="AJ32" i="83"/>
  <c r="L32" i="83"/>
  <c r="X8" i="83"/>
  <c r="AJ20" i="83"/>
  <c r="L20" i="83"/>
  <c r="AJ8" i="83"/>
  <c r="L8" i="83"/>
  <c r="X20" i="83"/>
  <c r="AB76" i="64"/>
  <c r="AB77" i="64" s="1"/>
  <c r="AA77" i="64" s="1"/>
  <c r="AA70" i="64"/>
  <c r="AB71" i="64"/>
  <c r="AA71" i="64" s="1"/>
  <c r="AC22" i="64"/>
  <c r="AC16" i="64"/>
  <c r="V7" i="66"/>
  <c r="J7" i="66"/>
  <c r="AH7" i="66"/>
  <c r="P7" i="66"/>
  <c r="AB7" i="66"/>
  <c r="AH38" i="74"/>
  <c r="J48" i="74"/>
  <c r="K19" i="78"/>
  <c r="P37" i="74"/>
  <c r="J27" i="74"/>
  <c r="AH17" i="74"/>
  <c r="V47" i="74"/>
  <c r="AG16" i="72"/>
  <c r="AB48" i="74"/>
  <c r="P38" i="74"/>
  <c r="AB38" i="74"/>
  <c r="AB18" i="74"/>
  <c r="AH48" i="74"/>
  <c r="AH28" i="74"/>
  <c r="AG22" i="72"/>
  <c r="AB47" i="74"/>
  <c r="J17" i="74"/>
  <c r="V37" i="74"/>
  <c r="AB7" i="74"/>
  <c r="J28" i="74"/>
  <c r="J8" i="74"/>
  <c r="AE28" i="72"/>
  <c r="AF29" i="72"/>
  <c r="AE29" i="72" s="1"/>
  <c r="AH18" i="74"/>
  <c r="V38" i="74"/>
  <c r="V48" i="74"/>
  <c r="P8" i="74"/>
  <c r="V28" i="74"/>
  <c r="P17" i="74"/>
  <c r="AB37" i="74"/>
  <c r="AH47" i="74"/>
  <c r="J7" i="74"/>
  <c r="P28" i="74"/>
  <c r="P18" i="74"/>
  <c r="J38" i="74"/>
  <c r="AH8" i="74"/>
  <c r="AB28" i="74"/>
  <c r="V7" i="74"/>
  <c r="J47" i="74"/>
  <c r="V27" i="74"/>
  <c r="P27" i="74"/>
  <c r="AE40" i="72"/>
  <c r="AF41" i="72"/>
  <c r="AE41" i="72" s="1"/>
  <c r="AE34" i="72"/>
  <c r="AF35" i="72"/>
  <c r="AE35" i="72" s="1"/>
  <c r="V18" i="74"/>
  <c r="AB8" i="74"/>
  <c r="V8" i="74"/>
  <c r="AB17" i="74"/>
  <c r="AB27" i="74"/>
  <c r="P7" i="74"/>
  <c r="V17" i="74"/>
  <c r="AH37" i="74"/>
  <c r="AE46" i="72"/>
  <c r="AF47" i="72"/>
  <c r="AE47" i="72" s="1"/>
  <c r="W52" i="74" s="1"/>
  <c r="P48" i="74"/>
  <c r="J18" i="74"/>
  <c r="AH7" i="74"/>
  <c r="P47" i="74"/>
  <c r="AH27" i="74"/>
  <c r="J37" i="74"/>
  <c r="K13" i="78"/>
  <c r="AC82" i="64"/>
  <c r="AC52" i="64"/>
  <c r="J13" i="66"/>
  <c r="AH13" i="66"/>
  <c r="V13" i="66"/>
  <c r="AB13" i="66"/>
  <c r="P13" i="66"/>
  <c r="AB101" i="64"/>
  <c r="AA100" i="64"/>
  <c r="AB65" i="64"/>
  <c r="AA65" i="64" s="1"/>
  <c r="AA64" i="64"/>
  <c r="AB107" i="64"/>
  <c r="AA107" i="64" s="1"/>
  <c r="AA106" i="64"/>
  <c r="AB113" i="64"/>
  <c r="AA113" i="64" s="1"/>
  <c r="AA112" i="64"/>
  <c r="AA58" i="64"/>
  <c r="AB59" i="64"/>
  <c r="AA59" i="64" s="1"/>
  <c r="J56" i="77" s="1"/>
  <c r="N34" i="64"/>
  <c r="M34" i="64"/>
  <c r="AB34" i="64" s="1"/>
  <c r="AA34" i="64" s="1"/>
  <c r="N40" i="64"/>
  <c r="M40" i="64"/>
  <c r="AB95" i="64"/>
  <c r="AA94" i="64"/>
  <c r="AC11" i="66"/>
  <c r="W11" i="66"/>
  <c r="AC41" i="64"/>
  <c r="Q11" i="66"/>
  <c r="K11" i="66"/>
  <c r="AI11" i="66"/>
  <c r="AL6" i="74"/>
  <c r="AF6" i="74"/>
  <c r="N6" i="74"/>
  <c r="Z6" i="74"/>
  <c r="T6" i="74"/>
  <c r="U6" i="74"/>
  <c r="AM6" i="74"/>
  <c r="O6" i="74"/>
  <c r="AA6" i="74"/>
  <c r="AG6" i="74"/>
  <c r="X6" i="74"/>
  <c r="R6" i="74"/>
  <c r="AJ6" i="74"/>
  <c r="AD6" i="74"/>
  <c r="AE10" i="72"/>
  <c r="J7" i="78" s="1"/>
  <c r="K7" i="78" s="1"/>
  <c r="AF11" i="72"/>
  <c r="AE11" i="72" s="1"/>
  <c r="K56" i="77" l="1"/>
  <c r="AB30" i="64"/>
  <c r="AA30" i="64" s="1"/>
  <c r="AA29" i="64"/>
  <c r="J25" i="77"/>
  <c r="K25" i="77" s="1"/>
  <c r="P29" i="66"/>
  <c r="V92" i="66"/>
  <c r="AH92" i="66"/>
  <c r="AB50" i="66"/>
  <c r="J92" i="66"/>
  <c r="AH29" i="66"/>
  <c r="P71" i="66"/>
  <c r="V50" i="66"/>
  <c r="V71" i="66"/>
  <c r="AH71" i="66"/>
  <c r="J50" i="66"/>
  <c r="P92" i="66"/>
  <c r="V29" i="66"/>
  <c r="AH50" i="66"/>
  <c r="AB29" i="66"/>
  <c r="AB71" i="66"/>
  <c r="AB92" i="66"/>
  <c r="AC28" i="64"/>
  <c r="P9" i="74" s="1"/>
  <c r="J29" i="66"/>
  <c r="J71" i="66"/>
  <c r="P50" i="66"/>
  <c r="J9" i="66"/>
  <c r="V9" i="66"/>
  <c r="AH9" i="66"/>
  <c r="P9" i="66"/>
  <c r="AB9" i="66"/>
  <c r="Q76" i="66"/>
  <c r="Q34" i="66"/>
  <c r="Q97" i="66"/>
  <c r="AI55" i="66"/>
  <c r="AC76" i="66"/>
  <c r="K97" i="66"/>
  <c r="K55" i="66"/>
  <c r="Q55" i="66"/>
  <c r="AI97" i="66"/>
  <c r="AI34" i="66"/>
  <c r="AC34" i="66"/>
  <c r="K34" i="66"/>
  <c r="W55" i="66"/>
  <c r="AC55" i="66"/>
  <c r="AC97" i="66"/>
  <c r="J16" i="66"/>
  <c r="AH57" i="66"/>
  <c r="P99" i="66"/>
  <c r="AB99" i="66"/>
  <c r="AH78" i="66"/>
  <c r="AB57" i="66"/>
  <c r="P57" i="66"/>
  <c r="V36" i="66"/>
  <c r="J36" i="66"/>
  <c r="V57" i="66"/>
  <c r="AH36" i="66"/>
  <c r="J57" i="66"/>
  <c r="P36" i="66"/>
  <c r="V99" i="66"/>
  <c r="J78" i="66"/>
  <c r="J99" i="66"/>
  <c r="P78" i="66"/>
  <c r="AB78" i="66"/>
  <c r="AH99" i="66"/>
  <c r="AB36" i="66"/>
  <c r="V78" i="66"/>
  <c r="J91" i="77"/>
  <c r="K91" i="77" s="1"/>
  <c r="J40" i="66"/>
  <c r="AB61" i="66"/>
  <c r="P103" i="66"/>
  <c r="V82" i="66"/>
  <c r="AB20" i="66"/>
  <c r="AH61" i="66"/>
  <c r="J61" i="66"/>
  <c r="AB82" i="66"/>
  <c r="J82" i="66"/>
  <c r="AH40" i="66"/>
  <c r="P20" i="66"/>
  <c r="J20" i="66"/>
  <c r="AH20" i="66"/>
  <c r="AB103" i="66"/>
  <c r="P82" i="66"/>
  <c r="P40" i="66"/>
  <c r="V40" i="66"/>
  <c r="AB40" i="66"/>
  <c r="AH103" i="66"/>
  <c r="V61" i="66"/>
  <c r="V103" i="66"/>
  <c r="J103" i="66"/>
  <c r="AH82" i="66"/>
  <c r="V20" i="66"/>
  <c r="P61" i="66"/>
  <c r="W76" i="66"/>
  <c r="J55" i="77"/>
  <c r="K55" i="77" s="1"/>
  <c r="AB97" i="66"/>
  <c r="V55" i="66"/>
  <c r="AB76" i="66"/>
  <c r="AB34" i="66"/>
  <c r="P97" i="66"/>
  <c r="P76" i="66"/>
  <c r="V76" i="66"/>
  <c r="AB55" i="66"/>
  <c r="J55" i="66"/>
  <c r="J34" i="66"/>
  <c r="AH34" i="66"/>
  <c r="P34" i="66"/>
  <c r="AH76" i="66"/>
  <c r="V34" i="66"/>
  <c r="J76" i="66"/>
  <c r="V97" i="66"/>
  <c r="AH55" i="66"/>
  <c r="J97" i="66"/>
  <c r="AH97" i="66"/>
  <c r="P55" i="66"/>
  <c r="W97" i="66"/>
  <c r="K76" i="66"/>
  <c r="V35" i="66"/>
  <c r="P35" i="66"/>
  <c r="J56" i="66"/>
  <c r="AB77" i="66"/>
  <c r="AB56" i="66"/>
  <c r="AH35" i="66"/>
  <c r="AB98" i="66"/>
  <c r="AH77" i="66"/>
  <c r="V77" i="66"/>
  <c r="J98" i="66"/>
  <c r="P98" i="66"/>
  <c r="P77" i="66"/>
  <c r="J77" i="66"/>
  <c r="V56" i="66"/>
  <c r="P56" i="66"/>
  <c r="AB35" i="66"/>
  <c r="AH98" i="66"/>
  <c r="J35" i="66"/>
  <c r="V98" i="66"/>
  <c r="AH56" i="66"/>
  <c r="AI16" i="66"/>
  <c r="Q36" i="66"/>
  <c r="Q57" i="66"/>
  <c r="W78" i="66"/>
  <c r="AC78" i="66"/>
  <c r="AI99" i="66"/>
  <c r="W36" i="66"/>
  <c r="K36" i="66"/>
  <c r="Q99" i="66"/>
  <c r="W99" i="66"/>
  <c r="AI78" i="66"/>
  <c r="Q78" i="66"/>
  <c r="K99" i="66"/>
  <c r="AC36" i="66"/>
  <c r="AC57" i="66"/>
  <c r="W57" i="66"/>
  <c r="AI36" i="66"/>
  <c r="AC99" i="66"/>
  <c r="K78" i="66"/>
  <c r="AI57" i="66"/>
  <c r="K57" i="66"/>
  <c r="K35" i="66"/>
  <c r="K77" i="66"/>
  <c r="AI98" i="66"/>
  <c r="Q56" i="66"/>
  <c r="Q77" i="66"/>
  <c r="Q35" i="66"/>
  <c r="Q98" i="66"/>
  <c r="AC35" i="66"/>
  <c r="K98" i="66"/>
  <c r="W35" i="66"/>
  <c r="AI77" i="66"/>
  <c r="AC77" i="66"/>
  <c r="W56" i="66"/>
  <c r="AC98" i="66"/>
  <c r="AI56" i="66"/>
  <c r="K56" i="66"/>
  <c r="AI35" i="66"/>
  <c r="W98" i="66"/>
  <c r="W77" i="66"/>
  <c r="AC56" i="66"/>
  <c r="J97" i="77"/>
  <c r="K97" i="77" s="1"/>
  <c r="P21" i="66"/>
  <c r="P83" i="66"/>
  <c r="AB104" i="66"/>
  <c r="AB41" i="66"/>
  <c r="V41" i="66"/>
  <c r="P104" i="66"/>
  <c r="J104" i="66"/>
  <c r="P41" i="66"/>
  <c r="AB21" i="66"/>
  <c r="AH83" i="66"/>
  <c r="V21" i="66"/>
  <c r="AB62" i="66"/>
  <c r="J41" i="66"/>
  <c r="AH62" i="66"/>
  <c r="AH21" i="66"/>
  <c r="V83" i="66"/>
  <c r="P62" i="66"/>
  <c r="AH104" i="66"/>
  <c r="AH41" i="66"/>
  <c r="J62" i="66"/>
  <c r="J83" i="66"/>
  <c r="J21" i="66"/>
  <c r="V62" i="66"/>
  <c r="V104" i="66"/>
  <c r="AB83" i="66"/>
  <c r="W100" i="66"/>
  <c r="K58" i="66"/>
  <c r="AC37" i="66"/>
  <c r="AI37" i="66"/>
  <c r="Q100" i="66"/>
  <c r="Q58" i="66"/>
  <c r="AI79" i="66"/>
  <c r="K100" i="66"/>
  <c r="K79" i="66"/>
  <c r="W58" i="66"/>
  <c r="AC100" i="66"/>
  <c r="W79" i="66"/>
  <c r="AI100" i="66"/>
  <c r="AI58" i="66"/>
  <c r="K37" i="66"/>
  <c r="AC58" i="66"/>
  <c r="AC79" i="66"/>
  <c r="W37" i="66"/>
  <c r="Q37" i="66"/>
  <c r="Q79" i="66"/>
  <c r="J109" i="77"/>
  <c r="K109" i="77" s="1"/>
  <c r="V106" i="66"/>
  <c r="J23" i="66"/>
  <c r="AH43" i="66"/>
  <c r="P106" i="66"/>
  <c r="AB64" i="66"/>
  <c r="AH85" i="66"/>
  <c r="J106" i="66"/>
  <c r="AH23" i="66"/>
  <c r="P85" i="66"/>
  <c r="J43" i="66"/>
  <c r="AB106" i="66"/>
  <c r="P23" i="66"/>
  <c r="P43" i="66"/>
  <c r="AB85" i="66"/>
  <c r="V64" i="66"/>
  <c r="AB43" i="66"/>
  <c r="AB23" i="66"/>
  <c r="V85" i="66"/>
  <c r="P64" i="66"/>
  <c r="AH106" i="66"/>
  <c r="J85" i="66"/>
  <c r="V43" i="66"/>
  <c r="AH64" i="66"/>
  <c r="J64" i="66"/>
  <c r="V23" i="66"/>
  <c r="J110" i="77"/>
  <c r="K110" i="77" s="1"/>
  <c r="AI106" i="66"/>
  <c r="AC23" i="66"/>
  <c r="K23" i="66"/>
  <c r="W23" i="66"/>
  <c r="Q64" i="66"/>
  <c r="AI43" i="66"/>
  <c r="W106" i="66"/>
  <c r="AI64" i="66"/>
  <c r="AI23" i="66"/>
  <c r="W43" i="66"/>
  <c r="K85" i="66"/>
  <c r="AC64" i="66"/>
  <c r="AI85" i="66"/>
  <c r="Q106" i="66"/>
  <c r="AC106" i="66"/>
  <c r="AC85" i="66"/>
  <c r="W85" i="66"/>
  <c r="K64" i="66"/>
  <c r="Q43" i="66"/>
  <c r="K43" i="66"/>
  <c r="AC43" i="66"/>
  <c r="Q85" i="66"/>
  <c r="W64" i="66"/>
  <c r="Q23" i="66"/>
  <c r="K106" i="66"/>
  <c r="AI76" i="66"/>
  <c r="J104" i="77"/>
  <c r="K104" i="77" s="1"/>
  <c r="W22" i="66"/>
  <c r="K42" i="66"/>
  <c r="AI22" i="66"/>
  <c r="W84" i="66"/>
  <c r="AC63" i="66"/>
  <c r="Q105" i="66"/>
  <c r="K105" i="66"/>
  <c r="Q42" i="66"/>
  <c r="K22" i="66"/>
  <c r="AC42" i="66"/>
  <c r="Q22" i="66"/>
  <c r="AI105" i="66"/>
  <c r="Q63" i="66"/>
  <c r="K84" i="66"/>
  <c r="AI42" i="66"/>
  <c r="K63" i="66"/>
  <c r="AI63" i="66"/>
  <c r="W105" i="66"/>
  <c r="AC22" i="66"/>
  <c r="AC84" i="66"/>
  <c r="W42" i="66"/>
  <c r="AC105" i="66"/>
  <c r="Q84" i="66"/>
  <c r="W63" i="66"/>
  <c r="AI84" i="66"/>
  <c r="J31" i="77"/>
  <c r="K31" i="77" s="1"/>
  <c r="AH51" i="66"/>
  <c r="P30" i="66"/>
  <c r="AB72" i="66"/>
  <c r="AH72" i="66"/>
  <c r="AB30" i="66"/>
  <c r="V51" i="66"/>
  <c r="P72" i="66"/>
  <c r="AB51" i="66"/>
  <c r="P93" i="66"/>
  <c r="V72" i="66"/>
  <c r="P51" i="66"/>
  <c r="AB93" i="66"/>
  <c r="V93" i="66"/>
  <c r="J51" i="66"/>
  <c r="J93" i="66"/>
  <c r="V30" i="66"/>
  <c r="J72" i="66"/>
  <c r="AH30" i="66"/>
  <c r="J30" i="66"/>
  <c r="AH93" i="66"/>
  <c r="J103" i="77"/>
  <c r="K103" i="77" s="1"/>
  <c r="V63" i="66"/>
  <c r="J63" i="66"/>
  <c r="AB105" i="66"/>
  <c r="P105" i="66"/>
  <c r="AH84" i="66"/>
  <c r="V84" i="66"/>
  <c r="AH42" i="66"/>
  <c r="J105" i="66"/>
  <c r="P42" i="66"/>
  <c r="AH22" i="66"/>
  <c r="AB22" i="66"/>
  <c r="V22" i="66"/>
  <c r="P63" i="66"/>
  <c r="AB63" i="66"/>
  <c r="P22" i="66"/>
  <c r="J42" i="66"/>
  <c r="V42" i="66"/>
  <c r="AH63" i="66"/>
  <c r="AB84" i="66"/>
  <c r="AH105" i="66"/>
  <c r="P84" i="66"/>
  <c r="AB42" i="66"/>
  <c r="J22" i="66"/>
  <c r="J84" i="66"/>
  <c r="V105" i="66"/>
  <c r="W34" i="66"/>
  <c r="J62" i="77"/>
  <c r="K62" i="77" s="1"/>
  <c r="W15" i="66"/>
  <c r="AC15" i="66"/>
  <c r="AI15" i="66"/>
  <c r="K15" i="66"/>
  <c r="Q15" i="66"/>
  <c r="AC17" i="66"/>
  <c r="AI17" i="66"/>
  <c r="Q17" i="66"/>
  <c r="W17" i="66"/>
  <c r="K17" i="66"/>
  <c r="AB16" i="66"/>
  <c r="AH16" i="66"/>
  <c r="W16" i="66"/>
  <c r="AC16" i="66"/>
  <c r="P16" i="66"/>
  <c r="V16" i="66"/>
  <c r="K16" i="66"/>
  <c r="Q16" i="66"/>
  <c r="J68" i="77"/>
  <c r="K68" i="77" s="1"/>
  <c r="J67" i="77"/>
  <c r="K67" i="77" s="1"/>
  <c r="AH15" i="66"/>
  <c r="J15" i="66"/>
  <c r="V15" i="66"/>
  <c r="AB15" i="66"/>
  <c r="J61" i="77"/>
  <c r="K61" i="77" s="1"/>
  <c r="P15" i="66"/>
  <c r="J74" i="77"/>
  <c r="K74" i="77" s="1"/>
  <c r="AC77" i="64"/>
  <c r="AA76" i="64"/>
  <c r="AC71" i="64"/>
  <c r="AC70" i="64"/>
  <c r="J31" i="78"/>
  <c r="K31" i="78" s="1"/>
  <c r="AH50" i="74"/>
  <c r="V40" i="74"/>
  <c r="V10" i="74"/>
  <c r="V20" i="74"/>
  <c r="V50" i="74"/>
  <c r="J40" i="74"/>
  <c r="J10" i="74"/>
  <c r="J20" i="74"/>
  <c r="J50" i="74"/>
  <c r="V30" i="74"/>
  <c r="AB30" i="74"/>
  <c r="AB10" i="74"/>
  <c r="AB40" i="74"/>
  <c r="AB20" i="74"/>
  <c r="AH30" i="74"/>
  <c r="P10" i="74"/>
  <c r="AG34" i="72"/>
  <c r="AB50" i="74"/>
  <c r="P40" i="74"/>
  <c r="P20" i="74"/>
  <c r="J30" i="74"/>
  <c r="P30" i="74"/>
  <c r="P50" i="74"/>
  <c r="AH40" i="74"/>
  <c r="AH10" i="74"/>
  <c r="AH20" i="74"/>
  <c r="J38" i="78"/>
  <c r="K38" i="78" s="1"/>
  <c r="AC31" i="74"/>
  <c r="AG41" i="72"/>
  <c r="AC51" i="74"/>
  <c r="AI11" i="74"/>
  <c r="Q11" i="74"/>
  <c r="K21" i="74"/>
  <c r="W51" i="74"/>
  <c r="K31" i="74"/>
  <c r="AC11" i="74"/>
  <c r="Q51" i="74"/>
  <c r="K51" i="74"/>
  <c r="AC21" i="74"/>
  <c r="AI51" i="74"/>
  <c r="W31" i="74"/>
  <c r="W21" i="74"/>
  <c r="Q41" i="74"/>
  <c r="AI41" i="74"/>
  <c r="Q21" i="74"/>
  <c r="Q31" i="74"/>
  <c r="AC41" i="74"/>
  <c r="K41" i="74"/>
  <c r="AI31" i="74"/>
  <c r="AI21" i="74"/>
  <c r="W41" i="74"/>
  <c r="W11" i="74"/>
  <c r="K11" i="74"/>
  <c r="J37" i="78"/>
  <c r="K37" i="78" s="1"/>
  <c r="P51" i="74"/>
  <c r="AH21" i="74"/>
  <c r="J11" i="74"/>
  <c r="AB11" i="74"/>
  <c r="P41" i="74"/>
  <c r="AH31" i="74"/>
  <c r="AB31" i="74"/>
  <c r="V51" i="74"/>
  <c r="AH11" i="74"/>
  <c r="P11" i="74"/>
  <c r="J31" i="74"/>
  <c r="J41" i="74"/>
  <c r="J51" i="74"/>
  <c r="V11" i="74"/>
  <c r="AH41" i="74"/>
  <c r="V21" i="74"/>
  <c r="AB41" i="74"/>
  <c r="AG40" i="72"/>
  <c r="AH51" i="74"/>
  <c r="P31" i="74"/>
  <c r="AB21" i="74"/>
  <c r="J21" i="74"/>
  <c r="V41" i="74"/>
  <c r="V31" i="74"/>
  <c r="AB51" i="74"/>
  <c r="P21" i="74"/>
  <c r="J26" i="78"/>
  <c r="K26" i="78" s="1"/>
  <c r="AI39" i="74"/>
  <c r="AC49" i="74"/>
  <c r="Q29" i="74"/>
  <c r="W49" i="74"/>
  <c r="Q39" i="74"/>
  <c r="AC39" i="74"/>
  <c r="K19" i="74"/>
  <c r="W29" i="74"/>
  <c r="AI49" i="74"/>
  <c r="AC19" i="74"/>
  <c r="Q49" i="74"/>
  <c r="K49" i="74"/>
  <c r="W19" i="74"/>
  <c r="W9" i="74"/>
  <c r="Q9" i="74"/>
  <c r="AG29" i="72"/>
  <c r="AC9" i="74"/>
  <c r="K9" i="74"/>
  <c r="AC29" i="74"/>
  <c r="AI9" i="74"/>
  <c r="Q19" i="74"/>
  <c r="K29" i="74"/>
  <c r="AI19" i="74"/>
  <c r="AI29" i="74"/>
  <c r="K39" i="74"/>
  <c r="W39" i="74"/>
  <c r="J44" i="78"/>
  <c r="K44" i="78" s="1"/>
  <c r="K42" i="74"/>
  <c r="Q52" i="74"/>
  <c r="AI32" i="74"/>
  <c r="W12" i="74"/>
  <c r="AC42" i="74"/>
  <c r="AI22" i="74"/>
  <c r="W42" i="74"/>
  <c r="K22" i="74"/>
  <c r="K52" i="74"/>
  <c r="Q32" i="74"/>
  <c r="AC22" i="74"/>
  <c r="AC52" i="74"/>
  <c r="Q42" i="74"/>
  <c r="K32" i="74"/>
  <c r="AI42" i="74"/>
  <c r="AG47" i="72"/>
  <c r="AC32" i="74"/>
  <c r="Q12" i="74"/>
  <c r="K12" i="74"/>
  <c r="AI12" i="74"/>
  <c r="AI52" i="74"/>
  <c r="W32" i="74"/>
  <c r="AC12" i="74"/>
  <c r="W22" i="74"/>
  <c r="Q22" i="74"/>
  <c r="J25" i="78"/>
  <c r="K25" i="78" s="1"/>
  <c r="AG28" i="72"/>
  <c r="AB39" i="74"/>
  <c r="AB19" i="74"/>
  <c r="P49" i="74"/>
  <c r="P29" i="74"/>
  <c r="AB9" i="74"/>
  <c r="J49" i="74"/>
  <c r="AB29" i="74"/>
  <c r="V29" i="74"/>
  <c r="AH49" i="74"/>
  <c r="P19" i="74"/>
  <c r="AB49" i="74"/>
  <c r="J9" i="74"/>
  <c r="V39" i="74"/>
  <c r="V49" i="74"/>
  <c r="P39" i="74"/>
  <c r="V9" i="74"/>
  <c r="V19" i="74"/>
  <c r="J39" i="74"/>
  <c r="AH29" i="74"/>
  <c r="AH39" i="74"/>
  <c r="J29" i="74"/>
  <c r="J19" i="74"/>
  <c r="AH9" i="74"/>
  <c r="AH19" i="74"/>
  <c r="J43" i="78"/>
  <c r="K43" i="78" s="1"/>
  <c r="J32" i="74"/>
  <c r="J52" i="74"/>
  <c r="P42" i="74"/>
  <c r="AH32" i="74"/>
  <c r="AB22" i="74"/>
  <c r="AH42" i="74"/>
  <c r="J42" i="74"/>
  <c r="AB32" i="74"/>
  <c r="V22" i="74"/>
  <c r="P22" i="74"/>
  <c r="V12" i="74"/>
  <c r="J12" i="74"/>
  <c r="AG46" i="72"/>
  <c r="V42" i="74"/>
  <c r="J22" i="74"/>
  <c r="P12" i="74"/>
  <c r="AH52" i="74"/>
  <c r="AH12" i="74"/>
  <c r="AB42" i="74"/>
  <c r="V32" i="74"/>
  <c r="P32" i="74"/>
  <c r="V52" i="74"/>
  <c r="AB12" i="74"/>
  <c r="AB52" i="74"/>
  <c r="P52" i="74"/>
  <c r="AH22" i="74"/>
  <c r="J32" i="78"/>
  <c r="K32" i="78" s="1"/>
  <c r="W30" i="74"/>
  <c r="Q50" i="74"/>
  <c r="Q20" i="74"/>
  <c r="AG35" i="72"/>
  <c r="AC20" i="74"/>
  <c r="AI30" i="74"/>
  <c r="AI40" i="74"/>
  <c r="W50" i="74"/>
  <c r="AI20" i="74"/>
  <c r="K30" i="74"/>
  <c r="W40" i="74"/>
  <c r="K40" i="74"/>
  <c r="Q30" i="74"/>
  <c r="AC30" i="74"/>
  <c r="AC50" i="74"/>
  <c r="Q10" i="74"/>
  <c r="AI10" i="74"/>
  <c r="AI50" i="74"/>
  <c r="W10" i="74"/>
  <c r="W20" i="74"/>
  <c r="K10" i="74"/>
  <c r="K20" i="74"/>
  <c r="K50" i="74"/>
  <c r="AC40" i="74"/>
  <c r="AC10" i="74"/>
  <c r="Q40" i="74"/>
  <c r="AC106" i="64"/>
  <c r="AC107" i="64"/>
  <c r="AC94" i="64"/>
  <c r="AC64" i="64"/>
  <c r="AC65" i="64"/>
  <c r="AC112" i="64"/>
  <c r="AC100" i="64"/>
  <c r="AC113" i="64"/>
  <c r="AC59" i="64"/>
  <c r="K14" i="66"/>
  <c r="W14" i="66"/>
  <c r="AC14" i="66"/>
  <c r="Q14" i="66"/>
  <c r="AI14" i="66"/>
  <c r="AH14" i="66"/>
  <c r="AB14" i="66"/>
  <c r="V14" i="66"/>
  <c r="J14" i="66"/>
  <c r="AC58" i="64"/>
  <c r="P14" i="66"/>
  <c r="V10" i="66"/>
  <c r="AH10" i="66"/>
  <c r="J10" i="66"/>
  <c r="AB10" i="66"/>
  <c r="AC34" i="64"/>
  <c r="P10" i="66"/>
  <c r="AB102" i="64"/>
  <c r="AA101" i="64"/>
  <c r="AB96" i="64"/>
  <c r="AA96" i="64" s="1"/>
  <c r="AA95" i="6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J26" i="77" l="1"/>
  <c r="K26" i="77" s="1"/>
  <c r="W92" i="66"/>
  <c r="W50" i="66"/>
  <c r="AI29" i="66"/>
  <c r="AI50" i="66"/>
  <c r="AI71" i="66"/>
  <c r="K50" i="66"/>
  <c r="Q50" i="66"/>
  <c r="AC29" i="64"/>
  <c r="Q92" i="66"/>
  <c r="AC29" i="66"/>
  <c r="AC71" i="66"/>
  <c r="AC50" i="66"/>
  <c r="AI92" i="66"/>
  <c r="W71" i="66"/>
  <c r="Q71" i="66"/>
  <c r="K71" i="66"/>
  <c r="K92" i="66"/>
  <c r="K29" i="66"/>
  <c r="AC92" i="66"/>
  <c r="Q29" i="66"/>
  <c r="W29" i="66"/>
  <c r="AI9" i="66"/>
  <c r="AC9" i="66"/>
  <c r="W9" i="66"/>
  <c r="Q9" i="66"/>
  <c r="K9" i="66"/>
  <c r="J27" i="77"/>
  <c r="K27" i="77" s="1"/>
  <c r="AD71" i="66"/>
  <c r="X92" i="66"/>
  <c r="AC30" i="64"/>
  <c r="AJ71" i="66"/>
  <c r="R92" i="66"/>
  <c r="AD50" i="66"/>
  <c r="AD29" i="66"/>
  <c r="AJ29" i="66"/>
  <c r="L29" i="66"/>
  <c r="X71" i="66"/>
  <c r="AD92" i="66"/>
  <c r="R50" i="66"/>
  <c r="L71" i="66"/>
  <c r="R29" i="66"/>
  <c r="X50" i="66"/>
  <c r="L92" i="66"/>
  <c r="L50" i="66"/>
  <c r="R71" i="66"/>
  <c r="AJ92" i="66"/>
  <c r="AJ50" i="66"/>
  <c r="X29" i="66"/>
  <c r="R9" i="66"/>
  <c r="AJ9" i="66"/>
  <c r="X9" i="66"/>
  <c r="L9" i="66"/>
  <c r="AD9" i="66"/>
  <c r="J37" i="66"/>
  <c r="AB79" i="66"/>
  <c r="P79" i="66"/>
  <c r="AH37" i="66"/>
  <c r="AH79" i="66"/>
  <c r="V37" i="66"/>
  <c r="AB58" i="66"/>
  <c r="J79" i="66"/>
  <c r="P58" i="66"/>
  <c r="J58" i="66"/>
  <c r="P100" i="66"/>
  <c r="V100" i="66"/>
  <c r="P37" i="66"/>
  <c r="AB37" i="66"/>
  <c r="AH58" i="66"/>
  <c r="V58" i="66"/>
  <c r="V79" i="66"/>
  <c r="AH100" i="66"/>
  <c r="J100" i="66"/>
  <c r="AB100" i="66"/>
  <c r="J93" i="77"/>
  <c r="K93" i="77" s="1"/>
  <c r="L61" i="66"/>
  <c r="L82" i="66"/>
  <c r="AD82" i="66"/>
  <c r="AJ40" i="66"/>
  <c r="AJ61" i="66"/>
  <c r="AD103" i="66"/>
  <c r="AJ82" i="66"/>
  <c r="R61" i="66"/>
  <c r="X82" i="66"/>
  <c r="X40" i="66"/>
  <c r="R103" i="66"/>
  <c r="AD61" i="66"/>
  <c r="AD40" i="66"/>
  <c r="X20" i="66"/>
  <c r="X61" i="66"/>
  <c r="AJ103" i="66"/>
  <c r="R40" i="66"/>
  <c r="X103" i="66"/>
  <c r="L103" i="66"/>
  <c r="AJ20" i="66"/>
  <c r="R20" i="66"/>
  <c r="R82" i="66"/>
  <c r="AD20" i="66"/>
  <c r="L20" i="66"/>
  <c r="L40" i="66"/>
  <c r="J98" i="77"/>
  <c r="K98" i="77" s="1"/>
  <c r="W104" i="66"/>
  <c r="K21" i="66"/>
  <c r="AI21" i="66"/>
  <c r="Q41" i="66"/>
  <c r="K83" i="66"/>
  <c r="AC62" i="66"/>
  <c r="Q104" i="66"/>
  <c r="Q21" i="66"/>
  <c r="AI104" i="66"/>
  <c r="AI62" i="66"/>
  <c r="K41" i="66"/>
  <c r="W21" i="66"/>
  <c r="W41" i="66"/>
  <c r="AI41" i="66"/>
  <c r="Q62" i="66"/>
  <c r="K62" i="66"/>
  <c r="K104" i="66"/>
  <c r="AC83" i="66"/>
  <c r="W83" i="66"/>
  <c r="W62" i="66"/>
  <c r="AC104" i="66"/>
  <c r="AC41" i="66"/>
  <c r="Q83" i="66"/>
  <c r="AC21" i="66"/>
  <c r="AI83" i="66"/>
  <c r="J92" i="77"/>
  <c r="K92" i="77" s="1"/>
  <c r="AC20" i="66"/>
  <c r="AI103" i="66"/>
  <c r="K103" i="66"/>
  <c r="AI61" i="66"/>
  <c r="Q82" i="66"/>
  <c r="K61" i="66"/>
  <c r="AI82" i="66"/>
  <c r="W20" i="66"/>
  <c r="W61" i="66"/>
  <c r="Q61" i="66"/>
  <c r="AC82" i="66"/>
  <c r="AI20" i="66"/>
  <c r="K82" i="66"/>
  <c r="AC103" i="66"/>
  <c r="W40" i="66"/>
  <c r="AI40" i="66"/>
  <c r="W103" i="66"/>
  <c r="W82" i="66"/>
  <c r="Q40" i="66"/>
  <c r="AC61" i="66"/>
  <c r="Q20" i="66"/>
  <c r="Q103" i="66"/>
  <c r="AC40" i="66"/>
  <c r="K20" i="66"/>
  <c r="K40" i="66"/>
  <c r="AH17" i="66"/>
  <c r="J17" i="66"/>
  <c r="V17" i="66"/>
  <c r="AB17" i="66"/>
  <c r="P17" i="66"/>
  <c r="J73" i="77"/>
  <c r="K73" i="77" s="1"/>
  <c r="AC76" i="64"/>
  <c r="AC96" i="64"/>
  <c r="AC101" i="64"/>
  <c r="AC95" i="64"/>
  <c r="AB103" i="64"/>
  <c r="AA103" i="64" s="1"/>
  <c r="AA102" i="64"/>
  <c r="J99" i="77" l="1"/>
  <c r="K99" i="77" s="1"/>
  <c r="AJ104" i="66"/>
  <c r="L21" i="66"/>
  <c r="AD41" i="66"/>
  <c r="X21" i="66"/>
  <c r="R104" i="66"/>
  <c r="X83" i="66"/>
  <c r="AD83" i="66"/>
  <c r="X62" i="66"/>
  <c r="AD21" i="66"/>
  <c r="L104" i="66"/>
  <c r="AD104" i="66"/>
  <c r="R41" i="66"/>
  <c r="L83" i="66"/>
  <c r="AJ62" i="66"/>
  <c r="AJ83" i="66"/>
  <c r="AJ41" i="66"/>
  <c r="R62" i="66"/>
  <c r="X41" i="66"/>
  <c r="X104" i="66"/>
  <c r="AD62" i="66"/>
  <c r="L41" i="66"/>
  <c r="L62" i="66"/>
  <c r="R83" i="66"/>
  <c r="R21" i="66"/>
  <c r="AJ21" i="66"/>
  <c r="J100" i="77"/>
  <c r="K100" i="77" s="1"/>
  <c r="Y83" i="66"/>
  <c r="AK62" i="66"/>
  <c r="M41" i="66"/>
  <c r="Y62" i="66"/>
  <c r="AE62" i="66"/>
  <c r="AE41" i="66"/>
  <c r="AK41" i="66"/>
  <c r="S104" i="66"/>
  <c r="AE83" i="66"/>
  <c r="AK104" i="66"/>
  <c r="AE21" i="66"/>
  <c r="S83" i="66"/>
  <c r="AK83" i="66"/>
  <c r="M62" i="66"/>
  <c r="AK21" i="66"/>
  <c r="M21" i="66"/>
  <c r="Y21" i="66"/>
  <c r="S62" i="66"/>
  <c r="S41" i="66"/>
  <c r="AE104" i="66"/>
  <c r="M104" i="66"/>
  <c r="M83" i="66"/>
  <c r="Y104" i="66"/>
  <c r="S21" i="66"/>
  <c r="Y41" i="66"/>
  <c r="AC102" i="64"/>
  <c r="AC103" i="64"/>
  <c r="W18" i="42"/>
  <c r="Y8" i="42"/>
  <c r="Y9" i="42"/>
  <c r="Y10" i="42"/>
  <c r="Y11" i="42"/>
  <c r="Y12" i="42"/>
  <c r="Y13" i="42"/>
  <c r="X20" i="42"/>
  <c r="Y7" i="42"/>
  <c r="R50" i="42" l="1"/>
  <c r="R46" i="42"/>
  <c r="R47" i="42"/>
  <c r="R48" i="42"/>
  <c r="R49" i="42"/>
  <c r="R45" i="42"/>
  <c r="Q42" i="42"/>
  <c r="J7" i="77" l="1"/>
  <c r="K7" i="77" s="1"/>
  <c r="P6" i="66" l="1"/>
  <c r="AH6" i="66"/>
  <c r="J6" i="66"/>
  <c r="V6" i="66"/>
  <c r="AB6" i="66"/>
  <c r="P6" i="74" l="1"/>
  <c r="AH6" i="74"/>
  <c r="V6" i="74"/>
  <c r="Y11" i="64"/>
  <c r="AC6" i="66" l="1"/>
  <c r="AC89" i="66"/>
  <c r="Q68" i="66"/>
  <c r="Q89" i="66"/>
  <c r="AI89" i="66"/>
  <c r="AC68" i="66"/>
  <c r="W47" i="66"/>
  <c r="K47" i="66"/>
  <c r="K89" i="66"/>
  <c r="AC26" i="66"/>
  <c r="W68" i="66"/>
  <c r="K68" i="66"/>
  <c r="AI26" i="66"/>
  <c r="AC47" i="66"/>
  <c r="Q47" i="66"/>
  <c r="K26" i="66"/>
  <c r="AI68" i="66"/>
  <c r="W89" i="66"/>
  <c r="Q26" i="66"/>
  <c r="W26" i="66"/>
  <c r="AI47" i="66"/>
  <c r="K6" i="66"/>
  <c r="AI6" i="66"/>
  <c r="I8" i="77"/>
  <c r="K8" i="77" s="1"/>
  <c r="AC11" i="64"/>
  <c r="W6" i="74" s="1"/>
  <c r="W6" i="66"/>
  <c r="Q6" i="66"/>
  <c r="AI6" i="74" l="1"/>
  <c r="AC6" i="74"/>
  <c r="Q6" i="74"/>
</calcChain>
</file>

<file path=xl/sharedStrings.xml><?xml version="1.0" encoding="utf-8"?>
<sst xmlns="http://schemas.openxmlformats.org/spreadsheetml/2006/main" count="4621" uniqueCount="1842">
  <si>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</si>
  <si>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</si>
  <si>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</si>
  <si>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</si>
  <si>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</si>
  <si>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</si>
  <si>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</si>
  <si>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</si>
  <si>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</si>
  <si>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</si>
  <si>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</si>
  <si>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</si>
  <si>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</si>
  <si>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</si>
  <si>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</si>
  <si>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</si>
  <si>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</si>
  <si>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</si>
  <si>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</si>
  <si>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</si>
  <si>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</si>
  <si>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</si>
  <si>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</si>
  <si>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</si>
  <si>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</si>
  <si>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</si>
  <si>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</si>
  <si>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</si>
  <si>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</si>
  <si>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</si>
  <si>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</si>
  <si>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</si>
  <si>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</si>
  <si>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</si>
  <si>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</si>
  <si>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</si>
  <si>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</si>
  <si>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</si>
  <si>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</si>
  <si>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</si>
  <si>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</si>
  <si>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</si>
  <si>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</si>
  <si>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</si>
  <si>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</si>
  <si>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</si>
  <si>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</si>
  <si>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</si>
  <si>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</si>
  <si>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</si>
  <si>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</si>
  <si>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</si>
  <si>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</si>
  <si>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</si>
  <si>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</si>
  <si>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</si>
  <si>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</si>
  <si>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</si>
  <si>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</si>
  <si>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</si>
  <si>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</si>
  <si>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</si>
  <si>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</si>
  <si>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</si>
  <si>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</si>
  <si>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</si>
  <si>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</si>
  <si>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</si>
  <si>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</si>
  <si>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</si>
  <si>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</si>
  <si>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</si>
  <si>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</si>
  <si>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</si>
  <si>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</si>
  <si>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</si>
  <si>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</si>
  <si>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</si>
  <si>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</si>
  <si>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</si>
  <si>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</si>
  <si>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</si>
  <si>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</si>
  <si>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</si>
  <si>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</si>
  <si>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</si>
  <si>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</si>
  <si>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</si>
  <si>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</si>
  <si>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</si>
  <si>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</si>
  <si>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</si>
  <si>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</si>
  <si>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</si>
  <si>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</si>
  <si>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</si>
  <si>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</si>
  <si>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</si>
  <si>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</si>
  <si>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</si>
  <si>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</si>
  <si>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</si>
  <si>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</si>
  <si>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</si>
  <si>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</si>
  <si>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</si>
  <si>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</si>
  <si>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</si>
  <si>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</si>
  <si>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</si>
  <si>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</si>
  <si>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</si>
  <si>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</si>
  <si>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</si>
  <si>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</si>
  <si>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</si>
  <si>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</si>
  <si>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</si>
  <si>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</si>
  <si>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</si>
  <si>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</si>
  <si>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</si>
  <si>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</si>
  <si>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</si>
  <si>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</si>
  <si>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</si>
  <si>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</si>
  <si>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</si>
  <si>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</si>
  <si>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</si>
  <si>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</si>
  <si>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</si>
  <si>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</si>
  <si>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</si>
  <si>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</si>
  <si>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</si>
  <si>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</si>
  <si>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</si>
  <si>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</si>
  <si>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</si>
  <si>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</si>
  <si>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</si>
  <si>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</si>
  <si>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</si>
  <si>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</si>
  <si>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</si>
  <si>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</si>
  <si>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</si>
  <si>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</si>
  <si>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</si>
  <si>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</si>
  <si>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</si>
  <si>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</si>
  <si>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</si>
  <si>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</si>
  <si>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</si>
  <si>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</si>
  <si>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</si>
  <si>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</si>
  <si>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</si>
  <si>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</si>
  <si>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</si>
  <si>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</si>
  <si>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</si>
  <si>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</si>
  <si>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</si>
  <si>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</si>
  <si>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</si>
  <si>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</si>
  <si>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</si>
  <si>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</si>
  <si>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</si>
  <si>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</si>
  <si>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</si>
  <si>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</si>
  <si>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</si>
  <si>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</si>
  <si>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</si>
  <si>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</si>
  <si>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</si>
  <si>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</si>
  <si>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</si>
  <si>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</si>
  <si>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</si>
  <si>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</si>
  <si>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</si>
  <si>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</si>
  <si>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</si>
  <si>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</si>
  <si>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</si>
  <si>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</si>
  <si>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</si>
  <si>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</si>
  <si>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</si>
  <si>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</si>
  <si>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</si>
  <si>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</si>
  <si>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</si>
  <si>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</si>
  <si>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</si>
  <si>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</si>
  <si>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</si>
  <si>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</si>
  <si>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</si>
  <si>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</si>
  <si>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</si>
  <si>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</si>
  <si>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</si>
  <si>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</si>
  <si>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</si>
  <si>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</si>
  <si>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</si>
  <si>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</si>
  <si>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</si>
  <si>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</si>
  <si>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</si>
  <si>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</si>
  <si>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</si>
  <si>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</si>
  <si>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</si>
  <si>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</si>
  <si>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</si>
  <si>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</si>
  <si>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</si>
  <si>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</si>
  <si>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</si>
  <si>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</si>
  <si>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</si>
  <si>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</si>
  <si>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</si>
  <si>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</si>
  <si>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</si>
  <si>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</si>
  <si>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</si>
  <si>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</si>
  <si>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</si>
  <si>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</si>
  <si>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</si>
  <si>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</si>
  <si>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</si>
  <si>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</si>
  <si>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</si>
  <si>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</si>
  <si>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</si>
  <si>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</si>
  <si>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</si>
  <si>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</si>
  <si>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</si>
  <si>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</si>
  <si>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</si>
  <si>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</si>
  <si>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</si>
  <si>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</si>
  <si>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</si>
  <si>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</si>
  <si>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</si>
  <si>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</si>
  <si>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</si>
  <si>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</si>
  <si>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</si>
  <si>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</si>
  <si>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</si>
  <si>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</si>
  <si>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</si>
  <si>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</si>
  <si>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</si>
  <si>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</si>
  <si>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</si>
  <si>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</si>
  <si>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</si>
  <si>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</si>
  <si>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</si>
  <si>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</si>
  <si>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</si>
  <si>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</si>
  <si>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</si>
  <si>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</si>
  <si>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</si>
  <si>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</si>
  <si>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</si>
  <si>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</si>
  <si>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</si>
  <si>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</si>
  <si>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</si>
  <si>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</si>
  <si>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</si>
  <si>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</si>
  <si>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</si>
  <si>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</si>
  <si>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</si>
  <si>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</si>
  <si>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</si>
  <si>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</si>
  <si>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</si>
  <si>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</si>
  <si>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</si>
  <si>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</si>
  <si>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</si>
  <si>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</si>
  <si>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</si>
  <si>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</si>
  <si>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</si>
  <si>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</si>
  <si>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</si>
  <si>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</si>
  <si>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</si>
  <si>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</si>
  <si>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</si>
  <si>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</si>
  <si>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</si>
  <si>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</si>
  <si>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</si>
  <si>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</si>
  <si>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</si>
  <si>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</si>
  <si>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</si>
  <si>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</si>
  <si>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</si>
  <si>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</si>
  <si>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</si>
  <si>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</si>
  <si>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</si>
  <si>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</si>
  <si>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</si>
  <si>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</si>
  <si>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</si>
  <si>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</si>
  <si>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</si>
  <si>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</si>
  <si>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</si>
  <si>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</si>
  <si>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</si>
  <si>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</si>
  <si>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</si>
  <si>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</si>
  <si>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</si>
  <si>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</si>
  <si>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</si>
  <si>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</si>
  <si>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</si>
  <si>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</si>
  <si>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</si>
  <si>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</si>
  <si>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</si>
  <si>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</si>
  <si>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</si>
  <si>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</si>
  <si>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</si>
  <si>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</si>
  <si>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</si>
  <si>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</si>
  <si>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</si>
  <si>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</si>
  <si>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</si>
  <si>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</si>
  <si>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</si>
  <si>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</si>
  <si>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</si>
  <si>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</si>
  <si>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</si>
  <si>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</si>
  <si>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</si>
  <si>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</si>
  <si>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</si>
  <si>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</si>
  <si>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</si>
  <si>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</si>
  <si>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</si>
  <si>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</si>
  <si>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</si>
  <si>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</si>
  <si>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</si>
  <si>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</si>
  <si>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</si>
  <si>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</si>
  <si>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</si>
  <si>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</si>
  <si>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</si>
  <si>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</si>
  <si>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</si>
  <si>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</si>
  <si>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</si>
  <si>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</si>
  <si>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</si>
  <si>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</si>
  <si>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</si>
  <si>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</si>
  <si>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</si>
  <si>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</si>
  <si>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</si>
  <si>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</si>
  <si>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</si>
  <si>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</si>
  <si>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</si>
  <si>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</si>
  <si>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</si>
  <si>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</si>
  <si>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</si>
  <si>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</si>
  <si>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</si>
  <si>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</si>
  <si>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</si>
  <si>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</si>
  <si>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</si>
  <si>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</si>
  <si>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</si>
  <si>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</si>
  <si>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</si>
  <si>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</si>
  <si>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</si>
  <si>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</si>
  <si>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</si>
  <si>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</si>
  <si>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</si>
  <si>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</si>
  <si>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</si>
  <si>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</si>
  <si>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</si>
  <si>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</si>
  <si>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</si>
  <si>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</si>
  <si>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</si>
  <si>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</si>
  <si>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</si>
  <si>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</si>
  <si>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</si>
  <si>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</si>
  <si>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</si>
  <si>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</si>
  <si>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</si>
  <si>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</si>
  <si>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</si>
  <si>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</si>
  <si>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</si>
  <si>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</si>
  <si>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</si>
  <si>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</si>
  <si>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</si>
  <si>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</si>
  <si>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</si>
  <si>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</si>
  <si>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</si>
  <si>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</si>
  <si>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</si>
  <si>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</si>
  <si>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</si>
  <si>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</si>
  <si>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</si>
  <si>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</si>
  <si>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</si>
  <si>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</si>
  <si>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</si>
  <si>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</si>
  <si>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</si>
  <si>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</si>
  <si>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</si>
  <si>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</si>
  <si>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</si>
  <si>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</si>
  <si>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</si>
  <si>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</si>
  <si>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</si>
  <si>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</si>
  <si>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</si>
  <si>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</si>
  <si>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</si>
  <si>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</si>
  <si>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</si>
  <si>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</si>
  <si>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</si>
  <si>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</si>
  <si>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</si>
  <si>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</si>
  <si>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</si>
  <si>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</si>
  <si>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</si>
  <si>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</si>
  <si>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</si>
  <si>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</si>
  <si>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</si>
  <si>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</si>
  <si>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</si>
  <si>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</si>
  <si>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</si>
  <si>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</si>
  <si>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</si>
  <si>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</si>
  <si>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</si>
  <si>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</si>
  <si>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</si>
  <si>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</si>
  <si>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</si>
  <si>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</si>
  <si>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</si>
  <si>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</si>
  <si>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</si>
  <si>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</si>
  <si>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</si>
  <si>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</si>
  <si>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</si>
  <si>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</si>
  <si>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</si>
  <si>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</si>
  <si>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</si>
  <si>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</si>
  <si>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</si>
  <si>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</si>
  <si>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</si>
  <si>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</si>
  <si>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</si>
  <si>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</si>
  <si>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</si>
  <si>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</si>
  <si>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</si>
  <si>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</si>
  <si>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</si>
  <si>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</si>
  <si>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</si>
  <si>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</si>
  <si>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</si>
  <si>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</si>
  <si>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</si>
  <si>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</si>
  <si>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</si>
  <si>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</si>
  <si>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</si>
  <si>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</si>
  <si>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</si>
  <si>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</si>
  <si>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</si>
  <si>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</si>
  <si>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</si>
  <si>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</si>
  <si>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</si>
  <si>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</si>
  <si>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</si>
  <si>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</si>
  <si>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</si>
  <si>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</si>
  <si>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</si>
  <si>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</si>
  <si>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</si>
  <si>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</si>
  <si>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</si>
  <si>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</si>
  <si>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</si>
  <si>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</si>
  <si>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</si>
  <si>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</si>
  <si>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</si>
  <si>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</si>
  <si>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</si>
  <si>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</si>
  <si>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</si>
  <si>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</si>
  <si>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</si>
  <si>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</si>
  <si>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</si>
  <si>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</si>
  <si>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</si>
  <si>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</si>
  <si>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</si>
  <si>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</si>
  <si>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</si>
  <si>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</si>
  <si>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</si>
  <si>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</si>
  <si>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</si>
  <si>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</si>
  <si>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</si>
  <si>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</si>
  <si>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</si>
  <si>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</si>
  <si>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</si>
  <si>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</si>
  <si>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</si>
  <si>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</si>
  <si>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</si>
  <si>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</si>
  <si>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</si>
  <si>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</si>
  <si>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</si>
  <si>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</si>
  <si>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</si>
  <si>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</si>
  <si>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</si>
  <si>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</si>
  <si>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</si>
  <si>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</si>
  <si>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</si>
  <si>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</si>
  <si>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</si>
  <si>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</si>
  <si>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</si>
  <si>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</si>
  <si>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</si>
  <si>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</si>
  <si>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</si>
  <si>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</si>
  <si>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</si>
  <si>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</si>
  <si>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</si>
  <si>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</si>
  <si>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</si>
  <si>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</si>
  <si>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</si>
  <si>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</si>
  <si>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</si>
  <si>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</si>
  <si>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</si>
  <si>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</si>
  <si>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</si>
  <si>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</si>
  <si>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</si>
  <si>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</si>
  <si>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</si>
  <si>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</si>
  <si>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</si>
  <si>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</si>
  <si>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</si>
  <si>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</si>
  <si>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</si>
  <si>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</si>
  <si>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</si>
  <si>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</si>
  <si>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</si>
  <si>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</si>
  <si>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</si>
  <si>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</si>
  <si>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</si>
  <si>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</si>
  <si>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</si>
  <si>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</si>
  <si>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</si>
  <si>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</si>
  <si>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</si>
  <si>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</si>
  <si>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</si>
  <si>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</si>
  <si>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</si>
  <si>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</si>
  <si>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</si>
  <si>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</si>
  <si>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</si>
  <si>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</si>
  <si>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</si>
  <si>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</si>
  <si>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</si>
  <si>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</si>
  <si>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</si>
  <si>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</si>
  <si>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</si>
  <si>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</si>
  <si>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</si>
  <si>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</si>
  <si>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</si>
  <si>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</si>
  <si>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</si>
  <si>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</si>
  <si>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</si>
  <si>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</si>
  <si>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</si>
  <si>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</si>
  <si>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</si>
  <si>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</si>
  <si>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</si>
  <si>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</si>
  <si>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</si>
  <si>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</si>
  <si>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</si>
  <si>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</si>
  <si>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</si>
  <si>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</si>
  <si>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</si>
  <si>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</si>
  <si>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</si>
  <si>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</si>
  <si>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</si>
  <si>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</si>
  <si>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</si>
  <si>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</si>
  <si>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</si>
  <si>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</si>
  <si>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</si>
  <si>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</si>
  <si>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</si>
  <si>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</si>
  <si>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</si>
  <si>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</si>
  <si>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</si>
  <si>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</si>
  <si>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</si>
  <si>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</si>
  <si>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</si>
  <si>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</si>
  <si>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</si>
  <si>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</si>
  <si>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</si>
  <si>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</si>
  <si>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</si>
  <si>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</si>
  <si>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</si>
  <si>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</si>
  <si>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</si>
  <si>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</si>
  <si>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</si>
  <si>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</si>
  <si>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</si>
  <si>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</si>
  <si>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</si>
  <si>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</si>
  <si>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</si>
  <si>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</si>
  <si>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</si>
  <si>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</si>
  <si>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</si>
  <si>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</si>
  <si>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</si>
  <si>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</si>
  <si>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</si>
  <si>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</si>
  <si>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</si>
  <si>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</si>
  <si>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</si>
  <si>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</si>
  <si>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</si>
  <si>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</si>
  <si>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</si>
  <si>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</si>
  <si>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</si>
  <si>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</si>
  <si>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</si>
  <si>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</si>
  <si>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</si>
  <si>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</si>
  <si>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</si>
  <si>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</si>
  <si>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</si>
  <si>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</si>
  <si>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</si>
  <si>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</si>
  <si>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</si>
  <si>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</si>
  <si>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</si>
  <si>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</si>
  <si>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</si>
  <si>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</si>
  <si>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</si>
  <si>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</si>
  <si>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</si>
  <si>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</si>
  <si>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</si>
  <si>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</si>
  <si>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</si>
  <si>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</si>
  <si>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</si>
  <si>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</si>
  <si>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</si>
  <si>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</si>
  <si>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</si>
  <si>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</si>
  <si>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</si>
  <si>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</si>
  <si>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</si>
  <si>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</si>
  <si>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</si>
  <si>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</si>
  <si>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</si>
  <si>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</si>
  <si>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</si>
  <si>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</si>
  <si>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</si>
  <si>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</si>
  <si>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</si>
  <si>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</si>
  <si>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</si>
  <si>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</si>
  <si>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</si>
  <si>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</si>
  <si>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</si>
  <si>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</si>
  <si>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</si>
  <si>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</si>
  <si>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</si>
  <si>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</si>
  <si>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</si>
  <si>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</si>
  <si>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</si>
  <si>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</si>
  <si>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</si>
  <si>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</si>
  <si>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</si>
  <si>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</si>
  <si>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</si>
  <si>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</si>
  <si>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</si>
  <si>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</si>
  <si>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</si>
  <si>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</si>
  <si>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</si>
  <si>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</si>
  <si>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</si>
  <si>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</si>
  <si>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</si>
  <si>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</si>
  <si>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</si>
  <si>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</si>
  <si>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</si>
  <si>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</si>
  <si>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</si>
  <si>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</si>
  <si>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</si>
  <si>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</si>
  <si>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</si>
  <si>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</si>
  <si>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</si>
  <si>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</si>
  <si>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</si>
  <si>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</si>
  <si>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</si>
  <si>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</si>
  <si>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</si>
  <si>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</si>
  <si>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</si>
  <si>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</si>
  <si>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</si>
  <si>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</si>
  <si>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</si>
  <si>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</si>
  <si>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</si>
  <si>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</si>
  <si>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</si>
  <si>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</si>
  <si>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</si>
  <si>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</si>
  <si>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</si>
  <si>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</si>
  <si>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</si>
  <si>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</si>
  <si>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</si>
  <si>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</si>
  <si>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</si>
  <si>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</si>
  <si>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</si>
  <si>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</si>
  <si>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</si>
  <si>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</si>
  <si>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</si>
  <si>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</si>
  <si>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</si>
  <si>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</si>
  <si>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</si>
  <si>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</si>
  <si>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</si>
  <si>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</si>
  <si>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</si>
  <si>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</si>
  <si>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</si>
  <si>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</si>
  <si>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</si>
  <si>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</si>
  <si>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</si>
  <si>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</si>
  <si>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</si>
  <si>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</si>
  <si>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</si>
  <si>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</si>
  <si>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</si>
  <si>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</si>
  <si>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</si>
  <si>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</si>
  <si>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</si>
  <si>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</si>
  <si>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</si>
  <si>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</si>
  <si>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</si>
  <si>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</si>
  <si>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</si>
  <si>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</si>
  <si>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</si>
  <si>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</si>
  <si>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</si>
  <si>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</si>
  <si>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</si>
  <si>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</si>
  <si>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</si>
  <si>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</si>
  <si>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</si>
  <si>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</si>
  <si>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</si>
  <si>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</si>
  <si>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</si>
  <si>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</si>
  <si>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</si>
  <si>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</si>
  <si>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</si>
  <si>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</si>
  <si>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</si>
  <si>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</si>
  <si>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</si>
  <si>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</si>
  <si>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</si>
  <si>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</si>
  <si>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</si>
  <si>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</si>
  <si>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</si>
  <si>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</si>
  <si>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</si>
  <si>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</si>
  <si>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</si>
  <si>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</si>
  <si>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</si>
  <si>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</si>
  <si>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</si>
  <si>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</si>
  <si>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</si>
  <si>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</si>
  <si>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</si>
  <si>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</si>
  <si>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</si>
  <si>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</si>
  <si>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</si>
  <si>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</si>
  <si>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</si>
  <si>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</si>
  <si>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</si>
  <si>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</si>
  <si>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</si>
  <si>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</si>
  <si>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</si>
  <si>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</si>
  <si>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</si>
  <si>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</si>
  <si>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</si>
  <si>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</si>
  <si>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</si>
  <si>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</si>
  <si>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</si>
  <si>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</si>
  <si>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</si>
  <si>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</si>
  <si>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</si>
  <si>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</si>
  <si>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</si>
  <si>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</si>
  <si>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</si>
  <si>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</si>
  <si>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</si>
  <si>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</si>
  <si>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</si>
  <si>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</si>
  <si>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</si>
  <si>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</si>
  <si>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</si>
  <si>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</si>
  <si>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</si>
  <si>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</si>
  <si>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</si>
  <si>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</si>
  <si>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</si>
  <si>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</si>
  <si>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</si>
  <si>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</si>
  <si>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</si>
  <si>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</si>
  <si>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</si>
  <si>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</si>
  <si>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</si>
  <si>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</si>
  <si>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</si>
  <si>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</si>
  <si>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</si>
  <si>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</si>
  <si>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</si>
  <si>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</si>
  <si>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</si>
  <si>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</si>
  <si>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</si>
  <si>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</si>
  <si>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</si>
  <si>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</si>
  <si>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</si>
  <si>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</si>
  <si>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</si>
  <si>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</si>
  <si>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</si>
  <si>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</si>
  <si>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</si>
  <si>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</si>
  <si>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</si>
  <si>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</si>
  <si>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</si>
  <si>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</si>
  <si>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</si>
  <si>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</si>
  <si>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</si>
  <si>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</si>
  <si>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</si>
  <si>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</si>
  <si>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</si>
  <si>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</si>
  <si>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</si>
  <si>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</si>
  <si>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</si>
  <si>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</si>
  <si>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</si>
  <si>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</si>
  <si>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</si>
  <si>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</si>
  <si>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</si>
  <si>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</si>
  <si>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</si>
  <si>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</si>
  <si>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</si>
  <si>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</si>
  <si>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</si>
  <si>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</si>
  <si>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</si>
  <si>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</si>
  <si>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</si>
  <si>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</si>
  <si>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</si>
  <si>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</si>
  <si>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</si>
  <si>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</si>
  <si>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</si>
  <si>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</si>
  <si>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</si>
  <si>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</si>
  <si>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</si>
  <si>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</si>
  <si>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</si>
  <si>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</si>
  <si>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</si>
  <si>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</si>
  <si>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</si>
  <si>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</si>
  <si>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</si>
  <si>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</si>
  <si>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</si>
  <si>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</si>
  <si>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</si>
  <si>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</si>
  <si>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</si>
  <si>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</si>
  <si>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</si>
  <si>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</si>
  <si>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</si>
  <si>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</si>
  <si>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</si>
  <si>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</si>
  <si>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</si>
  <si>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</si>
  <si>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</si>
  <si>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</si>
  <si>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</si>
  <si>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</si>
  <si>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</si>
  <si>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</si>
  <si>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</si>
  <si>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</si>
  <si>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</si>
  <si>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</si>
  <si>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</si>
  <si>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</si>
  <si>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</si>
  <si>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</si>
  <si>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</si>
  <si>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</si>
  <si>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</si>
  <si>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</si>
  <si>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</si>
  <si>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</si>
  <si>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</si>
  <si>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</si>
  <si>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</si>
  <si>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</si>
  <si>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</si>
  <si>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</si>
  <si>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</si>
  <si>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</si>
  <si>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</si>
  <si>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</si>
  <si>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</si>
  <si>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</si>
  <si>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</si>
  <si>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</si>
  <si>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</si>
  <si>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</si>
  <si>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</si>
  <si>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</si>
  <si>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</si>
  <si>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</si>
  <si>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</si>
  <si>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</si>
  <si>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</si>
  <si>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</si>
  <si>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</si>
  <si>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</si>
  <si>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</si>
  <si>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</si>
  <si>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</si>
  <si>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</si>
  <si>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</si>
  <si>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</si>
  <si>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</si>
  <si>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</si>
  <si>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</si>
  <si>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</si>
  <si>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</si>
  <si>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</si>
  <si>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</si>
  <si>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</si>
  <si>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</si>
  <si>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</si>
  <si>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</si>
  <si>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</si>
  <si>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</si>
  <si>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</si>
  <si>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</si>
  <si>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</si>
  <si>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</si>
  <si>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</si>
  <si>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</si>
  <si>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</si>
  <si>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</si>
  <si>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</si>
  <si>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</si>
  <si>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</si>
  <si>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</si>
  <si>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</si>
  <si>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</si>
  <si>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</si>
  <si>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</si>
  <si>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</si>
  <si>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</si>
  <si>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</si>
  <si>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</si>
  <si>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</si>
  <si>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</si>
  <si>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</si>
  <si>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</si>
  <si>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</si>
  <si>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</si>
  <si>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</si>
  <si>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</si>
  <si>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</si>
  <si>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</si>
  <si>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</si>
  <si>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</si>
  <si>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</si>
  <si>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</si>
  <si>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</si>
  <si>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</si>
  <si>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</si>
  <si>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</si>
  <si>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</si>
  <si>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</si>
  <si>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</si>
  <si>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</si>
  <si>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</si>
  <si>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</si>
  <si>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</si>
  <si>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</si>
  <si>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</si>
  <si>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</si>
  <si>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</si>
  <si>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</si>
  <si>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</si>
  <si>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</si>
  <si>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</si>
  <si>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</si>
  <si>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</si>
  <si>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</si>
  <si>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</si>
  <si>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</si>
  <si>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</si>
  <si>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</si>
  <si>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</si>
  <si>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</si>
  <si>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</si>
  <si>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</si>
  <si>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</si>
  <si>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</si>
  <si>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</si>
  <si>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</si>
  <si>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</si>
  <si>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</si>
  <si>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</si>
  <si>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</si>
  <si>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</si>
  <si>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</si>
  <si>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</si>
  <si>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</si>
  <si>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</si>
  <si>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</si>
  <si>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</si>
  <si>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</si>
  <si>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</si>
  <si>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</si>
  <si>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</si>
  <si>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</si>
  <si>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</si>
  <si>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</si>
  <si>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</si>
  <si>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</si>
  <si>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</si>
  <si>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</si>
  <si>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</si>
  <si>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</si>
  <si>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</si>
  <si>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</si>
  <si>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</si>
  <si>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</si>
  <si>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</si>
  <si>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</si>
  <si>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</si>
  <si>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</si>
  <si>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</si>
  <si>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</si>
  <si>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</si>
  <si>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</si>
  <si>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</si>
  <si>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</si>
  <si>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</si>
  <si>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</si>
  <si>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</si>
  <si>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</si>
  <si>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</si>
  <si>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</si>
  <si>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</si>
  <si>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</si>
  <si>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</si>
  <si>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4 DE 4</t>
  </si>
  <si>
    <t>1 de 4</t>
  </si>
  <si>
    <t>2 de 4</t>
  </si>
  <si>
    <t>3 de 4</t>
  </si>
  <si>
    <t>4 de 4</t>
  </si>
  <si>
    <t>Seguimiento al 30 de Abril de 2024</t>
  </si>
  <si>
    <t>Seguimiento al 31 de Agosto de 2024</t>
  </si>
  <si>
    <t>Seguimiento al 31 de Diciembre de 2024</t>
  </si>
  <si>
    <t/>
  </si>
  <si>
    <t>Permanente</t>
  </si>
  <si>
    <t>SI</t>
  </si>
  <si>
    <t>NO</t>
  </si>
  <si>
    <t>Zona Extrema</t>
  </si>
  <si>
    <t>Asignado</t>
  </si>
  <si>
    <t>Adecuado</t>
  </si>
  <si>
    <t>Oportuna</t>
  </si>
  <si>
    <t>Prevenir</t>
  </si>
  <si>
    <t>Confiable</t>
  </si>
  <si>
    <t>Se investigan y resuelven oportunamente</t>
  </si>
  <si>
    <t>Completa</t>
  </si>
  <si>
    <t>Siempre se ejecuta</t>
  </si>
  <si>
    <t>Desarrollar asistencias técnicas sin el cumplimiento de las condiciones previstas para su realización</t>
  </si>
  <si>
    <t>Rotación constante del personal, falta de claridad para la implementación de las acciones en el territiorio y  dificultades para el registro y la sistematización de las asistencias técnicas</t>
  </si>
  <si>
    <t>Posibilidad de afectación reputacional por desarrollar asistencias técnicas sin el cumplimiento de las condiciones previstas para su realización debido a la rotación constante del personal, falta de claridad para la implementación de las acciones en el territiorio y  dificultades para el registro y la sistematización de las asistencias técnicas</t>
  </si>
  <si>
    <t>Inoportuna entrega de información a la Corte Constitucional sobre el avance de cumplimiento de las ordenes impartidas en la sentencia T-025 de 2004 y sus autos de seguimiento</t>
  </si>
  <si>
    <t>Incumplimiento del cronograma de asistencias técnicas a nivel territorial</t>
  </si>
  <si>
    <t xml:space="preserve">Respuesta de solicitudes fuera de tiempos legales </t>
  </si>
  <si>
    <t>Incumplimiento en los procedimientos que puede ocasionar registros erróneos</t>
  </si>
  <si>
    <t>Falta de cumplimiento de los procedimientos, según lo establecido en la ley</t>
  </si>
  <si>
    <t>Incumplimiento a los compromisos pactados en cada una de las mesas de diálogo</t>
  </si>
  <si>
    <t xml:space="preserve">Falta de seguimiento de cada una de las tareas que se establecen en espacios de diálogo con las comunidades indígenas. </t>
  </si>
  <si>
    <t xml:space="preserve">Posibilidad de afectación reputacional por el incumplimiento a los compromisos pactados en cada una de las mesas de diálogo, debido a la falta de seguimiento de cada una de las tareas que se establecen en espacios de diálogo con las comunidades indígenas. </t>
  </si>
  <si>
    <t>Incumplimiento de los tiempos internos para la coordinación de las etapas del proceso de consulta previa</t>
  </si>
  <si>
    <t xml:space="preserve"> Desconocimiento y aplicabilidad del procedimiento interno "Gestión de la Consulta Previa" por parte de las comunidades y algunos ejecutores</t>
  </si>
  <si>
    <t>Posibilidad de afectación reputacional por incumplimiento de los tiempos internos para la coordinación de las etapas del proceso de consulta previa, debido al desconocimiento y aplicabilidad del procedimiento interno "Gestión de la Consulta Previa" por parte de las comunidades y algunos ejecutores</t>
  </si>
  <si>
    <t>Incumplimiento en el desarrollo del proceso de consulta previa</t>
  </si>
  <si>
    <t>Debilidad en los seguimientos y diferencias entre las partes</t>
  </si>
  <si>
    <t>Posibilidad de afectación reputacional por incumplimiento  en el desarrollo del proceso de consulta previa, debido a la debilidad en los seguimientos y diferencias entre las partes</t>
  </si>
  <si>
    <t>Incumplimiento en la atención de PQRSD</t>
  </si>
  <si>
    <t xml:space="preserve">Vencimiento de  términos para dar respuesta y debilidades en los seguimientos, además, en control a las respuestas </t>
  </si>
  <si>
    <t>Posibilidad de afectación reputacional por incumplimiento en la atención de PQRSD, debido al vencimiento de  términos para dar respuesta y debilidades en los seguimientos, además, en el control a las respuestas</t>
  </si>
  <si>
    <t>Acumulación de expedientes observados de solicitudes de reconocimiento de personerías jurídicas.</t>
  </si>
  <si>
    <t xml:space="preserve">Desconocimiento del marco legal de la Libertad Religiosa en Colombia por parte del funcionario que proyecta el decreto.
</t>
  </si>
  <si>
    <t xml:space="preserve">El  Director (a) de la DAR, a través de su equipo de trabajo remite el proyecto de Decreto a la Oficina Asesora Jurídica del Ministerio para su Revisión y Aprobación. Como evidencia se cuenta con correos electrónicos de envió del proyecto de Resolución para su validación y aprobación. </t>
  </si>
  <si>
    <t>Con registro</t>
  </si>
  <si>
    <t>En caso que las áreas o dependencias del Ministerio del Interior no envíen a tiempo los reportes requeridos, el Coordinador del Grupo de Articulación Interna para la Política de Víctimas del Conflicto Armado remite a la Corte Constitucional la información disponible identificando los vacíos de los informes solicitando un plazo adicional para completar la misma.</t>
  </si>
  <si>
    <t xml:space="preserve">Coordinador del Grupo de Articulación Interna para la Política de Víctimas del Conflicto Armado. </t>
  </si>
  <si>
    <t>En caso de presentarse una situación de orden público o de contexto que impidan el desplazamiento de los funcionarios y contratistas a los territorios, el Coordinador del Grupo notificará a las entidades territoriales la reprogramación o cancelación de la misma a través del correo electrónico</t>
  </si>
  <si>
    <t>Coordinador del Grupo de Articulación Interna para la Política de Víctimas</t>
  </si>
  <si>
    <t>Director de comunidades negras, afrocolombianas, raizales y palenqueras</t>
  </si>
  <si>
    <t>Subdirector de Gestión,  Coordinador Grupo de Formacion</t>
  </si>
  <si>
    <t>Subdirectores y 
coordinadores de la DANCP</t>
  </si>
  <si>
    <t>Coordinadores</t>
  </si>
  <si>
    <t>Posibilidad de recibir o solicitar cualquier dádiva o beneficios a nombre propio o de terceros con el fin de recibir prioritariamente un servicio que ofrece la Dirección de Derechos Humanos a las personas, instituciones u organizaciones con la que se adelanta gestiones.</t>
  </si>
  <si>
    <t xml:space="preserve">Dirección de Derechos Humanos </t>
  </si>
  <si>
    <t xml:space="preserve">Manejo inadecuado de los registros a las autoridades, comunidades, asociaciones y cargues de censos, en beneficio de terceros, incumpliendo con los lineamientos establecidos en la Ley </t>
  </si>
  <si>
    <t xml:space="preserve">NO </t>
  </si>
  <si>
    <t xml:space="preserve">SI </t>
  </si>
  <si>
    <t>DACN - Director de comunidades negras, afrocolombianas, raizales y palenqueras</t>
  </si>
  <si>
    <t>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t>
  </si>
  <si>
    <t>La falta de mecanismos para la detención, prevención, administración y corrección de hechos generadores de conflicto de intereses, sumados a la deficiencia en la implementación del código de ética,  desconocimiento de la normatividad y procedimiento que rigen la declaratoria del conflicto de intereses en el sector público colombiano y la falta de ética profesional, pueden generar un riesgos de conflicto de intereses, causando la pérdida de confianza en el sector público.</t>
  </si>
  <si>
    <t>Director de la DACNARP
Funcionarios y contratistas</t>
  </si>
  <si>
    <t>Director de la Autoridad Nacional de Consulta Previa. Subdirector de Gestión. Subdirector de Técnica, funcionarios DANCP</t>
  </si>
  <si>
    <t>Dirección de Seguridad, Convivencia Ciudadana y Gobierno</t>
  </si>
  <si>
    <t>Posibilidad de viabilizar proyectos sin el cumplimiento de los requisitos previstos, en beneficio propio o de tercero.</t>
  </si>
  <si>
    <t>Posibilidad de recibir o solicitar cualquier dádiva a nombre propio o de terceros, con el fin de aprobar programas o proyectos a ejecutarse con los recursos de FONSECON.</t>
  </si>
  <si>
    <t xml:space="preserve">La falta de ética, las presiones indebidas de terceros, la coyuntura política, sumado a la capacidad de eludir al comité de escogencia o evaluación para elegir a  dedo a la Entidad solicitante o receptora,  pueden generar la aprobación de programas o proyectos a ejecutarse con los recursos de FONSECON a cambio de una dádiva, causando la pérdida de la imagen institucional. </t>
  </si>
  <si>
    <t>Dirección de Seguridad, Convivencia Ciudadana y Gobierno
Funcionarios y contratistas</t>
  </si>
  <si>
    <t>Director Asuntos Religiosos</t>
  </si>
  <si>
    <t>Subdirección de Proyectos para la Seguridad y la Convivencia Ciudadana</t>
  </si>
  <si>
    <t>El profesional líder del proyecto o programa aplica rigurosamente los criterios de priorización cada vez que se planifica y ejecuta la asistencia técnica a los territorios que demandan acciones en materia de DDHH, según el plan de acción de la Dirección, con el propósito de prevenir posibles acciones inadecuadas, de lo cual se conservan las evidencias en la programación  de dichas asistencias.</t>
  </si>
  <si>
    <t xml:space="preserve">Listados de asistencia </t>
  </si>
  <si>
    <t>Profesional Líder del Proyecto o Programa
Dirección de Derechos Humanos</t>
  </si>
  <si>
    <t xml:space="preserve">Cuando se requiera ( Por demanda ) </t>
  </si>
  <si>
    <t xml:space="preserve">Informe que evidencia la situación presentada, con el fin de tomar los correctivos a lugar. </t>
  </si>
  <si>
    <t>Cuando se requiera</t>
  </si>
  <si>
    <t>1. Eficacia: # de denuncias reportadas en el sistema PQRSD en el periodo actual
2. Efectividad: # de denuncias reportadas en el sistema PQRSD en el periodo actual  menos el # de denuncias reportadas en el sistema PQRSD en el periodo anterior sobre el # de denuncias reportadas en el sistema PQRSD en el periodo anterior X 100</t>
  </si>
  <si>
    <t>Durante todo el año</t>
  </si>
  <si>
    <t>Inmediato</t>
  </si>
  <si>
    <t xml:space="preserve">
N. de capacitaciones realizadas en el cuatrimestre / N. de capacitaciones planeadas en el cuatrimestre. 
N. de procedimientos realizados para la gestión de los trámites. 
</t>
  </si>
  <si>
    <t xml:space="preserve">La Coordinación del Grupo de Investigación y Registro, llevará a cabo, de forma cuatrimestral, una comparación entre la información suministrada por la población y la información censal que hace parte del archivo histórico de la DAIRM. El objetivo de este proceso es detectar cualquier posible alteración utilizando el Sistema de Información SIIC y se contará con el apoyo de la Oficina de Control Disciplinario para tomar las medidas pertinentes en virtud del régimen anticorrupción aplicable a los servidores públicos. Como evidencia de estas actividades se tomará en cuenta las respuestas que hayan sido emitidas y enviadas a través del correo institucional y/o el sistema Control Doc.  </t>
  </si>
  <si>
    <t>Cuatrimestralmente</t>
  </si>
  <si>
    <t>Trazabilidad en el sistema de información SIIC.</t>
  </si>
  <si>
    <t xml:space="preserve">N. de capacitaciones realizadas / N. de capacitaciones planeadas durante el año. </t>
  </si>
  <si>
    <t xml:space="preserve">La Dirección de Asuntos indígenas, Rom y Minorías, llevará a cabo de manera cuatrimestral la definición de estrategias para socializar los procedimientos y directrices legales que rigen el proceso de registro. Esto se hace con el objetivo de asegurar que los registros se efectúen de manera precisa, minimizando la probabilidad de cometer errores que pudieran incurrir en faltas graves, dada la relevancia de estos registros en las comunidades indígenas. Como evidencia de estas acciones, se tiene en cuenta la lista de asistencia a capacitaciones lo que respalda la formación y sensibilización de los participantes. </t>
  </si>
  <si>
    <t xml:space="preserve">Cuatrimestralmente se realizarán capacitaciones frente a los procedimientos y lineamientos establecidos para los registros de las comunidades indígenas, con el fin de mitigar errores que se puedan presentar en estos procesos </t>
  </si>
  <si>
    <t xml:space="preserve">Listados de asistencia a capacitaciones </t>
  </si>
  <si>
    <t xml:space="preserve">El GIR programa y capacita a los funcionarios y contratistas en temas de ley referentes a los registros de las comunidades indígenas, con el fin de que se interioricen los procedimientos para cada uno de los registros y de esta manera evitar errores </t>
  </si>
  <si>
    <t xml:space="preserve">Listados de asistencia de capacitaciones. </t>
  </si>
  <si>
    <t xml:space="preserve">
N. de censos con inconsistencias / N. de censos evaluados. 
</t>
  </si>
  <si>
    <t>La Dirección de Asuntos Indígenas, Rom y Minorías, en colaboración con la Oficina de Control Interno, Grupo de Control Disciplinario Interno; ofrecerán de manera semestral capacitaciones sobre conflicto de intereses, código de integridad y posibles faltas disciplinarias ante el favorecimiento de intereses particulares y el inadecuado manejo de información; estas sesiones buscan promover la conciencia sobre la importancia de mantener una conducta ética y garantizar la integridad de los funcionarios. Como evidencia se tendrá en cuenta la lista de asistencia a las capacitaciones.</t>
  </si>
  <si>
    <t xml:space="preserve">Semestralmente </t>
  </si>
  <si>
    <t>Cuadro de control</t>
  </si>
  <si>
    <t>Fortalecer los controles ya establecidos</t>
  </si>
  <si>
    <t>1dia</t>
  </si>
  <si>
    <t>Piezas de comunicación publicadas</t>
  </si>
  <si>
    <t>Identificar y tramitar situaciones de conflicto de intereses en la que puedan estar inmersos funcionarios y contratistas de la DACNARP, dentro de su actuar administrativo.</t>
  </si>
  <si>
    <t>Solicitud de oficio con soportes de manifestación de conflicto de interés.</t>
  </si>
  <si>
    <t>Cumplir con los lineamientos establecidos en el procedimiento Trámite de la Declaratoria de Conflicto de Intereses del Ministerio del Interior.</t>
  </si>
  <si>
    <t xml:space="preserve">Debe hacerse dentro de los tiempos establecidos en el procedimiento Trámite de la Declaratoria de Conflicto de Intereses. </t>
  </si>
  <si>
    <t xml:space="preserve">Capacitar a los funcionarios y contratistas de la DACNARP, en herramientas básicas para identificar situaciones de conflicto de intereses en las cuales puedan estar inmersos dentro de su actuar administrativo. </t>
  </si>
  <si>
    <t>Actas de asistencia a capacitación.</t>
  </si>
  <si>
    <t>Dos veces al año</t>
  </si>
  <si>
    <t>Director de la DACNARP
Funcionarios y contratistas
Subdirección de Gestión Humana
Coordinador del Grupo de Control Interno Disciplinario</t>
  </si>
  <si>
    <t xml:space="preserve">El subdirector de gestión y coordinador de formación de manera mensual elaborarán un plan de capacitación que incluirá un cronograma destinado a funcionarios y colaboradores de la DANCP. El propósito es garantizar la inclusión de la temática de las buenas prácticas en las capacitaciones. Como evidencia se mantendrán memorias de capacitación y listados de asistencia. </t>
  </si>
  <si>
    <t>La Dirección de la Autoridad Nacional de Consulta Previa realiza capacitaciones sobre consulta previa dirigidas a funcionarios y colaboradores de la DANCP</t>
  </si>
  <si>
    <t>Memorias de capacitación
Listados de asistencia</t>
  </si>
  <si>
    <t>Subdirección de Gestión</t>
  </si>
  <si>
    <t>Mensual</t>
  </si>
  <si>
    <t>Establecer un plan de capacitaciones con programación de capacitaciones dirigidas a funcionarios y colaboradores</t>
  </si>
  <si>
    <t>Subdirector de Gestión, coordinador de formación</t>
  </si>
  <si>
    <t xml:space="preserve">El subdirector de gestión y coordinador de formación de manera mensual elaborarán un plan de capacitación que incluirá un cronograma destinado a comunidades y ejecutores. El propósito es garantizar la inclusión de la temática de las buenas prácticas en las capacitaciones. Como evidencia se mantendrán memorias de capacitación y listados de asistencia.
</t>
  </si>
  <si>
    <t xml:space="preserve">La Dirección de la Autoridad Nacional de Consulta Previa realiza capacitaciones sobre consulta previa dirigidas a comunidades y ejecutores
</t>
  </si>
  <si>
    <t>Establecer un plan de capacitaciones con programación de capacitaciones dirigidas a comunidades, ejecutores y población de interes</t>
  </si>
  <si>
    <t xml:space="preserve">Para los casos en que se presente conflicto de intereses, el funcionario declarará dicho conflicto, atendiendo al procedimiento "Trámite de la declaratoria de conflicto de intereses" y se procederá a  reasignar las funciones que se estime pertinentes. </t>
  </si>
  <si>
    <t>Formato Declaración de conflicto de intereses</t>
  </si>
  <si>
    <t>Subdirectores y funcionarios de la DANCP</t>
  </si>
  <si>
    <t>Declaración de conflicto de intereses y reasignación de proyecto y/ o funciones</t>
  </si>
  <si>
    <t>Comunicación de manifestación de conflicto de intereses</t>
  </si>
  <si>
    <t>Subdirectores DANCP</t>
  </si>
  <si>
    <t>informes y actas</t>
  </si>
  <si>
    <t>Servidor delegado por parte del director para Seguridad, Convivencia Ciudadana y Gobierno</t>
  </si>
  <si>
    <t>Realizar la denuncia del hecho de corrupción</t>
  </si>
  <si>
    <t>Denuncia</t>
  </si>
  <si>
    <t>Número de casos detectados</t>
  </si>
  <si>
    <t>Lista de Asistencias
Actas de Capacitación</t>
  </si>
  <si>
    <t>Director  de Seguridad, Convivencia Ciudadana y Gobierno</t>
  </si>
  <si>
    <t>Asignar el proyecto radicado a un servidor publico que tenga los conocimientos requeridos (experticia profesional)</t>
  </si>
  <si>
    <t>Memorando Interno</t>
  </si>
  <si>
    <t>Semanal</t>
  </si>
  <si>
    <t>(EFECTIVIDAD) Número de capacitaciones realizadas/número de capacitaciones solicitadas.
(EFICACIA) Numero de personas satisfechas con asistencia tecnica/Numero de personas capacitadas.</t>
  </si>
  <si>
    <t>El director de Seguridad, Convivencia Ciudadana y Gobierno  verifica con el Asesor Jurídico y Asesor Financiero de la dirección, la documentación resultante del estudio previo. Lo anterior, se hace con base en la metodología de revisión de la dirección, y tiene como propósito reducir  la posibilidad de inconsistencias en la documentación y/o estructuración del proceso. En el caso que se detecte la inconsistencia, el director revisara la documentación previa al tramite en contractual y se dejara registro mediante memorando los cuales podran ser consultados en los archivos del Ministerio del Interior.</t>
  </si>
  <si>
    <t xml:space="preserve">Revisar la información resultante  de la  formulación de los estudios previos, para reducir la posibilidad de inconsistencias en la documentación y estructuración del proceso por parte de oficina de gestion contractual.
</t>
  </si>
  <si>
    <t>Director Seguridad, Convivencia Ciudadana y Gobierno</t>
  </si>
  <si>
    <t>(EFECTIVIDAD) Número de estudios previos realizados/número de estudios previos solicitados,
(EFICACIA) Número de estudios previos verificados/Numero de estudios previos aprobados.</t>
  </si>
  <si>
    <t xml:space="preserve">El Comité Técnico y/o Evaluador de FONSECON cada vez que evalúe un proyecto de la entidad solicitante o receptora para decidir su viabilidad, se debe asegurar que su decisión se base en los criterios técnicos establecidos en el Manual para la Presentación de Proyectos FONSECON. Por lo tanto, el proyecto formulado debe contener toda la documentación requerida para cada tipo de proyecto, cumpliendo con los requisitos exigidos para su financiación o cofinanciación  y cargados en la Plataforma SIPI de manera completa y legible. En caso de presentarse proyectos a FONSECON que no estén formulados integralmente, la SSCC requerirá a la entidad solicitante la información, documentos y/o soportes que no se hayan presentado y/o cuando los presentados no cumplan con los requisitos. Como evidencia se deja la respectiva trazabilidad en la Plataforma SIPI. </t>
  </si>
  <si>
    <t xml:space="preserve">Evaluar proyectos de las Entidades solicitantes a financiar con recursos de FONSECON, de acuerdo con los criterios técnicos establecidos en los procedimientos del Ministerio del Interior.  </t>
  </si>
  <si>
    <t>Trazabilidad Plataforma SIPI</t>
  </si>
  <si>
    <t>Comité Técnico y/o Evaluador de FONSECON
director Seguridad, Convivencia Ciudadana y Gobierno</t>
  </si>
  <si>
    <t xml:space="preserve">Cada vez que se evalúe un proyecto </t>
  </si>
  <si>
    <t>Reportar el hecho ante el jefe inmediato para tomar las medidas pertinentes.</t>
  </si>
  <si>
    <t>Memorando
Correo electrónico</t>
  </si>
  <si>
    <t>Una vez se materialice el riesgo.</t>
  </si>
  <si>
    <t xml:space="preserve">Capacitar a los funcionarios y contratistas de la dirección de Seguridad y Convivencia Ciudadana, en herramientas básicas para identificar posibles situaciones de corrupción en las cuales puedan estar inmersos dentro de su actuar administrativo. </t>
  </si>
  <si>
    <t>Semestral</t>
  </si>
  <si>
    <t>Identificar y tramitar situaciones de conflicto de intereses en la que puedan estar inmersos funcionarios y contratistas de la dirección de Seguridad y Convivencia Ciudadana, dentro de su actuar administrativo.</t>
  </si>
  <si>
    <t>Oficio con soportes de manifestación de conflicto de interés.</t>
  </si>
  <si>
    <t>Director Seguridad y Convivencia Ciudadana
Funcionarios y contratistas</t>
  </si>
  <si>
    <t>En todo momento</t>
  </si>
  <si>
    <t>Manisfestar en forma motivada la causal del conflicto de interés al jefe inmediato o al supervisor del contrato o por recusación de un tercero y seguir los lineamientos establecidos en el procedimiento Trámite de la Declaratoria de Conflicto de Intereses.</t>
  </si>
  <si>
    <t>Director  para la Seguridad y Convivencia Ciudadana</t>
  </si>
  <si>
    <t xml:space="preserve">Capacitar a los funcionarios y contratistas de la dirección de Seguridad y Convivencia Ciudadana, en herramientas básicas para identificar situaciones de conflicto de intereses en las cuales puedan estar inmersos dentro de su actuar administrativo. </t>
  </si>
  <si>
    <t>director Seguridad, Convivencia Ciudadana y Gobierno
Funcionarios y contratistas</t>
  </si>
  <si>
    <t xml:space="preserve">Capacitar a los funcionarios y contratistas de la Dirección de Seguridad, Convivencia Ciudadana y Gobierno, en herramientas básicas para identificar situaciones de conflicto de intereses en las cuales puedan estar inmersos dentro de su actuar administrativo. </t>
  </si>
  <si>
    <t>El  Director (a) de Asuntos Religiosos cada vez que realiza una capacitación o taller  a través de los diferentes medios de comunicación o redes sociales, informa al público del sector religioso sobre la gratuidad  en los trámites que realiza la DAR, con el fin de evitar que sean estafados o engañados por personas inescrupulosas. Se deja evidencia de los comunicados, mensajes de gratuidad emitidos.</t>
  </si>
  <si>
    <t xml:space="preserve">Cada vez que se requiera </t>
  </si>
  <si>
    <t xml:space="preserve">Capacitar al publico por profesionales experimentados en el tema de los tramites y la gratuidad en los procesos que realiza la DAR, con el fin de que la comunidad tenga información de primera mano cada vez que se requiera </t>
  </si>
  <si>
    <t xml:space="preserve">Listados de Asistencia </t>
  </si>
  <si>
    <t>Cada vez que se requiera</t>
  </si>
  <si>
    <t>Capacitar a los funcionarios o contratistas  para conocimiento del  Código de Ética adoptado por el Ministerio del Interior mediente resolución 904 de 2017.</t>
  </si>
  <si>
    <t>Actas y listas de asistencia</t>
  </si>
  <si>
    <t>Subdirección de Proyectos para la Seguridad y la Convivencia Ciudadana y Subdirección de Gestión Humana</t>
  </si>
  <si>
    <t>Reportar la información al jefe inmediato sobre el hecho generador del acto de corrupción para tomar las medidas correspondientes.</t>
  </si>
  <si>
    <t>Memorando</t>
  </si>
  <si>
    <t>Inmediata</t>
  </si>
  <si>
    <t>Número de capacitaciones realizadas/número de capacitaciones programadas.</t>
  </si>
  <si>
    <t>Informe de actuación en territorio</t>
  </si>
  <si>
    <t>Profesional líder del proyecto o programa</t>
  </si>
  <si>
    <t>Trimestral</t>
  </si>
  <si>
    <t xml:space="preserve">Informe </t>
  </si>
  <si>
    <t>Correos electrónicos o Memorandos Aplicativo Control Doc</t>
  </si>
  <si>
    <t>Mensualmente</t>
  </si>
  <si>
    <t>Revisión a Bitácora de comisiones con el fin de aprobar las asistencias técnicas que permiten agotar los compromisos institucionales a nivel territorial. Envíos de correos electrónicos en caso de cancelación de visitas a territorio por situaciones de orden publico</t>
  </si>
  <si>
    <t>Anualmente</t>
  </si>
  <si>
    <t>Semanalmente</t>
  </si>
  <si>
    <t>Número de PQRSD's revisadas por el responsable / No. PQRSD´s asignadas * 100%</t>
  </si>
  <si>
    <t>Memorandos a las comunidades actualizando base de datos de: correos electrónicos, números de teléfonos fijo y/o celulares</t>
  </si>
  <si>
    <t>Coordinador del área de registro</t>
  </si>
  <si>
    <t>Cuando sea necesario</t>
  </si>
  <si>
    <t>No. de eventos organizados / No. de eventos solicitados * 100%</t>
  </si>
  <si>
    <t>Procedimientos actualizados en SIGI</t>
  </si>
  <si>
    <t>Coordinadores de grupo - DAIRM</t>
  </si>
  <si>
    <t>Matriz de seguimiento</t>
  </si>
  <si>
    <t>Sumatoria de mesas de diálogo efectuadas</t>
  </si>
  <si>
    <t xml:space="preserve">Listas de asistencia, informes de comisiones, registro fotografico </t>
  </si>
  <si>
    <t>Anual</t>
  </si>
  <si>
    <t>Director de la Dirección de Asuntos para Comunidades Negras, Afrocolombianas, Raizales y Palenqueras</t>
  </si>
  <si>
    <t>Registro de  programación y reprogramación de  las visitas de verificación  de acuerdo al seguimiento efectuado</t>
  </si>
  <si>
    <t xml:space="preserve">Subdirección Técnica de la DANCP </t>
  </si>
  <si>
    <t>Documento que registre la  necesidad en cuanto a  cantidad  y a  perfiles  del recurso humano.    Listado de contratistas y/o funcionarios  con los que se cuenta para la atención de las solicitudes de Determinación y Procedencia de Consulta Previa</t>
  </si>
  <si>
    <t>Indicador de Eficacia: (Total de contratos suscritos de acuerdo  a los perfiles requeridos para el recurso humano)/(Total de perfiles requeridos en las necesidades de contratación de recurso humano) X 100
Índice de Efectividad: (# total de solicitudes de determinación de procedencia y oportunidad  de consulta previa recibidas  en el periodo actual - total de solicitudes  ( 1 mes+ 2mes + 3 mes +4 mes) atendidas fuera de los términos establecidos) /(total de solicitudes de determinación de procedencia y oportunidad  de consulta previa recibidas en el periodo) X 100</t>
  </si>
  <si>
    <t>Profesional asignado por la DAR</t>
  </si>
  <si>
    <t>Director DAR</t>
  </si>
  <si>
    <t>Cada vez que se elabore un proyecto de Decreto</t>
  </si>
  <si>
    <t>Informes y designaciones de supervisión</t>
  </si>
  <si>
    <t>Supervisor y apoyo a la supervisión</t>
  </si>
  <si>
    <t>Mensual desde que este vigente el convenio</t>
  </si>
  <si>
    <t>Comunicaciones dirigidas a los alcaldes</t>
  </si>
  <si>
    <t xml:space="preserve"> Subdirector de Proyectos para la Seguridad y Convivencia- Supervisor y apoyo a la supervisión</t>
  </si>
  <si>
    <t xml:space="preserve">En el primer trimestre del primer año de gobierno de los nuevos mandatarios locales. </t>
  </si>
  <si>
    <t>Pérdida de integridad de la información almacenada en el Sistema de información RUSICST</t>
  </si>
  <si>
    <t>Seguridad de la Información</t>
  </si>
  <si>
    <t>Error en el uso o abuso de derechos</t>
  </si>
  <si>
    <t>Ausencia de politicas de control de acceso</t>
  </si>
  <si>
    <t>Ausencia de esquemas de reemplazo periódico</t>
  </si>
  <si>
    <t>Mantenimiento insuficiente</t>
  </si>
  <si>
    <t>Uso inadecuado de la información para intereses particulares</t>
  </si>
  <si>
    <t xml:space="preserve">Ausencia de políticas de control de acceso </t>
  </si>
  <si>
    <t>Ausencia de procedimiento de registro/retiro de usuarios</t>
  </si>
  <si>
    <t>Débil manipulación de información contenida en los sistemas, bases de datos y en el archivo donde se encuentran consignados los documentos.</t>
  </si>
  <si>
    <t xml:space="preserve"> Debil fortalecimiento en la supervisión y verificación en el control de las bases de datos de operación en los procesos, lo cual acarrea fallas en la operación.</t>
  </si>
  <si>
    <t>Perdida de información, sustracción, reprocesos.</t>
  </si>
  <si>
    <t xml:space="preserve">Coordinador del Sistema de Información del Grupo de Articulación Interna para la Política de Víctimas </t>
  </si>
  <si>
    <t>Coordinador Grupo Investigación
 y Registro</t>
  </si>
  <si>
    <t>Correo electrónico reporteunificado@mininterior.gov.co 
Plataforma RUSICST</t>
  </si>
  <si>
    <t xml:space="preserve">Coordinador del Sistema de Información del Grupo de Articulación Interna para la Politica de Victimas </t>
  </si>
  <si>
    <t xml:space="preserve">Actualizaciones realizadas </t>
  </si>
  <si>
    <t>Grupo de Sistemas / Dirección de Asuntos Indígenas</t>
  </si>
  <si>
    <t>N. de actualizaciones realizadas / N. de actualizaciones planeadas.</t>
  </si>
  <si>
    <t xml:space="preserve">Usuarios de consulta y usuarios de trámites asignados </t>
  </si>
  <si>
    <t xml:space="preserve">Coordinador del Grupo de Investigación y Registro </t>
  </si>
  <si>
    <t xml:space="preserve">Continuamente </t>
  </si>
  <si>
    <t xml:space="preserve">N. de usuarios de consulta creados 
N. de usuarios de trámites creados </t>
  </si>
  <si>
    <t>Trazabilidad electrónica.</t>
  </si>
  <si>
    <t>Lista de verificación, informes, envio de correos electrónicos</t>
  </si>
  <si>
    <t>Informes y/o soportes de ControlDoc</t>
  </si>
  <si>
    <t>Dirección de Asuntos Religiosos</t>
  </si>
  <si>
    <t>Indicador de Eficacia: (Total de visitas de verificación realizadas durante el periodo)/(Total de Visitas de verificación programadaspara el periodo) X 100
Índice de Efectividad: (# total de solicitudes de determinación de procedencia y oportunidad  de consulta previa recibidas  en el periodo actual - total de solicitudes  ( 1 mes+ 2mes + 3 mes +4 mes) atendidas fuera de los términos establecidos) /(total de solicitudes de determinación de procedencia y oportunidad  de consulta previa recibidas en el periodo) X 100</t>
  </si>
  <si>
    <t>Manipular u omitir información para direccionar la toma de decisiones en beneficio propio y/o de terceros en el proceso consultivo</t>
  </si>
  <si>
    <t>Los subdirectores y funcionarios de la DANCP llevarán a cabo de manera permanente la implementación de la declaración de conflictos de interés y la reasignación de proyectos y/o funciones cuando se presente una situación de conflicto en los funcionarios comprometidos en dicha circunstancia. Esto se realizará siguiendo el procedimiento establecidos en "Trámite de la declaratoria de conflicto de intereses", y se tomarán las medidas necesarias para reasignar funciones en los casos pertinentes. Como evidencia se tendrá en cuenta el formato “Declaración de conflicto de intereses”.</t>
  </si>
  <si>
    <t xml:space="preserve"> Plan de capacitaciones </t>
  </si>
  <si>
    <t>Incumplimiento de las metas del plan de acción de la Subdirección de Proyectos para la Seguridad y la Convivencia Ciudadana</t>
  </si>
  <si>
    <t xml:space="preserve">Incumplimiento en la implementación de la política marco de Convivencia y Seguridad Ciudadana, lo cual conlleva al incumplimiento en las metas contenidas dentro del Plan Nacional de Desarrollo y la no elaboración de Planes Integrales de Seguridad,  Convivencia Ciudadana y Gobierno que exige la Ley a las entidades territoriales. </t>
  </si>
  <si>
    <t>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t>
  </si>
  <si>
    <t>Posibilidad de  afectación reputacional por incumplimiento  de la política marco de Convivencia y Seguridad Ciudadana, lo cual conlleva al incumplimiento en las metas contenidas dentro del Plan Nacional de Desarrollo  y la no elaboración de Planes Integrales de Seguridad y Convivencia Ciudadana que exige la Ley a las entidades, debido a la 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t>
  </si>
  <si>
    <t xml:space="preserve">El coordinador Administrativo y Financiero de la dirección para la Seguridad, Convivencia Ciudadana y Gobierno realizará trimestralmente los respectivos cronogramas de trabajo, definiendo actividades, tiempos y responsables y, hará el seguimiento a su ejecución. Lo anterior se evidencia en los cronogramas elaborados para la vigencia. </t>
  </si>
  <si>
    <t xml:space="preserve">El  Coordinador del grupo de seguridad territorial y convivencia ciudadana realizará cada vez que se requiera mesas de trabajo y/o capacitaciones sobre la Política Marco de Convivencia  y Seguridad Ciudadana, para dar a conocer los lineamientos generales allí contenidos. En caso de no realizar las capacitaciones, así como de la inasistencia de los funcionarios,  se enviará el material a los responsables de ejecutar las actividades para su revisión y aprendizaje autónomo. Lo anterior se evidenciará en actas, listados de asistencia y correos electrónicos.  </t>
  </si>
  <si>
    <t xml:space="preserve">El director para la Seguridad, Convivencia Ciudadana y Gobierno realizará un seguimiento de la ejecución, mediante una solicitud de informe  del avance de las actividades contempladas de manera trimestral para dar cumplimiento a la implementación de la Política Marco de Convivencia y Seguridad Ciudadana. Lo anterior se evidenciará en informes de ejecución de actividades. </t>
  </si>
  <si>
    <t>,</t>
  </si>
  <si>
    <t xml:space="preserve">Insuficiente planta de funcionarios y contratistas para responder los requerimientos recibidos y al aumento de la demanda de solicitudes en el primer trimestre del año
</t>
  </si>
  <si>
    <t xml:space="preserve">Posibilidad de afectación reputacional por respuesta de solicitudes fuera de tiempos legales, debido a una insuficiente planta de funcionarios y contratistas para responder los requerimientos recibidos y al aumento de la demanda de solicitudes en el primer trimestre del año
</t>
  </si>
  <si>
    <t xml:space="preserve">Apoyo financiero de la DAIRM, operador logístico </t>
  </si>
  <si>
    <t>Manejo inadecuado de las bases de datos de la Dirección de Asuntos Indígenas Rom y Minorías,  en beneficio propio o de terceros, de acuerdo a la tipificación de situaciones de conflicto de intereses según la normatividad colombiana</t>
  </si>
  <si>
    <t xml:space="preserve">Posible situación que surja entre los intereses personales o particulares de un funcionario o contratista y los intereses generales del Ministerio del Interior, que puede generar un conflicto de interés, permitiendo obtener un beneficio directo e indirecto, debido al manejo inadecuado de la información, realización de registros, resolución de conflictos sin ninguna objetividad en beneficio de terceros.
</t>
  </si>
  <si>
    <t>La Dirección de  Asuntos Indígenas, Rom y Minorías solicitará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DAIRM,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t>
  </si>
  <si>
    <t>La Coordinación del Grupo de Investigación y Registro capacita al personal encargado de la manipulación de las bases de datos anualmente con el fin que el mismo cuente con conocimientos tanto de la base de datos como de la responsabilidad de la información que contiene la misma.  En caso que se detecte la manipulación de la información en las bases se realizará la corrección, se realizará el denuncio respectivo y la persona se relevará de su cargo.  El control se evidencia en la lista de asistencia de la capacitación realizada.</t>
  </si>
  <si>
    <t xml:space="preserve">Cuatrimestralmente se realizará un contraste en la información suministrada  por la población y la información censal que hace parte del histórico del de la dirección para detectar cualquier tipo de alteración. </t>
  </si>
  <si>
    <t xml:space="preserve">Semestralmente la Dirección de Asuntos indígenas, Rom y Minorías, en conjunto con la Oficina de Control Interno y Asuntos disciplinarios realizará capacitaciones, sobre conflicto de interés, código de integridad y posibles faltas disciplinarias ante el favorecimiento de intereses particulares y malos manejos de información. </t>
  </si>
  <si>
    <t>Solicitar capacitación para los funcionarios y contratistas de la Dirección de Asuntos indígenas, Rom y Minorías, en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Departamento Administrativo de Función Pública.</t>
  </si>
  <si>
    <t xml:space="preserve">Respuestas emitidas y enviadas vía correo y/o sistema Control Doc.
</t>
  </si>
  <si>
    <t>Coordinación del Grupo de Investigación y Registro Dirección de Asuntos indígenas, Rom y Minorías.</t>
  </si>
  <si>
    <t>Dirección de Asuntos indígenas, Rom y Minorías.</t>
  </si>
  <si>
    <t>La Coordinación del Grupo de Investigación y Registro capacita al personal encargado de la manipulación de las bases de datos anualmente con el fin que el mismo cuente con conocimientos tanto de la base de datos como de la responsabilidad de la información que contiene la misma. En caso que se detecte la manipulación de la información en las bases se realizará la corrección, se realizará el denuncio respectivo y la persona se relevará de su cargo. El control se evidencia en la lista de asistencia de la capacitación realizada." y "Cuatrimestralmente se realizará un contraste en la información suministrada por la población y la información censal que hace parte del histórico del de la dirección para detectar cualquier tipo de alteración.</t>
  </si>
  <si>
    <t>El GIR tiene programado realizar una capacitación en el mes de octubre dirigido al personal que lo conforma, relacionado con el manejo de información, para lo cual se solicitará acompañamiento a la Oficina de Control Interno Disciplinario, para que exponga lo competente a los servidores públicos frente al régimen anticorrupción.</t>
  </si>
  <si>
    <t xml:space="preserve">La DAIRM en conjunto con la Oficina de Control Interno y Asuntos disciplinarios realizará capacitaciones, sobre conflicto de interés, código de integridad y posibles faltas disciplinarias ante el favorecimiento de intereses particulares y malos manejos de información. </t>
  </si>
  <si>
    <t>Manifestar en forma motivada la causal del conflicto de interés al jefe inmediato o al supervisor del contrato o por recusación de un tercero y seguir los lineamientos establecidos en el procedimiento Trámite de la Declaratoria de Conflicto de Intereses.</t>
  </si>
  <si>
    <t>Trazabilidad en el sistema de información SIIC y bases de datos de la Dirección de Asuntos indígenas, Rom y Minorías.</t>
  </si>
  <si>
    <t>Coordinación del Grupo de Investigación y Registro.</t>
  </si>
  <si>
    <t>Perdida de integridad de la información almacenada en el Sistema de Información Indígena de Colombia - SIIC</t>
  </si>
  <si>
    <t>Perdida de confidencialidad de la información que se encuentra registrada en el Sistema de Información Indígena</t>
  </si>
  <si>
    <t>Fallas en el sistema de información, que puede generar pérdida de información sobre las comunidades indígenas</t>
  </si>
  <si>
    <t>Posibilidad de afectación reputacional por pérdida de integridad de la información almacenada en el Sistema de Información Indígena de Colombia, debido a fallas en el sistema de información que puede generar pérdida de información sobre las comunidades indígenas.</t>
  </si>
  <si>
    <t xml:space="preserve">Posibilidad de afectación reputacional por pérdida de confidencialidad de la información que se encuentra registrada en el Sistema de Información Indígena de Colombia - SIIC, debido al uso inadecuado de la información para intereses particulares </t>
  </si>
  <si>
    <t xml:space="preserve">Falta de controles de seguridad que impidan la perdida de la información en el Sistema de Información Indígena de Colombia - SIIC.
Carencia de mantenimiento preventivo del Sistema de Información Indígena de Colombia - SIIC, que permita copias continuas de seguridad, frente a la información almacenada  </t>
  </si>
  <si>
    <t>Falta de controles de seguridad frente a la asignación de usuarios de ingreso al Sistema de Información Indígena de Colombia - SIIC
Manipulación de la información del Sistema de Información Indígena de Colombia - SIIC, realizando modificaciones no autorizadas</t>
  </si>
  <si>
    <t>Líder del proyecto o programa</t>
  </si>
  <si>
    <t xml:space="preserve">El Director (a) de la DAR, a través de su equipo de trabajo y de acuerdo con el Plan de acción de cada vigencia prestara asistencia técnica al Sector Religioso  en el marco normativo  para el reconocimiento de Personerías Jurídicas de manera permanente, esto con el fin de dar a conocer el procedimiento para los tramites ante la DAR, como evidencia del control se realizan las fichas de relatorías, donde se incluyen el objetivo, alcance, listado de asistencia, registro fotográfico. </t>
  </si>
  <si>
    <t xml:space="preserve">El  Director (a) de la DAR, con su equipo de trabajo, realizan Talleres de Formación donde identifican los cuellos de botellas y genera estrategias de intervención conforme a las cartillas y conceptos elaborados por la Dirección. Como evidencia del control se realizan las fichas de relatorías, donde se incluyen el objetivo, alcance, listado de asistencia, temas tratados y registro fotográfico. </t>
  </si>
  <si>
    <t>El  Director (a) de la DAR a través de los profesionales asignados realiza seguimiento a las solicitudes de reconocimiento de personerías Jurídicas especiales, de los vencimientos de los términos de respuesta a las observaciones enviadas a los solicitantes. Como evidencia de un Libro Excel, correos electrónicos y oficios y /o resoluciones de archivo.</t>
  </si>
  <si>
    <t>Expedir Decreto Reglamentario de actualización del procedimiento para trámite y reconocimiento de las personerías jurídicas, que no cubra los marcos normativos y necesidades del sector religioso.</t>
  </si>
  <si>
    <t xml:space="preserve">Director (a) de Asuntos Religiosos </t>
  </si>
  <si>
    <t>Debil manipulación de información contenida en los sistemas, bases de datos y en el archivo donde se encuentran consignados los documentos.</t>
  </si>
  <si>
    <t>El Coordinador del Sistema de Información del Grupo de Articulación Interna para la Política de Víctimas del Conflicto Armado revisa de manera semanal las comunicaciones allegadas por los alcaldes y gobernadores relacionadas con la designación de los enlaces encargados de suministrar la información en el RUSICST, por lo que procede a bloquear el acceso a los enlaces antiguos y a asignar usuarios y contraseñas a los enlaces nuevos. El coordinador del sistema revisa que dichas designaciones cumplan con todos los requisitos para proceder con el trámite de asignación de permisos. Las evidencias y trazabilidad de las comunicaciones quedan guardadas en el correo electrónico reporteunificado@mininterior.gov.co y en la plataforma RUSICST.</t>
  </si>
  <si>
    <t xml:space="preserve">Verificar y validar que la documentación incluida por la población en los aplicativos tecnológicos controlados y custodiados por el Ministerio del Interior, cumpla con los requisitos establecidos por la Dirección de Asuntos para Comunidades Negras, Afrocolombianas y Palenqueras.
</t>
  </si>
  <si>
    <t>Reprocesos y fallas técnicas, logísticas y operativas que afectan a la comunidad Negra, Afrocolombiana, Raizal y Palenquera</t>
  </si>
  <si>
    <t>Incumplimiento de los lineamientos establecidos en la normatividad vigente del Ministerio del Interior, al realizar fortalecimientos y eventos dirigidos a la comunidad.</t>
  </si>
  <si>
    <t>Posibilidad de afectación reputacional por reprocesos y fallas técnicas, logísticas y operativas que afectan a la comunidad Negra, Afrocolombiana, Raizal y Palenquera, debido al incumplimiento de los lineamientos establecidos en la normatividad vigente del Ministerio del Interior, al realizar fortalecimientos y eventos dirigidos a la comunidad.</t>
  </si>
  <si>
    <t>Los funcionarios y contratistas de la DACNARP, cada vez que se planifique, ejecute y evalúe un evento, deberán realizar conforme a lo establecido en el Instructivo "Realización de Eventos en el Ministerio Interior" y sus formatos adjuntos, igualmente, deberá hacer control de calidad sobre la información diligenciada. En caso de presentarse alguna desviación en el desarrollo del procedimiento, se deben plantear las acciones correctivas que mitiguen la materialización del riesgo. Como evidencia se dejan los formatos debidamente diligenciados.</t>
  </si>
  <si>
    <t>La DACNARP, realizará socializaciones sobre el  Instructivo "Realización de Eventos en el Ministerio Interior"  y formatos adjuntos a funcionarios y contratistas de manera permanente, con el fin de que se interiorice el instructivo y permita el logro de los objetivos institucionales. En caso de detectar que en el funcionario y/o contratista persiste el desconocimiento sobre el instructivo y formatos adjuntos, se deberá continuar con actividades de inducción y reinducción. Como evidencia se dejan las listas de asistencia de las actividades realizadas.</t>
  </si>
  <si>
    <t>Verificar que la información registrada en los formatos asociados al Instructivo "Realización de Eventos en el Ministerio Interior", se haya incluido acorde con lo requerido, además, que cumpla con criterios de calidad.</t>
  </si>
  <si>
    <t>Cargue de la información incumpliendo con los requisitos establecidos por la DACNARP, para que los Jóvenes de las Comunidades se les exonere del servicio militar y de pagar la cuota de compensación militar</t>
  </si>
  <si>
    <t>Inobservancia en los requisitos para lograr el beneficio según resolución 0762 del 8 de julio de 2020 y Sentencia 433 de 2021 de la Corte Constitucional.</t>
  </si>
  <si>
    <t>Posibilidad de afectación reputacional por el cargue de la información incumpliendo con los requisitos establecidos por la DACNARP, para que los Jóvenes de las Comunidades se les exonere del servicio militar y de pagar la cuota de compensación militar, debido a la inobservancia en los requisitos para lograr el beneficio según resolución 0762 del 8 de julio de 2020 y Sentencia 433 de 2021 de la Corte Constitucional.</t>
  </si>
  <si>
    <t>La DACNARP, realizará socializaciones del Instructivo Beneficio Servicio Militar a los miembros de la comunidad Negra, Afrocolombiana, Raizal y Palenquera, está se realizará permanente con el fin de que se interiorice el mismo y permita el logro de los objetivos institucionales. Como evidencia se dejan las listas de asistencia, registro fotográfico, informes de comisión.</t>
  </si>
  <si>
    <t xml:space="preserve">Verificar y validar que la documentación incluida por la población en los aplicativos tecnológicos controlados y custodiados por el Ministerio del Interior, para el trámite de exoneración del servicio militar y pago de la cuota de compensación militar cumpla con los requisitos establecidos por la Dirección de Asuntos para Comunidades Negras, Afrocolombianas y Palenqueras.
</t>
  </si>
  <si>
    <t>Inconvenientes jurídicos y administrativos que se desprenden del incumplimiento en los plazos establecidos por la ley para la atención de las PQRSD</t>
  </si>
  <si>
    <t xml:space="preserve">Trámite inoportuno de las PQRSD allegadas a la Dirección de Asuntos para Comunidades Negras, Afrocolombianas, Raizales y Palenqueras </t>
  </si>
  <si>
    <t xml:space="preserve">Posibilidad de afectación reputacional por inconvenientes jurídicos y administrativos que se desprenden del incumplimiento en los plazos establecidos por la ley para la atención de las PQRSD, debido al trámite inoportuno de las PQRSD allegadas a la Dirección de Asuntos para Comunidades Negras, Afrocolombianas, Raizales y Palenqueras </t>
  </si>
  <si>
    <t>La DACNARP, realizará inducción y reinducción a los funcionarios y contratistas de la Dirección en los trámites y servicios ofertados, además, de las implicaciones legales que conlleva la respuesta inoportuna de las PQRSD. Como evidencia de este control se tendrá las listas de asistencias, registro fotográfico, informes de comisión.</t>
  </si>
  <si>
    <t>El Director de la DACNARP y los supervisores de contratos, verificaran continuamente que los trámites asignados a los funcionarios y contratistas en la plataforma de gestión documental ControlDoc, se respondan de forma oportuna. Como evidencia de este control se tendrá la verificación en ControlDoc.</t>
  </si>
  <si>
    <t>Permanentemente</t>
  </si>
  <si>
    <t>Número de solicitudes atendidas/Número de solicitudes allegadas a la DCNARP</t>
  </si>
  <si>
    <t>Formatos realización de eventos,  informe de comisión</t>
  </si>
  <si>
    <t>Listas de aistencia</t>
  </si>
  <si>
    <t>Listas de asistencia, registro fotográfico, informes de comisión, link de reuniones</t>
  </si>
  <si>
    <t>EFICACIA:
( # de capacitaciones realizadas del Instructivo Beneficio Servicio Militar como miembro de la comunidad Negra, Afrocolombiana, Raizal y Palenquera, a los miembros de las Comunidades Negras, Afrocolombianas, raizales y Palenqueras del pais/ # de socializaciones programadas del Instructivo Beneficio Servicio Militar como miembro de la comunidad Negra, Afrocolombiana, Raizal y Palenquera, a los miembros de las Comunidades Negras, Afrocolombianas, raizales y Palenqueras del pais)</t>
  </si>
  <si>
    <t>Listas de asistencias, registro fotográfico, informes de comisión.</t>
  </si>
  <si>
    <t>(# de PQRSD atendidas DACNARP/ # de PQRSD allegadas a la DACNARP)</t>
  </si>
  <si>
    <t>Verificación en ControlDoc.</t>
  </si>
  <si>
    <t xml:space="preserve">Mensual </t>
  </si>
  <si>
    <t>El Coordinador del Sistema de Información con el fin de evitar la pérdida de integridad de la información, se articula con la Oficina de  Información pública del Interior para Verificar que se efectúen copias de seguridad de la información alojada en el RUSICST, las cuales están almacenados en los servidores del Ministerio del Interior.</t>
  </si>
  <si>
    <t xml:space="preserve">Dirección de Asuntos Indigenas, Rom y Minorías </t>
  </si>
  <si>
    <t>La DACNARP, a través de sus grupos de trabajo, y como se enmarca en las actividades del plan de acción de cada vigencia,  capacitan y prestan asistencia técnica a la comunidad Negra, Afrocolombiana, Raizal y Palenquera, a las instituciones y cualquier ente natural y jurídico que lo solicite permanentemente con el propósito de dar a conocer a sus clientes internos y externos la oferta institucional y sus procedimientos para los tramites y servicios. Como evidencia de este control se tendrá las listas de asistencias con su respectivo registro fotográfico, informes de comisión.</t>
  </si>
  <si>
    <t xml:space="preserve">Incumplimiento e intermediación en beneficio propio o de terceros frente a los requisitos legales establecidos por el Ministerio del Interior, con relación a los trámites y/o servicios asociados a la Dirección de Asuntos para Comunidades Negras, Afrocolombianas, Raizales y Palenqueras, para el autorreconocimiento de las personas naturales, certificados de cupos y/o descuentos, registro de organizaciones de base y consejos comunitarios de la población Negras, Afrocolombianas, raizales y Palenqueras del país.  </t>
  </si>
  <si>
    <t>Manipulación y extracción de información de las bases de datos a favor de terceros.</t>
  </si>
  <si>
    <t>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t>
  </si>
  <si>
    <t>La DACNARP como mecanismo de validación y control asigna lideres de grupo, quienes verifican permanentemente la información que produce la dirección con el propósito de encontrar información inconsistente y requerir al servidor público que la produjo para que este la ajuste, como evidencia se deja la trazabilidad electrónica.</t>
  </si>
  <si>
    <t xml:space="preserve">La DACNARP apoyada en su grupo de seguimiento y monitoreo realiza permanentemente la revisión de la actualización de la página institucional del Ministerio del Interior, con el propósito de llegar de forma masiva a la comunidad en general, enfatizando la gratuidad y el procedimiento de los tramites. Como evidencia se tiene las piezas publicadas. </t>
  </si>
  <si>
    <t xml:space="preserve">La DACNARP apoyada en su grupo de seguimiento y monitoreo realiza permanentemente la revisión de la actualización de la página institucional del Ministerio del Interior, con el propósito que permiten llegar de forma masiva a la comunidad en general, enfatizando la gratuidad y el procedimiento de los tramites. Como evidencia se tiene las piezas publicadas. </t>
  </si>
  <si>
    <t>La DACNARP como mecanismo de validación y control asigna lideres de grupo, quienes verifican permanentemente la información que produce la dirección con el propósito de encontrar información inconsistente y requerir al servidor público que la produjo para que éste la ajuste, como evidencia se deja la trazabilidad electrónica.</t>
  </si>
  <si>
    <t>El grupo de gestión documental de la DACNARP realiza cada vez que sea solicitada, control de entrega de información contenida en los expedientes a los servidores públicos que la requieran con el propósito de encontrar alguna inconsistencia de la información y se pueda hacer seguimiento de esta. como evidencia se realiza cuadro de control préstamo de carpetas el cual incluye la fecha de entrega y devolución de estas.</t>
  </si>
  <si>
    <t>El grupo de gestión documental de la DACNARP realiza cada vez que es solicitada, control de entrega de información contenida en los expedientes a los servidores públicos que la requieran con el propósito de encontrar alguna inconsistencia de la información y se puede hacer seguimiento de esta. como evidencia se realiza cuadro de control préstamo de carpetas el cual incluye la fecha de entrega y devolución de estas.</t>
  </si>
  <si>
    <t xml:space="preserve">Los funcionarios y contratistas de la Oficina de la DACNARP,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la solicitud de oficio con soportes de manifestación de conflicto de interés puestos en conocimiento por parte de los funcionarios o contratistas al jefe inmediato. </t>
  </si>
  <si>
    <t>La Dirección de Asuntos para las Comunidades Negras solicitará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DACNARP,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t>
  </si>
  <si>
    <t>Requerimiento mediante memorando al servidor público responsable.</t>
  </si>
  <si>
    <t>Insuficiente soporte tecnológico a nivel de seguridad de la información para las mejoras en la actualización de plataformas tecnológicas,  mantenimiento de las bases de datos, software y servidores de propiedad del Ministerio del Interior, lo cual, soporte y custodie la información registrada.</t>
  </si>
  <si>
    <t>Carencia de seguridad de la información, que pone en riesgo la información confidencial que utilizan los clientes internos y externos para acceder a la oferta institucional de la DACNARP.</t>
  </si>
  <si>
    <t xml:space="preserve">Posibilidad de afectación reputacional por insuficiente soporte tecnológico a nivel de seguridad de la información para las mejoras en la actualización de plataformas tecnológicas,  mantenimiento de las bases de datos, software y servidores de propiedad del Ministerio del Interior, lo cual, soporte y custodie la información registrada, debido a la carencia de seguridad de la información,  que pone en riesgo la información confidencial que utilizan los clientes internos y externos para acceder a la oferta institucional de la DACNARP.
</t>
  </si>
  <si>
    <t>Respuestas fuera de términos de los requerimientos allegados a la DACNARP, asignados a través del aplicativo ControlDoc.</t>
  </si>
  <si>
    <t>Falta de mantenimiento tecnológico del aplicativo ControlDoc</t>
  </si>
  <si>
    <t>Posibilidad de afectación reputacional por respuestas fuera de términos de los requerimientos allegados a la DACNARP, asignados a través del aplicativo ControlDoc, debido a la falta de mantenimiento tecnológico del aplicativo ControlDoc</t>
  </si>
  <si>
    <t>Débil fortalecimiento en la supervisión y verificación en el control de las bases de datos de operación en los procesos, lo cual acarrea fallas en la operación.</t>
  </si>
  <si>
    <t>El Director de la DACNARP como mecanismo de validación y control asigna líderes de grupo, quienes verifican permanentemente la información que produce la dirección con el propósito de encontrar información inconsistente y requerir al servidor público que la produjo para que éste la ajuste, como evidencia se deja la trazabilidad electrónica.</t>
  </si>
  <si>
    <t>El Director de la DACNARP y los Coordinadores de grupo, realizarán una verificación semanal de los requerimiento allegados a la DACNARP, con el fin de evacuar y brindar prioridad a los requerimientos próximos a vencer. Como evidencia de este control queda la trazabilidad en el aplicativo ControlDoc</t>
  </si>
  <si>
    <t>Revisar y verificar con frecuencia mensual, que los aplicativos, soportes y plataformas asociados a los trámites y servicios de la dirección estén funcionando de forma correcta. Como evidencia se dejan pantallazos de los aplicativos funcionando correctamente.</t>
  </si>
  <si>
    <t xml:space="preserve">El Director de la DACNARP y Coordinadores de grupo </t>
  </si>
  <si>
    <t>Solicitar fortalecimiento y apoyo técnico a la dependencia líder del manejo del el aplicativo ControlDoc para funcionarios y contratistas.  Como evidencia de este control se tendrá las listas de asistencias con su respectivo registro fotográfico, informes de comisión.</t>
  </si>
  <si>
    <t xml:space="preserve"> # de incumplimientos de los requisitos legales en las solicitudes de trámite radicadas/#Solicitudes de trámite radicadas *100
</t>
  </si>
  <si>
    <t xml:space="preserve">Funcionario y/o contratista designado de la Subdirección Corporativa </t>
  </si>
  <si>
    <t>(# jornadas de inducción, reconducción y capacitación realizadas/ # de jornadas de inducción, re-inducción y capacitación programadas) x 100
(número de funcionarios capacitados/total funcionarios DANCP) x 100</t>
  </si>
  <si>
    <t>(#capacitaciones en consulta previa realizadas/ #capacitaciones en consulta previa programadas) x 100</t>
  </si>
  <si>
    <t>Listados de asistencia a las jornadas de inducción, reinducción y capacitación.</t>
  </si>
  <si>
    <t>Mitigar el impacto de la materialización del riesgo, identificando la actividad que no se realizó y el responsable a cargo, revisar la agenda del desarrollo de actividades de los meses siguientes para Prioriza las tareas y agregar fecha límite Identificando los recursos necesarios para la nueva reprogramación por parte del coordinador en menor tiempo.</t>
  </si>
  <si>
    <t>Realizar actividades que NO se contemplan dentro de la politica marco de Convivencia y Seguridad ciudadana con el fin de beneficiar a terceros.</t>
  </si>
  <si>
    <t>Factores como la aceptación de algún  tipo de soborno por parte del funcionario en territorio para gestionar o realizar actividades que van mas alla de la misión de la entidad dentro de la politica marco, buscar obtener un beneficio  propio por parte de la entidad territorial y  abuso de confianza, se puede incurrir en el riesgo de realizar actividades que NO se contemplan dentro de la politica marco de Convivencia y Seguridad ciudadana con el fin de beneficiar a terceros, generando mala reputación de la entidad en territorio, problemas juridicos que involucran a la entidad y quejas, peticiones y reclamos.</t>
  </si>
  <si>
    <t>Debido al desconocimiento de los requisitos, desinformación por parte de los interesados, intereses personales e inconsistencia en los estudios previos puede suceder que se viabilicen proyectos sin el cumplimiento de los requisitos minimos previstos, en beneficio propio o de terceros, lo cual puede generar la toma de decisiones inapropiadas, errores en las Viabilidades, investigaciones disciplinarias, fiscales, penales, quejas, reclamos, derechos de petición, pérdida de imagen, credibilidad institucional, entre otras.</t>
  </si>
  <si>
    <t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</si>
  <si>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</si>
  <si>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</si>
  <si>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 xml:space="preserve">Trimestralmente, el servidor delegado por parte del director para la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</si>
  <si>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director Seguridad, Convivencia Ciudadana y Gobierno</t>
  </si>
  <si>
    <t xml:space="preserve">Cuatrimestralmente, el servidor delegado por parte del director para la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</si>
  <si>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El director  de Seguridad, Convivencia Ciudadana y Gobierno coordina y realiza capacitaciones al personal (funcionarios y contratistas), socializa a Entidades Territoriales y/o Gubernamentales los requisitos y formatos establecidos para la viabilización de proyectos, con una periodicidad permanente y/o cada vez que se requiera, con el propósito de que tengan pleno conocimiento de los requisitos y condiciones mínimos para la cofinanciación de proyectos. En el caso que persista el desconocimiento de los procesos, se realiza nueva de capacitación y/o socialización a la parte interesada que presente la debilidad. De todo lo anterior, se deja evidencia en los formatos de lista de asistencia y formatos de capacitación, los cuales reposan en los diferentes aplicativos que tiene la entidad.</t>
  </si>
  <si>
    <t>El director de Seguridad, Convivencia Ciudadana y Gobierno coordina y realiza capacitaciones al personal (funcionarios y contratistas), socializa a Entidades Territoriales y/o Gubernamentales los requisitos y formatos establecidos para la viabilización de proyectos, con una periodicidad permanente y/o cada vez que se requiera, con el propósito de que tengan pleno conocimiento de los requisitos y condiciones mínimos para la cofinanciación de proyectos. En el caso que persista el desconocimiento de los procesos, se realiza nueva de capacitación y/o socialización a la parte interesada que presente la debilidad. De todo lo anterior, se deja evidencia en los formatos de lista de asistencia y formatos de capacitación, los cuales reposan en los diferentes aplicativos que tiene la entidad.</t>
  </si>
  <si>
    <t xml:space="preserve">La coordinacion del grupo de planeación y viabilización asigna un  usuario y contraseña único por cada Entidad territorial, para ingresar a la plataforma SIPI, como único medio para cargar los documentos de los proyectos radicados ante el Ministerio del Interior, para evitar que personas ajenas a las entidades interesadas puedan acceder a información de uso confidencial de los proyectos. En caso de uso indebido del usuario la dirección de Seguridad y Convivencia Ciudadana informará a la Oficina de Información Pública para realizar el bloqueo de la cuenta y asignacion de nuevo usuario y se informara a las partes interesadas mediante memorando dirigido a la entidad territorial y reposara en los archivos del Ministerio del Interior. </t>
  </si>
  <si>
    <t xml:space="preserve">Realizar socialización y capacitaciones de los funcionarios, contratistas y entidades territoriales tendientes al fortalecimiento de los requisitos y formatos establacidos para la viabilización y radicación de proyectos.
</t>
  </si>
  <si>
    <t xml:space="preserve">
Asignar perfil de usuario unico para cada municipio en donde se podran radicar los proyectos en la plataforma SIPI.
</t>
  </si>
  <si>
    <t xml:space="preserve">
Asignar perfil de usuario unico para cada municipio en donde se podran radicar los proyectos en la plataforma SIPI.
</t>
  </si>
  <si>
    <t>La dirección de Seguridad, Convivencia Ciudadana y Gobierno solicitirá como mínimo dos capacitaciones al año a la Subdirección de Gestión Humana, sobre el Código de Ética adoptado por el Ministerio del Interior mediente resolución 904 de 2017, con el próposito de brindarle a los funcionarios o contratistas de ésta dependencia,  las herramientas básicas para identificar posibles situaciones de corrupción en las cuales puedan estar inmersos dentro de su actuar administrativo. En caso de detectar que un funcionario o contratista de la SSCC, no cuente con las herramientas o habilidades para identificar posibles situaciones de corrupción en las cuales pueda estar inmerso, deberá solicitarse a la Subdirección de Gestión Humana la capacitación respectiva. Como evidencia se deja las actas de asistencia a capacitación.</t>
  </si>
  <si>
    <t xml:space="preserve">Los funcionarios y contratistas de la dirección de Seguridad , Convivencia Ciudadana y Gobierno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t>
  </si>
  <si>
    <t xml:space="preserve"> Insuficiente seguimiento a los tiempos de respuesta de las correcciones por parte del solicitante a las observaciones realizadas por parte de los funcionarios la DAR. 
</t>
  </si>
  <si>
    <t xml:space="preserve">Número de proyectos de resolución para validación y aprobación/ No solicitudes de proyectos de Resolución recibidas </t>
  </si>
  <si>
    <t>Lista de asistencia</t>
  </si>
  <si>
    <t>Semestralmente</t>
  </si>
  <si>
    <t>Trimestralmente</t>
  </si>
  <si>
    <t>Plan anual de adquisición</t>
  </si>
  <si>
    <t>Director DAIRM</t>
  </si>
  <si>
    <t>Bimensual</t>
  </si>
  <si>
    <t>Posibilidad de afectación Económica y Reputacional por acumulación de expedientes observados de solicitudes de reconocimiento de personerías Jurídicas, debido a  insuficiente seguimiento a los tiempos de respuesta de las correcciones por parte del solicitante a las observaciones realizadas por parte de los funcionarios de la DAR.</t>
  </si>
  <si>
    <t>Expedir Decreto Reglamentario de actualización del procedimiento para trámite y reconocimiento de las personerías jurídicas, que no cubran los marcos normativos y necesidades del sector de religioso</t>
  </si>
  <si>
    <t>Posibilidad de afectación económica y reputacional por expedir Decreto Reglamentario de actualización del Procedimiento para tramite y Reconocimiento de las Personerías que no cubran los marcos normativos y necesidades del sector Religioso, debido a desconocimiento del marco legal de la Libertad Religiosa en Colombia por parte del funcionario que proyecta el Decreto.</t>
  </si>
  <si>
    <t>El  Director (a) de la DAR con su equipo de trabajo realiza sesiones virtuales y presenciales con el fin de que el funcionario conozca el marco legal  con el fin de evitar errores legales en la Expedición del Decreto, Se deja evidencia de la capacitación en la lista de asistencia, correos electrónicos.</t>
  </si>
  <si>
    <t>Posibilidad de presentarse desconocimiento del marco legal de la libertad religiosa en Colombia por parte del funcionario que proyecta el decreto, se puede expedir Decreto Reglamentario de actualización del procedimiento para trámite y reconocimiento de las personerías jurídicas, que no cubra los marcos normativos y necesidades del sector religioso, lo que puede generar, presentación de tutelas, demandas en contra del Decreto expedido por el Ministerio, inconformidad por parte del sector religioso y Perdida de la imagen institucional.</t>
  </si>
  <si>
    <r>
      <t xml:space="preserve">CA1. </t>
    </r>
    <r>
      <rPr>
        <sz val="10"/>
        <color indexed="8"/>
        <rFont val="Gill Sans MT"/>
        <family val="2"/>
      </rPr>
      <t>Desconocimiento del marco legal de la libertad religiosa en Colombia por parte del funcionario que proyecta el decreto</t>
    </r>
  </si>
  <si>
    <r>
      <rPr>
        <b/>
        <sz val="10"/>
        <color theme="1"/>
        <rFont val="Gill Sans MT"/>
        <family val="2"/>
      </rPr>
      <t xml:space="preserve">1. </t>
    </r>
    <r>
      <rPr>
        <sz val="10"/>
        <color theme="1"/>
        <rFont val="Gill Sans MT"/>
        <family val="2"/>
      </rPr>
      <t xml:space="preserve">Presentación de tutelas, demandas en contra del Decreto expedido por el Ministerio
</t>
    </r>
    <r>
      <rPr>
        <b/>
        <sz val="10"/>
        <color theme="1"/>
        <rFont val="Gill Sans MT"/>
        <family val="2"/>
      </rPr>
      <t xml:space="preserve">2. </t>
    </r>
    <r>
      <rPr>
        <sz val="10"/>
        <color theme="1"/>
        <rFont val="Gill Sans MT"/>
        <family val="2"/>
      </rPr>
      <t xml:space="preserve">Inconformidad por parte del sector religioso.
</t>
    </r>
    <r>
      <rPr>
        <b/>
        <sz val="10"/>
        <color theme="1"/>
        <rFont val="Gill Sans MT"/>
        <family val="2"/>
      </rPr>
      <t>3.</t>
    </r>
    <r>
      <rPr>
        <sz val="10"/>
        <color theme="1"/>
        <rFont val="Gill Sans MT"/>
        <family val="2"/>
      </rPr>
      <t xml:space="preserve"> Pérdida de la imagen institucional</t>
    </r>
  </si>
  <si>
    <t>Fichas relatorías, lista de asistencias, registros fotográficos.</t>
  </si>
  <si>
    <r>
      <rPr>
        <b/>
        <sz val="12"/>
        <rFont val="Gill Sans MT"/>
        <family val="2"/>
      </rPr>
      <t xml:space="preserve">Eficacia: </t>
    </r>
    <r>
      <rPr>
        <sz val="12"/>
        <rFont val="Gill Sans MT"/>
        <family val="2"/>
      </rPr>
      <t xml:space="preserve">Capacitaciones relacionadas con la tramitología y conocimiento de la misma 
</t>
    </r>
    <r>
      <rPr>
        <b/>
        <sz val="12"/>
        <rFont val="Gill Sans MT"/>
        <family val="2"/>
      </rPr>
      <t xml:space="preserve">
Efectividad: </t>
    </r>
    <r>
      <rPr>
        <sz val="12"/>
        <rFont val="Gill Sans MT"/>
        <family val="2"/>
      </rPr>
      <t>Número de quejas y denuncias presentadas por los ciudadanos resueltas/ Número de quejas y denuncias presentadas por los ciudadanos allegadas) *100</t>
    </r>
  </si>
  <si>
    <t>Respuestas fuera de términos de los requerimientos allegados a la DAR, asignados a través del aplicativo ControlDoc e indebida asignación de correspondencia</t>
  </si>
  <si>
    <t>Falta de fortalecimiento en la respuesta al cliente externo del aplicativo ControlDoc y soporte técnico del mismo</t>
  </si>
  <si>
    <t>Posibilidad de afectación reputacional por respuestas fuera de términos de los requerimientos allegados a la DAR, asignados a través del aplicativo ControlDoc e indebida asignación de correspondencia, debido a la falta de fortalecimiento en la respuesta al cliente externo del aplicativo ControlDoc y soporte técnico del mismo</t>
  </si>
  <si>
    <t>Demora  en la atención de trámites  y servicios dirigidos a las  Entidades y Organizaciones del Sector Religioso</t>
  </si>
  <si>
    <t>Falta de fortalecimiento tecnológico,  mejoras en la actualización y mantenimiento de las bases de datos, plataformas tecnológicas y software, de propiedad del Ministerio del Interior,  establecidas para los trámites y servicios  dirigidos a las Entidades y Organizaciones Religiosas que desarrolla la Dirección.</t>
  </si>
  <si>
    <t>Posibilidad de afectación económica y reputacional por la demora en la atención de trámites  y servicios dirigidos a las  Entidades y Organizaciones del Sector Religioso, debido a la falta de fortalecimiento tecnológico,  mejoras en la actualización y mantenimiento de las bases de datos, plataformas tecnológicas y software, de propiedad del Ministerio del Interior,  establecidas para los trámites y servicios que desarrolla la Dirección.</t>
  </si>
  <si>
    <t>El director (a)de la DAR con los equipos de trabajo de la DAR, realizara una verificación semanal de los requerimiento allegados a la DAR, con el fin de evacuar y brindar prioridad a los requerimientos próximos a vencer. Como evidencia se incluyen fichas de relatoría, listas de asistencias, informes periódicos de ControlDoc.</t>
  </si>
  <si>
    <t>El director (a) de la DAR, solicitara fortalecimientos y apoyo técnico constante a los funcionarios y contratistas en el aplicativo ControlDoc a la dependencia líder del mismo y realizar seguimiento semanal al aplicativo, para verificar el estado actual términos  de los requerimiento allegados a la DAR y requerir a los que los tengan asignados. Como evidencia se incluyen fichas de relatoría, listas de asistencias, informes periódicos de ControlDoc.</t>
  </si>
  <si>
    <t>El director (a) de la DAR con los equipos de trabajo de la DAR, por medio de los procesos de trámites y servicios dirigidos a las Entidades y Organizaciones Religiosas que desarrolla la Dirección, realizara una verificación semanal de las bases de datos como medidas para el fortalecimiento tecnológico, por medio de mejoras en la actualización y mantenimiento de las bases de datos de propiedad del Ministerio del Interior.  Como Evidencia se incluyen actas de reuniones de seguimientos de la plataforma tecnológica, lista de asistencia e informes y matrices.</t>
  </si>
  <si>
    <t>El director (a) de la DAR, solicitara fortalecimientos y apoyo técnico constante a los funcionarios y contratistas en el aplicativo ControlDoc a la dependencia líder del mismo y realizar mejoras en el aplicativo y en los reportes del estado actual de los términos de los tramites allegados a la DAR y requerir a los que los tengan asignados. Como Evidencia se incluyen actas de reuniones de seguimientos a tramites que presentan demoras, lista de asistencia e informes.</t>
  </si>
  <si>
    <t>Desarrollar reuniones con funcionarios y contratistas para identificar los trámites vencidos asignados en la dirección con el fin de priorizarlos y dar respuesta a los requerimientos en el menor tiempo posible.  Como Evidencia se incluyen actas de reuniones de seguimientos, informes de tramites que presentan demoras, lista de asistencia entre otros.</t>
  </si>
  <si>
    <t xml:space="preserve">Realizar acciones de contingencia con los funcionarios y contratistas de la Dirección para identificar necesidades y mejoras que permitan fortalecer el aplicativo ControlDoc y tener mayor manejo de la herramienta de gestión documental, en la verificación de las asignaciones realizadas por la DAR y realizar los requerimientos a los responsables de los mismo con el fin de evitar respuestas fuera de términos. Como Evidencia se incluyen informes de seguimiento a plataforma tecnológica, listas de asistencia, informes de mejoras, entre otros.  </t>
  </si>
  <si>
    <t xml:space="preserve">Número de reuniones de seguimiento de tramites
Número de Tramites vencidos / número de tramites presentados a la DAR
</t>
  </si>
  <si>
    <t xml:space="preserve">Número de Reuniones de  fortalecimiento y seguimiento al aplicativo controlDoc
Número de quejas  y denuncias presentadas </t>
  </si>
  <si>
    <t xml:space="preserve">Número de reuniones de verificación de las bases de datos para el fortalecimiento tecnológico. 
Número de quejas y denuncias presentadas por tramites y servicios </t>
  </si>
  <si>
    <t xml:space="preserve">Capacitaciones relacionadas con la tramitología y conocimiento de la misma 
Número de quejas y denuncias presentadas por los ciudadanos por tramites vencidos </t>
  </si>
  <si>
    <t>Fichas de relatoría, listas de asistencias, informes periódicos de ControlDoc.</t>
  </si>
  <si>
    <t>Actas de reuniones de seguimientos de la plataforma tecnológica, lista de asistencia e informes y matrices.</t>
  </si>
  <si>
    <t>Actas de reuniones de seguimientos a tramites que presentan demoras, lista de asistencia e informes.</t>
  </si>
  <si>
    <t>Posibilidad de afectación reputacional por inoportuna entrega de información a la Corte Constitucional sobre el avance de cumplimiento de las órdenes impartidas en la sentencia T-025 de 2004 y sus autos de seguimiento, debido a demoras en el reporte de la informacion solicitada a  las dependencias tranversales referentes a la sentencia T-025 y sus autos de seguimiento.</t>
  </si>
  <si>
    <t>Demoras en el reporte de la informacion solicitada a  las dependencias tranversales referentes a la sentencia T-025 y sus autos de seguimiento.</t>
  </si>
  <si>
    <t>Situaciones de orden público que impide el desarrollo de jornadas generando una alteración de los cronogramas.</t>
  </si>
  <si>
    <t>El Coordinador del Grupo de Articulación Interna para la Política de Víctimas del Conflicto Armado cada vez que recibe una solicitud de información por parte de la Corte Constitucional con referencia a los autos de seguimiento a la Sentencia T-025 de 2004 revisa la solicitud y procede a realizar el requerimiento formal de los reportes a las dependencias del Ministerio del Interior de acuerdo con las competencias y el contenido, estableciendo fechas de entrega oportuna de los informes, a través del correo electrónico o del aplicativo Control Doc. Las evidencias reposaran en los informes remitidos a la Honorable Corte Constitucional, mediante correos electrónicos y aplicativo ControlDoc, así como en las grabaciones de las mesas de trabajo donde se consolida la información.</t>
  </si>
  <si>
    <t xml:space="preserve">El Coordinador del  Grupo de Articulación Interna para la Política de Víctimas del Conflicto Armado revisa y aprueba mensualmente la programación de asistencias técnicas en la bitácora de comisiones de servicio y autorizaciones de desplazamiento del grupo con el fin de agotar los compromisos institucionales a nivel territorial, estando pendiente de cualquier situación de orden público que se presente en el momento. Las evidencias de las asistencias técnicas realizadas, reposaran en las solicitudes de comisión, listados de controles de asistencia y reporte de las capacitaciones brindadas  </t>
  </si>
  <si>
    <t>Eficacia: número de respuestas dadas/ número de solicitudes recibidas</t>
  </si>
  <si>
    <t>Eficacia: número de comisiones tramitadas/número de comisiones programadas</t>
  </si>
  <si>
    <t xml:space="preserve">Fichas de relatorías, donde se incluyen el objetivo, alcance, listado de asistencia, registro fotográfico. </t>
  </si>
  <si>
    <t xml:space="preserve">Fichas de relatorías, donde se incluyen el objetivo, alcance, listado de asistencia, temas tratados y registro fotográfico. </t>
  </si>
  <si>
    <t>Libro Excel, correos electrónicos y oficios y /o resoluciones de archivo.</t>
  </si>
  <si>
    <t>Lista de asistencia, correos electrónicos.</t>
  </si>
  <si>
    <t>Director (a) DAR</t>
  </si>
  <si>
    <t xml:space="preserve">Correos electrónicos de envió del proyecto de Resolución para su validación y aprobación. </t>
  </si>
  <si>
    <t xml:space="preserve">Número de   asistencias Técnicas frete al marco normativo para los tramites de personerías jurídicas especiales desarrolladas / Número de   asistencias Técnicas frente al marco normativo para los tramites de personerías jurídicas especiales programadas </t>
  </si>
  <si>
    <t>Número de talleres de formación realizados por la Dirección para la disminución de cuellos de botellas / Número de talleres de formación programados por la Dirección para mitigar de cuellos de botellas</t>
  </si>
  <si>
    <t>Número de solicitudes de reconocimiento de personerías jurídicas especiales vencidas por termino / Número de total de solicitudes  de reconocimiento de personerías jurídicas especiales</t>
  </si>
  <si>
    <t>Número de actividades realizadas para el conocimiento del marco legal en la expedicion del decreto</t>
  </si>
  <si>
    <t>Cambios de los enlaces en las alcaldías y gobernaciones quienes son los encargados de diligenciar los reportes dentro del sistema.</t>
  </si>
  <si>
    <t xml:space="preserve">Posibilidad de afectación reputacional por perdida de integridad de la información almacenada en el sistema de información RUSICST, debido a cambios de los enlaces en las alcaldías y gobernaciones quienes son los encargados de diligenciar los reportes dentro del sistema. </t>
  </si>
  <si>
    <t xml:space="preserve">El  Director (a) de la DAR,  a la fecha del 30 de abril de 2024, continua realizando Asistencias Jurídicas, mencionando  el paso a paso del Procedimiento para otorgar la Personería Jurídica, aclarando que nuestros procedimientos son gratuitos y no se requiere ningún tipo de intermediación,  con el fin de evitar hechos de corrupción, buscando garantizar el derecho al culto y  creando escenarios para el reconocimiento y fortalecimiento de las entidades del sector religioso,  como la integralidad del derecho de Libertad religiosa y de Cultos. Los indicadores de gestión aplicados fueron efectivos y acordes con los objetivos y las políticas institucionales, realizando 16 asistencias técnicas de 80 programadas en el año para un 20% en avance; Febrero (9)  . 2-feb, Bogotá D.C , Bogotá D.C; 8-feb, Antioquia , Medellín; 14-feb, Antioquia , Segovia; 17-feb, Guainía, Inírida y 19-feb, La Guajira , Riohacha. Marzo (7): 4-mar, Cesar, Valledupar; 12-mar, Cesar, La Paz y Valledupar; 13-mar, Bogotá D.C , Bogotá D.C ; 18-mar, Córdoba , Pueblo Nuevo ; 19-mar, Córdoba , Montería ; 20-mar, Córdoba , Lorica.  Como evidencia se aportan  fichas de relatorías, listado de asistencia, temas tratados y registro fotográfico. </t>
  </si>
  <si>
    <t xml:space="preserve">El  Director (a) de la DAR,  a la fecha del 30 de abril de 2024, continua permanentemente verificando la normatividad en materia de Políticas Públicas, del Sector Religioso, para la buena prestación del Servicio y la garantía de cada uno de sus derechos fundamentales, permitiendo de esta manera las condiciones constitucionales y legales para la protección de los mismos de manera integral, facilitando el desarrollo de los postulados constitucionales. Los indicadores de Gestión aplicados permiten la consecución de los objetivos y políticas institucionales. Se han realizado hasta la fecha 10 talleres de 40 programados para un 25% de avance; Enero (1): ene, 12-ene, Amazonas, Leticia ; Febrero (5), 14-feb, Arauca , Arauca ; , 21-feb, Atlántico , Barranquilla, 27-feb, Boyacá , Tunja ; Vichada, Puerto Carreño ; 29-feb, Norte de Santander , Cúcuta ; Marzo (4): mar, 4-mar, Cesar, Valledupar ; , 18-mar, Córdoba , Pueblo Nuevo ; 19-mar, Córdoba , Montería ; 20-mar, Córdoba , Lorica. Como evidencia se aportan  fichas de relatorías, listado de asistencia, temas tratados y registro fotográfico. </t>
  </si>
  <si>
    <t xml:space="preserve">A  el 30 de abril de 2024, se ha estado monitoreando permanentemente la herramienta por medio de correos y reuniones virtuales y/o presenciales realizando seguimiento de las solicitudes de personería jurídicas especiales vencidos por termino de respuestas a observaciones enviadas a los solicitantes, teniendo como evidencia el registro en Excel llamado tablero de control que tiene como objetivo presentar el estado actual de vencimientos de términos de respuesta a las observaciones enviadas a los peticionarios teniendo como resultado 540 peticiones atendidas, lista de asistencia, correos enviados y registro fotográfico. </t>
  </si>
  <si>
    <t xml:space="preserve">A  30 de abril Se han realizado sesiones Virtuales y Presenciales con los funcionarios  para actualizar permanentemente sus conocimientos para evitar errores legales en la expedición de Decreto y actos administrativos así: Asistencias técnicas a las entidades territoriales (Gobernaciones y Alcaldías) de manera presencial y virtual, sobre las metodologías y kit de herramientas proferidas por la Dirección realizadas 22 de 68 talleres para un avance del 32%; Enero (1): 12-ene, Amazonas, Leticia; Febrero (12), 2-feb, Bogotá D.C , Bogotá D.C ; 8-feb, Antioquia , Medellín ; 14-feb, Antioquia , Segovia ; , Arauca , Arauca ; 17-feb, Guainía, Inírida; 19-feb, Antioquia , Medellín; La Guajira , Riohacha ; 21-feb, Atlántico , Barranquilla; Guainía, Inírida; 27-feb, Boyacá , Tunja; Vichada, Puerto Carreño; 29-feb, Norte de Santander, Cúcuta; Marzo (8): 4-mar, Cesar, Valledupar ; 12-mar, Cesar, La Paz; Valledupar ; 13-mar, Bogotá D.C, Bogotá D.C; 14-mar, Antioquia , La estrella; 18-mar, Córdoba, Pueblo Nuevo; 19-mar, Córdoba, Montería; 20-mar, Córdoba, Lorica.
A continuación se relaciona el avance a los indicadores:
Numero de Asistencia Técnicas frente al marco normativo para los tramites de personerías jurídicas especiales desarrolladas / Número de   asistencias Técnicas frente al marco normativo para los tramites de personerías jurídicas especiales  = 1/3                                                                                                                                                                                                                                  Número de talleres de formación realizados por la Dirección para la disminución de cuellos de botellas / Número de talleres de formación programados por la Dirección para mitigar de cuellos de botellas= 1/3
Número de solicitudes de reconocimiento de personerías jurídicas especiales vencidas por termino=0
Número de total de solicitudes  de reconocimiento de personerías jurídicas especiales= 540
Número de actividades realizadas para el conocimiento del marco legal en la expedición del decreto= 0
</t>
  </si>
  <si>
    <r>
      <t xml:space="preserve">El  Director (a) de la DAR,  a la fecha del 30 de abril de 2024, continua realizando reuniones virtuales y presenciales a contratistas y funcionarios encargados de la proyeccion de decretos reglamentario de actualizacion en los procedimientos de tramites y reconocimiento de las persorerias juridicas, estas capacitaciones tienen como objetivo reforzar los conocimiento del marco normativo de la libertad religiosa en Colombia.  Como Evidencias se aportan, lista de asistencia y registro fotografico.                                                                                                                                                           
A continuación se relaciona el avance a los indicadores:                                                              </t>
    </r>
    <r>
      <rPr>
        <b/>
        <sz val="11"/>
        <rFont val="Gill Sans MT"/>
        <family val="2"/>
      </rPr>
      <t>Eficacia:</t>
    </r>
    <r>
      <rPr>
        <sz val="11"/>
        <rFont val="Gill Sans MT"/>
        <family val="2"/>
      </rPr>
      <t xml:space="preserve">Capacitaciones relacionadas con la tramitología y conocimiento de la misma =1
</t>
    </r>
    <r>
      <rPr>
        <b/>
        <sz val="11"/>
        <rFont val="Gill Sans MT"/>
        <family val="2"/>
      </rPr>
      <t xml:space="preserve">Efectividad: </t>
    </r>
    <r>
      <rPr>
        <sz val="11"/>
        <rFont val="Gill Sans MT"/>
        <family val="2"/>
      </rPr>
      <t>Número de quejas y denuncias presentadas por los ciudadanos resueltas/ Número de quejas y denuncias presentadas por los ciudadanos allegadas) *100= 627/640</t>
    </r>
  </si>
  <si>
    <t>El Director (a) de Asuntos Religiosos mensualmente realizara reuniones de actualización frente al conocimiento del marco legal de la libertad religiosa en Colombia, la capacitación o taller se realizara de forma presencial o virtual a funcionarios o contratistas encargados de la proyección de decreto Reglamentario de actualización en los procedimientos de trámites y reconocimiento de las personerías jurídicas. En caso de presentarse inconformidades por parte del sector religioso por medio de tutelas, demandas en contra del Decreto expedido por el Ministerio, se identifica que tipo de desconocimiento de derecho se está presentando para brindar cobertura jurídica en la elaboración y expedición del decreto. Como evidencia del control se incluyen fichas relatorías, lista de asistencias, registros fotográficos.</t>
  </si>
  <si>
    <t xml:space="preserve">Hasta el 30 de abril se ha estado monitoreando permanentemente la herramienta en Excel llamada tablero de control como una herramienta gerencial que tiene como objetivo presentar el estado actual de vencimientos de términos de respuesta a las observaciones enviadas a los peticionarios teniendo como resultado 540 peticiones atendidas. Como evidencia se tiene el tablero en excel </t>
  </si>
  <si>
    <t xml:space="preserve">Hasta el 30 de abril se ha estado monitoreando por medio de reuniones virtuales y/o presenciales  las solicitudes de personerias juridicas especiales por medio de  la herramienta en Excel llamada tablero de control, que tiene como objetivo presentar el estado actual de vencimientos de términos de respuesta a las observaciones enviadas a los peticionarios teniendo como resultado 540  peticiones atendidas.    Como Evidencia se incluyen actas de reuniones de seguimientos, informes de tramites que presentan demoras, lista de asistencia.                                                                                                           
A continuación se relaciona el avance a los indicadores:
Número de reuniones de seguimiento de tramites= 1
Número de Tramites vencidos / número de trámites presentados a la DAR= 0/540
Número de Reuniones de  fortalecimiento y seguimiento al aplicativo ControlDoc=1
Número de quejas  y denuncias presentadas=100
</t>
  </si>
  <si>
    <t xml:space="preserve">Hasta el 30 de abril se ha realizado 1 capacitación de fortalecimiento en el aplicativo ControlDoc, a los funcionarios y contratistas de la Dirección para tener mayor manejo de la  herramienta de gestión documental, verificar las asignaciones realizadas por la DAR. hasta la fecha no se han realizados mejoras o actualizaciones de fortalecimiento tecnologico a las bases de datos del Ministerio. Como Evidencia se incluyen actas de reuniones de seguimientos de la plataforma tecnológica, lista de asistencia, Evidencia fotografica. </t>
  </si>
  <si>
    <t xml:space="preserve">Hasta el 30 de abril se ha realizado 1 capacitación de fortalecimiento en el aplicativo ControlDoc, a los funcionarios y contratistas de la Dirección para tener mayor manejo de la  herramienta de gestión documental, verificar las asignaciones realizadas por la DAR.                                                                                    
A continuación se relaciona el avance a los indicadores:
Número de reuniones de verificación de las bases de datos para el fortalecimiento tecnológico=1
Número de quejas y denuncias presentadas por trámites y servicios=100
Capacitaciones relacionadas con la tramitología y conocimiento de la misma=1 
Número de quejas y denuncias presentadas por los ciudadanos por tramites vencidos=0
</t>
  </si>
  <si>
    <t>Frente a las solicitudes de información realizadas por la Corte Constitucional, se realizó la articulación interna e interinstitucional con las entidades concernidas para la articulación y remisión oportuna de los informes de respuesta. Fruto de este proceso, se llevaron a cabo las siguientes sesiones técnicas:  1) Auto 894 de 2022 (3 sesiones el 9,10 y 11 de febrero), 2) Auto 811 de 2021 (2 sesiones el 17 y 23 de marzo y 3 sesiones en el mes de abril), 3) Auto 11 de marzo de 2014.  A continuación se relaciona el avance respecto al indicador: La cantidad de requerimientos allegados  a la coordinacion en el primer cuatrimestre del año fueron 2 y a estos mismos se les dio la respuesta en los tiempos estipulados. Indicador 2/2</t>
  </si>
  <si>
    <t>Se desarrollaron 905 asistencias técnicas territoriales conforme al cronograma previsto en el primer cuatrimestre del año, el 80% de las asistencias se realizaron de manera virtual y el 20% restante presencial mediante comisiones y autorizaciones de desplazamiento. No se presentaron situaciones de orden público o de contexto que derivaran en la cancelación de estas jornadas y/o espacios.  A continuación se relaciona el avance respecto al indicador: Se proyectaron para el primer cuatrimestre 5 asistencias tecnicas presenciales de las cuales se solicitaron 5 autorizaciones de comision y se legalizaron las mismas. Indicador: 5/5</t>
  </si>
  <si>
    <t>El coordinador del grupo junto con la ingeniera de sistemas de la coordinación verificaron las solicitudes de acceso recibidas  en el mes de febrero (700) y en el mes de marzo (200) para un total de 900 en el primer cuatrimestre del año, brindando o articulando el soporte técnico requerido para el acceso a la plataforma.  A continuación se relaciona el avance respecto al indicador: En el mes de febrero aproximadamente se dio respuesta por semana a un total de 175 solicitudes y en el mes de marzo de acuerdo a las solicitudes se atendieron semanalmente 50 solicitudes aproximadamente. Febrero: 175/175=100%  Marzo: 50/50= 100%</t>
  </si>
  <si>
    <t>Incumplimiento en la organización de los eventos establecidos para las comunidades indígenas.</t>
  </si>
  <si>
    <t>Solicitud de los eventos con poco tiempo para la ejecución del mismo.</t>
  </si>
  <si>
    <t>El Director incluye anualmente la contratación del personal para responder a las solicitudes asignadas de PQRSD a traves del usuario personal de ControlDoc. Y, como evidencia se deja trazabilidad en correo electrónico y en las cuentas de cobro de los contratistas</t>
  </si>
  <si>
    <t>El profesional encargado de la mesa de entrada de la DAIRM realizará un informe semanal sobre el estado de las PQRSD y se le notificará a cada uno de los coordinadores, con el fin de determinar el estado de cada una y propender por su atención oportuna. Como evidencia se deja trazabilidad en correo electrónico y en el informe.</t>
  </si>
  <si>
    <t xml:space="preserve">Contratar personal para brindar apoyo a las PQRSD, se ha capacitado a funcionarios y contratistas para mejorar respuestas, usar de manera adecuada las plataformas y generar informes semanales sobre el estado de las PQRSD . Como evidencia se deja trazabilidad en correo electrónico y en documentos de seguimiento.
</t>
  </si>
  <si>
    <t>Director DAIRM y profesional de la mesa de entrada.</t>
  </si>
  <si>
    <t>A la fecha se han contratado 142 personas, quienes dentro de sus obligaciones contractuales deben apoyar la contestacion de PQRSD.</t>
  </si>
  <si>
    <t>El profesional encargado de apoyo financiero de la DAIRM, en conjunto con el operador logístico realizará un seguimiento a las solicitudes de los eventos por parte de las comunidades indígenas, con el fin de brindar una atención oportuna. Como evidencia se deja trazabilidad en correo electrónico.</t>
  </si>
  <si>
    <t>Realizar un cronograma de eventos que involucre eventos programados con las comunidades indígenas. Como evidencia se deja trazabilidad en correo electrónico y en informes de eventos.</t>
  </si>
  <si>
    <t>No se ha realizado el cronograma de actividades entre las comunidades y  el operador logistico ya que aun se encuentra en etapa contractual.</t>
  </si>
  <si>
    <t>Los profesionales de la DAIRM, realizarán la actualizacion, socializacion y capacitacion de los procedimientos, manuales y formatos establecidos en el grupo la Dirección de Indígenas, Rom y Minorías. Como evidencia se deja trazabilidad en correo electrónico y en los documentos revisados.</t>
  </si>
  <si>
    <t>A la fecha, se ha enviado a la Oficina Asesora de Planeación el borrador del documento para actualizar el procedimiento de la dirección. Una vez sea aprobado, se llevará a cabo la actualización, modificación y/o desuso de los documentos correspondientes.</t>
  </si>
  <si>
    <t>El profesional encargado realizará una matriz de seguimiento, donde se visualicen los compromisos adquiridos en las mesas de negociación, con el fin de atender oportunamente las tareas adquiridas. Como evidencia se deja trazabilidad en correo electrónico, en los documentos revisados y en actas.</t>
  </si>
  <si>
    <t>Durante la fecha reportada, se han avanzado en acciones correspondientes a 19 de las 22 iniciativas contempladas en el Plan Estratégico Institucional y de Acción (PEI) 2024 de la Dirección de Asuntos Indígenas, Rom y Minorías (DAIRM). Sin embargo, es importante destacar que aún queda un considerable trabajo por realizar.</t>
  </si>
  <si>
    <t>Debido a la falta de criterios y estándares unificados que faciliten la toma de decisiones al personal que maneja las bases de datos y la deficiencia en corroborar y constatar la información censal  suministrada por las comunidades para detectar inconsistencias por el manejo inadecuado de las bases de datos de la Dirección de Asuntos Indígenas Rom y Minorías,  en beneficio propio o de terceros, de acuerdo a la tipificación de situaciones de conflicto de intereses según la normatividad colombiana, que puede conllevar a tutelas, quejas, procesos disciplinarios, vulneración de los derechos de las comunidades al no acceder a sus derechos, detrimento de la imagen institucional, crecimiento exponencial de la población que se beneficia de los derechos de la población objeto.</t>
  </si>
  <si>
    <r>
      <t xml:space="preserve">CA1. </t>
    </r>
    <r>
      <rPr>
        <sz val="10"/>
        <color theme="1"/>
        <rFont val="Arial"/>
        <family val="2"/>
      </rPr>
      <t xml:space="preserve">Falta de criterios y estándares unificados que faciliten la toma de decisiones al personal que maneja las bases de datos.
</t>
    </r>
    <r>
      <rPr>
        <b/>
        <sz val="10"/>
        <color theme="1"/>
        <rFont val="Arial"/>
        <family val="2"/>
      </rPr>
      <t xml:space="preserve">
CA2. </t>
    </r>
    <r>
      <rPr>
        <sz val="10"/>
        <color theme="1"/>
        <rFont val="Arial"/>
        <family val="2"/>
      </rPr>
      <t>Deficiencia en corroborar y constatar la información censal  suministrada por las comunidades para detectar inconsistencias</t>
    </r>
  </si>
  <si>
    <r>
      <t xml:space="preserve">
1. </t>
    </r>
    <r>
      <rPr>
        <sz val="10"/>
        <color theme="1"/>
        <rFont val="Arial"/>
        <family val="2"/>
      </rPr>
      <t xml:space="preserve">Tutelas, quejas, procesos disciplinarios, vulneración de los derechos de las comunidades al no acceder a sus derechos.  
</t>
    </r>
    <r>
      <rPr>
        <b/>
        <sz val="10"/>
        <color theme="1"/>
        <rFont val="Arial"/>
        <family val="2"/>
      </rPr>
      <t xml:space="preserve">2. </t>
    </r>
    <r>
      <rPr>
        <sz val="10"/>
        <color theme="1"/>
        <rFont val="Arial"/>
        <family val="2"/>
      </rPr>
      <t>Detrimento de la imagen institucional</t>
    </r>
    <r>
      <rPr>
        <b/>
        <sz val="10"/>
        <color theme="1"/>
        <rFont val="Arial"/>
        <family val="2"/>
      </rPr>
      <t xml:space="preserve">
3.</t>
    </r>
    <r>
      <rPr>
        <sz val="10"/>
        <color theme="1"/>
        <rFont val="Arial"/>
        <family val="2"/>
      </rPr>
      <t xml:space="preserve"> Crecimiento exponencial de la población que se beneficia de los derechos de la población objeto.</t>
    </r>
  </si>
  <si>
    <t>Mal manejo inadecuado de los registros a las autoridades, comunidades, asociaciones y cargues de censos, en beneficio de terceros, incumpliendo con los lineamientos establecidos en la Ley , por el desconocimiento de los lineamientos de Ley establecidos para el registro a las autoridades, comunidades, asociaciones y cargues de censos, que puede conllevar a tutelas, quejas, procesos disciplinarios, vulneración de los derechos de las comunidades al no acceder a sus derechos, detrimento de la imagen institucional, malos manejos de la información de las Comunidades Indígena</t>
  </si>
  <si>
    <t xml:space="preserve">Debido a  Intereses individuales por parte de los funcionarios y/o contratistas de la Dirección de Asuntos Indígenas Rom y Minorías e   Intereses particulares de terceros por Posible situación que surja entre los intereses personales o particulares de un funcionario o contratista y los intereses generales del Ministerio del Interior, que puede generar un conflicto de interés, permitiendo obtener un beneficio directo e indirecto, debido al manejo inadecuado de la información, realización de registros, resolución de conflictos sin ninguna objetividad en beneficio de terceros, que puede conllevar a pérdida de confianza en las entidades públicas,  investigaciones disciplinarias, fiscales y penales e  Información sesgada en las bases de datos de las comunidades Indígenas </t>
  </si>
  <si>
    <r>
      <rPr>
        <b/>
        <sz val="10"/>
        <color theme="1"/>
        <rFont val="Arial"/>
        <family val="2"/>
      </rPr>
      <t>CA1</t>
    </r>
    <r>
      <rPr>
        <sz val="10"/>
        <color theme="1"/>
        <rFont val="Arial"/>
        <family val="2"/>
      </rPr>
      <t xml:space="preserve">. Intereses individuales por parte de los funcionarios y/o contratistas de la Dirección de Asuntos Indígenas Rom y Minorías
</t>
    </r>
    <r>
      <rPr>
        <b/>
        <sz val="10"/>
        <color theme="1"/>
        <rFont val="Arial"/>
        <family val="2"/>
      </rPr>
      <t>CA2</t>
    </r>
    <r>
      <rPr>
        <sz val="10"/>
        <color theme="1"/>
        <rFont val="Arial"/>
        <family val="2"/>
      </rPr>
      <t xml:space="preserve">. Intereses particulares de terceros </t>
    </r>
  </si>
  <si>
    <r>
      <t xml:space="preserve">CA1. </t>
    </r>
    <r>
      <rPr>
        <sz val="10"/>
        <color theme="1"/>
        <rFont val="Arial"/>
        <family val="2"/>
      </rPr>
      <t>Desconocimiento de los lineamientos de Ley establecidos para el registro a las autoridades, comunidades, asociaciones y cargues de censos</t>
    </r>
  </si>
  <si>
    <r>
      <t xml:space="preserve">1. </t>
    </r>
    <r>
      <rPr>
        <sz val="10"/>
        <color theme="1"/>
        <rFont val="Arial"/>
        <family val="2"/>
      </rPr>
      <t xml:space="preserve">Tutelas, quejas, procesos disciplinarios, vulneración de los derechos de las comunidades al no acceder a sus derechos. </t>
    </r>
    <r>
      <rPr>
        <b/>
        <sz val="10"/>
        <color theme="1"/>
        <rFont val="Arial"/>
        <family val="2"/>
      </rPr>
      <t xml:space="preserve"> 
2. </t>
    </r>
    <r>
      <rPr>
        <sz val="10"/>
        <color theme="1"/>
        <rFont val="Arial"/>
        <family val="2"/>
      </rPr>
      <t>Detrimento de la imagen institucional</t>
    </r>
    <r>
      <rPr>
        <b/>
        <sz val="10"/>
        <color theme="1"/>
        <rFont val="Arial"/>
        <family val="2"/>
      </rPr>
      <t xml:space="preserve">
3. </t>
    </r>
    <r>
      <rPr>
        <sz val="10"/>
        <color theme="1"/>
        <rFont val="Arial"/>
        <family val="2"/>
      </rPr>
      <t>Malos manejos de la información de las Comunidades Indígenas</t>
    </r>
  </si>
  <si>
    <r>
      <t xml:space="preserve">1. </t>
    </r>
    <r>
      <rPr>
        <sz val="10"/>
        <color theme="1"/>
        <rFont val="Arial"/>
        <family val="2"/>
      </rPr>
      <t>Pérdida de confianza en las entidades públicas</t>
    </r>
    <r>
      <rPr>
        <b/>
        <sz val="10"/>
        <color theme="1"/>
        <rFont val="Arial"/>
        <family val="2"/>
      </rPr>
      <t xml:space="preserve">
2.</t>
    </r>
    <r>
      <rPr>
        <sz val="10"/>
        <color theme="1"/>
        <rFont val="Arial"/>
        <family val="2"/>
      </rPr>
      <t xml:space="preserve"> Investigaciones disciplinarias, fiscales y penales</t>
    </r>
    <r>
      <rPr>
        <b/>
        <sz val="10"/>
        <color theme="1"/>
        <rFont val="Arial"/>
        <family val="2"/>
      </rPr>
      <t xml:space="preserve">
3. </t>
    </r>
    <r>
      <rPr>
        <sz val="10"/>
        <color theme="1"/>
        <rFont val="Arial"/>
        <family val="2"/>
      </rPr>
      <t>Información sesgada en las bases de datos de las comunidades Indígenas</t>
    </r>
  </si>
  <si>
    <t>Se realiza capacitacion virtual "Teste de percepcion de integridad y conflicto de interes en el servicio publico"</t>
  </si>
  <si>
    <t>A la fecha no se reportan capacitaciones.</t>
  </si>
  <si>
    <t>El grupo de sistemas OIP y la DAIRM realizará continuamente actualizaciones y/o mantenimientos en el sistema, para poder tener backup de la información contenida en el Sistema de Información Indígena de Colombia - SIIC. Como evidencia se deja trazabilidad en correo electrónico.</t>
  </si>
  <si>
    <t>El coordinador del Grupo de Investigación y Registro, realizará un estudio de la pertinencia de la asignación de usuarios del Sistema de Información Indígena de Colombia - SIIC, con el fin de controlar el acceso a la información contenida en el mismo. Como evidencia se deja trazabilidad en correo electrónico, en los documentos revisados y en actas.</t>
  </si>
  <si>
    <t>Se realizan backups tanto a nivel de base de datos como del servidor. Se adjunta la evidencias de los backups realizados.</t>
  </si>
  <si>
    <t>Hacer firmar a los funcionarios y contratistas los respectivos acuerdos de confidencialidad frente al manejo de la información contenida en el Sistema de Información Indígena de Colombia - SIIC. Como evidencia se deja trazabilidad en documentos firmados.</t>
  </si>
  <si>
    <t>El profesional encargado de la iniciativa estratégica hace seguimiento a la actuación en territorio, midiendo los avances y cumplimiento de las acciones y los productos, tomando las acciones de mejora a lugar, de lo cual se dejan las evidencias en los archivos revisados y trazabilidad en correo electrónico por cada una de las acciones realizadas.</t>
  </si>
  <si>
    <t>El profesional encargado de la iniciativa estratégica hace seguimiento a la ejecución de las acciones bajo liderazgo y consolida mensualmente los avances, con el propósito de contar con información para la toma de decisiones. Este registro en sí sería la evidencia de las acciones realizadas. En caso de detectarse desactualización del registro, se procede a su actualización inmediata.</t>
  </si>
  <si>
    <t>Realizar seguimiento mensual a la actuación en territorio, midiendo los avances y cumplimiento de las acciones y los productos, así como a la ejecución de las acciones y los productos bajo su liderazgo. Como evidencia se deja trazabilidad en correo electrónico e informe de seguimiento.</t>
  </si>
  <si>
    <t>Durante el primer cuatrimestre de 2024, el líder del equipo profesional ha continuado realizando un seguimiento mensual de la ejecución de las acciones bajo su responsabilidad. Este seguimiento tiene como objetivo consolidar los avances y proporcionar información relevante para la toma de decisiones. Además, se ha garantizado que el registro esté siempre actualizado. Durante este periodo, no se ha detectado ninguna desactualización, y gracias a este procedimiento, se asegura una actualización inmediata en caso necesario. Frente al indicador se documentaron las asistencias técnicas realizadas en el periodo.</t>
  </si>
  <si>
    <t>Durante el primer cuatrimestre de 2024, el profesional líder de equipo ha continuado realizando un seguimiento mensual a la actuación en territorio. Este seguimiento ha incluido la medición de avances y cumplimiento de las acciones y productos enmarcados en los proyectos de inversión y programas. Si bien, no ha sido necesario recurrir a acciones de mejora  con base en el seguimiento de 2023, se han dejado evidencias en los archivos revisados y trazabilidad en correos electrónicos para cada una de las acciones realizadas.</t>
  </si>
  <si>
    <t>Debido a posibles presiones indebidas y a la discrecionalidad de las decisiones respecto a la implementación de las asistencias técnicas, existe la posibilidad de recibir o solicitar cualquier dádiva o beneficios a nombre propio o de terceros con el fin de recibir prioritariamente un servicio que ofrece la Dirección de Derechos Humanos a las personas, instituciones u organizaciones con la que se adelanta gestiones. Lo que puede conllevar a la concentración de acciones en unos territorios en detrimento de otros, quejas o  denuncias de parte de los usuarios y deterioro de la imagen y credibilidad institucional.</t>
  </si>
  <si>
    <r>
      <rPr>
        <b/>
        <sz val="10"/>
        <color theme="1"/>
        <rFont val="Gill Sans MT"/>
        <family val="2"/>
      </rPr>
      <t>CA1.</t>
    </r>
    <r>
      <rPr>
        <sz val="10"/>
        <color theme="1"/>
        <rFont val="Gill Sans MT"/>
        <family val="2"/>
      </rPr>
      <t xml:space="preserve">  Presiones indebidas.
</t>
    </r>
    <r>
      <rPr>
        <b/>
        <sz val="10"/>
        <color theme="1"/>
        <rFont val="Gill Sans MT"/>
        <family val="2"/>
      </rPr>
      <t xml:space="preserve">CA2. </t>
    </r>
    <r>
      <rPr>
        <sz val="10"/>
        <color theme="1"/>
        <rFont val="Gill Sans MT"/>
        <family val="2"/>
      </rPr>
      <t xml:space="preserve">Manejo discrecional de las decisiones respecto a la implementación de las asistencias técnicas. 
</t>
    </r>
  </si>
  <si>
    <r>
      <rPr>
        <b/>
        <sz val="10"/>
        <color theme="1"/>
        <rFont val="Gill Sans MT"/>
        <family val="2"/>
      </rPr>
      <t xml:space="preserve">1) </t>
    </r>
    <r>
      <rPr>
        <sz val="10"/>
        <color theme="1"/>
        <rFont val="Gill Sans MT"/>
        <family val="2"/>
      </rPr>
      <t xml:space="preserve">Concentración de acciones en unos territorios en detrimento de otros.
</t>
    </r>
    <r>
      <rPr>
        <b/>
        <sz val="10"/>
        <color theme="1"/>
        <rFont val="Gill Sans MT"/>
        <family val="2"/>
      </rPr>
      <t>2)</t>
    </r>
    <r>
      <rPr>
        <sz val="10"/>
        <color theme="1"/>
        <rFont val="Gill Sans MT"/>
        <family val="2"/>
      </rPr>
      <t xml:space="preserve"> Quejas o  denuncias de parte de los usuarios.
</t>
    </r>
    <r>
      <rPr>
        <b/>
        <sz val="10"/>
        <color theme="1"/>
        <rFont val="Gill Sans MT"/>
        <family val="2"/>
      </rPr>
      <t xml:space="preserve">3) </t>
    </r>
    <r>
      <rPr>
        <sz val="10"/>
        <color theme="1"/>
        <rFont val="Gill Sans MT"/>
        <family val="2"/>
      </rPr>
      <t>Deterioro de la imagen y credibilidad institucional.</t>
    </r>
  </si>
  <si>
    <t>Durante el primer cuatrimestre del 2024 se llevó a cabo un seguimiento exhaustivo al control de corrupción en la Dirección para que este no se materializara y se confirmó que no se generaran indicios de corrupción durante el periodo analizado. Durante este periodo se verificó el sistema Controldoc para corroborar la integridad y transparencia de los procesos, donde no se encontraron denuncias o quejas relacionadas con inconformidades en las acciones realizadas por funcionarios o contratistas. Por lo cual, el control de corrupción se mantuvo efectivo y sin incidentes durante el periodo evaluado.</t>
  </si>
  <si>
    <t xml:space="preserve">Posibilidad de afectación reputacional por presentar documentación incompleta de acuerdo a los requisitos legales establecidos para  los trámites y/o servicios de autorreconocimiento, certificados de cupos y/o descuentos, registro de organizaciones de base y consejos comunitarios de la población Negra, Afrocolombiana, Raizal y Palenquera del país, debido al cargue de la información sin cumplimiento  de los requisitos mínimos establecidos, para dar continuidad al proceso de beneficio dirigido a la población atendida por la  Dirección de Asuntos para Comunidades Negras, Afrocolombianas, Raizales y Palenqueras. </t>
  </si>
  <si>
    <t>Se expide bajo radicado Radicado 2024-2-002204-009010 Id: 295937 del 2024-03-08 19:05:57. Para CONSEJOS COMUNITARIOS, FORMAS Y EXPRESIONES ORGANIZATIVAS Y ORGANIZACIONES DE BASE DE LAS COMUNIDADES NEGRAS, AFROCOLOMBIANAS, RAIZALES Y PALENQUERAS Y ALCALDES MUNICIPALES Y DISTRITALES. Asunto, Actualización de Consejos Comunitarios, Formas y Expresiones
Organizativas y Organizaciones de Base en el Registro Público Único
Nacional de Consejos Comunitarios, Formas y Expresiones
Organizativas y Organizaciones de Base de Comunidades Negras,
Afrocolombianas, Raizales y Palenqueras del Ministerio del Interior
vigencia 2024.
En el trimestre se recibieron y atendieron 9.731 solicitudes expedidas por la DACNARP, para un cumplimiento del 100% de la actividad, así:
Enero. 3.447 
*AUTORECONOCIMIENTO.  4.019
Aprobados 1.537 No aprobados 1.902
*C - 433 de 2021.  
Aprobados 8 No aprobados 0
Febrero. 3.566
*AUTORECONOCIMIENTO  3.535
Aprobados 1.248 No aprobados 2.287
C - 433 de 2021.
Aprobados  31 No aprobados 0
Marzo.  2.718
*AUTORECONOCIMIENTO.  2.695
Aprobados 922 No aprobados 1.773
C - 433 de 2021.  
Aprobados 23 No aprobados 0
En el trimestre se recibieron y atendieron 142 solicitudes en el proceso de Registro Público Único Nacional y/o actualización de los Consejos Comunitarios,  Formas o Expresiones Organizativas, Organizaciones de Base, para un cumplimiento del 100% de la actividad, así:
Enero. 22
7 actualizaciones CC y 1 Incripción CC
5 actualizaciones Organizaciones de Base y 9 Incripciones Organizaciones de Base  
Febrero. 42
9 actualizaciones CC y 2 Incripción CC
17 actualizaciones Organizaciones de Base y 13 Incripciones Organizaciones de Base 
Marzo.  78
12 actualizaciones CC y 3 Incripción CC
33 actualizaciones Organizaciones de Base y 30 Incripciones Organizaciones de Base
En el trimestre se recibieron y atendieron 173 expideindo Certificados de Inscripción y/o Actualización en el Registro Público Único Nacional de los Consejos Comunitarios, Formas o Expresiones Organizativas, Organizaciones de Base, para un cumplimiento del 100% de la actividad, así:
Enero. 21
6 actualizaciones CC y 3 Incripción CC
1 actualizaciones Organizaciones de Base y 11 Incripciones Organizaciones de Base  
Febrero. 60
6 actualizaciones CC y 14 Incripción CC
16 actualizaciones Organizaciones de Base y 24 Incripciones Organizaciones de Base 
Marzo.  92
11 actualizaciones CC y 9 Incripción CC
33 actualizaciones Organizaciones de Base y 39 Incripciones Organizaciones de Base</t>
  </si>
  <si>
    <t xml:space="preserve">En curso </t>
  </si>
  <si>
    <t>Durante el desarrollo de los eventos y actividades de la Dirección de Asuntos para Comunidades Negras, Afrocolombianas, Raizales y Palenqueras, que requirieron de la intervención del operador Logístico en el marco de los contratos de operación logística 945 de 2022 y 1077 de 2023, se realizaron los siguientes proceso con el fin de garantizar  un adecuado cumplimiento de los eventos solicitados:
Se remitió a través de correo electrónico las especificaciones de cada uno de los eventos solicitados, posterior a ello  esto eran montados en la plataforma ZUM dispuesta por el operador con el fin de que estos realizaran la cotización de los servicios y productos requeridos, a través del siguiente link: https://www.zum.com.co/IndexPublic.html#!/Login
Una vez se contaba con la cotización de estos eventos, a través de correo electrónico y montadas igualmente en la plataforma de ZUM, se procedía a validar que los precios cotizados, estuvieran en el marco del tarifario establecido por el Ministerio para este contrato, que los mismo fueran consecuentes con los precios del mercado de la Zona donde se desarrollaba dicha actividad.
En los casos que el operador cotizaba valores muy elevados, la Dirección realizó cotizaciones con operadores de la zona, informado al operador logístico la necesidad de recotizar los servicios y en su defecto tomar como referencias las cotizaciones realizadas por la dirección.
Una vez la cotización estuviera acorde con los precios y los servicios solicitados, esta era aprobada a través de correo electrónico y por medio de la plataforma ZUM, con el fin de que el operador procediera con el desarrollo de los eventos.
Para cada uno de los eventos la dirección dispuso de un enlace, el cual se encargo de coordinar con el operador los diferentes imprevistos de los eventos previa aprobación por parte de la supervisión de los contratos. Así como, garantizar que los servicios aprobados  y requeridos por la dirección fueran suministrados adecuadamente.
Una vez se finalizaba el evento, dese la dirección se combaron diferentes mesas de trabajo con el operador con el fin de adelantar el proceso de legalización y pago de las facturas correspondientes a los servicios prestados, donde se revisaban tanto los soportes técnicos y financieros de cada evento.
1.Revisión de cuentas de persona jurídica para tramite de pago:
Luego de la revisión y aprobación de los eventos por el señor Director, el aliado debe enviar la siguiente documentación para tramite de pago:
•	Facturas
•	Certificación de parafiscales
•	Certificación bancaria
•	Informe financiero
•	Consolidación de eventos a legalizar
Despues de validar la información que este completa y de acuerdo a los lineamientos se genera los siguientes documentos que son radicados en financiera para trámite de pago:
•	Memorando con destino a la Subdirección de Gestión Contractual
•	Memorando con destino a la Subdirección Administrativa y Financiera
•	Facturas
•	Anexo 4
•	Anexo 6
•	Certificación de parafiscales
•	Certificación bancaria
•	Informe Financiero
•	Consolidación de eventos a legalizar
En el siguiente link se encuentra los documentos tramitados para pago  https://mininteriorgovco-my.sharepoint.com/personal/claudia_vanegas_mininterior_gov_co/_layouts/15/onedrive.aspx?e=5%3A0558934857b44f0fab1c51bdb32f7e30&amp;sharingv2=true&amp;fromShare=true&amp;at=9&amp;CT=1714404918846&amp;OR=OWA%2DNT%2DMail&amp;CID=70fa2725%2D9e38%2Dbd05%2Dcd40%2D492e20a9c629&amp;clickParams=eyJYLUFwcE5hbWUiOiJNaWNyb3NvZnQgT3V0bG9vayBXZWIgQXBwIiwiWC1BcHBWZXJzaW9uIjoiMjAyNDA0MTkwMDcuMTYiLCJPUyI6IldpbmRvd3MgMTAifQ%3D%3D&amp;id=%2Fpersonal%2Fclaudia%5Fvanegas%5Fmininterior%5Fgov%5Fco%2FDocuments%2FCUENTAS&amp;FolderCTID=0x0120008682B4144293BD45A24AE410304A2171&amp;view=0
El primer paso para solicitar una comisión es la creación del usuario en donde se debe adjuntar el formato de terceros totalmente diligenciado, certificación bancaria y minuta.
Luego de que el contratista o persona de planta este creado en la plataforma Integra, este debe adjuntar el formato de agenda, plan de comisiones y formato de solicitud de tiquetes si se requiere.
Se procede a validar la información enviada, que cumpla con los parámetros dados para la solicitud de la comisión como lo son:
•	Objeto claro y conciso
•	Agenda completa de que se va a hacer durante el tiempo de la comisión 
•	Fecha de elaboración
•	Firma de aprobación por el señor Director
•	Plan de comisiones donde se especifique objeto, duración de la comisión, ruta aérea y ruta terrestre si se requiere, teniendo en cuenta los gatos de viaje y desplazamiento autorizados siempre y cuando cumplan con la distancia igual o mayor de 50 km desde el aeropuerto al destino.
•	Formato de tiquetes totalmente diligenciado
Se procede a registrar la plataforma Integra para validación y ordenación del gasto por parte de la Subdirección de Gestión Humana.
Por último, se procede a legalizar la comisión donde deben anexar los siguientes documentos dentro de los 3 días hábiles siguientes con la culminación de la comisión.
•	Anexo 5
•	SIIF en estado autorizado
•	Certificado de cumplimiento de la comisión firmado
•	Cuenta de cobro y recibos de caja (si se requirió)
Durante el primer trimestre de 2024 se realizó una comisión sobre viáticos y legalización de los mismos en el siguiente link: 
https://teams.microsoft.com/l/meetup-join/19%3ameeting_MGNlMzBhOTUtOTU3Zi00NDBiLWFhNmYtNmQ5OWYwYjA3Mzg0%40thread.v2/0?context=%7b%22Tid%22%3a%22c4f7870c-eb08-4d01-b023-a71dd94e883b%22%2c%22Oid%22%3a%22d8014af8-d375-4f34-8e06-dbc88d316c96%22%7d
Nota:  Se adjunta listado de asistencia</t>
  </si>
  <si>
    <t>Durante el desarrollo de los eventos y actividades de la Dirección de Asuntos para Comunidades Negras, Afrocolombianas, Raizales y Palenqueras, que requirieron de la intervención del operador Logístico en el marco de los contratos de operación logística 945 de 2022 y 1077 de 2023, se realizaron los siguientes proceso con el fin de garantizar  un adecuado cumplimiento de los eventos solicitados:
Se remitió a través de correo electrónico las especificaciones de cada uno de los eventos solicitados, posterior a ello  esto eran montados en la plataforma ZUM dispuesta por el operador con el fin de que estos realizaran la cotización de los servicios y productos requeridos, a través del siguiente link: https://www.zum.com.co/IndexPublic.html#!/Login
Una vez se contaba con la cotización de estos eventos, a través de correo electrónico y montadas igualmente en la plataforma de ZUM, se procedía a validar que los precios cotizados, estuvieran en el marco del tarifario establecido por el Ministerio para este contrato, que los mismo fueran consecuentes con los precios del mercado de la Zona donde se desarrollaba dicha actividad.
En los casos que el operador cotizaba valores muy elevados, la Dirección realizó cotizaciones con operadores de la zona, informado al operador logístico la necesidad de recotizar los servicios y en su defecto tomar como referencias las cotizaciones realizadas por la dirección.
Una vez la cotización estuviera acorde con los precios y los servicios solicitados, esta era aprobada a través de correo electrónico y por medio de la plataforma ZUM, con el fin de que el operador procediera con el desarrollo de los eventos.
Para cada uno de los eventos la dirección dispuso de un enlace, el cual se encargo de coordinar con el operador los diferentes imprevistos de los eventos previa aprobación por parte de la supervisión de los contratos. Así como, garantizar que los servicios aprobados  y requeridos por la dirección fueran suministrados adecuadamente.
Una vez se finalizaba el evento, dese la dirección se combaron diferentes mesas de trabajo con el operador con el fin de adelantar el proceso de legalización y pago de las facturas correspondientes a los servicios prestados, donde se revisaban tanto los soportes técnicos y financieros de cada evento.
1.Revisión de cuentas de persona jurídica para tramite de pago:
Luego de la revisión y aprobación de los eventos por el señor Director, el aliado debe enviar la siguiente documentación para tramite de pago:
•	Facturas
•	Certificación de parafiscales
•	Certificación bancaria
•	Informe financiero
•	Consolidación de eventos a legalizar
Despues de validar la información que este completa y de acuerdo a los lineamientos se genera los siguientes documentos que son radicados en financiera para trámite de pago:
•	Memorando con destino a la Subdirección de Gestión Contractual
•	Memorando con destino a la Subdirección Administrativa y Financiera
•	Facturas
•	Anexo 4
•	Anexo 6
•	Certificación de parafiscales
•	Certificación bancaria
•	Informe Financiero
•	Consolidación de eventos a legalizar
En el siguiente link se encuentra los documentos tramitados para pago  https://mininteriorgovco-my.sharepoint.com/personal/claudia_vanegas_mininterior_gov_co/_layouts/15/onedrive.aspx?e=5%3A0558934857b44f0fab1c51bdb32f7e30&amp;sharingv2=true&amp;fromShare=true&amp;at=9&amp;CT=1714404918846&amp;OR=OWA%2DNT%2DMail&amp;CID=70fa2725%2D9e38%2Dbd05%2Dcd40%2D492e20a9c629&amp;clickParams=eyJYLUFwcE5hbWUiOiJNaWNyb3NvZnQgT3V0bG9vayBXZWIgQXBwIiwiWC1BcHBWZXJzaW9uIjoiMjAyNDA0MTkwMDcuMTYiLCJPUyI6IldpbmRvd3MgMTAifQ%3D%3D&amp;id=%2Fpersonal%2Fclaudia%5Fvanegas%5Fmininterior%5Fgov%5Fco%2FDocuments%2FCUENTAS&amp;FolderCTID=0x0120008682B4144293BD45A24AE410304A2171&amp;view=0
El primer paso para solicitar una comisión es la creación del usuario en donde se debe adjuntar el formato de terceros totalmente diligenciado, certificación bancaria y minuta.
Luego de que el contratista o persona de planta este creado en la plataforma Integra, este debe adjuntar el formato de agenda, plan de comisiones y formato de solicitud de tiquetes si se requiere.
Se procede a validar la información enviada, que cumpla con los parámetros dados para la solicitud de la comisión como lo son:
•	Objeto claro y conciso
•	Agenda completa de que se va a hacer durante el tiempo de la comisión 
•	Fecha de elaboración
•	Firma de aprobación por el señor Director
•	Plan de comisiones donde se especifique objeto, duración de la comisión, ruta aérea y ruta terrestre si se requiere, teniendo en cuenta los gatos de viaje y desplazamiento autorizados siempre y cuando cumplan con la distancia igual o mayor de 50 km desde el aeropuerto al destino.
•	Formato de tiquetes totalmente diligenciado
Se procede a registrar la plataforma Integra para validación y ordenación del gasto por parte de la Subdirección de Gestión Humana.
Por último, se procede a legalizar la comisión donde deben anexar los siguientes documentos dentro de los 3 días hábiles siguientes con la culminación de la comisión.
•	Anexo 5
•	SIIF en estado autorizado
•	Certificado de cumplimiento de la comisión firmado
•	Cuenta de cobro y recibos de caja (si se requirió)
Durante el primer trimestre de 2024 se realizó una comisión sobre viáticos y legalización de los mismos en el siguiente link: 
https://teams.microsoft.com/l/meetup-join/19%3ameeting_MGNlMzBhOTUtOTU3Zi00NDBiLWFhNmYtNmQ5OWYwYjA3Mzg0%40thread.v2/0?context=%7b%22Tid%22%3a%22c4f7870c-eb08-4d01-b023-a71dd94e883b%22%2c%22Oid%22%3a%22d8014af8-d375-4f34-8e06-dbc88d316c96%22%7d
Nota:  Se adjunta listado de asistencia</t>
  </si>
  <si>
    <t>En el trimestre se recibieron y atendieron 9.731 solicitudes expedidas por la DACNARP, para un cumplimiento del 100% de la actividad, así:
Enero. 3.447 
*AUTORECONOCIMIENTO.  4.019
Aprobados 1.537 No aprobados 1.902
*C - 433 de 2021.  
Aprobados 8 No aprobados 0
Febrero. 3.566
*AUTORECONOCIMIENTO  3.535
Aprobados 1.248 No aprobados 2.287
C - 433 de 2021.
Aprobados  31 No aprobados 0
Marzo.  2.718
*AUTORECONOCIMIENTO.  2.695
Aprobados 922 No aprobados 1.773
C - 433 de 2021.  
Aprobados 23 No aprobados 0
https://datos.mininterior.gov.co/Ventanillaunica/Dacnrp/auto-reconocimiento/solicitud
https://datos.mininterior.gov.co/Ventanillaunica/Dacnrp/auto-reconocimiento/certificado
https://sidacn.mininterior.gov.co/NDACN/Account/Login?ReturnUrl=%2FNDACN</t>
  </si>
  <si>
    <t xml:space="preserve">En el trimestre se recibieron y atendieron 9.731 solicitudes expedidas por la DACNARP, para un cumplimiento del 100% de la actividad, así:
Enero. 3.447 
*AUTORECONOCIMIENTO.  4.019
Aprobados 1.537 No aprobados 1.902
*C - 433 de 2021.  
Aprobados 8 No aprobados 0
Febrero. 3.566
*AUTORECONOCIMIENTO  3.535
Aprobados 1.248 No aprobados 2.287
C - 433 de 2021.
Aprobados  31 No aprobados 0
Marzo.  2.718
*AUTORECONOCIMIENTO.  2.695
Aprobados 922 No aprobados 1.773
C - 433 de 2021.  
Aprobados 23 No aprobados 0
https://datos.mininterior.gov.co/Ventanillaunica/Dacnrp/auto-reconocimiento/solicitud
https://datos.mininterior.gov.co/Ventanillaunica/Dacnrp/auto-reconocimiento/certificado
https://sidacn.mininterior.gov.co/NDACN/Account/Login?ReturnUrl=%2FNDACN
</t>
  </si>
  <si>
    <t xml:space="preserve">ESTRATEGIA DE DEPURACION CONTROL DOC – ID (MESA DE ENTRADA)
DIRECCION DE ASUNTOS PARA COMUNIDADES NEGRAS, AFROCOLOMBIANAS, RAIZALES Y PALENQUERAS – MINISTERIO DEL INTERIOR. 
Por orden del director Víctor Hugo Moreno Mina, se realizó 1 Jornada de 1 día para suspender las actividades de la Dirección y apoyar la depuración de la matriz, en esa jornada de 8 horas la meta fue de depurar mínimo 6000 ID. Para ello se establecieron 2 bloques de trabajo teniendo en cuenta el tiempo de trabajo en la Dirección. 
El primer grupo de mayor experiencia en ControlDoc se le asignó 100 ID y las personas en proceso de aprendizaje se le asignaron 50 ID. Teniendo en cuenta la revisión y descargue del ID que dura en promedio 5 min. 
Se habilitaron 2 usuarios para el acceso al ControlDoc y tener un seguimiento detallado de la estrategia.
Se realizó la Construcción de carpeta en Drive con Nombre del Contratista para cargue de documentos Adjuntos.
Se realizó un Formulario en Google para la creación automática y en tiempo real de la Base de Datos en Excel.
Dentro del formulario se pidieron los siguientes requisitos por parte de quien elaborara dicha información.
1.	ID
2.	Fecha de radicación
3.	Tipo de trámite 
A.	Registro, 
B.	Actualización, 
C.	No Aplica
4.	Propósito Solicitud (Revisión de documentos adjuntos y solicitud concreta)
5.	Tipo solicitante - Sujeto
A.	Consejos Comunitarios
B.	OB, 
C.	Defensoría, 
D.	Procuraduría, 
E.	Personería, 
F.	Contraloría, 
G.	Fiscalía, 
H.	Judicial (JEP, Restitución, Juzgado, NA”)
I.	No Aplica
6.	Nombre solicitante - Sujeto
7.	Sigla
8.	Departamento
9.	Municipio
10.	Estado de Trámite 
A.	Gestión Exitosa
B.	Sin Tramite
C.	En Tramite
11.	Observaciones
12.	Nombre completo Funcionario quien elaboró
Para lo anterior, se llevó a cabo una capacitación el día miércoles 17 de abril a las 3 pm en sala de juntas para explicar la manera en que se realizaría la gestión del formulario. 
Los temas a tratar en la capacitación fueron: 
1.	Búsqueda en ControlDoc.
2.	Revisión de documentos adjuntos. 
3.	Diligencia de formularios.
4.	Descargue documentos adjuntos. 
5.	Forma de almacenar y guardar los archivos adjuntos. 
Por último, se designó una persona con experiencia en ControlDoc para resolver las dudas, inquietudes u observaciones que surjan en la jornada de depuración.
Link formulario:
https://docs.google.com/forms/d/e/1FAIpQLSfCwNJk2aM7GUxX0fBVTW78pTT6EdUZ74M20ui54RbO62Q84A/viewform 
Link One Drive – Carpetas:
ttps://mininteriorgovco-my.sharepoint.com/:f:/g/personal/laurac_vega_mininterior_gov_co/EqeYupEs9YpHq3EiLnDY0HUB4mQeXXJ4cZyy_0MVjEX9Yg?e=b6B2ZA
 </t>
  </si>
  <si>
    <t xml:space="preserve">ESTRATEGIA DE DEPURACION CONTROL DOC – ID (MESA DE ENTRADA)
DIRECCION DE ASUNTOS PARA COMUNIDADES NEGRAS, AFROCOLOMBIANAS, RAIZALES Y PALENQUERAS – MINISTERIO DEL INTERIOR. 
Por orden del director Víctor Hugo Moreno Mina, se realizó 1 Jornada de 1 día para suspender las actividades de la Dirección y apoyar la depuración de la matriz, en esa jornada de 8 horas la meta fue de depurar mínimo 6000 ID. Para ello se establecieron 2 bloques de trabajo teniendo en cuenta el tiempo de trabajo en la Dirección. 
El primer grupo de mayor experiencia en ControlDoc se le asignó 100 ID y las personas en proceso de aprendizaje se le asignaron 50 ID. Teniendo en cuenta la revisión y descargue del ID que dura en promedio 5 min. 
Se habilitaron 2 usuarios para el acceso al ControlDoc y tener un seguimiento detallado de la estrategia.
Se realizó la Construcción de carpeta en Drive con Nombre del Contratista para cargue de documentos Adjuntos.
Se realizó un Formulario en Google para la creación automática y en tiempo real de la Base de Datos en Excel.
Dentro del formulario se pidieron los siguientes requisitos por parte de quien elaborara dicha información.
1.	ID
2.	Fecha de radicación
3.	Tipo de trámite 
A.	Registro, 
B.	Actualización, 
C.	No Aplica
4.	Propósito Solicitud (Revisión de documentos adjuntos y solicitud concreta)
5.	Tipo solicitante - Sujeto
A.	Consejos Comunitarios
B.	OB, 
C.	Defensoría, 
D.	Procuraduría, 
E.	Personería, 
F.	Contraloría, 
G.	Fiscalía, 
H.	Judicial (JEP, Restitución, Juzgado, NA”)
I.	No Aplica
6.	Nombre solicitante - Sujeto
7.	Sigla
8.	Departamento
9.	Municipio
10.	Estado de Trámite 
A.	Gestión Exitosa
B.	Sin Tramite
C.	En Tramite
11.	Observaciones
12.	Nombre completo Funcionario quien elaboró
Para lo anterior, se llevó a cabo una capacitación el día miércoles 17 de abril a las 3 pm en sala de juntas para explicar la manera en que se realizaría la gestión del formulario. 
Los temas a tratar en la capacitación fueron: 
1.	Búsqueda en ControlDoc.
2.	Revisión de documentos adjuntos. 
3.	Diligencia de formularios.
4.	Descargue documentos adjuntos. 
5.	Forma de almacenar y guardar los archivos adjuntos. 
Por último, se designó una persona con experiencia en ControlDoc para resolver las dudas, inquietudes u observaciones que surjan en la jornada de depuración.
Link formulario:
https://docs.google.com/forms/d/e/1FAIpQLSfCwNJk2aM7GUxX0fBVTW78pTT6EdUZ74M20ui54RbO62Q84A/viewform 
Link One Drive – Carpetas:
ttps://mininteriorgovco-my.sharepoint.com/:f:/g/personal/laurac_vega_mininterior_gov_co/EqeYupEs9YpHq3EiLnDY0HUB4mQeXXJ4cZyy_0MVjEX9Yg?e=b6B2ZA
</t>
  </si>
  <si>
    <t>Presentar documentación incompleta de acuerdo a los requisitos legales establecidos para  los trámites y/o servicios de autorreconocimiento, certificados de cupos y/o descuentos, registro de organizaciones de base y consejos comunitarios de la población Negra, Afrocolombiana, Raizal y Palenquera del país.</t>
  </si>
  <si>
    <t xml:space="preserve">Cargue de la información sin cumplimiento  de los requisitos mínimos establecidos, para dar continuidad al proceso de beneficio dirigido a la población atendida por la  Dirección de Asuntos para Comunidades Negras, Afrocolombianas, Raizales y Palenqueras. </t>
  </si>
  <si>
    <t>Debido al Incumplimiento e intermediación en beneficio propio o de terceros frente a los requisitos legales establecidos por el Ministerio del Interior, con relación a los trámites y/o servicios asociados a la Dirección de Asuntos para Comunidades Negras, Afrocolombianas, Raizales y Palenqueras, para el autorreconocimiento de las personas naturales, certificados de cupos y/o descuentos, registro de organizaciones de base y consejos comunitarios de la población Negras, Afrocolombianas, raizales y Palenqueras del país,  como consecuencia del  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solicitud de dádivas o presiones y amenazas por parte de los interesados a un funcionario o servidor público, vulnerando los derechos de los usuarios, que como consecuencia puede llevar a la pérdida y deterioro de la imagen institucional y la pérdida y deterioro de la imagen institucional.</t>
  </si>
  <si>
    <r>
      <rPr>
        <b/>
        <sz val="10"/>
        <color theme="1"/>
        <rFont val="Gill Sans MT"/>
        <family val="2"/>
      </rPr>
      <t xml:space="preserve">CA1.  </t>
    </r>
    <r>
      <rPr>
        <sz val="10"/>
        <color theme="1"/>
        <rFont val="Gill Sans MT"/>
        <family val="2"/>
      </rPr>
      <t xml:space="preserve">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t>
    </r>
    <r>
      <rPr>
        <b/>
        <sz val="10"/>
        <color theme="1"/>
        <rFont val="Gill Sans MT"/>
        <family val="2"/>
      </rPr>
      <t xml:space="preserve"> 
CA2.</t>
    </r>
    <r>
      <rPr>
        <sz val="10"/>
        <color theme="1"/>
        <rFont val="Gill Sans MT"/>
        <family val="2"/>
      </rPr>
      <t xml:space="preserve">  Solicitud de dádivas o presiones y amenazas por parte de los interesados a un funcionario o servidor público, vulnerando los derechos de los usuarios.</t>
    </r>
  </si>
  <si>
    <r>
      <rPr>
        <b/>
        <sz val="10"/>
        <color theme="1"/>
        <rFont val="Gill Sans MT"/>
        <family val="2"/>
      </rPr>
      <t>1.</t>
    </r>
    <r>
      <rPr>
        <sz val="10"/>
        <color theme="1"/>
        <rFont val="Gill Sans MT"/>
        <family val="2"/>
      </rPr>
      <t xml:space="preserve"> Pérdida y deterioro de la imagen institucional.
</t>
    </r>
    <r>
      <rPr>
        <b/>
        <sz val="10"/>
        <color theme="1"/>
        <rFont val="Gill Sans MT"/>
        <family val="2"/>
      </rPr>
      <t>2</t>
    </r>
    <r>
      <rPr>
        <sz val="10"/>
        <color theme="1"/>
        <rFont val="Gill Sans MT"/>
        <family val="2"/>
      </rPr>
      <t>. Pérdida y deterioro de la imagen institucional.</t>
    </r>
  </si>
  <si>
    <t>Debido al   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y la    Solicitud de dádivas o presiones y amenazas por parte de los interesados a un funcionario o servidor público, vulnerando los derechos de los usuarios, se pueden presentar manipulación y extracción de información de las bases de datos a favor de terceros que puede conllevar a la falla en la operatividad del procedimiento y reprocesos e  información sesgada, y posible pérdida de información.</t>
  </si>
  <si>
    <r>
      <rPr>
        <b/>
        <sz val="10"/>
        <color theme="1"/>
        <rFont val="Gill Sans MT"/>
        <family val="2"/>
      </rPr>
      <t xml:space="preserve">CA1.  </t>
    </r>
    <r>
      <rPr>
        <sz val="10"/>
        <color theme="1"/>
        <rFont val="Gill Sans MT"/>
        <family val="2"/>
      </rPr>
      <t xml:space="preserve">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t>
    </r>
    <r>
      <rPr>
        <b/>
        <sz val="10"/>
        <color theme="1"/>
        <rFont val="Gill Sans MT"/>
        <family val="2"/>
      </rPr>
      <t xml:space="preserve">      
CA2.  </t>
    </r>
    <r>
      <rPr>
        <sz val="10"/>
        <color theme="1"/>
        <rFont val="Gill Sans MT"/>
        <family val="2"/>
      </rPr>
      <t>Solicitud de dádivas o presiones y amenazas por parte de los interesados a un funcionario o servidor público, vulnerando los derechos de los usuarios.</t>
    </r>
  </si>
  <si>
    <r>
      <t xml:space="preserve">1. </t>
    </r>
    <r>
      <rPr>
        <sz val="10"/>
        <color theme="1"/>
        <rFont val="Gill Sans MT"/>
        <family val="2"/>
      </rPr>
      <t>Falla en la operatividad del procedimiento y reprocesos.</t>
    </r>
    <r>
      <rPr>
        <b/>
        <sz val="10"/>
        <color theme="1"/>
        <rFont val="Gill Sans MT"/>
        <family val="2"/>
      </rPr>
      <t xml:space="preserve">
2.</t>
    </r>
    <r>
      <rPr>
        <sz val="10"/>
        <color theme="1"/>
        <rFont val="Gill Sans MT"/>
        <family val="2"/>
      </rPr>
      <t xml:space="preserve"> Información sesgada, y posible pérdida de información.</t>
    </r>
  </si>
  <si>
    <t>Falta de mecanismos para la detención, prevención, administración y corrección de situaciones o hechos que pueden generar un conflicto de interés,  deficiencia en la implementación del código de ética en el Ministerio del Interior, falta de ética profesional, desconocimiento de la normatividad y procedimientos que rigen la declaratoria del conflicto de intereses en el sector público colombiano, se puede presentar 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t>
  </si>
  <si>
    <r>
      <t xml:space="preserve">
</t>
    </r>
    <r>
      <rPr>
        <b/>
        <sz val="10"/>
        <color theme="1"/>
        <rFont val="Gill Sans MT"/>
        <family val="2"/>
      </rPr>
      <t>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CA2.</t>
    </r>
    <r>
      <rPr>
        <sz val="10"/>
        <color theme="1"/>
        <rFont val="Gill Sans MT"/>
        <family val="2"/>
      </rPr>
      <t xml:space="preserve"> Deficiencia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</si>
  <si>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r>
      <t xml:space="preserve">
</t>
    </r>
    <r>
      <rPr>
        <b/>
        <sz val="10"/>
        <color theme="1"/>
        <rFont val="Gill Sans MT"/>
        <family val="2"/>
      </rPr>
      <t>1</t>
    </r>
    <r>
      <rPr>
        <sz val="10"/>
        <color theme="1"/>
        <rFont val="Gill Sans MT"/>
        <family val="2"/>
      </rPr>
      <t xml:space="preserve">. Pérdida de la imagen institucional. 
</t>
    </r>
    <r>
      <rPr>
        <b/>
        <sz val="10"/>
        <color theme="1"/>
        <rFont val="Gill Sans MT"/>
        <family val="2"/>
      </rPr>
      <t>2</t>
    </r>
    <r>
      <rPr>
        <sz val="10"/>
        <color theme="1"/>
        <rFont val="Gill Sans MT"/>
        <family val="2"/>
      </rPr>
      <t xml:space="preserve">. Pérdida de confianza en lo público.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</si>
  <si>
    <t>ESTRATEGIA DE DEPURACION CONTROL DOC – ID (MESA DE ENTRADA)
DIRECCION DE ASUNTOS PARA COMUNIDADES NEGRAS, AFROCOLOMBIANAS, RAIZALES Y PALENQUERAS – MINISTERIO DEL INTERIOR. 
Por orden del director Víctor Hugo Moreno Mina, se realizó 1 Jornada de 1 día para suspender las actividades de la Dirección y apoyar la depuración de la matriz, en esa jornada de 8 horas la meta fue de depurar mínimo 6000 ID. Para ello se establecieron 2 bloques de trabajo teniendo en cuenta el tiempo de trabajo en la Dirección. 
El primer grupo de mayor experiencia en ControlDoc se le asignó 100 ID y las personas en proceso de aprendizaje se le asignaron 50 ID. Teniendo en cuenta la revisión y descargue del ID que dura en promedio 5 min. 
Se habilitaron 2 usuarios para el acceso al ControlDoc y tener un seguimiento detallado de la estrategia.
Se realizó la Construcción de carpeta en Drive con Nombre del Contratista para cargue de documentos Adjuntos.
Se realizó un Formulario en Google para la creación automática y en tiempo real de la Base de Datos en Excel.
Dentro del formulario se pidieron los siguientes requisitos por parte de quien elaborara dicha información.
1.	ID
2.	Fecha de radicación
3.	Tipo de trámite 
A.	Registro, 
B.	Actualización, 
C.	No Aplica
4.	Propósito Solicitud (Revisión de documentos adjuntos y solicitud concreta)
5.	Tipo solicitante - Sujeto
A.	Consejos Comunitarios
B.	OB, 
C.	Defensoría, 
D.	Procuraduría, 
E.	Personería, 
F.	Contraloría, 
G.	Fiscalía, 
H.	Judicial (JEP, Restitución, Juzgado, NA”)
I.	No Aplica
6.	Nombre solicitante - Sujeto
7.	Sigla
8.	Departamento
9.	Municipio
10.	Estado de Trámite 
A.	Gestión Exitosa
B.	Sin Tramite
C.	En Tramite
11.	Observaciones
12.	Nombre completo Funcionario quien elaboró
Para lo anterior, se llevó a cabo una capacitación el día miércoles 17 de abril a las 3 pm en sala de juntas para explicar la manera en que se realizaría la gestión del formulario. 
Los temas a tratar en la capacitación fueron: 
1.	Búsqueda en ControlDoc.
2.	Revisión de documentos adjuntos. 
3.	Diligencia de formularios.
4.	Descargue documentos adjuntos. 
5.	Forma de almacenar y guardar los archivos adjuntos. 
Por último, se designó una persona con experiencia en ControlDoc para resolver las dudas, inquietudes u observaciones que surjan en la jornada de depuración.
Link formulario:
https://docs.google.com/forms/d/e/1FAIpQLSfCwNJk2aM7GUxX0fBVTW78pTT6EdUZ74M20ui54RbO62Q84A/viewform 
Link One Drive – Carpetas:
ttps://mininteriorgovco-my.sharepoint.com/:f:/g/personal/laurac_vega_mininterior_gov_co/EqeYupEs9YpHq3EiLnDY0HUB4mQeXXJ4cZyy_0MVjEX9Yg?e=b6B2ZA</t>
  </si>
  <si>
    <t xml:space="preserve">El Subdirector de gestión junto al coordinador grupo de formación realizan jornadas de inducción, reinducción y capacitación periódicamente, abarcando la normatividad y jurisprudencia alrededor de la Consulta Previa. como evidencia se dejan  listas de asistencia y memorias de presentaciones. </t>
  </si>
  <si>
    <t>El Subdirector de gestión junto al coordinador grupo de formación realizan capacitaciones en consulta previa para comunidades, sectores económicos y entidades participes en el proceso consultivo. como evidencia se dejan  listas de asistencia y memorias de presentaciones.</t>
  </si>
  <si>
    <t>El Subdirector de Gestión verifica cumplimiento de los acuerdos por parte de las comunidades y los ejecutores de proyectos, conforme a lo protocolizado, a través de seguimientos periódicos de verificación y procesos consultivos adelantados.  como evidencia se dejan  listas de asistencia y trazabilidad en correo electrónico.</t>
  </si>
  <si>
    <t>Los coordinadores de DANCP adelantan el trámite de las solicitudes vencidas, a través de una identificación de las solicitudes que no fueron respondidas oportunamente. como evidencia se deja trazabilidad en correo electrónico.</t>
  </si>
  <si>
    <t>Los  coordinadores de DANCP diseñan e implementan el tablero de control de las PQRSD recibidas como mecanismos de seguimiento y generador de alertas. como evidencia se dejan  listas de asistencia y trazabilidad en correo electrónico y tablero de control</t>
  </si>
  <si>
    <t>Realizar eventos y/o procesos de capacitación a los colaboradores de la DANCP en el año, en materia de consulta previa (normatividad, jurisprudencia y metodologías relacionadas con la consulta previa).
Evidencia: listas de asistencia y presentaciones</t>
  </si>
  <si>
    <t>Se realizó capacitación a contratistas vinculados a la DANCP en materia de consulta previa</t>
  </si>
  <si>
    <t xml:space="preserve">Se han adelantado 2 jornadas de capacitación, dirigidas a 50 contratistas en materia de consulta previa. </t>
  </si>
  <si>
    <t>Llevar a cabo eventos y/o iniciativas de formación dirigidas a las comunidades, sectores económicos y entidades involucradas en el proceso consultivo. como evidencia se dejan  listas de asistencia, actas  y trazabilidad en correo electrónico.</t>
  </si>
  <si>
    <t>Se han realizado 18 eventos de formación</t>
  </si>
  <si>
    <t>Se han realizado 18 eventos de capacitación, beneficiando a 963 personas, entre las cuales se encuentran comunidades, sectores económicos y entidades participes en el proceso consultivo.</t>
  </si>
  <si>
    <t>Se ha verificado el  cumplimiento de los acuerdos por parte de las comunidades y los ejecutores de proyectos, conforme a lo protocolizado, a través de 71 reuniones de seguimiento de verificación.
En lo corrido del año, no se ha dado el cierre de proyectos.</t>
  </si>
  <si>
    <t>Adelantar un plan de choque con responsables de  dar respuesta a las solicitudes que no fueron respondidas oportunamente</t>
  </si>
  <si>
    <t>En lo corrido de la vigencia 2024, dado el bajo volumen de solicitudes vencidas no ha sido necesario implementar plan de choque</t>
  </si>
  <si>
    <t>Para el periodo comprendido entre el 1 de enero y el 26 de abril de 2024 la DANCP ha recibido 3286 solicitudes, de las cuales han sido respondidas 2659, se encuentran pendientes por responder 593 y están vencidas 34</t>
  </si>
  <si>
    <t>Emitir reportes de tablero de control de las PQRSD y enviarlo a director y  subdirectores de la DANCP</t>
  </si>
  <si>
    <t>Reportes de tablero de control remitidos semanalmente a director y subdirectores de la DANCP</t>
  </si>
  <si>
    <t>Se cuenta con un tablero de control, cuyos datos sobre el estado de las PQRSD se envia semanalmente a la Dirección y Subdirecciones de la DANCP</t>
  </si>
  <si>
    <t xml:space="preserve"> Suministro de información incompleta e imprecisa por parte de los ejecutores a las comunidades sobre los POAS o funcionarios de la DANCP en situación de conflicto de intereses frente a un ejecutor, lo cual puede conyevar a la  Identificación de impactos y determinación de medidas que no correspondan a una situación real, asi como a la Desconfianza e insatisfacción de las comunidades y/o de los ejecutores en el proceso de consulta previa, </t>
  </si>
  <si>
    <r>
      <rPr>
        <b/>
        <sz val="11"/>
        <color theme="1"/>
        <rFont val="Arial Narrow"/>
        <family val="2"/>
      </rPr>
      <t>CA1</t>
    </r>
    <r>
      <rPr>
        <sz val="11"/>
        <color theme="1"/>
        <rFont val="Arial Narrow"/>
        <family val="2"/>
      </rPr>
      <t xml:space="preserve">. Suministro de información incompleta e imprecisa por parte de los ejecutores a las comunidades sobre los POAS
</t>
    </r>
    <r>
      <rPr>
        <b/>
        <sz val="11"/>
        <color theme="1"/>
        <rFont val="Arial Narrow"/>
        <family val="2"/>
      </rPr>
      <t>CA2</t>
    </r>
    <r>
      <rPr>
        <sz val="11"/>
        <color theme="1"/>
        <rFont val="Arial Narrow"/>
        <family val="2"/>
      </rPr>
      <t xml:space="preserve">. Funcionarios de la DANCP en situación de conflicto de intereses frente a un ejecutor
</t>
    </r>
  </si>
  <si>
    <r>
      <rPr>
        <b/>
        <sz val="11"/>
        <color theme="1"/>
        <rFont val="Arial Narrow"/>
        <family val="2"/>
      </rPr>
      <t>1</t>
    </r>
    <r>
      <rPr>
        <sz val="11"/>
        <color theme="1"/>
        <rFont val="Arial Narrow"/>
        <family val="2"/>
      </rPr>
      <t xml:space="preserve">. Identificación de impactos y determinación de medidas que no correspondan a una situación real.
</t>
    </r>
    <r>
      <rPr>
        <b/>
        <sz val="11"/>
        <color theme="1"/>
        <rFont val="Arial Narrow"/>
        <family val="2"/>
      </rPr>
      <t xml:space="preserve">2. </t>
    </r>
    <r>
      <rPr>
        <sz val="11"/>
        <color theme="1"/>
        <rFont val="Arial Narrow"/>
        <family val="2"/>
      </rPr>
      <t xml:space="preserve">Desconfianza e insatisfacción de las comunidades y/o de los ejecutores en el proceso de consulta previa, </t>
    </r>
  </si>
  <si>
    <t>Para el periodo comprendido entre el 1 de enero y el 30 de abril de 2024, se han realizado 2 procesos de capacitación dirigidos a contratistas, contando con la participación de 50 asistentes. 
Indicador de eficiencia: (2/2)*100= 100%</t>
  </si>
  <si>
    <t>Se han realizado 18 procesos de capacitación, para el periodo comprendido entre el 1 de enero y el 30 de abril de 2024, contando con la asistencia de 963 personas.
Indicador de eficiencia: (18/18)*100 = 100%</t>
  </si>
  <si>
    <t>No se han presentado casos de conflicto de intereses.
Indicador de eficiencia = 0</t>
  </si>
  <si>
    <r>
      <rPr>
        <b/>
        <sz val="11"/>
        <color theme="1"/>
        <rFont val="Arial Narrow"/>
        <family val="2"/>
      </rPr>
      <t xml:space="preserve">Indicador de eficiencia: </t>
    </r>
    <r>
      <rPr>
        <sz val="11"/>
        <color theme="1"/>
        <rFont val="Arial Narrow"/>
        <family val="2"/>
      </rPr>
      <t xml:space="preserve">(número de capacitaciones ejecutadas para funcionarios y colaboradores/total de capacitaciones previstas en plan de capacitaciones) x 100                                                                                                                                                      </t>
    </r>
  </si>
  <si>
    <r>
      <rPr>
        <b/>
        <sz val="11"/>
        <color theme="1"/>
        <rFont val="Arial Narrow"/>
        <family val="2"/>
      </rPr>
      <t>Indicador de eficiencia:</t>
    </r>
    <r>
      <rPr>
        <sz val="11"/>
        <color theme="1"/>
        <rFont val="Arial Narrow"/>
        <family val="2"/>
      </rPr>
      <t xml:space="preserve"> (número de capacitaciones ejecutadas para comunidades, ejecutores y población de interes/total de capacitaciones previstas en plan de capacitaciones) x 100                                                                                                                                                      </t>
    </r>
  </si>
  <si>
    <r>
      <rPr>
        <b/>
        <sz val="11"/>
        <color theme="1"/>
        <rFont val="Arial Narrow"/>
        <family val="2"/>
      </rPr>
      <t xml:space="preserve">Indicador de eficiencia: </t>
    </r>
    <r>
      <rPr>
        <sz val="11"/>
        <color theme="1"/>
        <rFont val="Arial Narrow"/>
        <family val="2"/>
      </rPr>
      <t>Número de funcionarios y colaboradores en situación de conflicto de intereses</t>
    </r>
  </si>
  <si>
    <r>
      <rPr>
        <b/>
        <sz val="10"/>
        <color theme="1"/>
        <rFont val="Gill Sans MT"/>
        <family val="2"/>
      </rPr>
      <t>EFICACIA:</t>
    </r>
    <r>
      <rPr>
        <sz val="10"/>
        <color theme="1"/>
        <rFont val="Gill Sans MT"/>
        <family val="2"/>
      </rPr>
      <t xml:space="preserve"> (número de carpetas expedientes entregadas y devueltas/Número de carpetas expedientes solicitados)*100
</t>
    </r>
    <r>
      <rPr>
        <b/>
        <sz val="10"/>
        <color theme="1"/>
        <rFont val="Gill Sans MT"/>
        <family val="2"/>
      </rPr>
      <t xml:space="preserve">EFECTIVIDAD: </t>
    </r>
    <r>
      <rPr>
        <sz val="10"/>
        <color theme="1"/>
        <rFont val="Gill Sans MT"/>
        <family val="2"/>
      </rPr>
      <t>(# de solicitudes contestadas /# de solicitudes allegadas)*100</t>
    </r>
  </si>
  <si>
    <r>
      <rPr>
        <b/>
        <sz val="10"/>
        <color theme="1"/>
        <rFont val="Gill Sans MT"/>
        <family val="2"/>
      </rPr>
      <t xml:space="preserve">EFECTIVIDAD: </t>
    </r>
    <r>
      <rPr>
        <sz val="10"/>
        <color theme="1"/>
        <rFont val="Gill Sans MT"/>
        <family val="2"/>
      </rPr>
      <t xml:space="preserve">(# de solicitudes rechazadas/ # número de solicitudes allegadas)*100
</t>
    </r>
    <r>
      <rPr>
        <b/>
        <sz val="10"/>
        <color theme="1"/>
        <rFont val="Gill Sans MT"/>
        <family val="2"/>
      </rPr>
      <t>EFICACIA:</t>
    </r>
    <r>
      <rPr>
        <sz val="10"/>
        <color theme="1"/>
        <rFont val="Gill Sans MT"/>
        <family val="2"/>
      </rPr>
      <t xml:space="preserve"> (número de expedientes entregados y devueltos/Número de expedientes solicitados)*100</t>
    </r>
  </si>
  <si>
    <r>
      <t xml:space="preserve">EFECTIVIDAD: Efectividad del plan de manejo de riesgos = </t>
    </r>
    <r>
      <rPr>
        <sz val="10"/>
        <color theme="1"/>
        <rFont val="Gill Sans MT"/>
        <family val="2"/>
      </rPr>
      <t>(# de situaciones de conflicto de intereses configurados como hechos de corrupción durante el cuatrimestre)</t>
    </r>
    <r>
      <rPr>
        <b/>
        <sz val="10"/>
        <color theme="1"/>
        <rFont val="Gill Sans MT"/>
        <family val="2"/>
      </rPr>
      <t xml:space="preserve">
</t>
    </r>
  </si>
  <si>
    <r>
      <t xml:space="preserve">EFICACIA: Plan de capacitaciones = </t>
    </r>
    <r>
      <rPr>
        <sz val="10"/>
        <color theme="1"/>
        <rFont val="Gill Sans MT"/>
        <family val="2"/>
      </rPr>
      <t>(# de capacitaciones realizadas/# de capacitaciones programadas)*100</t>
    </r>
  </si>
  <si>
    <r>
      <t xml:space="preserve">EFICACIA: Plan de capacitaciones = </t>
    </r>
    <r>
      <rPr>
        <sz val="10"/>
        <color theme="1"/>
        <rFont val="Gill Sans MT"/>
        <family val="2"/>
      </rPr>
      <t>(# de capacitaciones programadas / # de capacitaciones realizadas)</t>
    </r>
  </si>
  <si>
    <t>En el primer cuatrimestre se creo la matriz  para el registro de préstamos y devoluciones  de expedientes se encuetra totalmete custodia por el grupo de archivo de la DACNARP y lleva por nombre "PRESTAMO DE CARPETA, Grupo de Gestión en Participación y Soporte Normativo, DACNARP", como registro del indicador para el presente trimestre se obtiene 155 carpetas solicitadas de las cuales devueltas 100 y 55 carpetas en tramite de devolución. Como gestión de la actividad de control se deja evidencia a través de los distintos medios electrónicos, como Controldoc, correos electrónicos, dispositivos móviles, y aplicativos propios de la Dirección. Se mantiene comunicación permanete con el OIP y el grupo de sistemas con el fin de mantener la pagina https://dacn.mininterior.gov.co/ al servicio de la comunidad NARP.
En el trimestre se recibieron y atendieron 9.731 solicitudes expedidas por la DACNARP, para un cumplimiento del 100% de la actividad, así:
Enero. 3.447 
*AUTORECONOCIMIENTO.  4.019
Aprobados 1.537 No aprobados 1.902
*C - 433 de 2021.  
Aprobados 8 No aprobados 0
Febrero. 3.566
*AUTORECONOCIMIENTO  3.535
Aprobados 1.248 No aprobados 2.287
C - 433 de 2021.
Aprobados  31 No aprobados 0
Marzo.  2.718
*AUTORECONOCIMIENTO.  2.695
Aprobados 922 No aprobados 1.773
C - 433 de 2021.  
Aprobados 23 No aprobados 0
En el trimestre se recibieron y atendieron 142 solicitudes en el proceso de Registro Público Único Nacional y/o actualización de los Consejos Comunitarios,  Formas o Expresiones Organizativas, Organizaciones de Base, para un cumplimiento del 100% de la actividad, así:
Enero. 22
7 actualizaciones CC y 1 Incripción CC
5 actualizaciones Organizaciones de Base y 9 Incripciones Organizaciones de Base  
Febrero. 42
9 actualizaciones CC y 2 Incripción CC
17 actualizaciones Organizaciones de Base y 13 Incripciones Organizaciones de Base 
Marzo.  78
12 actualizaciones CC y 3 Incripción CC
33 actualizaciones Organizaciones de Base y 30 Incripciones Organizaciones de Base
En el trimestre se recibieron y atendieron 173 expideindo Certificados de Inscripción y/o Actualización en el Registro Público Único Nacional de los Consejos Comunitarios, Formas o Expresiones Organizativas, Organizaciones de Base, para un cumplimiento del 100% de la actividad, así:
Enero. 21
6 actualizaciones CC y 3 Incripción CC
1 actualizaciones Organizaciones de Base y 11 Incripciones Organizaciones de Base  
Febrero. 60
6 actualizaciones CC y 14 Incripción CC
16 actualizaciones Organizaciones de Base y 24 Incripciones Organizaciones de Base 
Marzo.  92
11 actualizaciones CC y 9 Incripción CC
33 actualizaciones Organizaciones de Base y 39 Incripciones Organizaciones de Base</t>
  </si>
  <si>
    <t xml:space="preserve">En el trimestre se programó y realizó 3 acciones de divulgar la oferta institucional  a favor de las Comunidades Negras, Afrcolombianas, Raizales y Palenqueras  
Marzo (3) Se desarrolló la estrategia Dirección en Territorio en el municipio de Jamundi valle, que contó con la participación de la alcaldía, las organizaciones de base y consejos comunitarios de la zona.
En el trimestre se recibieron y atendieron 9.731 solicitudes expedidas por la DACNARP, para un cumplimiento del 100% de la actividad, así:
Enero. 3.447 
*AUTORECONOCIMIENTO.  4.019
Aprobados 1.537 No aprobados 1.902
*C - 433 de 2021.  
Aprobados 8 No aprobados 0
Febrero. 3.566
*AUTORECONOCIMIENTO  3.535
Aprobados 1.248 No aprobados 2.287
C - 433 de 2021.
Aprobados  31 No aprobados 0
Marzo.  2.718
*AUTORECONOCIMIENTO.  2.695
Aprobados 922 No aprobados 1.773
C - 433 de 2021.  
Aprobados 23 No aprobados 0
En el trimestre se recibieron y atendieron 142 solicitudes en el proceso de Registro Público Único Nacional y/o actualización de los Consejos Comunitarios,  Formas o Expresiones Organizativas, Organizaciones de Base, para un cumplimiento del 100% de la actividad, así:
Enero. 22
7 actualizaciones CC y 1 Incripción CC
5 actualizaciones Organizaciones de Base y 9 Incripciones Organizaciones de Base  
Febrero. 42
9 actualizaciones CC y 2 Incripción CC
17 actualizaciones Organizaciones de Base y 13 Incripciones Organizaciones de Base 
Marzo.  78
12 actualizaciones CC y 3 Incripción CC
33 actualizaciones Organizaciones de Base y 30 Incripciones Organizaciones de Base
En el trimestre se recibieron y atendieron 173 expideindo Certificados de Inscripción y/o Actualización en el Registro Público Único Nacional de los Consejos Comunitarios, Formas o Expresiones Organizativas, Organizaciones de Base, para un cumplimiento del 100% de la actividad, así:
Enero. 21
6 actualizaciones CC y 3 Incripción CC
1 actualizaciones Organizaciones de Base y 11 Incripciones Organizaciones de Base  
Febrero. 60
6 actualizaciones CC y 14 Incripción CC
16 actualizaciones Organizaciones de Base y 24 Incripciones Organizaciones de Base 
Marzo.  92
11 actualizaciones CC y 9 Incripción CC
33 actualizaciones Organizaciones de Base y 39 Incripciones Organizaciones de Base
Solicitud de actualización de la pagina web del Ministerio del Interior, con información del Director Victor Hugo Moreno Mina, y de la Oferta Institucional. </t>
  </si>
  <si>
    <t>Falta de controles que aseguren una supervisión más efectiva, tanto desde el punto de vista técnico, financiero y jurídico, en la ejecución de los proyectos por parte de las entidades territoriales beneficiadas. Situación que se agrava durante los cambios de administración en los períodos gubernamentales o territoriales, lo que impacta en la gestión presupuestaria y la ejecución de los proyectos debido a la falta de conocimiento sobre los mismos.</t>
  </si>
  <si>
    <t xml:space="preserve">Posibilidad de afectación económica y reputacional debido al incumplimiento de las metas del plan de acción de la subdirección de Proyectos para la Seguridad y la Convivencia Ciudadana, derivado de la falta de una adecuada supervisión técnica, financiera y jurídica en la ejecución de los proyectos por parte de las entidades territoriales beneficiadas, especialmente ante cambios de administración en los períodos gubernamentales o territoriales. </t>
  </si>
  <si>
    <t>Se esta garantizando una supervisión efectiva de los convenios por parte del Subdirector y los supervisores, que además cumple con las metas establecidas en el plan de acción del primer trimestre de 2024. Como evidencia de la acividad  las actas de entrega de los siguientes proyectos: 
1. SACUDETE MOGOTE-SDER
2. SACUDETE CHOACHÍ
3.CUNDINAMARCA - SACUDETE ROBLE
4.SUCRE - Movilidad para el GAULA (17 camiones)</t>
  </si>
  <si>
    <t>Desde el 1 de enero, con la entrada en vigor de la nueva administración en el ámbito territorial, la subdirección ha emitido comunicados prioritarios informando sobre los negocios jurídicos suscritos con el MINISTERIO DEL INTERIOR-FONSECON, así como su estado en las etapas de ejecución y liquidación.</t>
  </si>
  <si>
    <t>El Subdirector de Proyectos para la Seguridad y la Convivencia Ciudadana o el supervisor de convenios tiene la responsabilidad de coordinar y garantizar la supervisión de los recursos asignados, así como el seguimiento técnico, financiero y jurídico, con el propósito de culminar el proyecto. Como evidencia de este proceso, se suscriben informes y actas de seguimiento, los cuales quedan reflejados trimestralmente en el cumplimiento del plan de acción de la Subdirección.</t>
  </si>
  <si>
    <t>La Subdirección de Proyectos para la Seguridad y la Convivencia Ciudadana debe enviar comunicaciones oficiales a los nuevas administraciones cada vez que se produzcan cambios debido a elecciones regulares en el orden territorial. Estas comunicaciones informarán sobre los negocios jurídicos suscritos con el MINISTERIO DEL INTERIOR-FONSECON, así como su estado en las etapas de ejecución y liquidación. Como evidencia de este proceso, se disponen de los oficios con números de radicación.</t>
  </si>
  <si>
    <t>Posibilidad de que un supervisor de convenio pueda involucrarse en actividades no éticas que no estén alineadas con los valores del Ministerio, o que busque obtener beneficios personales o favorecer a las entidades territoriales.</t>
  </si>
  <si>
    <t>Posibilidad de  ausencia de integridad y supervisión insuficiente sobre las acciones de los supervisores de convenio debido a que un supervisor de convenio pueda involucrarse en actividades no éticas que no estén alineadas con los valores del Ministerio, o que busque obtener beneficios personales o favorecer a las entidades territoriales lo que puede conllevar a deterioro de la reputación del Ministerio y pérdida de confianza por parte de las partes interesadas.</t>
  </si>
  <si>
    <r>
      <rPr>
        <b/>
        <sz val="10"/>
        <color theme="1"/>
        <rFont val="Arial Narrow"/>
        <family val="2"/>
      </rPr>
      <t>CA1.</t>
    </r>
    <r>
      <rPr>
        <sz val="10"/>
        <color theme="1"/>
        <rFont val="Arial Narrow"/>
        <family val="2"/>
      </rPr>
      <t xml:space="preserve"> Ausencia de integridad y supervisión insuficiente sobre las acciones de los supervisores de convenio.
</t>
    </r>
  </si>
  <si>
    <r>
      <rPr>
        <b/>
        <sz val="10"/>
        <color theme="1"/>
        <rFont val="Arial Narrow"/>
        <family val="2"/>
      </rPr>
      <t xml:space="preserve">1. </t>
    </r>
    <r>
      <rPr>
        <sz val="10"/>
        <color theme="1"/>
        <rFont val="Arial Narrow"/>
        <family val="2"/>
      </rPr>
      <t xml:space="preserve">Deterioro de la reputación del Ministerio y pérdida de confianza por parte de las partes interesadas.
</t>
    </r>
  </si>
  <si>
    <t>La subdirección de Proyectos Solicitar dos (2) capacitaciones del Eje 5: Probidad, Ética e Identidad de lo Público a través del Plan Interno de Capacitación (PIC) de la Subdirección de Gestión Humana. Estas sesiones ayudarán a identificar comportamientos y valores, analizar brechas con la cultura deseada y diseñar planes de acción. Como evidencia de este proceso, se suminstra el llistado de asistencia de los colaboradores en dichas capacitaciones.</t>
  </si>
  <si>
    <t>La Subdirección de Proyectos ha solicitado una (1) capacitaciones del Eje 5: Probidad, Ética e Identidad de lo Público a través del Plan Interno de Capacitación (PIC) de la Subdirección de Gestión Humana.</t>
  </si>
  <si>
    <r>
      <rPr>
        <b/>
        <sz val="10"/>
        <color theme="1"/>
        <rFont val="Arial"/>
        <family val="2"/>
      </rPr>
      <t xml:space="preserve">CA1. </t>
    </r>
    <r>
      <rPr>
        <sz val="10"/>
        <color theme="1"/>
        <rFont val="Arial"/>
        <family val="2"/>
      </rPr>
      <t xml:space="preserve"> Aceptación de algún tipo de soborno por parte del funcionario en territorio para gestionar o realizar actividades que van más allá de la misión de la entidad dentro de la política marco.
</t>
    </r>
    <r>
      <rPr>
        <b/>
        <sz val="10"/>
        <color theme="1"/>
        <rFont val="Arial"/>
        <family val="2"/>
      </rPr>
      <t>CA2.</t>
    </r>
    <r>
      <rPr>
        <sz val="10"/>
        <color theme="1"/>
        <rFont val="Arial"/>
        <family val="2"/>
      </rPr>
      <t xml:space="preserve"> Buscar obtener un beneficio propio por parte del gestor de la entidad territorial.
</t>
    </r>
    <r>
      <rPr>
        <b/>
        <sz val="10"/>
        <color theme="1"/>
        <rFont val="Arial"/>
        <family val="2"/>
      </rPr>
      <t>CA3.</t>
    </r>
    <r>
      <rPr>
        <sz val="10"/>
        <color theme="1"/>
        <rFont val="Arial"/>
        <family val="2"/>
      </rPr>
      <t xml:space="preserve"> Abuso de confianza
</t>
    </r>
  </si>
  <si>
    <r>
      <rPr>
        <b/>
        <sz val="10"/>
        <color theme="1"/>
        <rFont val="Arial"/>
        <family val="2"/>
      </rPr>
      <t xml:space="preserve">1. </t>
    </r>
    <r>
      <rPr>
        <sz val="10"/>
        <color theme="1"/>
        <rFont val="Arial"/>
        <family val="2"/>
      </rPr>
      <t xml:space="preserve">Mala reputación de la entidad en territorio.
</t>
    </r>
    <r>
      <rPr>
        <b/>
        <sz val="10"/>
        <color theme="1"/>
        <rFont val="Arial"/>
        <family val="2"/>
      </rPr>
      <t xml:space="preserve">2. </t>
    </r>
    <r>
      <rPr>
        <sz val="10"/>
        <color theme="1"/>
        <rFont val="Arial"/>
        <family val="2"/>
      </rPr>
      <t xml:space="preserve">Problemas juridicos  que involucran a la entidad 
</t>
    </r>
    <r>
      <rPr>
        <b/>
        <sz val="10"/>
        <color theme="1"/>
        <rFont val="Arial"/>
        <family val="2"/>
      </rPr>
      <t xml:space="preserve">3. </t>
    </r>
    <r>
      <rPr>
        <sz val="10"/>
        <color theme="1"/>
        <rFont val="Arial"/>
        <family val="2"/>
      </rPr>
      <t>Quejas, Peticiones y Reclamos</t>
    </r>
  </si>
  <si>
    <r>
      <rPr>
        <b/>
        <sz val="10"/>
        <color theme="1"/>
        <rFont val="Arial"/>
        <family val="2"/>
      </rPr>
      <t>CA1.</t>
    </r>
    <r>
      <rPr>
        <sz val="10"/>
        <color theme="1"/>
        <rFont val="Arial"/>
        <family val="2"/>
      </rPr>
      <t xml:space="preserve">  Desconocimiento del evaluador en la Verificación de requisitos y priorización de la necesidad.                 
</t>
    </r>
    <r>
      <rPr>
        <b/>
        <sz val="10"/>
        <color theme="1"/>
        <rFont val="Arial"/>
        <family val="2"/>
      </rPr>
      <t>CA2.</t>
    </r>
    <r>
      <rPr>
        <sz val="10"/>
        <color theme="1"/>
        <rFont val="Arial"/>
        <family val="2"/>
      </rPr>
      <t xml:space="preserve">  Desinformación de los interesados (Entidades Territoriales y/o Gubernamentales) al respecto de los requisitos para la presentación de proyectos.
</t>
    </r>
    <r>
      <rPr>
        <b/>
        <sz val="10"/>
        <color theme="1"/>
        <rFont val="Arial"/>
        <family val="2"/>
      </rPr>
      <t>CA3</t>
    </r>
    <r>
      <rPr>
        <sz val="10"/>
        <color theme="1"/>
        <rFont val="Arial"/>
        <family val="2"/>
      </rPr>
      <t xml:space="preserve">. Intereses económicos, personales y/o presiones de terceros.
</t>
    </r>
    <r>
      <rPr>
        <b/>
        <sz val="10"/>
        <color theme="1"/>
        <rFont val="Arial"/>
        <family val="2"/>
      </rPr>
      <t>CA4</t>
    </r>
    <r>
      <rPr>
        <sz val="10"/>
        <color theme="1"/>
        <rFont val="Arial"/>
        <family val="2"/>
      </rPr>
      <t xml:space="preserve">. Inconsistencia en los estudios previos.
</t>
    </r>
  </si>
  <si>
    <r>
      <rPr>
        <b/>
        <sz val="10"/>
        <color theme="1"/>
        <rFont val="Arial"/>
        <family val="2"/>
      </rPr>
      <t>1.</t>
    </r>
    <r>
      <rPr>
        <sz val="10"/>
        <color theme="1"/>
        <rFont val="Arial"/>
        <family val="2"/>
      </rPr>
      <t xml:space="preserve">  Tomar decisiones inapropiadas.  
</t>
    </r>
    <r>
      <rPr>
        <b/>
        <sz val="10"/>
        <color theme="1"/>
        <rFont val="Arial"/>
        <family val="2"/>
      </rPr>
      <t>2.</t>
    </r>
    <r>
      <rPr>
        <sz val="10"/>
        <color theme="1"/>
        <rFont val="Arial"/>
        <family val="2"/>
      </rPr>
      <t xml:space="preserve">  Investigaciones disciplinarias, fiscales, penales. 
</t>
    </r>
    <r>
      <rPr>
        <b/>
        <sz val="10"/>
        <color theme="1"/>
        <rFont val="Arial"/>
        <family val="2"/>
      </rPr>
      <t>3.</t>
    </r>
    <r>
      <rPr>
        <sz val="10"/>
        <color theme="1"/>
        <rFont val="Arial"/>
        <family val="2"/>
      </rPr>
      <t xml:space="preserve"> Errores en las Viabilidades .
</t>
    </r>
    <r>
      <rPr>
        <b/>
        <sz val="10"/>
        <color theme="1"/>
        <rFont val="Arial"/>
        <family val="2"/>
      </rPr>
      <t xml:space="preserve">4, </t>
    </r>
    <r>
      <rPr>
        <sz val="10"/>
        <color theme="1"/>
        <rFont val="Arial"/>
        <family val="2"/>
      </rPr>
      <t xml:space="preserve"> Inconsistencia en los estudios previos.
</t>
    </r>
  </si>
  <si>
    <r>
      <t xml:space="preserve">
</t>
    </r>
    <r>
      <rPr>
        <b/>
        <sz val="10"/>
        <color theme="1"/>
        <rFont val="Arial"/>
        <family val="2"/>
      </rPr>
      <t xml:space="preserve">
CA1.</t>
    </r>
    <r>
      <rPr>
        <sz val="10"/>
        <color theme="1"/>
        <rFont val="Arial"/>
        <family val="2"/>
      </rPr>
      <t xml:space="preserve"> Presiones indebidas de terceros.
</t>
    </r>
    <r>
      <rPr>
        <b/>
        <sz val="10"/>
        <color theme="1"/>
        <rFont val="Arial"/>
        <family val="2"/>
      </rPr>
      <t>CA2</t>
    </r>
    <r>
      <rPr>
        <sz val="10"/>
        <color theme="1"/>
        <rFont val="Arial"/>
        <family val="2"/>
      </rPr>
      <t xml:space="preserve">. Eludir al comité de escogencia o evaluación para elegir a dedo a la Entidad solicitante o receptora.
</t>
    </r>
    <r>
      <rPr>
        <b/>
        <sz val="10"/>
        <color theme="1"/>
        <rFont val="Arial"/>
        <family val="2"/>
      </rPr>
      <t xml:space="preserve">CA3. </t>
    </r>
    <r>
      <rPr>
        <sz val="10"/>
        <color theme="1"/>
        <rFont val="Arial"/>
        <family val="2"/>
      </rPr>
      <t xml:space="preserve">Coyuntura política.
</t>
    </r>
    <r>
      <rPr>
        <b/>
        <sz val="10"/>
        <color theme="1"/>
        <rFont val="Arial"/>
        <family val="2"/>
      </rPr>
      <t>CA4</t>
    </r>
    <r>
      <rPr>
        <sz val="10"/>
        <color theme="1"/>
        <rFont val="Arial"/>
        <family val="2"/>
      </rPr>
      <t>. Falta de ética.</t>
    </r>
  </si>
  <si>
    <r>
      <t xml:space="preserve">
</t>
    </r>
    <r>
      <rPr>
        <b/>
        <sz val="10"/>
        <color theme="1"/>
        <rFont val="Arial"/>
        <family val="2"/>
      </rPr>
      <t>1</t>
    </r>
    <r>
      <rPr>
        <sz val="10"/>
        <color theme="1"/>
        <rFont val="Arial"/>
        <family val="2"/>
      </rPr>
      <t xml:space="preserve">. Pérdida de la imagen institucional.
</t>
    </r>
    <r>
      <rPr>
        <b/>
        <sz val="10"/>
        <color theme="1"/>
        <rFont val="Arial"/>
        <family val="2"/>
      </rPr>
      <t>2</t>
    </r>
    <r>
      <rPr>
        <sz val="10"/>
        <color theme="1"/>
        <rFont val="Arial"/>
        <family val="2"/>
      </rPr>
      <t xml:space="preserve">. Demandas contra la Entidad.
</t>
    </r>
    <r>
      <rPr>
        <b/>
        <sz val="10"/>
        <color theme="1"/>
        <rFont val="Arial"/>
        <family val="2"/>
      </rPr>
      <t>3</t>
    </r>
    <r>
      <rPr>
        <sz val="10"/>
        <color theme="1"/>
        <rFont val="Arial"/>
        <family val="2"/>
      </rPr>
      <t xml:space="preserve">. Pérdida de confianza en lo público.
</t>
    </r>
    <r>
      <rPr>
        <b/>
        <sz val="10"/>
        <color theme="1"/>
        <rFont val="Arial"/>
        <family val="2"/>
      </rPr>
      <t>4</t>
    </r>
    <r>
      <rPr>
        <sz val="10"/>
        <color theme="1"/>
        <rFont val="Arial"/>
        <family val="2"/>
      </rPr>
      <t xml:space="preserve">. Investigaciones disciplinarias, penales y fiscales.
</t>
    </r>
    <r>
      <rPr>
        <b/>
        <sz val="10"/>
        <color theme="1"/>
        <rFont val="Arial"/>
        <family val="2"/>
      </rPr>
      <t>5</t>
    </r>
    <r>
      <rPr>
        <sz val="10"/>
        <color theme="1"/>
        <rFont val="Arial"/>
        <family val="2"/>
      </rPr>
      <t xml:space="preserve">. Detrimento patrimonial.
</t>
    </r>
    <r>
      <rPr>
        <b/>
        <sz val="10"/>
        <color theme="1"/>
        <rFont val="Arial"/>
        <family val="2"/>
      </rPr>
      <t>6</t>
    </r>
    <r>
      <rPr>
        <sz val="10"/>
        <color theme="1"/>
        <rFont val="Arial"/>
        <family val="2"/>
      </rPr>
      <t xml:space="preserve">. Obras inconclusas.
</t>
    </r>
    <r>
      <rPr>
        <b/>
        <sz val="10"/>
        <color theme="1"/>
        <rFont val="Arial"/>
        <family val="2"/>
      </rPr>
      <t>7</t>
    </r>
    <r>
      <rPr>
        <sz val="10"/>
        <color theme="1"/>
        <rFont val="Arial"/>
        <family val="2"/>
      </rPr>
      <t>. Enrequecimiento ílicito de funcionarios y/o contratistas.</t>
    </r>
  </si>
  <si>
    <r>
      <t xml:space="preserve">
</t>
    </r>
    <r>
      <rPr>
        <b/>
        <sz val="10"/>
        <color theme="1"/>
        <rFont val="Arial"/>
        <family val="2"/>
      </rPr>
      <t>CA1.</t>
    </r>
    <r>
      <rPr>
        <sz val="10"/>
        <color theme="1"/>
        <rFont val="Arial"/>
        <family val="2"/>
      </rPr>
      <t xml:space="preserve"> Falta de mecanismos para la detención, prevención, administración y corrección de situaciones o hechos que pueden generar un conflicto de interés.
</t>
    </r>
    <r>
      <rPr>
        <b/>
        <sz val="10"/>
        <color theme="1"/>
        <rFont val="Arial"/>
        <family val="2"/>
      </rPr>
      <t>CA2.</t>
    </r>
    <r>
      <rPr>
        <sz val="10"/>
        <color theme="1"/>
        <rFont val="Arial"/>
        <family val="2"/>
      </rPr>
      <t xml:space="preserve"> Deficiencia en la implementación del código de ética en el Ministerio del Interior.
</t>
    </r>
    <r>
      <rPr>
        <b/>
        <sz val="10"/>
        <color theme="1"/>
        <rFont val="Arial"/>
        <family val="2"/>
      </rPr>
      <t>CA3</t>
    </r>
    <r>
      <rPr>
        <sz val="10"/>
        <color theme="1"/>
        <rFont val="Arial"/>
        <family val="2"/>
      </rPr>
      <t xml:space="preserve">. Falta de ética profesional.
</t>
    </r>
    <r>
      <rPr>
        <b/>
        <sz val="10"/>
        <color theme="1"/>
        <rFont val="Arial"/>
        <family val="2"/>
      </rPr>
      <t>CA4.</t>
    </r>
    <r>
      <rPr>
        <sz val="10"/>
        <color theme="1"/>
        <rFont val="Arial"/>
        <family val="2"/>
      </rPr>
      <t xml:space="preserve"> Desconocimiento de la normatividad y procedimientos que rigen la declaratoria del conflicto de intereses en el sector público colombiano. </t>
    </r>
  </si>
  <si>
    <r>
      <rPr>
        <b/>
        <sz val="10"/>
        <color theme="1"/>
        <rFont val="Arial"/>
        <family val="2"/>
      </rPr>
      <t>1</t>
    </r>
    <r>
      <rPr>
        <sz val="10"/>
        <color theme="1"/>
        <rFont val="Arial"/>
        <family val="2"/>
      </rPr>
      <t xml:space="preserve">. Pérdida de la imagen institucional. 
</t>
    </r>
    <r>
      <rPr>
        <b/>
        <sz val="10"/>
        <color theme="1"/>
        <rFont val="Arial"/>
        <family val="2"/>
      </rPr>
      <t>2</t>
    </r>
    <r>
      <rPr>
        <sz val="10"/>
        <color theme="1"/>
        <rFont val="Arial"/>
        <family val="2"/>
      </rPr>
      <t xml:space="preserve">. Pérdida de confianza en lo público. 
</t>
    </r>
    <r>
      <rPr>
        <b/>
        <sz val="10"/>
        <color theme="1"/>
        <rFont val="Arial"/>
        <family val="2"/>
      </rPr>
      <t>3</t>
    </r>
    <r>
      <rPr>
        <sz val="10"/>
        <color theme="1"/>
        <rFont val="Arial"/>
        <family val="2"/>
      </rPr>
      <t xml:space="preserve">. Investigaciones disciplinarias, fiscales y penales.
</t>
    </r>
    <r>
      <rPr>
        <b/>
        <sz val="10"/>
        <color theme="1"/>
        <rFont val="Arial"/>
        <family val="2"/>
      </rPr>
      <t>4</t>
    </r>
    <r>
      <rPr>
        <sz val="10"/>
        <color theme="1"/>
        <rFont val="Arial"/>
        <family val="2"/>
      </rPr>
      <t xml:space="preserve">. Detrimento patrimonial.
</t>
    </r>
    <r>
      <rPr>
        <b/>
        <sz val="10"/>
        <color theme="1"/>
        <rFont val="Arial"/>
        <family val="2"/>
      </rPr>
      <t>5.</t>
    </r>
    <r>
      <rPr>
        <sz val="10"/>
        <color theme="1"/>
        <rFont val="Arial"/>
        <family val="2"/>
      </rPr>
      <t xml:space="preserve"> Enriquecimiento ílicito de funcionarios y contratistas. </t>
    </r>
  </si>
  <si>
    <t>Se realizó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Durante el primer cuatrimestre del año se realizaron un total de 278 PISCC</t>
  </si>
  <si>
    <t>La dirección de Seguridad, Convivencia y Gobierno no tiene dentro de sus procesos lo correspondiente con la viabilización de proyectos, por lo que es necesario ajustar este riesgo dado que este particularmente corresponde con la Subdirección de proyectos.</t>
  </si>
  <si>
    <t>La dirección de Seguridad, Convivencia y Gobierno no tiene dentro de sus procesos lo correspondiente con la asignación de usuario y contraseña por cada  entidad territorial en la plataforma SIPI, por lo que es necesario ajustar este riesgo dado que este particularmente corresponde con la Subdirección de proyectos.</t>
  </si>
  <si>
    <t>La dirección de Seguridad, Convivencia y Gobierno no tiene dentro de sus procesos lo correspondiente con la verificación de la documentación resultante del estudio previo, con base en la metodologia de revisión para reducir la posiblidad de inconsistencias en la documentación y/o estructuración del proceso, por lo que es necesario ajustar este riesgo dado que este particularmente corresponde con la Subdirección de proyectos.</t>
  </si>
  <si>
    <r>
      <t xml:space="preserve">EFICACIA:
Plan de capacitaciones = </t>
    </r>
    <r>
      <rPr>
        <sz val="10"/>
        <color theme="1"/>
        <rFont val="Gill Sans MT"/>
        <family val="2"/>
      </rPr>
      <t>(# de capacitaciones realizadas / # de capacitaciones programadas)</t>
    </r>
  </si>
  <si>
    <t>La dirección de Seguridad, Convivencia y Gobierno no tiene dentro de sus procesos lo correspondiente con FONSECON, por lo que es necesario ajustar este riesgo dado que este particularmente corresponde con la Subdirección de proyectos.</t>
  </si>
  <si>
    <t>Para este primer cuatrimestre aun no se han conformado los equipos que permitan a la Dirección de Seguridad, Ciudadana y Gobierno solictar las capacitaciones a la Subdirección de Gestión Humana, relacionado con el Codigo de Ética adpotado por el Ministario del Interior mediante resolución 904 de 2017.</t>
  </si>
  <si>
    <r>
      <t xml:space="preserve">EFICACIA:
Evaluación Proyectos FONSECON = </t>
    </r>
    <r>
      <rPr>
        <sz val="10"/>
        <rFont val="Gill Sans MT"/>
        <family val="2"/>
      </rPr>
      <t>Sumatoria proyectos FONSECON evaluados y viabilizados de acuerdo al procedimiento</t>
    </r>
    <r>
      <rPr>
        <b/>
        <sz val="10"/>
        <rFont val="Gill Sans MT"/>
        <family val="2"/>
      </rPr>
      <t xml:space="preserve">
</t>
    </r>
  </si>
  <si>
    <r>
      <t xml:space="preserve">EFICACIA:
Plan de capacitaciones = </t>
    </r>
    <r>
      <rPr>
        <sz val="10"/>
        <rFont val="Gill Sans MT"/>
        <family val="2"/>
      </rPr>
      <t>(# de capacitaciones realizadas / # de capacitaciones programadas)</t>
    </r>
  </si>
  <si>
    <t>Indicador de eficiencia: Número de funcionarios y colaboradores en situación de conflicto de intereses</t>
  </si>
  <si>
    <r>
      <t>Verificar y validar con frecuencia mensual, que los funcionarios y contratistas de la DACNARP no tengan trámites pendientes por gestionar fuera de los términos establecidos, a través del informe</t>
    </r>
    <r>
      <rPr>
        <i/>
        <sz val="12"/>
        <color theme="1"/>
        <rFont val="Arial"/>
        <family val="2"/>
      </rPr>
      <t xml:space="preserve"> "Pendientes por Usuario(s)"</t>
    </r>
    <r>
      <rPr>
        <sz val="12"/>
        <color theme="1"/>
        <rFont val="Arial"/>
        <family val="2"/>
      </rPr>
      <t xml:space="preserve"> arrojado por la plataforma de gestión documental ControlDoc</t>
    </r>
  </si>
  <si>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</si>
  <si>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NO REPORTA</t>
  </si>
  <si>
    <t>Posibilidad de afectación reputacional por el incumplimiento en los procedimientos que puede ocasionar registros erróneos debido a falta de cumplimiento de los procedimientos, según lo establecido en la ley</t>
  </si>
  <si>
    <t>Posibilidad de afectación reputacional por el incumplimiento en la organización de los eventos establecidos para las comunidades indígenas  debido solicitud de los eventos con poco tiempo para la ejecución del mismo.</t>
  </si>
  <si>
    <t xml:space="preserve">NO REPORTA </t>
  </si>
  <si>
    <t>Para el primer cuatrimestre no se ha requerido el desarrollo del control</t>
  </si>
  <si>
    <t>director para la Seguridad, Convivencia Ciudadana y Gobierno</t>
  </si>
  <si>
    <t>Coordinador del Grupo de Seguridad Territorial y Comvivencia Ciudadana</t>
  </si>
  <si>
    <t>De acuerdo a los compromisos adquiridos por lel Grupo de Articulacion Interna para la Politica de Victmas del Conflicto Armado, se enviaron invitaciones virtuales para realizar las asistencias tecnicas y llegar al cumplimiento de la polblacion objetivo, como los enlaces territoriales para reporte de encuenta RUSISCTS.</t>
  </si>
  <si>
    <t xml:space="preserve">Se realizo el seguimiento con anticipacion a las dependencias para realizar el reporte en los tiempos establecidos por la Honorable Corte Constitucional , y no requerir tiempo adicional para el envio de la informacion. </t>
  </si>
  <si>
    <t>Frente a las solicitudes de información realizadas por la Corte Constitucional, se realizó la articulación interna e interinstitucional con las entidades concernidas para la articulación y remisión oportuna de los informes de respuesta. Frente a este proceso, se llevó a cabo las siguientes sesiones técnicas en respuesta de los Autos 310, 1291 y 2388 de 2023 informe ECI: 1) (3 sesiones el 6,16 y 20 de mayo), 2) (3 sesiones 6, 7 y 12 de junio), 3) 2 sesiones los días 12 y 19 de julio), 4) 1 sesión el día 23 de agosto de 2024. 
A continuación se relaciona el avance respecto al indicador: La cantidad de requerimientos allegados  a la coordinación en el segundo cuatrimestre del año fueron 3 y a estos mismos se les dio la respuesta en los tiempos estipulados. Indicador 3/3</t>
  </si>
  <si>
    <t>Se desarrollaron 1134 asistencias técnicas territoriales conforme al cronograma previsto en el segundo cuatrimestre del año, el 70% de las asistencias se realizaron de manera virtual y el 30% restante presencial mediante comisiones y autorizaciones de desplazamiento. No se presentaron situaciones de orden público o de contexto que derivaran en la cancelación de estas jornadas y/o espacios.  A continuación se relaciona el avance respecto al indicador: Se proyectaron para el primer cuatrimestre 3 asistencias tecnicas presenciales en los departamentos de  Casanare, Choco y Nariño realizandose en los dias 14,12 y 23 de agosto de las cuales se solicitaron 3 autorizaciones de comision y se legalizaron las mismas. Indicador: 3/3</t>
  </si>
  <si>
    <t xml:space="preserve">La ingeniera de sistemas del Grupo, encargada del seguimiento del reporte y el almacenamiento de la información se reune con el equipo de sistemas para hacerle seguimiento a la copia de seguridad de la encuesta de RUSISCTS. Validando asi el correcto almacenamiento de la informacion reportada. </t>
  </si>
  <si>
    <t>La coordinadora del grupo junto con la ingeniera de sistemas de la coordinación verificaron las solicitudes de acceso recibidas  en el mes de Mayo (91) y en el mes de Junio (81), Julio (85) y Agosto (148) para un total de 405 en el segundo cuatrimestre del año, brindando o articulando el soporte técnico requerido para el acceso a la plataforma RUSISCTS.  
A continuación se relaciona el avance respecto al indicador: En el mes de   Mayo: (91/91)*100)= 100%;  Junio:(81/81)*100)=100%; Julio:(85/85)*100)=100%; Agosto (148/148)*100)=100%.</t>
  </si>
  <si>
    <t>Eficacia: (No. de respuestas a las comunicaciones allegadas en el mes/No. De comunicaciones allegadas en el mes)*100</t>
  </si>
  <si>
    <t>Se expide bajo radicado Radicado 2024-2-002204-009010 Id: 295937 del 2024-03-08 19:05:57. Para CONSEJOS COMUNITARIOS, FORMAS Y EXPRESIONES ORGANIZATIVAS Y ORGANIZACIONES DE BASE DE LAS COMUNIDADES NEGRAS, AFROCOLOMBIANAS, RAIZALES Y PALENQUERAS Y ALCALDES MUNICIPALES Y DISTRITALES. 
Asunto, Actualización de Consejos Comunitarios, Formas y Expresiones Organizativas y Organizaciones de Base en el Registro Público Único Nacional de Consejos Comunitarios, Formas y Expresiones Organizativas y Organizaciones de Base de Comunidades Negras, Afrocolombianas, Raizales y Palenqueras del Ministerio del Interior vigencia 2024.
se recibieron y atendieron 21.251  solicitudes expedidas por la DACNARP, para un cumplimiento del 100% de la actividad, así:
Abril. 5.797 
AUTORECONOCIMIENTO.  
5.260
C - 433 de 2021. Servicio Militar
22 
Certificados de cupos y /o descuentos
515
Mayo. 8.427
AUTORECONOCIMIENTO.  
7.366
C - 433 de 2021. Servicio Militar
20 
Certificados de cupos y /o descuentos
1041
Junio. 7.027
AUTORECONOCIMIENTO.  
6.133
C - 433 de 2021. Servicio Militar
65
Certificados de cupos y /o descuentos
829
se recibieron y atendieron 169 solicitudes en el proceso de Registro Público Único Nacional y/o actualización de los Consejos Comunitarios,  Formas o Expresiones Organizativas, Organizaciones de Base, para un cumplimiento del 100% de la actividad, así:
Abril.(80)
21. ACTUALIZACIONES CONSEJOS COMUNITARIOS
3. INSCRIPCIÓN CONSEJOS COMUNITARIOS
22 INSCRIPCIONES ORGANIZACIONES DE BASE
34 ACTUALIZACIONES ORGANIZACIONES DE BASE
Mayo.(64)
10. ACTUALIZACIONES CONSEJOS COMUNITARIOS
3. INSCRIPCIÓN CONSEJOS COMUNITARIOS
17 INSCRIPCIONES ORGANIZACIONES DE BASE
33 ACTUALIZACIONES ORGANIZACIONES DE BASE
1. REGISTRO FORMA O EXPRESIÓN ORGANIZATIVA
Junio.(25)
2. ACTUALIZACIONES CONSEJOS COMUNITARIOS
1. INSCRIPCIÓN CONSEJOS COMUNITARIOS
5 INSCRIPCIONES ORGANIZACIONES DE BASE
16 ACTUALIZACIONES ORGANIZACIONES DE BASE
1. REGISTRO FORMA O EXPRESIÓN ORGANIZATIVA
se recibieron y atendieron 219 expideindo Certificados de Inscripción y/o Actualización en el Registro Público Único Nacional de los Consejos Comunitarios, Formas o Expresiones Organizativas, Organizaciones de Base, para un cumplimiento del 100% de la actividad, así:
Abril. (86)
6 ACTUALIZACIONES CONSEJOS COMUNITARIOS
3 INSCRIPCIONES CONSEJOS COMUNITARIOS
26 INSCRIPCIONES ORGANIZACIONES DE BASE
51 ACTUALIZACIONES ORGANIZACIONES DE BASE
Mayo. (105)
28 ACTUALIZACIONES CONSEJOS COMUNITARIOS
12 INSCRIPCIONES CONSEJOS COMUNITARIOS
8 INSCRIPCIONES ORGANIZACIONES DE BASE
56 ACTUALIZACIONES ORGANIZACIONES DE BASE
1 CERTIFICADO DE INSCRIPCION DE FORMA O EXPRESION ORGANIZATIVA.
Junio. (28)
5 ACTUALIZACIONES CONSEJOS COMUNITARIOS
1 INSCRIPCIONES CONSEJOS COMUNITARIOS
3 INSCRIPCIONES ORGANIZACIONES DE BASE
18 ACTUALIZACIONES ORGANIZACIONES DE BASE
1 CERTIFICADO DE INSCRIPCION DE FORMA O EXPRESION ORGANIZATIVA.</t>
  </si>
  <si>
    <t>17 actualizaciones Organizaciones de Base y 13 Incripciones Organizaciones de Base 
Marzo.  78
12 actualizaciones CC y 3 Incripción CC
33 actualizaciones Organizaciones de Base y 30 Incripciones Organizaciones de Base
En el trimestre se recibieron y atendieron 173 expideindo Certificados de Inscripción y/o Actualización en el Registro Público Único Nacional de los Consejos Comunitarios, Formas o Expresiones Organizativas, Organizaciones de Base, para un cumplimiento del 100% de la actividad, así:
Enero. 21
6 actualizaciones CC y 3 Incripción CC
1 actualizaciones Organizaciones de Base y 11 Incripciones Organizaciones de Base  
Febrero. 60
6 actualizaciones CC y 14 Incripción CC
16 actualizaciones Organizaciones de Base y 24 Incripciones Organizaciones de Base 
Marzo.  92
11 actualizaciones CC y 9 Incripción CC
33 actualizaciones Organizaciones de Base y 39 Incripciones Organizaciones de Base</t>
  </si>
  <si>
    <t xml:space="preserve"> Durante el desarrollo de los eventos y actividades de la Dirección de Asuntos para Comunidades Negras, Afrocolombianas, Raizales y Palenqueras, que requirieron de la intervención del operador Logístico en el marco del  contrato de operación logística 1648 de 2024, se realizaron los siguientes procesos con el fin de garantizar un adecuado cumplimiento de los eventos solicitados:
Se remitió a través de correo electrónico las especificaciones de cada uno de los eventos solicitados, posterior a ello  esto eran montados en la plataforma Ceinte dispuesta por el operador con el fin de que estos realizaran la cotización de los servicios y productos requeridos, a través del siguiente link: https://ceinte.com.co/proyectosceinte/vista/index.php
Una vez se cuenta con la cotización o alternativas de estos eventos, a través de correo electrónico y montadas igualmente en la plataforma, se procede a validar que los precios cotizados, estuvieran en el marco del tarifario establecido por el Ministerio para este contrato y que los mismo fueran consecuentes con los precios del mercado de la Zona donde se desarrollaba dicha actividad.
En los casos que el operador ofrezca valores muy elevados, la Dirección informa al operador logístico la necesidad de recotizar los servicios.
Una vez la cotización está acorde con los precios y los servicios solicitados, esta es aprobada a través de correo electrónico y por medio de la plataforma, con el fin de que el operador proceda con el desarrollo de los eventos.
Para cada uno de los eventos la dirección dispone de un enlace, el cual se encarga de coordinar con el operador los diferentes imprevistos de los eventos previa aprobación por parte de la supervisión de los contratos. Así como, garantizar que los servicios aprobados  y requeridos por la dirección sean suministrados adecuadamente.
Una vez se finaliza el evento, dese la dirección se hace seguimiento al proceso de legalización por medio mesas de trabajo con el operador  virtuales y presenciales, con el fin de adelantar el proceso de legalización y pago de las facturas correspondientes a los servicios prestados, donde se revisaban tanto los soportes técnicos y financieros de cada evento.
Cada uno de las legalizaciones y desarrollo de los eventos son desarrollados de acuerdo con los procedimientos establecidos en el protocolo para el desarrollo de eventos con OPL  del Ministerio del Interior, la Ficha técnica y estudios previo del contrato.
Para adelantar el proceso de facturación y pago el operador deberá remitir los siguientes documentos:
• Factura o solicitud de pago conforme al Estatuto Tributario
Informe detallando las actividades realizadas en las actividades y actividades, el cual deberá contener como mínimo:
a. Copia de la solicitud del evento, de los presupuestos presentados y aprobados, al igual que correos donde
se soporta la solicitud, justificaciones y aprobación de los documentos relacionados, cuando aplique.
b. Soporte del pago total del evento comunitario, cuando haya lugar.
c. Relación, descripción y valor de cada uno de los gastos del evento, donde se discrimine el IVA, dicha
relación debe coincidir en todas sus partes con lo aprobado por el supervisor. En caso de que se presente
un imprevisto, se debe relacionar y anotar quien lo solicitó y contar con la aprobación de la Supervisión.
d. Informe financiero discriminando cada concepto ejecutado y saldos por ejecutar por dependencia en medio
físico y magnético sobre la ejecución de las actividades del Contrato, de acuerdo con el formato
establecido por el Ministerio.
e. Soportes individuales de cada evento como fotografías, planillas u otros documentos que permitan verificar
la ejecución satisfactoria de la actividad, taller y/o evento y,
f. Facturas o recibos (según sea el caso) que soporten los pagos efectuados a terceros y contratos del
personal perteneciente al grupo poblacional objeto de la presente contratación en caso de aplicar,
g. Facturas y/o cuentas de cobro de los proveedores, con el fin de verificar y validar el porcentaje de comisión
a aplicar.
• Certificación de parafiscales
• Certificación bancaria
Certificación de recibo a satisfacción por parte del supervisor del contrato.
• Informe financiero
Después de validar la información que este completa y de acuerdo a los lineamientos se genera los siguientes documentos que son radicados en financiera para trámite de pago:
• Memorando con destino a la Subdirección de Gestión Contractual
• Memorando con destino a la Subdirección Administrativa y Financiera
• Facturas
• Anexo 4
• Anexo 6
• Certificación de parafiscales
• Certificación bancaria
• Informe Financiero
• Consolidación de eventos a legalizar</t>
  </si>
  <si>
    <t>Se recibieron y atendieron 21.251  solicitudes expedidas por la DACNARP, para un cumplimiento del 100% de la actividad, así:
Abril. 5.797 
AUTORECONOCIMIENTO.  
5.260
C - 433 de 2021. Servicio Militar
22 
Certificados de cupos y /o descuentos
515
Mayo. 8.427
AUTORECONOCIMIENTO.  
7.366
C - 433 de 2021. Servicio Militar
20 
Certificados de cupos y /o descuentos
1041
Junio. 7.027
AUTORECONOCIMIENTO.  
6.133
C - 433 de 2021. Servicio Militar
65
Certificados de cupos y /o descuentos
829
https://datos.mininterior.gov.co/Ventanillaunica/Dacnrp/auto-reconocimiento/solicitud
https://datos.mininterior.gov.co/Ventanillaunica/Dacnrp/auto-reconocimiento/certificado
https://sidacn.mininterior.gov.co/NDACN/Account/Login?ReturnUrl=%2FNDACN</t>
  </si>
  <si>
    <t xml:space="preserve">Frente al informe enviado semanalmente por Seguimiento a la gestión de PQRSD - Reporte Semanal, y las reuniones citadas para avanzar en el tema frente a los ID vencidos en la DACNARP se han tomado acciones de mejora para disminuir y no incrementar mas ID, tratado en lo posible verificar, enlazar y proyectar respuestas a las solicitudes radicadas ingresadas por medio de la plataforma control doc.
Se debe tener en cuenta que la plataforma con la que contamos no proporciona eficacia en cuanto a traslados, bloqueos seguidos reiniciando el programa mas de 10 veces en el día, esto no permite avanzar, pero se han hecho las siguientes acciones:
1.	Semanalmente se envía vía Whats up al grupo de la dirección generando alertas en vencimientos para así no incrementar y si disminuir.
2.	Se ha verificado mes a mes ID que no corresponden a la dirección remitiendo por competencia a las Direcciones de Indigenas, Religiosos y Democracia las cuales deben proyectar respuesta
3.	Se ha verificado por sujeto en vigencia 2022-2023 y 2024 que correspondan al mismo y así se puedan enlazar para cerrar id en el momento de cerrar como gestión exitosa la solicitud en el momento de notificarse.
4.	Se han envido correos a coordinadores de área con la cantidad de ID vencidos como alerta roja para evacuar. 
5.	Se han verificado ID frente a solicitudes de certificación de Predios las cuales proyecta consulta previa y se han generado Memorandos internos para transferir. 
6.	El área de soporte normativo de la Direccion ha realizado frecuentes reuniones para analizar y avanzar en la disminución de los mismos.
7.	De acuerdo a los PQRSD vencidos se han enviado correos electrónicos informando a la Señora Elsa Nury y Erika Mena quienes tienen estos en sus bandejas sin proyectar
</t>
  </si>
  <si>
    <t>En el segundo cuatrimestre se creo la matriz  para el registro de préstamos y devoluciones  de expedientes se encuetra totalmete custodia por el grupo de archivo de la DACNARP y lleva por nombre "PRESTAMO DE CARPETA, Grupo de Gestión en Participación y Soporte Normativo, DACNARP", como registro del indicador para el presente trimestre se obtiene 158 carpetas solicitadas de las cuales devueltas 100 y 58 carpetas en tramite de devolución. Como gestión de la actividad de control se deja evidencia a través de los distintos medios electrónicos, como Controldoc, correos electrónicos, dispositivos móviles, y aplicativos propios de la Dirección. Se mantiene comunicación permanete con el OIP y el grupo de sistemas con el fin de mantener la pagina https://dacn.mininterior.gov.co/ al servicio de la comunidad NARP.
Abril. 5.797 
AUTORECONOCIMIENTO.  
5.260
C - 433 de 2021. Servicio Militar
22 
Certificados de cupos y /o descuentos
515
Mayo. 8.427
AUTORECONOCIMIENTO.  
7.366
C - 433 de 2021. Servicio Militar
20 
Certificados de cupos y /o descuentos
1041
Junio. 7.027
AUTORECONOCIMIENTO.  
6.133
C - 433 de 2021. Servicio Militar
65
Certificados de cupos y /o descuentos
829
se recibieron y atendieron 169 solicitudes en el proceso de Registro Público Único Nacional y/o actualización de los Consejos Comunitarios,  Formas o Expresiones Organizativas, Organizaciones de Base, para un cumplimiento del 100% de la actividad, así:
Abril.(80)
21. ACTUALIZACIONES CONSEJOS COMUNITARIOS
3. INSCRIPCIÓN CONSEJOS COMUNITARIOS
22 INSCRIPCIONES ORGANIZACIONES DE BASE
34 ACTUALIZACIONES ORGANIZACIONES DE BASE
Mayo.(64)
10. ACTUALIZACIONES CONSEJOS COMUNITARIOS
3. INSCRIPCIÓN CONSEJOS COMUNITARIOS
17 INSCRIPCIONES ORGANIZACIONES DE BASE
33 ACTUALIZACIONES ORGANIZACIONES DE BASE
1. REGISTRO FORMA O EXPRESIÓN ORGANIZATIVA
Junio.(25)
2. ACTUALIZACIONES CONSEJOS COMUNITARIOS
1. INSCRIPCIÓN CONSEJOS COMUNITARIOS
5 INSCRIPCIONES ORGANIZACIONES DE BASE
16 ACTUALIZACIONES ORGANIZACIONES DE BASE
1. REGISTRO FORMA O EXPRESIÓN ORGANIZATIVA
se recibieron y atendieron 219 expideindo Certificados de Inscripción y/o Actualización en el Registro Público Único Nacional de los Consejos Comunitarios, Formas o Expresiones Organizativas, Organizaciones de Base, para un cumplimiento del 100% de la actividad, así:
Abril. (86)
6 ACTUALIZACIONES CONSEJOS COMUNITARIOS
3 INSCRIPCIONES CONSEJOS COMUNITARIOS
26 INSCRIPCIONES ORGANIZACIONES DE BASE
51 ACTUALIZACIONES ORGANIZACIONES DE BASE
Mayo. (105)
28 ACTUALIZACIONES CONSEJOS COMUNITARIOS
12 INSCRIPCIONES CONSEJOS COMUNITARIOS
8 INSCRIPCIONES ORGANIZACIONES DE BASE
56 ACTUALIZACIONES ORGANIZACIONES DE BASE
1 CERTIFICADO DE INSCRIPCION DE FORMA O EXPRESION ORGANIZATIVA.
Junio. (28)
5 ACTUALIZACIONES CONSEJOS COMUNITARIOS
1 INSCRIPCIONES CONSEJOS COMUNITARIOS
3 INSCRIPCIONES ORGANIZACIONES DE BASE
18 ACTUALIZACIONES ORGANIZACIONES DE BASE
1 CERTIFICADO DE INSCRIPCION DE FORMA O EXPRESION ORGANIZATIVA.</t>
  </si>
  <si>
    <t xml:space="preserve">En el trimestre se programó y realizó 5 acciones de divulgar la oferta institucional  a favor de las Comunidades Negras, Afrcolombianas, Raizales y Palenqueras  
Abril.(2) Desarrolló la estratégia Dirección en Terriitorio, en el Departamente de Arauca en los municipios de Araucquita y Saravena; donde se atendío a la comunidad en tada la oferta institucional de la Dirección de Comunidaes Negras y otras entidades invitadas.
Mayo(3) asistencia tecnica y acompañamiento en formulación de planes de etnodesarrollo a los consejos de la gobernación de Arauca en el municipio de Saravena, convocado por el movimiento Masas, en artuculación con la alcaldía y Gobernación.
https://mininteriorgovco.sharepoint.com/:f:/r/sites/evidenciaspeiyaccion/Documentos%20compartidos/Evidencias%202024/04.%20DACN/II%20TRIM/Iniciativa%2002/2.10?csf=1&amp;web=1&amp;e=oi5Ap5
Abril. 5.797 
AUTORECONOCIMIENTO.  
5.260
C - 433 de 2021. Servicio Militar
22 
Certificados de cupos y /o descuentos
515
Mayo. 8.427
AUTORECONOCIMIENTO.  
7.366
C - 433 de 2021. Servicio Militar
20 
Certificados de cupos y /o descuentos
1041
Junio. 7.027
AUTORECONOCIMIENTO.  
6.133
C - 433 de 2021. Servicio Militar
65
Certificados de cupos y /o descuentos
829
se recibieron y atendieron 169 solicitudes en el proceso de Registro Público Único Nacional y/o actualización de los Consejos Comunitarios,  Formas o Expresiones Organizativas, Organizaciones de Base, para un cumplimiento del 100% de la actividad, así:
Abril.(80)
21. ACTUALIZACIONES CONSEJOS COMUNITARIOS
3. INSCRIPCIÓN CONSEJOS COMUNITARIOS
22 INSCRIPCIONES ORGANIZACIONES DE BASE
34 ACTUALIZACIONES ORGANIZACIONES DE BASE
Mayo.(64)
10. ACTUALIZACIONES CONSEJOS COMUNITARIOS
3. INSCRIPCIÓN CONSEJOS COMUNITARIOS
17 INSCRIPCIONES ORGANIZACIONES DE BASE
33 ACTUALIZACIONES ORGANIZACIONES DE BASE
1. REGISTRO FORMA O EXPRESIÓN ORGANIZATIVA
Junio.(25)
2. ACTUALIZACIONES CONSEJOS COMUNITARIOS
1. INSCRIPCIÓN CONSEJOS COMUNITARIOS
5 INSCRIPCIONES ORGANIZACIONES DE BASE
16 ACTUALIZACIONES ORGANIZACIONES DE BASE
1. REGISTRO FORMA O EXPRESIÓN ORGANIZATIVA
se recibieron y atendieron 219 expideindo Certificados de Inscripción y/o Actualización en el Registro Público Único Nacional de los Consejos Comunitarios, Formas o Expresiones Organizativas, Organizaciones de Base, para un cumplimiento del 100% de la actividad, así:
Abril. (86)
6 ACTUALIZACIONES CONSEJOS COMUNITARIOS
3 INSCRIPCIONES CONSEJOS COMUNITARIOS
26 INSCRIPCIONES ORGANIZACIONES DE BASE
51 ACTUALIZACIONES ORGANIZACIONES DE BASE
Mayo. (105)
28 ACTUALIZACIONES CONSEJOS COMUNITARIOS
12 INSCRIPCIONES CONSEJOS COMUNITARIOS
8 INSCRIPCIONES ORGANIZACIONES DE BASE
56 ACTUALIZACIONES ORGANIZACIONES DE BASE
1 CERTIFICADO DE INSCRIPCION DE FORMA O EXPRESION ORGANIZATIVA.
Junio. (28)
5 ACTUALIZACIONES CONSEJOS COMUNITARIOS
1 INSCRIPCIONES CONSEJOS COMUNITARIOS
3 INSCRIPCIONES ORGANIZACIONES DE BASE
18 ACTUALIZACIONES ORGANIZACIONES DE BASE
1 CERTIFICADO DE INSCRIPCION DE FORMA O EXPRESION ORGANIZATIVA.
En el micrositio web durante el 2024 se ha actualizado:
Fecha 	Objetivo 	Evidencia 
12 de abril	Actualización del perfil del director Víctor Hugo Moreno Mina	 
21 de mayo 	Lanzamiento de la convocatoria de Reconocimiento Afro 2024	 
La publicación se hizo a través de la oficina pública de comunicaciones.
6 de junio 	Actualización del perfil de la directora de Asuntos para Comunidades Negras, Afrocolombianas, Raizales y Palenqueras, Idalmy Monitta Terán	 
La publicación se realizó a través de la periodista de comunicaciones Internas del Ministerio del Interior, Diana Martinez
19 de julio 	Publicación de lista de organizaciones, Consejos Comunitarios y/o expresiones o formas organizativas que pueden certificar a los estudiantes que van a aplicar a la convocatoria de Educación Superior para comunidades Negras 	 
 </t>
  </si>
  <si>
    <t>Abril. 5.797 
AUTORECONOCIMIENTO.  
5.260
C - 433 de 2021. Servicio Militar
22 
Certificados de cupos y /o descuentos
515
Mayo. 8.427
AUTORECONOCIMIENTO.  
7.366
C - 433 de 2021. Servicio Militar
20 
Certificados de cupos y /o descuentos
1041
Junio. 7.027
AUTORECONOCIMIENTO.  
6.133
C - 433 de 2021. Servicio Militar
65
Certificados de cupos y /o descuentos
829
se recibieron y atendieron 169 solicitudes en el proceso de Registro Público Único Nacional y/o actualización de los Consejos Comunitarios,  Formas o Expresiones Organizativas, Organizaciones de Base, para un cumplimiento del 100% de la actividad, así:
Abril.(80)
21. ACTUALIZACIONES CONSEJOS COMUNITARIOS
3. INSCRIPCIÓN CONSEJOS COMUNITARIOS
22 INSCRIPCIONES ORGANIZACIONES DE BASE
34 ACTUALIZACIONES ORGANIZACIONES DE BASE
Mayo.(64)
10. ACTUALIZACIONES CONSEJOS COMUNITARIOS
3. INSCRIPCIÓN CONSEJOS COMUNITARIOS
17 INSCRIPCIONES ORGANIZACIONES DE BASE
33 ACTUALIZACIONES ORGANIZACIONES DE BASE
1. REGISTRO FORMA O EXPRESIÓN ORGANIZATIVA
Junio.(25)
2. ACTUALIZACIONES CONSEJOS COMUNITARIOS
1. INSCRIPCIÓN CONSEJOS COMUNITARIOS
5 INSCRIPCIONES ORGANIZACIONES DE BASE
16 ACTUALIZACIONES ORGANIZACIONES DE BASE
1. REGISTRO FORMA O EXPRESIÓN ORGANIZATIVA
se recibieron y atendieron 219 expideindo Certificados de Inscripción y/o Actualización en el Registro Público Único Nacional de los Consejos Comunitarios, Formas o Expresiones Organizativas, Organizaciones de Base, para un cumplimiento del 100% de la actividad, así:
Abril. (86)
6 ACTUALIZACIONES CONSEJOS COMUNITARIOS
3 INSCRIPCIONES CONSEJOS COMUNITARIOS
26 INSCRIPCIONES ORGANIZACIONES DE BASE
51 ACTUALIZACIONES ORGANIZACIONES DE BASE
Mayo. (105)
28 ACTUALIZACIONES CONSEJOS COMUNITARIOS
12 INSCRIPCIONES CONSEJOS COMUNITARIOS
8 INSCRIPCIONES ORGANIZACIONES DE BASE
56 ACTUALIZACIONES ORGANIZACIONES DE BASE
1 CERTIFICADO DE INSCRIPCION DE FORMA O EXPRESION ORGANIZATIVA.
Junio. (28)
5 ACTUALIZACIONES CONSEJOS COMUNITARIOS
1 INSCRIPCIONES CONSEJOS COMUNITARIOS
3 INSCRIPCIONES ORGANIZACIONES DE BASE
18 ACTUALIZACIONES ORGANIZACIONES DE BASE
1 CERTIFICADO DE INSCRIPCION DE FORMA O EXPRESION ORGANIZATIVA.</t>
  </si>
  <si>
    <t>En el segundo cuatrimestre se realizó la siguiente gestión
 El dia 12 de julio de 2024, se realizó una (1) jornada de inducción y reinducción para contratistas y funcionarios de la DANCP,  contando con 232 asistentes.
 Como evidencia se encuentran las listas de asistencia, las cuales reposan en la Subdirección de Gestión.
Indicadores: 
100% = (1 jornada realizada / 1 jornada programada)x100
100% = (232 asistentes capacitados/ 232 asistentes programados)x100
Se informa que a la fecha de 31 de agosto de 2024, no se han reportado materializaciones de riesgo, por lo tanto el resultado es 0</t>
  </si>
  <si>
    <t>En el segundo cuatrimestre se realizó la siguiente gestión:
Se han realizado desde el 1 de mayo al 31 de agosto de 2024  35  eventos de capacitación, beneficiando a 2114 personas, entre las cuales se encuentran comunidades, sectores económicos y entidades participes en el proceso consultivo.  
Como evidencia están los listados de asistencia,  las cuales reposan en la Subdirección de Gestión.
Indicador::
100% = (35 capacitaciones en consulta previa realizadas/ 35 capacitaciones en consulta previa programadas) x 100
Se informa que a la fecha de 31 de agosto de 2024, no se han reportado materializaciones de riesgo, por lo tanto el resultado es 0</t>
  </si>
  <si>
    <t>En el segundo cuatrimestre se realizó la siguiente gestión:
Se ha verificado el  cumplimiento de los acuerdos por parte de las comunidades y los ejecutores de proyectos, conforme a lo protocolizado, a través de 90 reuniones de seguimiento de verificación.
Se registra un cierre en el II cuatrimestre
Las evidencias se encuentran en el archivo electrónico de la Subdirección de Gestión.
Indicador: (90 reuniones de verificación realizadas )/(90 reuniones de verificación programadas) X 100 =100%</t>
  </si>
  <si>
    <r>
      <t xml:space="preserve">En el segundo cuatrimestre se realizó la siguiente gestión:
</t>
    </r>
    <r>
      <rPr>
        <b/>
        <sz val="10"/>
        <color rgb="FF000000"/>
        <rFont val="Arial Narrow"/>
        <family val="2"/>
      </rPr>
      <t xml:space="preserve">
</t>
    </r>
    <r>
      <rPr>
        <sz val="10"/>
        <color rgb="FF000000"/>
        <rFont val="Arial Narrow"/>
        <family val="2"/>
      </rPr>
      <t>Para el periodo comprendido entre el 01 de mayo al 31 de agosto de 2024 la DANCP ha recibido 4.524 solicitudes, de las cuáles han tramitado 3.518, se encuentran en proceso de respuesta  1.006 , dentro de términos,
Las evidencias se encuentran en ControlDoc Bandeja de entrada DANCP.
Indicador</t>
    </r>
    <r>
      <rPr>
        <b/>
        <sz val="10"/>
        <color rgb="FF000000"/>
        <rFont val="Arial Narrow"/>
        <family val="2"/>
      </rPr>
      <t>:</t>
    </r>
    <r>
      <rPr>
        <sz val="10"/>
        <rFont val="Arial Narrow"/>
        <family val="2"/>
      </rPr>
      <t>0 plan de choque ejecutados sobre 0 plan de choques realizados</t>
    </r>
  </si>
  <si>
    <r>
      <t xml:space="preserve">En el segundo cuatrimestre se realizó la siguiente gestión:
La DANCP, con base al reporte descargado de la herramienta CONTROLDOC, emite informe semanal de estado de PQRSD, tablero de alerta de fechas de vencimiento, el cual es socializado con el Director, Subdirectores y lideres de grupo de la Dirección, con el fin de que se efectue seguimiento y controles respectivos.
Las evidencia se encuentran en  Carpeta Drive Sub.Corporativa y correos electrónicos institucionales
</t>
    </r>
    <r>
      <rPr>
        <sz val="10"/>
        <rFont val="Arial Narrow"/>
        <family val="2"/>
      </rPr>
      <t>Indicador:</t>
    </r>
    <r>
      <rPr>
        <b/>
        <sz val="10"/>
        <rFont val="Arial Narrow"/>
        <family val="2"/>
      </rPr>
      <t xml:space="preserve"> </t>
    </r>
    <r>
      <rPr>
        <sz val="10"/>
        <rFont val="Arial Narrow"/>
        <family val="2"/>
      </rPr>
      <t>14 informes de tablero de control PQRSD socializados/ 14 informes de tablero de control emitidos</t>
    </r>
  </si>
  <si>
    <t>En el segundo cuatrimestre se realizó la siguiente gestión:
El dia 12 de julio de 2024, se realizó una (1) jornada de inducción y reinducción para contratistas y funcionarios de la DANCP,  contando con 232 asistentes. 
Como evidencia se encuentran las listas de asistencia, las cuales reposan en la Subdirección de Gestión.
Indicador de eficiencia: (1/1)*100= 100% . Se informa que a la fecha de 31 de agosto de 2024, no se han reportado materializaciones de riesgo, por lo tanto el resultado es 0</t>
  </si>
  <si>
    <t>En el segundo cuatrimestre se realizó la siguiente gestión:
Se han realizado desde el 1 de mayo al 31 de agosto de 2024  35  eventos de capacitación, beneficiando a 2114 personas, entre las cuales se encuentran comunidades, sectores económicos y entidades participes en el proceso consultivo.  
Como evidencia se encuentran las listas de asistencia, las cuales reposan en la Subdirección de Gestión.
Indicador de eficiencia: (35/35)*100 = 100%  Se informa que a la fecha de 31 de agosto de 2024, no se han reportado materializaciones de riesgo, por lo tanto el resultado es 0</t>
  </si>
  <si>
    <r>
      <t xml:space="preserve">En el segundo cuatrimestre no se reportaron situaciones de conflicto de intereses.
</t>
    </r>
    <r>
      <rPr>
        <b/>
        <sz val="11"/>
        <color rgb="FF000000"/>
        <rFont val="Arial Narrow"/>
        <family val="2"/>
      </rPr>
      <t>Indicador:</t>
    </r>
    <r>
      <rPr>
        <sz val="11"/>
        <color rgb="FF000000"/>
        <rFont val="Arial Narrow"/>
        <family val="2"/>
      </rPr>
      <t xml:space="preserve"> 0 conflictos de interés reportados durante el segundo cuatrimestre del 2024 . 
Se informa que a la fecha de 31 de agosto de 2024, no se han reportado materializaciones de riesgo, por lo tanto el resultado es 0</t>
    </r>
  </si>
  <si>
    <r>
      <t xml:space="preserve">Se continua gestionando de manera efectiva y adecuada el fortalecimiento en las entidades territoriales mediante la entrega de nuevas obras de infraestructura y movilidad. Esto permitió evitar cualquier riesgo de afectaciones económicas y reputacionales, cumpliendo con las metas establecidas en el plan de acción del segundo trimestre de 2024 de la Subdirección de Proyectos para la Seguridad y Convivencia Ciudadana, a través de los siguientes proyectos:
1.  Convenio 2021-2022 Barbosa - Santander
2. Convenio 2305-2022 El Tarra - Norte de Santander 
3.Convenio 2312-2022 Teorama - Norte de Santander 
4.Convenio 946 de 2021 Sahagún - Córdoba 
5. Convenio 1993 de 2021 Purificación - Tolima
6. Convenio 2020-2021 Barrancas - La Guajira 
7. Convenio 1581-2021 La Calera - Cundinamarca
8. Convenio 2310-2022 Aguazul - Casanare, 
9. Convenio 943 de 2021 Gachalá - Cundinamarca
10. Convenio 1033 de 2021 Alpujarra - Tolima
11. Convenio 1982-2021 San Diego (Urbano) - Cesar 
12. Convenio 1990-2021 Santa Barbara de Pinto - Magdalena
13. Convenio 1595-2021 Pueblorrico - Antioquia
Adicionalmente, se recibio el proyecto de AGUAZUL - CASANARE: que cuenta con 36 cámaras domo ptz, 33 cámaras fija y adecuación y actualización tecnológica del centro de control y monitoreo.
</t>
    </r>
    <r>
      <rPr>
        <b/>
        <i/>
        <sz val="11"/>
        <color theme="4" tint="-0.499984740745262"/>
        <rFont val="Arial Narrow"/>
        <family val="2"/>
      </rPr>
      <t>https://mininteriorgovco-my.sharepoint.com/:f:/r/personal/dayanna_rivera_mininterior_gov_co/Documents/PLAN%20DE%20ACCI%C3%93N/2%C2%B0%20TRIMESTRE?csf=1&amp;web=1&amp;e=L3gcDc</t>
    </r>
  </si>
  <si>
    <r>
      <rPr>
        <sz val="11"/>
        <color rgb="FF000000"/>
        <rFont val="Arial Narrow"/>
        <family val="2"/>
      </rPr>
      <t xml:space="preserve">Desde el 1 de enero, con la entrada en vigor de la nueva administración en el ámbito territorial, la subdirección ha emitido comunicados prioritarios informando sobre los negocios jurídicos suscritos con el MINISTERIO DEL INTERIOR-FONSECON, así como su estado en las etapas de ejecución y liquidación.
</t>
    </r>
    <r>
      <rPr>
        <b/>
        <i/>
        <sz val="11"/>
        <color rgb="FF1F4E78"/>
        <rFont val="Arial Narrow"/>
        <family val="2"/>
      </rPr>
      <t>https://mininteriorgovco-my.sharepoint.com/:f:/r/personal/dayanna_rivera_mininterior_gov_co/Documents/PLAN%20DE%20ACCI%C3%93N/1%C2%B0%20TRIMESTRE/SOPORTES%20EVALUACION_I%20TRIM%202024?csf=1&amp;web=1&amp;e=T6Yjnt</t>
    </r>
  </si>
  <si>
    <r>
      <t xml:space="preserve">Mediante el radicado N.2024-3-003122-021081, Id: 361122, se solicitó la capacitación en el Eje 5: Probidad, Ética e Identidad de lo Público, a través del Plan Interno de Capacitación (PIC) de la Subdirección de Gestión Humana. Teniendo en cuenta que, como servidores públicos en contacto constante con diversas personas y entidades y se debe fortalecer nuestros valores éticos y habilidades profesionales es esencial para cumplir con los acuerdos de gestión y mejorar el desempeño.
</t>
    </r>
    <r>
      <rPr>
        <b/>
        <i/>
        <sz val="11"/>
        <color theme="4" tint="-0.499984740745262"/>
        <rFont val="Arial Narrow"/>
        <family val="2"/>
      </rPr>
      <t>https://mininteriorgovco-my.sharepoint.com/:b:/r/personal/dayanna_rivera_mininterior_gov_co/Documents/ACUERDOS%20DE%20GESTI%C3%93N/1%C2%B0%20SEMESTRE/PILAR2_CONSTRUCCI%C3%93NDEINTEGRIDAD/ObjetivoInstitucional_1/2.1.%20RAD%202024-3-003122-021081.pdf?csf=1&amp;web=1&amp;e=2Wjsvt</t>
    </r>
    <r>
      <rPr>
        <sz val="11"/>
        <rFont val="Arial Narrow"/>
        <family val="2"/>
      </rPr>
      <t xml:space="preserve">
</t>
    </r>
  </si>
  <si>
    <t>Porcentaje de asistencias técnicas documentadas correctamente en comparación con el total de asistencias técnicas realizadas en el periodo</t>
  </si>
  <si>
    <t>Posibilidad afectación reputacional por incumplimiento del cronograma de asistencias técnicas a nivel territorial, debido a situaciones de orden público que impide el desarrollo de las jornadas generando una alteración de los cronogramas.</t>
  </si>
  <si>
    <t>EFICACIA:
Plan de capacitaciones = (# de capacitaciones realizadas/ # de capacitaciones programadas)</t>
  </si>
  <si>
    <t>Número de obras entregadas en la vigencia/ Número de obras programadas para entrega</t>
  </si>
  <si>
    <t>Número de entidades territoriales notificadas</t>
  </si>
  <si>
    <t xml:space="preserve">La Dirección de Asuntos indígenas durante el año establecerá criterios, procedimientos y capacitaciones destinados al personal con acceso a las bases de datos. En el caso de que se detecte una manipulación de la información, se llevará a cabo la corrección respectiva, seguida de la notificación a la Oficina de Control Disciplinario Interno y Control Interno, quienes se encargarán de iniciar una investigación sobre el funcionario implicado. En el caso; de ser contratista se remitirá el caso a la Procuraduría General de la Nación o a los demás entes de control. Como evidencia de estas acciones, se tomará en cuenta el registro de las capacitaciones realizadas, incluyendo la lista de asistencia. </t>
  </si>
  <si>
    <r>
      <t xml:space="preserve">EFECTIVIDAD:
Efectividad del plan de manejo de riesgos = </t>
    </r>
    <r>
      <rPr>
        <sz val="10"/>
        <color theme="1"/>
        <rFont val="Gill Sans MT"/>
        <family val="2"/>
      </rPr>
      <t>(# de situaciones de conflicto de intereses configurados como hechos de corrupción durante el cuatrimestre)</t>
    </r>
    <r>
      <rPr>
        <b/>
        <sz val="10"/>
        <color theme="1"/>
        <rFont val="Gill Sans MT"/>
        <family val="2"/>
      </rPr>
      <t xml:space="preserve">
</t>
    </r>
  </si>
  <si>
    <r>
      <rPr>
        <sz val="11"/>
        <color theme="1"/>
        <rFont val="Arial"/>
        <family val="2"/>
      </rPr>
      <t xml:space="preserve">La  Dirección  de Seguridad, Convivencia Ciudadana y Gobierno solicitirá como mínimo dos capacitaciones al año a la Subdirección de Gestión Humana y el Jefe de la Oficina de COntrol Disciplinario Interno, sobre el procedimiento </t>
    </r>
    <r>
      <rPr>
        <b/>
        <sz val="11"/>
        <color theme="1"/>
        <rFont val="Arial"/>
        <family val="2"/>
      </rPr>
      <t>Trámite de la Declaratoria de Conflicto de Intereses, Código de Ética adoptado por el Ministerio del Interior mediente resolución 904 de 2017 y Guía para la Identificación y Declaración del Conflicto de Intereses en el Sector Público Colombiano expedida por el DAFP</t>
    </r>
    <r>
      <rPr>
        <sz val="11"/>
        <color theme="1"/>
        <rFont val="Arial"/>
        <family val="2"/>
      </rPr>
      <t>,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SSCC, no cuente con las herramientas o habilidades para identificar situaciones de conflicto de intereses en las cuales pueda estar inmerso, deberá solicitarse a la Subdirección de Gestión Humana y Oficina de Control Disciplinario Interno la capacitación respectiva. Como evidencia se deja las actas de asistencia a capacitación.</t>
    </r>
  </si>
  <si>
    <t xml:space="preserve">El  Director (a) de la DAR,  a la fecha del 31 de agosto de 2024, continua realizando Asistencias Jurídicas, mencionando  el paso a paso del Procedimiento para otorgar la Personería Jurídica, aclarando que nuestros procedimientos son gratuitos y no se requiere ningún tipo de intermediación,  con el fin de evitar hechos de corrupción, buscando garantizar el derecho al culto y  creando escenarios para el reconocimiento y fortalecimiento de las entidades del sector religioso,  como la integralidad del derecho de Libertad religiosa y de Cultos. Los indicadores de gestión aplicados fueron efectivos y acordes con los objetivos y las políticas institucionales, realizando 86 asistencias técnicas; Febrero (9)  . 2-feb, Bogotá D.C , Bogotá D.C; 8-feb, Antioquia , Medellín; 14-feb, Antioquia , Segovia; 17-feb, Guainía, Inírida y 19-feb, La Guajira , Riohacha. Marzo (7): 4-mar, Cesar, Valledupar; 12-mar, Cesar, La Paz y Valledupar; 13-mar, Bogotá D.C , Bogotá D.C ; 18-mar, Córdoba , Pueblo Nuevo ; 19-mar, Córdoba , Montería ; 20-mar, Córdoba , Lorica.  Mayo (7): Astrea 3 de mayo, Cúcuta 3 de mayo, Valledupar 10 y 15 de mayo, La Jagua de Ibirico 14 de mayo, San Andrés 6 de mayo, Valledupar 24 de mayo. Junio (8): Arauca 12 de junio, y La Guajira 22, 24 y 26 junio, Antioquia 5, 13 14 y 24 de junio. Julio (14):  Valle del Cauca 2, Cesar 4, Norte de Santander 10, Valle del Cauca 12, Norte de Santander 13, Valle del Cauca 17, La Guajira 17, Valle del Cauca 19, Cesar 22, Valle del Cauca 25, Cesar 25, Bogotá 29 La Guajira 30. Agosto (12):  Atlántico 1, 2, 7, y 13 de agosto, Cesar 2, 5, 6, 9, 12, 16, y 20 de agosto, Bogotá 9 de agosto Como evidencia se aportan  fichas de relatorías, listado de asistencia, temas tratados y registro fotográfico. </t>
  </si>
  <si>
    <t xml:space="preserve">El  Director (a) de la DAR,  a la fecha del 31 de agosto de 2024, continua permanentemente verificando la normatividad en materia de Políticas Públicas, del Sector Religioso, para la buena prestación del Servicio y la garantía de cada uno de sus derechos fundamentales, permitiendo de esta manera las condiciones constitucionales y legales para la protección de los mismos de manera integral, facilitando el desarrollo de los postulados constitucionales. Los indicadores de Gestión aplicados permiten la consecución de los objetivos y políticas institucionales. Se han realizado hasta la fecha 86 talleres ; Enero (1): ene, 12-ene, Amazonas, Leticia ; Febrero (5), 14-feb, Arauca , Arauca ; , 21-feb, Atlántico , Barranquilla, 27-feb, Boyacá , Tunja ; Vichada, Puerto Carreño ; 29-feb, Norte de Santander , Cúcuta ; Marzo (4): mar, 4-mar, Cesar, Valledupar ; , 18-mar, Córdoba , Pueblo Nuevo ; 19-mar, Córdoba , Montería ; 20-mar, Córdoba , Lorica. Mayo (7): Astrea 3 de mayo, Cúcuta 3 de mayo, Valledupar 10 y 15 de mayo, La Jagua de Ibirico 14 de mayo, San Andrés 6 de mayo, Valledupar 24 de mayo. Junio (8): Arauca 12 de junio, y La Guajira 22, 24 y 26 junio, Antioquia 5, 13 14 y 24 de junio. Julio (14):  Valle del Cauca 2, Cesar 4, Norte de Santander 10, Valle del Cauca 12, Norte de Santander 13, Valle del Cauca 17, La Guajira 17, Valle del Cauca 19, Cesar 22, Valle del Cauca 25, Cesar 25, Bogotá 29 La Guajira 30. Agosto (12):  Atlántico 1, 2, 7, y 13 de agosto, Cesar 2, 5, 6, 9, 12, 16, y 20 de agosto, Bogotá 9 de agosto Como evidencia se aportan  fichas de relatorías, listado de asistencia, temas tratados y registro fotográfico. </t>
  </si>
  <si>
    <r>
      <t>A  el 31 de agosto de 2024, se ha estado monitoreando permanentemente la herramienta por medio de correos y reuniones virtuales y/o presenciales realizando seguimiento de las solicitudes de personería jurídicas especiales vencidos por termino de respuestas a observaciones enviadas a los solicitantes, teniendo como evidencia el registro en Excel llamado tablero de control que tiene como objetivo presentar el estado actual de vencimientos de términos de respuesta a las observaciones enviadas a los peticionarios teniendo como resultado</t>
    </r>
    <r>
      <rPr>
        <sz val="10"/>
        <color rgb="FFFF0000"/>
        <rFont val="Arial"/>
        <family val="2"/>
      </rPr>
      <t xml:space="preserve"> 1198</t>
    </r>
    <r>
      <rPr>
        <sz val="10"/>
        <color theme="1"/>
        <rFont val="Arial"/>
        <family val="2"/>
      </rPr>
      <t xml:space="preserve"> peticiones atendidas</t>
    </r>
  </si>
  <si>
    <r>
      <t xml:space="preserve">El  Director (a) de la DAR,  a la fecha del 31 de agosto de 2024, continua realizando reuniones virtuales y presenciales a contratistas y funcionarios encargados de la proyeccion de decretos reglamentario de actualizacion en los procedimientos de tramites y reconocimiento de las persorerias juridicas, estas capacitaciones tienen como objetivo reforzar los conocimiento del marco normativo de la libertad religiosa en Colombia.  Como Evidencias se aportan, lista de asistencia y registro fotografico.                                                                                                                                                           
A continuación se relaciona el avance a los indicadores: 
</t>
    </r>
    <r>
      <rPr>
        <b/>
        <sz val="10"/>
        <rFont val="Gill Sans MT"/>
        <family val="2"/>
      </rPr>
      <t xml:space="preserve">Eficacia: </t>
    </r>
    <r>
      <rPr>
        <sz val="10"/>
        <rFont val="Gill Sans MT"/>
        <family val="2"/>
      </rPr>
      <t xml:space="preserve">Capacitaciones relacionadas con la tramitología y conocimiento de la misma = 86
</t>
    </r>
    <r>
      <rPr>
        <b/>
        <sz val="10"/>
        <rFont val="Gill Sans MT"/>
        <family val="2"/>
      </rPr>
      <t xml:space="preserve">Efectividad: </t>
    </r>
    <r>
      <rPr>
        <sz val="10"/>
        <rFont val="Gill Sans MT"/>
        <family val="2"/>
      </rPr>
      <t>Número de quejas y denuncias presentadas por los ciudadanos resueltas / Número de quejas y denuncias presentadas por los ciudadanos allegadas) *100= 1198/1198</t>
    </r>
  </si>
  <si>
    <t xml:space="preserve">Hasta el 31 de agosto se ha recibido 1 capacitación de fortalecimiento en el aplicativo ControlDoc, a los funcionarios y contratistas de la Dirección para tener mayor manejo de la  herramienta de gestión documental, verificar las asignaciones realizadas por la DAR. hasta la fecha no se han realizados mejoras o actualizaciones de fortalecimiento tecnologico a las bases de datos del Ministerio. Como Evidencia se incluyen actas de reuniones de seguimientos de la plataforma tecnológica, lista de asistencia, Evidencia fotografica. </t>
  </si>
  <si>
    <t xml:space="preserve">Hasta el 31 de agosto se ha realizado 1 capacitación de fortalecimiento en el aplicativo ControlDoc, a los funcionarios y contratistas de la Dirección para tener mayor manejo de la  herramienta de gestión documental, verificar las asignaciones realizadas por la DAR.                                                                                    
A continuación se relaciona el avance a los indicadores:
Número de reuniones de verificación de las bases de datos para el fortalecimiento tecnológico=1
Número de quejas y denuncias presentadas por trámites y servicios=75
Capacitaciones relacionadas con la tramitología y conocimiento de la misma=1 
Número de quejas y denuncias presentadas por los ciudadanos por tramites vencidos=0
</t>
  </si>
  <si>
    <t>Para el segundo cuatrimestre se presentó el informe donde se mencionan las actividades realizadas para el seguimiento de la elaboración de los Planes Integrales de Seguridad y Convivencia Ciudadana que exige la Ley a las entidades. Para el periodo comprendido entre mayo y agosto de 2024 se realizaron 84 asistencias técnicas territoriales. Por lo tanto, el riesgo no se ha materializado.</t>
  </si>
  <si>
    <t xml:space="preserve">En el informe informe adjunto correspondiente al segundo cuatrimestre se indica que si se han realizado mesas de trabajo con personal del Ministerio del Interior como con otras entidades para socializar lo relacionado con la polítia de convivencia y seguridad ciudadana. Por lo tanto el riesgo no se ha materializado. </t>
  </si>
  <si>
    <t>Dentro de los informes de avance de actividades realizadas durante el segundo cuatrimestre se incluyen los cronogramas que se desarrollarán durante el tercer cuatrimestre, los cuales pueden tener modificaciones por variables externas a orden público y/o priorización del Despacho del Señor Ministro del Interior.</t>
  </si>
  <si>
    <t xml:space="preserve">Teniendo en cuenta que no se contaba con la totalidad de la contratación del personal, no se había podido realizar los cronogramas correspondientes. La actividad se cumplirá con los cronogramas establecidos para el tercer cuatrimestre. </t>
  </si>
  <si>
    <t>Indicador: 0%
El indicador para el segundo cuatrimestre no tiene avance ya que no se solicitaron ni realizaron las capacitaciones. 
Para el segundo cuatrimestre no se realizaron las capacitaciones, sin embargo, teniendo en cuenta que las capacitaciones son durante el año, se solicitaron para los meses de septiembre y noviembre de 2024.</t>
  </si>
  <si>
    <t xml:space="preserve">Indicador: 0%
Durante el segundo cuatrimestre no se presentó situaciones de conflicto de intereses en la Dirección de Seguridad, Convivencia Ciudadana y Gobierno. Por lo tanto no se materializó el riesgo. </t>
  </si>
  <si>
    <t xml:space="preserve">Indicadores:
Efectividad. (62/62)*100 = 100%
Eficacia. (62/62)*100 = 100%
Durante el segundo cuatrimestre de la vigencia 2024 se solicitaron 62 estudios previos, los cuales fueron verificados y aprobados, razón por la cual se logró sacar los 62 contratos por prestación de servicios y prestación de servicios profesionales. </t>
  </si>
  <si>
    <t xml:space="preserve">El servidor delegado por parte del director para Seguridad, Convivencia Ciudadana y Gobierno, para el segundo cuatrimestre realizó el seguimiento correspondiente y no conoció de alguna denuncia por corrupción en temas relacionados con actividades desarrolladas en territorio por parte de los funcionarios. Por lo tanto, respecto al indicador no hay casos detectados. </t>
  </si>
  <si>
    <t>El profesional encargado de la mesa de entrada de la Dirección realiza un informe mensual que se encuentra soportado a través de la plataforma control doc. Diariamente se envia al coordinador de Investigacion y Registro y Diálogo Social las solicitudes que llegan diarimente a la bandeja de la mesa de entrada.</t>
  </si>
  <si>
    <t>De acuerdo con las fechas reportadas actualmente se han realizado 139 eventos con comunidades indígenas, estos eventos corresponden al 80% de los eventos programados.</t>
  </si>
  <si>
    <t xml:space="preserve">Durante el periodo reportado se realizaron mesas de trabajo con los delegadosde los grupos internos de la DAIRM, con el fin de adelantar las modificaciones que se deben realizar. Asimismo se realizó, un bingo basar.  </t>
  </si>
  <si>
    <t>Desde la subdireccion de gestion humana envian informacion via correo electronico resaltan la importancia de conocer e identificar cuando hay conflicto de interes.</t>
  </si>
  <si>
    <t xml:space="preserve">A  31 de agosto Se han realizado sesiones Virtuales y Presenciales con los funcionarios  para actualizar permanentemente sus conocimientos para evitar errores legales en la expedición de Decreto y actos administrativos así: Asistencias técnicas a las entidades territoriales (Gobernaciones y Alcaldías) de manera presencial y virtual, sobre las metodologías y kit de herramientas proferidas por la Dirección realizadas 86 ; Enero (1): 12-ene, Amazonas, Leticia; Febrero (12), 2-feb, Bogotá D.C , Bogotá D.C ; 8-feb, Antioquia , Medellín ; 14-feb, Antioquia , Segovia ; , Arauca , Arauca ; 17-feb, Guainía, Inírida; 19-feb, Antioquia , Medellín; La Guajira , Riohacha ; 21-feb, Atlántico , Barranquilla; Guainía, Inírida; 27-feb, Boyacá , Tunja; Vichada, Puerto Carreño; 29-feb, Norte de Santander, Cúcuta; Marzo (8): 4-mar, Cesar, Valledupar ; 12-mar, Cesar, La Paz; Valledupar ; 13-mar, Bogotá D.C, Bogotá D.C; 14-mar, Antioquia , La estrella; 18-mar, Córdoba, Pueblo Nuevo; 19-mar, Córdoba, Montería; 20-mar, Córdoba, Lorica. Mayo (7): Astrea 3 de mayo, Cúcuta 3 de mayo, Valledupar 10 y 15 de mayo, La Jagua de Ibirico 14 de mayo, San Andrés 6 de mayo, Valledupar 24 de mayo. Junio (8): Arauca 12 de junio, y La Guajira 22, 24 y 26 junio, Antioquia 5, 13 14 y 24 de junio. Julio (14):  Valle del Cauca 2, Cesar 4, Norte de Santander 10, Valle del Cauca 12, Norte de Santander 13, Valle del Cauca 17, La Guajira 17, Valle del Cauca 19, Cesar 22, Valle del Cauca 25, Cesar 25, Bogotá 29 La Guajira 30. Agosto (12):  Atlántico 1, 2, 7, y 13 de agosto, Cesar 2, 5, 6, 9, 12, 16, y 20 de agosto, Bogotá 9 de agosto
A continuación se relaciona el avance a los indicadores:
Numero de Asistencia Técnicas frente al marco normativo para los tramites de personerías jurídicas especiales desarrolladas /1 Número de   asistencias Técnicas frente al marco normativo para los tramites de personerías jurídicas especiales  = 2/3                                                                                                                                                                                                                                 Número de talleres de formación realizados por la Dirección para la disminución de cuellos de botellas / Número de talleres de formación programados por la Dirección para mitigar de cuellos de botellas= 2/3
Número de solicitudes de reconocimiento de personerías jurídicas especiales vencidas por termino=0
Número de total de solicitudes  de reconocimiento de personerías jurídicas especiales= 1198
Número de actividades realizadas para el conocimiento del marco legal en la expedición del decreto= 1
</t>
  </si>
  <si>
    <t>Cada líder de equipo realizó seguimiento a las actividades bajo su liderazgo durante el primer cuatrimestre de 2024, con el objetivo de garantizar el cumplimiento de los productos establecidos en los proyectos o programas correspondientes.</t>
  </si>
  <si>
    <t>Durante el segundo cuatrimestre de 2024, el líder del equipo continuó realizando un seguimiento mensual a la actuación en territorio, monitoreando los avances de las acciones y productos en los proyectos de inversión y programas. Se ha documentado adecuadamente la evidencia en los archivos correspondientes y se ha mantenido la trazabilidad en correos electrónicos para cada acción. No se han identificado situaciones que requieran acciones de mejora adicionales, lo que indica una estabilidad en la ejecución y en la calidad de los procesos. Además, el seguimiento ha permitido una supervisión efectiva de las actividades en campo.</t>
  </si>
  <si>
    <t>Durante el segundo cuatrimestre de 2024, el líder del equipo profesional consolidó la información correspondiente al seguimiento de riesgos, incluyendo la planeación de asistencias técnicas, programaciones mensuales según los casos asignados y los seguimientos a los avances de los proyectos de inversión. Se ha realizado un seguimiento mensual a la ejecución de las acciones y productos bajo su liderazgo, con base en la matriz de insumos del plan de acción. No se ha identificado ninguna desactualización en los registros, asegurando que la información se mantenga al día y disponible para la toma de decisiones estratégicas.</t>
  </si>
  <si>
    <t>Se realizaron verificaciones en los sistemas PQRSD (Petición, Queja, Reclamo, Sugerencia y Denuncia) y SIGOB Cumple, correspondientes a la Dirección de Derechos Humanos. El reporte de estas plataformas no evidenció denuncias o quejas sobre inconformidades en las acciones lideradas por el Ministerio del Interior, tanto en los procesos en curso como en los finalizados correspondientes a la Dirección.</t>
  </si>
  <si>
    <t xml:space="preserve">Hasta el 31 de agosto se ha estado monitoreando por medio de reuniones virtuales y/o presenciales  las solicitudes de personerias juridicas especiales por medio de  la herramienta en Excel llamada tablero de control, que tiene como objetivo presentar el estado actual de vencimientos de términos de respuesta a las observaciones enviadas a los peticionarios teniendo como resultado 1198  peticiones atendidas.    Como Evidencia se incluyen actas de reuniones de seguimientos, informes de tramites que presentan demoras, lista de asistencia.                                                                                                           
A continuación se relaciona el avance a los indicadores:
Número de reuniones de seguimiento de tramites= 86
Número de Tramites vencidos / número de trámites presentados a la DAR= 0/1198
Número de Reuniones de  fortalecimiento y seguimiento al aplicativo ControlDoc=1
Número de quejas  y denuncias presentadas=100
</t>
  </si>
  <si>
    <t xml:space="preserve">Hasta el 31 de agosto se ha estado monitoreando permanentemente la herramienta en Excel llamada tablero de control como una herramienta gerencial que tiene como objetivo presentar el estado actual de vencimientos de términos de respuesta a las observaciones enviadas a los peticionarios teniendo como resultado 1198 peticiones atendidas. Como evidencia se tiene el tablero en excel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</si>
</sst>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35"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b/>
      <sz val="11"/>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10"/>
      <color theme="1"/>
      <name val="Arial Narrow"/>
      <family val="2"/>
    </font>
    <font>
      <sz val="11"/>
      <color theme="1"/>
      <name val="Arial"/>
      <family val="2"/>
    </font>
    <font>
      <sz val="12"/>
      <color theme="1"/>
      <name val="Arial"/>
      <family val="2"/>
    </font>
    <font>
      <b/>
      <sz val="11"/>
      <name val="Arial"/>
      <family val="2"/>
    </font>
    <font>
      <sz val="11"/>
      <name val="Arial"/>
      <family val="2"/>
    </font>
    <font>
      <sz val="11"/>
      <color rgb="FFFF0000"/>
      <name val="Arial"/>
      <family val="2"/>
    </font>
    <font>
      <sz val="10"/>
      <color rgb="FFFF0000"/>
      <name val="Gill Sans MT"/>
      <family val="2"/>
    </font>
    <font>
      <b/>
      <sz val="11"/>
      <color theme="0"/>
      <name val="Gill Sans MT"/>
      <family val="2"/>
    </font>
    <font>
      <b/>
      <sz val="9"/>
      <color theme="1"/>
      <name val="Arial"/>
      <family val="2"/>
    </font>
    <font>
      <sz val="11"/>
      <color rgb="FFFF0000"/>
      <name val="Arial Narrow"/>
      <family val="2"/>
    </font>
    <font>
      <sz val="12"/>
      <color rgb="FFFF0000"/>
      <name val="Arial"/>
      <family val="2"/>
    </font>
    <font>
      <sz val="10"/>
      <color rgb="FFFF0000"/>
      <name val="Arial"/>
      <family val="2"/>
    </font>
    <font>
      <b/>
      <sz val="10"/>
      <color rgb="FFFF0000"/>
      <name val="Gill Sans MT"/>
      <family val="2"/>
    </font>
    <font>
      <b/>
      <sz val="11"/>
      <color rgb="FFFF0000"/>
      <name val="Arial"/>
      <family val="2"/>
    </font>
    <font>
      <b/>
      <sz val="10"/>
      <name val="Arial"/>
      <family val="2"/>
    </font>
    <font>
      <b/>
      <sz val="10"/>
      <color rgb="FFFF0000"/>
      <name val="Arial"/>
      <family val="2"/>
    </font>
    <font>
      <b/>
      <sz val="12"/>
      <color theme="1"/>
      <name val="Arial"/>
      <family val="2"/>
    </font>
    <font>
      <sz val="9"/>
      <color rgb="FFFF0000"/>
      <name val="Arial"/>
      <family val="2"/>
    </font>
    <font>
      <b/>
      <sz val="22"/>
      <color rgb="FF000000"/>
      <name val="Calibri"/>
      <family val="2"/>
    </font>
    <font>
      <b/>
      <sz val="14"/>
      <name val="Calibri"/>
      <family val="2"/>
    </font>
    <font>
      <b/>
      <sz val="16"/>
      <color rgb="FF000000"/>
      <name val="Calibri"/>
      <family val="2"/>
    </font>
    <font>
      <b/>
      <sz val="12"/>
      <color rgb="FFFF0000"/>
      <name val="Arial"/>
      <family val="2"/>
    </font>
    <font>
      <b/>
      <sz val="12"/>
      <name val="Arial"/>
      <family val="2"/>
    </font>
    <font>
      <sz val="12"/>
      <name val="Arial"/>
      <family val="2"/>
    </font>
    <font>
      <sz val="10"/>
      <color indexed="8"/>
      <name val="Gill Sans MT"/>
      <family val="2"/>
    </font>
    <font>
      <sz val="12"/>
      <name val="Gill Sans MT"/>
      <family val="2"/>
    </font>
    <font>
      <b/>
      <sz val="12"/>
      <name val="Gill Sans MT"/>
      <family val="2"/>
    </font>
    <font>
      <sz val="9"/>
      <color theme="1"/>
      <name val="Arial"/>
      <family val="2"/>
    </font>
    <font>
      <sz val="11"/>
      <name val="Gill Sans MT"/>
      <family val="2"/>
    </font>
    <font>
      <b/>
      <sz val="11"/>
      <name val="Gill Sans MT"/>
      <family val="2"/>
    </font>
    <font>
      <sz val="10"/>
      <color theme="1"/>
      <name val="Arial Narrow"/>
      <family val="2"/>
    </font>
    <font>
      <b/>
      <sz val="16"/>
      <name val="Gill Sans MT"/>
      <family val="2"/>
    </font>
    <font>
      <sz val="12"/>
      <color rgb="FF000000"/>
      <name val="Arial"/>
      <family val="2"/>
    </font>
    <font>
      <i/>
      <sz val="12"/>
      <color theme="1"/>
      <name val="Arial"/>
      <family val="2"/>
    </font>
    <font>
      <b/>
      <sz val="12"/>
      <color theme="9" tint="-0.249977111117893"/>
      <name val="Arial"/>
      <family val="2"/>
    </font>
    <font>
      <b/>
      <sz val="10"/>
      <color rgb="FF000000"/>
      <name val="Arial Narrow"/>
      <family val="2"/>
    </font>
    <font>
      <sz val="11"/>
      <color rgb="FF000000"/>
      <name val="Arial Narrow"/>
      <family val="2"/>
    </font>
    <font>
      <b/>
      <sz val="11"/>
      <color rgb="FF000000"/>
      <name val="Arial Narrow"/>
      <family val="2"/>
    </font>
    <font>
      <b/>
      <i/>
      <sz val="11"/>
      <color theme="4" tint="-0.499984740745262"/>
      <name val="Arial Narrow"/>
      <family val="2"/>
    </font>
    <font>
      <b/>
      <i/>
      <sz val="11"/>
      <color rgb="FF1F4E78"/>
      <name val="Arial Narrow"/>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theme="4"/>
        <bgColor indexed="64"/>
      </patternFill>
    </fill>
  </fills>
  <borders count="140">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dashed">
        <color rgb="FF548235"/>
      </left>
      <right style="dashed">
        <color rgb="FF548235"/>
      </right>
      <top style="dashed">
        <color rgb="FF548235"/>
      </top>
      <bottom style="dashed">
        <color rgb="FF548235"/>
      </bottom>
      <diagonal/>
    </border>
    <border>
      <left/>
      <right style="dashed">
        <color rgb="FF548235"/>
      </right>
      <top style="dashed">
        <color rgb="FF548235"/>
      </top>
      <bottom style="dashed">
        <color rgb="FF548235"/>
      </bottom>
      <diagonal/>
    </border>
    <border>
      <left style="dashed">
        <color theme="9" tint="-0.24994659260841701"/>
      </left>
      <right style="dashed">
        <color theme="9" tint="-0.24994659260841701"/>
      </right>
      <top style="dotted">
        <color theme="9" tint="-0.24994659260841701"/>
      </top>
      <bottom/>
      <diagonal/>
    </border>
  </borders>
  <cellStyleXfs count="5">
    <xf numFmtId="0" fontId="0" fillId="0" borderId="0"/>
    <xf numFmtId="0" fontId="7" fillId="0" borderId="0"/>
    <xf numFmtId="9" fontId="7" fillId="0" borderId="0" applyFont="0" applyFill="0" applyBorder="0" applyAlignment="0" applyProtection="0"/>
    <xf numFmtId="0" fontId="43" fillId="0" borderId="0"/>
    <xf numFmtId="0" fontId="52" fillId="0" borderId="0"/>
  </cellStyleXfs>
  <cellXfs count="1334">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locked="0"/>
    </xf>
    <xf numFmtId="0" fontId="19" fillId="11" borderId="20"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0" xfId="0" applyBorder="1"/>
    <xf numFmtId="0" fontId="21" fillId="0" borderId="11" xfId="0" applyFont="1" applyBorder="1" applyAlignment="1" applyProtection="1">
      <alignment horizontal="center" vertical="center" wrapText="1"/>
      <protection hidden="1"/>
    </xf>
    <xf numFmtId="0" fontId="21" fillId="0" borderId="47"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8"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3" xfId="0" applyFont="1" applyBorder="1" applyProtection="1">
      <protection locked="0"/>
    </xf>
    <xf numFmtId="0" fontId="18" fillId="0" borderId="12" xfId="0" applyFont="1" applyBorder="1" applyProtection="1">
      <protection locked="0"/>
    </xf>
    <xf numFmtId="0" fontId="32"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50" xfId="0" applyFill="1" applyBorder="1" applyAlignment="1" applyProtection="1">
      <alignment horizontal="center" vertical="center"/>
      <protection locked="0"/>
    </xf>
    <xf numFmtId="0" fontId="0" fillId="4" borderId="50" xfId="0" applyFill="1" applyBorder="1" applyAlignment="1" applyProtection="1">
      <alignment vertical="center"/>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12" fillId="0" borderId="36" xfId="0" applyFont="1" applyBorder="1" applyAlignment="1" applyProtection="1">
      <alignment horizontal="center" vertical="center" wrapText="1"/>
      <protection hidden="1"/>
    </xf>
    <xf numFmtId="0" fontId="23" fillId="12" borderId="49" xfId="0" applyFont="1" applyFill="1" applyBorder="1" applyAlignment="1" applyProtection="1">
      <alignment horizontal="center" vertical="center"/>
      <protection locked="0"/>
    </xf>
    <xf numFmtId="0" fontId="18" fillId="0" borderId="22" xfId="0" applyFont="1" applyBorder="1" applyProtection="1">
      <protection locked="0"/>
    </xf>
    <xf numFmtId="0" fontId="34"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31" fillId="12" borderId="51" xfId="0" applyFont="1" applyFill="1" applyBorder="1" applyAlignment="1" applyProtection="1">
      <alignment horizontal="center" vertical="center"/>
      <protection locked="0"/>
    </xf>
    <xf numFmtId="0" fontId="20" fillId="20" borderId="51" xfId="0" applyFont="1" applyFill="1" applyBorder="1" applyAlignment="1" applyProtection="1">
      <alignment vertical="center"/>
      <protection locked="0"/>
    </xf>
    <xf numFmtId="0" fontId="31" fillId="12" borderId="49"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20" fillId="10" borderId="24"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1" xfId="0" applyFont="1" applyFill="1" applyBorder="1" applyAlignment="1" applyProtection="1">
      <alignment horizontal="center" vertic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19"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39"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4"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3" xfId="0" applyFont="1" applyBorder="1" applyAlignment="1" applyProtection="1">
      <alignment horizontal="justify" vertical="center" wrapText="1"/>
      <protection locked="0"/>
    </xf>
    <xf numFmtId="0" fontId="36" fillId="0" borderId="55" xfId="0" applyFont="1" applyBorder="1" applyAlignment="1" applyProtection="1">
      <alignment horizontal="center" vertical="center" wrapText="1"/>
      <protection hidden="1"/>
    </xf>
    <xf numFmtId="0" fontId="35" fillId="0" borderId="22" xfId="0" applyFont="1" applyBorder="1" applyProtection="1">
      <protection hidden="1"/>
    </xf>
    <xf numFmtId="0" fontId="36" fillId="0" borderId="22" xfId="0" applyFont="1" applyBorder="1" applyAlignment="1" applyProtection="1">
      <alignment horizontal="center" vertical="center" wrapText="1"/>
      <protection hidden="1"/>
    </xf>
    <xf numFmtId="0" fontId="37" fillId="0" borderId="22" xfId="0" applyFont="1" applyBorder="1" applyAlignment="1" applyProtection="1">
      <alignment horizontal="center" vertical="center"/>
      <protection hidden="1"/>
    </xf>
    <xf numFmtId="0" fontId="19" fillId="2" borderId="20" xfId="0" applyFont="1" applyFill="1" applyBorder="1" applyAlignment="1" applyProtection="1">
      <alignment horizontal="center" vertical="center" wrapText="1"/>
      <protection locked="0"/>
    </xf>
    <xf numFmtId="0" fontId="19" fillId="2" borderId="20" xfId="0" applyFont="1" applyFill="1" applyBorder="1" applyAlignment="1" applyProtection="1">
      <alignment horizontal="center" vertical="center" textRotation="90"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2" xfId="0" applyFont="1" applyFill="1" applyBorder="1" applyAlignment="1" applyProtection="1">
      <alignment horizontal="left" vertical="center"/>
      <protection locked="0"/>
    </xf>
    <xf numFmtId="0" fontId="18" fillId="0" borderId="30" xfId="0" applyFont="1" applyBorder="1" applyAlignment="1" applyProtection="1">
      <alignment horizontal="center" vertical="center" wrapText="1"/>
      <protection locked="0"/>
    </xf>
    <xf numFmtId="0" fontId="18" fillId="0" borderId="59" xfId="0" applyFont="1" applyBorder="1" applyProtection="1">
      <protection locked="0"/>
    </xf>
    <xf numFmtId="0" fontId="18" fillId="0" borderId="35"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3" xfId="0" applyFont="1" applyBorder="1" applyAlignment="1" applyProtection="1">
      <alignment vertical="center" wrapText="1"/>
      <protection locked="0"/>
    </xf>
    <xf numFmtId="0" fontId="0" fillId="0" borderId="23" xfId="0" applyBorder="1" applyProtection="1">
      <protection locked="0"/>
    </xf>
    <xf numFmtId="0" fontId="0" fillId="0" borderId="22" xfId="0" applyBorder="1" applyProtection="1">
      <protection locked="0"/>
    </xf>
    <xf numFmtId="0" fontId="0" fillId="0" borderId="4" xfId="0" applyBorder="1"/>
    <xf numFmtId="0" fontId="20" fillId="0" borderId="24" xfId="0" applyFont="1" applyBorder="1" applyAlignment="1" applyProtection="1">
      <alignment vertical="center" wrapText="1"/>
      <protection locked="0"/>
    </xf>
    <xf numFmtId="0" fontId="0" fillId="0" borderId="21" xfId="0" applyBorder="1"/>
    <xf numFmtId="0" fontId="0" fillId="0" borderId="8" xfId="0" applyBorder="1" applyProtection="1">
      <protection locked="0"/>
    </xf>
    <xf numFmtId="0" fontId="0" fillId="0" borderId="30" xfId="0" applyBorder="1" applyProtection="1">
      <protection locked="0"/>
    </xf>
    <xf numFmtId="0" fontId="14" fillId="0" borderId="23"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9" fillId="2" borderId="27" xfId="0" applyFont="1" applyFill="1" applyBorder="1" applyAlignment="1" applyProtection="1">
      <alignment horizontal="center" vertical="center" wrapText="1"/>
      <protection locked="0"/>
    </xf>
    <xf numFmtId="0" fontId="30" fillId="0" borderId="30" xfId="0" applyFont="1" applyBorder="1" applyAlignment="1" applyProtection="1">
      <alignment vertical="center" wrapText="1"/>
      <protection locked="0"/>
    </xf>
    <xf numFmtId="0" fontId="30" fillId="0" borderId="22" xfId="0" applyFont="1" applyBorder="1" applyAlignment="1" applyProtection="1">
      <alignment vertical="center" wrapText="1"/>
      <protection locked="0"/>
    </xf>
    <xf numFmtId="0" fontId="30" fillId="0" borderId="19"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6" xfId="0" applyFont="1" applyBorder="1" applyAlignment="1" applyProtection="1">
      <alignment horizontal="center" vertical="center" wrapText="1"/>
      <protection locked="0"/>
    </xf>
    <xf numFmtId="0" fontId="18" fillId="0" borderId="59"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4" xfId="0" applyFont="1" applyFill="1" applyBorder="1" applyAlignment="1">
      <alignment horizontal="center"/>
    </xf>
    <xf numFmtId="0" fontId="31" fillId="11" borderId="0" xfId="0" applyFont="1" applyFill="1" applyAlignment="1">
      <alignment horizontal="center" vertical="center"/>
    </xf>
    <xf numFmtId="0" fontId="18" fillId="0" borderId="68" xfId="0" applyFont="1" applyBorder="1" applyProtection="1">
      <protection locked="0"/>
    </xf>
    <xf numFmtId="0" fontId="20" fillId="0" borderId="3" xfId="0" applyFont="1" applyBorder="1" applyAlignment="1" applyProtection="1">
      <alignment vertical="center" wrapText="1"/>
      <protection locked="0"/>
    </xf>
    <xf numFmtId="0" fontId="0" fillId="0" borderId="36" xfId="0" applyBorder="1" applyProtection="1">
      <protection locked="0"/>
    </xf>
    <xf numFmtId="0" fontId="27" fillId="0" borderId="68"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6" xfId="0" applyFont="1" applyBorder="1" applyAlignment="1" applyProtection="1">
      <alignment vertical="center"/>
      <protection locked="0"/>
    </xf>
    <xf numFmtId="0" fontId="12" fillId="0" borderId="11" xfId="0" applyFont="1" applyBorder="1" applyAlignment="1" applyProtection="1">
      <alignment horizontal="justify" vertical="center" wrapText="1"/>
      <protection hidden="1"/>
    </xf>
    <xf numFmtId="0" fontId="12" fillId="0" borderId="36" xfId="0" applyFont="1" applyBorder="1" applyAlignment="1" applyProtection="1">
      <alignment horizontal="justify" vertical="center" wrapText="1"/>
      <protection hidden="1"/>
    </xf>
    <xf numFmtId="0" fontId="39"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0" fontId="34" fillId="9" borderId="53" xfId="0" applyFont="1" applyFill="1" applyBorder="1" applyAlignment="1" applyProtection="1">
      <alignment horizontal="left" vertical="center"/>
      <protection hidden="1"/>
    </xf>
    <xf numFmtId="0" fontId="45" fillId="10" borderId="82" xfId="3" applyFont="1" applyFill="1" applyBorder="1"/>
    <xf numFmtId="0" fontId="45" fillId="10" borderId="4" xfId="3" applyFont="1" applyFill="1" applyBorder="1"/>
    <xf numFmtId="0" fontId="45" fillId="10" borderId="68" xfId="3" applyFont="1" applyFill="1" applyBorder="1"/>
    <xf numFmtId="0" fontId="47" fillId="10" borderId="12" xfId="3" quotePrefix="1" applyFont="1" applyFill="1" applyBorder="1" applyAlignment="1">
      <alignment horizontal="left" vertical="top" wrapText="1"/>
    </xf>
    <xf numFmtId="0" fontId="48" fillId="10" borderId="0" xfId="3" quotePrefix="1" applyFont="1" applyFill="1" applyAlignment="1">
      <alignment horizontal="left" vertical="top" wrapText="1"/>
    </xf>
    <xf numFmtId="0" fontId="48" fillId="10" borderId="3" xfId="3" quotePrefix="1" applyFont="1" applyFill="1" applyBorder="1" applyAlignment="1">
      <alignment horizontal="left" vertical="top" wrapText="1"/>
    </xf>
    <xf numFmtId="0" fontId="45" fillId="10" borderId="12" xfId="3" applyFont="1" applyFill="1" applyBorder="1"/>
    <xf numFmtId="0" fontId="45" fillId="10" borderId="0" xfId="3" applyFont="1" applyFill="1"/>
    <xf numFmtId="0" fontId="51" fillId="10" borderId="0" xfId="3" applyFont="1" applyFill="1" applyAlignment="1">
      <alignment horizontal="left" vertical="center" wrapText="1"/>
    </xf>
    <xf numFmtId="0" fontId="45" fillId="10" borderId="0" xfId="3" applyFont="1" applyFill="1" applyAlignment="1">
      <alignment horizontal="left" vertical="center" wrapText="1"/>
    </xf>
    <xf numFmtId="0" fontId="45" fillId="10" borderId="0" xfId="3" quotePrefix="1" applyFont="1" applyFill="1" applyAlignment="1">
      <alignment horizontal="left" vertical="center" wrapText="1"/>
    </xf>
    <xf numFmtId="0" fontId="45" fillId="10" borderId="3" xfId="3" applyFont="1" applyFill="1" applyBorder="1"/>
    <xf numFmtId="0" fontId="53" fillId="10" borderId="0" xfId="0" applyFont="1" applyFill="1" applyAlignment="1">
      <alignment horizontal="left" vertical="center" wrapText="1"/>
    </xf>
    <xf numFmtId="0" fontId="54" fillId="10" borderId="0" xfId="0" applyFont="1" applyFill="1" applyAlignment="1">
      <alignment horizontal="left" vertical="top" wrapText="1"/>
    </xf>
    <xf numFmtId="0" fontId="45" fillId="10" borderId="15" xfId="3" applyFont="1" applyFill="1" applyBorder="1"/>
    <xf numFmtId="0" fontId="45" fillId="10" borderId="16" xfId="3" applyFont="1" applyFill="1" applyBorder="1"/>
    <xf numFmtId="0" fontId="45" fillId="10" borderId="13" xfId="3" applyFont="1" applyFill="1" applyBorder="1"/>
    <xf numFmtId="0" fontId="56" fillId="10" borderId="0" xfId="0" applyFont="1" applyFill="1"/>
    <xf numFmtId="0" fontId="56" fillId="0" borderId="0" xfId="0" applyFont="1"/>
    <xf numFmtId="0" fontId="56" fillId="10" borderId="0" xfId="0" applyFont="1" applyFill="1" applyAlignment="1">
      <alignment horizontal="center" vertical="center"/>
    </xf>
    <xf numFmtId="0" fontId="56" fillId="10" borderId="0" xfId="0" applyFont="1" applyFill="1" applyAlignment="1">
      <alignment horizontal="center"/>
    </xf>
    <xf numFmtId="0" fontId="58" fillId="10" borderId="0" xfId="0" applyFont="1" applyFill="1" applyAlignment="1">
      <alignment horizontal="center" vertical="center"/>
    </xf>
    <xf numFmtId="0" fontId="58" fillId="19" borderId="0" xfId="0" applyFont="1" applyFill="1" applyAlignment="1">
      <alignment horizontal="center" vertical="center"/>
    </xf>
    <xf numFmtId="0" fontId="56" fillId="0" borderId="0" xfId="0" applyFont="1" applyAlignment="1">
      <alignment horizontal="center" vertical="center"/>
    </xf>
    <xf numFmtId="0" fontId="56" fillId="0" borderId="0" xfId="0" applyFont="1" applyAlignment="1">
      <alignment horizontal="center"/>
    </xf>
    <xf numFmtId="0" fontId="63" fillId="10" borderId="0" xfId="0" applyFont="1" applyFill="1" applyAlignment="1">
      <alignment vertical="center"/>
    </xf>
    <xf numFmtId="0" fontId="67" fillId="25" borderId="33" xfId="0" applyFont="1" applyFill="1" applyBorder="1" applyAlignment="1" applyProtection="1">
      <alignment horizontal="center" vertical="center" wrapText="1" readingOrder="1"/>
      <protection hidden="1"/>
    </xf>
    <xf numFmtId="0" fontId="67" fillId="25" borderId="38" xfId="0" applyFont="1" applyFill="1" applyBorder="1" applyAlignment="1" applyProtection="1">
      <alignment horizontal="center" vertical="center" wrapText="1" readingOrder="1"/>
      <protection hidden="1"/>
    </xf>
    <xf numFmtId="0" fontId="67" fillId="25" borderId="61" xfId="0" applyFont="1" applyFill="1" applyBorder="1" applyAlignment="1" applyProtection="1">
      <alignment horizontal="center" vertical="center" wrapText="1" readingOrder="1"/>
      <protection hidden="1"/>
    </xf>
    <xf numFmtId="0" fontId="67" fillId="26" borderId="33" xfId="0" applyFont="1" applyFill="1" applyBorder="1" applyAlignment="1" applyProtection="1">
      <alignment horizontal="center" wrapText="1" readingOrder="1"/>
      <protection hidden="1"/>
    </xf>
    <xf numFmtId="0" fontId="67" fillId="26" borderId="38" xfId="0" applyFont="1" applyFill="1" applyBorder="1" applyAlignment="1" applyProtection="1">
      <alignment horizontal="center" wrapText="1" readingOrder="1"/>
      <protection hidden="1"/>
    </xf>
    <xf numFmtId="0" fontId="67" fillId="26" borderId="61" xfId="0" applyFont="1" applyFill="1" applyBorder="1" applyAlignment="1" applyProtection="1">
      <alignment horizontal="center" wrapText="1" readingOrder="1"/>
      <protection hidden="1"/>
    </xf>
    <xf numFmtId="0" fontId="67" fillId="25" borderId="12" xfId="0" applyFont="1" applyFill="1" applyBorder="1" applyAlignment="1" applyProtection="1">
      <alignment horizontal="center" vertical="center" wrapText="1" readingOrder="1"/>
      <protection hidden="1"/>
    </xf>
    <xf numFmtId="0" fontId="67" fillId="25" borderId="0" xfId="0" applyFont="1" applyFill="1" applyAlignment="1" applyProtection="1">
      <alignment horizontal="center" vertical="center" wrapText="1" readingOrder="1"/>
      <protection hidden="1"/>
    </xf>
    <xf numFmtId="0" fontId="67" fillId="25" borderId="3" xfId="0" applyFont="1" applyFill="1" applyBorder="1" applyAlignment="1" applyProtection="1">
      <alignment horizontal="center" vertical="center" wrapText="1" readingOrder="1"/>
      <protection hidden="1"/>
    </xf>
    <xf numFmtId="0" fontId="67" fillId="26" borderId="12" xfId="0" applyFont="1" applyFill="1" applyBorder="1" applyAlignment="1" applyProtection="1">
      <alignment horizontal="center" wrapText="1" readingOrder="1"/>
      <protection hidden="1"/>
    </xf>
    <xf numFmtId="0" fontId="67" fillId="26" borderId="0" xfId="0" applyFont="1" applyFill="1" applyAlignment="1" applyProtection="1">
      <alignment horizontal="center" wrapText="1" readingOrder="1"/>
      <protection hidden="1"/>
    </xf>
    <xf numFmtId="0" fontId="67" fillId="26" borderId="3" xfId="0" applyFont="1" applyFill="1" applyBorder="1" applyAlignment="1" applyProtection="1">
      <alignment horizontal="center" wrapText="1" readingOrder="1"/>
      <protection hidden="1"/>
    </xf>
    <xf numFmtId="0" fontId="67" fillId="25" borderId="15" xfId="0" applyFont="1" applyFill="1" applyBorder="1" applyAlignment="1" applyProtection="1">
      <alignment horizontal="center" vertical="center" wrapText="1" readingOrder="1"/>
      <protection hidden="1"/>
    </xf>
    <xf numFmtId="0" fontId="67" fillId="25" borderId="16" xfId="0" applyFont="1" applyFill="1" applyBorder="1" applyAlignment="1" applyProtection="1">
      <alignment horizontal="center" vertical="center" wrapText="1" readingOrder="1"/>
      <protection hidden="1"/>
    </xf>
    <xf numFmtId="0" fontId="67" fillId="25" borderId="13" xfId="0" applyFont="1" applyFill="1" applyBorder="1" applyAlignment="1" applyProtection="1">
      <alignment horizontal="center" vertical="center" wrapText="1" readingOrder="1"/>
      <protection hidden="1"/>
    </xf>
    <xf numFmtId="0" fontId="67" fillId="26" borderId="15" xfId="0" applyFont="1" applyFill="1" applyBorder="1" applyAlignment="1" applyProtection="1">
      <alignment horizontal="center" wrapText="1" readingOrder="1"/>
      <protection hidden="1"/>
    </xf>
    <xf numFmtId="0" fontId="67" fillId="26" borderId="16" xfId="0" applyFont="1" applyFill="1" applyBorder="1" applyAlignment="1" applyProtection="1">
      <alignment horizontal="center" wrapText="1" readingOrder="1"/>
      <protection hidden="1"/>
    </xf>
    <xf numFmtId="0" fontId="67" fillId="26" borderId="13" xfId="0" applyFont="1" applyFill="1" applyBorder="1" applyAlignment="1" applyProtection="1">
      <alignment horizontal="center" wrapText="1" readingOrder="1"/>
      <protection hidden="1"/>
    </xf>
    <xf numFmtId="0" fontId="67" fillId="7" borderId="33" xfId="0" applyFont="1" applyFill="1" applyBorder="1" applyAlignment="1" applyProtection="1">
      <alignment horizontal="center" wrapText="1" readingOrder="1"/>
      <protection hidden="1"/>
    </xf>
    <xf numFmtId="0" fontId="67" fillId="7" borderId="38" xfId="0" applyFont="1" applyFill="1" applyBorder="1" applyAlignment="1" applyProtection="1">
      <alignment horizontal="center" wrapText="1" readingOrder="1"/>
      <protection hidden="1"/>
    </xf>
    <xf numFmtId="0" fontId="67" fillId="7" borderId="61" xfId="0" applyFont="1" applyFill="1" applyBorder="1" applyAlignment="1" applyProtection="1">
      <alignment horizontal="center" wrapText="1" readingOrder="1"/>
      <protection hidden="1"/>
    </xf>
    <xf numFmtId="0" fontId="67" fillId="7" borderId="12" xfId="0" applyFont="1" applyFill="1" applyBorder="1" applyAlignment="1" applyProtection="1">
      <alignment horizontal="center" wrapText="1" readingOrder="1"/>
      <protection hidden="1"/>
    </xf>
    <xf numFmtId="0" fontId="67" fillId="7" borderId="0" xfId="0" applyFont="1" applyFill="1" applyAlignment="1" applyProtection="1">
      <alignment horizontal="center" wrapText="1" readingOrder="1"/>
      <protection hidden="1"/>
    </xf>
    <xf numFmtId="0" fontId="67" fillId="7" borderId="3" xfId="0" applyFont="1" applyFill="1" applyBorder="1" applyAlignment="1" applyProtection="1">
      <alignment horizontal="center" wrapText="1" readingOrder="1"/>
      <protection hidden="1"/>
    </xf>
    <xf numFmtId="0" fontId="67" fillId="7" borderId="15" xfId="0" applyFont="1" applyFill="1" applyBorder="1" applyAlignment="1" applyProtection="1">
      <alignment horizontal="center" wrapText="1" readingOrder="1"/>
      <protection hidden="1"/>
    </xf>
    <xf numFmtId="0" fontId="67" fillId="7" borderId="16" xfId="0" applyFont="1" applyFill="1" applyBorder="1" applyAlignment="1" applyProtection="1">
      <alignment horizontal="center" wrapText="1" readingOrder="1"/>
      <protection hidden="1"/>
    </xf>
    <xf numFmtId="0" fontId="67" fillId="7" borderId="13" xfId="0" applyFont="1" applyFill="1" applyBorder="1" applyAlignment="1" applyProtection="1">
      <alignment horizontal="center" wrapText="1" readingOrder="1"/>
      <protection hidden="1"/>
    </xf>
    <xf numFmtId="0" fontId="67" fillId="8" borderId="33" xfId="0" applyFont="1" applyFill="1" applyBorder="1" applyAlignment="1" applyProtection="1">
      <alignment horizontal="center" wrapText="1" readingOrder="1"/>
      <protection hidden="1"/>
    </xf>
    <xf numFmtId="0" fontId="67" fillId="8" borderId="38" xfId="0" applyFont="1" applyFill="1" applyBorder="1" applyAlignment="1" applyProtection="1">
      <alignment horizontal="center" wrapText="1" readingOrder="1"/>
      <protection hidden="1"/>
    </xf>
    <xf numFmtId="0" fontId="67" fillId="8" borderId="61" xfId="0" applyFont="1" applyFill="1" applyBorder="1" applyAlignment="1" applyProtection="1">
      <alignment horizontal="center" wrapText="1" readingOrder="1"/>
      <protection hidden="1"/>
    </xf>
    <xf numFmtId="0" fontId="67" fillId="8" borderId="12" xfId="0" applyFont="1" applyFill="1" applyBorder="1" applyAlignment="1" applyProtection="1">
      <alignment horizontal="center" wrapText="1" readingOrder="1"/>
      <protection hidden="1"/>
    </xf>
    <xf numFmtId="0" fontId="67" fillId="8" borderId="0" xfId="0" applyFont="1" applyFill="1" applyAlignment="1" applyProtection="1">
      <alignment horizontal="center" wrapText="1" readingOrder="1"/>
      <protection hidden="1"/>
    </xf>
    <xf numFmtId="0" fontId="67" fillId="8" borderId="3" xfId="0" applyFont="1" applyFill="1" applyBorder="1" applyAlignment="1" applyProtection="1">
      <alignment horizontal="center" wrapText="1" readingOrder="1"/>
      <protection hidden="1"/>
    </xf>
    <xf numFmtId="0" fontId="67" fillId="8" borderId="15" xfId="0" applyFont="1" applyFill="1" applyBorder="1" applyAlignment="1" applyProtection="1">
      <alignment horizontal="center" wrapText="1" readingOrder="1"/>
      <protection hidden="1"/>
    </xf>
    <xf numFmtId="0" fontId="67" fillId="8" borderId="16" xfId="0" applyFont="1" applyFill="1" applyBorder="1" applyAlignment="1" applyProtection="1">
      <alignment horizontal="center" wrapText="1" readingOrder="1"/>
      <protection hidden="1"/>
    </xf>
    <xf numFmtId="0" fontId="67" fillId="8" borderId="13" xfId="0" applyFont="1" applyFill="1" applyBorder="1" applyAlignment="1" applyProtection="1">
      <alignment horizontal="center" wrapText="1" readingOrder="1"/>
      <protection hidden="1"/>
    </xf>
    <xf numFmtId="0" fontId="69" fillId="7" borderId="38" xfId="0" applyFont="1" applyFill="1" applyBorder="1" applyAlignment="1" applyProtection="1">
      <alignment horizontal="center" wrapText="1" readingOrder="1"/>
      <protection hidden="1"/>
    </xf>
    <xf numFmtId="0" fontId="70" fillId="0" borderId="0" xfId="0" applyFont="1" applyAlignment="1">
      <alignment horizontal="center" vertical="center" wrapText="1"/>
    </xf>
    <xf numFmtId="0" fontId="71" fillId="27" borderId="0" xfId="0" applyFont="1" applyFill="1" applyAlignment="1">
      <alignment horizontal="center" vertical="center" wrapText="1" readingOrder="1"/>
    </xf>
    <xf numFmtId="0" fontId="72" fillId="8" borderId="122" xfId="0" applyFont="1" applyFill="1" applyBorder="1" applyAlignment="1">
      <alignment horizontal="center" vertical="center" wrapText="1" readingOrder="1"/>
    </xf>
    <xf numFmtId="0" fontId="72" fillId="0" borderId="122" xfId="0" applyFont="1" applyBorder="1" applyAlignment="1">
      <alignment horizontal="justify" vertical="center" wrapText="1" readingOrder="1"/>
    </xf>
    <xf numFmtId="9" fontId="72" fillId="0" borderId="122" xfId="0" applyNumberFormat="1" applyFont="1" applyBorder="1" applyAlignment="1">
      <alignment horizontal="center" vertical="center" wrapText="1" readingOrder="1"/>
    </xf>
    <xf numFmtId="0" fontId="72" fillId="28" borderId="123" xfId="0" applyFont="1" applyFill="1" applyBorder="1" applyAlignment="1">
      <alignment horizontal="center" vertical="center" wrapText="1" readingOrder="1"/>
    </xf>
    <xf numFmtId="0" fontId="72" fillId="0" borderId="123" xfId="0" applyFont="1" applyBorder="1" applyAlignment="1">
      <alignment horizontal="justify" vertical="center" wrapText="1" readingOrder="1"/>
    </xf>
    <xf numFmtId="9" fontId="72" fillId="0" borderId="123" xfId="0" applyNumberFormat="1" applyFont="1" applyBorder="1" applyAlignment="1">
      <alignment horizontal="center" vertical="center" wrapText="1" readingOrder="1"/>
    </xf>
    <xf numFmtId="0" fontId="72" fillId="29" borderId="123" xfId="0" applyFont="1" applyFill="1" applyBorder="1" applyAlignment="1">
      <alignment horizontal="center" vertical="center" wrapText="1" readingOrder="1"/>
    </xf>
    <xf numFmtId="0" fontId="72" fillId="22" borderId="123" xfId="0" applyFont="1" applyFill="1" applyBorder="1" applyAlignment="1">
      <alignment horizontal="center" vertical="center" wrapText="1" readingOrder="1"/>
    </xf>
    <xf numFmtId="0" fontId="73" fillId="6" borderId="123" xfId="0" applyFont="1" applyFill="1" applyBorder="1" applyAlignment="1">
      <alignment horizontal="center" vertical="center" wrapText="1" readingOrder="1"/>
    </xf>
    <xf numFmtId="0" fontId="74" fillId="10" borderId="0" xfId="0" applyFont="1" applyFill="1"/>
    <xf numFmtId="0" fontId="76" fillId="10" borderId="0" xfId="0" applyFont="1" applyFill="1" applyAlignment="1">
      <alignment horizontal="center" vertical="center" wrapText="1"/>
    </xf>
    <xf numFmtId="0" fontId="77" fillId="27" borderId="0" xfId="0" applyFont="1" applyFill="1" applyAlignment="1">
      <alignment horizontal="center" vertical="center" wrapText="1" readingOrder="1"/>
    </xf>
    <xf numFmtId="0" fontId="35" fillId="10" borderId="0" xfId="0" applyFont="1" applyFill="1"/>
    <xf numFmtId="0" fontId="78" fillId="8" borderId="122" xfId="0" applyFont="1" applyFill="1" applyBorder="1" applyAlignment="1">
      <alignment horizontal="center" vertical="center" wrapText="1" readingOrder="1"/>
    </xf>
    <xf numFmtId="0" fontId="78" fillId="0" borderId="122" xfId="0" applyFont="1" applyBorder="1" applyAlignment="1">
      <alignment horizontal="center" vertical="center" wrapText="1" readingOrder="1"/>
    </xf>
    <xf numFmtId="0" fontId="78" fillId="0" borderId="122" xfId="0" applyFont="1" applyBorder="1" applyAlignment="1">
      <alignment horizontal="justify" vertical="center" wrapText="1" readingOrder="1"/>
    </xf>
    <xf numFmtId="0" fontId="78" fillId="28" borderId="123" xfId="0" applyFont="1" applyFill="1" applyBorder="1" applyAlignment="1">
      <alignment horizontal="center" vertical="center" wrapText="1" readingOrder="1"/>
    </xf>
    <xf numFmtId="0" fontId="78" fillId="0" borderId="123" xfId="0" applyFont="1" applyBorder="1" applyAlignment="1">
      <alignment horizontal="center" vertical="center" wrapText="1" readingOrder="1"/>
    </xf>
    <xf numFmtId="0" fontId="78" fillId="0" borderId="123" xfId="0" applyFont="1" applyBorder="1" applyAlignment="1">
      <alignment horizontal="justify" vertical="center" wrapText="1" readingOrder="1"/>
    </xf>
    <xf numFmtId="0" fontId="78" fillId="29" borderId="123" xfId="0" applyFont="1" applyFill="1" applyBorder="1" applyAlignment="1">
      <alignment horizontal="center" vertical="center" wrapText="1" readingOrder="1"/>
    </xf>
    <xf numFmtId="0" fontId="78" fillId="22" borderId="123" xfId="0" applyFont="1" applyFill="1" applyBorder="1" applyAlignment="1">
      <alignment horizontal="center" vertical="center" wrapText="1" readingOrder="1"/>
    </xf>
    <xf numFmtId="0" fontId="79" fillId="6" borderId="123" xfId="0" applyFont="1" applyFill="1" applyBorder="1" applyAlignment="1">
      <alignment horizontal="center" vertical="center" wrapText="1" readingOrder="1"/>
    </xf>
    <xf numFmtId="0" fontId="80" fillId="10" borderId="0" xfId="0" applyFont="1" applyFill="1" applyAlignment="1">
      <alignment horizontal="justify" vertical="center" wrapText="1" readingOrder="1"/>
    </xf>
    <xf numFmtId="0" fontId="35" fillId="0" borderId="0" xfId="0" applyFont="1"/>
    <xf numFmtId="0" fontId="80" fillId="0" borderId="0" xfId="0" applyFont="1" applyAlignment="1">
      <alignment horizontal="justify" vertical="center" wrapText="1" readingOrder="1"/>
    </xf>
    <xf numFmtId="0" fontId="81" fillId="0" borderId="0" xfId="0" applyFont="1" applyAlignment="1">
      <alignment vertical="center"/>
    </xf>
    <xf numFmtId="0" fontId="82" fillId="0" borderId="0" xfId="0" applyFont="1"/>
    <xf numFmtId="0" fontId="42" fillId="0" borderId="0" xfId="0" applyFont="1"/>
    <xf numFmtId="0" fontId="83" fillId="0" borderId="0" xfId="0" applyFont="1"/>
    <xf numFmtId="0" fontId="74" fillId="0" borderId="0" xfId="0" applyFont="1"/>
    <xf numFmtId="0" fontId="85" fillId="10" borderId="0" xfId="0" applyFont="1" applyFill="1"/>
    <xf numFmtId="0" fontId="17" fillId="10" borderId="0" xfId="0" applyFont="1" applyFill="1"/>
    <xf numFmtId="0" fontId="86" fillId="16" borderId="41" xfId="0" applyFont="1" applyFill="1" applyBorder="1" applyAlignment="1">
      <alignment horizontal="center" vertical="center" wrapText="1" readingOrder="1"/>
    </xf>
    <xf numFmtId="0" fontId="86" fillId="16" borderId="42" xfId="0" applyFont="1" applyFill="1" applyBorder="1" applyAlignment="1">
      <alignment horizontal="center" vertical="center" wrapText="1" readingOrder="1"/>
    </xf>
    <xf numFmtId="0" fontId="86" fillId="10" borderId="11" xfId="0" applyFont="1" applyFill="1" applyBorder="1" applyAlignment="1">
      <alignment horizontal="center" vertical="center" wrapText="1" readingOrder="1"/>
    </xf>
    <xf numFmtId="0" fontId="87" fillId="10" borderId="11" xfId="0" applyFont="1" applyFill="1" applyBorder="1" applyAlignment="1">
      <alignment horizontal="justify" vertical="center" wrapText="1" readingOrder="1"/>
    </xf>
    <xf numFmtId="9" fontId="86" fillId="10" borderId="47" xfId="0" applyNumberFormat="1" applyFont="1" applyFill="1" applyBorder="1" applyAlignment="1">
      <alignment horizontal="center" vertical="center" wrapText="1" readingOrder="1"/>
    </xf>
    <xf numFmtId="0" fontId="86" fillId="10" borderId="5" xfId="0" applyFont="1" applyFill="1" applyBorder="1" applyAlignment="1">
      <alignment horizontal="center" vertical="center" wrapText="1" readingOrder="1"/>
    </xf>
    <xf numFmtId="0" fontId="87" fillId="10" borderId="5" xfId="0" applyFont="1" applyFill="1" applyBorder="1" applyAlignment="1">
      <alignment horizontal="justify" vertical="center" wrapText="1" readingOrder="1"/>
    </xf>
    <xf numFmtId="9" fontId="86" fillId="10" borderId="59" xfId="0" applyNumberFormat="1" applyFont="1" applyFill="1" applyBorder="1" applyAlignment="1">
      <alignment horizontal="center" vertical="center" wrapText="1" readingOrder="1"/>
    </xf>
    <xf numFmtId="0" fontId="87" fillId="10" borderId="59" xfId="0" applyFont="1" applyFill="1" applyBorder="1" applyAlignment="1">
      <alignment horizontal="center" vertical="center" wrapText="1" readingOrder="1"/>
    </xf>
    <xf numFmtId="0" fontId="86" fillId="10" borderId="6" xfId="0" applyFont="1" applyFill="1" applyBorder="1" applyAlignment="1">
      <alignment horizontal="center" vertical="center" wrapText="1" readingOrder="1"/>
    </xf>
    <xf numFmtId="0" fontId="87" fillId="10" borderId="6" xfId="0" applyFont="1" applyFill="1" applyBorder="1" applyAlignment="1">
      <alignment horizontal="justify" vertical="center" wrapText="1" readingOrder="1"/>
    </xf>
    <xf numFmtId="0" fontId="87" fillId="10" borderId="9" xfId="0" applyFont="1" applyFill="1" applyBorder="1" applyAlignment="1">
      <alignment horizontal="center" vertical="center" wrapText="1" readingOrder="1"/>
    </xf>
    <xf numFmtId="0" fontId="91" fillId="10" borderId="0" xfId="0" applyFont="1" applyFill="1"/>
    <xf numFmtId="0" fontId="92" fillId="0" borderId="123" xfId="0" applyFont="1" applyBorder="1" applyAlignment="1">
      <alignment horizontal="left" vertical="center" wrapText="1" indent="1" readingOrder="1"/>
    </xf>
    <xf numFmtId="0" fontId="85" fillId="0" borderId="0" xfId="0" applyFont="1"/>
    <xf numFmtId="0" fontId="42" fillId="10" borderId="0" xfId="0" applyFont="1" applyFill="1"/>
    <xf numFmtId="0" fontId="93" fillId="10" borderId="0" xfId="0" applyFont="1" applyFill="1" applyAlignment="1">
      <alignment horizontal="left" vertical="center"/>
    </xf>
    <xf numFmtId="0" fontId="81" fillId="10" borderId="0" xfId="0" applyFont="1" applyFill="1" applyAlignment="1">
      <alignment horizontal="justify" vertical="center" wrapText="1" readingOrder="1"/>
    </xf>
    <xf numFmtId="0" fontId="12" fillId="0" borderId="11" xfId="0" quotePrefix="1" applyFont="1" applyBorder="1" applyAlignment="1" applyProtection="1">
      <alignment horizontal="justify" vertical="center" wrapText="1"/>
      <protection hidden="1"/>
    </xf>
    <xf numFmtId="0" fontId="36" fillId="0" borderId="0" xfId="0" applyFont="1" applyAlignment="1" applyProtection="1">
      <alignment horizontal="center" vertical="center" wrapText="1"/>
      <protection hidden="1"/>
    </xf>
    <xf numFmtId="0" fontId="94" fillId="10" borderId="0" xfId="0" applyFont="1" applyFill="1" applyAlignment="1">
      <alignment vertical="center"/>
    </xf>
    <xf numFmtId="0" fontId="96" fillId="0" borderId="0" xfId="1" applyFont="1"/>
    <xf numFmtId="0" fontId="96" fillId="0" borderId="0" xfId="0" applyFont="1"/>
    <xf numFmtId="0" fontId="96" fillId="10" borderId="73" xfId="0" applyFont="1" applyFill="1" applyBorder="1" applyAlignment="1">
      <alignment horizontal="justify" vertical="center" wrapText="1"/>
    </xf>
    <xf numFmtId="0" fontId="96" fillId="0" borderId="0" xfId="0" applyFont="1" applyAlignment="1">
      <alignment vertical="center" wrapText="1"/>
    </xf>
    <xf numFmtId="0" fontId="96" fillId="10" borderId="78" xfId="0" applyFont="1" applyFill="1" applyBorder="1" applyAlignment="1">
      <alignment horizontal="justify" vertical="center" wrapText="1"/>
    </xf>
    <xf numFmtId="0" fontId="96" fillId="10" borderId="75" xfId="0" applyFont="1" applyFill="1" applyBorder="1" applyAlignment="1">
      <alignment horizontal="justify" vertical="center" wrapText="1"/>
    </xf>
    <xf numFmtId="0" fontId="96" fillId="10" borderId="74" xfId="0" applyFont="1" applyFill="1" applyBorder="1" applyAlignment="1">
      <alignment horizontal="justify" vertical="center" wrapText="1"/>
    </xf>
    <xf numFmtId="0" fontId="96" fillId="10" borderId="77" xfId="0" applyFont="1" applyFill="1" applyBorder="1" applyAlignment="1">
      <alignment vertical="center" wrapText="1"/>
    </xf>
    <xf numFmtId="0" fontId="96" fillId="7" borderId="77" xfId="0" applyFont="1" applyFill="1" applyBorder="1" applyAlignment="1">
      <alignment vertical="center" wrapText="1"/>
    </xf>
    <xf numFmtId="0" fontId="96" fillId="7" borderId="0" xfId="0" applyFont="1" applyFill="1" applyAlignment="1">
      <alignment vertical="center" wrapText="1"/>
    </xf>
    <xf numFmtId="0" fontId="96" fillId="7" borderId="76" xfId="0" applyFont="1" applyFill="1" applyBorder="1" applyAlignment="1">
      <alignment vertical="center" wrapText="1"/>
    </xf>
    <xf numFmtId="0" fontId="96" fillId="10" borderId="0" xfId="0" applyFont="1" applyFill="1" applyAlignment="1">
      <alignment vertical="center" wrapText="1"/>
    </xf>
    <xf numFmtId="0" fontId="0" fillId="0" borderId="0" xfId="0" applyAlignment="1">
      <alignment vertical="center"/>
    </xf>
    <xf numFmtId="0" fontId="18" fillId="0" borderId="0" xfId="0" applyFont="1" applyAlignment="1">
      <alignment vertical="center"/>
    </xf>
    <xf numFmtId="0" fontId="23" fillId="15" borderId="4" xfId="0" applyFont="1" applyFill="1" applyBorder="1" applyAlignment="1">
      <alignment wrapText="1"/>
    </xf>
    <xf numFmtId="0" fontId="23" fillId="15" borderId="30"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0" xfId="0" applyFont="1" applyFill="1" applyBorder="1" applyAlignment="1">
      <alignment horizontal="center" vertical="center"/>
    </xf>
    <xf numFmtId="0" fontId="23" fillId="15" borderId="0" xfId="0" applyFont="1" applyFill="1" applyAlignment="1">
      <alignment horizontal="center" vertical="center"/>
    </xf>
    <xf numFmtId="0" fontId="23" fillId="15" borderId="22" xfId="0" applyFont="1" applyFill="1" applyBorder="1" applyAlignment="1">
      <alignment horizontal="center" vertical="center"/>
    </xf>
    <xf numFmtId="0" fontId="23" fillId="14" borderId="43" xfId="0" applyFont="1" applyFill="1" applyBorder="1" applyAlignment="1">
      <alignment horizontal="center" vertical="center"/>
    </xf>
    <xf numFmtId="0" fontId="18" fillId="14" borderId="44" xfId="0" applyFont="1" applyFill="1" applyBorder="1" applyAlignment="1">
      <alignment horizontal="center" vertical="center"/>
    </xf>
    <xf numFmtId="0" fontId="20" fillId="14" borderId="43"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2" borderId="20"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0" borderId="20" xfId="0" applyFont="1" applyBorder="1" applyAlignment="1">
      <alignment horizontal="center" vertical="center"/>
    </xf>
    <xf numFmtId="0" fontId="21" fillId="0" borderId="20" xfId="0" applyFont="1" applyBorder="1" applyAlignment="1">
      <alignment horizontal="center" vertical="center"/>
    </xf>
    <xf numFmtId="0" fontId="19" fillId="2" borderId="20" xfId="0" applyFont="1" applyFill="1" applyBorder="1" applyAlignment="1">
      <alignment horizontal="center" vertical="center"/>
    </xf>
    <xf numFmtId="0" fontId="19" fillId="7" borderId="20" xfId="0" applyFont="1" applyFill="1" applyBorder="1" applyAlignment="1">
      <alignment horizontal="center" vertical="center" wrapText="1"/>
    </xf>
    <xf numFmtId="0" fontId="18" fillId="0" borderId="5" xfId="0" applyFont="1" applyBorder="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0" xfId="0" applyFont="1" applyFill="1" applyBorder="1" applyAlignment="1">
      <alignment horizontal="center" vertical="center" wrapText="1"/>
    </xf>
    <xf numFmtId="0" fontId="19" fillId="11" borderId="41"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21" fillId="0" borderId="0" xfId="0" applyFont="1" applyAlignment="1">
      <alignment horizontal="center" vertical="center" wrapText="1"/>
    </xf>
    <xf numFmtId="0" fontId="41" fillId="0" borderId="17" xfId="0" applyFont="1" applyBorder="1" applyAlignment="1">
      <alignment horizontal="center" vertical="center"/>
    </xf>
    <xf numFmtId="0" fontId="41" fillId="0" borderId="20" xfId="0" applyFont="1" applyBorder="1" applyAlignment="1">
      <alignment horizontal="center" vertical="center"/>
    </xf>
    <xf numFmtId="0" fontId="23" fillId="12" borderId="49" xfId="0" applyFont="1" applyFill="1" applyBorder="1" applyAlignment="1">
      <alignment horizontal="center" vertical="center"/>
    </xf>
    <xf numFmtId="0" fontId="34" fillId="9" borderId="54" xfId="0" applyFont="1" applyFill="1" applyBorder="1" applyAlignment="1">
      <alignment vertical="center"/>
    </xf>
    <xf numFmtId="0" fontId="0" fillId="0" borderId="56" xfId="0" applyBorder="1"/>
    <xf numFmtId="0" fontId="29" fillId="2" borderId="27" xfId="0" applyFont="1" applyFill="1" applyBorder="1" applyAlignment="1">
      <alignment horizontal="center" vertical="center" wrapText="1"/>
    </xf>
    <xf numFmtId="0" fontId="19" fillId="2" borderId="69"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9" fillId="2" borderId="20" xfId="0" applyFont="1" applyFill="1" applyBorder="1" applyAlignment="1">
      <alignment horizontal="center" vertical="center" textRotation="90" wrapText="1"/>
    </xf>
    <xf numFmtId="0" fontId="9" fillId="0" borderId="0" xfId="0" applyFont="1" applyAlignment="1">
      <alignment vertical="center"/>
    </xf>
    <xf numFmtId="0" fontId="29" fillId="2" borderId="20" xfId="0" applyFont="1" applyFill="1" applyBorder="1" applyAlignment="1">
      <alignment horizontal="center" vertical="center" wrapText="1"/>
    </xf>
    <xf numFmtId="0" fontId="14" fillId="0" borderId="62" xfId="0" applyFont="1" applyBorder="1" applyAlignment="1" applyProtection="1">
      <alignment horizontal="center" vertical="center" wrapText="1"/>
      <protection locked="0"/>
    </xf>
    <xf numFmtId="0" fontId="30" fillId="0" borderId="64" xfId="0" applyFont="1" applyBorder="1" applyAlignment="1" applyProtection="1">
      <alignment vertical="center" wrapText="1"/>
      <protection locked="0"/>
    </xf>
    <xf numFmtId="0" fontId="30" fillId="0" borderId="63" xfId="0" applyFont="1" applyBorder="1" applyAlignment="1" applyProtection="1">
      <alignment vertical="center" wrapText="1"/>
      <protection locked="0"/>
    </xf>
    <xf numFmtId="0" fontId="2" fillId="0" borderId="63" xfId="0" applyFont="1" applyBorder="1" applyAlignment="1" applyProtection="1">
      <alignment vertical="top" wrapText="1"/>
      <protection locked="0"/>
    </xf>
    <xf numFmtId="0" fontId="0" fillId="0" borderId="64" xfId="0" applyBorder="1"/>
    <xf numFmtId="0" fontId="38" fillId="0" borderId="63" xfId="0" applyFont="1" applyBorder="1" applyAlignment="1" applyProtection="1">
      <alignment vertical="center" wrapText="1"/>
      <protection locked="0"/>
    </xf>
    <xf numFmtId="0" fontId="12" fillId="0" borderId="11" xfId="0" applyFont="1" applyBorder="1" applyAlignment="1" applyProtection="1">
      <alignment horizontal="center" vertical="center" textRotation="90" wrapText="1"/>
      <protection hidden="1"/>
    </xf>
    <xf numFmtId="0" fontId="38" fillId="0" borderId="63"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29" fillId="2" borderId="20" xfId="0" applyFont="1" applyFill="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8" fillId="30" borderId="62" xfId="0" applyFont="1" applyFill="1" applyBorder="1" applyAlignment="1" applyProtection="1">
      <alignment vertical="center"/>
      <protection locked="0"/>
    </xf>
    <xf numFmtId="0" fontId="8" fillId="30" borderId="63" xfId="0" applyFont="1" applyFill="1" applyBorder="1" applyAlignment="1" applyProtection="1">
      <alignment vertical="center"/>
      <protection locked="0"/>
    </xf>
    <xf numFmtId="0" fontId="30" fillId="30" borderId="66" xfId="0" applyFont="1" applyFill="1" applyBorder="1" applyAlignment="1" applyProtection="1">
      <alignment vertical="center"/>
      <protection locked="0"/>
    </xf>
    <xf numFmtId="0" fontId="0" fillId="30" borderId="62" xfId="0" applyFill="1" applyBorder="1" applyProtection="1">
      <protection locked="0"/>
    </xf>
    <xf numFmtId="0" fontId="18" fillId="30" borderId="63" xfId="0" applyFont="1" applyFill="1" applyBorder="1" applyProtection="1">
      <protection locked="0"/>
    </xf>
    <xf numFmtId="0" fontId="27" fillId="30" borderId="63" xfId="0" applyFont="1" applyFill="1" applyBorder="1" applyAlignment="1" applyProtection="1">
      <alignment vertical="center"/>
      <protection locked="0"/>
    </xf>
    <xf numFmtId="0" fontId="0" fillId="30" borderId="64" xfId="0" applyFill="1" applyBorder="1"/>
    <xf numFmtId="0" fontId="3" fillId="4" borderId="50" xfId="0" applyFont="1" applyFill="1" applyBorder="1" applyAlignment="1" applyProtection="1">
      <alignment vertical="top"/>
      <protection locked="0"/>
    </xf>
    <xf numFmtId="0" fontId="20" fillId="10" borderId="0" xfId="0" applyFont="1" applyFill="1" applyAlignment="1" applyProtection="1">
      <alignment horizontal="center" vertical="top"/>
      <protection locked="0"/>
    </xf>
    <xf numFmtId="0" fontId="99" fillId="0" borderId="5" xfId="0" applyFont="1" applyBorder="1" applyAlignment="1" applyProtection="1">
      <alignment horizontal="center" vertical="center" wrapText="1"/>
      <protection hidden="1"/>
    </xf>
    <xf numFmtId="0" fontId="96" fillId="0" borderId="11" xfId="0" applyFont="1" applyBorder="1" applyAlignment="1" applyProtection="1">
      <alignment horizontal="center" vertical="center" wrapText="1"/>
      <protection hidden="1"/>
    </xf>
    <xf numFmtId="0" fontId="96" fillId="0" borderId="11" xfId="0" applyFont="1" applyBorder="1" applyAlignment="1" applyProtection="1">
      <alignment horizontal="center" vertical="center" wrapText="1"/>
      <protection locked="0"/>
    </xf>
    <xf numFmtId="0" fontId="18" fillId="0" borderId="5" xfId="0" applyFont="1" applyBorder="1" applyAlignment="1" applyProtection="1">
      <alignment vertical="center" wrapText="1"/>
      <protection locked="0"/>
    </xf>
    <xf numFmtId="0" fontId="100" fillId="0" borderId="5" xfId="0" applyFont="1" applyBorder="1" applyAlignment="1" applyProtection="1">
      <alignment horizontal="center" vertical="center" wrapText="1"/>
      <protection hidden="1"/>
    </xf>
    <xf numFmtId="0" fontId="100" fillId="0" borderId="11" xfId="0" applyFont="1" applyBorder="1" applyAlignment="1" applyProtection="1">
      <alignment horizontal="center" vertical="center" wrapText="1"/>
      <protection hidden="1"/>
    </xf>
    <xf numFmtId="1" fontId="100" fillId="0" borderId="5" xfId="0" applyNumberFormat="1" applyFont="1" applyBorder="1" applyAlignment="1" applyProtection="1">
      <alignment horizontal="center" vertical="center" wrapText="1"/>
      <protection hidden="1"/>
    </xf>
    <xf numFmtId="0" fontId="101" fillId="0" borderId="5" xfId="0" applyFont="1" applyBorder="1" applyAlignment="1" applyProtection="1">
      <alignment horizontal="center" vertical="center"/>
      <protection locked="0"/>
    </xf>
    <xf numFmtId="0" fontId="101" fillId="0" borderId="5" xfId="0" applyFont="1" applyBorder="1" applyAlignment="1" applyProtection="1">
      <alignment horizontal="justify" vertical="center" wrapText="1"/>
      <protection locked="0"/>
    </xf>
    <xf numFmtId="0" fontId="18" fillId="0" borderId="5" xfId="0" applyFont="1" applyBorder="1" applyAlignment="1" applyProtection="1">
      <alignment vertical="top"/>
      <protection locked="0"/>
    </xf>
    <xf numFmtId="0" fontId="39" fillId="10" borderId="11" xfId="0" applyFont="1" applyFill="1" applyBorder="1" applyAlignment="1" applyProtection="1">
      <alignment horizontal="center" vertical="center" wrapText="1"/>
      <protection locked="0"/>
    </xf>
    <xf numFmtId="0" fontId="18" fillId="0" borderId="59" xfId="0" applyFont="1" applyBorder="1" applyAlignment="1" applyProtection="1">
      <alignment wrapText="1"/>
      <protection locked="0"/>
    </xf>
    <xf numFmtId="0" fontId="18" fillId="0" borderId="5" xfId="0" applyFont="1" applyBorder="1" applyAlignment="1" applyProtection="1">
      <alignment wrapText="1"/>
      <protection locked="0"/>
    </xf>
    <xf numFmtId="0" fontId="18" fillId="0" borderId="0" xfId="0" applyFont="1" applyAlignment="1" applyProtection="1">
      <alignment vertical="top"/>
      <protection locked="0"/>
    </xf>
    <xf numFmtId="0" fontId="0" fillId="30" borderId="66" xfId="0" applyFill="1" applyBorder="1" applyProtection="1">
      <protection locked="0"/>
    </xf>
    <xf numFmtId="0" fontId="0" fillId="30" borderId="67" xfId="0" applyFill="1" applyBorder="1" applyProtection="1">
      <protection locked="0"/>
    </xf>
    <xf numFmtId="0" fontId="102" fillId="30" borderId="67" xfId="0" applyFont="1" applyFill="1" applyBorder="1" applyAlignment="1" applyProtection="1">
      <alignment vertical="center"/>
      <protection locked="0"/>
    </xf>
    <xf numFmtId="0" fontId="0" fillId="30" borderId="18" xfId="0" applyFill="1" applyBorder="1" applyProtection="1">
      <protection locked="0"/>
    </xf>
    <xf numFmtId="0" fontId="14" fillId="30" borderId="62" xfId="0" applyFont="1" applyFill="1" applyBorder="1" applyAlignment="1" applyProtection="1">
      <alignment horizontal="center" vertical="center" wrapText="1"/>
      <protection locked="0"/>
    </xf>
    <xf numFmtId="0" fontId="30" fillId="30" borderId="64" xfId="0" applyFont="1" applyFill="1" applyBorder="1" applyAlignment="1" applyProtection="1">
      <alignment vertical="center" wrapText="1"/>
      <protection locked="0"/>
    </xf>
    <xf numFmtId="0" fontId="30" fillId="30" borderId="63" xfId="0" applyFont="1" applyFill="1" applyBorder="1" applyAlignment="1" applyProtection="1">
      <alignment vertical="center" wrapText="1"/>
      <protection locked="0"/>
    </xf>
    <xf numFmtId="0" fontId="2" fillId="30" borderId="63" xfId="0" applyFont="1" applyFill="1" applyBorder="1" applyAlignment="1" applyProtection="1">
      <alignment vertical="top" wrapText="1"/>
      <protection locked="0"/>
    </xf>
    <xf numFmtId="0" fontId="12" fillId="0" borderId="36" xfId="0" applyFont="1" applyBorder="1" applyAlignment="1" applyProtection="1">
      <alignment horizontal="left" vertical="center" wrapText="1"/>
      <protection hidden="1"/>
    </xf>
    <xf numFmtId="0" fontId="56" fillId="10" borderId="0" xfId="0" applyFont="1" applyFill="1" applyAlignment="1">
      <alignment horizontal="center" vertical="top"/>
    </xf>
    <xf numFmtId="0" fontId="56" fillId="10" borderId="0" xfId="0" applyFont="1" applyFill="1" applyAlignment="1">
      <alignment horizontal="left" vertical="top"/>
    </xf>
    <xf numFmtId="0" fontId="56" fillId="0" borderId="0" xfId="0" applyFont="1" applyAlignment="1">
      <alignment vertical="top"/>
    </xf>
    <xf numFmtId="0" fontId="58" fillId="0" borderId="0" xfId="0" applyFont="1" applyAlignment="1">
      <alignment horizontal="left" vertical="top"/>
    </xf>
    <xf numFmtId="0" fontId="56" fillId="0" borderId="0" xfId="0" applyFont="1" applyAlignment="1">
      <alignment horizontal="center" vertical="top"/>
    </xf>
    <xf numFmtId="0" fontId="96" fillId="0" borderId="11" xfId="0" quotePrefix="1" applyFont="1" applyBorder="1" applyAlignment="1" applyProtection="1">
      <alignment horizontal="justify" vertical="center" wrapText="1"/>
      <protection hidden="1"/>
    </xf>
    <xf numFmtId="0" fontId="96" fillId="0" borderId="36" xfId="0" applyFont="1" applyBorder="1" applyAlignment="1" applyProtection="1">
      <alignment horizontal="justify" vertical="center" wrapText="1"/>
      <protection locked="0"/>
    </xf>
    <xf numFmtId="0" fontId="96" fillId="0" borderId="36" xfId="0" applyFont="1" applyBorder="1" applyAlignment="1" applyProtection="1">
      <alignment horizontal="justify" vertical="center" wrapText="1"/>
      <protection hidden="1"/>
    </xf>
    <xf numFmtId="0" fontId="0" fillId="30" borderId="18" xfId="0" applyFill="1" applyBorder="1" applyAlignment="1">
      <alignment vertical="center"/>
    </xf>
    <xf numFmtId="0" fontId="0" fillId="4" borderId="49" xfId="0" applyFill="1" applyBorder="1" applyAlignment="1" applyProtection="1">
      <alignment vertical="center"/>
      <protection locked="0"/>
    </xf>
    <xf numFmtId="0" fontId="0" fillId="10" borderId="0" xfId="0" applyFill="1" applyAlignment="1" applyProtection="1">
      <alignment horizontal="center" vertical="center"/>
      <protection locked="0"/>
    </xf>
    <xf numFmtId="0" fontId="49" fillId="10" borderId="0" xfId="0" applyFont="1" applyFill="1"/>
    <xf numFmtId="0" fontId="49" fillId="0" borderId="0" xfId="0" applyFont="1"/>
    <xf numFmtId="0" fontId="107" fillId="0" borderId="11" xfId="0" applyFont="1" applyBorder="1" applyAlignment="1" applyProtection="1">
      <alignment horizontal="center" vertical="center" wrapText="1"/>
      <protection locked="0"/>
    </xf>
    <xf numFmtId="0" fontId="101" fillId="0" borderId="5" xfId="0" applyFont="1" applyBorder="1" applyAlignment="1" applyProtection="1">
      <alignment horizontal="center" vertical="center" wrapText="1"/>
      <protection locked="0"/>
    </xf>
    <xf numFmtId="0" fontId="101" fillId="0" borderId="5" xfId="0" applyFont="1" applyBorder="1" applyAlignment="1" applyProtection="1">
      <alignment horizontal="center" vertical="center" wrapText="1"/>
      <protection hidden="1"/>
    </xf>
    <xf numFmtId="0" fontId="101" fillId="0" borderId="11" xfId="0" applyFont="1" applyBorder="1" applyAlignment="1" applyProtection="1">
      <alignment horizontal="center" vertical="center" wrapText="1"/>
      <protection hidden="1"/>
    </xf>
    <xf numFmtId="0" fontId="101" fillId="10" borderId="11" xfId="0" applyFont="1" applyFill="1" applyBorder="1" applyAlignment="1" applyProtection="1">
      <alignment horizontal="center" vertical="center" wrapText="1"/>
      <protection hidden="1"/>
    </xf>
    <xf numFmtId="0" fontId="101" fillId="0" borderId="11" xfId="0" applyFont="1" applyBorder="1" applyAlignment="1" applyProtection="1">
      <alignment horizontal="center" vertical="center" wrapText="1"/>
      <protection locked="0"/>
    </xf>
    <xf numFmtId="0" fontId="101" fillId="0" borderId="59" xfId="0" applyFont="1" applyBorder="1" applyAlignment="1" applyProtection="1">
      <alignment horizontal="justify" vertical="center" wrapText="1"/>
      <protection locked="0"/>
    </xf>
    <xf numFmtId="0" fontId="101" fillId="0" borderId="18" xfId="0" applyFont="1" applyBorder="1" applyAlignment="1" applyProtection="1">
      <alignment horizontal="center" vertical="center" wrapText="1"/>
      <protection locked="0"/>
    </xf>
    <xf numFmtId="0" fontId="101" fillId="0" borderId="11" xfId="0" applyFont="1" applyBorder="1" applyAlignment="1" applyProtection="1">
      <alignment horizontal="left" vertical="top" wrapText="1"/>
      <protection locked="0"/>
    </xf>
    <xf numFmtId="0" fontId="101" fillId="0" borderId="5" xfId="0" applyFont="1" applyBorder="1" applyAlignment="1" applyProtection="1">
      <alignment horizontal="center" vertical="top" wrapText="1"/>
      <protection hidden="1"/>
    </xf>
    <xf numFmtId="0" fontId="108" fillId="0" borderId="1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11" xfId="0" applyFont="1" applyBorder="1" applyAlignment="1" applyProtection="1">
      <alignment horizontal="center" vertical="center" wrapText="1"/>
      <protection locked="0"/>
    </xf>
    <xf numFmtId="0" fontId="100" fillId="0" borderId="11" xfId="0" applyFont="1" applyBorder="1" applyAlignment="1" applyProtection="1">
      <alignment horizontal="justify" vertical="center" wrapText="1"/>
      <protection locked="0"/>
    </xf>
    <xf numFmtId="14" fontId="100" fillId="0" borderId="5" xfId="0" applyNumberFormat="1" applyFont="1" applyBorder="1" applyAlignment="1" applyProtection="1">
      <alignment horizontal="center" vertical="center" wrapText="1"/>
      <protection locked="0"/>
    </xf>
    <xf numFmtId="0" fontId="100" fillId="0" borderId="5" xfId="0" applyFont="1" applyBorder="1" applyAlignment="1" applyProtection="1">
      <alignment horizontal="left" vertical="center" wrapText="1"/>
      <protection locked="0"/>
    </xf>
    <xf numFmtId="0" fontId="108" fillId="0" borderId="5" xfId="0" applyFont="1" applyBorder="1" applyAlignment="1" applyProtection="1">
      <alignment horizontal="center" vertical="center" wrapText="1"/>
      <protection locked="0"/>
    </xf>
    <xf numFmtId="1" fontId="100" fillId="10" borderId="7" xfId="0" applyNumberFormat="1" applyFont="1" applyFill="1" applyBorder="1" applyAlignment="1" applyProtection="1">
      <alignment horizontal="center" vertical="center" wrapText="1"/>
      <protection hidden="1"/>
    </xf>
    <xf numFmtId="0" fontId="104" fillId="0" borderId="5" xfId="0" applyFont="1" applyBorder="1" applyAlignment="1" applyProtection="1">
      <alignment horizontal="justify" vertical="center" wrapText="1"/>
      <protection locked="0"/>
    </xf>
    <xf numFmtId="0" fontId="107" fillId="0" borderId="5" xfId="0" applyFont="1" applyBorder="1" applyAlignment="1" applyProtection="1">
      <alignment horizontal="center" vertical="center" wrapText="1"/>
      <protection locked="0"/>
    </xf>
    <xf numFmtId="1" fontId="101" fillId="0" borderId="5" xfId="0" applyNumberFormat="1" applyFont="1" applyBorder="1" applyAlignment="1" applyProtection="1">
      <alignment horizontal="center" vertical="center" wrapText="1"/>
      <protection hidden="1"/>
    </xf>
    <xf numFmtId="0" fontId="101" fillId="10" borderId="5" xfId="0" applyFont="1" applyFill="1" applyBorder="1" applyAlignment="1" applyProtection="1">
      <alignment horizontal="center" vertical="center" wrapText="1"/>
      <protection hidden="1"/>
    </xf>
    <xf numFmtId="0" fontId="42" fillId="0" borderId="5" xfId="0" applyFont="1" applyBorder="1" applyAlignment="1" applyProtection="1">
      <alignment horizontal="center" vertical="center" wrapText="1"/>
      <protection hidden="1"/>
    </xf>
    <xf numFmtId="1" fontId="101" fillId="10" borderId="7" xfId="0" applyNumberFormat="1" applyFont="1" applyFill="1" applyBorder="1" applyAlignment="1" applyProtection="1">
      <alignment horizontal="center" vertical="center" wrapText="1"/>
      <protection hidden="1"/>
    </xf>
    <xf numFmtId="0" fontId="101" fillId="0" borderId="5" xfId="0" applyFont="1" applyBorder="1" applyAlignment="1" applyProtection="1">
      <alignment horizontal="justify" vertical="center"/>
      <protection locked="0"/>
    </xf>
    <xf numFmtId="0" fontId="100" fillId="0" borderId="47" xfId="0" applyFont="1" applyBorder="1" applyAlignment="1" applyProtection="1">
      <alignment horizontal="justify" vertical="center" wrapText="1"/>
      <protection locked="0"/>
    </xf>
    <xf numFmtId="0" fontId="100" fillId="0" borderId="30" xfId="0" applyFont="1" applyBorder="1" applyAlignment="1" applyProtection="1">
      <alignment horizontal="center" vertical="center" wrapText="1"/>
      <protection locked="0"/>
    </xf>
    <xf numFmtId="0" fontId="101" fillId="0" borderId="5" xfId="0" applyFont="1" applyBorder="1" applyAlignment="1" applyProtection="1">
      <alignment vertical="top"/>
      <protection locked="0"/>
    </xf>
    <xf numFmtId="0" fontId="101" fillId="0" borderId="5" xfId="0" applyFont="1" applyBorder="1" applyProtection="1">
      <protection locked="0"/>
    </xf>
    <xf numFmtId="14" fontId="101" fillId="0" borderId="5" xfId="0" applyNumberFormat="1" applyFont="1" applyBorder="1" applyAlignment="1" applyProtection="1">
      <alignment horizontal="center" vertical="center"/>
      <protection locked="0"/>
    </xf>
    <xf numFmtId="0" fontId="104" fillId="10" borderId="0" xfId="0" applyFont="1" applyFill="1"/>
    <xf numFmtId="0" fontId="104" fillId="0" borderId="0" xfId="0" applyFont="1"/>
    <xf numFmtId="0" fontId="43" fillId="0" borderId="11" xfId="0" applyFont="1" applyBorder="1" applyAlignment="1" applyProtection="1">
      <alignment horizontal="center" vertical="center" wrapText="1"/>
      <protection locked="0"/>
    </xf>
    <xf numFmtId="0" fontId="104" fillId="10" borderId="0" xfId="0" applyFont="1" applyFill="1" applyAlignment="1">
      <alignment vertical="center"/>
    </xf>
    <xf numFmtId="0" fontId="104" fillId="0" borderId="0" xfId="0" applyFont="1" applyAlignment="1">
      <alignment vertical="center"/>
    </xf>
    <xf numFmtId="0" fontId="106" fillId="0" borderId="11" xfId="0" applyFont="1" applyBorder="1" applyAlignment="1" applyProtection="1">
      <alignment horizontal="center" vertical="center" wrapText="1"/>
      <protection hidden="1"/>
    </xf>
    <xf numFmtId="0" fontId="99" fillId="0" borderId="11" xfId="0" applyFont="1" applyBorder="1" applyAlignment="1" applyProtection="1">
      <alignment horizontal="center" vertical="center" wrapText="1"/>
      <protection locked="0"/>
    </xf>
    <xf numFmtId="0" fontId="3" fillId="4" borderId="50" xfId="0" applyFont="1" applyFill="1" applyBorder="1" applyAlignment="1" applyProtection="1">
      <alignment horizontal="left" vertical="center"/>
      <protection locked="0"/>
    </xf>
    <xf numFmtId="0" fontId="20" fillId="10" borderId="0" xfId="0" applyFont="1" applyFill="1" applyAlignment="1" applyProtection="1">
      <alignment horizontal="left" vertical="center"/>
      <protection locked="0"/>
    </xf>
    <xf numFmtId="0" fontId="101" fillId="0" borderId="5" xfId="0" applyFont="1" applyBorder="1" applyAlignment="1" applyProtection="1">
      <alignment horizontal="left" vertical="center"/>
      <protection locked="0"/>
    </xf>
    <xf numFmtId="0" fontId="18" fillId="0" borderId="5" xfId="0" applyFont="1" applyBorder="1" applyAlignment="1" applyProtection="1">
      <alignment horizontal="left" vertical="center"/>
      <protection locked="0"/>
    </xf>
    <xf numFmtId="0" fontId="18" fillId="0" borderId="5" xfId="0" applyFont="1" applyBorder="1" applyAlignment="1" applyProtection="1">
      <alignment horizontal="left" vertical="center" wrapText="1"/>
      <protection locked="0"/>
    </xf>
    <xf numFmtId="0" fontId="18" fillId="0" borderId="5" xfId="0" applyFont="1" applyBorder="1" applyAlignment="1" applyProtection="1">
      <alignment horizontal="left" wrapText="1"/>
      <protection locked="0"/>
    </xf>
    <xf numFmtId="0" fontId="18" fillId="0" borderId="5" xfId="0" applyFont="1" applyBorder="1" applyAlignment="1" applyProtection="1">
      <alignment horizontal="left"/>
      <protection locked="0"/>
    </xf>
    <xf numFmtId="0" fontId="18" fillId="0" borderId="0" xfId="0" applyFont="1" applyAlignment="1" applyProtection="1">
      <alignment horizontal="left"/>
      <protection locked="0"/>
    </xf>
    <xf numFmtId="0" fontId="44" fillId="10" borderId="0" xfId="0" applyFont="1" applyFill="1" applyAlignment="1">
      <alignment horizontal="center" vertical="top"/>
    </xf>
    <xf numFmtId="0" fontId="44" fillId="0" borderId="0" xfId="0" applyFont="1" applyAlignment="1">
      <alignment vertical="top"/>
    </xf>
    <xf numFmtId="0" fontId="44" fillId="0" borderId="0" xfId="0" applyFont="1" applyAlignment="1">
      <alignment horizontal="center" vertical="top"/>
    </xf>
    <xf numFmtId="0" fontId="106" fillId="0" borderId="22" xfId="0" applyFont="1" applyBorder="1" applyAlignment="1" applyProtection="1">
      <alignment horizontal="center" vertical="center"/>
      <protection hidden="1"/>
    </xf>
    <xf numFmtId="0" fontId="100" fillId="0" borderId="36" xfId="0" applyFont="1" applyBorder="1" applyAlignment="1" applyProtection="1">
      <alignment horizontal="justify" vertical="center" wrapText="1"/>
      <protection locked="0"/>
    </xf>
    <xf numFmtId="0" fontId="42" fillId="0" borderId="0" xfId="0" applyFont="1" applyProtection="1">
      <protection locked="0"/>
    </xf>
    <xf numFmtId="0" fontId="105" fillId="0" borderId="109" xfId="0" applyFont="1" applyBorder="1" applyAlignment="1" applyProtection="1">
      <alignment horizontal="left" vertical="top" wrapText="1"/>
      <protection locked="0"/>
    </xf>
    <xf numFmtId="0" fontId="105" fillId="0" borderId="110" xfId="0" applyFont="1" applyBorder="1" applyAlignment="1" applyProtection="1">
      <alignment horizontal="justify" vertical="top" wrapText="1"/>
      <protection locked="0"/>
    </xf>
    <xf numFmtId="0" fontId="105" fillId="0" borderId="110" xfId="0" applyFont="1" applyBorder="1" applyAlignment="1" applyProtection="1">
      <alignment horizontal="justify" vertical="top"/>
      <protection locked="0"/>
    </xf>
    <xf numFmtId="0" fontId="101" fillId="0" borderId="0" xfId="0" applyFont="1" applyProtection="1">
      <protection locked="0"/>
    </xf>
    <xf numFmtId="0" fontId="104" fillId="0" borderId="0" xfId="0" applyFont="1" applyAlignment="1" applyProtection="1">
      <alignment horizontal="justify" vertical="center" wrapText="1"/>
      <protection locked="0"/>
    </xf>
    <xf numFmtId="9" fontId="104" fillId="0" borderId="5" xfId="2" applyFont="1" applyBorder="1" applyAlignment="1" applyProtection="1">
      <alignment horizontal="justify" vertical="center" wrapText="1"/>
      <protection locked="0"/>
    </xf>
    <xf numFmtId="0" fontId="106" fillId="0" borderId="0" xfId="0" applyFont="1" applyAlignment="1" applyProtection="1">
      <alignment horizontal="center" vertical="center"/>
      <protection locked="0"/>
    </xf>
    <xf numFmtId="0" fontId="106" fillId="0" borderId="0" xfId="0" applyFont="1" applyProtection="1">
      <protection locked="0"/>
    </xf>
    <xf numFmtId="0" fontId="106" fillId="0" borderId="0" xfId="0" applyFont="1" applyAlignment="1" applyProtection="1">
      <alignment horizontal="center"/>
      <protection locked="0"/>
    </xf>
    <xf numFmtId="0" fontId="0" fillId="0" borderId="0" xfId="0" applyAlignment="1" applyProtection="1">
      <alignment vertical="center"/>
      <protection hidden="1"/>
    </xf>
    <xf numFmtId="0" fontId="18" fillId="0" borderId="5" xfId="0" applyFont="1" applyBorder="1" applyAlignment="1" applyProtection="1">
      <alignment horizontal="justify" vertical="top" wrapText="1"/>
      <protection locked="0"/>
    </xf>
    <xf numFmtId="0" fontId="112" fillId="0" borderId="11" xfId="0" applyFont="1" applyBorder="1" applyAlignment="1" applyProtection="1">
      <alignment horizontal="center" vertical="center" wrapText="1"/>
      <protection locked="0"/>
    </xf>
    <xf numFmtId="0" fontId="112" fillId="0" borderId="36" xfId="0" applyFont="1" applyBorder="1" applyAlignment="1" applyProtection="1">
      <alignment horizontal="justify" vertical="center" wrapText="1"/>
      <protection locked="0"/>
    </xf>
    <xf numFmtId="0" fontId="106" fillId="0" borderId="36" xfId="0" applyFont="1" applyBorder="1" applyAlignment="1" applyProtection="1">
      <alignment horizontal="justify" vertical="center" wrapText="1"/>
      <protection hidden="1"/>
    </xf>
    <xf numFmtId="0" fontId="43" fillId="0" borderId="11" xfId="0" applyFont="1" applyBorder="1" applyAlignment="1" applyProtection="1">
      <alignment horizontal="center" vertical="center" textRotation="90" wrapText="1"/>
      <protection hidden="1"/>
    </xf>
    <xf numFmtId="0" fontId="99" fillId="0" borderId="11" xfId="0" quotePrefix="1" applyFont="1" applyBorder="1" applyAlignment="1" applyProtection="1">
      <alignment horizontal="justify" vertical="center" wrapText="1"/>
      <protection hidden="1"/>
    </xf>
    <xf numFmtId="0" fontId="43" fillId="0" borderId="22" xfId="0" applyFont="1" applyBorder="1" applyAlignment="1" applyProtection="1">
      <alignment horizontal="center" vertical="center"/>
      <protection hidden="1"/>
    </xf>
    <xf numFmtId="0" fontId="99" fillId="0" borderId="36" xfId="0" applyFont="1" applyBorder="1" applyAlignment="1" applyProtection="1">
      <alignment horizontal="justify" vertical="center"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protection locked="0"/>
    </xf>
    <xf numFmtId="0" fontId="18" fillId="0" borderId="5" xfId="0" applyFont="1" applyBorder="1" applyAlignment="1" applyProtection="1">
      <alignment horizontal="center" wrapText="1"/>
      <protection locked="0"/>
    </xf>
    <xf numFmtId="0" fontId="109" fillId="0" borderId="11" xfId="0" applyFont="1" applyBorder="1" applyAlignment="1" applyProtection="1">
      <alignment horizontal="center" vertical="center" wrapText="1"/>
      <protection locked="0"/>
    </xf>
    <xf numFmtId="0" fontId="34" fillId="9" borderId="54" xfId="0" applyFont="1" applyFill="1" applyBorder="1" applyAlignment="1">
      <alignment vertical="center" wrapText="1"/>
    </xf>
    <xf numFmtId="0" fontId="0" fillId="0" borderId="0" xfId="0" applyAlignment="1" applyProtection="1">
      <alignment wrapText="1"/>
      <protection locked="0"/>
    </xf>
    <xf numFmtId="0" fontId="99" fillId="0" borderId="11" xfId="0" applyFont="1" applyBorder="1" applyAlignment="1" applyProtection="1">
      <alignment horizontal="justify" vertical="center" wrapText="1"/>
      <protection locked="0"/>
    </xf>
    <xf numFmtId="0" fontId="99" fillId="0" borderId="36" xfId="0" applyFont="1" applyBorder="1" applyAlignment="1" applyProtection="1">
      <alignment horizontal="justify" vertical="center" wrapText="1"/>
      <protection hidden="1"/>
    </xf>
    <xf numFmtId="0" fontId="99" fillId="0" borderId="36" xfId="0" applyFont="1" applyBorder="1" applyAlignment="1" applyProtection="1">
      <alignment horizontal="justify" vertical="center" wrapText="1"/>
      <protection locked="0" hidden="1"/>
    </xf>
    <xf numFmtId="0" fontId="99" fillId="0" borderId="11" xfId="0" applyFont="1" applyBorder="1" applyAlignment="1" applyProtection="1">
      <alignment horizontal="center" vertical="center" wrapText="1"/>
      <protection locked="0" hidden="1"/>
    </xf>
    <xf numFmtId="0" fontId="97" fillId="10" borderId="0" xfId="0" applyFont="1" applyFill="1" applyAlignment="1">
      <alignment vertical="top"/>
    </xf>
    <xf numFmtId="0" fontId="97" fillId="10" borderId="0" xfId="0" applyFont="1" applyFill="1" applyAlignment="1" applyProtection="1">
      <alignment vertical="top"/>
      <protection locked="0"/>
    </xf>
    <xf numFmtId="0" fontId="97" fillId="0" borderId="0" xfId="0" applyFont="1" applyAlignment="1">
      <alignment vertical="top"/>
    </xf>
    <xf numFmtId="0" fontId="3" fillId="4" borderId="50" xfId="0" applyFont="1" applyFill="1" applyBorder="1" applyAlignment="1" applyProtection="1">
      <alignment horizontal="center" vertical="center"/>
      <protection locked="0"/>
    </xf>
    <xf numFmtId="0" fontId="96" fillId="0" borderId="11" xfId="0" applyFont="1" applyBorder="1" applyAlignment="1" applyProtection="1">
      <alignment horizontal="center" vertical="center" wrapText="1"/>
      <protection locked="0" hidden="1"/>
    </xf>
    <xf numFmtId="0" fontId="96" fillId="0" borderId="11" xfId="0" applyFont="1" applyBorder="1" applyAlignment="1" applyProtection="1">
      <alignment horizontal="justify" vertical="center" wrapText="1"/>
      <protection hidden="1"/>
    </xf>
    <xf numFmtId="0" fontId="59" fillId="24" borderId="0" xfId="0" applyFont="1" applyFill="1" applyAlignment="1">
      <alignment horizontal="center" vertical="center" textRotation="90" wrapText="1" readingOrder="1"/>
    </xf>
    <xf numFmtId="0" fontId="114" fillId="25" borderId="33" xfId="0" applyFont="1" applyFill="1" applyBorder="1" applyAlignment="1" applyProtection="1">
      <alignment horizontal="center" vertical="center" readingOrder="1"/>
      <protection hidden="1"/>
    </xf>
    <xf numFmtId="0" fontId="114" fillId="25" borderId="38" xfId="0" applyFont="1" applyFill="1" applyBorder="1" applyAlignment="1" applyProtection="1">
      <alignment horizontal="center" vertical="center" readingOrder="1"/>
      <protection hidden="1"/>
    </xf>
    <xf numFmtId="0" fontId="114" fillId="25" borderId="61" xfId="0" applyFont="1" applyFill="1" applyBorder="1" applyAlignment="1" applyProtection="1">
      <alignment horizontal="center" vertical="center" readingOrder="1"/>
      <protection hidden="1"/>
    </xf>
    <xf numFmtId="0" fontId="114" fillId="26" borderId="33" xfId="0" applyFont="1" applyFill="1" applyBorder="1" applyAlignment="1" applyProtection="1">
      <alignment horizontal="center" readingOrder="1"/>
      <protection hidden="1"/>
    </xf>
    <xf numFmtId="0" fontId="114" fillId="26" borderId="38" xfId="0" applyFont="1" applyFill="1" applyBorder="1" applyAlignment="1" applyProtection="1">
      <alignment horizontal="center" readingOrder="1"/>
      <protection hidden="1"/>
    </xf>
    <xf numFmtId="0" fontId="114" fillId="26" borderId="61" xfId="0" applyFont="1" applyFill="1" applyBorder="1" applyAlignment="1" applyProtection="1">
      <alignment horizontal="center" readingOrder="1"/>
      <protection hidden="1"/>
    </xf>
    <xf numFmtId="0" fontId="114" fillId="25" borderId="12" xfId="0" applyFont="1" applyFill="1" applyBorder="1" applyAlignment="1" applyProtection="1">
      <alignment horizontal="center" vertical="center" readingOrder="1"/>
      <protection hidden="1"/>
    </xf>
    <xf numFmtId="0" fontId="114" fillId="25" borderId="0" xfId="0" applyFont="1" applyFill="1" applyAlignment="1" applyProtection="1">
      <alignment horizontal="center" vertical="center" readingOrder="1"/>
      <protection hidden="1"/>
    </xf>
    <xf numFmtId="0" fontId="114" fillId="25" borderId="3" xfId="0" applyFont="1" applyFill="1" applyBorder="1" applyAlignment="1" applyProtection="1">
      <alignment horizontal="center" vertical="center" readingOrder="1"/>
      <protection hidden="1"/>
    </xf>
    <xf numFmtId="0" fontId="114" fillId="26" borderId="12" xfId="0" applyFont="1" applyFill="1" applyBorder="1" applyAlignment="1" applyProtection="1">
      <alignment horizontal="center" readingOrder="1"/>
      <protection hidden="1"/>
    </xf>
    <xf numFmtId="0" fontId="114" fillId="26" borderId="0" xfId="0" applyFont="1" applyFill="1" applyAlignment="1" applyProtection="1">
      <alignment horizontal="center" readingOrder="1"/>
      <protection hidden="1"/>
    </xf>
    <xf numFmtId="0" fontId="114" fillId="26" borderId="3" xfId="0" applyFont="1" applyFill="1" applyBorder="1" applyAlignment="1" applyProtection="1">
      <alignment horizontal="center" readingOrder="1"/>
      <protection hidden="1"/>
    </xf>
    <xf numFmtId="0" fontId="114" fillId="7" borderId="33" xfId="0" applyFont="1" applyFill="1" applyBorder="1" applyAlignment="1" applyProtection="1">
      <alignment horizontal="center" vertical="center" readingOrder="1"/>
      <protection hidden="1"/>
    </xf>
    <xf numFmtId="0" fontId="114" fillId="7" borderId="38" xfId="0" applyFont="1" applyFill="1" applyBorder="1" applyAlignment="1" applyProtection="1">
      <alignment horizontal="center" vertical="center" readingOrder="1"/>
      <protection hidden="1"/>
    </xf>
    <xf numFmtId="0" fontId="114" fillId="7" borderId="61" xfId="0" applyFont="1" applyFill="1" applyBorder="1" applyAlignment="1" applyProtection="1">
      <alignment horizontal="center" vertical="center" readingOrder="1"/>
      <protection hidden="1"/>
    </xf>
    <xf numFmtId="0" fontId="114" fillId="7" borderId="12" xfId="0" applyFont="1" applyFill="1" applyBorder="1" applyAlignment="1" applyProtection="1">
      <alignment horizontal="center" vertical="center" readingOrder="1"/>
      <protection hidden="1"/>
    </xf>
    <xf numFmtId="0" fontId="114" fillId="7" borderId="0" xfId="0" applyFont="1" applyFill="1" applyAlignment="1" applyProtection="1">
      <alignment horizontal="center" vertical="center" readingOrder="1"/>
      <protection hidden="1"/>
    </xf>
    <xf numFmtId="0" fontId="114" fillId="7" borderId="3" xfId="0" applyFont="1" applyFill="1" applyBorder="1" applyAlignment="1" applyProtection="1">
      <alignment horizontal="center" vertical="center" readingOrder="1"/>
      <protection hidden="1"/>
    </xf>
    <xf numFmtId="0" fontId="114" fillId="7" borderId="15" xfId="0" applyFont="1" applyFill="1" applyBorder="1" applyAlignment="1" applyProtection="1">
      <alignment horizontal="center" readingOrder="1"/>
      <protection hidden="1"/>
    </xf>
    <xf numFmtId="0" fontId="114" fillId="7" borderId="16" xfId="0" applyFont="1" applyFill="1" applyBorder="1" applyAlignment="1" applyProtection="1">
      <alignment horizontal="center" readingOrder="1"/>
      <protection hidden="1"/>
    </xf>
    <xf numFmtId="0" fontId="114" fillId="7" borderId="13" xfId="0" applyFont="1" applyFill="1" applyBorder="1" applyAlignment="1" applyProtection="1">
      <alignment horizontal="center" readingOrder="1"/>
      <protection hidden="1"/>
    </xf>
    <xf numFmtId="0" fontId="114" fillId="25" borderId="15" xfId="0" applyFont="1" applyFill="1" applyBorder="1" applyAlignment="1" applyProtection="1">
      <alignment horizontal="center" vertical="center" readingOrder="1"/>
      <protection hidden="1"/>
    </xf>
    <xf numFmtId="0" fontId="114" fillId="25" borderId="16" xfId="0" applyFont="1" applyFill="1" applyBorder="1" applyAlignment="1" applyProtection="1">
      <alignment horizontal="center" vertical="center" readingOrder="1"/>
      <protection hidden="1"/>
    </xf>
    <xf numFmtId="0" fontId="114" fillId="25" borderId="13" xfId="0" applyFont="1" applyFill="1" applyBorder="1" applyAlignment="1" applyProtection="1">
      <alignment horizontal="center" vertical="center" readingOrder="1"/>
      <protection hidden="1"/>
    </xf>
    <xf numFmtId="0" fontId="114" fillId="26" borderId="15" xfId="0" applyFont="1" applyFill="1" applyBorder="1" applyAlignment="1" applyProtection="1">
      <alignment horizontal="center" readingOrder="1"/>
      <protection hidden="1"/>
    </xf>
    <xf numFmtId="0" fontId="114" fillId="26" borderId="16" xfId="0" applyFont="1" applyFill="1" applyBorder="1" applyAlignment="1" applyProtection="1">
      <alignment horizontal="center" readingOrder="1"/>
      <protection hidden="1"/>
    </xf>
    <xf numFmtId="0" fontId="114" fillId="26" borderId="13" xfId="0" applyFont="1" applyFill="1" applyBorder="1" applyAlignment="1" applyProtection="1">
      <alignment horizontal="center" readingOrder="1"/>
      <protection hidden="1"/>
    </xf>
    <xf numFmtId="0" fontId="114" fillId="7" borderId="15" xfId="0" applyFont="1" applyFill="1" applyBorder="1" applyAlignment="1" applyProtection="1">
      <alignment horizontal="center" vertical="center" readingOrder="1"/>
      <protection hidden="1"/>
    </xf>
    <xf numFmtId="0" fontId="114" fillId="7" borderId="16" xfId="0" applyFont="1" applyFill="1" applyBorder="1" applyAlignment="1" applyProtection="1">
      <alignment horizontal="center" vertical="center" readingOrder="1"/>
      <protection hidden="1"/>
    </xf>
    <xf numFmtId="0" fontId="114" fillId="7" borderId="13" xfId="0" applyFont="1" applyFill="1" applyBorder="1" applyAlignment="1" applyProtection="1">
      <alignment horizontal="center" vertical="center" readingOrder="1"/>
      <protection hidden="1"/>
    </xf>
    <xf numFmtId="0" fontId="114" fillId="8" borderId="33" xfId="0" applyFont="1" applyFill="1" applyBorder="1" applyAlignment="1" applyProtection="1">
      <alignment horizontal="center" readingOrder="1"/>
      <protection hidden="1"/>
    </xf>
    <xf numFmtId="0" fontId="114" fillId="8" borderId="38" xfId="0" applyFont="1" applyFill="1" applyBorder="1" applyAlignment="1" applyProtection="1">
      <alignment horizontal="center" readingOrder="1"/>
      <protection hidden="1"/>
    </xf>
    <xf numFmtId="0" fontId="114" fillId="8" borderId="61" xfId="0" applyFont="1" applyFill="1" applyBorder="1" applyAlignment="1" applyProtection="1">
      <alignment horizontal="center" readingOrder="1"/>
      <protection hidden="1"/>
    </xf>
    <xf numFmtId="0" fontId="114" fillId="8" borderId="12" xfId="0" applyFont="1" applyFill="1" applyBorder="1" applyAlignment="1" applyProtection="1">
      <alignment horizontal="center" readingOrder="1"/>
      <protection hidden="1"/>
    </xf>
    <xf numFmtId="0" fontId="114" fillId="8" borderId="0" xfId="0" applyFont="1" applyFill="1" applyAlignment="1" applyProtection="1">
      <alignment horizontal="center" readingOrder="1"/>
      <protection hidden="1"/>
    </xf>
    <xf numFmtId="0" fontId="114" fillId="8" borderId="3" xfId="0" applyFont="1" applyFill="1" applyBorder="1" applyAlignment="1" applyProtection="1">
      <alignment horizontal="center" readingOrder="1"/>
      <protection hidden="1"/>
    </xf>
    <xf numFmtId="0" fontId="114" fillId="8" borderId="15" xfId="0" applyFont="1" applyFill="1" applyBorder="1" applyAlignment="1" applyProtection="1">
      <alignment horizontal="center" readingOrder="1"/>
      <protection hidden="1"/>
    </xf>
    <xf numFmtId="0" fontId="114" fillId="8" borderId="16" xfId="0" applyFont="1" applyFill="1" applyBorder="1" applyAlignment="1" applyProtection="1">
      <alignment horizontal="center" readingOrder="1"/>
      <protection hidden="1"/>
    </xf>
    <xf numFmtId="0" fontId="114" fillId="8" borderId="13" xfId="0" applyFont="1" applyFill="1" applyBorder="1" applyAlignment="1" applyProtection="1">
      <alignment horizontal="center" readingOrder="1"/>
      <protection hidden="1"/>
    </xf>
    <xf numFmtId="0" fontId="63" fillId="10" borderId="0" xfId="0" applyFont="1" applyFill="1"/>
    <xf numFmtId="0" fontId="63" fillId="0" borderId="0" xfId="0" applyFont="1"/>
    <xf numFmtId="0" fontId="105" fillId="0" borderId="109" xfId="0" applyFont="1" applyBorder="1" applyAlignment="1" applyProtection="1">
      <alignment horizontal="center" vertical="top" textRotation="90"/>
      <protection locked="0"/>
    </xf>
    <xf numFmtId="0" fontId="105" fillId="0" borderId="110" xfId="0" applyFont="1" applyBorder="1" applyAlignment="1" applyProtection="1">
      <alignment horizontal="center" vertical="center" wrapText="1"/>
      <protection locked="0"/>
    </xf>
    <xf numFmtId="0" fontId="105" fillId="0" borderId="110" xfId="0" applyFont="1" applyBorder="1" applyAlignment="1" applyProtection="1">
      <alignment horizontal="center" vertical="center"/>
      <protection locked="0"/>
    </xf>
    <xf numFmtId="14" fontId="105" fillId="0" borderId="110" xfId="0" applyNumberFormat="1" applyFont="1" applyBorder="1" applyAlignment="1" applyProtection="1">
      <alignment horizontal="center" vertical="center"/>
      <protection locked="0"/>
    </xf>
    <xf numFmtId="0" fontId="105" fillId="0" borderId="110" xfId="0" applyFont="1" applyBorder="1" applyAlignment="1" applyProtection="1">
      <alignment horizontal="left" vertical="center" wrapText="1"/>
      <protection locked="0"/>
    </xf>
    <xf numFmtId="0" fontId="105" fillId="0" borderId="110" xfId="0" applyFont="1" applyBorder="1" applyAlignment="1" applyProtection="1">
      <alignment horizontal="center" vertical="top"/>
      <protection hidden="1"/>
    </xf>
    <xf numFmtId="0" fontId="105" fillId="0" borderId="110" xfId="0" applyFont="1" applyBorder="1" applyAlignment="1" applyProtection="1">
      <alignment horizontal="center" vertical="top" textRotation="90"/>
      <protection locked="0"/>
    </xf>
    <xf numFmtId="9" fontId="105" fillId="0" borderId="110" xfId="0" applyNumberFormat="1" applyFont="1" applyBorder="1" applyAlignment="1" applyProtection="1">
      <alignment horizontal="center" vertical="top"/>
      <protection hidden="1"/>
    </xf>
    <xf numFmtId="165" fontId="105" fillId="0" borderId="110" xfId="2" applyNumberFormat="1" applyFont="1" applyBorder="1" applyAlignment="1">
      <alignment horizontal="center" vertical="top"/>
    </xf>
    <xf numFmtId="0" fontId="116" fillId="0" borderId="110" xfId="0" applyFont="1" applyBorder="1" applyAlignment="1" applyProtection="1">
      <alignment horizontal="center" vertical="top" textRotation="90" wrapText="1"/>
      <protection hidden="1"/>
    </xf>
    <xf numFmtId="9" fontId="105" fillId="0" borderId="109" xfId="0" applyNumberFormat="1" applyFont="1" applyBorder="1" applyAlignment="1" applyProtection="1">
      <alignment horizontal="center" vertical="top"/>
      <protection hidden="1"/>
    </xf>
    <xf numFmtId="0" fontId="116" fillId="0" borderId="110" xfId="0" applyFont="1" applyBorder="1" applyAlignment="1" applyProtection="1">
      <alignment horizontal="center" vertical="top" textRotation="90"/>
      <protection hidden="1"/>
    </xf>
    <xf numFmtId="14" fontId="105" fillId="0" borderId="110" xfId="0" applyNumberFormat="1" applyFont="1" applyBorder="1" applyAlignment="1" applyProtection="1">
      <alignment horizontal="center" vertical="center" wrapText="1"/>
      <protection locked="0"/>
    </xf>
    <xf numFmtId="0" fontId="105" fillId="0" borderId="110" xfId="0" applyFont="1" applyBorder="1" applyAlignment="1" applyProtection="1">
      <alignment horizontal="left" vertical="top" wrapText="1"/>
      <protection locked="0" hidden="1"/>
    </xf>
    <xf numFmtId="14" fontId="105" fillId="0" borderId="110" xfId="0" applyNumberFormat="1" applyFont="1" applyBorder="1" applyAlignment="1" applyProtection="1">
      <alignment horizontal="center" vertical="top"/>
      <protection locked="0"/>
    </xf>
    <xf numFmtId="0" fontId="106" fillId="0" borderId="11" xfId="0" applyFont="1" applyBorder="1" applyAlignment="1" applyProtection="1">
      <alignment horizontal="center" vertical="center" wrapText="1"/>
      <protection locked="0"/>
    </xf>
    <xf numFmtId="0" fontId="106" fillId="10" borderId="11" xfId="0" applyFont="1" applyFill="1" applyBorder="1" applyAlignment="1" applyProtection="1">
      <alignment horizontal="center" vertical="center" wrapText="1"/>
      <protection locked="0"/>
    </xf>
    <xf numFmtId="0" fontId="106" fillId="0" borderId="5" xfId="0" applyFont="1" applyBorder="1" applyAlignment="1" applyProtection="1">
      <alignment horizontal="center" vertical="center" wrapText="1"/>
      <protection locked="0"/>
    </xf>
    <xf numFmtId="0" fontId="106" fillId="0" borderId="5" xfId="0" applyFont="1" applyBorder="1" applyAlignment="1" applyProtection="1">
      <alignment horizontal="center" vertical="center" wrapText="1"/>
      <protection hidden="1"/>
    </xf>
    <xf numFmtId="0" fontId="104" fillId="0" borderId="18" xfId="0" applyFont="1" applyBorder="1" applyAlignment="1" applyProtection="1">
      <alignment horizontal="center" vertical="center" wrapText="1"/>
      <protection locked="0"/>
    </xf>
    <xf numFmtId="0" fontId="100" fillId="0" borderId="59" xfId="0" applyFont="1" applyBorder="1" applyAlignment="1" applyProtection="1">
      <alignment horizontal="justify" vertical="center" wrapText="1"/>
      <protection locked="0"/>
    </xf>
    <xf numFmtId="0" fontId="100" fillId="0" borderId="5" xfId="0" applyFont="1" applyBorder="1" applyAlignment="1" applyProtection="1">
      <alignment horizontal="justify" vertical="center" wrapText="1"/>
      <protection locked="0"/>
    </xf>
    <xf numFmtId="0" fontId="100" fillId="0" borderId="66" xfId="0" applyFont="1" applyBorder="1" applyAlignment="1" applyProtection="1">
      <alignment horizontal="center" vertical="center" wrapText="1"/>
      <protection locked="0"/>
    </xf>
    <xf numFmtId="0" fontId="104" fillId="0" borderId="5"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104" fillId="0" borderId="5" xfId="0" applyFont="1" applyBorder="1" applyAlignment="1" applyProtection="1">
      <alignment horizontal="center" vertical="center" wrapText="1"/>
      <protection locked="0"/>
    </xf>
    <xf numFmtId="0" fontId="104" fillId="0" borderId="5" xfId="0" applyFont="1" applyBorder="1" applyAlignment="1" applyProtection="1">
      <alignment horizontal="center" vertical="center" wrapText="1"/>
      <protection hidden="1"/>
    </xf>
    <xf numFmtId="0" fontId="117" fillId="0" borderId="110" xfId="0" applyFont="1" applyBorder="1" applyAlignment="1">
      <alignment horizontal="center" vertical="top"/>
    </xf>
    <xf numFmtId="0" fontId="118" fillId="0" borderId="110" xfId="0" applyFont="1" applyBorder="1" applyAlignment="1" applyProtection="1">
      <alignment horizontal="justify" vertical="top" wrapText="1"/>
      <protection locked="0"/>
    </xf>
    <xf numFmtId="0" fontId="118" fillId="0" borderId="110" xfId="0" applyFont="1" applyBorder="1" applyAlignment="1" applyProtection="1">
      <alignment horizontal="center" vertical="top"/>
      <protection hidden="1"/>
    </xf>
    <xf numFmtId="0" fontId="118" fillId="0" borderId="110" xfId="0" applyFont="1" applyBorder="1" applyAlignment="1" applyProtection="1">
      <alignment horizontal="center" vertical="top" textRotation="90"/>
      <protection locked="0"/>
    </xf>
    <xf numFmtId="9" fontId="118" fillId="0" borderId="110" xfId="0" applyNumberFormat="1" applyFont="1" applyBorder="1" applyAlignment="1" applyProtection="1">
      <alignment horizontal="center" vertical="top"/>
      <protection hidden="1"/>
    </xf>
    <xf numFmtId="165" fontId="118" fillId="0" borderId="110" xfId="2" applyNumberFormat="1" applyFont="1" applyBorder="1" applyAlignment="1">
      <alignment horizontal="center" vertical="top"/>
    </xf>
    <xf numFmtId="0" fontId="117" fillId="0" borderId="110" xfId="0" applyFont="1" applyBorder="1" applyAlignment="1" applyProtection="1">
      <alignment horizontal="center" vertical="top" textRotation="90" wrapText="1"/>
      <protection hidden="1"/>
    </xf>
    <xf numFmtId="9" fontId="118" fillId="0" borderId="109" xfId="0" applyNumberFormat="1" applyFont="1" applyBorder="1" applyAlignment="1" applyProtection="1">
      <alignment horizontal="center" vertical="top"/>
      <protection hidden="1"/>
    </xf>
    <xf numFmtId="0" fontId="117" fillId="0" borderId="110" xfId="0" applyFont="1" applyBorder="1" applyAlignment="1" applyProtection="1">
      <alignment horizontal="center" vertical="top" textRotation="90"/>
      <protection hidden="1"/>
    </xf>
    <xf numFmtId="0" fontId="118" fillId="0" borderId="109" xfId="0" applyFont="1" applyBorder="1" applyAlignment="1" applyProtection="1">
      <alignment horizontal="center" vertical="top" textRotation="90"/>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43" fillId="0" borderId="5" xfId="0" applyFont="1" applyBorder="1" applyAlignment="1" applyProtection="1">
      <alignment horizontal="center" vertical="center" wrapText="1"/>
      <protection locked="0"/>
    </xf>
    <xf numFmtId="0" fontId="43" fillId="0" borderId="5" xfId="0" applyFont="1" applyBorder="1" applyAlignment="1" applyProtection="1">
      <alignment horizontal="center" vertical="center" wrapText="1"/>
      <protection hidden="1"/>
    </xf>
    <xf numFmtId="0" fontId="43" fillId="0" borderId="5" xfId="0" applyFont="1" applyBorder="1" applyAlignment="1" applyProtection="1">
      <alignment horizontal="center" vertical="top" wrapText="1"/>
      <protection hidden="1"/>
    </xf>
    <xf numFmtId="0" fontId="43" fillId="0" borderId="11" xfId="0" applyFont="1" applyBorder="1" applyAlignment="1" applyProtection="1">
      <alignment horizontal="center" vertical="center" wrapText="1"/>
      <protection hidden="1"/>
    </xf>
    <xf numFmtId="0" fontId="43" fillId="10" borderId="11" xfId="0" applyFont="1" applyFill="1" applyBorder="1" applyAlignment="1" applyProtection="1">
      <alignment horizontal="center" vertical="center" wrapText="1"/>
      <protection hidden="1"/>
    </xf>
    <xf numFmtId="0" fontId="98" fillId="0" borderId="5"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5"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hidden="1"/>
    </xf>
    <xf numFmtId="1" fontId="5" fillId="0" borderId="5" xfId="0" applyNumberFormat="1" applyFont="1" applyBorder="1" applyAlignment="1" applyProtection="1">
      <alignment horizontal="center" vertical="center" wrapText="1"/>
      <protection hidden="1"/>
    </xf>
    <xf numFmtId="0" fontId="74" fillId="0" borderId="5" xfId="0" applyFont="1" applyBorder="1" applyAlignment="1" applyProtection="1">
      <alignment horizontal="center" vertical="center" wrapText="1"/>
      <protection hidden="1"/>
    </xf>
    <xf numFmtId="14" fontId="120" fillId="0" borderId="5" xfId="0" applyNumberFormat="1" applyFont="1" applyBorder="1" applyAlignment="1" applyProtection="1">
      <alignment horizontal="center" vertical="center" wrapText="1"/>
      <protection locked="0"/>
    </xf>
    <xf numFmtId="14" fontId="120" fillId="0" borderId="5" xfId="0" applyNumberFormat="1" applyFont="1" applyBorder="1" applyAlignment="1" applyProtection="1">
      <alignment horizontal="justify" vertical="center" wrapText="1"/>
      <protection locked="0"/>
    </xf>
    <xf numFmtId="0" fontId="5" fillId="0" borderId="59" xfId="0" applyFont="1" applyBorder="1" applyAlignment="1" applyProtection="1">
      <alignment horizontal="left" vertical="center" wrapText="1"/>
      <protection locked="0"/>
    </xf>
    <xf numFmtId="0" fontId="12" fillId="0" borderId="36" xfId="0" applyFont="1" applyBorder="1" applyAlignment="1" applyProtection="1">
      <alignment horizontal="left" vertical="center" wrapText="1"/>
      <protection locked="0"/>
    </xf>
    <xf numFmtId="0" fontId="12" fillId="0" borderId="133" xfId="0" applyFont="1" applyBorder="1" applyAlignment="1" applyProtection="1">
      <alignment horizontal="center" vertical="center" wrapText="1"/>
      <protection locked="0" hidden="1"/>
    </xf>
    <xf numFmtId="0" fontId="122" fillId="0" borderId="133" xfId="0" applyFont="1" applyBorder="1" applyAlignment="1" applyProtection="1">
      <alignment horizontal="center" vertical="center" wrapText="1"/>
      <protection locked="0"/>
    </xf>
    <xf numFmtId="0" fontId="12" fillId="0" borderId="133"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hidden="1"/>
    </xf>
    <xf numFmtId="0" fontId="122" fillId="0" borderId="5"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118" fillId="0" borderId="109" xfId="0" applyFont="1" applyBorder="1" applyAlignment="1" applyProtection="1">
      <alignment horizontal="left" vertical="top" wrapText="1"/>
      <protection locked="0"/>
    </xf>
    <xf numFmtId="0" fontId="118" fillId="0" borderId="110" xfId="0" applyFont="1" applyBorder="1" applyAlignment="1" applyProtection="1">
      <alignment horizontal="justify" vertical="center"/>
      <protection locked="0"/>
    </xf>
    <xf numFmtId="0" fontId="118" fillId="0" borderId="110" xfId="0" applyFont="1" applyBorder="1" applyAlignment="1" applyProtection="1">
      <alignment horizontal="center" vertical="center" wrapText="1"/>
      <protection locked="0"/>
    </xf>
    <xf numFmtId="14" fontId="118" fillId="0" borderId="110" xfId="0" applyNumberFormat="1" applyFont="1" applyBorder="1" applyAlignment="1" applyProtection="1">
      <alignment horizontal="center" vertical="center"/>
      <protection locked="0"/>
    </xf>
    <xf numFmtId="0" fontId="118" fillId="0" borderId="110" xfId="0" applyFont="1" applyBorder="1" applyAlignment="1" applyProtection="1">
      <alignment horizontal="center" vertical="center"/>
      <protection locked="0"/>
    </xf>
    <xf numFmtId="14" fontId="118" fillId="0" borderId="110" xfId="0" applyNumberFormat="1" applyFont="1" applyBorder="1" applyAlignment="1" applyProtection="1">
      <alignment horizontal="center" vertical="center" wrapText="1"/>
      <protection locked="0"/>
    </xf>
    <xf numFmtId="0" fontId="100" fillId="0" borderId="11" xfId="0" quotePrefix="1" applyFont="1" applyBorder="1" applyAlignment="1" applyProtection="1">
      <alignment horizontal="justify" vertical="center" wrapText="1"/>
      <protection hidden="1"/>
    </xf>
    <xf numFmtId="14" fontId="100" fillId="0" borderId="11" xfId="0" applyNumberFormat="1" applyFont="1" applyBorder="1" applyAlignment="1" applyProtection="1">
      <alignment horizontal="center" vertical="center" wrapText="1"/>
      <protection locked="0"/>
    </xf>
    <xf numFmtId="0" fontId="100" fillId="0" borderId="36" xfId="0" applyFont="1" applyBorder="1" applyAlignment="1" applyProtection="1">
      <alignment horizontal="justify" vertical="center" wrapText="1"/>
      <protection locked="0" hidden="1"/>
    </xf>
    <xf numFmtId="0" fontId="100" fillId="0" borderId="11" xfId="0" applyFont="1" applyBorder="1" applyAlignment="1" applyProtection="1">
      <alignment horizontal="center" vertical="top" wrapText="1"/>
      <protection locked="0"/>
    </xf>
    <xf numFmtId="14" fontId="100" fillId="0" borderId="11" xfId="0" applyNumberFormat="1" applyFont="1" applyBorder="1" applyAlignment="1" applyProtection="1">
      <alignment horizontal="center" vertical="top" wrapText="1"/>
      <protection locked="0"/>
    </xf>
    <xf numFmtId="0" fontId="12" fillId="0" borderId="36" xfId="0" applyFont="1" applyBorder="1" applyAlignment="1" applyProtection="1">
      <alignment horizontal="justify" vertical="center" wrapText="1"/>
      <protection locked="0" hidden="1"/>
    </xf>
    <xf numFmtId="0" fontId="12" fillId="0" borderId="11" xfId="0" applyFont="1" applyBorder="1" applyAlignment="1" applyProtection="1">
      <alignment horizontal="center" vertical="center" wrapText="1"/>
      <protection locked="0" hidden="1"/>
    </xf>
    <xf numFmtId="0" fontId="106" fillId="0" borderId="36" xfId="0" applyFont="1" applyBorder="1" applyAlignment="1" applyProtection="1">
      <alignment horizontal="justify" vertical="center" wrapText="1"/>
      <protection locked="0"/>
    </xf>
    <xf numFmtId="0" fontId="97" fillId="10" borderId="110" xfId="0" applyFont="1" applyFill="1" applyBorder="1" applyAlignment="1" applyProtection="1">
      <alignment horizontal="justify" vertical="top" wrapText="1"/>
      <protection locked="0"/>
    </xf>
    <xf numFmtId="0" fontId="96" fillId="10" borderId="5" xfId="0" applyFont="1" applyFill="1" applyBorder="1" applyAlignment="1" applyProtection="1">
      <alignment horizontal="justify" vertical="center" wrapText="1"/>
      <protection locked="0"/>
    </xf>
    <xf numFmtId="0" fontId="118" fillId="0" borderId="110" xfId="0" applyFont="1" applyBorder="1" applyAlignment="1" applyProtection="1">
      <alignment horizontal="justify" vertical="top"/>
      <protection locked="0"/>
    </xf>
    <xf numFmtId="0" fontId="111" fillId="0" borderId="110" xfId="0" applyFont="1" applyBorder="1" applyAlignment="1">
      <alignment horizontal="center" vertical="top"/>
    </xf>
    <xf numFmtId="0" fontId="97" fillId="0" borderId="110" xfId="0" applyFont="1" applyBorder="1" applyAlignment="1" applyProtection="1">
      <alignment horizontal="center" vertical="top"/>
      <protection hidden="1"/>
    </xf>
    <xf numFmtId="0" fontId="97" fillId="0" borderId="110" xfId="0" applyFont="1" applyBorder="1" applyAlignment="1" applyProtection="1">
      <alignment horizontal="center" vertical="top" textRotation="90"/>
      <protection locked="0"/>
    </xf>
    <xf numFmtId="9" fontId="97" fillId="0" borderId="110" xfId="0" applyNumberFormat="1" applyFont="1" applyBorder="1" applyAlignment="1" applyProtection="1">
      <alignment horizontal="center" vertical="top"/>
      <protection hidden="1"/>
    </xf>
    <xf numFmtId="165" fontId="97" fillId="0" borderId="110" xfId="2" applyNumberFormat="1" applyFont="1" applyBorder="1" applyAlignment="1">
      <alignment horizontal="center" vertical="top"/>
    </xf>
    <xf numFmtId="0" fontId="111" fillId="0" borderId="110" xfId="0" applyFont="1" applyBorder="1" applyAlignment="1" applyProtection="1">
      <alignment horizontal="center" vertical="top" textRotation="90" wrapText="1"/>
      <protection hidden="1"/>
    </xf>
    <xf numFmtId="9" fontId="97" fillId="0" borderId="109" xfId="0" applyNumberFormat="1" applyFont="1" applyBorder="1" applyAlignment="1" applyProtection="1">
      <alignment horizontal="center" vertical="top"/>
      <protection hidden="1"/>
    </xf>
    <xf numFmtId="0" fontId="111" fillId="0" borderId="110" xfId="0" applyFont="1" applyBorder="1" applyAlignment="1" applyProtection="1">
      <alignment horizontal="center" vertical="top" textRotation="90"/>
      <protection hidden="1"/>
    </xf>
    <xf numFmtId="0" fontId="97" fillId="0" borderId="109" xfId="0" applyFont="1" applyBorder="1" applyAlignment="1" applyProtection="1">
      <alignment horizontal="center" vertical="top" textRotation="90"/>
      <protection locked="0"/>
    </xf>
    <xf numFmtId="0" fontId="12" fillId="0" borderId="19" xfId="0" applyFont="1" applyBorder="1" applyAlignment="1" applyProtection="1">
      <alignment horizontal="center" vertical="center" wrapText="1"/>
      <protection locked="0"/>
    </xf>
    <xf numFmtId="0" fontId="14" fillId="0" borderId="11" xfId="0" applyFont="1" applyBorder="1" applyAlignment="1" applyProtection="1">
      <alignment horizontal="left" vertical="center" wrapText="1"/>
      <protection locked="0"/>
    </xf>
    <xf numFmtId="0" fontId="14" fillId="0" borderId="11" xfId="0" applyFont="1" applyBorder="1" applyAlignment="1" applyProtection="1">
      <alignment horizontal="left" vertical="top" wrapText="1"/>
      <protection locked="0"/>
    </xf>
    <xf numFmtId="0" fontId="12" fillId="0" borderId="18" xfId="0" applyFont="1" applyBorder="1" applyAlignment="1" applyProtection="1">
      <alignment horizontal="center" vertical="center" wrapText="1"/>
      <protection locked="0"/>
    </xf>
    <xf numFmtId="0" fontId="12" fillId="0" borderId="11" xfId="0" applyFont="1" applyBorder="1" applyAlignment="1" applyProtection="1">
      <alignment horizontal="left" vertical="center" wrapText="1"/>
      <protection locked="0"/>
    </xf>
    <xf numFmtId="0" fontId="12" fillId="0" borderId="0" xfId="0" applyFont="1" applyAlignment="1" applyProtection="1">
      <alignment horizontal="center" vertical="center"/>
      <protection locked="0"/>
    </xf>
    <xf numFmtId="0" fontId="14" fillId="0" borderId="11"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locked="0"/>
    </xf>
    <xf numFmtId="0" fontId="12" fillId="10" borderId="11" xfId="0" applyFont="1" applyFill="1" applyBorder="1" applyAlignment="1" applyProtection="1">
      <alignment horizontal="center" vertical="center" wrapText="1"/>
      <protection hidden="1"/>
    </xf>
    <xf numFmtId="0" fontId="12" fillId="10" borderId="11" xfId="0" applyFont="1" applyFill="1" applyBorder="1" applyAlignment="1" applyProtection="1">
      <alignment horizontal="center" vertical="center" wrapText="1"/>
      <protection locked="0"/>
    </xf>
    <xf numFmtId="0" fontId="12" fillId="0" borderId="0" xfId="0" applyFont="1" applyProtection="1">
      <protection locked="0"/>
    </xf>
    <xf numFmtId="0" fontId="14" fillId="0" borderId="11" xfId="0" applyFont="1" applyBorder="1" applyAlignment="1" applyProtection="1">
      <alignment horizontal="justify" vertical="center" wrapText="1"/>
      <protection locked="0"/>
    </xf>
    <xf numFmtId="0" fontId="12" fillId="0" borderId="5" xfId="0" applyFont="1" applyBorder="1" applyAlignment="1" applyProtection="1">
      <alignment horizontal="center" vertical="center" wrapText="1"/>
      <protection hidden="1"/>
    </xf>
    <xf numFmtId="0" fontId="96" fillId="0" borderId="58" xfId="0" applyFont="1" applyBorder="1" applyAlignment="1" applyProtection="1">
      <alignment horizontal="justify" vertical="center" wrapText="1"/>
      <protection locked="0"/>
    </xf>
    <xf numFmtId="0" fontId="96" fillId="0" borderId="59" xfId="0" applyFont="1" applyBorder="1" applyAlignment="1" applyProtection="1">
      <alignment horizontal="justify" vertical="center" wrapText="1"/>
      <protection locked="0"/>
    </xf>
    <xf numFmtId="0" fontId="20" fillId="10" borderId="5" xfId="0" applyFont="1" applyFill="1" applyBorder="1" applyAlignment="1" applyProtection="1">
      <alignment horizontal="center" vertical="center" wrapText="1"/>
      <protection locked="0"/>
    </xf>
    <xf numFmtId="0" fontId="96" fillId="0" borderId="19" xfId="0" applyFont="1" applyBorder="1" applyAlignment="1" applyProtection="1">
      <alignment horizontal="center" vertical="center" wrapText="1"/>
      <protection locked="0"/>
    </xf>
    <xf numFmtId="0" fontId="96" fillId="0" borderId="5" xfId="0" applyFont="1" applyBorder="1" applyAlignment="1" applyProtection="1">
      <alignment horizontal="center" vertical="center" wrapText="1"/>
      <protection locked="0"/>
    </xf>
    <xf numFmtId="0" fontId="96" fillId="0" borderId="5" xfId="0" applyFont="1" applyBorder="1" applyAlignment="1" applyProtection="1">
      <alignment horizontal="center" vertical="center" wrapText="1"/>
      <protection hidden="1"/>
    </xf>
    <xf numFmtId="1" fontId="96" fillId="10" borderId="11" xfId="0" applyNumberFormat="1" applyFont="1" applyFill="1" applyBorder="1" applyAlignment="1" applyProtection="1">
      <alignment horizontal="center" vertical="center" wrapText="1"/>
      <protection hidden="1"/>
    </xf>
    <xf numFmtId="1" fontId="96" fillId="0" borderId="5" xfId="0" applyNumberFormat="1" applyFont="1" applyBorder="1" applyAlignment="1" applyProtection="1">
      <alignment horizontal="center" vertical="center" wrapText="1"/>
      <protection hidden="1"/>
    </xf>
    <xf numFmtId="1" fontId="96" fillId="0" borderId="11" xfId="0" applyNumberFormat="1" applyFont="1" applyBorder="1" applyAlignment="1" applyProtection="1">
      <alignment horizontal="center" vertical="center" wrapText="1"/>
      <protection hidden="1"/>
    </xf>
    <xf numFmtId="0" fontId="96" fillId="10" borderId="5" xfId="0" applyFont="1" applyFill="1" applyBorder="1" applyAlignment="1" applyProtection="1">
      <alignment horizontal="center" vertical="center" wrapText="1"/>
      <protection hidden="1"/>
    </xf>
    <xf numFmtId="164" fontId="96" fillId="0" borderId="5" xfId="0" applyNumberFormat="1" applyFont="1" applyBorder="1" applyAlignment="1" applyProtection="1">
      <alignment horizontal="center" vertical="center" wrapText="1"/>
      <protection hidden="1"/>
    </xf>
    <xf numFmtId="0" fontId="96" fillId="0" borderId="133" xfId="0" applyFont="1" applyBorder="1" applyAlignment="1" applyProtection="1">
      <alignment horizontal="justify" vertical="center" wrapText="1"/>
      <protection locked="0"/>
    </xf>
    <xf numFmtId="0" fontId="96" fillId="0" borderId="133" xfId="0" applyFont="1" applyBorder="1" applyAlignment="1" applyProtection="1">
      <alignment horizontal="center" vertical="center" wrapText="1"/>
      <protection locked="0"/>
    </xf>
    <xf numFmtId="0" fontId="96" fillId="0" borderId="136" xfId="0" applyFont="1" applyBorder="1" applyAlignment="1" applyProtection="1">
      <alignment horizontal="center" vertical="center" wrapText="1"/>
      <protection locked="0"/>
    </xf>
    <xf numFmtId="0" fontId="96" fillId="0" borderId="133" xfId="0" applyFont="1" applyBorder="1" applyAlignment="1" applyProtection="1">
      <alignment horizontal="left" vertical="center" wrapText="1"/>
      <protection locked="0"/>
    </xf>
    <xf numFmtId="0" fontId="11" fillId="10" borderId="5" xfId="0" applyFont="1" applyFill="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96" fillId="0" borderId="18" xfId="0" applyFont="1" applyBorder="1" applyAlignment="1" applyProtection="1">
      <alignment horizontal="center" vertical="center" wrapText="1"/>
      <protection locked="0"/>
    </xf>
    <xf numFmtId="1" fontId="96" fillId="10" borderId="5" xfId="0" applyNumberFormat="1" applyFont="1" applyFill="1" applyBorder="1" applyAlignment="1" applyProtection="1">
      <alignment horizontal="center" vertical="center" wrapText="1"/>
      <protection hidden="1"/>
    </xf>
    <xf numFmtId="0" fontId="96" fillId="0" borderId="5" xfId="0" applyFont="1" applyBorder="1" applyAlignment="1" applyProtection="1">
      <alignment horizontal="justify" vertical="center" wrapText="1"/>
      <protection locked="0"/>
    </xf>
    <xf numFmtId="0" fontId="96" fillId="0" borderId="66" xfId="0" applyFont="1" applyBorder="1" applyAlignment="1" applyProtection="1">
      <alignment horizontal="center" vertical="center" wrapText="1"/>
      <protection locked="0"/>
    </xf>
    <xf numFmtId="0" fontId="96" fillId="0" borderId="5" xfId="0" applyFont="1" applyBorder="1" applyAlignment="1" applyProtection="1">
      <alignment horizontal="left" vertical="center" wrapText="1"/>
      <protection locked="0"/>
    </xf>
    <xf numFmtId="0" fontId="96" fillId="0" borderId="67" xfId="0" applyFont="1" applyBorder="1" applyAlignment="1" applyProtection="1">
      <alignment horizontal="center" vertical="center"/>
      <protection locked="0"/>
    </xf>
    <xf numFmtId="0" fontId="18" fillId="10" borderId="5" xfId="0" applyFont="1" applyFill="1" applyBorder="1" applyAlignment="1" applyProtection="1">
      <alignment horizontal="justify" vertical="top" wrapText="1"/>
      <protection locked="0"/>
    </xf>
    <xf numFmtId="0" fontId="97" fillId="0" borderId="110" xfId="0" applyFont="1" applyBorder="1" applyAlignment="1" applyProtection="1">
      <alignment horizontal="center" vertical="center" wrapText="1"/>
      <protection locked="0"/>
    </xf>
    <xf numFmtId="0" fontId="97" fillId="0" borderId="110" xfId="0" applyFont="1" applyBorder="1" applyAlignment="1" applyProtection="1">
      <alignment horizontal="center" vertical="center"/>
      <protection locked="0"/>
    </xf>
    <xf numFmtId="14" fontId="97" fillId="0" borderId="110" xfId="0" applyNumberFormat="1" applyFont="1" applyBorder="1" applyAlignment="1" applyProtection="1">
      <alignment horizontal="center" vertical="center"/>
      <protection locked="0"/>
    </xf>
    <xf numFmtId="165" fontId="97" fillId="0" borderId="110" xfId="2" applyNumberFormat="1" applyFont="1" applyFill="1" applyBorder="1" applyAlignment="1">
      <alignment horizontal="center" vertical="top"/>
    </xf>
    <xf numFmtId="0" fontId="97" fillId="0" borderId="109" xfId="0" applyFont="1" applyBorder="1" applyAlignment="1" applyProtection="1">
      <alignment horizontal="left" vertical="top" wrapText="1"/>
      <protection locked="0"/>
    </xf>
    <xf numFmtId="0" fontId="97" fillId="0" borderId="110" xfId="0" applyFont="1" applyBorder="1" applyAlignment="1" applyProtection="1">
      <alignment horizontal="left" vertical="center" wrapText="1"/>
      <protection locked="0"/>
    </xf>
    <xf numFmtId="0" fontId="12" fillId="0" borderId="133" xfId="0" applyFont="1" applyBorder="1" applyAlignment="1" applyProtection="1">
      <alignment horizontal="center" vertical="center" wrapText="1"/>
      <protection hidden="1"/>
    </xf>
    <xf numFmtId="0" fontId="12" fillId="10" borderId="133" xfId="0" applyFont="1" applyFill="1" applyBorder="1" applyAlignment="1" applyProtection="1">
      <alignment horizontal="center" vertical="center" wrapText="1"/>
      <protection hidden="1"/>
    </xf>
    <xf numFmtId="0" fontId="12" fillId="10" borderId="133" xfId="0" applyFont="1" applyFill="1" applyBorder="1" applyAlignment="1" applyProtection="1">
      <alignment horizontal="center" vertical="center" wrapText="1"/>
      <protection locked="0"/>
    </xf>
    <xf numFmtId="0" fontId="97" fillId="0" borderId="110" xfId="0" applyFont="1" applyBorder="1" applyAlignment="1" applyProtection="1">
      <alignment horizontal="justify" vertical="center" wrapText="1"/>
      <protection locked="0"/>
    </xf>
    <xf numFmtId="0" fontId="97" fillId="10" borderId="110" xfId="0" applyFont="1" applyFill="1" applyBorder="1" applyAlignment="1" applyProtection="1">
      <alignment horizontal="left" vertical="center" wrapText="1"/>
      <protection locked="0"/>
    </xf>
    <xf numFmtId="0" fontId="97" fillId="0" borderId="110" xfId="0" applyFont="1" applyBorder="1" applyAlignment="1" applyProtection="1">
      <alignment horizontal="justify" vertical="top"/>
      <protection locked="0"/>
    </xf>
    <xf numFmtId="0" fontId="97" fillId="0" borderId="110" xfId="0" applyFont="1" applyBorder="1" applyAlignment="1" applyProtection="1">
      <alignment horizontal="justify" vertical="top" wrapText="1"/>
      <protection locked="0"/>
    </xf>
    <xf numFmtId="0" fontId="18" fillId="0" borderId="19"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11" xfId="0" applyFont="1" applyBorder="1" applyAlignment="1" applyProtection="1">
      <alignment horizontal="justify" wrapText="1"/>
      <protection locked="0"/>
    </xf>
    <xf numFmtId="0" fontId="20" fillId="0" borderId="11" xfId="0" applyFont="1" applyBorder="1" applyAlignment="1" applyProtection="1">
      <alignment horizontal="justify" vertical="center" wrapText="1"/>
      <protection locked="0"/>
    </xf>
    <xf numFmtId="0" fontId="18" fillId="0" borderId="11" xfId="0" applyFont="1" applyBorder="1" applyAlignment="1" applyProtection="1">
      <alignment vertical="top" wrapText="1"/>
      <protection locked="0"/>
    </xf>
    <xf numFmtId="0" fontId="56" fillId="0" borderId="18" xfId="0" applyFont="1" applyBorder="1" applyAlignment="1" applyProtection="1">
      <alignment horizontal="center" vertical="center" wrapText="1"/>
      <protection locked="0"/>
    </xf>
    <xf numFmtId="0" fontId="56" fillId="0" borderId="11" xfId="0" applyFont="1" applyBorder="1" applyAlignment="1" applyProtection="1">
      <alignment horizontal="justify" vertical="center" wrapText="1"/>
      <protection locked="0"/>
    </xf>
    <xf numFmtId="0" fontId="12" fillId="0" borderId="0" xfId="0" applyFont="1" applyAlignment="1" applyProtection="1">
      <alignment horizontal="center"/>
      <protection locked="0"/>
    </xf>
    <xf numFmtId="1" fontId="18" fillId="10" borderId="5" xfId="0" applyNumberFormat="1" applyFont="1" applyFill="1" applyBorder="1" applyAlignment="1" applyProtection="1">
      <alignment horizontal="center" vertical="center" wrapText="1"/>
      <protection hidden="1"/>
    </xf>
    <xf numFmtId="0" fontId="56" fillId="0" borderId="5" xfId="0" applyFont="1" applyBorder="1" applyAlignment="1" applyProtection="1">
      <alignment horizontal="left" vertical="center" wrapText="1"/>
      <protection locked="0"/>
    </xf>
    <xf numFmtId="0" fontId="56" fillId="0" borderId="5" xfId="0" applyFont="1" applyBorder="1" applyAlignment="1" applyProtection="1">
      <alignment horizontal="justify" vertical="center" wrapText="1"/>
      <protection locked="0"/>
    </xf>
    <xf numFmtId="0" fontId="85" fillId="0" borderId="18"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14" fontId="20" fillId="10" borderId="5" xfId="0" applyNumberFormat="1" applyFont="1" applyFill="1" applyBorder="1" applyAlignment="1" applyProtection="1">
      <alignment horizontal="left" vertical="center" wrapText="1"/>
      <protection locked="0"/>
    </xf>
    <xf numFmtId="14" fontId="97" fillId="0" borderId="110" xfId="0" applyNumberFormat="1" applyFont="1" applyBorder="1" applyAlignment="1" applyProtection="1">
      <alignment horizontal="center" vertical="center" wrapText="1"/>
      <protection locked="0"/>
    </xf>
    <xf numFmtId="0" fontId="125" fillId="0" borderId="18" xfId="0" applyFont="1" applyBorder="1" applyAlignment="1" applyProtection="1">
      <alignment horizontal="center" vertical="center" wrapText="1"/>
      <protection locked="0"/>
    </xf>
    <xf numFmtId="0" fontId="125" fillId="0" borderId="11" xfId="0" applyFont="1" applyBorder="1" applyAlignment="1" applyProtection="1">
      <alignment horizontal="justify" vertical="center" wrapText="1"/>
      <protection locked="0"/>
    </xf>
    <xf numFmtId="0" fontId="12" fillId="0" borderId="5" xfId="0" applyFont="1" applyBorder="1" applyAlignment="1" applyProtection="1">
      <alignment horizontal="center" vertical="top" wrapText="1"/>
      <protection hidden="1"/>
    </xf>
    <xf numFmtId="0" fontId="58" fillId="0" borderId="5" xfId="0" applyFont="1" applyBorder="1" applyAlignment="1" applyProtection="1">
      <alignment horizontal="center" vertical="center" wrapText="1"/>
      <protection locked="0"/>
    </xf>
    <xf numFmtId="0" fontId="118" fillId="0" borderId="110" xfId="0" applyFont="1" applyBorder="1" applyAlignment="1" applyProtection="1">
      <alignment horizontal="left" vertical="center" wrapText="1"/>
      <protection locked="0"/>
    </xf>
    <xf numFmtId="0" fontId="74" fillId="0" borderId="0" xfId="0" applyFont="1" applyProtection="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left" vertical="top" wrapText="1"/>
      <protection locked="0"/>
    </xf>
    <xf numFmtId="1" fontId="5" fillId="10" borderId="5" xfId="0" applyNumberFormat="1" applyFont="1" applyFill="1" applyBorder="1" applyAlignment="1" applyProtection="1">
      <alignment horizontal="center" vertical="center" wrapText="1"/>
      <protection hidden="1"/>
    </xf>
    <xf numFmtId="0" fontId="126" fillId="4" borderId="50" xfId="0" applyFont="1" applyFill="1" applyBorder="1" applyAlignment="1" applyProtection="1">
      <alignment vertical="center"/>
      <protection locked="0"/>
    </xf>
    <xf numFmtId="0" fontId="39" fillId="10" borderId="0" xfId="0" applyFont="1" applyFill="1" applyAlignment="1" applyProtection="1">
      <alignment horizontal="center" vertical="center"/>
      <protection locked="0"/>
    </xf>
    <xf numFmtId="0" fontId="124" fillId="2" borderId="0" xfId="0" applyFont="1" applyFill="1" applyAlignment="1">
      <alignment horizontal="center" vertical="center" wrapText="1"/>
    </xf>
    <xf numFmtId="1" fontId="99" fillId="0" borderId="5" xfId="0" applyNumberFormat="1" applyFont="1" applyBorder="1" applyAlignment="1" applyProtection="1">
      <alignment horizontal="center" vertical="center" wrapText="1"/>
      <protection hidden="1"/>
    </xf>
    <xf numFmtId="0" fontId="5" fillId="0" borderId="0" xfId="0" applyFont="1" applyProtection="1">
      <protection locked="0"/>
    </xf>
    <xf numFmtId="0" fontId="5" fillId="10" borderId="5" xfId="0" applyFont="1" applyFill="1" applyBorder="1" applyAlignment="1" applyProtection="1">
      <alignment horizontal="center" vertical="center" wrapText="1"/>
      <protection hidden="1"/>
    </xf>
    <xf numFmtId="0" fontId="74" fillId="0" borderId="0" xfId="0" applyFont="1" applyAlignment="1" applyProtection="1">
      <alignment vertical="center"/>
      <protection hidden="1"/>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justify" vertical="center" wrapText="1"/>
      <protection locked="0"/>
    </xf>
    <xf numFmtId="0" fontId="5" fillId="0" borderId="5" xfId="0" applyFont="1" applyBorder="1" applyAlignment="1" applyProtection="1">
      <alignment horizontal="center" vertical="center"/>
      <protection locked="0"/>
    </xf>
    <xf numFmtId="0" fontId="42" fillId="0" borderId="0" xfId="0" applyFont="1" applyAlignment="1" applyProtection="1">
      <alignment vertical="center"/>
      <protection hidden="1"/>
    </xf>
    <xf numFmtId="0" fontId="18" fillId="0" borderId="7" xfId="0" applyFont="1" applyBorder="1" applyAlignment="1" applyProtection="1">
      <alignment horizontal="center" vertical="center" wrapText="1"/>
      <protection locked="0"/>
    </xf>
    <xf numFmtId="14" fontId="18" fillId="0" borderId="5" xfId="0" applyNumberFormat="1" applyFont="1" applyBorder="1" applyAlignment="1" applyProtection="1">
      <alignment horizontal="justify" vertical="center" wrapText="1"/>
      <protection locked="0"/>
    </xf>
    <xf numFmtId="14" fontId="18" fillId="0" borderId="5" xfId="0" applyNumberFormat="1" applyFont="1" applyBorder="1" applyAlignment="1" applyProtection="1">
      <alignment horizontal="center" vertical="center" wrapText="1"/>
      <protection locked="0"/>
    </xf>
    <xf numFmtId="14" fontId="20" fillId="0" borderId="5" xfId="0" applyNumberFormat="1" applyFont="1" applyBorder="1" applyAlignment="1" applyProtection="1">
      <alignment horizontal="justify" vertical="center" wrapText="1"/>
      <protection locked="0"/>
    </xf>
    <xf numFmtId="14" fontId="18" fillId="0" borderId="7" xfId="0" applyNumberFormat="1" applyFont="1" applyBorder="1" applyAlignment="1" applyProtection="1">
      <alignment horizontal="justify" vertical="center" wrapText="1"/>
      <protection locked="0"/>
    </xf>
    <xf numFmtId="0" fontId="5" fillId="0" borderId="7" xfId="0" applyFont="1" applyBorder="1" applyAlignment="1" applyProtection="1">
      <alignment horizontal="center" vertical="center" wrapText="1"/>
      <protection locked="0"/>
    </xf>
    <xf numFmtId="14" fontId="39" fillId="0" borderId="5" xfId="0" applyNumberFormat="1" applyFont="1" applyBorder="1" applyAlignment="1" applyProtection="1">
      <alignment horizontal="justify" vertical="center" wrapText="1"/>
      <protection locked="0"/>
    </xf>
    <xf numFmtId="0" fontId="5" fillId="0" borderId="7" xfId="0" applyFont="1" applyBorder="1" applyAlignment="1" applyProtection="1">
      <alignment horizontal="justify" vertical="center" wrapText="1"/>
      <protection locked="0"/>
    </xf>
    <xf numFmtId="0" fontId="5" fillId="0" borderId="30"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14" fontId="5" fillId="0" borderId="7" xfId="0" applyNumberFormat="1" applyFont="1" applyBorder="1" applyAlignment="1" applyProtection="1">
      <alignment horizontal="justify" vertical="center" wrapText="1"/>
      <protection locked="0"/>
    </xf>
    <xf numFmtId="14" fontId="5" fillId="0" borderId="7" xfId="0" applyNumberFormat="1" applyFont="1" applyBorder="1" applyAlignment="1" applyProtection="1">
      <alignment horizontal="center" vertical="center" wrapText="1"/>
      <protection locked="0"/>
    </xf>
    <xf numFmtId="0" fontId="105" fillId="0" borderId="110" xfId="0" applyFont="1" applyBorder="1" applyAlignment="1" applyProtection="1">
      <alignment horizontal="center" vertical="top" wrapText="1"/>
      <protection locked="0"/>
    </xf>
    <xf numFmtId="0" fontId="118" fillId="0" borderId="109" xfId="0" applyFont="1" applyBorder="1" applyAlignment="1" applyProtection="1">
      <alignment horizontal="center" vertical="top" wrapText="1"/>
      <protection locked="0"/>
    </xf>
    <xf numFmtId="0" fontId="118" fillId="0" borderId="112" xfId="0" applyFont="1" applyBorder="1" applyAlignment="1" applyProtection="1">
      <alignment horizontal="center" vertical="top" wrapText="1"/>
      <protection locked="0"/>
    </xf>
    <xf numFmtId="0" fontId="118" fillId="0" borderId="111" xfId="0" applyFont="1" applyBorder="1" applyAlignment="1" applyProtection="1">
      <alignment horizontal="center" vertical="top" wrapText="1"/>
      <protection locked="0"/>
    </xf>
    <xf numFmtId="0" fontId="97" fillId="0" borderId="109" xfId="0" applyFont="1" applyBorder="1" applyAlignment="1" applyProtection="1">
      <alignment horizontal="center" vertical="top" wrapText="1"/>
      <protection locked="0"/>
    </xf>
    <xf numFmtId="0" fontId="97" fillId="0" borderId="112" xfId="0" applyFont="1" applyBorder="1" applyAlignment="1" applyProtection="1">
      <alignment horizontal="center" vertical="top" wrapText="1"/>
      <protection locked="0"/>
    </xf>
    <xf numFmtId="0" fontId="97" fillId="0" borderId="111" xfId="0" applyFont="1" applyBorder="1" applyAlignment="1" applyProtection="1">
      <alignment horizontal="center" vertical="top" wrapText="1"/>
      <protection locked="0"/>
    </xf>
    <xf numFmtId="0" fontId="105" fillId="0" borderId="112" xfId="0" applyFont="1" applyBorder="1" applyAlignment="1" applyProtection="1">
      <alignment horizontal="center" vertical="top" wrapText="1"/>
      <protection locked="0"/>
    </xf>
    <xf numFmtId="0" fontId="105" fillId="0" borderId="111" xfId="0" applyFont="1" applyBorder="1" applyAlignment="1" applyProtection="1">
      <alignment horizontal="center" vertical="top" wrapText="1"/>
      <protection locked="0"/>
    </xf>
    <xf numFmtId="9" fontId="105" fillId="0" borderId="112" xfId="0" applyNumberFormat="1" applyFont="1" applyBorder="1" applyAlignment="1" applyProtection="1">
      <alignment horizontal="center" vertical="top" wrapText="1"/>
      <protection hidden="1"/>
    </xf>
    <xf numFmtId="14" fontId="99" fillId="0" borderId="11" xfId="0" applyNumberFormat="1"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11" xfId="0" applyFont="1" applyBorder="1" applyAlignment="1" applyProtection="1">
      <alignment horizontal="center" vertical="center" wrapText="1"/>
      <protection hidden="1"/>
    </xf>
    <xf numFmtId="0" fontId="117" fillId="10" borderId="0" xfId="0" applyFont="1" applyFill="1" applyAlignment="1">
      <alignment vertical="top"/>
    </xf>
    <xf numFmtId="0" fontId="111" fillId="19" borderId="110" xfId="0" applyFont="1" applyFill="1" applyBorder="1" applyAlignment="1">
      <alignment horizontal="center" vertical="center" textRotation="90"/>
    </xf>
    <xf numFmtId="0" fontId="97" fillId="0" borderId="110" xfId="0" applyFont="1" applyBorder="1" applyAlignment="1" applyProtection="1">
      <alignment horizontal="left" vertical="top" wrapText="1"/>
      <protection locked="0" hidden="1"/>
    </xf>
    <xf numFmtId="0" fontId="97" fillId="0" borderId="110" xfId="0" applyFont="1" applyBorder="1" applyAlignment="1" applyProtection="1">
      <alignment horizontal="center" vertical="top" wrapText="1"/>
      <protection locked="0"/>
    </xf>
    <xf numFmtId="0" fontId="117" fillId="0" borderId="0" xfId="0" applyFont="1" applyAlignment="1">
      <alignment vertical="top"/>
    </xf>
    <xf numFmtId="0" fontId="97" fillId="0" borderId="0" xfId="0" applyFont="1"/>
    <xf numFmtId="0" fontId="117" fillId="10" borderId="0" xfId="0" applyFont="1" applyFill="1" applyAlignment="1">
      <alignment horizontal="center" vertical="top"/>
    </xf>
    <xf numFmtId="0" fontId="118" fillId="10" borderId="0" xfId="0" applyFont="1" applyFill="1" applyAlignment="1">
      <alignment horizontal="left" vertical="top"/>
    </xf>
    <xf numFmtId="0" fontId="97" fillId="10" borderId="0" xfId="0" applyFont="1" applyFill="1" applyAlignment="1">
      <alignment horizontal="center" vertical="top"/>
    </xf>
    <xf numFmtId="0" fontId="97" fillId="10" borderId="0" xfId="0" applyFont="1" applyFill="1"/>
    <xf numFmtId="0" fontId="97" fillId="10" borderId="0" xfId="0" applyFont="1" applyFill="1" applyAlignment="1">
      <alignment vertical="center"/>
    </xf>
    <xf numFmtId="0" fontId="97" fillId="10" borderId="0" xfId="0" applyFont="1" applyFill="1" applyAlignment="1" applyProtection="1">
      <alignment vertical="center"/>
      <protection locked="0"/>
    </xf>
    <xf numFmtId="0" fontId="97" fillId="0" borderId="0" xfId="0" applyFont="1" applyAlignment="1">
      <alignment vertical="center"/>
    </xf>
    <xf numFmtId="0" fontId="111" fillId="10" borderId="0" xfId="0" applyFont="1" applyFill="1" applyAlignment="1">
      <alignment horizontal="center" vertical="center"/>
    </xf>
    <xf numFmtId="0" fontId="111" fillId="19" borderId="0" xfId="0" applyFont="1" applyFill="1" applyAlignment="1">
      <alignment horizontal="center" vertical="center"/>
    </xf>
    <xf numFmtId="0" fontId="97" fillId="0" borderId="110" xfId="0" applyFont="1" applyBorder="1" applyAlignment="1" applyProtection="1">
      <alignment horizontal="center" vertical="top"/>
      <protection locked="0"/>
    </xf>
    <xf numFmtId="14" fontId="97" fillId="0" borderId="110" xfId="0" applyNumberFormat="1" applyFont="1" applyBorder="1" applyAlignment="1" applyProtection="1">
      <alignment horizontal="center" vertical="top"/>
      <protection locked="0"/>
    </xf>
    <xf numFmtId="0" fontId="118" fillId="0" borderId="106" xfId="0" applyFont="1" applyBorder="1" applyAlignment="1" applyProtection="1">
      <alignment horizontal="center" vertical="top"/>
      <protection locked="0"/>
    </xf>
    <xf numFmtId="0" fontId="105" fillId="0" borderId="110" xfId="0" applyFont="1" applyBorder="1" applyAlignment="1" applyProtection="1">
      <alignment horizontal="center" vertical="top"/>
      <protection locked="0"/>
    </xf>
    <xf numFmtId="0" fontId="105" fillId="10" borderId="0" xfId="0" applyFont="1" applyFill="1"/>
    <xf numFmtId="0" fontId="105" fillId="0" borderId="0" xfId="0" applyFont="1"/>
    <xf numFmtId="0" fontId="105" fillId="10" borderId="0" xfId="0" applyFont="1" applyFill="1" applyAlignment="1">
      <alignment vertical="center"/>
    </xf>
    <xf numFmtId="0" fontId="105" fillId="0" borderId="0" xfId="0" applyFont="1" applyAlignment="1">
      <alignment vertical="center"/>
    </xf>
    <xf numFmtId="0" fontId="105" fillId="0" borderId="110" xfId="0" applyFont="1" applyBorder="1" applyAlignment="1" applyProtection="1">
      <alignment horizontal="justify" vertical="justify" wrapText="1"/>
      <protection locked="0"/>
    </xf>
    <xf numFmtId="14" fontId="127" fillId="0" borderId="137" xfId="0" applyNumberFormat="1" applyFont="1" applyBorder="1" applyAlignment="1" applyProtection="1">
      <alignment horizontal="center" vertical="top"/>
      <protection locked="0"/>
    </xf>
    <xf numFmtId="14" fontId="127" fillId="0" borderId="138" xfId="0" applyNumberFormat="1" applyFont="1" applyBorder="1" applyAlignment="1" applyProtection="1">
      <alignment horizontal="center" vertical="top"/>
      <protection locked="0"/>
    </xf>
    <xf numFmtId="0" fontId="97" fillId="10" borderId="110" xfId="0" applyFont="1" applyFill="1" applyBorder="1" applyAlignment="1" applyProtection="1">
      <alignment horizontal="center" vertical="center" wrapText="1"/>
      <protection locked="0"/>
    </xf>
    <xf numFmtId="0" fontId="118" fillId="0" borderId="110" xfId="0" applyFont="1" applyBorder="1" applyAlignment="1" applyProtection="1">
      <alignment horizontal="center" vertical="top" wrapText="1"/>
      <protection locked="0"/>
    </xf>
    <xf numFmtId="0" fontId="118" fillId="0" borderId="110" xfId="0" applyFont="1" applyBorder="1" applyAlignment="1" applyProtection="1">
      <alignment horizontal="center" vertical="top"/>
      <protection locked="0"/>
    </xf>
    <xf numFmtId="0" fontId="118" fillId="10" borderId="0" xfId="0" applyFont="1" applyFill="1"/>
    <xf numFmtId="0" fontId="118" fillId="0" borderId="0" xfId="0" applyFont="1"/>
    <xf numFmtId="14" fontId="118" fillId="0" borderId="110" xfId="0" applyNumberFormat="1" applyFont="1" applyBorder="1" applyAlignment="1" applyProtection="1">
      <alignment horizontal="center" vertical="top" wrapText="1"/>
      <protection locked="0"/>
    </xf>
    <xf numFmtId="0" fontId="105" fillId="0" borderId="110" xfId="0" applyFont="1" applyBorder="1" applyAlignment="1" applyProtection="1">
      <alignment horizontal="left" vertical="top" wrapText="1"/>
      <protection locked="0"/>
    </xf>
    <xf numFmtId="0" fontId="117" fillId="0" borderId="0" xfId="0" applyFont="1" applyAlignment="1">
      <alignment horizontal="left" vertical="top"/>
    </xf>
    <xf numFmtId="0" fontId="117" fillId="0" borderId="0" xfId="0" applyFont="1" applyAlignment="1">
      <alignment horizontal="center" vertical="top"/>
    </xf>
    <xf numFmtId="0" fontId="118" fillId="0" borderId="0" xfId="0" applyFont="1" applyAlignment="1">
      <alignment horizontal="center" vertical="top"/>
    </xf>
    <xf numFmtId="0" fontId="97" fillId="0" borderId="0" xfId="0" applyFont="1" applyAlignment="1">
      <alignment horizontal="center" vertical="top"/>
    </xf>
    <xf numFmtId="0" fontId="105" fillId="10" borderId="125" xfId="0" applyFont="1" applyFill="1" applyBorder="1" applyAlignment="1">
      <alignment vertical="center"/>
    </xf>
    <xf numFmtId="0" fontId="118" fillId="0" borderId="110" xfId="0" applyFont="1" applyBorder="1" applyAlignment="1">
      <alignment horizontal="center" vertical="top"/>
    </xf>
    <xf numFmtId="0" fontId="105" fillId="0" borderId="106" xfId="0" applyFont="1" applyBorder="1" applyAlignment="1" applyProtection="1">
      <alignment horizontal="center" vertical="top"/>
      <protection locked="0"/>
    </xf>
    <xf numFmtId="0" fontId="105" fillId="10" borderId="125" xfId="0" applyFont="1" applyFill="1" applyBorder="1"/>
    <xf numFmtId="0" fontId="105" fillId="0" borderId="110" xfId="0" applyFont="1" applyBorder="1" applyAlignment="1" applyProtection="1">
      <alignment horizontal="left" vertical="top"/>
      <protection locked="0"/>
    </xf>
    <xf numFmtId="0" fontId="97" fillId="0" borderId="110" xfId="0" applyFont="1" applyBorder="1" applyAlignment="1">
      <alignment horizontal="center" vertical="top"/>
    </xf>
    <xf numFmtId="0" fontId="97" fillId="0" borderId="106" xfId="0" applyFont="1" applyBorder="1" applyAlignment="1" applyProtection="1">
      <alignment horizontal="center" vertical="top"/>
      <protection locked="0"/>
    </xf>
    <xf numFmtId="0" fontId="97" fillId="10" borderId="125" xfId="0" applyFont="1" applyFill="1" applyBorder="1"/>
    <xf numFmtId="0" fontId="97" fillId="0" borderId="106" xfId="0" applyFont="1" applyBorder="1" applyAlignment="1" applyProtection="1">
      <alignment horizontal="center" vertical="center"/>
      <protection locked="0"/>
    </xf>
    <xf numFmtId="165" fontId="97" fillId="6" borderId="110" xfId="2" applyNumberFormat="1" applyFont="1" applyFill="1" applyBorder="1" applyAlignment="1">
      <alignment horizontal="center" vertical="top"/>
    </xf>
    <xf numFmtId="0" fontId="97" fillId="0" borderId="110" xfId="0" applyFont="1" applyBorder="1" applyAlignment="1" applyProtection="1">
      <alignment horizontal="left" vertical="top"/>
      <protection locked="0"/>
    </xf>
    <xf numFmtId="0" fontId="97" fillId="0" borderId="110" xfId="0" applyFont="1" applyBorder="1" applyAlignment="1" applyProtection="1">
      <alignment horizontal="left" vertical="top" wrapText="1"/>
      <protection locked="0"/>
    </xf>
    <xf numFmtId="14" fontId="105" fillId="0" borderId="110" xfId="0" applyNumberFormat="1" applyFont="1" applyBorder="1" applyAlignment="1" applyProtection="1">
      <alignment horizontal="center" vertical="top" wrapText="1"/>
      <protection locked="0"/>
    </xf>
    <xf numFmtId="14" fontId="118" fillId="0" borderId="110" xfId="0" applyNumberFormat="1" applyFont="1" applyBorder="1" applyAlignment="1" applyProtection="1">
      <alignment horizontal="center" vertical="top"/>
      <protection locked="0"/>
    </xf>
    <xf numFmtId="0" fontId="118" fillId="10" borderId="125" xfId="0" applyFont="1" applyFill="1" applyBorder="1"/>
    <xf numFmtId="0" fontId="118" fillId="0" borderId="125" xfId="0" applyFont="1" applyBorder="1"/>
    <xf numFmtId="0" fontId="97" fillId="0" borderId="106" xfId="0" applyFont="1" applyBorder="1" applyAlignment="1">
      <alignment horizontal="center" vertical="top"/>
    </xf>
    <xf numFmtId="0" fontId="118" fillId="0" borderId="106" xfId="0" applyFont="1" applyBorder="1" applyAlignment="1" applyProtection="1">
      <alignment horizontal="center" vertical="center"/>
      <protection locked="0"/>
    </xf>
    <xf numFmtId="0" fontId="97" fillId="10" borderId="110" xfId="0" applyFont="1" applyFill="1" applyBorder="1" applyAlignment="1" applyProtection="1">
      <alignment horizontal="center" vertical="top" wrapText="1"/>
      <protection locked="0"/>
    </xf>
    <xf numFmtId="0" fontId="12" fillId="0" borderId="36" xfId="0" applyFont="1" applyBorder="1" applyAlignment="1" applyProtection="1">
      <alignment horizontal="center" vertical="center" wrapText="1"/>
      <protection locked="0"/>
    </xf>
    <xf numFmtId="0" fontId="5" fillId="0" borderId="7" xfId="0" applyFont="1" applyBorder="1" applyAlignment="1" applyProtection="1">
      <alignment horizontal="justify" vertical="center"/>
      <protection locked="0"/>
    </xf>
    <xf numFmtId="0" fontId="5" fillId="0" borderId="18" xfId="0" applyFont="1" applyBorder="1" applyAlignment="1" applyProtection="1">
      <alignment horizontal="center" vertical="center"/>
      <protection locked="0"/>
    </xf>
    <xf numFmtId="0" fontId="19" fillId="11" borderId="17" xfId="0" applyFont="1" applyFill="1" applyBorder="1" applyAlignment="1">
      <alignment horizontal="center" vertical="center" wrapText="1"/>
    </xf>
    <xf numFmtId="0" fontId="19" fillId="11" borderId="61" xfId="0" applyFont="1" applyFill="1" applyBorder="1" applyAlignment="1">
      <alignment horizontal="center" vertical="center" wrapText="1"/>
    </xf>
    <xf numFmtId="0" fontId="18" fillId="0" borderId="7" xfId="0" applyFont="1" applyBorder="1" applyAlignment="1" applyProtection="1">
      <alignment horizontal="justify" vertical="center" wrapText="1"/>
      <protection locked="0"/>
    </xf>
    <xf numFmtId="0" fontId="12" fillId="0" borderId="5" xfId="0" applyFont="1" applyBorder="1" applyAlignment="1" applyProtection="1">
      <alignment horizontal="justify" vertical="center" wrapText="1"/>
      <protection locked="0"/>
    </xf>
    <xf numFmtId="0" fontId="18" fillId="0" borderId="10" xfId="0" applyFont="1" applyBorder="1" applyAlignment="1" applyProtection="1">
      <alignment wrapText="1"/>
      <protection locked="0"/>
    </xf>
    <xf numFmtId="0" fontId="18" fillId="0" borderId="10" xfId="0" applyFont="1" applyBorder="1" applyAlignment="1" applyProtection="1">
      <alignment horizontal="justify" vertical="center" wrapText="1"/>
      <protection locked="0"/>
    </xf>
    <xf numFmtId="0" fontId="125" fillId="0" borderId="5" xfId="0" applyFont="1" applyBorder="1" applyAlignment="1" applyProtection="1">
      <alignment horizontal="justify" vertical="center" wrapText="1"/>
      <protection locked="0"/>
    </xf>
    <xf numFmtId="0" fontId="96" fillId="10" borderId="59" xfId="0" applyFont="1" applyFill="1" applyBorder="1" applyAlignment="1" applyProtection="1">
      <alignment horizontal="justify" vertical="top" wrapText="1"/>
      <protection locked="0"/>
    </xf>
    <xf numFmtId="0" fontId="96" fillId="10" borderId="59" xfId="0" applyFont="1" applyFill="1" applyBorder="1" applyAlignment="1" applyProtection="1">
      <alignment horizontal="justify" vertical="center" wrapText="1"/>
      <protection locked="0"/>
    </xf>
    <xf numFmtId="0" fontId="96" fillId="0" borderId="59" xfId="0" applyFont="1" applyBorder="1" applyAlignment="1" applyProtection="1">
      <alignment horizontal="left" vertical="center" wrapText="1"/>
      <protection locked="0"/>
    </xf>
    <xf numFmtId="0" fontId="99" fillId="0" borderId="59" xfId="0" applyFont="1" applyBorder="1" applyAlignment="1" applyProtection="1">
      <alignment horizontal="justify" vertical="center" wrapText="1"/>
      <protection locked="0"/>
    </xf>
    <xf numFmtId="0" fontId="99" fillId="0" borderId="59" xfId="0" applyFont="1" applyBorder="1" applyAlignment="1" applyProtection="1">
      <alignment horizontal="justify" vertical="center"/>
      <protection locked="0"/>
    </xf>
    <xf numFmtId="0" fontId="11" fillId="0" borderId="59" xfId="0" applyFont="1" applyBorder="1" applyAlignment="1" applyProtection="1">
      <alignment horizontal="justify" vertical="center" wrapText="1"/>
      <protection locked="0"/>
    </xf>
    <xf numFmtId="0" fontId="45" fillId="0" borderId="110" xfId="0" applyFont="1" applyBorder="1" applyAlignment="1" applyProtection="1">
      <alignment horizontal="center" vertical="center" wrapText="1"/>
      <protection locked="0"/>
    </xf>
    <xf numFmtId="0" fontId="49" fillId="0" borderId="5" xfId="0" applyFont="1" applyBorder="1" applyAlignment="1" applyProtection="1">
      <alignment horizontal="justify" vertical="center" wrapText="1"/>
      <protection locked="0"/>
    </xf>
    <xf numFmtId="0" fontId="131" fillId="0" borderId="5" xfId="0" applyFont="1" applyBorder="1" applyAlignment="1" applyProtection="1">
      <alignment horizontal="justify" vertical="center" wrapText="1"/>
      <protection locked="0"/>
    </xf>
    <xf numFmtId="9" fontId="49" fillId="0" borderId="5" xfId="2" applyFont="1" applyBorder="1" applyAlignment="1" applyProtection="1">
      <alignment horizontal="justify" vertical="center" wrapText="1"/>
      <protection locked="0"/>
    </xf>
    <xf numFmtId="0" fontId="97" fillId="0" borderId="59" xfId="0" applyFont="1" applyBorder="1" applyAlignment="1" applyProtection="1">
      <alignment horizontal="left" vertical="center" wrapText="1"/>
      <protection hidden="1"/>
    </xf>
    <xf numFmtId="0" fontId="12" fillId="10" borderId="110" xfId="0" applyFont="1" applyFill="1" applyBorder="1" applyAlignment="1" applyProtection="1">
      <alignment horizontal="justify" vertical="center" wrapText="1"/>
      <protection locked="0"/>
    </xf>
    <xf numFmtId="0" fontId="5" fillId="0" borderId="5" xfId="0" applyFont="1" applyBorder="1" applyAlignment="1" applyProtection="1">
      <alignment horizontal="left" vertical="center" wrapText="1"/>
      <protection locked="0"/>
    </xf>
    <xf numFmtId="0" fontId="49" fillId="0" borderId="110" xfId="0" applyFont="1" applyBorder="1" applyAlignment="1" applyProtection="1">
      <alignment horizontal="left" vertical="top" wrapText="1"/>
      <protection locked="0"/>
    </xf>
    <xf numFmtId="14" fontId="56" fillId="0" borderId="110" xfId="0" applyNumberFormat="1" applyFont="1" applyBorder="1" applyAlignment="1" applyProtection="1">
      <alignment horizontal="center" vertical="top" wrapText="1"/>
      <protection locked="0"/>
    </xf>
    <xf numFmtId="14" fontId="56" fillId="0" borderId="110" xfId="0" applyNumberFormat="1" applyFont="1" applyBorder="1" applyAlignment="1" applyProtection="1">
      <alignment horizontal="left" vertical="top" wrapText="1"/>
      <protection locked="0"/>
    </xf>
    <xf numFmtId="0" fontId="90" fillId="0" borderId="110" xfId="0" applyFont="1" applyBorder="1" applyAlignment="1" applyProtection="1">
      <alignment horizontal="left" vertical="top" wrapText="1"/>
      <protection locked="0"/>
    </xf>
    <xf numFmtId="0" fontId="96" fillId="10" borderId="0" xfId="0" applyFont="1" applyFill="1"/>
    <xf numFmtId="0" fontId="99" fillId="0" borderId="110" xfId="0" applyFont="1" applyBorder="1" applyAlignment="1" applyProtection="1">
      <alignment horizontal="justify" vertical="top" wrapText="1"/>
      <protection locked="0"/>
    </xf>
    <xf numFmtId="0" fontId="100" fillId="10" borderId="125" xfId="0" applyFont="1" applyFill="1" applyBorder="1"/>
    <xf numFmtId="0" fontId="96" fillId="10" borderId="125" xfId="0" applyFont="1" applyFill="1" applyBorder="1"/>
    <xf numFmtId="0" fontId="96" fillId="10" borderId="125" xfId="0" applyFont="1" applyFill="1" applyBorder="1" applyAlignment="1">
      <alignment wrapText="1"/>
    </xf>
    <xf numFmtId="0" fontId="49" fillId="0" borderId="110" xfId="0" applyFont="1" applyBorder="1" applyAlignment="1" applyProtection="1">
      <alignment horizontal="justify" vertical="center" wrapText="1"/>
      <protection locked="0"/>
    </xf>
    <xf numFmtId="0" fontId="99" fillId="10" borderId="125" xfId="0" applyFont="1" applyFill="1" applyBorder="1"/>
    <xf numFmtId="0" fontId="99" fillId="0" borderId="125" xfId="0" applyFont="1" applyBorder="1"/>
    <xf numFmtId="0" fontId="56" fillId="10" borderId="0" xfId="0" applyFont="1" applyFill="1" applyAlignment="1">
      <alignment vertical="top"/>
    </xf>
    <xf numFmtId="0" fontId="24" fillId="16" borderId="1" xfId="0" applyFont="1" applyFill="1" applyBorder="1" applyAlignment="1">
      <alignment horizontal="left" vertical="center" wrapText="1"/>
    </xf>
    <xf numFmtId="0" fontId="24" fillId="16" borderId="28" xfId="0" applyFont="1" applyFill="1" applyBorder="1" applyAlignment="1">
      <alignment horizontal="center" vertical="center" wrapText="1"/>
    </xf>
    <xf numFmtId="0" fontId="24" fillId="16" borderId="29" xfId="0" applyFont="1" applyFill="1" applyBorder="1" applyAlignment="1">
      <alignment horizontal="center" vertical="center" wrapText="1"/>
    </xf>
    <xf numFmtId="0" fontId="9" fillId="0" borderId="0" xfId="0" applyFont="1" applyAlignment="1">
      <alignment horizontal="center"/>
    </xf>
    <xf numFmtId="0" fontId="45" fillId="10" borderId="12" xfId="3" applyFont="1" applyFill="1" applyBorder="1" applyAlignment="1">
      <alignment horizontal="left" vertical="top" wrapText="1"/>
    </xf>
    <xf numFmtId="0" fontId="45" fillId="10" borderId="0" xfId="3" applyFont="1" applyFill="1" applyAlignment="1">
      <alignment horizontal="left" vertical="top" wrapText="1"/>
    </xf>
    <xf numFmtId="0" fontId="45" fillId="10" borderId="3" xfId="3" applyFont="1" applyFill="1" applyBorder="1" applyAlignment="1">
      <alignment horizontal="left" vertical="top" wrapText="1"/>
    </xf>
    <xf numFmtId="0" fontId="51" fillId="10" borderId="94" xfId="0" applyFont="1" applyFill="1" applyBorder="1" applyAlignment="1">
      <alignment horizontal="left" vertical="center" wrapText="1"/>
    </xf>
    <xf numFmtId="0" fontId="51" fillId="10" borderId="95" xfId="0" applyFont="1" applyFill="1" applyBorder="1" applyAlignment="1">
      <alignment horizontal="left" vertical="center" wrapText="1"/>
    </xf>
    <xf numFmtId="0" fontId="45" fillId="10" borderId="92" xfId="3" applyFont="1" applyFill="1" applyBorder="1" applyAlignment="1">
      <alignment horizontal="justify" vertical="center" wrapText="1"/>
    </xf>
    <xf numFmtId="0" fontId="45" fillId="10" borderId="93" xfId="3" applyFont="1" applyFill="1" applyBorder="1" applyAlignment="1">
      <alignment horizontal="justify" vertical="center" wrapText="1"/>
    </xf>
    <xf numFmtId="0" fontId="53" fillId="10" borderId="96" xfId="0" applyFont="1" applyFill="1" applyBorder="1" applyAlignment="1">
      <alignment horizontal="left" vertical="center" wrapText="1"/>
    </xf>
    <xf numFmtId="0" fontId="53" fillId="10" borderId="97" xfId="0" applyFont="1" applyFill="1" applyBorder="1" applyAlignment="1">
      <alignment horizontal="left" vertical="center" wrapText="1"/>
    </xf>
    <xf numFmtId="0" fontId="54" fillId="10" borderId="98" xfId="0" applyFont="1" applyFill="1" applyBorder="1" applyAlignment="1">
      <alignment horizontal="justify" vertical="center" wrapText="1"/>
    </xf>
    <xf numFmtId="0" fontId="54" fillId="10" borderId="99" xfId="0" applyFont="1" applyFill="1" applyBorder="1" applyAlignment="1">
      <alignment horizontal="justify" vertical="center" wrapText="1"/>
    </xf>
    <xf numFmtId="0" fontId="51" fillId="10" borderId="91" xfId="0" applyFont="1" applyFill="1" applyBorder="1" applyAlignment="1">
      <alignment horizontal="left" vertical="center" wrapText="1"/>
    </xf>
    <xf numFmtId="0" fontId="51" fillId="10" borderId="1" xfId="0" applyFont="1" applyFill="1" applyBorder="1" applyAlignment="1">
      <alignment horizontal="left" vertical="center" wrapText="1"/>
    </xf>
    <xf numFmtId="0" fontId="51" fillId="10" borderId="87" xfId="4" applyFont="1" applyFill="1" applyBorder="1" applyAlignment="1">
      <alignment horizontal="left" vertical="top" wrapText="1" readingOrder="1"/>
    </xf>
    <xf numFmtId="0" fontId="51" fillId="10" borderId="88" xfId="4" applyFont="1" applyFill="1" applyBorder="1" applyAlignment="1">
      <alignment horizontal="left" vertical="top" wrapText="1" readingOrder="1"/>
    </xf>
    <xf numFmtId="0" fontId="45" fillId="10" borderId="89" xfId="3" applyFont="1" applyFill="1" applyBorder="1" applyAlignment="1">
      <alignment horizontal="justify" vertical="center" wrapText="1"/>
    </xf>
    <xf numFmtId="0" fontId="45" fillId="10" borderId="90" xfId="3" applyFont="1" applyFill="1" applyBorder="1" applyAlignment="1">
      <alignment horizontal="justify" vertical="center" wrapText="1"/>
    </xf>
    <xf numFmtId="0" fontId="51" fillId="23" borderId="83" xfId="4" applyFont="1" applyFill="1" applyBorder="1" applyAlignment="1">
      <alignment horizontal="center" vertical="center" wrapText="1"/>
    </xf>
    <xf numFmtId="0" fontId="51" fillId="23" borderId="84" xfId="4" applyFont="1" applyFill="1" applyBorder="1" applyAlignment="1">
      <alignment horizontal="center" vertical="center" wrapText="1"/>
    </xf>
    <xf numFmtId="0" fontId="51" fillId="23" borderId="85" xfId="3" applyFont="1" applyFill="1" applyBorder="1" applyAlignment="1">
      <alignment horizontal="center" vertical="center"/>
    </xf>
    <xf numFmtId="0" fontId="51" fillId="23" borderId="86" xfId="3" applyFont="1" applyFill="1" applyBorder="1" applyAlignment="1">
      <alignment horizontal="center" vertical="center"/>
    </xf>
    <xf numFmtId="0" fontId="44" fillId="23" borderId="79" xfId="3" applyFont="1" applyFill="1" applyBorder="1" applyAlignment="1">
      <alignment horizontal="center" vertical="center" wrapText="1"/>
    </xf>
    <xf numFmtId="0" fontId="44" fillId="23" borderId="80" xfId="3" applyFont="1" applyFill="1" applyBorder="1" applyAlignment="1">
      <alignment horizontal="center" vertical="center" wrapText="1"/>
    </xf>
    <xf numFmtId="0" fontId="44" fillId="23" borderId="81" xfId="3" applyFont="1" applyFill="1" applyBorder="1" applyAlignment="1">
      <alignment horizontal="center" vertical="center" wrapText="1"/>
    </xf>
    <xf numFmtId="0" fontId="45" fillId="0" borderId="12" xfId="3" quotePrefix="1" applyFont="1" applyBorder="1" applyAlignment="1">
      <alignment horizontal="left" vertical="center" wrapText="1"/>
    </xf>
    <xf numFmtId="0" fontId="45" fillId="0" borderId="0" xfId="3" quotePrefix="1" applyFont="1" applyAlignment="1">
      <alignment horizontal="left" vertical="center" wrapText="1"/>
    </xf>
    <xf numFmtId="0" fontId="45" fillId="0" borderId="3" xfId="3" quotePrefix="1" applyFont="1" applyBorder="1" applyAlignment="1">
      <alignment horizontal="left" vertical="center" wrapText="1"/>
    </xf>
    <xf numFmtId="0" fontId="45" fillId="0" borderId="70" xfId="3" quotePrefix="1" applyFont="1" applyBorder="1" applyAlignment="1">
      <alignment horizontal="left" vertical="center" wrapText="1"/>
    </xf>
    <xf numFmtId="0" fontId="45" fillId="0" borderId="21" xfId="3" quotePrefix="1" applyFont="1" applyBorder="1" applyAlignment="1">
      <alignment horizontal="left" vertical="center" wrapText="1"/>
    </xf>
    <xf numFmtId="0" fontId="45" fillId="0" borderId="36" xfId="3" quotePrefix="1" applyFont="1" applyBorder="1" applyAlignment="1">
      <alignment horizontal="left" vertical="center" wrapText="1"/>
    </xf>
    <xf numFmtId="0" fontId="47" fillId="10" borderId="82" xfId="3" quotePrefix="1" applyFont="1" applyFill="1" applyBorder="1" applyAlignment="1">
      <alignment horizontal="left" vertical="top" wrapText="1"/>
    </xf>
    <xf numFmtId="0" fontId="48" fillId="10" borderId="4" xfId="3" quotePrefix="1" applyFont="1" applyFill="1" applyBorder="1" applyAlignment="1">
      <alignment horizontal="left" vertical="top" wrapText="1"/>
    </xf>
    <xf numFmtId="0" fontId="48" fillId="10" borderId="68" xfId="3" quotePrefix="1" applyFont="1" applyFill="1" applyBorder="1" applyAlignment="1">
      <alignment horizontal="left" vertical="top" wrapText="1"/>
    </xf>
    <xf numFmtId="0" fontId="49" fillId="10" borderId="70" xfId="3" quotePrefix="1" applyFont="1" applyFill="1" applyBorder="1" applyAlignment="1">
      <alignment horizontal="justify" vertical="center"/>
    </xf>
    <xf numFmtId="0" fontId="49" fillId="10" borderId="21" xfId="3" quotePrefix="1" applyFont="1" applyFill="1" applyBorder="1" applyAlignment="1">
      <alignment horizontal="justify" vertical="center"/>
    </xf>
    <xf numFmtId="0" fontId="49" fillId="10" borderId="36" xfId="3" quotePrefix="1" applyFont="1" applyFill="1" applyBorder="1" applyAlignment="1">
      <alignment horizontal="justify" vertical="center"/>
    </xf>
    <xf numFmtId="0" fontId="45" fillId="0" borderId="12" xfId="3" quotePrefix="1" applyFont="1" applyBorder="1" applyAlignment="1">
      <alignment horizontal="left" vertical="top" wrapText="1"/>
    </xf>
    <xf numFmtId="0" fontId="45" fillId="0" borderId="0" xfId="3" quotePrefix="1" applyFont="1" applyAlignment="1">
      <alignment horizontal="left" vertical="top" wrapText="1"/>
    </xf>
    <xf numFmtId="0" fontId="45" fillId="0" borderId="3" xfId="3" quotePrefix="1" applyFont="1" applyBorder="1" applyAlignment="1">
      <alignment horizontal="left" vertical="top" wrapText="1"/>
    </xf>
    <xf numFmtId="0" fontId="111" fillId="0" borderId="109" xfId="0" applyFont="1" applyBorder="1" applyAlignment="1" applyProtection="1">
      <alignment horizontal="center" vertical="top"/>
      <protection hidden="1"/>
    </xf>
    <xf numFmtId="0" fontId="111" fillId="0" borderId="112" xfId="0" applyFont="1" applyBorder="1" applyAlignment="1" applyProtection="1">
      <alignment horizontal="center" vertical="top"/>
      <protection hidden="1"/>
    </xf>
    <xf numFmtId="0" fontId="111" fillId="0" borderId="111" xfId="0" applyFont="1" applyBorder="1" applyAlignment="1" applyProtection="1">
      <alignment horizontal="center" vertical="top"/>
      <protection hidden="1"/>
    </xf>
    <xf numFmtId="0" fontId="116" fillId="0" borderId="109" xfId="0" applyFont="1" applyBorder="1" applyAlignment="1" applyProtection="1">
      <alignment horizontal="center" vertical="top"/>
      <protection hidden="1"/>
    </xf>
    <xf numFmtId="0" fontId="116" fillId="0" borderId="112" xfId="0" applyFont="1" applyBorder="1" applyAlignment="1" applyProtection="1">
      <alignment horizontal="center" vertical="top"/>
      <protection hidden="1"/>
    </xf>
    <xf numFmtId="0" fontId="116" fillId="0" borderId="111" xfId="0" applyFont="1" applyBorder="1" applyAlignment="1" applyProtection="1">
      <alignment horizontal="center" vertical="top"/>
      <protection hidden="1"/>
    </xf>
    <xf numFmtId="0" fontId="118" fillId="0" borderId="109" xfId="0" applyFont="1" applyBorder="1" applyAlignment="1" applyProtection="1">
      <alignment horizontal="center" vertical="top" wrapText="1"/>
      <protection locked="0"/>
    </xf>
    <xf numFmtId="0" fontId="118" fillId="0" borderId="112" xfId="0" applyFont="1" applyBorder="1" applyAlignment="1" applyProtection="1">
      <alignment horizontal="center" vertical="top" wrapText="1"/>
      <protection locked="0"/>
    </xf>
    <xf numFmtId="0" fontId="118" fillId="0" borderId="111" xfId="0" applyFont="1" applyBorder="1" applyAlignment="1" applyProtection="1">
      <alignment horizontal="center" vertical="top" wrapText="1"/>
      <protection locked="0"/>
    </xf>
    <xf numFmtId="0" fontId="117" fillId="0" borderId="109" xfId="0" applyFont="1" applyBorder="1" applyAlignment="1">
      <alignment horizontal="center" vertical="top"/>
    </xf>
    <xf numFmtId="0" fontId="117" fillId="0" borderId="112" xfId="0" applyFont="1" applyBorder="1" applyAlignment="1">
      <alignment horizontal="center" vertical="top"/>
    </xf>
    <xf numFmtId="0" fontId="117" fillId="0" borderId="111" xfId="0" applyFont="1" applyBorder="1" applyAlignment="1">
      <alignment horizontal="center" vertical="top"/>
    </xf>
    <xf numFmtId="0" fontId="111" fillId="0" borderId="109" xfId="0" applyFont="1" applyBorder="1" applyAlignment="1">
      <alignment horizontal="center" vertical="top"/>
    </xf>
    <xf numFmtId="0" fontId="111" fillId="0" borderId="112" xfId="0" applyFont="1" applyBorder="1" applyAlignment="1">
      <alignment horizontal="center" vertical="top"/>
    </xf>
    <xf numFmtId="0" fontId="111" fillId="0" borderId="111" xfId="0" applyFont="1" applyBorder="1" applyAlignment="1">
      <alignment horizontal="center" vertical="top"/>
    </xf>
    <xf numFmtId="9" fontId="118" fillId="0" borderId="109" xfId="0" applyNumberFormat="1" applyFont="1" applyBorder="1" applyAlignment="1" applyProtection="1">
      <alignment horizontal="center" vertical="top" wrapText="1"/>
      <protection hidden="1"/>
    </xf>
    <xf numFmtId="9" fontId="118" fillId="0" borderId="112" xfId="0" applyNumberFormat="1" applyFont="1" applyBorder="1" applyAlignment="1" applyProtection="1">
      <alignment horizontal="center" vertical="top" wrapText="1"/>
      <protection hidden="1"/>
    </xf>
    <xf numFmtId="9" fontId="118" fillId="0" borderId="111" xfId="0" applyNumberFormat="1" applyFont="1" applyBorder="1" applyAlignment="1" applyProtection="1">
      <alignment horizontal="center" vertical="top" wrapText="1"/>
      <protection hidden="1"/>
    </xf>
    <xf numFmtId="9" fontId="97" fillId="0" borderId="109" xfId="0" applyNumberFormat="1" applyFont="1" applyBorder="1" applyAlignment="1" applyProtection="1">
      <alignment horizontal="center" vertical="top" wrapText="1"/>
      <protection hidden="1"/>
    </xf>
    <xf numFmtId="9" fontId="97" fillId="0" borderId="112" xfId="0" applyNumberFormat="1" applyFont="1" applyBorder="1" applyAlignment="1" applyProtection="1">
      <alignment horizontal="center" vertical="top" wrapText="1"/>
      <protection hidden="1"/>
    </xf>
    <xf numFmtId="9" fontId="97" fillId="0" borderId="111" xfId="0" applyNumberFormat="1" applyFont="1" applyBorder="1" applyAlignment="1" applyProtection="1">
      <alignment horizontal="center" vertical="top" wrapText="1"/>
      <protection hidden="1"/>
    </xf>
    <xf numFmtId="9" fontId="105" fillId="0" borderId="109" xfId="0" applyNumberFormat="1" applyFont="1" applyBorder="1" applyAlignment="1" applyProtection="1">
      <alignment horizontal="center" vertical="top" wrapText="1"/>
      <protection hidden="1"/>
    </xf>
    <xf numFmtId="9" fontId="105" fillId="0" borderId="112" xfId="0" applyNumberFormat="1" applyFont="1" applyBorder="1" applyAlignment="1" applyProtection="1">
      <alignment horizontal="center" vertical="top" wrapText="1"/>
      <protection hidden="1"/>
    </xf>
    <xf numFmtId="9" fontId="105" fillId="0" borderId="111" xfId="0" applyNumberFormat="1" applyFont="1" applyBorder="1" applyAlignment="1" applyProtection="1">
      <alignment horizontal="center" vertical="top" wrapText="1"/>
      <protection hidden="1"/>
    </xf>
    <xf numFmtId="0" fontId="116" fillId="0" borderId="109" xfId="0" applyFont="1" applyBorder="1" applyAlignment="1" applyProtection="1">
      <alignment horizontal="center" vertical="top" wrapText="1"/>
      <protection hidden="1"/>
    </xf>
    <xf numFmtId="0" fontId="116" fillId="0" borderId="112" xfId="0" applyFont="1" applyBorder="1" applyAlignment="1" applyProtection="1">
      <alignment horizontal="center" vertical="top" wrapText="1"/>
      <protection hidden="1"/>
    </xf>
    <xf numFmtId="0" fontId="116" fillId="0" borderId="111" xfId="0" applyFont="1" applyBorder="1" applyAlignment="1" applyProtection="1">
      <alignment horizontal="center" vertical="top" wrapText="1"/>
      <protection hidden="1"/>
    </xf>
    <xf numFmtId="9" fontId="97" fillId="0" borderId="109" xfId="0" applyNumberFormat="1" applyFont="1" applyBorder="1" applyAlignment="1" applyProtection="1">
      <alignment horizontal="center" vertical="top" wrapText="1"/>
      <protection locked="0"/>
    </xf>
    <xf numFmtId="9" fontId="97" fillId="0" borderId="112" xfId="0" applyNumberFormat="1" applyFont="1" applyBorder="1" applyAlignment="1" applyProtection="1">
      <alignment horizontal="center" vertical="top" wrapText="1"/>
      <protection locked="0"/>
    </xf>
    <xf numFmtId="9" fontId="97" fillId="0" borderId="111" xfId="0" applyNumberFormat="1" applyFont="1" applyBorder="1" applyAlignment="1" applyProtection="1">
      <alignment horizontal="center" vertical="top" wrapText="1"/>
      <protection locked="0"/>
    </xf>
    <xf numFmtId="9" fontId="105" fillId="0" borderId="109" xfId="0" applyNumberFormat="1" applyFont="1" applyBorder="1" applyAlignment="1" applyProtection="1">
      <alignment horizontal="center" vertical="top" wrapText="1"/>
      <protection locked="0"/>
    </xf>
    <xf numFmtId="9" fontId="105" fillId="0" borderId="112" xfId="0" applyNumberFormat="1" applyFont="1" applyBorder="1" applyAlignment="1" applyProtection="1">
      <alignment horizontal="center" vertical="top" wrapText="1"/>
      <protection locked="0"/>
    </xf>
    <xf numFmtId="9" fontId="105" fillId="0" borderId="111" xfId="0" applyNumberFormat="1" applyFont="1" applyBorder="1" applyAlignment="1" applyProtection="1">
      <alignment horizontal="center" vertical="top" wrapText="1"/>
      <protection locked="0"/>
    </xf>
    <xf numFmtId="0" fontId="111" fillId="0" borderId="109" xfId="0" applyFont="1" applyBorder="1" applyAlignment="1">
      <alignment horizontal="center" vertical="top" wrapText="1"/>
    </xf>
    <xf numFmtId="0" fontId="111" fillId="0" borderId="112" xfId="0" applyFont="1" applyBorder="1" applyAlignment="1">
      <alignment horizontal="center" vertical="top" wrapText="1"/>
    </xf>
    <xf numFmtId="0" fontId="111" fillId="0" borderId="111" xfId="0" applyFont="1" applyBorder="1" applyAlignment="1">
      <alignment horizontal="center" vertical="top" wrapText="1"/>
    </xf>
    <xf numFmtId="0" fontId="116" fillId="0" borderId="109" xfId="0" applyFont="1" applyBorder="1" applyAlignment="1">
      <alignment horizontal="center" vertical="top" wrapText="1"/>
    </xf>
    <xf numFmtId="0" fontId="116" fillId="0" borderId="112" xfId="0" applyFont="1" applyBorder="1" applyAlignment="1">
      <alignment horizontal="center" vertical="top" wrapText="1"/>
    </xf>
    <xf numFmtId="0" fontId="116" fillId="0" borderId="111" xfId="0" applyFont="1" applyBorder="1" applyAlignment="1">
      <alignment horizontal="center" vertical="top" wrapText="1"/>
    </xf>
    <xf numFmtId="0" fontId="105" fillId="0" borderId="109" xfId="0" applyFont="1" applyBorder="1" applyAlignment="1" applyProtection="1">
      <alignment horizontal="center" vertical="top" wrapText="1"/>
      <protection locked="0"/>
    </xf>
    <xf numFmtId="0" fontId="105" fillId="0" borderId="112" xfId="0" applyFont="1" applyBorder="1" applyAlignment="1" applyProtection="1">
      <alignment horizontal="center" vertical="top" wrapText="1"/>
      <protection locked="0"/>
    </xf>
    <xf numFmtId="0" fontId="105" fillId="0" borderId="111" xfId="0" applyFont="1" applyBorder="1" applyAlignment="1" applyProtection="1">
      <alignment horizontal="center" vertical="top" wrapText="1"/>
      <protection locked="0"/>
    </xf>
    <xf numFmtId="0" fontId="105" fillId="0" borderId="109" xfId="0" applyFont="1" applyBorder="1" applyAlignment="1" applyProtection="1">
      <alignment horizontal="center" vertical="top"/>
      <protection locked="0"/>
    </xf>
    <xf numFmtId="0" fontId="105" fillId="0" borderId="112" xfId="0" applyFont="1" applyBorder="1" applyAlignment="1" applyProtection="1">
      <alignment horizontal="center" vertical="top"/>
      <protection locked="0"/>
    </xf>
    <xf numFmtId="0" fontId="105" fillId="0" borderId="111" xfId="0" applyFont="1" applyBorder="1" applyAlignment="1" applyProtection="1">
      <alignment horizontal="center" vertical="top"/>
      <protection locked="0"/>
    </xf>
    <xf numFmtId="0" fontId="117" fillId="0" borderId="109" xfId="0" applyFont="1" applyBorder="1" applyAlignment="1" applyProtection="1">
      <alignment horizontal="center" vertical="top" wrapText="1"/>
      <protection hidden="1"/>
    </xf>
    <xf numFmtId="0" fontId="117" fillId="0" borderId="112" xfId="0" applyFont="1" applyBorder="1" applyAlignment="1" applyProtection="1">
      <alignment horizontal="center" vertical="top" wrapText="1"/>
      <protection hidden="1"/>
    </xf>
    <xf numFmtId="0" fontId="117" fillId="0" borderId="111" xfId="0" applyFont="1" applyBorder="1" applyAlignment="1" applyProtection="1">
      <alignment horizontal="center" vertical="top" wrapText="1"/>
      <protection hidden="1"/>
    </xf>
    <xf numFmtId="9" fontId="118" fillId="0" borderId="109" xfId="0" applyNumberFormat="1" applyFont="1" applyBorder="1" applyAlignment="1" applyProtection="1">
      <alignment horizontal="center" vertical="top" wrapText="1"/>
      <protection locked="0"/>
    </xf>
    <xf numFmtId="9" fontId="118" fillId="0" borderId="112" xfId="0" applyNumberFormat="1" applyFont="1" applyBorder="1" applyAlignment="1" applyProtection="1">
      <alignment horizontal="center" vertical="top" wrapText="1"/>
      <protection locked="0"/>
    </xf>
    <xf numFmtId="9" fontId="118" fillId="0" borderId="111" xfId="0" applyNumberFormat="1" applyFont="1" applyBorder="1" applyAlignment="1" applyProtection="1">
      <alignment horizontal="center" vertical="top" wrapText="1"/>
      <protection locked="0"/>
    </xf>
    <xf numFmtId="0" fontId="117" fillId="0" borderId="109" xfId="0" applyFont="1" applyBorder="1" applyAlignment="1">
      <alignment horizontal="center" vertical="top" wrapText="1"/>
    </xf>
    <xf numFmtId="0" fontId="117" fillId="0" borderId="112" xfId="0" applyFont="1" applyBorder="1" applyAlignment="1">
      <alignment horizontal="center" vertical="top" wrapText="1"/>
    </xf>
    <xf numFmtId="0" fontId="117" fillId="0" borderId="111" xfId="0" applyFont="1" applyBorder="1" applyAlignment="1">
      <alignment horizontal="center" vertical="top" wrapText="1"/>
    </xf>
    <xf numFmtId="0" fontId="117" fillId="0" borderId="109" xfId="0" applyFont="1" applyBorder="1" applyAlignment="1" applyProtection="1">
      <alignment horizontal="center" vertical="top"/>
      <protection hidden="1"/>
    </xf>
    <xf numFmtId="0" fontId="117" fillId="0" borderId="112" xfId="0" applyFont="1" applyBorder="1" applyAlignment="1" applyProtection="1">
      <alignment horizontal="center" vertical="top"/>
      <protection hidden="1"/>
    </xf>
    <xf numFmtId="0" fontId="117" fillId="0" borderId="111" xfId="0" applyFont="1" applyBorder="1" applyAlignment="1" applyProtection="1">
      <alignment horizontal="center" vertical="top"/>
      <protection hidden="1"/>
    </xf>
    <xf numFmtId="0" fontId="111" fillId="0" borderId="109" xfId="0" applyFont="1" applyBorder="1" applyAlignment="1" applyProtection="1">
      <alignment horizontal="center" vertical="top" wrapText="1"/>
      <protection hidden="1"/>
    </xf>
    <xf numFmtId="0" fontId="111" fillId="0" borderId="112" xfId="0" applyFont="1" applyBorder="1" applyAlignment="1" applyProtection="1">
      <alignment horizontal="center" vertical="top" wrapText="1"/>
      <protection hidden="1"/>
    </xf>
    <xf numFmtId="0" fontId="111" fillId="0" borderId="111" xfId="0" applyFont="1" applyBorder="1" applyAlignment="1" applyProtection="1">
      <alignment horizontal="center" vertical="top" wrapText="1"/>
      <protection hidden="1"/>
    </xf>
    <xf numFmtId="0" fontId="118" fillId="0" borderId="109" xfId="0" applyFont="1" applyBorder="1" applyAlignment="1" applyProtection="1">
      <alignment horizontal="center" vertical="top"/>
      <protection locked="0"/>
    </xf>
    <xf numFmtId="0" fontId="118" fillId="0" borderId="112" xfId="0" applyFont="1" applyBorder="1" applyAlignment="1" applyProtection="1">
      <alignment horizontal="center" vertical="top"/>
      <protection locked="0"/>
    </xf>
    <xf numFmtId="0" fontId="118" fillId="0" borderId="111" xfId="0" applyFont="1" applyBorder="1" applyAlignment="1" applyProtection="1">
      <alignment horizontal="center" vertical="top"/>
      <protection locked="0"/>
    </xf>
    <xf numFmtId="0" fontId="97" fillId="0" borderId="109" xfId="0" applyFont="1" applyBorder="1" applyAlignment="1" applyProtection="1">
      <alignment horizontal="center" vertical="top" wrapText="1"/>
      <protection locked="0"/>
    </xf>
    <xf numFmtId="0" fontId="97" fillId="0" borderId="112" xfId="0" applyFont="1" applyBorder="1" applyAlignment="1" applyProtection="1">
      <alignment horizontal="center" vertical="top" wrapText="1"/>
      <protection locked="0"/>
    </xf>
    <xf numFmtId="0" fontId="97" fillId="0" borderId="111" xfId="0" applyFont="1" applyBorder="1" applyAlignment="1" applyProtection="1">
      <alignment horizontal="center" vertical="top" wrapText="1"/>
      <protection locked="0"/>
    </xf>
    <xf numFmtId="0" fontId="97" fillId="0" borderId="109" xfId="0" applyFont="1" applyBorder="1" applyAlignment="1" applyProtection="1">
      <alignment horizontal="center" vertical="top"/>
      <protection locked="0"/>
    </xf>
    <xf numFmtId="0" fontId="97" fillId="0" borderId="112" xfId="0" applyFont="1" applyBorder="1" applyAlignment="1" applyProtection="1">
      <alignment horizontal="center" vertical="top"/>
      <protection locked="0"/>
    </xf>
    <xf numFmtId="0" fontId="97" fillId="0" borderId="111" xfId="0" applyFont="1" applyBorder="1" applyAlignment="1" applyProtection="1">
      <alignment horizontal="center" vertical="top"/>
      <protection locked="0"/>
    </xf>
    <xf numFmtId="0" fontId="111" fillId="0" borderId="113" xfId="0" applyFont="1" applyBorder="1" applyAlignment="1">
      <alignment horizontal="center" vertical="center"/>
    </xf>
    <xf numFmtId="0" fontId="111" fillId="0" borderId="0" xfId="0" applyFont="1" applyAlignment="1">
      <alignment horizontal="center" vertical="center"/>
    </xf>
    <xf numFmtId="0" fontId="97" fillId="0" borderId="106" xfId="0" applyFont="1" applyBorder="1" applyAlignment="1">
      <alignment horizontal="left" vertical="center" wrapText="1"/>
    </xf>
    <xf numFmtId="0" fontId="97" fillId="0" borderId="108" xfId="0" applyFont="1" applyBorder="1" applyAlignment="1">
      <alignment horizontal="left" vertical="center" wrapText="1"/>
    </xf>
    <xf numFmtId="0" fontId="97" fillId="0" borderId="107" xfId="0" applyFont="1" applyBorder="1" applyAlignment="1">
      <alignment horizontal="left" vertical="center" wrapText="1"/>
    </xf>
    <xf numFmtId="0" fontId="97" fillId="10" borderId="109" xfId="0" applyFont="1" applyFill="1" applyBorder="1" applyAlignment="1" applyProtection="1">
      <alignment horizontal="center" vertical="top" wrapText="1"/>
      <protection locked="0"/>
    </xf>
    <xf numFmtId="0" fontId="97" fillId="10" borderId="112" xfId="0" applyFont="1" applyFill="1" applyBorder="1" applyAlignment="1" applyProtection="1">
      <alignment horizontal="center" vertical="top" wrapText="1"/>
      <protection locked="0"/>
    </xf>
    <xf numFmtId="0" fontId="97" fillId="10" borderId="111" xfId="0" applyFont="1" applyFill="1" applyBorder="1" applyAlignment="1" applyProtection="1">
      <alignment horizontal="center" vertical="top" wrapText="1"/>
      <protection locked="0"/>
    </xf>
    <xf numFmtId="0" fontId="117" fillId="19" borderId="106" xfId="0" applyFont="1" applyFill="1" applyBorder="1" applyAlignment="1">
      <alignment horizontal="left" vertical="top"/>
    </xf>
    <xf numFmtId="0" fontId="117" fillId="19" borderId="107" xfId="0" applyFont="1" applyFill="1" applyBorder="1" applyAlignment="1">
      <alignment horizontal="left" vertical="top"/>
    </xf>
    <xf numFmtId="0" fontId="97" fillId="10" borderId="126" xfId="0" applyFont="1" applyFill="1" applyBorder="1" applyAlignment="1" applyProtection="1">
      <alignment horizontal="left" vertical="center"/>
      <protection locked="0"/>
    </xf>
    <xf numFmtId="0" fontId="97" fillId="10" borderId="127" xfId="0" applyFont="1" applyFill="1" applyBorder="1" applyAlignment="1" applyProtection="1">
      <alignment horizontal="left" vertical="center"/>
      <protection locked="0"/>
    </xf>
    <xf numFmtId="0" fontId="97" fillId="10" borderId="128" xfId="0" applyFont="1" applyFill="1" applyBorder="1" applyAlignment="1" applyProtection="1">
      <alignment horizontal="left" vertical="center"/>
      <protection locked="0"/>
    </xf>
    <xf numFmtId="0" fontId="97" fillId="10" borderId="100" xfId="0" applyFont="1" applyFill="1" applyBorder="1" applyAlignment="1" applyProtection="1">
      <alignment horizontal="left" vertical="center" wrapText="1"/>
      <protection locked="0"/>
    </xf>
    <xf numFmtId="0" fontId="97" fillId="10" borderId="101" xfId="0" applyFont="1" applyFill="1" applyBorder="1" applyAlignment="1" applyProtection="1">
      <alignment horizontal="left" vertical="center" wrapText="1"/>
      <protection locked="0"/>
    </xf>
    <xf numFmtId="0" fontId="97" fillId="10" borderId="102" xfId="0" applyFont="1" applyFill="1" applyBorder="1" applyAlignment="1" applyProtection="1">
      <alignment horizontal="left" vertical="center" wrapText="1"/>
      <protection locked="0"/>
    </xf>
    <xf numFmtId="0" fontId="97" fillId="10" borderId="100" xfId="0" applyFont="1" applyFill="1" applyBorder="1" applyAlignment="1" applyProtection="1">
      <alignment horizontal="left" vertical="center"/>
      <protection locked="0"/>
    </xf>
    <xf numFmtId="0" fontId="97" fillId="10" borderId="101" xfId="0" applyFont="1" applyFill="1" applyBorder="1" applyAlignment="1" applyProtection="1">
      <alignment horizontal="left" vertical="center"/>
      <protection locked="0"/>
    </xf>
    <xf numFmtId="0" fontId="97" fillId="10" borderId="102" xfId="0" applyFont="1" applyFill="1" applyBorder="1" applyAlignment="1" applyProtection="1">
      <alignment horizontal="left" vertical="center"/>
      <protection locked="0"/>
    </xf>
    <xf numFmtId="0" fontId="111" fillId="19" borderId="109" xfId="0" applyFont="1" applyFill="1" applyBorder="1" applyAlignment="1">
      <alignment horizontal="center" vertical="center" wrapText="1"/>
    </xf>
    <xf numFmtId="0" fontId="111" fillId="19" borderId="111" xfId="0" applyFont="1" applyFill="1" applyBorder="1" applyAlignment="1">
      <alignment horizontal="center" vertical="center" wrapText="1"/>
    </xf>
    <xf numFmtId="0" fontId="111" fillId="19" borderId="113" xfId="0" applyFont="1" applyFill="1" applyBorder="1" applyAlignment="1">
      <alignment horizontal="center" vertical="center" wrapText="1"/>
    </xf>
    <xf numFmtId="0" fontId="111" fillId="19" borderId="103" xfId="0" applyFont="1" applyFill="1" applyBorder="1" applyAlignment="1">
      <alignment horizontal="center" vertical="center"/>
    </xf>
    <xf numFmtId="0" fontId="111" fillId="19" borderId="113" xfId="0" applyFont="1" applyFill="1" applyBorder="1" applyAlignment="1">
      <alignment horizontal="center" vertical="center"/>
    </xf>
    <xf numFmtId="0" fontId="111" fillId="19" borderId="110" xfId="0" applyFont="1" applyFill="1" applyBorder="1" applyAlignment="1">
      <alignment horizontal="center" vertical="center" wrapText="1"/>
    </xf>
    <xf numFmtId="0" fontId="117" fillId="19" borderId="109" xfId="0" applyFont="1" applyFill="1" applyBorder="1" applyAlignment="1">
      <alignment horizontal="center" vertical="top" textRotation="90" wrapText="1"/>
    </xf>
    <xf numFmtId="0" fontId="117" fillId="19" borderId="111" xfId="0" applyFont="1" applyFill="1" applyBorder="1" applyAlignment="1">
      <alignment horizontal="center" vertical="top" textRotation="90" wrapText="1"/>
    </xf>
    <xf numFmtId="0" fontId="111" fillId="19" borderId="104" xfId="0" applyFont="1" applyFill="1" applyBorder="1" applyAlignment="1">
      <alignment horizontal="center" vertical="center"/>
    </xf>
    <xf numFmtId="0" fontId="111" fillId="19" borderId="105" xfId="0" applyFont="1" applyFill="1" applyBorder="1" applyAlignment="1">
      <alignment horizontal="center" vertical="center"/>
    </xf>
    <xf numFmtId="0" fontId="117" fillId="19" borderId="109" xfId="0" applyFont="1" applyFill="1" applyBorder="1" applyAlignment="1">
      <alignment horizontal="center" vertical="center" textRotation="90"/>
    </xf>
    <xf numFmtId="0" fontId="117" fillId="19" borderId="111" xfId="0" applyFont="1" applyFill="1" applyBorder="1" applyAlignment="1">
      <alignment horizontal="center" vertical="center" textRotation="90"/>
    </xf>
    <xf numFmtId="0" fontId="117" fillId="19" borderId="110" xfId="0" applyFont="1" applyFill="1" applyBorder="1" applyAlignment="1">
      <alignment horizontal="center" vertical="center"/>
    </xf>
    <xf numFmtId="0" fontId="111" fillId="19" borderId="111" xfId="0" applyFont="1" applyFill="1" applyBorder="1" applyAlignment="1">
      <alignment horizontal="center" vertical="center"/>
    </xf>
    <xf numFmtId="0" fontId="111" fillId="19" borderId="110" xfId="0" applyFont="1" applyFill="1" applyBorder="1" applyAlignment="1">
      <alignment horizontal="center" vertical="center"/>
    </xf>
    <xf numFmtId="0" fontId="111" fillId="19" borderId="112" xfId="0" applyFont="1" applyFill="1" applyBorder="1" applyAlignment="1">
      <alignment horizontal="center" vertical="center" wrapText="1"/>
    </xf>
    <xf numFmtId="0" fontId="117" fillId="19" borderId="108" xfId="0" applyFont="1" applyFill="1" applyBorder="1" applyAlignment="1">
      <alignment horizontal="left" vertical="top"/>
    </xf>
    <xf numFmtId="0" fontId="111" fillId="19" borderId="106" xfId="0" applyFont="1" applyFill="1" applyBorder="1" applyAlignment="1">
      <alignment horizontal="center" vertical="center"/>
    </xf>
    <xf numFmtId="0" fontId="111" fillId="19" borderId="108" xfId="0" applyFont="1" applyFill="1" applyBorder="1" applyAlignment="1">
      <alignment horizontal="center" vertical="center"/>
    </xf>
    <xf numFmtId="0" fontId="111" fillId="19" borderId="103" xfId="0" applyFont="1" applyFill="1" applyBorder="1" applyAlignment="1">
      <alignment horizontal="center" vertical="top"/>
    </xf>
    <xf numFmtId="0" fontId="111" fillId="19" borderId="104" xfId="0" applyFont="1" applyFill="1" applyBorder="1" applyAlignment="1">
      <alignment horizontal="center" vertical="top"/>
    </xf>
    <xf numFmtId="0" fontId="111" fillId="19" borderId="105" xfId="0" applyFont="1" applyFill="1" applyBorder="1" applyAlignment="1">
      <alignment horizontal="center" vertical="top"/>
    </xf>
    <xf numFmtId="0" fontId="111" fillId="19" borderId="109" xfId="0" applyFont="1" applyFill="1" applyBorder="1" applyAlignment="1">
      <alignment horizontal="center" vertical="center" textRotation="90" wrapText="1"/>
    </xf>
    <xf numFmtId="0" fontId="111" fillId="19" borderId="111" xfId="0" applyFont="1" applyFill="1" applyBorder="1" applyAlignment="1">
      <alignment horizontal="center" vertical="center" textRotation="90" wrapText="1"/>
    </xf>
    <xf numFmtId="0" fontId="111" fillId="19" borderId="110" xfId="0" applyFont="1" applyFill="1" applyBorder="1" applyAlignment="1">
      <alignment horizontal="center" vertical="center" textRotation="90" wrapText="1"/>
    </xf>
    <xf numFmtId="0" fontId="113" fillId="25" borderId="0" xfId="0" applyFont="1" applyFill="1" applyAlignment="1" applyProtection="1">
      <alignment horizontal="center" vertical="center" wrapText="1" readingOrder="1"/>
      <protection hidden="1"/>
    </xf>
    <xf numFmtId="0" fontId="113" fillId="25" borderId="16" xfId="0" applyFont="1" applyFill="1" applyBorder="1" applyAlignment="1" applyProtection="1">
      <alignment horizontal="center" vertical="center" wrapText="1" readingOrder="1"/>
      <protection hidden="1"/>
    </xf>
    <xf numFmtId="0" fontId="113" fillId="25" borderId="3" xfId="0" applyFont="1" applyFill="1" applyBorder="1" applyAlignment="1" applyProtection="1">
      <alignment horizontal="center" vertical="center" wrapText="1" readingOrder="1"/>
      <protection hidden="1"/>
    </xf>
    <xf numFmtId="0" fontId="113" fillId="25" borderId="13" xfId="0" applyFont="1" applyFill="1" applyBorder="1" applyAlignment="1" applyProtection="1">
      <alignment horizontal="center" vertical="center" wrapText="1" readingOrder="1"/>
      <protection hidden="1"/>
    </xf>
    <xf numFmtId="0" fontId="113" fillId="26" borderId="12" xfId="0" applyFont="1" applyFill="1" applyBorder="1" applyAlignment="1" applyProtection="1">
      <alignment horizontal="center" wrapText="1" readingOrder="1"/>
      <protection hidden="1"/>
    </xf>
    <xf numFmtId="0" fontId="113" fillId="26" borderId="0" xfId="0" applyFont="1" applyFill="1" applyAlignment="1" applyProtection="1">
      <alignment horizontal="center" wrapText="1" readingOrder="1"/>
      <protection hidden="1"/>
    </xf>
    <xf numFmtId="0" fontId="113" fillId="26" borderId="15" xfId="0" applyFont="1" applyFill="1" applyBorder="1" applyAlignment="1" applyProtection="1">
      <alignment horizontal="center" wrapText="1" readingOrder="1"/>
      <protection hidden="1"/>
    </xf>
    <xf numFmtId="0" fontId="113" fillId="26" borderId="16" xfId="0" applyFont="1" applyFill="1" applyBorder="1" applyAlignment="1" applyProtection="1">
      <alignment horizontal="center" wrapText="1" readingOrder="1"/>
      <protection hidden="1"/>
    </xf>
    <xf numFmtId="0" fontId="113" fillId="26" borderId="3" xfId="0" applyFont="1" applyFill="1" applyBorder="1" applyAlignment="1" applyProtection="1">
      <alignment horizontal="center" wrapText="1" readingOrder="1"/>
      <protection hidden="1"/>
    </xf>
    <xf numFmtId="0" fontId="113" fillId="26" borderId="13" xfId="0" applyFont="1" applyFill="1" applyBorder="1" applyAlignment="1" applyProtection="1">
      <alignment horizontal="center" wrapText="1" readingOrder="1"/>
      <protection hidden="1"/>
    </xf>
    <xf numFmtId="0" fontId="113" fillId="8" borderId="12" xfId="0" applyFont="1" applyFill="1" applyBorder="1" applyAlignment="1" applyProtection="1">
      <alignment horizontal="center" wrapText="1" readingOrder="1"/>
      <protection hidden="1"/>
    </xf>
    <xf numFmtId="0" fontId="113" fillId="8" borderId="0" xfId="0" applyFont="1" applyFill="1" applyAlignment="1" applyProtection="1">
      <alignment horizontal="center" wrapText="1" readingOrder="1"/>
      <protection hidden="1"/>
    </xf>
    <xf numFmtId="0" fontId="113" fillId="8" borderId="15" xfId="0" applyFont="1" applyFill="1" applyBorder="1" applyAlignment="1" applyProtection="1">
      <alignment horizontal="center" wrapText="1" readingOrder="1"/>
      <protection hidden="1"/>
    </xf>
    <xf numFmtId="0" fontId="113" fillId="8" borderId="16" xfId="0" applyFont="1" applyFill="1" applyBorder="1" applyAlignment="1" applyProtection="1">
      <alignment horizontal="center" wrapText="1" readingOrder="1"/>
      <protection hidden="1"/>
    </xf>
    <xf numFmtId="0" fontId="113" fillId="8" borderId="3" xfId="0" applyFont="1" applyFill="1" applyBorder="1" applyAlignment="1" applyProtection="1">
      <alignment horizontal="center" wrapText="1" readingOrder="1"/>
      <protection hidden="1"/>
    </xf>
    <xf numFmtId="0" fontId="113" fillId="8" borderId="13" xfId="0" applyFont="1" applyFill="1" applyBorder="1" applyAlignment="1" applyProtection="1">
      <alignment horizontal="center" wrapText="1" readingOrder="1"/>
      <protection hidden="1"/>
    </xf>
    <xf numFmtId="0" fontId="113" fillId="7" borderId="12" xfId="0" applyFont="1" applyFill="1" applyBorder="1" applyAlignment="1" applyProtection="1">
      <alignment horizontal="center" wrapText="1" readingOrder="1"/>
      <protection hidden="1"/>
    </xf>
    <xf numFmtId="0" fontId="113" fillId="7" borderId="0" xfId="0" applyFont="1" applyFill="1" applyAlignment="1" applyProtection="1">
      <alignment horizontal="center" wrapText="1" readingOrder="1"/>
      <protection hidden="1"/>
    </xf>
    <xf numFmtId="0" fontId="113" fillId="7" borderId="15" xfId="0" applyFont="1" applyFill="1" applyBorder="1" applyAlignment="1" applyProtection="1">
      <alignment horizontal="center" wrapText="1" readingOrder="1"/>
      <protection hidden="1"/>
    </xf>
    <xf numFmtId="0" fontId="113" fillId="7" borderId="16" xfId="0" applyFont="1" applyFill="1" applyBorder="1" applyAlignment="1" applyProtection="1">
      <alignment horizontal="center" wrapText="1" readingOrder="1"/>
      <protection hidden="1"/>
    </xf>
    <xf numFmtId="0" fontId="113" fillId="7" borderId="3" xfId="0" applyFont="1" applyFill="1" applyBorder="1" applyAlignment="1" applyProtection="1">
      <alignment horizontal="center" wrapText="1" readingOrder="1"/>
      <protection hidden="1"/>
    </xf>
    <xf numFmtId="0" fontId="113" fillId="7" borderId="13" xfId="0" applyFont="1" applyFill="1" applyBorder="1" applyAlignment="1" applyProtection="1">
      <alignment horizontal="center" wrapText="1" readingOrder="1"/>
      <protection hidden="1"/>
    </xf>
    <xf numFmtId="0" fontId="113" fillId="25" borderId="12" xfId="0" applyFont="1" applyFill="1" applyBorder="1" applyAlignment="1" applyProtection="1">
      <alignment horizontal="center" vertical="center" wrapText="1" readingOrder="1"/>
      <protection hidden="1"/>
    </xf>
    <xf numFmtId="0" fontId="113" fillId="25" borderId="15" xfId="0" applyFont="1" applyFill="1" applyBorder="1" applyAlignment="1" applyProtection="1">
      <alignment horizontal="center" vertical="center" wrapText="1" readingOrder="1"/>
      <protection hidden="1"/>
    </xf>
    <xf numFmtId="0" fontId="60" fillId="0" borderId="33" xfId="0" applyFont="1" applyBorder="1" applyAlignment="1">
      <alignment horizontal="center" vertical="center" wrapText="1"/>
    </xf>
    <xf numFmtId="0" fontId="60" fillId="0" borderId="38" xfId="0" applyFont="1" applyBorder="1" applyAlignment="1">
      <alignment horizontal="center" vertical="center" wrapText="1"/>
    </xf>
    <xf numFmtId="0" fontId="60" fillId="0" borderId="61"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0" xfId="0" applyFont="1" applyAlignment="1">
      <alignment horizontal="center" vertical="center" wrapText="1"/>
    </xf>
    <xf numFmtId="0" fontId="60" fillId="0" borderId="3" xfId="0" applyFont="1" applyBorder="1" applyAlignment="1">
      <alignment horizontal="center" vertical="center" wrapText="1"/>
    </xf>
    <xf numFmtId="0" fontId="60" fillId="0" borderId="15" xfId="0" applyFont="1" applyBorder="1" applyAlignment="1">
      <alignment horizontal="center" vertical="center" wrapText="1"/>
    </xf>
    <xf numFmtId="0" fontId="60" fillId="0" borderId="16" xfId="0" applyFont="1" applyBorder="1" applyAlignment="1">
      <alignment horizontal="center" vertical="center" wrapText="1"/>
    </xf>
    <xf numFmtId="0" fontId="60" fillId="0" borderId="13" xfId="0" applyFont="1" applyBorder="1" applyAlignment="1">
      <alignment horizontal="center" vertical="center" wrapText="1"/>
    </xf>
    <xf numFmtId="0" fontId="62" fillId="7" borderId="114" xfId="0" applyFont="1" applyFill="1" applyBorder="1" applyAlignment="1">
      <alignment horizontal="center" vertical="center" wrapText="1" readingOrder="1"/>
    </xf>
    <xf numFmtId="0" fontId="62" fillId="7" borderId="115" xfId="0" applyFont="1" applyFill="1" applyBorder="1" applyAlignment="1">
      <alignment horizontal="center" vertical="center" wrapText="1" readingOrder="1"/>
    </xf>
    <xf numFmtId="0" fontId="62" fillId="7" borderId="116" xfId="0" applyFont="1" applyFill="1" applyBorder="1" applyAlignment="1">
      <alignment horizontal="center" vertical="center" wrapText="1" readingOrder="1"/>
    </xf>
    <xf numFmtId="0" fontId="62" fillId="7" borderId="117" xfId="0" applyFont="1" applyFill="1" applyBorder="1" applyAlignment="1">
      <alignment horizontal="center" vertical="center" wrapText="1" readingOrder="1"/>
    </xf>
    <xf numFmtId="0" fontId="62" fillId="7" borderId="0" xfId="0" applyFont="1" applyFill="1" applyAlignment="1">
      <alignment horizontal="center" vertical="center" wrapText="1" readingOrder="1"/>
    </xf>
    <xf numFmtId="0" fontId="62" fillId="7" borderId="118" xfId="0" applyFont="1" applyFill="1" applyBorder="1" applyAlignment="1">
      <alignment horizontal="center" vertical="center" wrapText="1" readingOrder="1"/>
    </xf>
    <xf numFmtId="0" fontId="62" fillId="7" borderId="119" xfId="0" applyFont="1" applyFill="1" applyBorder="1" applyAlignment="1">
      <alignment horizontal="center" vertical="center" wrapText="1" readingOrder="1"/>
    </xf>
    <xf numFmtId="0" fontId="62" fillId="7" borderId="120" xfId="0" applyFont="1" applyFill="1" applyBorder="1" applyAlignment="1">
      <alignment horizontal="center" vertical="center" wrapText="1" readingOrder="1"/>
    </xf>
    <xf numFmtId="0" fontId="62" fillId="7" borderId="121" xfId="0" applyFont="1" applyFill="1" applyBorder="1" applyAlignment="1">
      <alignment horizontal="center" vertical="center" wrapText="1" readingOrder="1"/>
    </xf>
    <xf numFmtId="0" fontId="62" fillId="8" borderId="115" xfId="0" applyFont="1" applyFill="1" applyBorder="1" applyAlignment="1">
      <alignment horizontal="center" vertical="center" wrapText="1" readingOrder="1"/>
    </xf>
    <xf numFmtId="0" fontId="62" fillId="8" borderId="0" xfId="0" applyFont="1" applyFill="1" applyAlignment="1">
      <alignment horizontal="center" vertical="center" wrapText="1" readingOrder="1"/>
    </xf>
    <xf numFmtId="0" fontId="62" fillId="26" borderId="114" xfId="0" applyFont="1" applyFill="1" applyBorder="1" applyAlignment="1">
      <alignment horizontal="center" vertical="center" wrapText="1" readingOrder="1"/>
    </xf>
    <xf numFmtId="0" fontId="62" fillId="26" borderId="115" xfId="0" applyFont="1" applyFill="1" applyBorder="1" applyAlignment="1">
      <alignment horizontal="center" vertical="center" wrapText="1" readingOrder="1"/>
    </xf>
    <xf numFmtId="0" fontId="62" fillId="26" borderId="116" xfId="0" applyFont="1" applyFill="1" applyBorder="1" applyAlignment="1">
      <alignment horizontal="center" vertical="center" wrapText="1" readingOrder="1"/>
    </xf>
    <xf numFmtId="0" fontId="62" fillId="26" borderId="117" xfId="0" applyFont="1" applyFill="1" applyBorder="1" applyAlignment="1">
      <alignment horizontal="center" vertical="center" wrapText="1" readingOrder="1"/>
    </xf>
    <xf numFmtId="0" fontId="62" fillId="26" borderId="0" xfId="0" applyFont="1" applyFill="1" applyAlignment="1">
      <alignment horizontal="center" vertical="center" wrapText="1" readingOrder="1"/>
    </xf>
    <xf numFmtId="0" fontId="62" fillId="26" borderId="118" xfId="0" applyFont="1" applyFill="1" applyBorder="1" applyAlignment="1">
      <alignment horizontal="center" vertical="center" wrapText="1" readingOrder="1"/>
    </xf>
    <xf numFmtId="0" fontId="62" fillId="26" borderId="119" xfId="0" applyFont="1" applyFill="1" applyBorder="1" applyAlignment="1">
      <alignment horizontal="center" vertical="center" wrapText="1" readingOrder="1"/>
    </xf>
    <xf numFmtId="0" fontId="62" fillId="26" borderId="120" xfId="0" applyFont="1" applyFill="1" applyBorder="1" applyAlignment="1">
      <alignment horizontal="center" vertical="center" wrapText="1" readingOrder="1"/>
    </xf>
    <xf numFmtId="0" fontId="62" fillId="26" borderId="121" xfId="0" applyFont="1" applyFill="1" applyBorder="1" applyAlignment="1">
      <alignment horizontal="center" vertical="center" wrapText="1" readingOrder="1"/>
    </xf>
    <xf numFmtId="0" fontId="62" fillId="25" borderId="114" xfId="0" applyFont="1" applyFill="1" applyBorder="1" applyAlignment="1">
      <alignment horizontal="center" vertical="center" wrapText="1" readingOrder="1"/>
    </xf>
    <xf numFmtId="0" fontId="62" fillId="25" borderId="115" xfId="0" applyFont="1" applyFill="1" applyBorder="1" applyAlignment="1">
      <alignment horizontal="center" vertical="center" wrapText="1" readingOrder="1"/>
    </xf>
    <xf numFmtId="0" fontId="62" fillId="25" borderId="116" xfId="0" applyFont="1" applyFill="1" applyBorder="1" applyAlignment="1">
      <alignment horizontal="center" vertical="center" wrapText="1" readingOrder="1"/>
    </xf>
    <xf numFmtId="0" fontId="62" fillId="25" borderId="117" xfId="0" applyFont="1" applyFill="1" applyBorder="1" applyAlignment="1">
      <alignment horizontal="center" vertical="center" wrapText="1" readingOrder="1"/>
    </xf>
    <xf numFmtId="0" fontId="62" fillId="25" borderId="0" xfId="0" applyFont="1" applyFill="1" applyAlignment="1">
      <alignment horizontal="center" vertical="center" wrapText="1" readingOrder="1"/>
    </xf>
    <xf numFmtId="0" fontId="62" fillId="25" borderId="118" xfId="0" applyFont="1" applyFill="1" applyBorder="1" applyAlignment="1">
      <alignment horizontal="center" vertical="center" wrapText="1" readingOrder="1"/>
    </xf>
    <xf numFmtId="0" fontId="62" fillId="25" borderId="119" xfId="0" applyFont="1" applyFill="1" applyBorder="1" applyAlignment="1">
      <alignment horizontal="center" vertical="center" wrapText="1" readingOrder="1"/>
    </xf>
    <xf numFmtId="0" fontId="62" fillId="25" borderId="120" xfId="0" applyFont="1" applyFill="1" applyBorder="1" applyAlignment="1">
      <alignment horizontal="center" vertical="center" wrapText="1" readingOrder="1"/>
    </xf>
    <xf numFmtId="0" fontId="62" fillId="25" borderId="121" xfId="0" applyFont="1" applyFill="1" applyBorder="1" applyAlignment="1">
      <alignment horizontal="center" vertical="center" wrapText="1" readingOrder="1"/>
    </xf>
    <xf numFmtId="0" fontId="60" fillId="0" borderId="0" xfId="0" applyFont="1" applyAlignment="1">
      <alignment horizontal="center" vertical="center"/>
    </xf>
    <xf numFmtId="0" fontId="60" fillId="0" borderId="3" xfId="0" applyFont="1" applyBorder="1" applyAlignment="1">
      <alignment horizontal="center" vertical="center"/>
    </xf>
    <xf numFmtId="0" fontId="60" fillId="0" borderId="12" xfId="0" applyFont="1" applyBorder="1" applyAlignment="1">
      <alignment horizontal="center" vertical="center"/>
    </xf>
    <xf numFmtId="0" fontId="60" fillId="0" borderId="15" xfId="0" applyFont="1" applyBorder="1" applyAlignment="1">
      <alignment horizontal="center" vertical="center"/>
    </xf>
    <xf numFmtId="0" fontId="60" fillId="0" borderId="16" xfId="0" applyFont="1" applyBorder="1" applyAlignment="1">
      <alignment horizontal="center" vertical="center"/>
    </xf>
    <xf numFmtId="0" fontId="60" fillId="0" borderId="13" xfId="0" applyFont="1" applyBorder="1" applyAlignment="1">
      <alignment horizontal="center" vertical="center"/>
    </xf>
    <xf numFmtId="0" fontId="113" fillId="26" borderId="33" xfId="0" applyFont="1" applyFill="1" applyBorder="1" applyAlignment="1" applyProtection="1">
      <alignment horizontal="center" wrapText="1" readingOrder="1"/>
      <protection hidden="1"/>
    </xf>
    <xf numFmtId="0" fontId="113" fillId="26" borderId="38" xfId="0" applyFont="1" applyFill="1" applyBorder="1" applyAlignment="1" applyProtection="1">
      <alignment horizontal="center" wrapText="1" readingOrder="1"/>
      <protection hidden="1"/>
    </xf>
    <xf numFmtId="0" fontId="113" fillId="26" borderId="61" xfId="0" applyFont="1" applyFill="1" applyBorder="1" applyAlignment="1" applyProtection="1">
      <alignment horizontal="center" wrapText="1" readingOrder="1"/>
      <protection hidden="1"/>
    </xf>
    <xf numFmtId="0" fontId="113" fillId="7" borderId="33" xfId="0" applyFont="1" applyFill="1" applyBorder="1" applyAlignment="1" applyProtection="1">
      <alignment horizontal="center" wrapText="1" readingOrder="1"/>
      <protection hidden="1"/>
    </xf>
    <xf numFmtId="0" fontId="113" fillId="7" borderId="38" xfId="0" applyFont="1" applyFill="1" applyBorder="1" applyAlignment="1" applyProtection="1">
      <alignment horizontal="center" wrapText="1" readingOrder="1"/>
      <protection hidden="1"/>
    </xf>
    <xf numFmtId="0" fontId="113" fillId="7" borderId="61" xfId="0" applyFont="1" applyFill="1" applyBorder="1" applyAlignment="1" applyProtection="1">
      <alignment horizontal="center" wrapText="1" readingOrder="1"/>
      <protection hidden="1"/>
    </xf>
    <xf numFmtId="0" fontId="113" fillId="25" borderId="33" xfId="0" applyFont="1" applyFill="1" applyBorder="1" applyAlignment="1" applyProtection="1">
      <alignment horizontal="center" vertical="center" wrapText="1" readingOrder="1"/>
      <protection hidden="1"/>
    </xf>
    <xf numFmtId="0" fontId="113" fillId="25" borderId="38" xfId="0" applyFont="1" applyFill="1" applyBorder="1" applyAlignment="1" applyProtection="1">
      <alignment horizontal="center" vertical="center" wrapText="1" readingOrder="1"/>
      <protection hidden="1"/>
    </xf>
    <xf numFmtId="0" fontId="113" fillId="25" borderId="61" xfId="0" applyFont="1" applyFill="1" applyBorder="1" applyAlignment="1" applyProtection="1">
      <alignment horizontal="center" vertical="center" wrapText="1" readingOrder="1"/>
      <protection hidden="1"/>
    </xf>
    <xf numFmtId="0" fontId="113" fillId="8" borderId="33" xfId="0" applyFont="1" applyFill="1" applyBorder="1" applyAlignment="1" applyProtection="1">
      <alignment horizontal="center" wrapText="1" readingOrder="1"/>
      <protection hidden="1"/>
    </xf>
    <xf numFmtId="0" fontId="113" fillId="8" borderId="38" xfId="0" applyFont="1" applyFill="1" applyBorder="1" applyAlignment="1" applyProtection="1">
      <alignment horizontal="center" wrapText="1" readingOrder="1"/>
      <protection hidden="1"/>
    </xf>
    <xf numFmtId="0" fontId="113" fillId="8" borderId="61" xfId="0" applyFont="1" applyFill="1" applyBorder="1" applyAlignment="1" applyProtection="1">
      <alignment horizontal="center" wrapText="1" readingOrder="1"/>
      <protection hidden="1"/>
    </xf>
    <xf numFmtId="0" fontId="55" fillId="0" borderId="0" xfId="0" applyFont="1" applyAlignment="1">
      <alignment horizontal="center" vertical="center" wrapText="1"/>
    </xf>
    <xf numFmtId="0" fontId="59" fillId="24" borderId="0" xfId="0" applyFont="1" applyFill="1" applyAlignment="1">
      <alignment horizontal="center" vertical="center" wrapText="1" readingOrder="1"/>
    </xf>
    <xf numFmtId="0" fontId="59" fillId="24" borderId="0" xfId="0" applyFont="1" applyFill="1" applyAlignment="1">
      <alignment horizontal="center" vertical="center" textRotation="90" wrapText="1" readingOrder="1"/>
    </xf>
    <xf numFmtId="0" fontId="59" fillId="24" borderId="3" xfId="0" applyFont="1" applyFill="1" applyBorder="1" applyAlignment="1">
      <alignment horizontal="center" vertical="center" textRotation="90" wrapText="1" readingOrder="1"/>
    </xf>
    <xf numFmtId="0" fontId="31" fillId="0" borderId="33" xfId="0" applyFont="1" applyBorder="1" applyAlignment="1">
      <alignment horizontal="center" vertical="center" wrapText="1"/>
    </xf>
    <xf numFmtId="0" fontId="31" fillId="0" borderId="38" xfId="0" applyFont="1" applyBorder="1" applyAlignment="1">
      <alignment horizontal="center" vertical="center"/>
    </xf>
    <xf numFmtId="0" fontId="31" fillId="0" borderId="61" xfId="0" applyFont="1" applyBorder="1" applyAlignment="1">
      <alignment horizontal="center" vertical="center"/>
    </xf>
    <xf numFmtId="0" fontId="31" fillId="0" borderId="12" xfId="0" applyFont="1" applyBorder="1" applyAlignment="1">
      <alignment horizontal="center" vertical="center"/>
    </xf>
    <xf numFmtId="0" fontId="31" fillId="0" borderId="0" xfId="0" applyFont="1" applyAlignment="1">
      <alignment horizontal="center" vertical="center"/>
    </xf>
    <xf numFmtId="0" fontId="31" fillId="0" borderId="3" xfId="0" applyFont="1" applyBorder="1" applyAlignment="1">
      <alignment horizontal="center" vertical="center"/>
    </xf>
    <xf numFmtId="0" fontId="31" fillId="0" borderId="15" xfId="0" applyFont="1" applyBorder="1" applyAlignment="1">
      <alignment horizontal="center" vertical="center"/>
    </xf>
    <xf numFmtId="0" fontId="31" fillId="0" borderId="16" xfId="0" applyFont="1" applyBorder="1" applyAlignment="1">
      <alignment horizontal="center" vertical="center"/>
    </xf>
    <xf numFmtId="0" fontId="31" fillId="0" borderId="13" xfId="0" applyFont="1" applyBorder="1" applyAlignment="1">
      <alignment horizontal="center" vertical="center"/>
    </xf>
    <xf numFmtId="0" fontId="31" fillId="0" borderId="38" xfId="0" applyFont="1" applyBorder="1" applyAlignment="1">
      <alignment horizontal="center" vertical="center" wrapText="1"/>
    </xf>
    <xf numFmtId="0" fontId="64" fillId="0" borderId="0" xfId="0" applyFont="1" applyAlignment="1">
      <alignment horizontal="center" vertical="center" wrapText="1"/>
    </xf>
    <xf numFmtId="0" fontId="65" fillId="0" borderId="0" xfId="0" applyFont="1" applyAlignment="1">
      <alignment horizontal="center" vertical="center" wrapText="1"/>
    </xf>
    <xf numFmtId="0" fontId="115" fillId="24" borderId="0" xfId="0" applyFont="1" applyFill="1" applyAlignment="1">
      <alignment horizontal="center" vertical="center" wrapText="1" readingOrder="1"/>
    </xf>
    <xf numFmtId="0" fontId="66" fillId="0" borderId="33" xfId="0" applyFont="1" applyBorder="1" applyAlignment="1">
      <alignment horizontal="center" vertical="center" wrapText="1"/>
    </xf>
    <xf numFmtId="0" fontId="66" fillId="0" borderId="38" xfId="0" applyFont="1" applyBorder="1" applyAlignment="1">
      <alignment horizontal="center" vertical="center"/>
    </xf>
    <xf numFmtId="0" fontId="66" fillId="0" borderId="12" xfId="0" applyFont="1" applyBorder="1" applyAlignment="1">
      <alignment horizontal="center" vertical="center" wrapText="1"/>
    </xf>
    <xf numFmtId="0" fontId="66" fillId="0" borderId="0" xfId="0" applyFont="1" applyAlignment="1">
      <alignment horizontal="center" vertical="center"/>
    </xf>
    <xf numFmtId="0" fontId="66" fillId="0" borderId="12" xfId="0" applyFont="1" applyBorder="1" applyAlignment="1">
      <alignment horizontal="center" vertical="center"/>
    </xf>
    <xf numFmtId="0" fontId="66" fillId="0" borderId="15" xfId="0" applyFont="1" applyBorder="1" applyAlignment="1">
      <alignment horizontal="center" vertical="center"/>
    </xf>
    <xf numFmtId="0" fontId="66" fillId="0" borderId="16" xfId="0" applyFont="1" applyBorder="1" applyAlignment="1">
      <alignment horizontal="center" vertical="center"/>
    </xf>
    <xf numFmtId="0" fontId="68" fillId="25" borderId="114" xfId="0" applyFont="1" applyFill="1" applyBorder="1" applyAlignment="1">
      <alignment horizontal="center" vertical="center" wrapText="1" readingOrder="1"/>
    </xf>
    <xf numFmtId="0" fontId="68" fillId="25" borderId="115" xfId="0" applyFont="1" applyFill="1" applyBorder="1" applyAlignment="1">
      <alignment horizontal="center" vertical="center" wrapText="1" readingOrder="1"/>
    </xf>
    <xf numFmtId="0" fontId="68" fillId="25" borderId="116" xfId="0" applyFont="1" applyFill="1" applyBorder="1" applyAlignment="1">
      <alignment horizontal="center" vertical="center" wrapText="1" readingOrder="1"/>
    </xf>
    <xf numFmtId="0" fontId="68" fillId="25" borderId="117" xfId="0" applyFont="1" applyFill="1" applyBorder="1" applyAlignment="1">
      <alignment horizontal="center" vertical="center" wrapText="1" readingOrder="1"/>
    </xf>
    <xf numFmtId="0" fontId="68" fillId="25" borderId="0" xfId="0" applyFont="1" applyFill="1" applyAlignment="1">
      <alignment horizontal="center" vertical="center" wrapText="1" readingOrder="1"/>
    </xf>
    <xf numFmtId="0" fontId="68" fillId="25" borderId="118" xfId="0" applyFont="1" applyFill="1" applyBorder="1" applyAlignment="1">
      <alignment horizontal="center" vertical="center" wrapText="1" readingOrder="1"/>
    </xf>
    <xf numFmtId="0" fontId="68" fillId="25" borderId="119" xfId="0" applyFont="1" applyFill="1" applyBorder="1" applyAlignment="1">
      <alignment horizontal="center" vertical="center" wrapText="1" readingOrder="1"/>
    </xf>
    <xf numFmtId="0" fontId="68" fillId="25" borderId="120" xfId="0" applyFont="1" applyFill="1" applyBorder="1" applyAlignment="1">
      <alignment horizontal="center" vertical="center" wrapText="1" readingOrder="1"/>
    </xf>
    <xf numFmtId="0" fontId="68" fillId="25" borderId="121" xfId="0" applyFont="1" applyFill="1" applyBorder="1" applyAlignment="1">
      <alignment horizontal="center" vertical="center" wrapText="1" readingOrder="1"/>
    </xf>
    <xf numFmtId="0" fontId="66" fillId="0" borderId="61" xfId="0" applyFont="1" applyBorder="1" applyAlignment="1">
      <alignment horizontal="center" vertical="center"/>
    </xf>
    <xf numFmtId="0" fontId="66" fillId="0" borderId="3" xfId="0" applyFont="1" applyBorder="1" applyAlignment="1">
      <alignment horizontal="center" vertical="center"/>
    </xf>
    <xf numFmtId="0" fontId="68" fillId="7" borderId="114" xfId="0" applyFont="1" applyFill="1" applyBorder="1" applyAlignment="1">
      <alignment horizontal="center" vertical="center" wrapText="1" readingOrder="1"/>
    </xf>
    <xf numFmtId="0" fontId="68" fillId="7" borderId="115" xfId="0" applyFont="1" applyFill="1" applyBorder="1" applyAlignment="1">
      <alignment horizontal="center" vertical="center" wrapText="1" readingOrder="1"/>
    </xf>
    <xf numFmtId="0" fontId="68" fillId="7" borderId="116" xfId="0" applyFont="1" applyFill="1" applyBorder="1" applyAlignment="1">
      <alignment horizontal="center" vertical="center" wrapText="1" readingOrder="1"/>
    </xf>
    <xf numFmtId="0" fontId="68" fillId="7" borderId="117" xfId="0" applyFont="1" applyFill="1" applyBorder="1" applyAlignment="1">
      <alignment horizontal="center" vertical="center" wrapText="1" readingOrder="1"/>
    </xf>
    <xf numFmtId="0" fontId="68" fillId="7" borderId="0" xfId="0" applyFont="1" applyFill="1" applyAlignment="1">
      <alignment horizontal="center" vertical="center" wrapText="1" readingOrder="1"/>
    </xf>
    <xf numFmtId="0" fontId="68" fillId="7" borderId="118" xfId="0" applyFont="1" applyFill="1" applyBorder="1" applyAlignment="1">
      <alignment horizontal="center" vertical="center" wrapText="1" readingOrder="1"/>
    </xf>
    <xf numFmtId="0" fontId="68" fillId="8" borderId="114" xfId="0" applyFont="1" applyFill="1" applyBorder="1" applyAlignment="1">
      <alignment horizontal="center" vertical="center" wrapText="1" readingOrder="1"/>
    </xf>
    <xf numFmtId="0" fontId="68" fillId="8" borderId="115" xfId="0" applyFont="1" applyFill="1" applyBorder="1" applyAlignment="1">
      <alignment horizontal="center" vertical="center" wrapText="1" readingOrder="1"/>
    </xf>
    <xf numFmtId="0" fontId="68" fillId="8" borderId="116" xfId="0" applyFont="1" applyFill="1" applyBorder="1" applyAlignment="1">
      <alignment horizontal="center" vertical="center" wrapText="1" readingOrder="1"/>
    </xf>
    <xf numFmtId="0" fontId="68" fillId="8" borderId="117" xfId="0" applyFont="1" applyFill="1" applyBorder="1" applyAlignment="1">
      <alignment horizontal="center" vertical="center" wrapText="1" readingOrder="1"/>
    </xf>
    <xf numFmtId="0" fontId="68" fillId="8" borderId="0" xfId="0" applyFont="1" applyFill="1" applyAlignment="1">
      <alignment horizontal="center" vertical="center" wrapText="1" readingOrder="1"/>
    </xf>
    <xf numFmtId="0" fontId="68" fillId="8" borderId="118" xfId="0" applyFont="1" applyFill="1" applyBorder="1" applyAlignment="1">
      <alignment horizontal="center" vertical="center" wrapText="1" readingOrder="1"/>
    </xf>
    <xf numFmtId="0" fontId="66" fillId="0" borderId="13" xfId="0" applyFont="1" applyBorder="1" applyAlignment="1">
      <alignment horizontal="center" vertical="center"/>
    </xf>
    <xf numFmtId="0" fontId="66" fillId="0" borderId="38" xfId="0" applyFont="1" applyBorder="1" applyAlignment="1">
      <alignment horizontal="center" vertical="center" wrapText="1"/>
    </xf>
    <xf numFmtId="0" fontId="66" fillId="0" borderId="61" xfId="0" applyFont="1" applyBorder="1" applyAlignment="1">
      <alignment horizontal="center" vertical="center" wrapText="1"/>
    </xf>
    <xf numFmtId="0" fontId="66" fillId="0" borderId="0" xfId="0" applyFont="1" applyAlignment="1">
      <alignment horizontal="center" vertical="center" wrapText="1"/>
    </xf>
    <xf numFmtId="0" fontId="66" fillId="0" borderId="3" xfId="0" applyFont="1" applyBorder="1" applyAlignment="1">
      <alignment horizontal="center" vertical="center" wrapText="1"/>
    </xf>
    <xf numFmtId="0" fontId="66" fillId="0" borderId="15" xfId="0" applyFont="1" applyBorder="1" applyAlignment="1">
      <alignment horizontal="center" vertical="center" wrapText="1"/>
    </xf>
    <xf numFmtId="0" fontId="66" fillId="0" borderId="16" xfId="0" applyFont="1" applyBorder="1" applyAlignment="1">
      <alignment horizontal="center" vertical="center" wrapText="1"/>
    </xf>
    <xf numFmtId="0" fontId="66" fillId="0" borderId="13" xfId="0" applyFont="1" applyBorder="1" applyAlignment="1">
      <alignment horizontal="center" vertical="center" wrapText="1"/>
    </xf>
    <xf numFmtId="0" fontId="68" fillId="26" borderId="114" xfId="0" applyFont="1" applyFill="1" applyBorder="1" applyAlignment="1">
      <alignment horizontal="center" vertical="center" wrapText="1" readingOrder="1"/>
    </xf>
    <xf numFmtId="0" fontId="68" fillId="26" borderId="115" xfId="0" applyFont="1" applyFill="1" applyBorder="1" applyAlignment="1">
      <alignment horizontal="center" vertical="center" wrapText="1" readingOrder="1"/>
    </xf>
    <xf numFmtId="0" fontId="68" fillId="26" borderId="116" xfId="0" applyFont="1" applyFill="1" applyBorder="1" applyAlignment="1">
      <alignment horizontal="center" vertical="center" wrapText="1" readingOrder="1"/>
    </xf>
    <xf numFmtId="0" fontId="68" fillId="26" borderId="117" xfId="0" applyFont="1" applyFill="1" applyBorder="1" applyAlignment="1">
      <alignment horizontal="center" vertical="center" wrapText="1" readingOrder="1"/>
    </xf>
    <xf numFmtId="0" fontId="68" fillId="26" borderId="0" xfId="0" applyFont="1" applyFill="1" applyAlignment="1">
      <alignment horizontal="center" vertical="center" wrapText="1" readingOrder="1"/>
    </xf>
    <xf numFmtId="0" fontId="68" fillId="26" borderId="118" xfId="0" applyFont="1" applyFill="1" applyBorder="1" applyAlignment="1">
      <alignment horizontal="center" vertical="center" wrapText="1" readingOrder="1"/>
    </xf>
    <xf numFmtId="0" fontId="68" fillId="26" borderId="119" xfId="0" applyFont="1" applyFill="1" applyBorder="1" applyAlignment="1">
      <alignment horizontal="center" vertical="center" wrapText="1" readingOrder="1"/>
    </xf>
    <xf numFmtId="0" fontId="68" fillId="26" borderId="120" xfId="0" applyFont="1" applyFill="1" applyBorder="1" applyAlignment="1">
      <alignment horizontal="center" vertical="center" wrapText="1" readingOrder="1"/>
    </xf>
    <xf numFmtId="0" fontId="68" fillId="26" borderId="121"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19"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12" fillId="0" borderId="19" xfId="0" applyFont="1" applyBorder="1" applyAlignment="1" applyProtection="1">
      <alignment horizontal="justify" vertical="center" wrapText="1"/>
      <protection hidden="1"/>
    </xf>
    <xf numFmtId="0" fontId="12" fillId="0" borderId="18" xfId="0" applyFont="1" applyBorder="1" applyAlignment="1" applyProtection="1">
      <alignment horizontal="justify" vertical="center" wrapText="1"/>
      <protection hidden="1"/>
    </xf>
    <xf numFmtId="0" fontId="12" fillId="0" borderId="47" xfId="0" applyFont="1" applyBorder="1" applyAlignment="1" applyProtection="1">
      <alignment horizontal="center" vertical="center"/>
      <protection hidden="1"/>
    </xf>
    <xf numFmtId="0" fontId="12" fillId="0" borderId="59"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01" fillId="0" borderId="11" xfId="0" applyFont="1" applyBorder="1" applyAlignment="1" applyProtection="1">
      <alignment horizontal="center" vertical="center" textRotation="90" wrapText="1"/>
      <protection hidden="1"/>
    </xf>
    <xf numFmtId="0" fontId="101" fillId="0" borderId="5" xfId="0" applyFont="1" applyBorder="1" applyAlignment="1" applyProtection="1">
      <alignment horizontal="center" vertical="center" textRotation="90" wrapText="1"/>
      <protection hidden="1"/>
    </xf>
    <xf numFmtId="0" fontId="110" fillId="0" borderId="19" xfId="0" applyFont="1" applyBorder="1" applyAlignment="1" applyProtection="1">
      <alignment horizontal="center" vertical="center"/>
      <protection locked="0"/>
    </xf>
    <xf numFmtId="0" fontId="110" fillId="0" borderId="18" xfId="0" applyFont="1" applyBorder="1" applyAlignment="1" applyProtection="1">
      <alignment horizontal="center" vertical="center"/>
      <protection locked="0"/>
    </xf>
    <xf numFmtId="0" fontId="100" fillId="0" borderId="19" xfId="0" applyFont="1" applyBorder="1" applyAlignment="1" applyProtection="1">
      <alignment horizontal="justify" vertical="center" wrapText="1"/>
      <protection hidden="1"/>
    </xf>
    <xf numFmtId="0" fontId="100" fillId="0" borderId="18" xfId="0" applyFont="1" applyBorder="1" applyAlignment="1" applyProtection="1">
      <alignment horizontal="justify" vertical="center" wrapText="1"/>
      <protection hidden="1"/>
    </xf>
    <xf numFmtId="0" fontId="100" fillId="0" borderId="47" xfId="0" applyFont="1" applyBorder="1" applyAlignment="1" applyProtection="1">
      <alignment horizontal="center" vertical="center"/>
      <protection hidden="1"/>
    </xf>
    <xf numFmtId="0" fontId="100" fillId="0" borderId="59" xfId="0" applyFont="1" applyBorder="1" applyAlignment="1" applyProtection="1">
      <alignment horizontal="center" vertical="center"/>
      <protection hidden="1"/>
    </xf>
    <xf numFmtId="0" fontId="5" fillId="0" borderId="11" xfId="0" applyFont="1" applyBorder="1" applyAlignment="1" applyProtection="1">
      <alignment horizontal="center" vertical="center" textRotation="90" wrapText="1"/>
      <protection hidden="1"/>
    </xf>
    <xf numFmtId="0" fontId="5" fillId="0" borderId="5" xfId="0" applyFont="1" applyBorder="1" applyAlignment="1" applyProtection="1">
      <alignment horizontal="center" vertical="center" textRotation="90" wrapText="1"/>
      <protection hidden="1"/>
    </xf>
    <xf numFmtId="0" fontId="96" fillId="0" borderId="19" xfId="0" applyFont="1" applyBorder="1" applyAlignment="1" applyProtection="1">
      <alignment horizontal="justify" vertical="center" wrapText="1"/>
      <protection hidden="1"/>
    </xf>
    <xf numFmtId="0" fontId="96" fillId="0" borderId="18" xfId="0" applyFont="1" applyBorder="1" applyAlignment="1" applyProtection="1">
      <alignment horizontal="justify" vertical="center" wrapText="1"/>
      <protection hidden="1"/>
    </xf>
    <xf numFmtId="0" fontId="109" fillId="0" borderId="19" xfId="0" applyFont="1" applyBorder="1" applyAlignment="1" applyProtection="1">
      <alignment horizontal="center" vertical="center"/>
      <protection locked="0"/>
    </xf>
    <xf numFmtId="0" fontId="109" fillId="0" borderId="18" xfId="0" applyFont="1" applyBorder="1" applyAlignment="1" applyProtection="1">
      <alignment horizontal="center" vertical="center"/>
      <protection locked="0"/>
    </xf>
    <xf numFmtId="0" fontId="99" fillId="0" borderId="19" xfId="0" applyFont="1" applyBorder="1" applyAlignment="1" applyProtection="1">
      <alignment horizontal="justify" vertical="center" wrapText="1"/>
      <protection hidden="1"/>
    </xf>
    <xf numFmtId="0" fontId="99" fillId="0" borderId="18" xfId="0" applyFont="1" applyBorder="1" applyAlignment="1" applyProtection="1">
      <alignment horizontal="justify" vertical="center" wrapText="1"/>
      <protection hidden="1"/>
    </xf>
    <xf numFmtId="0" fontId="99" fillId="0" borderId="59" xfId="0" applyFont="1" applyBorder="1" applyAlignment="1" applyProtection="1">
      <alignment horizontal="center" vertical="center" wrapText="1"/>
      <protection hidden="1"/>
    </xf>
    <xf numFmtId="0" fontId="99" fillId="0" borderId="134" xfId="0" applyFont="1" applyBorder="1" applyAlignment="1" applyProtection="1">
      <alignment horizontal="justify" vertical="center" wrapText="1"/>
      <protection hidden="1"/>
    </xf>
    <xf numFmtId="0" fontId="99" fillId="0" borderId="135" xfId="0" applyFont="1" applyBorder="1" applyAlignment="1" applyProtection="1">
      <alignment horizontal="justify" vertical="center" wrapText="1"/>
      <protection hidden="1"/>
    </xf>
    <xf numFmtId="0" fontId="99" fillId="0" borderId="124" xfId="0" applyFont="1" applyBorder="1" applyAlignment="1" applyProtection="1">
      <alignment horizontal="justify" vertical="center" wrapText="1"/>
      <protection hidden="1"/>
    </xf>
    <xf numFmtId="0" fontId="43" fillId="0" borderId="11" xfId="0" applyFont="1" applyBorder="1" applyAlignment="1" applyProtection="1">
      <alignment horizontal="center" vertical="center" textRotation="90" wrapText="1"/>
      <protection hidden="1"/>
    </xf>
    <xf numFmtId="0" fontId="43" fillId="0" borderId="5" xfId="0" applyFont="1" applyBorder="1" applyAlignment="1" applyProtection="1">
      <alignment horizontal="center" vertical="center" textRotation="90" wrapText="1"/>
      <protection hidden="1"/>
    </xf>
    <xf numFmtId="0" fontId="9" fillId="0" borderId="25" xfId="0" applyFont="1" applyBorder="1" applyAlignment="1" applyProtection="1">
      <alignment horizontal="left" vertical="center"/>
      <protection locked="0"/>
    </xf>
    <xf numFmtId="0" fontId="9" fillId="0" borderId="27" xfId="0" applyFont="1" applyBorder="1" applyAlignment="1" applyProtection="1">
      <alignment horizontal="left" vertical="center"/>
      <protection locked="0"/>
    </xf>
    <xf numFmtId="0" fontId="14" fillId="0" borderId="67" xfId="0"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0" fontId="2" fillId="0" borderId="25"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99" fillId="0" borderId="47" xfId="0" applyFont="1" applyBorder="1" applyAlignment="1" applyProtection="1">
      <alignment horizontal="center" vertical="center" wrapText="1"/>
      <protection hidden="1"/>
    </xf>
    <xf numFmtId="0" fontId="14" fillId="0" borderId="71" xfId="0" applyFont="1" applyBorder="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7" fillId="0" borderId="0" xfId="0" applyFont="1" applyAlignment="1">
      <alignment horizontal="center" vertical="center"/>
    </xf>
    <xf numFmtId="0" fontId="75" fillId="0" borderId="0" xfId="0" applyFont="1" applyAlignment="1">
      <alignment horizontal="center" vertical="center"/>
    </xf>
    <xf numFmtId="0" fontId="90" fillId="10" borderId="0" xfId="0" applyFont="1" applyFill="1" applyAlignment="1">
      <alignment horizontal="justify" vertical="center" wrapText="1"/>
    </xf>
    <xf numFmtId="0" fontId="84" fillId="16" borderId="25" xfId="0" applyFont="1" applyFill="1" applyBorder="1" applyAlignment="1">
      <alignment horizontal="center" vertical="center" wrapText="1" readingOrder="1"/>
    </xf>
    <xf numFmtId="0" fontId="84" fillId="16" borderId="26" xfId="0" applyFont="1" applyFill="1" applyBorder="1" applyAlignment="1">
      <alignment horizontal="center" vertical="center" wrapText="1" readingOrder="1"/>
    </xf>
    <xf numFmtId="0" fontId="84" fillId="16" borderId="27" xfId="0" applyFont="1" applyFill="1" applyBorder="1" applyAlignment="1">
      <alignment horizontal="center" vertical="center" wrapText="1" readingOrder="1"/>
    </xf>
    <xf numFmtId="0" fontId="86" fillId="16" borderId="60" xfId="0" applyFont="1" applyFill="1" applyBorder="1" applyAlignment="1">
      <alignment horizontal="center" vertical="center" wrapText="1" readingOrder="1"/>
    </xf>
    <xf numFmtId="0" fontId="86" fillId="16" borderId="41" xfId="0" applyFont="1" applyFill="1" applyBorder="1" applyAlignment="1">
      <alignment horizontal="center" vertical="center" wrapText="1" readingOrder="1"/>
    </xf>
    <xf numFmtId="0" fontId="86" fillId="10" borderId="124" xfId="0" applyFont="1" applyFill="1" applyBorder="1" applyAlignment="1">
      <alignment horizontal="center" vertical="center" wrapText="1" readingOrder="1"/>
    </xf>
    <xf numFmtId="0" fontId="86" fillId="10" borderId="35" xfId="0" applyFont="1" applyFill="1" applyBorder="1" applyAlignment="1">
      <alignment horizontal="center" vertical="center" wrapText="1" readingOrder="1"/>
    </xf>
    <xf numFmtId="0" fontId="86" fillId="10" borderId="11" xfId="0" applyFont="1" applyFill="1" applyBorder="1" applyAlignment="1">
      <alignment horizontal="center" vertical="center" wrapText="1" readingOrder="1"/>
    </xf>
    <xf numFmtId="0" fontId="86" fillId="10" borderId="5" xfId="0" applyFont="1" applyFill="1" applyBorder="1" applyAlignment="1">
      <alignment horizontal="center" vertical="center" wrapText="1" readingOrder="1"/>
    </xf>
    <xf numFmtId="0" fontId="86" fillId="10" borderId="57" xfId="0" applyFont="1" applyFill="1" applyBorder="1" applyAlignment="1">
      <alignment horizontal="center" vertical="center" wrapText="1" readingOrder="1"/>
    </xf>
    <xf numFmtId="0" fontId="86" fillId="10" borderId="6" xfId="0" applyFont="1" applyFill="1" applyBorder="1" applyAlignment="1">
      <alignment horizontal="center" vertical="center" wrapText="1" readingOrder="1"/>
    </xf>
    <xf numFmtId="0" fontId="14" fillId="0" borderId="65" xfId="0"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21" xfId="0" applyFont="1" applyBorder="1" applyAlignment="1" applyProtection="1">
      <alignment horizontal="center" vertical="center"/>
      <protection locked="0"/>
    </xf>
    <xf numFmtId="0" fontId="20" fillId="0" borderId="0" xfId="0" applyFont="1" applyAlignment="1" applyProtection="1">
      <alignment horizontal="left" vertical="center"/>
      <protection locked="0"/>
    </xf>
    <xf numFmtId="0" fontId="14" fillId="0" borderId="30"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6" fillId="0" borderId="0" xfId="0" applyFont="1" applyAlignment="1" applyProtection="1">
      <alignment horizontal="left" vertical="top" wrapText="1"/>
      <protection locked="0"/>
    </xf>
    <xf numFmtId="0" fontId="8" fillId="30" borderId="63" xfId="0" applyFont="1" applyFill="1" applyBorder="1" applyAlignment="1" applyProtection="1">
      <alignment horizontal="center" vertical="center"/>
      <protection locked="0"/>
    </xf>
    <xf numFmtId="0" fontId="8" fillId="30" borderId="64"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hidden="1"/>
    </xf>
    <xf numFmtId="0" fontId="32" fillId="4" borderId="50"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3"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20" fillId="17" borderId="45" xfId="0" applyFont="1" applyFill="1" applyBorder="1" applyAlignment="1">
      <alignment horizontal="center" vertical="center" wrapText="1"/>
    </xf>
    <xf numFmtId="0" fontId="20" fillId="17" borderId="46"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23" fillId="18" borderId="33" xfId="0" applyFont="1" applyFill="1" applyBorder="1" applyAlignment="1">
      <alignment horizontal="center" vertical="center"/>
    </xf>
    <xf numFmtId="0" fontId="23" fillId="18" borderId="38" xfId="0" applyFont="1" applyFill="1" applyBorder="1" applyAlignment="1">
      <alignment horizontal="center" vertical="center"/>
    </xf>
    <xf numFmtId="0" fontId="23" fillId="18" borderId="61"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1" xfId="0" applyFont="1" applyFill="1" applyBorder="1" applyAlignment="1">
      <alignment horizontal="center" vertical="center"/>
    </xf>
    <xf numFmtId="0" fontId="27" fillId="10" borderId="32" xfId="0" applyFont="1" applyFill="1" applyBorder="1" applyAlignment="1">
      <alignment horizontal="center" vertical="center"/>
    </xf>
    <xf numFmtId="0" fontId="25" fillId="15" borderId="26" xfId="0" applyFont="1" applyFill="1" applyBorder="1" applyAlignment="1">
      <alignment horizontal="center" vertical="center"/>
    </xf>
    <xf numFmtId="0" fontId="25" fillId="15" borderId="27" xfId="0" applyFont="1" applyFill="1" applyBorder="1" applyAlignment="1">
      <alignment horizontal="center" vertical="center"/>
    </xf>
    <xf numFmtId="0" fontId="25" fillId="16" borderId="25"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5" borderId="25" xfId="0" applyFont="1" applyFill="1" applyBorder="1" applyAlignment="1">
      <alignment horizontal="center" vertical="center"/>
    </xf>
    <xf numFmtId="0" fontId="25" fillId="21" borderId="25"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8" fillId="19" borderId="25"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14" fillId="0" borderId="72"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7" xfId="0" applyFont="1" applyBorder="1" applyAlignment="1" applyProtection="1">
      <alignment horizontal="center" vertical="center"/>
      <protection locked="0"/>
    </xf>
    <xf numFmtId="0" fontId="38" fillId="30" borderId="63" xfId="0" applyFont="1" applyFill="1" applyBorder="1" applyAlignment="1" applyProtection="1">
      <alignment horizontal="center" vertical="center"/>
      <protection locked="0"/>
    </xf>
    <xf numFmtId="0" fontId="27" fillId="30" borderId="63"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locked="0"/>
    </xf>
    <xf numFmtId="0" fontId="32" fillId="4" borderId="50"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4" xfId="0" applyFont="1" applyBorder="1" applyAlignment="1" applyProtection="1">
      <alignment horizontal="center" vertical="center"/>
      <protection locked="0"/>
    </xf>
    <xf numFmtId="0" fontId="14" fillId="0" borderId="66" xfId="0" quotePrefix="1" applyFont="1" applyBorder="1" applyAlignment="1">
      <alignment horizontal="center" vertical="center"/>
    </xf>
    <xf numFmtId="0" fontId="14" fillId="0" borderId="67" xfId="0" quotePrefix="1" applyFont="1" applyBorder="1" applyAlignment="1">
      <alignment horizontal="center" vertical="center"/>
    </xf>
    <xf numFmtId="0" fontId="14" fillId="0" borderId="18" xfId="0" quotePrefix="1" applyFont="1" applyBorder="1" applyAlignment="1">
      <alignment horizontal="center" vertical="center"/>
    </xf>
    <xf numFmtId="0" fontId="14" fillId="0" borderId="66" xfId="0" applyFont="1" applyBorder="1" applyAlignment="1" applyProtection="1">
      <alignment horizontal="center" vertical="center"/>
      <protection locked="0"/>
    </xf>
    <xf numFmtId="14" fontId="14" fillId="0" borderId="66" xfId="0" applyNumberFormat="1" applyFont="1" applyBorder="1" applyAlignment="1" applyProtection="1">
      <alignment horizontal="center" vertical="center"/>
      <protection locked="0"/>
    </xf>
    <xf numFmtId="14" fontId="14" fillId="0" borderId="67" xfId="0" applyNumberFormat="1" applyFont="1" applyBorder="1" applyAlignment="1" applyProtection="1">
      <alignment horizontal="center" vertical="center"/>
      <protection locked="0"/>
    </xf>
    <xf numFmtId="14" fontId="14" fillId="0" borderId="18" xfId="0" applyNumberFormat="1" applyFont="1" applyBorder="1" applyAlignment="1" applyProtection="1">
      <alignment horizontal="center" vertical="center"/>
      <protection locked="0"/>
    </xf>
    <xf numFmtId="0" fontId="102" fillId="30" borderId="67" xfId="0" applyFont="1" applyFill="1" applyBorder="1" applyAlignment="1" applyProtection="1">
      <alignment horizontal="center" vertical="center"/>
      <protection locked="0"/>
    </xf>
    <xf numFmtId="0" fontId="41" fillId="0" borderId="25" xfId="0" applyFont="1" applyBorder="1" applyAlignment="1">
      <alignment horizontal="center" vertical="center"/>
    </xf>
    <xf numFmtId="0" fontId="41" fillId="0" borderId="26" xfId="0" applyFont="1" applyBorder="1" applyAlignment="1">
      <alignment horizontal="center" vertical="center"/>
    </xf>
    <xf numFmtId="0" fontId="41" fillId="0" borderId="27" xfId="0" applyFont="1" applyBorder="1" applyAlignment="1">
      <alignment horizontal="center" vertical="center"/>
    </xf>
    <xf numFmtId="0" fontId="41" fillId="20" borderId="25" xfId="0" applyFont="1" applyFill="1" applyBorder="1" applyAlignment="1" applyProtection="1">
      <alignment horizontal="center" vertical="center"/>
      <protection hidden="1"/>
    </xf>
    <xf numFmtId="0" fontId="41" fillId="20" borderId="26" xfId="0" applyFont="1" applyFill="1" applyBorder="1" applyAlignment="1" applyProtection="1">
      <alignment horizontal="center" vertical="center"/>
      <protection hidden="1"/>
    </xf>
    <xf numFmtId="0" fontId="41" fillId="20" borderId="27"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5"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40" fillId="0" borderId="17" xfId="0" applyFont="1" applyBorder="1" applyAlignment="1" applyProtection="1">
      <alignment horizontal="center" vertical="center" textRotation="90" wrapText="1"/>
      <protection hidden="1"/>
    </xf>
    <xf numFmtId="0" fontId="40" fillId="0" borderId="37" xfId="0" applyFont="1" applyBorder="1" applyAlignment="1" applyProtection="1">
      <alignment horizontal="center" vertical="center" textRotation="90" wrapText="1"/>
      <protection hidden="1"/>
    </xf>
    <xf numFmtId="0" fontId="40"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38" fillId="30" borderId="63" xfId="0" applyFont="1" applyFill="1" applyBorder="1" applyAlignment="1" applyProtection="1">
      <alignment horizontal="center" vertical="center" wrapText="1"/>
      <protection locked="0"/>
    </xf>
    <xf numFmtId="0" fontId="12" fillId="0" borderId="58" xfId="0" applyFont="1" applyBorder="1" applyAlignment="1" applyProtection="1">
      <alignment horizontal="center"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7" xfId="0" applyFont="1" applyBorder="1" applyAlignment="1" applyProtection="1">
      <alignment horizontal="justify" vertical="center" wrapText="1"/>
      <protection hidden="1"/>
    </xf>
    <xf numFmtId="0" fontId="12" fillId="0" borderId="10" xfId="0" applyFont="1" applyBorder="1" applyAlignment="1" applyProtection="1">
      <alignment horizontal="justify" vertical="center" wrapText="1"/>
      <protection hidden="1"/>
    </xf>
    <xf numFmtId="0" fontId="12" fillId="0" borderId="11" xfId="0" applyFont="1" applyBorder="1" applyAlignment="1" applyProtection="1">
      <alignment horizontal="justify" vertical="center" wrapText="1"/>
      <protection hidden="1"/>
    </xf>
    <xf numFmtId="0" fontId="12" fillId="0" borderId="30" xfId="0" applyFont="1" applyBorder="1" applyAlignment="1" applyProtection="1">
      <alignment horizontal="center" vertical="center"/>
      <protection locked="0"/>
    </xf>
    <xf numFmtId="0" fontId="12" fillId="0" borderId="22" xfId="0" applyFont="1" applyBorder="1" applyAlignment="1" applyProtection="1">
      <alignment horizontal="center" vertical="center"/>
      <protection locked="0"/>
    </xf>
    <xf numFmtId="0" fontId="12" fillId="0" borderId="19" xfId="0" applyFont="1" applyBorder="1" applyAlignment="1" applyProtection="1">
      <alignment horizontal="center" vertical="center"/>
      <protection locked="0"/>
    </xf>
    <xf numFmtId="0" fontId="12" fillId="0" borderId="19"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protection hidden="1"/>
    </xf>
    <xf numFmtId="0" fontId="12" fillId="0" borderId="18" xfId="0" applyFont="1" applyBorder="1" applyAlignment="1" applyProtection="1">
      <alignment horizontal="center" vertical="center"/>
      <protection hidden="1"/>
    </xf>
    <xf numFmtId="0" fontId="111" fillId="19" borderId="130" xfId="0" applyFont="1" applyFill="1" applyBorder="1" applyAlignment="1">
      <alignment horizontal="center" vertical="center"/>
    </xf>
    <xf numFmtId="0" fontId="111" fillId="19" borderId="131" xfId="0" applyFont="1" applyFill="1" applyBorder="1" applyAlignment="1">
      <alignment horizontal="center" vertical="center"/>
    </xf>
    <xf numFmtId="0" fontId="111" fillId="19" borderId="132" xfId="0" applyFont="1" applyFill="1" applyBorder="1" applyAlignment="1">
      <alignment horizontal="center" vertical="center"/>
    </xf>
    <xf numFmtId="0" fontId="111" fillId="19" borderId="139" xfId="0" applyFont="1" applyFill="1" applyBorder="1" applyAlignment="1">
      <alignment horizontal="center" vertical="center" wrapText="1"/>
    </xf>
    <xf numFmtId="0" fontId="11" fillId="19" borderId="111" xfId="0" applyFont="1" applyFill="1" applyBorder="1" applyAlignment="1">
      <alignment horizontal="center" vertical="center" wrapText="1"/>
    </xf>
    <xf numFmtId="0" fontId="11" fillId="19" borderId="129" xfId="0" applyFont="1" applyFill="1" applyBorder="1" applyAlignment="1">
      <alignment horizontal="center" vertical="center" wrapText="1"/>
    </xf>
    <xf numFmtId="0" fontId="111" fillId="19" borderId="129" xfId="0" applyFont="1" applyFill="1" applyBorder="1" applyAlignment="1">
      <alignment horizontal="center" vertical="center" wrapText="1"/>
    </xf>
    <xf numFmtId="0" fontId="97" fillId="10" borderId="126" xfId="0" applyFont="1" applyFill="1" applyBorder="1" applyAlignment="1" applyProtection="1">
      <alignment horizontal="left" vertical="center" wrapText="1"/>
      <protection locked="0"/>
    </xf>
    <xf numFmtId="0" fontId="97" fillId="10" borderId="127" xfId="0" applyFont="1" applyFill="1" applyBorder="1" applyAlignment="1" applyProtection="1">
      <alignment horizontal="left" vertical="center" wrapText="1"/>
      <protection locked="0"/>
    </xf>
    <xf numFmtId="0" fontId="97" fillId="10" borderId="128" xfId="0" applyFont="1" applyFill="1" applyBorder="1" applyAlignment="1" applyProtection="1">
      <alignment horizontal="left" vertical="center" wrapText="1"/>
      <protection locked="0"/>
    </xf>
    <xf numFmtId="0" fontId="55" fillId="10" borderId="100" xfId="0" applyFont="1" applyFill="1" applyBorder="1" applyAlignment="1">
      <alignment horizontal="center" vertical="center"/>
    </xf>
    <xf numFmtId="0" fontId="55" fillId="10" borderId="101" xfId="0" applyFont="1" applyFill="1" applyBorder="1" applyAlignment="1">
      <alignment horizontal="center" vertical="center"/>
    </xf>
    <xf numFmtId="0" fontId="55" fillId="10" borderId="102" xfId="0" applyFont="1" applyFill="1" applyBorder="1" applyAlignment="1">
      <alignment horizontal="center" vertical="center"/>
    </xf>
    <xf numFmtId="0" fontId="55" fillId="10" borderId="103" xfId="0" applyFont="1" applyFill="1" applyBorder="1" applyAlignment="1">
      <alignment horizontal="center" vertical="center"/>
    </xf>
    <xf numFmtId="0" fontId="55" fillId="10" borderId="104" xfId="0" applyFont="1" applyFill="1" applyBorder="1" applyAlignment="1">
      <alignment horizontal="center" vertical="center"/>
    </xf>
    <xf numFmtId="0" fontId="55" fillId="10" borderId="105" xfId="0" applyFont="1" applyFill="1" applyBorder="1" applyAlignment="1">
      <alignment horizontal="center" vertical="center"/>
    </xf>
    <xf numFmtId="0" fontId="111" fillId="19" borderId="106" xfId="0" applyFont="1" applyFill="1" applyBorder="1" applyAlignment="1">
      <alignment horizontal="left" vertical="center"/>
    </xf>
    <xf numFmtId="0" fontId="111" fillId="19" borderId="108" xfId="0" applyFont="1" applyFill="1" applyBorder="1" applyAlignment="1">
      <alignment horizontal="left" vertical="center"/>
    </xf>
    <xf numFmtId="0" fontId="111" fillId="19" borderId="107" xfId="0" applyFont="1" applyFill="1" applyBorder="1" applyAlignment="1">
      <alignment horizontal="left" vertical="center"/>
    </xf>
    <xf numFmtId="0" fontId="97" fillId="10" borderId="0" xfId="0" applyFont="1" applyFill="1" applyAlignment="1">
      <alignment horizontal="left" vertical="center"/>
    </xf>
    <xf numFmtId="0" fontId="117" fillId="19" borderId="109" xfId="0" applyFont="1" applyFill="1" applyBorder="1" applyAlignment="1">
      <alignment horizontal="center" vertical="top" textRotation="90"/>
    </xf>
    <xf numFmtId="0" fontId="117" fillId="19" borderId="111" xfId="0" applyFont="1" applyFill="1" applyBorder="1" applyAlignment="1">
      <alignment horizontal="center" vertical="top" textRotation="90"/>
    </xf>
    <xf numFmtId="0" fontId="60" fillId="0" borderId="38" xfId="0" applyFont="1" applyBorder="1" applyAlignment="1">
      <alignment horizontal="center" vertical="center"/>
    </xf>
    <xf numFmtId="0" fontId="60" fillId="0" borderId="61" xfId="0" applyFont="1" applyBorder="1" applyAlignment="1">
      <alignment horizontal="center" vertical="center"/>
    </xf>
    <xf numFmtId="0" fontId="61" fillId="25" borderId="12" xfId="0" applyFont="1" applyFill="1" applyBorder="1" applyAlignment="1" applyProtection="1">
      <alignment horizontal="center" vertical="center" wrapText="1" readingOrder="1"/>
      <protection hidden="1"/>
    </xf>
    <xf numFmtId="0" fontId="61" fillId="25" borderId="0" xfId="0" applyFont="1" applyFill="1" applyAlignment="1" applyProtection="1">
      <alignment horizontal="center" vertical="center" wrapText="1" readingOrder="1"/>
      <protection hidden="1"/>
    </xf>
    <xf numFmtId="0" fontId="61" fillId="25" borderId="15" xfId="0" applyFont="1" applyFill="1" applyBorder="1" applyAlignment="1" applyProtection="1">
      <alignment horizontal="center" vertical="center" wrapText="1" readingOrder="1"/>
      <protection hidden="1"/>
    </xf>
    <xf numFmtId="0" fontId="61" fillId="25" borderId="16" xfId="0" applyFont="1" applyFill="1" applyBorder="1" applyAlignment="1" applyProtection="1">
      <alignment horizontal="center" vertical="center" wrapText="1" readingOrder="1"/>
      <protection hidden="1"/>
    </xf>
    <xf numFmtId="0" fontId="61" fillId="25" borderId="3" xfId="0" applyFont="1" applyFill="1" applyBorder="1" applyAlignment="1" applyProtection="1">
      <alignment horizontal="center" vertical="center" wrapText="1" readingOrder="1"/>
      <protection hidden="1"/>
    </xf>
    <xf numFmtId="0" fontId="61" fillId="25" borderId="13" xfId="0" applyFont="1" applyFill="1" applyBorder="1" applyAlignment="1" applyProtection="1">
      <alignment horizontal="center" vertical="center" wrapText="1" readingOrder="1"/>
      <protection hidden="1"/>
    </xf>
    <xf numFmtId="0" fontId="61" fillId="26" borderId="12" xfId="0" applyFont="1" applyFill="1" applyBorder="1" applyAlignment="1" applyProtection="1">
      <alignment horizontal="center" wrapText="1" readingOrder="1"/>
      <protection hidden="1"/>
    </xf>
    <xf numFmtId="0" fontId="61" fillId="26" borderId="0" xfId="0" applyFont="1" applyFill="1" applyAlignment="1" applyProtection="1">
      <alignment horizontal="center" wrapText="1" readingOrder="1"/>
      <protection hidden="1"/>
    </xf>
    <xf numFmtId="0" fontId="61" fillId="26" borderId="15" xfId="0" applyFont="1" applyFill="1" applyBorder="1" applyAlignment="1" applyProtection="1">
      <alignment horizontal="center" wrapText="1" readingOrder="1"/>
      <protection hidden="1"/>
    </xf>
    <xf numFmtId="0" fontId="61" fillId="26" borderId="16" xfId="0" applyFont="1" applyFill="1" applyBorder="1" applyAlignment="1" applyProtection="1">
      <alignment horizontal="center" wrapText="1" readingOrder="1"/>
      <protection hidden="1"/>
    </xf>
    <xf numFmtId="0" fontId="61" fillId="26" borderId="3" xfId="0" applyFont="1" applyFill="1" applyBorder="1" applyAlignment="1" applyProtection="1">
      <alignment horizontal="center" wrapText="1" readingOrder="1"/>
      <protection hidden="1"/>
    </xf>
    <xf numFmtId="0" fontId="61" fillId="26" borderId="13" xfId="0" applyFont="1" applyFill="1" applyBorder="1" applyAlignment="1" applyProtection="1">
      <alignment horizontal="center" wrapText="1" readingOrder="1"/>
      <protection hidden="1"/>
    </xf>
    <xf numFmtId="0" fontId="61" fillId="8" borderId="12" xfId="0" applyFont="1" applyFill="1" applyBorder="1" applyAlignment="1" applyProtection="1">
      <alignment horizontal="center" wrapText="1" readingOrder="1"/>
      <protection hidden="1"/>
    </xf>
    <xf numFmtId="0" fontId="61" fillId="8" borderId="0" xfId="0" applyFont="1" applyFill="1" applyAlignment="1" applyProtection="1">
      <alignment horizontal="center" wrapText="1" readingOrder="1"/>
      <protection hidden="1"/>
    </xf>
    <xf numFmtId="0" fontId="61" fillId="8" borderId="15" xfId="0" applyFont="1" applyFill="1" applyBorder="1" applyAlignment="1" applyProtection="1">
      <alignment horizontal="center" wrapText="1" readingOrder="1"/>
      <protection hidden="1"/>
    </xf>
    <xf numFmtId="0" fontId="61" fillId="8" borderId="16" xfId="0" applyFont="1" applyFill="1" applyBorder="1" applyAlignment="1" applyProtection="1">
      <alignment horizontal="center" wrapText="1" readingOrder="1"/>
      <protection hidden="1"/>
    </xf>
    <xf numFmtId="0" fontId="61" fillId="8" borderId="3" xfId="0" applyFont="1" applyFill="1" applyBorder="1" applyAlignment="1" applyProtection="1">
      <alignment horizontal="center" wrapText="1" readingOrder="1"/>
      <protection hidden="1"/>
    </xf>
    <xf numFmtId="0" fontId="61" fillId="8" borderId="13" xfId="0" applyFont="1" applyFill="1" applyBorder="1" applyAlignment="1" applyProtection="1">
      <alignment horizontal="center" wrapText="1" readingOrder="1"/>
      <protection hidden="1"/>
    </xf>
    <xf numFmtId="0" fontId="61" fillId="7" borderId="12" xfId="0" applyFont="1" applyFill="1" applyBorder="1" applyAlignment="1" applyProtection="1">
      <alignment horizontal="center" wrapText="1" readingOrder="1"/>
      <protection hidden="1"/>
    </xf>
    <xf numFmtId="0" fontId="61" fillId="7" borderId="0" xfId="0" applyFont="1" applyFill="1" applyAlignment="1" applyProtection="1">
      <alignment horizontal="center" wrapText="1" readingOrder="1"/>
      <protection hidden="1"/>
    </xf>
    <xf numFmtId="0" fontId="61" fillId="7" borderId="15" xfId="0" applyFont="1" applyFill="1" applyBorder="1" applyAlignment="1" applyProtection="1">
      <alignment horizontal="center" wrapText="1" readingOrder="1"/>
      <protection hidden="1"/>
    </xf>
    <xf numFmtId="0" fontId="61" fillId="7" borderId="16" xfId="0" applyFont="1" applyFill="1" applyBorder="1" applyAlignment="1" applyProtection="1">
      <alignment horizontal="center" wrapText="1" readingOrder="1"/>
      <protection hidden="1"/>
    </xf>
    <xf numFmtId="0" fontId="61" fillId="7" borderId="3" xfId="0" applyFont="1" applyFill="1" applyBorder="1" applyAlignment="1" applyProtection="1">
      <alignment horizontal="center" wrapText="1" readingOrder="1"/>
      <protection hidden="1"/>
    </xf>
    <xf numFmtId="0" fontId="61" fillId="7" borderId="13" xfId="0" applyFont="1" applyFill="1" applyBorder="1" applyAlignment="1" applyProtection="1">
      <alignment horizontal="center" wrapText="1" readingOrder="1"/>
      <protection hidden="1"/>
    </xf>
    <xf numFmtId="0" fontId="61" fillId="26" borderId="38" xfId="0" applyFont="1" applyFill="1" applyBorder="1" applyAlignment="1" applyProtection="1">
      <alignment horizontal="center" wrapText="1" readingOrder="1"/>
      <protection hidden="1"/>
    </xf>
    <xf numFmtId="0" fontId="61" fillId="26" borderId="61" xfId="0" applyFont="1" applyFill="1" applyBorder="1" applyAlignment="1" applyProtection="1">
      <alignment horizontal="center" wrapText="1" readingOrder="1"/>
      <protection hidden="1"/>
    </xf>
    <xf numFmtId="0" fontId="61" fillId="7" borderId="33" xfId="0" applyFont="1" applyFill="1" applyBorder="1" applyAlignment="1" applyProtection="1">
      <alignment horizontal="center" wrapText="1" readingOrder="1"/>
      <protection hidden="1"/>
    </xf>
    <xf numFmtId="0" fontId="61" fillId="7" borderId="38" xfId="0" applyFont="1" applyFill="1" applyBorder="1" applyAlignment="1" applyProtection="1">
      <alignment horizontal="center" wrapText="1" readingOrder="1"/>
      <protection hidden="1"/>
    </xf>
    <xf numFmtId="0" fontId="61" fillId="7" borderId="61" xfId="0" applyFont="1" applyFill="1" applyBorder="1" applyAlignment="1" applyProtection="1">
      <alignment horizontal="center" wrapText="1" readingOrder="1"/>
      <protection hidden="1"/>
    </xf>
    <xf numFmtId="0" fontId="61" fillId="25" borderId="33" xfId="0" applyFont="1" applyFill="1" applyBorder="1" applyAlignment="1" applyProtection="1">
      <alignment horizontal="center" vertical="center" wrapText="1" readingOrder="1"/>
      <protection hidden="1"/>
    </xf>
    <xf numFmtId="0" fontId="61" fillId="25" borderId="38" xfId="0" applyFont="1" applyFill="1" applyBorder="1" applyAlignment="1" applyProtection="1">
      <alignment horizontal="center" vertical="center" wrapText="1" readingOrder="1"/>
      <protection hidden="1"/>
    </xf>
    <xf numFmtId="0" fontId="61" fillId="25" borderId="61" xfId="0" applyFont="1" applyFill="1" applyBorder="1" applyAlignment="1" applyProtection="1">
      <alignment horizontal="center" vertical="center" wrapText="1" readingOrder="1"/>
      <protection hidden="1"/>
    </xf>
    <xf numFmtId="0" fontId="61" fillId="8" borderId="33" xfId="0" applyFont="1" applyFill="1" applyBorder="1" applyAlignment="1" applyProtection="1">
      <alignment horizontal="center" wrapText="1" readingOrder="1"/>
      <protection hidden="1"/>
    </xf>
    <xf numFmtId="0" fontId="61" fillId="8" borderId="38" xfId="0" applyFont="1" applyFill="1" applyBorder="1" applyAlignment="1" applyProtection="1">
      <alignment horizontal="center" wrapText="1" readingOrder="1"/>
      <protection hidden="1"/>
    </xf>
    <xf numFmtId="0" fontId="61" fillId="8" borderId="61" xfId="0" applyFont="1" applyFill="1" applyBorder="1" applyAlignment="1" applyProtection="1">
      <alignment horizontal="center" wrapText="1" readingOrder="1"/>
      <protection hidden="1"/>
    </xf>
    <xf numFmtId="0" fontId="61" fillId="26" borderId="33" xfId="0" applyFont="1" applyFill="1" applyBorder="1" applyAlignment="1" applyProtection="1">
      <alignment horizontal="center" wrapText="1" readingOrder="1"/>
      <protection hidden="1"/>
    </xf>
    <xf numFmtId="0" fontId="62" fillId="8" borderId="114" xfId="0" applyFont="1" applyFill="1" applyBorder="1" applyAlignment="1">
      <alignment horizontal="center" vertical="center" wrapText="1" readingOrder="1"/>
    </xf>
    <xf numFmtId="0" fontId="62" fillId="8" borderId="116" xfId="0" applyFont="1" applyFill="1" applyBorder="1" applyAlignment="1">
      <alignment horizontal="center" vertical="center" wrapText="1" readingOrder="1"/>
    </xf>
    <xf numFmtId="0" fontId="62" fillId="8" borderId="117" xfId="0" applyFont="1" applyFill="1" applyBorder="1" applyAlignment="1">
      <alignment horizontal="center" vertical="center" wrapText="1" readingOrder="1"/>
    </xf>
    <xf numFmtId="0" fontId="62" fillId="8" borderId="118" xfId="0" applyFont="1" applyFill="1" applyBorder="1" applyAlignment="1">
      <alignment horizontal="center" vertical="center" wrapText="1" readingOrder="1"/>
    </xf>
    <xf numFmtId="0" fontId="62" fillId="8" borderId="119" xfId="0" applyFont="1" applyFill="1" applyBorder="1" applyAlignment="1">
      <alignment horizontal="center" vertical="center" wrapText="1" readingOrder="1"/>
    </xf>
    <xf numFmtId="0" fontId="62" fillId="8" borderId="120" xfId="0" applyFont="1" applyFill="1" applyBorder="1" applyAlignment="1">
      <alignment horizontal="center" vertical="center" wrapText="1" readingOrder="1"/>
    </xf>
    <xf numFmtId="0" fontId="62" fillId="8" borderId="121" xfId="0" applyFont="1" applyFill="1" applyBorder="1" applyAlignment="1">
      <alignment horizontal="center" vertical="center" wrapText="1" readingOrder="1"/>
    </xf>
    <xf numFmtId="0" fontId="68" fillId="7" borderId="119" xfId="0" applyFont="1" applyFill="1" applyBorder="1" applyAlignment="1">
      <alignment horizontal="center" vertical="center" wrapText="1" readingOrder="1"/>
    </xf>
    <xf numFmtId="0" fontId="68" fillId="7" borderId="120" xfId="0" applyFont="1" applyFill="1" applyBorder="1" applyAlignment="1">
      <alignment horizontal="center" vertical="center" wrapText="1" readingOrder="1"/>
    </xf>
    <xf numFmtId="0" fontId="68" fillId="7" borderId="121" xfId="0" applyFont="1" applyFill="1" applyBorder="1" applyAlignment="1">
      <alignment horizontal="center" vertical="center" wrapText="1" readingOrder="1"/>
    </xf>
    <xf numFmtId="0" fontId="68" fillId="8" borderId="119" xfId="0" applyFont="1" applyFill="1" applyBorder="1" applyAlignment="1">
      <alignment horizontal="center" vertical="center" wrapText="1" readingOrder="1"/>
    </xf>
    <xf numFmtId="0" fontId="68" fillId="8" borderId="120" xfId="0" applyFont="1" applyFill="1" applyBorder="1" applyAlignment="1">
      <alignment horizontal="center" vertical="center" wrapText="1" readingOrder="1"/>
    </xf>
    <xf numFmtId="0" fontId="68" fillId="8" borderId="121" xfId="0" applyFont="1" applyFill="1" applyBorder="1" applyAlignment="1">
      <alignment horizontal="center" vertical="center" wrapText="1" readingOrder="1"/>
    </xf>
    <xf numFmtId="0" fontId="12" fillId="0" borderId="47" xfId="0" applyFont="1" applyBorder="1" applyAlignment="1" applyProtection="1">
      <alignment horizontal="center" vertical="center" wrapText="1"/>
      <protection hidden="1"/>
    </xf>
    <xf numFmtId="0" fontId="12" fillId="0" borderId="59" xfId="0" applyFont="1" applyBorder="1" applyAlignment="1" applyProtection="1">
      <alignment horizontal="center" vertical="center" wrapText="1"/>
      <protection hidden="1"/>
    </xf>
    <xf numFmtId="0" fontId="103" fillId="0" borderId="19" xfId="0" applyFont="1" applyBorder="1" applyAlignment="1" applyProtection="1">
      <alignment horizontal="center" vertical="center"/>
      <protection locked="0"/>
    </xf>
    <xf numFmtId="0" fontId="103" fillId="0" borderId="18" xfId="0" applyFont="1" applyBorder="1" applyAlignment="1" applyProtection="1">
      <alignment horizontal="center" vertical="center"/>
      <protection locked="0"/>
    </xf>
    <xf numFmtId="0" fontId="43" fillId="10" borderId="110" xfId="0" applyFont="1" applyFill="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278">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Inherente</a:t>
            </a:r>
          </a:p>
        </c:rich>
      </c:tx>
      <c:overlay val="0"/>
      <c:spPr>
        <a:noFill/>
        <a:ln w="25400">
          <a:noFill/>
        </a:ln>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a:solidFill>
                <a:srgbClr val="008000"/>
              </a:solidFill>
              <a:prstDash val="solid"/>
            </a:ln>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57CD-431E-A0A2-C1A0FA948891}"/>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57CD-431E-A0A2-C1A0FA948891}"/>
            </c:ext>
          </c:extLst>
        </c:ser>
        <c:ser>
          <c:idx val="12"/>
          <c:order val="2"/>
          <c:tx>
            <c:strRef>
              <c:f>'Mapa de calor Corrupción'!$L$10</c:f>
              <c:strCache>
                <c:ptCount val="1"/>
                <c:pt idx="0">
                  <c:v>R3</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numRef>
              <c:f>'Mapa de calor Corrupción'!$P$10</c:f>
              <c:numCache>
                <c:formatCode>General</c:formatCode>
                <c:ptCount val="1"/>
                <c:pt idx="0">
                  <c:v>5</c:v>
                </c:pt>
              </c:numCache>
            </c:numRef>
          </c:xVal>
          <c:yVal>
            <c:numRef>
              <c:f>'Mapa de calor Corrupción'!$N$10</c:f>
              <c:numCache>
                <c:formatCode>General</c:formatCode>
                <c:ptCount val="1"/>
                <c:pt idx="0">
                  <c:v>3</c:v>
                </c:pt>
              </c:numCache>
            </c:numRef>
          </c:yVal>
          <c:smooth val="0"/>
          <c:extLst>
            <c:ext xmlns:c16="http://schemas.microsoft.com/office/drawing/2014/chart" uri="{C3380CC4-5D6E-409C-BE32-E72D297353CC}">
              <c16:uniqueId val="{00000002-57CD-431E-A0A2-C1A0FA948891}"/>
            </c:ext>
          </c:extLst>
        </c:ser>
        <c:ser>
          <c:idx val="13"/>
          <c:order val="3"/>
          <c:tx>
            <c:strRef>
              <c:f>'Mapa de calor Corrupción'!$L$11</c:f>
              <c:strCache>
                <c:ptCount val="1"/>
                <c:pt idx="0">
                  <c:v>R4</c:v>
                </c:pt>
              </c:strCache>
            </c:strRef>
          </c:tx>
          <c:spPr>
            <a:ln w="19050">
              <a:noFill/>
            </a:ln>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4-57CD-431E-A0A2-C1A0FA948891}"/>
              </c:ext>
            </c:extLst>
          </c:dPt>
          <c:xVal>
            <c:numRef>
              <c:f>'Mapa de calor Corrupción'!$P$11</c:f>
              <c:numCache>
                <c:formatCode>General</c:formatCode>
                <c:ptCount val="1"/>
                <c:pt idx="0">
                  <c:v>5</c:v>
                </c:pt>
              </c:numCache>
            </c:numRef>
          </c:xVal>
          <c:yVal>
            <c:numRef>
              <c:f>'Mapa de calor Corrupción'!$N$11</c:f>
              <c:numCache>
                <c:formatCode>General</c:formatCode>
                <c:ptCount val="1"/>
                <c:pt idx="0">
                  <c:v>3</c:v>
                </c:pt>
              </c:numCache>
            </c:numRef>
          </c:yVal>
          <c:smooth val="0"/>
          <c:extLst>
            <c:ext xmlns:c16="http://schemas.microsoft.com/office/drawing/2014/chart" uri="{C3380CC4-5D6E-409C-BE32-E72D297353CC}">
              <c16:uniqueId val="{00000005-57CD-431E-A0A2-C1A0FA948891}"/>
            </c:ext>
          </c:extLst>
        </c:ser>
        <c:ser>
          <c:idx val="14"/>
          <c:order val="4"/>
          <c:tx>
            <c:strRef>
              <c:f>'Mapa de calor Corrupción'!$L$12</c:f>
              <c:strCache>
                <c:ptCount val="1"/>
                <c:pt idx="0">
                  <c:v>R5</c:v>
                </c:pt>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pt idx="0">
                  <c:v>5</c:v>
                </c:pt>
              </c:numCache>
            </c:numRef>
          </c:xVal>
          <c:yVal>
            <c:numRef>
              <c:f>'Mapa de calor Corrupción'!$N$12</c:f>
              <c:numCache>
                <c:formatCode>General</c:formatCode>
                <c:ptCount val="1"/>
                <c:pt idx="0">
                  <c:v>1</c:v>
                </c:pt>
              </c:numCache>
            </c:numRef>
          </c:yVal>
          <c:smooth val="0"/>
          <c:extLst>
            <c:ext xmlns:c16="http://schemas.microsoft.com/office/drawing/2014/chart" uri="{C3380CC4-5D6E-409C-BE32-E72D297353CC}">
              <c16:uniqueId val="{00000006-57CD-431E-A0A2-C1A0FA948891}"/>
            </c:ext>
          </c:extLst>
        </c:ser>
        <c:ser>
          <c:idx val="15"/>
          <c:order val="5"/>
          <c:tx>
            <c:strRef>
              <c:f>'Mapa de calor Corrupción'!$L$13</c:f>
              <c:strCache>
                <c:ptCount val="1"/>
                <c:pt idx="0">
                  <c:v>R6</c:v>
                </c:pt>
              </c:strCache>
            </c:strRef>
          </c:tx>
          <c:spPr>
            <a:ln w="19050" cap="rnd" cmpd="sng" algn="ctr">
              <a:solidFill>
                <a:schemeClr val="accent6"/>
              </a:solidFill>
              <a:prstDash val="solid"/>
              <a:round/>
            </a:ln>
            <a:effectLst/>
          </c:spPr>
          <c:marker>
            <c:symbol val="plus"/>
            <c:size val="6"/>
            <c:spPr>
              <a:noFill/>
              <a:ln w="6350" cap="flat" cmpd="sng" algn="ctr">
                <a:solidFill>
                  <a:schemeClr val="dk1">
                    <a:tint val="55000"/>
                  </a:schemeClr>
                </a:solidFill>
                <a:prstDash val="solid"/>
                <a:round/>
              </a:ln>
              <a:effectLst/>
            </c:spPr>
          </c:marker>
          <c:xVal>
            <c:numRef>
              <c:f>'Mapa de calor Corrupción'!$P$13</c:f>
              <c:numCache>
                <c:formatCode>General</c:formatCode>
                <c:ptCount val="1"/>
                <c:pt idx="0">
                  <c:v>5</c:v>
                </c:pt>
              </c:numCache>
            </c:numRef>
          </c:xVal>
          <c:yVal>
            <c:numRef>
              <c:f>'Mapa de calor Corrupción'!$N$13</c:f>
              <c:numCache>
                <c:formatCode>General</c:formatCode>
                <c:ptCount val="1"/>
                <c:pt idx="0">
                  <c:v>1</c:v>
                </c:pt>
              </c:numCache>
            </c:numRef>
          </c:yVal>
          <c:smooth val="0"/>
          <c:extLst>
            <c:ext xmlns:c16="http://schemas.microsoft.com/office/drawing/2014/chart" uri="{C3380CC4-5D6E-409C-BE32-E72D297353CC}">
              <c16:uniqueId val="{00000007-57CD-431E-A0A2-C1A0FA948891}"/>
            </c:ext>
          </c:extLst>
        </c:ser>
        <c:ser>
          <c:idx val="16"/>
          <c:order val="6"/>
          <c:tx>
            <c:strRef>
              <c:f>'Mapa de calor Corrupción'!$L$14</c:f>
              <c:strCache>
                <c:ptCount val="1"/>
                <c:pt idx="0">
                  <c:v>R7</c:v>
                </c:pt>
              </c:strCache>
            </c:strRef>
          </c:tx>
          <c:spPr>
            <a:ln w="19050" cap="rnd" cmpd="sng" algn="ctr">
              <a:solidFill>
                <a:schemeClr val="accent1">
                  <a:lumMod val="60000"/>
                </a:schemeClr>
              </a:solidFill>
              <a:prstDash val="solid"/>
              <a:round/>
            </a:ln>
            <a:effectLst/>
          </c:spPr>
          <c:marker>
            <c:symbol val="dot"/>
            <c:size val="6"/>
            <c:spPr>
              <a:solidFill>
                <a:schemeClr val="dk1">
                  <a:tint val="75000"/>
                </a:schemeClr>
              </a:solidFill>
              <a:ln w="6350" cap="flat" cmpd="sng" algn="ctr">
                <a:solidFill>
                  <a:schemeClr val="dk1">
                    <a:tint val="75000"/>
                  </a:schemeClr>
                </a:solidFill>
                <a:prstDash val="solid"/>
                <a:round/>
              </a:ln>
              <a:effectLst/>
            </c:spPr>
          </c:marker>
          <c:xVal>
            <c:numRef>
              <c:f>'Mapa de calor Corrupción'!$P$14</c:f>
              <c:numCache>
                <c:formatCode>General</c:formatCode>
                <c:ptCount val="1"/>
                <c:pt idx="0">
                  <c:v>5</c:v>
                </c:pt>
              </c:numCache>
            </c:numRef>
          </c:xVal>
          <c:yVal>
            <c:numRef>
              <c:f>'Mapa de calor Corrupción'!$N$14</c:f>
              <c:numCache>
                <c:formatCode>General</c:formatCode>
                <c:ptCount val="1"/>
                <c:pt idx="0">
                  <c:v>1</c:v>
                </c:pt>
              </c:numCache>
            </c:numRef>
          </c:yVal>
          <c:smooth val="0"/>
          <c:extLst>
            <c:ext xmlns:c16="http://schemas.microsoft.com/office/drawing/2014/chart" uri="{C3380CC4-5D6E-409C-BE32-E72D297353CC}">
              <c16:uniqueId val="{00000008-57CD-431E-A0A2-C1A0FA948891}"/>
            </c:ext>
          </c:extLst>
        </c:ser>
        <c:ser>
          <c:idx val="17"/>
          <c:order val="7"/>
          <c:tx>
            <c:strRef>
              <c:f>'Mapa de calor Corrupción'!$L$15</c:f>
              <c:strCache>
                <c:ptCount val="1"/>
                <c:pt idx="0">
                  <c:v>R8</c:v>
                </c:pt>
              </c:strCache>
            </c:strRef>
          </c:tx>
          <c:spPr>
            <a:ln w="19050" cap="rnd" cmpd="sng" algn="ctr">
              <a:solidFill>
                <a:schemeClr val="accent2">
                  <a:lumMod val="60000"/>
                </a:schemeClr>
              </a:solidFill>
              <a:prstDash val="solid"/>
              <a:round/>
            </a:ln>
            <a:effectLst/>
          </c:spPr>
          <c:marker>
            <c:symbol val="dash"/>
            <c:size val="6"/>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pPr>
                      <a:defRPr sz="1000" b="0" i="0" u="none" strike="noStrike" baseline="0">
                        <a:solidFill>
                          <a:srgbClr val="000000"/>
                        </a:solidFill>
                        <a:latin typeface="Calibri"/>
                        <a:ea typeface="Calibri"/>
                        <a:cs typeface="Calibri"/>
                      </a:defRPr>
                    </a:pPr>
                    <a:r>
                      <a:rPr lang="en-US"/>
                      <a:t>[CELLRANGE]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7CD-431E-A0A2-C1A0FA948891}"/>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Corrupción'!$P$15</c:f>
              <c:numCache>
                <c:formatCode>General</c:formatCode>
                <c:ptCount val="1"/>
                <c:pt idx="0">
                  <c:v>5</c:v>
                </c:pt>
              </c:numCache>
            </c:numRef>
          </c:xVal>
          <c:yVal>
            <c:numRef>
              <c:f>'Mapa de calor Corrupción'!$N$15</c:f>
              <c:numCache>
                <c:formatCode>General</c:formatCode>
                <c:ptCount val="1"/>
                <c:pt idx="0">
                  <c:v>3</c:v>
                </c:pt>
              </c:numCache>
            </c:numRef>
          </c:yVal>
          <c:smooth val="0"/>
          <c:extLst>
            <c:ext xmlns:c16="http://schemas.microsoft.com/office/drawing/2014/chart" uri="{C3380CC4-5D6E-409C-BE32-E72D297353CC}">
              <c16:uniqueId val="{0000000A-57CD-431E-A0A2-C1A0FA948891}"/>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ymbol val="diamond"/>
            <c:size val="6"/>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B-57CD-431E-A0A2-C1A0FA948891}"/>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ymbol val="square"/>
            <c:size val="6"/>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C-57CD-431E-A0A2-C1A0FA948891}"/>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pPr>
                      <a:defRPr sz="1000" b="0" i="0" u="none" strike="noStrike" baseline="0">
                        <a:solidFill>
                          <a:srgbClr val="333333"/>
                        </a:solidFill>
                        <a:latin typeface="Calibri"/>
                        <a:ea typeface="Calibri"/>
                        <a:cs typeface="Calibri"/>
                      </a:defRPr>
                    </a:pPr>
                    <a:r>
                      <a:rPr lang="en-US"/>
                      <a:t>[CELLRANGE]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57CD-431E-A0A2-C1A0FA948891}"/>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E-57CD-431E-A0A2-C1A0FA948891}"/>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57CD-431E-A0A2-C1A0FA9488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10-57CD-431E-A0A2-C1A0FA948891}"/>
            </c:ext>
          </c:extLst>
        </c:ser>
        <c:ser>
          <c:idx val="2"/>
          <c:order val="12"/>
          <c:tx>
            <c:strRef>
              <c:f>'Mapa de calor Corrupción'!$L$10</c:f>
              <c:strCache>
                <c:ptCount val="1"/>
                <c:pt idx="0">
                  <c:v>R3</c:v>
                </c:pt>
              </c:strCache>
            </c:strRef>
          </c:tx>
          <c:spPr>
            <a:ln w="19050">
              <a:noFill/>
            </a:ln>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12-57CD-431E-A0A2-C1A0FA948891}"/>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Corrupción'!$P$10</c:f>
              <c:numCache>
                <c:formatCode>General</c:formatCode>
                <c:ptCount val="1"/>
                <c:pt idx="0">
                  <c:v>5</c:v>
                </c:pt>
              </c:numCache>
            </c:numRef>
          </c:xVal>
          <c:yVal>
            <c:numRef>
              <c:f>'Mapa de calor Corrupción'!$N$10</c:f>
              <c:numCache>
                <c:formatCode>General</c:formatCode>
                <c:ptCount val="1"/>
                <c:pt idx="0">
                  <c:v>3</c:v>
                </c:pt>
              </c:numCache>
            </c:numRef>
          </c:yVal>
          <c:smooth val="0"/>
          <c:extLst>
            <c:ext xmlns:c16="http://schemas.microsoft.com/office/drawing/2014/chart" uri="{C3380CC4-5D6E-409C-BE32-E72D297353CC}">
              <c16:uniqueId val="{00000013-57CD-431E-A0A2-C1A0FA948891}"/>
            </c:ext>
          </c:extLst>
        </c:ser>
        <c:ser>
          <c:idx val="3"/>
          <c:order val="13"/>
          <c:tx>
            <c:strRef>
              <c:f>'Mapa de calor Corrupción'!$L$11</c:f>
              <c:strCache>
                <c:ptCount val="1"/>
                <c:pt idx="0">
                  <c:v>R4</c:v>
                </c:pt>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57CD-431E-A0A2-C1A0FA9488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Corrupción'!$P$11</c:f>
              <c:numCache>
                <c:formatCode>General</c:formatCode>
                <c:ptCount val="1"/>
                <c:pt idx="0">
                  <c:v>5</c:v>
                </c:pt>
              </c:numCache>
            </c:numRef>
          </c:xVal>
          <c:yVal>
            <c:numRef>
              <c:f>'Mapa de calor Corrupción'!$N$11</c:f>
              <c:numCache>
                <c:formatCode>General</c:formatCode>
                <c:ptCount val="1"/>
                <c:pt idx="0">
                  <c:v>3</c:v>
                </c:pt>
              </c:numCache>
            </c:numRef>
          </c:yVal>
          <c:smooth val="0"/>
          <c:extLst>
            <c:ext xmlns:c16="http://schemas.microsoft.com/office/drawing/2014/chart" uri="{C3380CC4-5D6E-409C-BE32-E72D297353CC}">
              <c16:uniqueId val="{00000015-57CD-431E-A0A2-C1A0FA948891}"/>
            </c:ext>
          </c:extLst>
        </c:ser>
        <c:ser>
          <c:idx val="4"/>
          <c:order val="14"/>
          <c:tx>
            <c:strRef>
              <c:f>'Mapa de calor Corrupción'!$L$12</c:f>
              <c:strCache>
                <c:ptCount val="1"/>
                <c:pt idx="0">
                  <c:v>R5</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pt idx="0">
                  <c:v>5</c:v>
                </c:pt>
              </c:numCache>
            </c:numRef>
          </c:xVal>
          <c:yVal>
            <c:numRef>
              <c:f>'Mapa de calor Corrupción'!$N$12</c:f>
              <c:numCache>
                <c:formatCode>General</c:formatCode>
                <c:ptCount val="1"/>
                <c:pt idx="0">
                  <c:v>1</c:v>
                </c:pt>
              </c:numCache>
            </c:numRef>
          </c:yVal>
          <c:smooth val="0"/>
          <c:extLst>
            <c:ext xmlns:c16="http://schemas.microsoft.com/office/drawing/2014/chart" uri="{C3380CC4-5D6E-409C-BE32-E72D297353CC}">
              <c16:uniqueId val="{00000016-57CD-431E-A0A2-C1A0FA948891}"/>
            </c:ext>
          </c:extLst>
        </c:ser>
        <c:ser>
          <c:idx val="5"/>
          <c:order val="15"/>
          <c:tx>
            <c:strRef>
              <c:f>'Mapa de calor Corrupción'!$L$13</c:f>
              <c:strCache>
                <c:ptCount val="1"/>
                <c:pt idx="0">
                  <c:v>R6</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57CD-431E-A0A2-C1A0FA948891}"/>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'Mapa de calor Corrupción'!$P$13</c:f>
              <c:numCache>
                <c:formatCode>General</c:formatCode>
                <c:ptCount val="1"/>
                <c:pt idx="0">
                  <c:v>5</c:v>
                </c:pt>
              </c:numCache>
            </c:numRef>
          </c:xVal>
          <c:yVal>
            <c:numRef>
              <c:f>'Mapa de calor Corrupción'!$N$13</c:f>
              <c:numCache>
                <c:formatCode>General</c:formatCode>
                <c:ptCount val="1"/>
                <c:pt idx="0">
                  <c:v>1</c:v>
                </c:pt>
              </c:numCache>
            </c:numRef>
          </c:yVal>
          <c:smooth val="0"/>
          <c:extLst>
            <c:ext xmlns:c16="http://schemas.microsoft.com/office/drawing/2014/chart" uri="{C3380CC4-5D6E-409C-BE32-E72D297353CC}">
              <c16:uniqueId val="{00000018-57CD-431E-A0A2-C1A0FA948891}"/>
            </c:ext>
          </c:extLst>
        </c:ser>
        <c:ser>
          <c:idx val="6"/>
          <c:order val="16"/>
          <c:tx>
            <c:strRef>
              <c:f>'Mapa de calor Corrupción'!$L$14</c:f>
              <c:strCache>
                <c:ptCount val="1"/>
                <c:pt idx="0">
                  <c:v>R7</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9-57CD-431E-A0A2-C1A0FA948891}"/>
              </c:ext>
            </c:extLst>
          </c:dPt>
          <c:dLbls>
            <c:dLbl>
              <c:idx val="0"/>
              <c:spPr>
                <a:noFill/>
                <a:ln w="25400">
                  <a:noFill/>
                </a:ln>
              </c:spPr>
              <c:txPr>
                <a:bodyPr/>
                <a:lstStyle/>
                <a:p>
                  <a:pPr>
                    <a:defRPr sz="1000" b="0" i="0" u="none" strike="noStrike" baseline="0">
                      <a:solidFill>
                        <a:srgbClr val="000000"/>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57CD-431E-A0A2-C1A0FA948891}"/>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'Mapa de calor Corrupción'!$P$14</c:f>
              <c:numCache>
                <c:formatCode>General</c:formatCode>
                <c:ptCount val="1"/>
                <c:pt idx="0">
                  <c:v>5</c:v>
                </c:pt>
              </c:numCache>
            </c:numRef>
          </c:xVal>
          <c:yVal>
            <c:numRef>
              <c:f>'Mapa de calor Corrupción'!$N$14</c:f>
              <c:numCache>
                <c:formatCode>General</c:formatCode>
                <c:ptCount val="1"/>
                <c:pt idx="0">
                  <c:v>1</c:v>
                </c:pt>
              </c:numCache>
            </c:numRef>
          </c:yVal>
          <c:smooth val="0"/>
          <c:extLst>
            <c:ext xmlns:c16="http://schemas.microsoft.com/office/drawing/2014/chart" uri="{C3380CC4-5D6E-409C-BE32-E72D297353CC}">
              <c16:uniqueId val="{0000001A-57CD-431E-A0A2-C1A0FA948891}"/>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B-57CD-431E-A0A2-C1A0FA948891}"/>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C-57CD-431E-A0A2-C1A0FA948891}"/>
            </c:ext>
          </c:extLst>
        </c:ser>
        <c:ser>
          <c:idx val="20"/>
          <c:order val="19"/>
          <c:tx>
            <c:strRef>
              <c:f>'Mapa de calor Corrupción'!$L$19</c:f>
              <c:strCache>
                <c:ptCount val="1"/>
                <c:pt idx="0">
                  <c:v>R12</c:v>
                </c:pt>
              </c:strCache>
            </c:strRef>
          </c:tx>
          <c:spPr>
            <a:ln w="19050" cap="rnd" cmpd="sng" algn="ctr">
              <a:solidFill>
                <a:schemeClr val="dk1">
                  <a:tint val="80000"/>
                </a:schemeClr>
              </a:solidFill>
              <a:prstDash val="solid"/>
              <a:round/>
            </a:ln>
            <a:effectLst/>
          </c:spPr>
          <c:marker>
            <c:symbol val="triangle"/>
            <c:size val="6"/>
            <c:spPr>
              <a:solidFill>
                <a:schemeClr val="dk1">
                  <a:tint val="80000"/>
                </a:schemeClr>
              </a:solidFill>
              <a:ln w="6350" cap="flat" cmpd="sng" algn="ctr">
                <a:solidFill>
                  <a:schemeClr val="dk1">
                    <a:tint val="80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Corrupción'!$P$19</c:f>
              <c:numCache>
                <c:formatCode>General</c:formatCode>
                <c:ptCount val="1"/>
                <c:pt idx="0">
                  <c:v>5</c:v>
                </c:pt>
              </c:numCache>
            </c:numRef>
          </c:xVal>
          <c:yVal>
            <c:numRef>
              <c:f>'Mapa de calor Corrupción'!$N$19</c:f>
              <c:numCache>
                <c:formatCode>General</c:formatCode>
                <c:ptCount val="1"/>
                <c:pt idx="0">
                  <c:v>3</c:v>
                </c:pt>
              </c:numCache>
            </c:numRef>
          </c:yVal>
          <c:smooth val="0"/>
          <c:extLst>
            <c:ext xmlns:c16="http://schemas.microsoft.com/office/drawing/2014/chart" uri="{C3380CC4-5D6E-409C-BE32-E72D297353CC}">
              <c16:uniqueId val="{0000001D-57CD-431E-A0A2-C1A0FA948891}"/>
            </c:ext>
          </c:extLst>
        </c:ser>
        <c:ser>
          <c:idx val="21"/>
          <c:order val="20"/>
          <c:tx>
            <c:strRef>
              <c:f>'Mapa de calor Corrupción'!$L$20</c:f>
              <c:strCache>
                <c:ptCount val="1"/>
                <c:pt idx="0">
                  <c:v>R13</c:v>
                </c:pt>
              </c:strCache>
            </c:strRef>
          </c:tx>
          <c:spPr>
            <a:ln w="19050" cap="rnd" cmpd="sng" algn="ctr">
              <a:solidFill>
                <a:schemeClr val="dk1">
                  <a:tint val="88500"/>
                </a:schemeClr>
              </a:solidFill>
              <a:prstDash val="solid"/>
              <a:round/>
            </a:ln>
            <a:effectLst/>
          </c:spPr>
          <c:marker>
            <c:symbol val="x"/>
            <c:size val="6"/>
            <c:spPr>
              <a:noFill/>
              <a:ln w="6350" cap="flat" cmpd="sng" algn="ctr">
                <a:solidFill>
                  <a:schemeClr val="dk1">
                    <a:tint val="88500"/>
                  </a:schemeClr>
                </a:solidFill>
                <a:prstDash val="solid"/>
                <a:round/>
              </a:ln>
              <a:effectLst/>
            </c:spPr>
          </c:marker>
          <c:xVal>
            <c:numRef>
              <c:f>'Mapa de calor Corrupción'!$P$20</c:f>
              <c:numCache>
                <c:formatCode>General</c:formatCode>
                <c:ptCount val="1"/>
                <c:pt idx="0">
                  <c:v>5</c:v>
                </c:pt>
              </c:numCache>
            </c:numRef>
          </c:xVal>
          <c:yVal>
            <c:numRef>
              <c:f>'Mapa de calor Corrupción'!$N$20</c:f>
              <c:numCache>
                <c:formatCode>General</c:formatCode>
                <c:ptCount val="1"/>
                <c:pt idx="0">
                  <c:v>1</c:v>
                </c:pt>
              </c:numCache>
            </c:numRef>
          </c:yVal>
          <c:smooth val="0"/>
          <c:extLst>
            <c:ext xmlns:c16="http://schemas.microsoft.com/office/drawing/2014/chart" uri="{C3380CC4-5D6E-409C-BE32-E72D297353CC}">
              <c16:uniqueId val="{0000001E-57CD-431E-A0A2-C1A0FA948891}"/>
            </c:ext>
          </c:extLst>
        </c:ser>
        <c:ser>
          <c:idx val="22"/>
          <c:order val="21"/>
          <c:tx>
            <c:strRef>
              <c:f>'Mapa de calor Corrupción'!$L$21</c:f>
              <c:strCache>
                <c:ptCount val="1"/>
                <c:pt idx="0">
                  <c:v>R14</c:v>
                </c:pt>
              </c:strCache>
            </c:strRef>
          </c:tx>
          <c:spPr>
            <a:ln w="19050" cap="rnd" cmpd="sng" algn="ctr">
              <a:solidFill>
                <a:schemeClr val="dk1">
                  <a:tint val="55000"/>
                </a:schemeClr>
              </a:solidFill>
              <a:prstDash val="solid"/>
              <a:round/>
            </a:ln>
            <a:effectLst/>
          </c:spPr>
          <c:marker>
            <c:symbol val="star"/>
            <c:size val="6"/>
            <c:spPr>
              <a:noFill/>
              <a:ln w="6350" cap="flat" cmpd="sng" algn="ctr">
                <a:solidFill>
                  <a:schemeClr val="dk1">
                    <a:tint val="5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Corrupción'!$P$21</c:f>
              <c:numCache>
                <c:formatCode>General</c:formatCode>
                <c:ptCount val="1"/>
                <c:pt idx="0">
                  <c:v>5</c:v>
                </c:pt>
              </c:numCache>
            </c:numRef>
          </c:xVal>
          <c:yVal>
            <c:numRef>
              <c:f>'Mapa de calor Corrupción'!$N$21</c:f>
              <c:numCache>
                <c:formatCode>General</c:formatCode>
                <c:ptCount val="1"/>
                <c:pt idx="0">
                  <c:v>4</c:v>
                </c:pt>
              </c:numCache>
            </c:numRef>
          </c:yVal>
          <c:smooth val="0"/>
          <c:extLst>
            <c:ext xmlns:c16="http://schemas.microsoft.com/office/drawing/2014/chart" uri="{C3380CC4-5D6E-409C-BE32-E72D297353CC}">
              <c16:uniqueId val="{0000001F-57CD-431E-A0A2-C1A0FA948891}"/>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ymbol val="circle"/>
            <c:size val="6"/>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20-57CD-431E-A0A2-C1A0FA948891}"/>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ymbol val="plus"/>
            <c:size val="6"/>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21-57CD-431E-A0A2-C1A0FA948891}"/>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ymbol val="dot"/>
            <c:size val="6"/>
            <c:spPr>
              <a:solidFill>
                <a:schemeClr val="dk1">
                  <a:tint val="30000"/>
                </a:schemeClr>
              </a:solidFill>
              <a:ln w="6350" cap="flat" cmpd="sng" algn="ctr">
                <a:solidFill>
                  <a:schemeClr val="dk1">
                    <a:tint val="30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22-57CD-431E-A0A2-C1A0FA948891}"/>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ymbol val="dash"/>
            <c:size val="6"/>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3-57CD-431E-A0A2-C1A0FA948891}"/>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ymbol val="diamond"/>
            <c:size val="6"/>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4-57CD-431E-A0A2-C1A0FA948891}"/>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ymbol val="square"/>
            <c:size val="6"/>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5-57CD-431E-A0A2-C1A0FA948891}"/>
            </c:ext>
          </c:extLst>
        </c:ser>
        <c:ser>
          <c:idx val="29"/>
          <c:order val="28"/>
          <c:tx>
            <c:strRef>
              <c:f>'Mapa de calor Corrupción'!$L$18</c:f>
              <c:strCache>
                <c:ptCount val="1"/>
                <c:pt idx="0">
                  <c:v>R11</c:v>
                </c:pt>
              </c:strCache>
            </c:strRef>
          </c:tx>
          <c:spPr>
            <a:ln w="19050" cap="rnd" cmpd="sng" algn="ctr">
              <a:solidFill>
                <a:schemeClr val="dk1">
                  <a:tint val="55000"/>
                </a:schemeClr>
              </a:solidFill>
              <a:prstDash val="solid"/>
              <a:round/>
            </a:ln>
            <a:effectLst/>
          </c:spPr>
          <c:marker>
            <c:symbol val="triangle"/>
            <c:size val="6"/>
            <c:spPr>
              <a:solidFill>
                <a:schemeClr val="dk1">
                  <a:tint val="55000"/>
                </a:schemeClr>
              </a:solidFill>
              <a:ln w="6350" cap="flat" cmpd="sng" algn="ctr">
                <a:solidFill>
                  <a:schemeClr val="dk1">
                    <a:tint val="5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Corrupción'!$P$18</c:f>
              <c:numCache>
                <c:formatCode>General</c:formatCode>
                <c:ptCount val="1"/>
                <c:pt idx="0">
                  <c:v>5</c:v>
                </c:pt>
              </c:numCache>
            </c:numRef>
          </c:xVal>
          <c:yVal>
            <c:numRef>
              <c:f>'Mapa de calor Corrupción'!$N$18</c:f>
              <c:numCache>
                <c:formatCode>General</c:formatCode>
                <c:ptCount val="1"/>
                <c:pt idx="0">
                  <c:v>3</c:v>
                </c:pt>
              </c:numCache>
            </c:numRef>
          </c:yVal>
          <c:smooth val="0"/>
          <c:extLst>
            <c:ext xmlns:c16="http://schemas.microsoft.com/office/drawing/2014/chart" uri="{C3380CC4-5D6E-409C-BE32-E72D297353CC}">
              <c16:uniqueId val="{00000026-57CD-431E-A0A2-C1A0FA948891}"/>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ymbol val="x"/>
            <c:size val="6"/>
            <c:spPr>
              <a:noFill/>
              <a:ln w="6350" cap="flat" cmpd="sng" algn="ctr">
                <a:solidFill>
                  <a:schemeClr val="dk1">
                    <a:tint val="7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7-57CD-431E-A0A2-C1A0FA948891}"/>
            </c:ext>
          </c:extLst>
        </c:ser>
        <c:dLbls>
          <c:showLegendKey val="0"/>
          <c:showVal val="0"/>
          <c:showCatName val="0"/>
          <c:showSerName val="0"/>
          <c:showPercent val="0"/>
          <c:showBubbleSize val="0"/>
        </c:dLbls>
        <c:axId val="1083278688"/>
        <c:axId val="1"/>
      </c:scatterChart>
      <c:valAx>
        <c:axId val="108327868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083278688"/>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pPr>
                      <a:defRPr sz="1000" b="0" i="0" u="none" strike="noStrike" baseline="0">
                        <a:solidFill>
                          <a:srgbClr val="333333"/>
                        </a:solidFill>
                        <a:latin typeface="Calibri"/>
                        <a:ea typeface="Calibri"/>
                        <a:cs typeface="Calibri"/>
                      </a:defRPr>
                    </a:pPr>
                    <a:r>
                      <a:rPr lang="en-US"/>
                      <a:t>[NOMBRE DE LA SERIE] R2 </a:t>
                    </a:r>
                  </a:p>
                </c:rich>
              </c:tx>
              <c:spPr>
                <a:noFill/>
                <a:ln w="25400">
                  <a:noFill/>
                </a:ln>
              </c:spPr>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D5B-46A1-AC8A-76AE8DDC8B42}"/>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1-BD5B-46A1-AC8A-76AE8DDC8B42}"/>
            </c:ext>
          </c:extLst>
        </c:ser>
        <c:ser>
          <c:idx val="2"/>
          <c:order val="1"/>
          <c:tx>
            <c:strRef>
              <c:f>'Mapa de calor Corrupción'!$L$40</c:f>
              <c:strCache>
                <c:ptCount val="1"/>
                <c:pt idx="0">
                  <c:v>R3</c:v>
                </c:pt>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Corrupción'!$P$40</c:f>
              <c:numCache>
                <c:formatCode>General</c:formatCode>
                <c:ptCount val="1"/>
                <c:pt idx="0">
                  <c:v>3</c:v>
                </c:pt>
              </c:numCache>
            </c:numRef>
          </c:xVal>
          <c:yVal>
            <c:numRef>
              <c:f>'Mapa de calor Corrupción'!$N$40</c:f>
              <c:numCache>
                <c:formatCode>General</c:formatCode>
                <c:ptCount val="1"/>
                <c:pt idx="0">
                  <c:v>1</c:v>
                </c:pt>
              </c:numCache>
            </c:numRef>
          </c:yVal>
          <c:smooth val="0"/>
          <c:extLst>
            <c:ext xmlns:c16="http://schemas.microsoft.com/office/drawing/2014/chart" uri="{C3380CC4-5D6E-409C-BE32-E72D297353CC}">
              <c16:uniqueId val="{00000002-BD5B-46A1-AC8A-76AE8DDC8B42}"/>
            </c:ext>
          </c:extLst>
        </c:ser>
        <c:ser>
          <c:idx val="3"/>
          <c:order val="2"/>
          <c:tx>
            <c:strRef>
              <c:f>'Mapa de calor Corrupción'!$L$41</c:f>
              <c:strCache>
                <c:ptCount val="1"/>
                <c:pt idx="0">
                  <c:v>R4</c:v>
                </c:pt>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3-BD5B-46A1-AC8A-76AE8DDC8B42}"/>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BD5B-46A1-AC8A-76AE8DDC8B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Corrupción'!$P$41</c:f>
              <c:numCache>
                <c:formatCode>General</c:formatCode>
                <c:ptCount val="1"/>
                <c:pt idx="0">
                  <c:v>3</c:v>
                </c:pt>
              </c:numCache>
            </c:numRef>
          </c:xVal>
          <c:yVal>
            <c:numRef>
              <c:f>'Mapa de calor Corrupción'!$N$41</c:f>
              <c:numCache>
                <c:formatCode>General</c:formatCode>
                <c:ptCount val="1"/>
                <c:pt idx="0">
                  <c:v>1</c:v>
                </c:pt>
              </c:numCache>
            </c:numRef>
          </c:yVal>
          <c:smooth val="0"/>
          <c:extLst>
            <c:ext xmlns:c16="http://schemas.microsoft.com/office/drawing/2014/chart" uri="{C3380CC4-5D6E-409C-BE32-E72D297353CC}">
              <c16:uniqueId val="{00000004-BD5B-46A1-AC8A-76AE8DDC8B42}"/>
            </c:ext>
          </c:extLst>
        </c:ser>
        <c:ser>
          <c:idx val="4"/>
          <c:order val="3"/>
          <c:tx>
            <c:strRef>
              <c:f>'Mapa de calor Corrupción'!$L$42</c:f>
              <c:strCache>
                <c:ptCount val="1"/>
                <c:pt idx="0">
                  <c:v>R5</c:v>
                </c:pt>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pPr>
                      <a:defRPr sz="1000" b="0" i="0" u="none" strike="noStrike" baseline="0">
                        <a:solidFill>
                          <a:srgbClr val="333333"/>
                        </a:solidFill>
                        <a:latin typeface="Calibri"/>
                        <a:ea typeface="Calibri"/>
                        <a:cs typeface="Calibri"/>
                      </a:defRPr>
                    </a:pPr>
                    <a:r>
                      <a:rPr lang="en-US"/>
                      <a:t>     [NOMBRE DE LA SERIE]</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D5B-46A1-AC8A-76AE8DDC8B42}"/>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Corrupción'!$P$42</c:f>
              <c:numCache>
                <c:formatCode>General</c:formatCode>
                <c:ptCount val="1"/>
                <c:pt idx="0">
                  <c:v>3</c:v>
                </c:pt>
              </c:numCache>
            </c:numRef>
          </c:xVal>
          <c:yVal>
            <c:numRef>
              <c:f>'Mapa de calor Corrupción'!$N$42</c:f>
              <c:numCache>
                <c:formatCode>General</c:formatCode>
                <c:ptCount val="1"/>
                <c:pt idx="0">
                  <c:v>1</c:v>
                </c:pt>
              </c:numCache>
            </c:numRef>
          </c:yVal>
          <c:smooth val="0"/>
          <c:extLst>
            <c:ext xmlns:c16="http://schemas.microsoft.com/office/drawing/2014/chart" uri="{C3380CC4-5D6E-409C-BE32-E72D297353CC}">
              <c16:uniqueId val="{00000006-BD5B-46A1-AC8A-76AE8DDC8B42}"/>
            </c:ext>
          </c:extLst>
        </c:ser>
        <c:ser>
          <c:idx val="5"/>
          <c:order val="4"/>
          <c:tx>
            <c:strRef>
              <c:f>'Mapa de calor Corrupción'!$L$43</c:f>
              <c:strCache>
                <c:ptCount val="1"/>
                <c:pt idx="0">
                  <c:v>R6</c:v>
                </c:pt>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7-BD5B-46A1-AC8A-76AE8DDC8B42}"/>
              </c:ext>
            </c:extLst>
          </c:dPt>
          <c:dLbls>
            <c:dLbl>
              <c:idx val="0"/>
              <c:tx>
                <c:rich>
                  <a:bodyPr/>
                  <a:lstStyle/>
                  <a:p>
                    <a:pPr>
                      <a:defRPr sz="1000" b="0" i="0" u="none" strike="noStrike" baseline="0">
                        <a:solidFill>
                          <a:srgbClr val="000000"/>
                        </a:solidFill>
                        <a:latin typeface="Calibri"/>
                        <a:ea typeface="Calibri"/>
                        <a:cs typeface="Calibri"/>
                      </a:defRPr>
                    </a:pPr>
                    <a:r>
                      <a:rPr lang="en-US"/>
                      <a:t>[NOMBRE DE LA SERIE] R7</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D5B-46A1-AC8A-76AE8DDC8B42}"/>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Corrupción'!$P$43</c:f>
              <c:numCache>
                <c:formatCode>General</c:formatCode>
                <c:ptCount val="1"/>
                <c:pt idx="0">
                  <c:v>3</c:v>
                </c:pt>
              </c:numCache>
            </c:numRef>
          </c:xVal>
          <c:yVal>
            <c:numRef>
              <c:f>'Mapa de calor Corrupción'!$N$43</c:f>
              <c:numCache>
                <c:formatCode>General</c:formatCode>
                <c:ptCount val="1"/>
                <c:pt idx="0">
                  <c:v>1</c:v>
                </c:pt>
              </c:numCache>
            </c:numRef>
          </c:yVal>
          <c:smooth val="0"/>
          <c:extLst>
            <c:ext xmlns:c16="http://schemas.microsoft.com/office/drawing/2014/chart" uri="{C3380CC4-5D6E-409C-BE32-E72D297353CC}">
              <c16:uniqueId val="{00000008-BD5B-46A1-AC8A-76AE8DDC8B42}"/>
            </c:ext>
          </c:extLst>
        </c:ser>
        <c:ser>
          <c:idx val="6"/>
          <c:order val="5"/>
          <c:tx>
            <c:strRef>
              <c:f>'Mapa de calor Corrupción'!$L$44</c:f>
              <c:strCache>
                <c:ptCount val="1"/>
                <c:pt idx="0">
                  <c:v>R7</c:v>
                </c:pt>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numRef>
              <c:f>'Mapa de calor Corrupción'!$P$44</c:f>
              <c:numCache>
                <c:formatCode>General</c:formatCode>
                <c:ptCount val="1"/>
                <c:pt idx="0">
                  <c:v>3</c:v>
                </c:pt>
              </c:numCache>
            </c:numRef>
          </c:xVal>
          <c:yVal>
            <c:numRef>
              <c:f>'Mapa de calor Corrupción'!$N$44</c:f>
              <c:numCache>
                <c:formatCode>General</c:formatCode>
                <c:ptCount val="1"/>
                <c:pt idx="0">
                  <c:v>1</c:v>
                </c:pt>
              </c:numCache>
            </c:numRef>
          </c:yVal>
          <c:smooth val="0"/>
          <c:extLst>
            <c:ext xmlns:c16="http://schemas.microsoft.com/office/drawing/2014/chart" uri="{C3380CC4-5D6E-409C-BE32-E72D297353CC}">
              <c16:uniqueId val="{00000009-BD5B-46A1-AC8A-76AE8DDC8B42}"/>
            </c:ext>
          </c:extLst>
        </c:ser>
        <c:ser>
          <c:idx val="7"/>
          <c:order val="6"/>
          <c:tx>
            <c:strRef>
              <c:f>'Mapa de calor Corrupción'!$L$45</c:f>
              <c:strCache>
                <c:ptCount val="1"/>
                <c:pt idx="0">
                  <c:v>R8</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'Mapa de calor Corrupción'!$P$45</c:f>
              <c:numCache>
                <c:formatCode>General</c:formatCode>
                <c:ptCount val="1"/>
                <c:pt idx="0">
                  <c:v>3</c:v>
                </c:pt>
              </c:numCache>
            </c:numRef>
          </c:xVal>
          <c:yVal>
            <c:numRef>
              <c:f>'Mapa de calor Corrupción'!$N$45</c:f>
              <c:numCache>
                <c:formatCode>General</c:formatCode>
                <c:ptCount val="1"/>
                <c:pt idx="0">
                  <c:v>1</c:v>
                </c:pt>
              </c:numCache>
            </c:numRef>
          </c:yVal>
          <c:smooth val="0"/>
          <c:extLst>
            <c:ext xmlns:c16="http://schemas.microsoft.com/office/drawing/2014/chart" uri="{C3380CC4-5D6E-409C-BE32-E72D297353CC}">
              <c16:uniqueId val="{0000000A-BD5B-46A1-AC8A-76AE8DDC8B42}"/>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B-BD5B-46A1-AC8A-76AE8DDC8B42}"/>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C-BD5B-46A1-AC8A-76AE8DDC8B42}"/>
            </c:ext>
          </c:extLst>
        </c:ser>
        <c:dLbls>
          <c:showLegendKey val="0"/>
          <c:showVal val="0"/>
          <c:showCatName val="0"/>
          <c:showSerName val="0"/>
          <c:showPercent val="0"/>
          <c:showBubbleSize val="0"/>
        </c:dLbls>
        <c:axId val="1083279104"/>
        <c:axId val="1"/>
      </c:scatterChart>
      <c:valAx>
        <c:axId val="1083279104"/>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083279104"/>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141515</xdr:colOff>
      <xdr:row>1</xdr:row>
      <xdr:rowOff>73478</xdr:rowOff>
    </xdr:from>
    <xdr:to>
      <xdr:col>3</xdr:col>
      <xdr:colOff>570873</xdr:colOff>
      <xdr:row>1</xdr:row>
      <xdr:rowOff>1200464</xdr:rowOff>
    </xdr:to>
    <xdr:pic>
      <xdr:nvPicPr>
        <xdr:cNvPr id="16" name="Imagen 15" descr="Ministerio del Interior">
          <a:extLst>
            <a:ext uri="{FF2B5EF4-FFF2-40B4-BE49-F238E27FC236}">
              <a16:creationId xmlns:a16="http://schemas.microsoft.com/office/drawing/2014/main" id="{80143ECD-480A-4E3F-9E10-DFCE63BC6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0715" y="492578"/>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209551</xdr:rowOff>
    </xdr:from>
    <xdr:to>
      <xdr:col>38</xdr:col>
      <xdr:colOff>1905001</xdr:colOff>
      <xdr:row>1</xdr:row>
      <xdr:rowOff>1390651</xdr:rowOff>
    </xdr:to>
    <xdr:grpSp>
      <xdr:nvGrpSpPr>
        <xdr:cNvPr id="27" name="Group 4">
          <a:extLst>
            <a:ext uri="{FF2B5EF4-FFF2-40B4-BE49-F238E27FC236}">
              <a16:creationId xmlns:a16="http://schemas.microsoft.com/office/drawing/2014/main" id="{16C97D9B-27B1-4A22-9704-12B44CE27F6C}"/>
            </a:ext>
          </a:extLst>
        </xdr:cNvPr>
        <xdr:cNvGrpSpPr>
          <a:grpSpLocks/>
        </xdr:cNvGrpSpPr>
      </xdr:nvGrpSpPr>
      <xdr:grpSpPr bwMode="auto">
        <a:xfrm>
          <a:off x="1" y="209551"/>
          <a:ext cx="65583955" cy="1596736"/>
          <a:chOff x="-11" y="0"/>
          <a:chExt cx="1406" cy="135"/>
        </a:xfrm>
      </xdr:grpSpPr>
      <xdr:sp macro="" textlink="">
        <xdr:nvSpPr>
          <xdr:cNvPr id="28" name="1 CuadroTexto">
            <a:extLst>
              <a:ext uri="{FF2B5EF4-FFF2-40B4-BE49-F238E27FC236}">
                <a16:creationId xmlns:a16="http://schemas.microsoft.com/office/drawing/2014/main" id="{34D1A9DF-5BDD-DF54-97CA-B97777B0FBB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 name="3 CuadroTexto">
            <a:extLst>
              <a:ext uri="{FF2B5EF4-FFF2-40B4-BE49-F238E27FC236}">
                <a16:creationId xmlns:a16="http://schemas.microsoft.com/office/drawing/2014/main" id="{34D2BF51-2D26-2444-A6AB-58B7C790447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7 CuadroTexto">
            <a:extLst>
              <a:ext uri="{FF2B5EF4-FFF2-40B4-BE49-F238E27FC236}">
                <a16:creationId xmlns:a16="http://schemas.microsoft.com/office/drawing/2014/main" id="{F66A6EE2-5580-8423-EA52-E8A38CCADEB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0991EE9E-428F-49D1-ADF4-22C473FA8E2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970C94FD-26E7-89C1-ECEC-A483F8E1331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2 CuadroTexto">
            <a:extLst>
              <a:ext uri="{FF2B5EF4-FFF2-40B4-BE49-F238E27FC236}">
                <a16:creationId xmlns:a16="http://schemas.microsoft.com/office/drawing/2014/main" id="{EBAA7E24-61E6-A54D-9D2E-9DF3D412CA3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FB71A1FC-F52A-846A-10BF-545FBB82EB7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00B8E2A6-93E2-E1B8-9868-486B3B0F9B4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111D9AF3-E7D2-F893-BFCA-9E3CA8B18C3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37" name="13 CuadroTexto">
            <a:extLst>
              <a:ext uri="{FF2B5EF4-FFF2-40B4-BE49-F238E27FC236}">
                <a16:creationId xmlns:a16="http://schemas.microsoft.com/office/drawing/2014/main" id="{465F4B6D-6690-5F2C-827C-A0166DCF767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12FCD90C-A6FC-75E0-F53D-6824AB16BFE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23813</xdr:rowOff>
    </xdr:from>
    <xdr:to>
      <xdr:col>9</xdr:col>
      <xdr:colOff>19050</xdr:colOff>
      <xdr:row>0</xdr:row>
      <xdr:rowOff>1150799</xdr:rowOff>
    </xdr:to>
    <xdr:pic>
      <xdr:nvPicPr>
        <xdr:cNvPr id="16" name="Imagen 15" descr="Ministerio del Interior">
          <a:extLst>
            <a:ext uri="{FF2B5EF4-FFF2-40B4-BE49-F238E27FC236}">
              <a16:creationId xmlns:a16="http://schemas.microsoft.com/office/drawing/2014/main" id="{D6028E83-5998-4AD9-9E13-8EC0CB8FAC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23813"/>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51</xdr:col>
      <xdr:colOff>381000</xdr:colOff>
      <xdr:row>0</xdr:row>
      <xdr:rowOff>1333500</xdr:rowOff>
    </xdr:to>
    <xdr:grpSp>
      <xdr:nvGrpSpPr>
        <xdr:cNvPr id="14" name="Group 4">
          <a:extLst>
            <a:ext uri="{FF2B5EF4-FFF2-40B4-BE49-F238E27FC236}">
              <a16:creationId xmlns:a16="http://schemas.microsoft.com/office/drawing/2014/main" id="{9F882D25-A77A-4A63-95FB-9B208FC03F4A}"/>
            </a:ext>
          </a:extLst>
        </xdr:cNvPr>
        <xdr:cNvGrpSpPr>
          <a:grpSpLocks/>
        </xdr:cNvGrpSpPr>
      </xdr:nvGrpSpPr>
      <xdr:grpSpPr bwMode="auto">
        <a:xfrm>
          <a:off x="0" y="0"/>
          <a:ext cx="22479000" cy="1333500"/>
          <a:chOff x="-11" y="0"/>
          <a:chExt cx="1406" cy="135"/>
        </a:xfrm>
      </xdr:grpSpPr>
      <xdr:sp macro="" textlink="">
        <xdr:nvSpPr>
          <xdr:cNvPr id="15" name="1 CuadroTexto">
            <a:extLst>
              <a:ext uri="{FF2B5EF4-FFF2-40B4-BE49-F238E27FC236}">
                <a16:creationId xmlns:a16="http://schemas.microsoft.com/office/drawing/2014/main" id="{862A713A-B4B8-8481-C225-8367DA7FBAE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FDED45A2-3811-E65D-38D9-B18DF8D0035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BC732D4A-A9B2-641F-221B-9EC42E8236D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86D538BB-8892-DD8F-9E36-4517F0FE1184}"/>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97763BED-1C11-B453-1500-42AD22AAE20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503DA0B3-6902-E071-FC5B-2E1D668CBD3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BAA1C4A3-5FCF-51B5-648E-BCB6915C777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056607F5-B732-1EC0-38B2-00A17BA0139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F0693B30-D576-E0CC-5895-1F1CE1994F0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5" name="13 CuadroTexto">
            <a:extLst>
              <a:ext uri="{FF2B5EF4-FFF2-40B4-BE49-F238E27FC236}">
                <a16:creationId xmlns:a16="http://schemas.microsoft.com/office/drawing/2014/main" id="{DBD134C2-ED05-9000-7EBF-22492F87308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04F7416C-3D48-DC63-6C4F-8921FB1A86D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285750</xdr:colOff>
      <xdr:row>0</xdr:row>
      <xdr:rowOff>76200</xdr:rowOff>
    </xdr:from>
    <xdr:to>
      <xdr:col>10</xdr:col>
      <xdr:colOff>304800</xdr:colOff>
      <xdr:row>0</xdr:row>
      <xdr:rowOff>1203186</xdr:rowOff>
    </xdr:to>
    <xdr:pic>
      <xdr:nvPicPr>
        <xdr:cNvPr id="16" name="Imagen 15" descr="Ministerio del Interior">
          <a:extLst>
            <a:ext uri="{FF2B5EF4-FFF2-40B4-BE49-F238E27FC236}">
              <a16:creationId xmlns:a16="http://schemas.microsoft.com/office/drawing/2014/main" id="{CA8AF02B-F934-4492-94EB-EB4F8FEA4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0" y="762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476250</xdr:colOff>
      <xdr:row>0</xdr:row>
      <xdr:rowOff>0</xdr:rowOff>
    </xdr:from>
    <xdr:to>
      <xdr:col>49</xdr:col>
      <xdr:colOff>571500</xdr:colOff>
      <xdr:row>0</xdr:row>
      <xdr:rowOff>1314450</xdr:rowOff>
    </xdr:to>
    <xdr:grpSp>
      <xdr:nvGrpSpPr>
        <xdr:cNvPr id="14" name="Group 4">
          <a:extLst>
            <a:ext uri="{FF2B5EF4-FFF2-40B4-BE49-F238E27FC236}">
              <a16:creationId xmlns:a16="http://schemas.microsoft.com/office/drawing/2014/main" id="{1672AB7B-ED84-4706-A686-362A6E00E67F}"/>
            </a:ext>
          </a:extLst>
        </xdr:cNvPr>
        <xdr:cNvGrpSpPr>
          <a:grpSpLocks/>
        </xdr:cNvGrpSpPr>
      </xdr:nvGrpSpPr>
      <xdr:grpSpPr bwMode="auto">
        <a:xfrm>
          <a:off x="476250" y="0"/>
          <a:ext cx="22455188" cy="1314450"/>
          <a:chOff x="-11" y="0"/>
          <a:chExt cx="1406" cy="135"/>
        </a:xfrm>
      </xdr:grpSpPr>
      <xdr:sp macro="" textlink="">
        <xdr:nvSpPr>
          <xdr:cNvPr id="15" name="1 CuadroTexto">
            <a:extLst>
              <a:ext uri="{FF2B5EF4-FFF2-40B4-BE49-F238E27FC236}">
                <a16:creationId xmlns:a16="http://schemas.microsoft.com/office/drawing/2014/main" id="{4B44B5A5-A85D-F933-9184-92917122058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D7AAC501-6CDA-ED86-D89A-2A10A86C40C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9E6096F1-01F2-7C5A-389E-B212ADA8E62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9C1520C9-BBAA-9E36-2656-68CE5970860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9B97DE5E-6BC6-A718-43B2-B5331CC0A91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BB0B201A-6499-B67D-7121-7C334C28B74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831EA2B6-1F6B-D16F-57CE-3004C21A820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EBD05918-874E-1948-386E-BADCDB61FEF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CF37C40F-42F9-CD8F-D202-15E1142DF32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5" name="13 CuadroTexto">
            <a:extLst>
              <a:ext uri="{FF2B5EF4-FFF2-40B4-BE49-F238E27FC236}">
                <a16:creationId xmlns:a16="http://schemas.microsoft.com/office/drawing/2014/main" id="{9285C0EC-6F34-F440-0C33-B129947ED02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429DEB2C-653A-2A27-049C-14CC0A4FF6D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33337</xdr:colOff>
      <xdr:row>0</xdr:row>
      <xdr:rowOff>76200</xdr:rowOff>
    </xdr:from>
    <xdr:to>
      <xdr:col>4</xdr:col>
      <xdr:colOff>1315183</xdr:colOff>
      <xdr:row>2</xdr:row>
      <xdr:rowOff>460236</xdr:rowOff>
    </xdr:to>
    <xdr:pic>
      <xdr:nvPicPr>
        <xdr:cNvPr id="4" name="Imagen 3" descr="Ministerio del Interior">
          <a:extLst>
            <a:ext uri="{FF2B5EF4-FFF2-40B4-BE49-F238E27FC236}">
              <a16:creationId xmlns:a16="http://schemas.microsoft.com/office/drawing/2014/main" id="{BC45C509-8FFE-48A7-A1B2-96D15554EB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962" y="76200"/>
          <a:ext cx="3067784" cy="1122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133350</xdr:colOff>
      <xdr:row>0</xdr:row>
      <xdr:rowOff>114301</xdr:rowOff>
    </xdr:from>
    <xdr:to>
      <xdr:col>10</xdr:col>
      <xdr:colOff>152400</xdr:colOff>
      <xdr:row>0</xdr:row>
      <xdr:rowOff>1241287</xdr:rowOff>
    </xdr:to>
    <xdr:pic>
      <xdr:nvPicPr>
        <xdr:cNvPr id="2" name="Imagen 1" descr="Ministerio del Interior">
          <a:extLst>
            <a:ext uri="{FF2B5EF4-FFF2-40B4-BE49-F238E27FC236}">
              <a16:creationId xmlns:a16="http://schemas.microsoft.com/office/drawing/2014/main" id="{ACBA742B-7F98-47E9-B0F0-6E87243129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114301"/>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52</xdr:col>
      <xdr:colOff>398318</xdr:colOff>
      <xdr:row>0</xdr:row>
      <xdr:rowOff>1437409</xdr:rowOff>
    </xdr:to>
    <xdr:grpSp>
      <xdr:nvGrpSpPr>
        <xdr:cNvPr id="3" name="Group 4">
          <a:extLst>
            <a:ext uri="{FF2B5EF4-FFF2-40B4-BE49-F238E27FC236}">
              <a16:creationId xmlns:a16="http://schemas.microsoft.com/office/drawing/2014/main" id="{47301569-9EAB-40AE-BF2B-E402D5626509}"/>
            </a:ext>
          </a:extLst>
        </xdr:cNvPr>
        <xdr:cNvGrpSpPr>
          <a:grpSpLocks/>
        </xdr:cNvGrpSpPr>
      </xdr:nvGrpSpPr>
      <xdr:grpSpPr bwMode="auto">
        <a:xfrm>
          <a:off x="0" y="0"/>
          <a:ext cx="23258318" cy="1437409"/>
          <a:chOff x="-11" y="0"/>
          <a:chExt cx="1406" cy="135"/>
        </a:xfrm>
      </xdr:grpSpPr>
      <xdr:sp macro="" textlink="">
        <xdr:nvSpPr>
          <xdr:cNvPr id="4" name="1 CuadroTexto">
            <a:extLst>
              <a:ext uri="{FF2B5EF4-FFF2-40B4-BE49-F238E27FC236}">
                <a16:creationId xmlns:a16="http://schemas.microsoft.com/office/drawing/2014/main" id="{71FC48A1-2D36-42AE-9798-8DEA245536D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561B391C-1224-4821-8AD6-D2895B2E55D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285BE4A9-EB1D-4978-B3A2-478F07B5381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803A8BDC-1D0A-4A3F-A764-D8168A79601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31EC0591-F568-48D9-808F-57A1E0FCBC8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DA68D17D-7E4C-401E-BBF9-9C4F2CBD315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D0632136-283D-49B7-A7B7-63B12AA8654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7A5F1C6A-0CCA-4786-B823-11432807139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E6C0CEED-BFD1-4F6A-BA38-3A9F2DB6EE3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13" name="13 CuadroTexto">
            <a:extLst>
              <a:ext uri="{FF2B5EF4-FFF2-40B4-BE49-F238E27FC236}">
                <a16:creationId xmlns:a16="http://schemas.microsoft.com/office/drawing/2014/main" id="{14977119-59E3-4CBF-A516-3FF58369504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AD134D5E-9C21-4D6E-98EA-5C71BFA0C95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114300</xdr:colOff>
      <xdr:row>0</xdr:row>
      <xdr:rowOff>152400</xdr:rowOff>
    </xdr:from>
    <xdr:to>
      <xdr:col>9</xdr:col>
      <xdr:colOff>514350</xdr:colOff>
      <xdr:row>0</xdr:row>
      <xdr:rowOff>1279386</xdr:rowOff>
    </xdr:to>
    <xdr:pic>
      <xdr:nvPicPr>
        <xdr:cNvPr id="27" name="Imagen 26" descr="Ministerio del Interior">
          <a:extLst>
            <a:ext uri="{FF2B5EF4-FFF2-40B4-BE49-F238E27FC236}">
              <a16:creationId xmlns:a16="http://schemas.microsoft.com/office/drawing/2014/main" id="{F7C5DB47-9298-4810-8F68-E00EA043C9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7300" y="1524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400050</xdr:colOff>
      <xdr:row>0</xdr:row>
      <xdr:rowOff>19050</xdr:rowOff>
    </xdr:from>
    <xdr:to>
      <xdr:col>50</xdr:col>
      <xdr:colOff>38100</xdr:colOff>
      <xdr:row>0</xdr:row>
      <xdr:rowOff>1428750</xdr:rowOff>
    </xdr:to>
    <xdr:grpSp>
      <xdr:nvGrpSpPr>
        <xdr:cNvPr id="2" name="Group 4">
          <a:extLst>
            <a:ext uri="{FF2B5EF4-FFF2-40B4-BE49-F238E27FC236}">
              <a16:creationId xmlns:a16="http://schemas.microsoft.com/office/drawing/2014/main" id="{ADAF1090-5F93-4D2E-A2DF-10F4268116A2}"/>
            </a:ext>
          </a:extLst>
        </xdr:cNvPr>
        <xdr:cNvGrpSpPr>
          <a:grpSpLocks/>
        </xdr:cNvGrpSpPr>
      </xdr:nvGrpSpPr>
      <xdr:grpSpPr bwMode="auto">
        <a:xfrm>
          <a:off x="400050" y="19050"/>
          <a:ext cx="30975300" cy="1409700"/>
          <a:chOff x="-11" y="0"/>
          <a:chExt cx="1406" cy="135"/>
        </a:xfrm>
      </xdr:grpSpPr>
      <xdr:sp macro="" textlink="">
        <xdr:nvSpPr>
          <xdr:cNvPr id="4" name="1 CuadroTexto">
            <a:extLst>
              <a:ext uri="{FF2B5EF4-FFF2-40B4-BE49-F238E27FC236}">
                <a16:creationId xmlns:a16="http://schemas.microsoft.com/office/drawing/2014/main" id="{1D9FCA49-1033-A9C0-1B38-BD65E987594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AD56BDAA-7E0A-7A6C-E3F2-290CD4EA65F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16A6488F-0B60-673B-4E33-CADF55FAB0C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4EC623D7-E5ED-B3CF-8DCD-1D05832F6BB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E7A1E1B3-7234-87C9-FF39-76F88322F79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E0ADAA40-B4AD-90CE-096B-0608020D450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4E7C53EB-838C-36BD-3C27-660F06C9F98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BFF74E14-9E7A-6B8F-A020-940A8B152A1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AB5B5F98-564D-6F8F-BD36-7969E40B189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13" name="13 CuadroTexto">
            <a:extLst>
              <a:ext uri="{FF2B5EF4-FFF2-40B4-BE49-F238E27FC236}">
                <a16:creationId xmlns:a16="http://schemas.microsoft.com/office/drawing/2014/main" id="{C0F595BB-C66B-3BEF-63E7-98C61F8ADFF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BCDA7A09-71A6-7A9A-BBE1-F5E590C5B34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0</xdr:row>
      <xdr:rowOff>95250</xdr:rowOff>
    </xdr:from>
    <xdr:to>
      <xdr:col>2</xdr:col>
      <xdr:colOff>2362200</xdr:colOff>
      <xdr:row>3</xdr:row>
      <xdr:rowOff>3036</xdr:rowOff>
    </xdr:to>
    <xdr:pic>
      <xdr:nvPicPr>
        <xdr:cNvPr id="4" name="Imagen 3" descr="Ministerio del Interior">
          <a:extLst>
            <a:ext uri="{FF2B5EF4-FFF2-40B4-BE49-F238E27FC236}">
              <a16:creationId xmlns:a16="http://schemas.microsoft.com/office/drawing/2014/main" id="{C57896E6-5181-4780-8B42-94F7542BA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9525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581025</xdr:colOff>
      <xdr:row>0</xdr:row>
      <xdr:rowOff>133350</xdr:rowOff>
    </xdr:from>
    <xdr:to>
      <xdr:col>2</xdr:col>
      <xdr:colOff>2819400</xdr:colOff>
      <xdr:row>2</xdr:row>
      <xdr:rowOff>219075</xdr:rowOff>
    </xdr:to>
    <xdr:pic>
      <xdr:nvPicPr>
        <xdr:cNvPr id="2" name="Imagen 2">
          <a:extLst>
            <a:ext uri="{FF2B5EF4-FFF2-40B4-BE49-F238E27FC236}">
              <a16:creationId xmlns:a16="http://schemas.microsoft.com/office/drawing/2014/main" id="{03032A35-5B9E-479A-9F8E-A118350107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0700" y="133350"/>
          <a:ext cx="22383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990600</xdr:colOff>
      <xdr:row>0</xdr:row>
      <xdr:rowOff>200025</xdr:rowOff>
    </xdr:from>
    <xdr:to>
      <xdr:col>3</xdr:col>
      <xdr:colOff>1143000</xdr:colOff>
      <xdr:row>2</xdr:row>
      <xdr:rowOff>123825</xdr:rowOff>
    </xdr:to>
    <xdr:pic>
      <xdr:nvPicPr>
        <xdr:cNvPr id="2" name="Imagen 4">
          <a:extLst>
            <a:ext uri="{FF2B5EF4-FFF2-40B4-BE49-F238E27FC236}">
              <a16:creationId xmlns:a16="http://schemas.microsoft.com/office/drawing/2014/main" id="{613C80A7-8E5F-43A0-B4A1-EF2E161066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2050" y="200025"/>
          <a:ext cx="18097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647700</xdr:colOff>
      <xdr:row>14</xdr:row>
      <xdr:rowOff>0</xdr:rowOff>
    </xdr:to>
    <xdr:graphicFrame macro="">
      <xdr:nvGraphicFramePr>
        <xdr:cNvPr id="2" name="Gráfico 1">
          <a:extLst>
            <a:ext uri="{FF2B5EF4-FFF2-40B4-BE49-F238E27FC236}">
              <a16:creationId xmlns:a16="http://schemas.microsoft.com/office/drawing/2014/main" id="{3CC5B4A1-B449-429D-8EA8-2D006CAB5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266700</xdr:colOff>
      <xdr:row>8</xdr:row>
      <xdr:rowOff>9525</xdr:rowOff>
    </xdr:from>
    <xdr:to>
      <xdr:col>28</xdr:col>
      <xdr:colOff>761429</xdr:colOff>
      <xdr:row>8</xdr:row>
      <xdr:rowOff>419100</xdr:rowOff>
    </xdr:to>
    <xdr:sp macro="" textlink="">
      <xdr:nvSpPr>
        <xdr:cNvPr id="3" name="Rectángulo 2">
          <a:extLst>
            <a:ext uri="{FF2B5EF4-FFF2-40B4-BE49-F238E27FC236}">
              <a16:creationId xmlns:a16="http://schemas.microsoft.com/office/drawing/2014/main" id="{5B964327-5302-4A01-BAA4-4C76B5C782AA}"/>
            </a:ext>
          </a:extLst>
        </xdr:cNvPr>
        <xdr:cNvSpPr/>
      </xdr:nvSpPr>
      <xdr:spPr>
        <a:xfrm>
          <a:off x="22945725" y="3086100"/>
          <a:ext cx="494729"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9</xdr:row>
      <xdr:rowOff>0</xdr:rowOff>
    </xdr:from>
    <xdr:to>
      <xdr:col>28</xdr:col>
      <xdr:colOff>665559</xdr:colOff>
      <xdr:row>9</xdr:row>
      <xdr:rowOff>419327</xdr:rowOff>
    </xdr:to>
    <xdr:sp macro="" textlink="">
      <xdr:nvSpPr>
        <xdr:cNvPr id="4" name="Rectángulo 3">
          <a:extLst>
            <a:ext uri="{FF2B5EF4-FFF2-40B4-BE49-F238E27FC236}">
              <a16:creationId xmlns:a16="http://schemas.microsoft.com/office/drawing/2014/main" id="{4075B94E-F598-4667-B5F6-9FFC7A6DB167}"/>
            </a:ext>
          </a:extLst>
        </xdr:cNvPr>
        <xdr:cNvSpPr/>
      </xdr:nvSpPr>
      <xdr:spPr>
        <a:xfrm>
          <a:off x="22936200" y="3657600"/>
          <a:ext cx="408384" cy="419327"/>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10</xdr:row>
      <xdr:rowOff>0</xdr:rowOff>
    </xdr:from>
    <xdr:to>
      <xdr:col>28</xdr:col>
      <xdr:colOff>665559</xdr:colOff>
      <xdr:row>10</xdr:row>
      <xdr:rowOff>409575</xdr:rowOff>
    </xdr:to>
    <xdr:sp macro="" textlink="">
      <xdr:nvSpPr>
        <xdr:cNvPr id="5" name="Rectángulo 4">
          <a:extLst>
            <a:ext uri="{FF2B5EF4-FFF2-40B4-BE49-F238E27FC236}">
              <a16:creationId xmlns:a16="http://schemas.microsoft.com/office/drawing/2014/main" id="{01F840B3-C5C1-4340-A773-5708E3E1BB40}"/>
            </a:ext>
          </a:extLst>
        </xdr:cNvPr>
        <xdr:cNvSpPr/>
      </xdr:nvSpPr>
      <xdr:spPr>
        <a:xfrm>
          <a:off x="22936200" y="4238625"/>
          <a:ext cx="408384"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11</xdr:row>
      <xdr:rowOff>0</xdr:rowOff>
    </xdr:from>
    <xdr:to>
      <xdr:col>28</xdr:col>
      <xdr:colOff>665559</xdr:colOff>
      <xdr:row>11</xdr:row>
      <xdr:rowOff>419327</xdr:rowOff>
    </xdr:to>
    <xdr:sp macro="" textlink="">
      <xdr:nvSpPr>
        <xdr:cNvPr id="6" name="Rectángulo 5">
          <a:extLst>
            <a:ext uri="{FF2B5EF4-FFF2-40B4-BE49-F238E27FC236}">
              <a16:creationId xmlns:a16="http://schemas.microsoft.com/office/drawing/2014/main" id="{93F84F31-2B49-4524-BC32-9B2BB2A19C01}"/>
            </a:ext>
          </a:extLst>
        </xdr:cNvPr>
        <xdr:cNvSpPr/>
      </xdr:nvSpPr>
      <xdr:spPr>
        <a:xfrm>
          <a:off x="22936200" y="4810125"/>
          <a:ext cx="408384" cy="419327"/>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95472</xdr:colOff>
      <xdr:row>8</xdr:row>
      <xdr:rowOff>361950</xdr:rowOff>
    </xdr:to>
    <xdr:sp macro="" textlink="">
      <xdr:nvSpPr>
        <xdr:cNvPr id="7" name="CuadroTexto 6">
          <a:extLst>
            <a:ext uri="{FF2B5EF4-FFF2-40B4-BE49-F238E27FC236}">
              <a16:creationId xmlns:a16="http://schemas.microsoft.com/office/drawing/2014/main" id="{03CCF7FF-1C01-48FB-B865-80174A1E1A86}"/>
            </a:ext>
          </a:extLst>
        </xdr:cNvPr>
        <xdr:cNvSpPr txBox="1"/>
      </xdr:nvSpPr>
      <xdr:spPr>
        <a:xfrm>
          <a:off x="23507701" y="3143250"/>
          <a:ext cx="790796"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66675</xdr:colOff>
      <xdr:row>9</xdr:row>
      <xdr:rowOff>76200</xdr:rowOff>
    </xdr:from>
    <xdr:to>
      <xdr:col>30</xdr:col>
      <xdr:colOff>95249</xdr:colOff>
      <xdr:row>9</xdr:row>
      <xdr:rowOff>381318</xdr:rowOff>
    </xdr:to>
    <xdr:sp macro="" textlink="">
      <xdr:nvSpPr>
        <xdr:cNvPr id="8" name="CuadroTexto 7">
          <a:extLst>
            <a:ext uri="{FF2B5EF4-FFF2-40B4-BE49-F238E27FC236}">
              <a16:creationId xmlns:a16="http://schemas.microsoft.com/office/drawing/2014/main" id="{1F0406B0-828F-4BB2-AEF8-66FCB51A13BD}"/>
            </a:ext>
          </a:extLst>
        </xdr:cNvPr>
        <xdr:cNvSpPr txBox="1"/>
      </xdr:nvSpPr>
      <xdr:spPr>
        <a:xfrm>
          <a:off x="23507700" y="3733800"/>
          <a:ext cx="790574"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66675</xdr:colOff>
      <xdr:row>10</xdr:row>
      <xdr:rowOff>76200</xdr:rowOff>
    </xdr:from>
    <xdr:to>
      <xdr:col>30</xdr:col>
      <xdr:colOff>95249</xdr:colOff>
      <xdr:row>10</xdr:row>
      <xdr:rowOff>381318</xdr:rowOff>
    </xdr:to>
    <xdr:sp macro="" textlink="">
      <xdr:nvSpPr>
        <xdr:cNvPr id="9" name="CuadroTexto 8">
          <a:extLst>
            <a:ext uri="{FF2B5EF4-FFF2-40B4-BE49-F238E27FC236}">
              <a16:creationId xmlns:a16="http://schemas.microsoft.com/office/drawing/2014/main" id="{140C89A7-2C89-426F-B0BD-6F2D16E8A109}"/>
            </a:ext>
          </a:extLst>
        </xdr:cNvPr>
        <xdr:cNvSpPr txBox="1"/>
      </xdr:nvSpPr>
      <xdr:spPr>
        <a:xfrm>
          <a:off x="23507700" y="4314825"/>
          <a:ext cx="790574"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66676</xdr:colOff>
      <xdr:row>11</xdr:row>
      <xdr:rowOff>66675</xdr:rowOff>
    </xdr:from>
    <xdr:to>
      <xdr:col>30</xdr:col>
      <xdr:colOff>95250</xdr:colOff>
      <xdr:row>11</xdr:row>
      <xdr:rowOff>361950</xdr:rowOff>
    </xdr:to>
    <xdr:sp macro="" textlink="">
      <xdr:nvSpPr>
        <xdr:cNvPr id="10" name="CuadroTexto 9">
          <a:extLst>
            <a:ext uri="{FF2B5EF4-FFF2-40B4-BE49-F238E27FC236}">
              <a16:creationId xmlns:a16="http://schemas.microsoft.com/office/drawing/2014/main" id="{1954C2F9-E49D-4D74-A68A-0F4DC19EFA49}"/>
            </a:ext>
          </a:extLst>
        </xdr:cNvPr>
        <xdr:cNvSpPr txBox="1"/>
      </xdr:nvSpPr>
      <xdr:spPr>
        <a:xfrm>
          <a:off x="23507701" y="4876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647700</xdr:colOff>
      <xdr:row>44</xdr:row>
      <xdr:rowOff>0</xdr:rowOff>
    </xdr:to>
    <xdr:graphicFrame macro="">
      <xdr:nvGraphicFramePr>
        <xdr:cNvPr id="11" name="Gráfico 10">
          <a:extLst>
            <a:ext uri="{FF2B5EF4-FFF2-40B4-BE49-F238E27FC236}">
              <a16:creationId xmlns:a16="http://schemas.microsoft.com/office/drawing/2014/main" id="{47210B10-4712-4A23-9E68-6F1E12008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228600</xdr:colOff>
      <xdr:row>39</xdr:row>
      <xdr:rowOff>28575</xdr:rowOff>
    </xdr:from>
    <xdr:to>
      <xdr:col>28</xdr:col>
      <xdr:colOff>638175</xdr:colOff>
      <xdr:row>39</xdr:row>
      <xdr:rowOff>438150</xdr:rowOff>
    </xdr:to>
    <xdr:sp macro="" textlink="">
      <xdr:nvSpPr>
        <xdr:cNvPr id="12" name="Rectángulo 11">
          <a:extLst>
            <a:ext uri="{FF2B5EF4-FFF2-40B4-BE49-F238E27FC236}">
              <a16:creationId xmlns:a16="http://schemas.microsoft.com/office/drawing/2014/main" id="{63A39215-081D-4024-85B9-D815067FC855}"/>
            </a:ext>
          </a:extLst>
        </xdr:cNvPr>
        <xdr:cNvSpPr/>
      </xdr:nvSpPr>
      <xdr:spPr>
        <a:xfrm>
          <a:off x="22907625" y="17211675"/>
          <a:ext cx="40957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228600</xdr:colOff>
      <xdr:row>40</xdr:row>
      <xdr:rowOff>0</xdr:rowOff>
    </xdr:from>
    <xdr:to>
      <xdr:col>28</xdr:col>
      <xdr:colOff>629984</xdr:colOff>
      <xdr:row>40</xdr:row>
      <xdr:rowOff>419327</xdr:rowOff>
    </xdr:to>
    <xdr:sp macro="" textlink="">
      <xdr:nvSpPr>
        <xdr:cNvPr id="13" name="Rectángulo 12">
          <a:extLst>
            <a:ext uri="{FF2B5EF4-FFF2-40B4-BE49-F238E27FC236}">
              <a16:creationId xmlns:a16="http://schemas.microsoft.com/office/drawing/2014/main" id="{26B7C45C-DDD6-454A-813F-9C4B6216292C}"/>
            </a:ext>
          </a:extLst>
        </xdr:cNvPr>
        <xdr:cNvSpPr/>
      </xdr:nvSpPr>
      <xdr:spPr>
        <a:xfrm>
          <a:off x="22907625" y="17764125"/>
          <a:ext cx="401384" cy="419327"/>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228600</xdr:colOff>
      <xdr:row>41</xdr:row>
      <xdr:rowOff>9525</xdr:rowOff>
    </xdr:from>
    <xdr:to>
      <xdr:col>28</xdr:col>
      <xdr:colOff>629984</xdr:colOff>
      <xdr:row>41</xdr:row>
      <xdr:rowOff>419100</xdr:rowOff>
    </xdr:to>
    <xdr:sp macro="" textlink="">
      <xdr:nvSpPr>
        <xdr:cNvPr id="14" name="Rectángulo 13">
          <a:extLst>
            <a:ext uri="{FF2B5EF4-FFF2-40B4-BE49-F238E27FC236}">
              <a16:creationId xmlns:a16="http://schemas.microsoft.com/office/drawing/2014/main" id="{41EFE4F8-C2D0-43FD-B375-140BC7890CBC}"/>
            </a:ext>
          </a:extLst>
        </xdr:cNvPr>
        <xdr:cNvSpPr/>
      </xdr:nvSpPr>
      <xdr:spPr>
        <a:xfrm>
          <a:off x="22907625" y="18354675"/>
          <a:ext cx="401384"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228600</xdr:colOff>
      <xdr:row>42</xdr:row>
      <xdr:rowOff>28575</xdr:rowOff>
    </xdr:from>
    <xdr:to>
      <xdr:col>28</xdr:col>
      <xdr:colOff>629984</xdr:colOff>
      <xdr:row>42</xdr:row>
      <xdr:rowOff>438150</xdr:rowOff>
    </xdr:to>
    <xdr:sp macro="" textlink="">
      <xdr:nvSpPr>
        <xdr:cNvPr id="15" name="Rectángulo 14">
          <a:extLst>
            <a:ext uri="{FF2B5EF4-FFF2-40B4-BE49-F238E27FC236}">
              <a16:creationId xmlns:a16="http://schemas.microsoft.com/office/drawing/2014/main" id="{E6CE940A-0CE4-40A0-9454-DE32EF3A7AC3}"/>
            </a:ext>
          </a:extLst>
        </xdr:cNvPr>
        <xdr:cNvSpPr/>
      </xdr:nvSpPr>
      <xdr:spPr>
        <a:xfrm>
          <a:off x="22907625" y="18954750"/>
          <a:ext cx="401384"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76200</xdr:colOff>
      <xdr:row>39</xdr:row>
      <xdr:rowOff>381318</xdr:rowOff>
    </xdr:to>
    <xdr:sp macro="" textlink="">
      <xdr:nvSpPr>
        <xdr:cNvPr id="16" name="CuadroTexto 15">
          <a:extLst>
            <a:ext uri="{FF2B5EF4-FFF2-40B4-BE49-F238E27FC236}">
              <a16:creationId xmlns:a16="http://schemas.microsoft.com/office/drawing/2014/main" id="{C1B60FA0-87FF-4006-BF86-E4D00910AE41}"/>
            </a:ext>
          </a:extLst>
        </xdr:cNvPr>
        <xdr:cNvSpPr txBox="1"/>
      </xdr:nvSpPr>
      <xdr:spPr>
        <a:xfrm>
          <a:off x="23479126" y="17259300"/>
          <a:ext cx="800099"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76200</xdr:rowOff>
    </xdr:from>
    <xdr:to>
      <xdr:col>30</xdr:col>
      <xdr:colOff>76199</xdr:colOff>
      <xdr:row>40</xdr:row>
      <xdr:rowOff>381318</xdr:rowOff>
    </xdr:to>
    <xdr:sp macro="" textlink="">
      <xdr:nvSpPr>
        <xdr:cNvPr id="17" name="CuadroTexto 16">
          <a:extLst>
            <a:ext uri="{FF2B5EF4-FFF2-40B4-BE49-F238E27FC236}">
              <a16:creationId xmlns:a16="http://schemas.microsoft.com/office/drawing/2014/main" id="{BAFE28EE-5076-4B80-B32F-31720FD96E7C}"/>
            </a:ext>
          </a:extLst>
        </xdr:cNvPr>
        <xdr:cNvSpPr txBox="1"/>
      </xdr:nvSpPr>
      <xdr:spPr>
        <a:xfrm>
          <a:off x="23488650" y="17840325"/>
          <a:ext cx="790574"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76199</xdr:colOff>
      <xdr:row>41</xdr:row>
      <xdr:rowOff>390525</xdr:rowOff>
    </xdr:to>
    <xdr:sp macro="" textlink="">
      <xdr:nvSpPr>
        <xdr:cNvPr id="18" name="CuadroTexto 17">
          <a:extLst>
            <a:ext uri="{FF2B5EF4-FFF2-40B4-BE49-F238E27FC236}">
              <a16:creationId xmlns:a16="http://schemas.microsoft.com/office/drawing/2014/main" id="{8D6E0342-C32D-48FD-97C9-56BB8F8232F3}"/>
            </a:ext>
          </a:extLst>
        </xdr:cNvPr>
        <xdr:cNvSpPr txBox="1"/>
      </xdr:nvSpPr>
      <xdr:spPr>
        <a:xfrm>
          <a:off x="23488650" y="184404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66675</xdr:colOff>
      <xdr:row>42</xdr:row>
      <xdr:rowOff>381318</xdr:rowOff>
    </xdr:to>
    <xdr:sp macro="" textlink="">
      <xdr:nvSpPr>
        <xdr:cNvPr id="19" name="CuadroTexto 18">
          <a:extLst>
            <a:ext uri="{FF2B5EF4-FFF2-40B4-BE49-F238E27FC236}">
              <a16:creationId xmlns:a16="http://schemas.microsoft.com/office/drawing/2014/main" id="{54F673D7-5478-43DE-9903-09EC037EABAC}"/>
            </a:ext>
          </a:extLst>
        </xdr:cNvPr>
        <xdr:cNvSpPr txBox="1"/>
      </xdr:nvSpPr>
      <xdr:spPr>
        <a:xfrm>
          <a:off x="23488651" y="19002375"/>
          <a:ext cx="781049"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361950</xdr:colOff>
      <xdr:row>0</xdr:row>
      <xdr:rowOff>257175</xdr:rowOff>
    </xdr:from>
    <xdr:to>
      <xdr:col>11</xdr:col>
      <xdr:colOff>857250</xdr:colOff>
      <xdr:row>2</xdr:row>
      <xdr:rowOff>171450</xdr:rowOff>
    </xdr:to>
    <xdr:pic>
      <xdr:nvPicPr>
        <xdr:cNvPr id="20" name="Imagen 10">
          <a:extLst>
            <a:ext uri="{FF2B5EF4-FFF2-40B4-BE49-F238E27FC236}">
              <a16:creationId xmlns:a16="http://schemas.microsoft.com/office/drawing/2014/main" id="{8EB7E714-8C3D-436D-80E5-903AC81FDBD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4350" y="257175"/>
          <a:ext cx="1809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1362075</xdr:colOff>
      <xdr:row>0</xdr:row>
      <xdr:rowOff>266700</xdr:rowOff>
    </xdr:from>
    <xdr:to>
      <xdr:col>2</xdr:col>
      <xdr:colOff>1762125</xdr:colOff>
      <xdr:row>2</xdr:row>
      <xdr:rowOff>200025</xdr:rowOff>
    </xdr:to>
    <xdr:pic>
      <xdr:nvPicPr>
        <xdr:cNvPr id="2" name="Imagen 2">
          <a:extLst>
            <a:ext uri="{FF2B5EF4-FFF2-40B4-BE49-F238E27FC236}">
              <a16:creationId xmlns:a16="http://schemas.microsoft.com/office/drawing/2014/main" id="{0743CEF3-B2DC-478E-BEA1-2221F5A1D4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0" y="266700"/>
          <a:ext cx="18192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595312</xdr:colOff>
      <xdr:row>0</xdr:row>
      <xdr:rowOff>238125</xdr:rowOff>
    </xdr:from>
    <xdr:to>
      <xdr:col>4</xdr:col>
      <xdr:colOff>711777</xdr:colOff>
      <xdr:row>0</xdr:row>
      <xdr:rowOff>1365111</xdr:rowOff>
    </xdr:to>
    <xdr:pic>
      <xdr:nvPicPr>
        <xdr:cNvPr id="17" name="Imagen 16" descr="Ministerio del Interior">
          <a:extLst>
            <a:ext uri="{FF2B5EF4-FFF2-40B4-BE49-F238E27FC236}">
              <a16:creationId xmlns:a16="http://schemas.microsoft.com/office/drawing/2014/main" id="{B7FAF663-428A-4484-B63E-421B1DA578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38125"/>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42</xdr:col>
      <xdr:colOff>1447800</xdr:colOff>
      <xdr:row>1</xdr:row>
      <xdr:rowOff>114300</xdr:rowOff>
    </xdr:to>
    <xdr:grpSp>
      <xdr:nvGrpSpPr>
        <xdr:cNvPr id="2" name="Group 4">
          <a:extLst>
            <a:ext uri="{FF2B5EF4-FFF2-40B4-BE49-F238E27FC236}">
              <a16:creationId xmlns:a16="http://schemas.microsoft.com/office/drawing/2014/main" id="{19B1110E-465B-4E6E-A06B-26FEC82A47E5}"/>
            </a:ext>
          </a:extLst>
        </xdr:cNvPr>
        <xdr:cNvGrpSpPr>
          <a:grpSpLocks/>
        </xdr:cNvGrpSpPr>
      </xdr:nvGrpSpPr>
      <xdr:grpSpPr bwMode="auto">
        <a:xfrm>
          <a:off x="0" y="0"/>
          <a:ext cx="62996618" cy="1811482"/>
          <a:chOff x="-11" y="0"/>
          <a:chExt cx="1406" cy="135"/>
        </a:xfrm>
      </xdr:grpSpPr>
      <xdr:sp macro="" textlink="">
        <xdr:nvSpPr>
          <xdr:cNvPr id="3" name="1 CuadroTexto">
            <a:extLst>
              <a:ext uri="{FF2B5EF4-FFF2-40B4-BE49-F238E27FC236}">
                <a16:creationId xmlns:a16="http://schemas.microsoft.com/office/drawing/2014/main" id="{23DDA1C2-6F09-018A-C10A-69402B3A95A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03DCAA2F-304B-B87B-2E49-FB8C7332037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48C45EDE-BA40-69CD-76BD-BA483BB5C2F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52DAB563-2AC9-0842-3AD3-BD257DDFA59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B07629C0-27F8-78C0-3AFA-E411C02F96B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86A6B45E-3109-EFD3-A6C5-8EB85BC273E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EF450F26-BD38-688A-C56D-2689D4124A5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651F745F-A274-4D7D-E234-390721A686C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6AC0D042-5F44-5171-8506-2BF59B66399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5" name="13 CuadroTexto">
            <a:extLst>
              <a:ext uri="{FF2B5EF4-FFF2-40B4-BE49-F238E27FC236}">
                <a16:creationId xmlns:a16="http://schemas.microsoft.com/office/drawing/2014/main" id="{81763890-DF6D-C30A-8EE2-B7293371CB9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852011C7-A28E-5F2F-E78A-E8B228146CB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OAP/Backup_SIGI/2024/RIESGOS/6.%20Matrices%20de%20Riesgos%20Proceso%20-%20Dependencia/4.%20Gestio&#769;n%20Poli&#769;tica%20y%20Gobierno/Formulacio&#769;n%20Riesgos%202024/4.1%20Legislativos/Legislativos_I_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uanitaavila/Documents/C:/Users/angelica.patino/Downloads/1.%20Matriz_mapa_riesgos%20corregido%20final%20DM%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ackup_SIGI/2024/RIESGOS/6.%20Matrices%20de%20Riesgos%20Proceso%20-%20Dependencia/5.%20Gesti&#243;n%20para%20la%20Protecci&#243;n%20de%20los%20Derechos/Formulaci&#243;n%20Riesgos%202024/PROCESO/Gestio&#769;n%20Proteccio&#769;n%20Derechos-%20Proceso%2020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eguridad I"/>
      <sheetName val="Legislativos_I_24"/>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ow r="11">
          <cell r="C11" t="str">
            <v xml:space="preserve">     Afectación menor a 10 SMLMV .</v>
          </cell>
        </row>
        <row r="221">
          <cell r="B221" t="str">
            <v>Criterios</v>
          </cell>
        </row>
        <row r="222">
          <cell r="B222" t="str">
            <v>Afectación Económica o presupuestal</v>
          </cell>
        </row>
        <row r="223">
          <cell r="B223" t="str">
            <v>Pérdida Reputacional</v>
          </cell>
          <cell r="F223"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 val="Tabla Impacto"/>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Valoración controles"/>
      <sheetName val="Tabla Impacto"/>
      <sheetName val="Opciones Tratamiento"/>
      <sheetName val="Hoja1 (2)"/>
      <sheetName val="Hoja1"/>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s>
    <sheetDataSet>
      <sheetData sheetId="0"/>
      <sheetData sheetId="1"/>
      <sheetData sheetId="2">
        <row r="22">
          <cell r="AB22" t="str">
            <v>Planeación Direccionamiento Estratégico y Comunicaciones</v>
          </cell>
          <cell r="AC22" t="str">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ell>
          <cell r="AD22" t="str">
            <v>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v>
          </cell>
        </row>
        <row r="23">
          <cell r="AB23" t="str">
            <v>Gestión del Conocimiento e Innovación</v>
          </cell>
          <cell r="AC23" t="str">
            <v>Consolidar la Gestión del Conocimiento e Innovación, mediante el desarrollo de instrumentos, herramientas y acciones con el objetivo de mitigar la fuga de capital intelectual y mejorar la prestación de los servicios del Ministerio del Interior.</v>
          </cell>
          <cell r="AD23" t="str">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ell>
        </row>
        <row r="24">
          <cell r="AB24" t="str">
            <v>Gestión del Talento Humano</v>
          </cell>
          <cell r="AC24" t="str">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ell>
          <cell r="AD24" t="str">
            <v>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v>
          </cell>
        </row>
        <row r="25">
          <cell r="AB25" t="str">
            <v>Gestión Política y Gobierno</v>
          </cell>
          <cell r="AC25" t="str">
            <v>Gestionar el relacionamiento entre el Gobierno Nacional y el Congreso de República, presentando e implementando políticas públicas en materia de gobernabilidad en el territorio nacional y garantizando el acceso correcto a la democracia y participación ciudadana.</v>
          </cell>
          <cell r="AD25" t="str">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ell>
        </row>
        <row r="26">
          <cell r="AB26" t="str">
            <v>Gestión para la Protección de los Derechos</v>
          </cell>
          <cell r="AC26" t="str">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ell>
          <cell r="AD26" t="str">
            <v>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v>
          </cell>
        </row>
        <row r="27">
          <cell r="AB27" t="str">
            <v xml:space="preserve">Gestión Administrativa </v>
          </cell>
          <cell r="AC27" t="str">
            <v>Administrar y satisfacer las necesidades de bienes, servicios e impactos y aspectos ambientales que permitan la continuidad de la operación y funcionamiento de la entidad en cumplimiento de la normatividad vigente.</v>
          </cell>
          <cell r="AD27" t="str">
            <v>Inicia con la identificación de necesidades de bienes y servicios, continua con la planeación, administración, ejecución y supervisión de los procesos y finaliza con la entrega de bienes y servicios y la satisfacción de las necesidades de la entidad.</v>
          </cell>
        </row>
        <row r="28">
          <cell r="AB28" t="str">
            <v>Gestión Financiera</v>
          </cell>
          <cell r="AC28" t="str">
            <v>Asegurar la oportunidad y calidad de los registros de las operaciones financieras cumpliendo la normatividad vigente con el fin de generar estados financieros razonables para la toma de decisiones.</v>
          </cell>
          <cell r="AD28" t="str">
            <v>Inicia con la parametrización y clasificación de apropiaciones del Presupuesto de la entidad en el SIIF y finaliza con la presentación de Estados Financieros razonables.</v>
          </cell>
        </row>
        <row r="29">
          <cell r="AB29" t="str">
            <v>Gestión de Bienes y Servicios</v>
          </cell>
          <cell r="AC29" t="str">
            <v>Realizar el proceso contractual, para la adquisición de Bienes y servicios que requiera el Ministerio del Interior para el ejercicio de sus funciones, en observancia de la normatividad vigente.</v>
          </cell>
          <cell r="AD29" t="str">
            <v>Inicia con la consolidación y publicación del Plan Anual de Adquisiciones (PAA), continúa con la Suscripción de contratos o convenios, ejecución y supervisión, terminando con la liquidación de los contratos o convenios en los que aplique liquidación.</v>
          </cell>
        </row>
        <row r="30">
          <cell r="AB30" t="str">
            <v xml:space="preserve">Gestión Jurídica </v>
          </cell>
          <cell r="AC30" t="str">
            <v>Representar a la Nación - Ministerio del Interior en los procesos judiciales y extrajudiciales en los que haga parte y asesorar en la expedición de actos administrativos y emisión de conceptos que sean de su competencia, para la salvaguarda de sus intereses.</v>
          </cell>
          <cell r="AD30" t="str">
            <v>Inicia con la recepción de requerimientos para la gestión jurídica del ministerio y finaliza con la providencia, acto administrativo o concepto, emitiendo los respectivos informes de gestión.</v>
          </cell>
        </row>
        <row r="31">
          <cell r="AB31" t="str">
            <v>Servicio al Ciudadano</v>
          </cell>
          <cell r="AC31" t="str">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ell>
          <cell r="AD31" t="str">
            <v>El proceso inicia con la recepción de solicitudes de los ciudadanos, usuarios y grupos de interés a través de los canales de atención; presencial, virtual y telefónico y termina con la elaboración de informes de seguimiento.</v>
          </cell>
        </row>
        <row r="32">
          <cell r="AB32" t="str">
            <v>Gestión Tecnológica</v>
          </cell>
          <cell r="AC32" t="str">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ell>
          <cell r="AD32" t="str">
            <v>Este proceso inicia con la elaboración y actualización del Plan Estratégico de las Tecnologías de la Información y Comunicaciones PETIC, hasta el seguimiento, monitoreo y escalamiento de la plataforma tecnológica.</v>
          </cell>
        </row>
        <row r="33">
          <cell r="AB33" t="str">
            <v>Gestión Documental y Archivo</v>
          </cell>
          <cell r="AC33" t="str">
            <v>Administrar eficiente y eficazmente la información producida y/o recibida en el marco de las funciones del Ministerio del Interior para asegurar la oportuna toma de decisiones, gestión de la administración y facilitar el acceso a la información de las partes interesadas.</v>
          </cell>
          <cell r="AD33" t="str">
            <v>Inicia con la planificación, recepción, producción documental, continua con la gestión y trámite, organización, valoración, transferencias documentales y termina con la disposición final y preservación.</v>
          </cell>
        </row>
        <row r="34">
          <cell r="AB34" t="str">
            <v>Gestión de Asuntos Disciplinarios</v>
          </cell>
          <cell r="AC34" t="str">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ell>
          <cell r="AD34" t="str">
            <v>El proceso disciplinario inicia con la apertura de indagación preliminar o de investigación formal, continua con el análisis probatorio y finaliza con la imposición de sanciones disciplinarias o con la absolución de los cargos endilgados o con auto de archivo definitivo.</v>
          </cell>
        </row>
        <row r="35">
          <cell r="AB35" t="str">
            <v>Seguimiento y evaluación a la gestión</v>
          </cell>
          <cell r="AC35" t="str">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ell>
          <cell r="AD35" t="str">
            <v>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v>
          </cell>
        </row>
      </sheetData>
      <sheetData sheetId="3"/>
      <sheetData sheetId="4"/>
      <sheetData sheetId="5"/>
      <sheetData sheetId="6"/>
      <sheetData sheetId="7"/>
      <sheetData sheetId="8"/>
      <sheetData sheetId="9"/>
      <sheetData sheetId="10"/>
      <sheetData sheetId="11"/>
      <sheetData sheetId="12"/>
      <sheetData sheetId="13"/>
      <sheetData sheetId="14">
        <row r="6">
          <cell r="C6" t="str">
            <v>Gestión para la Protección de los Derechos</v>
          </cell>
          <cell r="F6" t="str">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ell>
        </row>
        <row r="11">
          <cell r="B11" t="str">
            <v>R1</v>
          </cell>
          <cell r="C11" t="str">
            <v>Posibilidad de recibir o solicitar cualquier dádiva o beneficios a nombre propio o de terceros con el fin de recibir prioritariamente un servicio que ofrece la Dirección de Derechos Humanos a las personas, instituciones u organizaciones con la que se adelanta gestiones.</v>
          </cell>
          <cell r="D11" t="str">
            <v>Debido a posibles presiones y a la discreccionalidad de las decisiones respecto a la implementación de las asistencias técnicas, existe la posibilidad de  recibir o solicitar cualquier dádiva o beneficios a nombre propio o de terceros con el fin de brindar prioritariamente un servicio que ofrece la Dirección de Derechos Humanos a las personas, instituciones u organizaciones con la que adelanta gestiones debido a presiones indebidas o el  manejo discrecional de las decisiones respecto a la implementación de las asistencias técnicas, que pueden generar concentración de acciones en unos territorios en detrimento de otros.</v>
          </cell>
          <cell r="E11" t="str">
            <v xml:space="preserve">Corrupción </v>
          </cell>
          <cell r="F11" t="str">
            <v xml:space="preserve">CA1.  Presiones indebidas.
CA2. Manejo discrecional de las decisiones respecto a la implementación de las asistencias técnicas. 
</v>
          </cell>
          <cell r="G11" t="str">
            <v>1) Concentración de acciones en unos territorios en detrimento de otros.
2) Quejas o  denuncias de parte de los usuarios.
3) Deterioro de la imagen y credibilidad institucional.</v>
          </cell>
          <cell r="I11">
            <v>1</v>
          </cell>
          <cell r="J11" t="str">
            <v>Rara vez</v>
          </cell>
          <cell r="K11" t="b">
            <v>0</v>
          </cell>
          <cell r="L11" t="str">
            <v>Rara vez</v>
          </cell>
          <cell r="M11" t="b">
            <v>0</v>
          </cell>
          <cell r="N11" t="str">
            <v>Rara vez</v>
          </cell>
          <cell r="O11" t="b">
            <v>0</v>
          </cell>
          <cell r="P11" t="str">
            <v>Rara vez</v>
          </cell>
          <cell r="Q11">
            <v>1</v>
          </cell>
          <cell r="R11">
            <v>1</v>
          </cell>
          <cell r="S11" t="str">
            <v>Rara vez</v>
          </cell>
          <cell r="V11" t="str">
            <v>SI</v>
          </cell>
          <cell r="W11">
            <v>1</v>
          </cell>
          <cell r="X11" t="str">
            <v>SI</v>
          </cell>
          <cell r="Y11">
            <v>1</v>
          </cell>
          <cell r="Z11" t="str">
            <v>SI</v>
          </cell>
          <cell r="AA11">
            <v>1</v>
          </cell>
          <cell r="AB11" t="str">
            <v>SI</v>
          </cell>
          <cell r="AC11">
            <v>1</v>
          </cell>
          <cell r="AD11" t="str">
            <v>SI</v>
          </cell>
          <cell r="AE11">
            <v>1</v>
          </cell>
          <cell r="AF11" t="str">
            <v>SI</v>
          </cell>
          <cell r="AG11">
            <v>1</v>
          </cell>
          <cell r="AH11" t="str">
            <v>SI</v>
          </cell>
          <cell r="AI11">
            <v>1</v>
          </cell>
          <cell r="AJ11" t="str">
            <v>SI</v>
          </cell>
          <cell r="AK11">
            <v>1</v>
          </cell>
          <cell r="AL11" t="str">
            <v>NO</v>
          </cell>
          <cell r="AM11">
            <v>0</v>
          </cell>
          <cell r="AN11" t="str">
            <v>SI</v>
          </cell>
          <cell r="AO11" t="b">
            <v>0</v>
          </cell>
          <cell r="AP11" t="str">
            <v>SI</v>
          </cell>
          <cell r="AQ11">
            <v>1</v>
          </cell>
          <cell r="AR11" t="str">
            <v>SI</v>
          </cell>
          <cell r="AS11">
            <v>1</v>
          </cell>
          <cell r="AT11" t="str">
            <v>SI</v>
          </cell>
          <cell r="AU11">
            <v>1</v>
          </cell>
          <cell r="AV11" t="str">
            <v>SI</v>
          </cell>
          <cell r="AW11">
            <v>1</v>
          </cell>
          <cell r="AX11" t="str">
            <v>NO</v>
          </cell>
          <cell r="AY11">
            <v>0</v>
          </cell>
          <cell r="AZ11" t="str">
            <v>SI</v>
          </cell>
          <cell r="BA11">
            <v>1</v>
          </cell>
          <cell r="BB11" t="str">
            <v>SI</v>
          </cell>
          <cell r="BC11">
            <v>1</v>
          </cell>
          <cell r="BD11" t="str">
            <v>NO</v>
          </cell>
          <cell r="BE11">
            <v>0</v>
          </cell>
          <cell r="BF11" t="str">
            <v>SI</v>
          </cell>
          <cell r="BG11">
            <v>1</v>
          </cell>
          <cell r="BH11" t="str">
            <v>Catastrófico</v>
          </cell>
          <cell r="BJ11">
            <v>15</v>
          </cell>
          <cell r="BK11">
            <v>5</v>
          </cell>
          <cell r="BL11" t="str">
            <v>Catastrófico</v>
          </cell>
          <cell r="BM11" t="str">
            <v>Zona Extrema</v>
          </cell>
          <cell r="BN11" t="str">
            <v xml:space="preserve">Dirección de Derechos Humanos </v>
          </cell>
        </row>
        <row r="12">
          <cell r="B12" t="str">
            <v>R2</v>
          </cell>
          <cell r="C12" t="str">
            <v>Manejo inadecuado de las bases de datos de  la dirección de asuntos indígenas Rom y Minorias,  en beneficio propio o de terceros, de acuerdo a la tipificación de situaciones de conflicto de intereses según la normatividad colombiana</v>
          </cell>
          <cell r="D12" t="str">
            <v xml:space="preserve">Debido a la falta de criterios y estandares unificados que faciliten la toma de decisiones al personal que maneja las bases de datos de la dirección de asuntos indígenas, Rom y Minorías en beneficio propio o de terceros, de acuerdo a la tipificación de situaciones de conflicto de intereses según la normatividad colombiana, puede ocasionar vulneración de los derechos de las comunidades beneficiadas por la DAIRM, así como, crecimiento exponencial de la población  y/o detrimento de la imagen institucional. </v>
          </cell>
          <cell r="E12" t="str">
            <v xml:space="preserve">Corrupción </v>
          </cell>
          <cell r="F12" t="str">
            <v>CA1. Falta de criterios y estandares unificados que faciliten la toma de decisiones al personal que maneja las bases de datos.
CA2. Deficiencia en corroborar y constatar la información censal  suministrada por las comunidades para detectar inconsistencias</v>
          </cell>
          <cell r="G12" t="str">
            <v xml:space="preserve">
1. Tutelas, quejas, procesos disciplinarios, vulneración de los derechos de las comunidades al no acceder a sus derechos.  
2. Detrimento de la imagen institucional
3. Crecimiento exponencial de la población que se beneficia de los derechos de la población objeto.</v>
          </cell>
          <cell r="I12">
            <v>1</v>
          </cell>
          <cell r="J12" t="str">
            <v>Rara vez</v>
          </cell>
          <cell r="K12">
            <v>1</v>
          </cell>
          <cell r="L12" t="str">
            <v>Rara vez</v>
          </cell>
          <cell r="M12">
            <v>1</v>
          </cell>
          <cell r="N12" t="str">
            <v>Improbable</v>
          </cell>
          <cell r="O12">
            <v>2</v>
          </cell>
          <cell r="P12" t="str">
            <v>Rara vez</v>
          </cell>
          <cell r="Q12">
            <v>1</v>
          </cell>
          <cell r="R12">
            <v>1</v>
          </cell>
          <cell r="S12" t="str">
            <v>Rara vez</v>
          </cell>
          <cell r="V12" t="str">
            <v>SI</v>
          </cell>
          <cell r="W12">
            <v>1</v>
          </cell>
          <cell r="X12" t="str">
            <v>SI</v>
          </cell>
          <cell r="Y12">
            <v>1</v>
          </cell>
          <cell r="Z12" t="str">
            <v>SI</v>
          </cell>
          <cell r="AA12">
            <v>1</v>
          </cell>
          <cell r="AB12" t="str">
            <v>SI</v>
          </cell>
          <cell r="AC12">
            <v>1</v>
          </cell>
          <cell r="AD12" t="str">
            <v>SI</v>
          </cell>
          <cell r="AE12">
            <v>1</v>
          </cell>
          <cell r="AF12" t="str">
            <v>NO</v>
          </cell>
          <cell r="AG12">
            <v>0</v>
          </cell>
          <cell r="AH12" t="str">
            <v>SI</v>
          </cell>
          <cell r="AI12">
            <v>1</v>
          </cell>
          <cell r="AJ12" t="str">
            <v>SI</v>
          </cell>
          <cell r="AK12">
            <v>1</v>
          </cell>
          <cell r="AL12" t="str">
            <v>SI</v>
          </cell>
          <cell r="AM12">
            <v>1</v>
          </cell>
          <cell r="AN12" t="str">
            <v>SI</v>
          </cell>
          <cell r="AO12">
            <v>1</v>
          </cell>
          <cell r="AP12" t="str">
            <v>SI</v>
          </cell>
          <cell r="AQ12">
            <v>1</v>
          </cell>
          <cell r="AR12" t="str">
            <v>SI</v>
          </cell>
          <cell r="AS12">
            <v>1</v>
          </cell>
          <cell r="AT12" t="str">
            <v>SI</v>
          </cell>
          <cell r="AU12">
            <v>1</v>
          </cell>
          <cell r="AV12" t="str">
            <v>SI</v>
          </cell>
          <cell r="AW12">
            <v>1</v>
          </cell>
          <cell r="AX12" t="str">
            <v>NO</v>
          </cell>
          <cell r="AY12">
            <v>0</v>
          </cell>
          <cell r="AZ12" t="str">
            <v>SI</v>
          </cell>
          <cell r="BA12">
            <v>1</v>
          </cell>
          <cell r="BB12" t="str">
            <v>SI</v>
          </cell>
          <cell r="BC12">
            <v>1</v>
          </cell>
          <cell r="BD12" t="str">
            <v>NO</v>
          </cell>
          <cell r="BE12">
            <v>0</v>
          </cell>
          <cell r="BF12" t="str">
            <v>SI</v>
          </cell>
          <cell r="BG12">
            <v>1</v>
          </cell>
          <cell r="BH12" t="str">
            <v>Catastrófico</v>
          </cell>
          <cell r="BJ12">
            <v>16</v>
          </cell>
          <cell r="BK12">
            <v>5</v>
          </cell>
          <cell r="BL12" t="str">
            <v>Catastrófico</v>
          </cell>
          <cell r="BM12" t="str">
            <v>Zona Extrema</v>
          </cell>
          <cell r="BN12" t="str">
            <v xml:space="preserve">Dirección de Asuntos Indigenas, Rrom y Minorias </v>
          </cell>
        </row>
        <row r="13">
          <cell r="B13" t="str">
            <v>R3</v>
          </cell>
          <cell r="C13" t="str">
            <v xml:space="preserve">Manejo inadecuado de los registros a las autoridades, comunidades, asociaciones y cargues de censos, en beneficio de terceros, incumpliendo con los lineamientos establecidos en la Ley </v>
          </cell>
          <cell r="D13" t="str">
            <v xml:space="preserve">Mal manejo de los registros a las autoridades, comunidades, asociaciones y cargues de censo, se pueden presentar casos donde estos registros se realicen en beneficio de terceros, con el fin de poder obtener favores políticos, omitiendo los lineamientos de Ley establecidos para estos. </v>
          </cell>
          <cell r="E13" t="str">
            <v xml:space="preserve">Corrupción </v>
          </cell>
          <cell r="F13" t="str">
            <v>CA1. Desconocimiento de los lineamientos de Ley establecidos para el registros a las autoridades, comunidades, asociaciones y cargues de censos</v>
          </cell>
          <cell r="G13" t="str">
            <v>1. Tutelas, quejas, procesos disciplinarios, vulneración de los derechos de las comunidades al no acceder a sus derechos.  
2. Detrimento de la imagen institucional
3. Malos manejos de la información de las comunidades indígenas</v>
          </cell>
          <cell r="I13">
            <v>3</v>
          </cell>
          <cell r="J13" t="str">
            <v>Posible</v>
          </cell>
          <cell r="K13">
            <v>3</v>
          </cell>
          <cell r="L13" t="str">
            <v>Posible</v>
          </cell>
          <cell r="M13">
            <v>3</v>
          </cell>
          <cell r="N13" t="str">
            <v>Posible</v>
          </cell>
          <cell r="O13">
            <v>3</v>
          </cell>
          <cell r="P13" t="str">
            <v>Posible</v>
          </cell>
          <cell r="Q13">
            <v>3</v>
          </cell>
          <cell r="R13">
            <v>3</v>
          </cell>
          <cell r="S13" t="str">
            <v>Posible</v>
          </cell>
          <cell r="V13" t="str">
            <v>SI</v>
          </cell>
          <cell r="W13">
            <v>1</v>
          </cell>
          <cell r="X13" t="str">
            <v>SI</v>
          </cell>
          <cell r="Y13">
            <v>1</v>
          </cell>
          <cell r="Z13" t="str">
            <v>SI</v>
          </cell>
          <cell r="AA13">
            <v>1</v>
          </cell>
          <cell r="AB13" t="str">
            <v>SI</v>
          </cell>
          <cell r="AC13">
            <v>1</v>
          </cell>
          <cell r="AD13" t="str">
            <v>SI</v>
          </cell>
          <cell r="AE13">
            <v>1</v>
          </cell>
          <cell r="AF13" t="str">
            <v>NO</v>
          </cell>
          <cell r="AG13">
            <v>0</v>
          </cell>
          <cell r="AH13" t="str">
            <v>SI</v>
          </cell>
          <cell r="AI13">
            <v>1</v>
          </cell>
          <cell r="AJ13" t="str">
            <v>SI</v>
          </cell>
          <cell r="AK13">
            <v>1</v>
          </cell>
          <cell r="AL13" t="str">
            <v>SI</v>
          </cell>
          <cell r="AM13">
            <v>1</v>
          </cell>
          <cell r="AN13" t="str">
            <v>SI</v>
          </cell>
          <cell r="AO13">
            <v>1</v>
          </cell>
          <cell r="AP13" t="str">
            <v>SI</v>
          </cell>
          <cell r="AQ13">
            <v>1</v>
          </cell>
          <cell r="AR13" t="str">
            <v>SI</v>
          </cell>
          <cell r="AS13">
            <v>1</v>
          </cell>
          <cell r="AT13" t="str">
            <v>SI</v>
          </cell>
          <cell r="AU13">
            <v>1</v>
          </cell>
          <cell r="AV13" t="str">
            <v>SI</v>
          </cell>
          <cell r="AW13">
            <v>1</v>
          </cell>
          <cell r="AX13" t="str">
            <v>NO</v>
          </cell>
          <cell r="AY13">
            <v>0</v>
          </cell>
          <cell r="AZ13" t="str">
            <v>SI</v>
          </cell>
          <cell r="BA13">
            <v>1</v>
          </cell>
          <cell r="BB13" t="str">
            <v>SI</v>
          </cell>
          <cell r="BC13">
            <v>1</v>
          </cell>
          <cell r="BD13" t="str">
            <v xml:space="preserve">NO </v>
          </cell>
          <cell r="BE13" t="b">
            <v>0</v>
          </cell>
          <cell r="BF13" t="str">
            <v xml:space="preserve">SI </v>
          </cell>
          <cell r="BG13" t="b">
            <v>0</v>
          </cell>
          <cell r="BH13" t="str">
            <v>Catastrófico</v>
          </cell>
          <cell r="BJ13">
            <v>15</v>
          </cell>
          <cell r="BK13">
            <v>5</v>
          </cell>
          <cell r="BL13" t="str">
            <v>Catastrófico</v>
          </cell>
          <cell r="BM13" t="str">
            <v>Zona Extrema</v>
          </cell>
          <cell r="BN13" t="str">
            <v xml:space="preserve">Dirección de Asuntos Indigenas, Rom y Minorias </v>
          </cell>
        </row>
        <row r="14">
          <cell r="B14" t="str">
            <v>R4</v>
          </cell>
          <cell r="C14" t="str">
            <v xml:space="preserve">
Posible situación que surja entre los intereses personales o particulares de un funcionario o contratista y los intereses generales del Ministerio del Interior, que puede generar un conflicto de interés, permitiendo obtener un beneficio directo e indirecto, debido al manejo inadecuado de la información, realización de registros, resolución de conflictos sin ninguna objetividad en beneficio de terceros.
</v>
          </cell>
          <cell r="D14" t="str">
            <v>Manejo inadecuado de la información indígena se puede presentar la creación de registros o resoluciones de conflictos en las comunidades indígenas que favorezcan intereses particulares a cambio de beneficios personales. Esta situación representa una vulnerabilidad potencial en la gestión de información y requiere la implementación de medidas preventivas y correctivas para salvaguardar la integridad y equidad de las comunidades indígenas.</v>
          </cell>
          <cell r="E14" t="str">
            <v>Conflicto de Intereses</v>
          </cell>
          <cell r="F14" t="str">
            <v xml:space="preserve">CA1. Intereses individuales por parte de los funcionarios y/o contratistas de la DAIRM 
CA2. Intereses particulares de terceros </v>
          </cell>
          <cell r="G14" t="str">
            <v>1. Tutelas, quejas, procesos disciplinarios, vulneración de los derechos de las comunidades al no acceder a sus derechos.  
2. Detrimento de la imagen institucional
3. Malos manejos de la información de las comunidades indígenas</v>
          </cell>
          <cell r="I14">
            <v>3</v>
          </cell>
          <cell r="J14" t="str">
            <v>Posible</v>
          </cell>
          <cell r="K14">
            <v>3</v>
          </cell>
          <cell r="L14" t="str">
            <v>Posible</v>
          </cell>
          <cell r="M14">
            <v>3</v>
          </cell>
          <cell r="N14" t="str">
            <v>Posible</v>
          </cell>
          <cell r="O14">
            <v>3</v>
          </cell>
          <cell r="P14" t="str">
            <v>Posible</v>
          </cell>
          <cell r="Q14">
            <v>3</v>
          </cell>
          <cell r="R14">
            <v>3</v>
          </cell>
          <cell r="S14" t="str">
            <v>Posible</v>
          </cell>
          <cell r="V14" t="str">
            <v>SI</v>
          </cell>
          <cell r="W14">
            <v>1</v>
          </cell>
          <cell r="X14" t="str">
            <v>SI</v>
          </cell>
          <cell r="Y14">
            <v>1</v>
          </cell>
          <cell r="Z14" t="str">
            <v>SI</v>
          </cell>
          <cell r="AA14">
            <v>1</v>
          </cell>
          <cell r="AB14" t="str">
            <v>SI</v>
          </cell>
          <cell r="AC14">
            <v>1</v>
          </cell>
          <cell r="AD14" t="str">
            <v>SI</v>
          </cell>
          <cell r="AE14">
            <v>1</v>
          </cell>
          <cell r="AF14" t="str">
            <v>NO</v>
          </cell>
          <cell r="AG14">
            <v>0</v>
          </cell>
          <cell r="AH14" t="str">
            <v>SI</v>
          </cell>
          <cell r="AI14">
            <v>1</v>
          </cell>
          <cell r="AJ14" t="str">
            <v>SI</v>
          </cell>
          <cell r="AK14">
            <v>1</v>
          </cell>
          <cell r="AL14" t="str">
            <v>SI</v>
          </cell>
          <cell r="AM14">
            <v>1</v>
          </cell>
          <cell r="AN14" t="str">
            <v>SI</v>
          </cell>
          <cell r="AO14">
            <v>1</v>
          </cell>
          <cell r="AP14" t="str">
            <v>SI</v>
          </cell>
          <cell r="AQ14">
            <v>1</v>
          </cell>
          <cell r="AR14" t="str">
            <v>SI</v>
          </cell>
          <cell r="AS14">
            <v>1</v>
          </cell>
          <cell r="AT14" t="str">
            <v>SI</v>
          </cell>
          <cell r="AU14">
            <v>1</v>
          </cell>
          <cell r="AV14" t="str">
            <v>SI</v>
          </cell>
          <cell r="AW14">
            <v>1</v>
          </cell>
          <cell r="AX14" t="str">
            <v>NO</v>
          </cell>
          <cell r="AY14">
            <v>0</v>
          </cell>
          <cell r="AZ14" t="str">
            <v>SI</v>
          </cell>
          <cell r="BA14">
            <v>1</v>
          </cell>
          <cell r="BB14" t="str">
            <v>SI</v>
          </cell>
          <cell r="BC14">
            <v>1</v>
          </cell>
          <cell r="BD14" t="str">
            <v>NO</v>
          </cell>
          <cell r="BE14">
            <v>0</v>
          </cell>
          <cell r="BF14" t="str">
            <v xml:space="preserve">SI </v>
          </cell>
          <cell r="BG14" t="b">
            <v>0</v>
          </cell>
          <cell r="BH14" t="str">
            <v>Catastrófico</v>
          </cell>
          <cell r="BJ14">
            <v>15</v>
          </cell>
          <cell r="BK14">
            <v>5</v>
          </cell>
          <cell r="BL14" t="str">
            <v>Catastrófico</v>
          </cell>
          <cell r="BM14" t="str">
            <v>Zona Extrema</v>
          </cell>
          <cell r="BN14" t="str">
            <v xml:space="preserve">Dirección de Asuntos Indigenas, Rom y Minorias </v>
          </cell>
        </row>
        <row r="15">
          <cell r="B15" t="str">
            <v>R5</v>
          </cell>
          <cell r="C15" t="str">
            <v xml:space="preserve">Incumplimiento e intermediciación en beneficio propio o de terceros frente a los requisitos legales establecidos por el Ministerio del Interior, con relación a los trámites y/o servicios asociados a la Dirección de Asuntos para Comunidades Negras, Afrocolombianas y Palenqueras, para el autorreconocimiento de las personas naturales, cetificados de cupos y/o descuentos, registro de organizaciones de base y consejos comunitarios de la población NARP del pais.  </v>
          </cell>
          <cell r="D15" t="str">
            <v xml:space="preserve">Debido al desconocimiento y falta de fortalecimiento de las disposiciones legales, los procedimientos establecidos para los trámite y servicios que oferta la Dirección de Asuntos para Comunidades Negras, Afrocolombianas y Palenqueras.  Por parte de las instituciones, comunidades NARP del pais  y por parte de los funcionarios y contratistas de la Dirección, lo cual puede generar  intermediciación en beneficio propio o de terceros; en los siguientes trámites y servicios que desarrolla y oferta la Dirección:
Actualización de novedades de Organizaciones de Base de comunidades negras, afrocolombianas, raizales y palenqueras
Registro de Consejos Comunitarios de comunidades negras, afrocolombianas, raizales y palenqueras
Actualización de novedades de Consejos Comunitarios de comunidades negras, afrocolombianas, raizales y palenqueras ,
Certificación de inscripción de Consejos Comunitarios de Comunidades 
Negras, Afrocolombianas, Raizales y Palenqueras.
Certificación de inscripción de Organizaciones de Base de Comunidades Negras, Afrocolombianas, Raizales y Palenqueras
Certificación de autorrecocimiento como miembro de la población Negra, Afrocolombiana, Raizal o Palenquera.
Solicitud de cupo y/o descuento para la población de Comunidades Negras, Afrocolombianas, Raizales y Palenqueras, se puede generar la vulneración de los derechos de los usuarios, en beneficio propio y de terceros. 
Actualización de novedades de Organizaciones de Base de comunidades negras, afrocolombianas, raizales y palenqueras
Registro de Consejos Comunitarios de comunidades negras, afrocolombianas, raizales y palenqueras
Actualización de novedades de Consejos Comunitarios de comunidades negras, afrocolombianas, raizales y palenqueras ,
Certificación de inscripción de Consejos Comunitarios de Comunidades Negras, Afrocolombianas, Raizales y Palenqueras.
Certificación de inscripción de Organizaciones de Base de Comunidades Negras, Afrocolombianas, Raizales y Palenqueras
Certificación de autorrecocimiento como miembro de la población Negra, Afrocolombiana, Raizal o Palenquera.
Solicitud de cupo y/o descuento para la población de Comunidades Negras, Afrocolombianas, Raizales y Palenqueras, se puede generar la vulneración de los derechos de los usuarios, en beneficio propio y de terceros. </v>
          </cell>
          <cell r="E15" t="str">
            <v xml:space="preserve">Corrupción </v>
          </cell>
          <cell r="F15" t="str">
            <v xml:space="preserve">
CA1.  Débil fortalecimiento del acceso a los trámites y servicios que oferta la Dirección de Comunidades Negras, Afrocolombianas, Raizalez y palenqueras dirigidos a la cominidad NARP del Pais y su aplicación y/o interacción atraves de los diferentes canales dispuestos para tal fin.             
CA2.  Solicitud de dádivas o presiones y amenazas  por parte de los interesados a un funcionario o servidor público, vulnerando los derechos de los usuarios.
</v>
          </cell>
          <cell r="G15" t="str">
            <v xml:space="preserve">1. Pérdida y deterioro de la imagen institucional.
2. Expedición de actos administrativos que vulneran los derechos de los Usuarios. </v>
          </cell>
          <cell r="I15" t="b">
            <v>0</v>
          </cell>
          <cell r="J15" t="str">
            <v>Rara vez</v>
          </cell>
          <cell r="K15" t="b">
            <v>0</v>
          </cell>
          <cell r="L15" t="str">
            <v>Rara vez</v>
          </cell>
          <cell r="M15" t="b">
            <v>0</v>
          </cell>
          <cell r="N15" t="str">
            <v>Rara vez</v>
          </cell>
          <cell r="O15" t="b">
            <v>0</v>
          </cell>
          <cell r="P15" t="str">
            <v>Rara vez</v>
          </cell>
          <cell r="Q15">
            <v>1</v>
          </cell>
          <cell r="R15">
            <v>1</v>
          </cell>
          <cell r="S15" t="str">
            <v>Rara vez</v>
          </cell>
          <cell r="V15" t="str">
            <v>SI</v>
          </cell>
          <cell r="W15">
            <v>1</v>
          </cell>
          <cell r="X15" t="str">
            <v>SI</v>
          </cell>
          <cell r="Y15">
            <v>1</v>
          </cell>
          <cell r="Z15" t="str">
            <v>SI</v>
          </cell>
          <cell r="AA15">
            <v>1</v>
          </cell>
          <cell r="AB15" t="str">
            <v>SI</v>
          </cell>
          <cell r="AC15">
            <v>1</v>
          </cell>
          <cell r="AD15" t="str">
            <v>SI</v>
          </cell>
          <cell r="AE15">
            <v>1</v>
          </cell>
          <cell r="AF15" t="str">
            <v>SI</v>
          </cell>
          <cell r="AG15">
            <v>1</v>
          </cell>
          <cell r="AH15" t="str">
            <v>SI</v>
          </cell>
          <cell r="AI15">
            <v>1</v>
          </cell>
          <cell r="AJ15" t="str">
            <v>SI</v>
          </cell>
          <cell r="AK15">
            <v>1</v>
          </cell>
          <cell r="AL15" t="str">
            <v>NO</v>
          </cell>
          <cell r="AM15">
            <v>0</v>
          </cell>
          <cell r="AN15" t="str">
            <v>SI</v>
          </cell>
          <cell r="AO15">
            <v>1</v>
          </cell>
          <cell r="AP15" t="str">
            <v>SI</v>
          </cell>
          <cell r="AQ15">
            <v>1</v>
          </cell>
          <cell r="AR15" t="str">
            <v>SI</v>
          </cell>
          <cell r="AS15">
            <v>1</v>
          </cell>
          <cell r="AT15" t="str">
            <v>SI</v>
          </cell>
          <cell r="AU15">
            <v>1</v>
          </cell>
          <cell r="AV15" t="str">
            <v>SI</v>
          </cell>
          <cell r="AW15">
            <v>1</v>
          </cell>
          <cell r="AX15" t="str">
            <v>NO</v>
          </cell>
          <cell r="AY15">
            <v>0</v>
          </cell>
          <cell r="AZ15" t="str">
            <v>SI</v>
          </cell>
          <cell r="BA15">
            <v>1</v>
          </cell>
          <cell r="BB15" t="str">
            <v>SI</v>
          </cell>
          <cell r="BC15">
            <v>1</v>
          </cell>
          <cell r="BD15" t="str">
            <v>NO</v>
          </cell>
          <cell r="BE15">
            <v>0</v>
          </cell>
          <cell r="BF15" t="str">
            <v>SI</v>
          </cell>
          <cell r="BG15">
            <v>1</v>
          </cell>
          <cell r="BH15" t="str">
            <v>Catastrófico</v>
          </cell>
          <cell r="BJ15">
            <v>16</v>
          </cell>
          <cell r="BK15">
            <v>5</v>
          </cell>
          <cell r="BL15" t="str">
            <v>Catastrófico</v>
          </cell>
          <cell r="BM15" t="str">
            <v>Zona Extrema</v>
          </cell>
          <cell r="BN15" t="str">
            <v>DACN - Director de comunidades negras, afrocolombianas, raizales y palenqueras</v>
          </cell>
        </row>
        <row r="16">
          <cell r="B16" t="str">
            <v>R6</v>
          </cell>
          <cell r="C16" t="str">
            <v>Manipulación y extraccion de información de las bases de datos a favor de terceros.</v>
          </cell>
          <cell r="D16" t="str">
            <v>Debido a la inadecuado fortalecimiento y mantenimiento de las bases de datos y su actualizaciónes en loas activos de alamacenamiento de información, se puede generar la minipulación y extracción d ela información, lo cual conlleva a información sesgada, perdida de información y fallas en la operativad de los procesos, en beneficio de terceros.</v>
          </cell>
          <cell r="E16" t="str">
            <v xml:space="preserve">Corrupción </v>
          </cell>
          <cell r="F16" t="str">
            <v xml:space="preserve">
CA1.  Debil fortalecimiento en la supervisión y verificación en el control de las bases de datos de operación en los procesos.    
CA2.  Falta actualización en los activos de información ( Servidores, bases de datos, equipos de computo).
</v>
          </cell>
          <cell r="G16" t="str">
            <v>1. Falla en la operatividad del procedimiento y reprocesos.
2. Información sesgada, y posible perdida de información.</v>
          </cell>
          <cell r="I16" t="b">
            <v>0</v>
          </cell>
          <cell r="J16" t="str">
            <v>Rara vez</v>
          </cell>
          <cell r="K16" t="b">
            <v>0</v>
          </cell>
          <cell r="L16" t="str">
            <v>Rara vez</v>
          </cell>
          <cell r="M16" t="b">
            <v>0</v>
          </cell>
          <cell r="N16" t="str">
            <v>Rara vez</v>
          </cell>
          <cell r="O16" t="b">
            <v>0</v>
          </cell>
          <cell r="P16" t="str">
            <v>Rara vez</v>
          </cell>
          <cell r="Q16">
            <v>1</v>
          </cell>
          <cell r="R16">
            <v>1</v>
          </cell>
          <cell r="S16" t="str">
            <v>Rara vez</v>
          </cell>
          <cell r="V16" t="str">
            <v>SI</v>
          </cell>
          <cell r="W16">
            <v>1</v>
          </cell>
          <cell r="X16" t="str">
            <v>SI</v>
          </cell>
          <cell r="Y16">
            <v>1</v>
          </cell>
          <cell r="Z16" t="str">
            <v>SI</v>
          </cell>
          <cell r="AA16">
            <v>1</v>
          </cell>
          <cell r="AB16" t="str">
            <v>SI</v>
          </cell>
          <cell r="AC16">
            <v>1</v>
          </cell>
          <cell r="AD16" t="str">
            <v>SI</v>
          </cell>
          <cell r="AE16">
            <v>1</v>
          </cell>
          <cell r="AF16" t="str">
            <v>SI</v>
          </cell>
          <cell r="AG16">
            <v>1</v>
          </cell>
          <cell r="AH16" t="str">
            <v>SI</v>
          </cell>
          <cell r="AI16">
            <v>1</v>
          </cell>
          <cell r="AJ16" t="str">
            <v>SI</v>
          </cell>
          <cell r="AK16">
            <v>1</v>
          </cell>
          <cell r="AL16" t="str">
            <v>SI</v>
          </cell>
          <cell r="AM16">
            <v>1</v>
          </cell>
          <cell r="AN16" t="str">
            <v>SI</v>
          </cell>
          <cell r="AO16">
            <v>1</v>
          </cell>
          <cell r="AP16" t="str">
            <v>SI</v>
          </cell>
          <cell r="AQ16">
            <v>1</v>
          </cell>
          <cell r="AR16" t="str">
            <v>SI</v>
          </cell>
          <cell r="AS16">
            <v>1</v>
          </cell>
          <cell r="AT16" t="str">
            <v>SI</v>
          </cell>
          <cell r="AU16">
            <v>1</v>
          </cell>
          <cell r="AV16" t="str">
            <v>SI</v>
          </cell>
          <cell r="AW16">
            <v>1</v>
          </cell>
          <cell r="AX16" t="str">
            <v>NO</v>
          </cell>
          <cell r="AY16">
            <v>0</v>
          </cell>
          <cell r="AZ16" t="str">
            <v>SI</v>
          </cell>
          <cell r="BA16">
            <v>1</v>
          </cell>
          <cell r="BB16" t="str">
            <v>SI</v>
          </cell>
          <cell r="BC16">
            <v>1</v>
          </cell>
          <cell r="BD16" t="str">
            <v>NO</v>
          </cell>
          <cell r="BE16">
            <v>0</v>
          </cell>
          <cell r="BF16" t="str">
            <v>SI</v>
          </cell>
          <cell r="BG16">
            <v>1</v>
          </cell>
          <cell r="BH16" t="str">
            <v>Catastrófico</v>
          </cell>
          <cell r="BJ16">
            <v>17</v>
          </cell>
          <cell r="BK16">
            <v>5</v>
          </cell>
          <cell r="BL16" t="str">
            <v>Catastrófico</v>
          </cell>
          <cell r="BM16" t="str">
            <v>Zona Extrema</v>
          </cell>
          <cell r="BN16" t="str">
            <v>DACN - Director de comunidades negras, afrocolombianas, raizales y palenqueras</v>
          </cell>
        </row>
        <row r="17">
          <cell r="B17" t="str">
            <v>R7</v>
          </cell>
          <cell r="C17" t="str">
            <v>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v>
          </cell>
          <cell r="D17" t="str">
            <v>La falta de mecanismos para la detención, prevención, administración y corrección de hechos generadores de conflicto de intereses, sumados a la deficiencia en la implementación del código de ética,  desconocimiento de la normatividad y procedimiento que rigen la declaratoria del conflicto de intereses en el sector público colombiano y la falta de ética profesional, pueden generar un riesgos de conflicto de intereses, causando la pérdida de confianza en el sector público.</v>
          </cell>
          <cell r="E17" t="str">
            <v>Conflicto de Intereses</v>
          </cell>
          <cell r="F17" t="str">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ell>
          <cell r="G17" t="str">
            <v xml:space="preserve">
1. Pérdida de la imagen institucional. 
2. Pérdida de confianza en lo público. 
3. Investigaciones disciplinarias, fiscales y penales.
4. Detrimento patrimonial.
5. Enriquecimiento ílicito de funcionarios y contratistas. </v>
          </cell>
          <cell r="I17" t="b">
            <v>0</v>
          </cell>
          <cell r="J17" t="str">
            <v>Rara vez</v>
          </cell>
          <cell r="L17" t="str">
            <v>Rara vez</v>
          </cell>
          <cell r="N17" t="str">
            <v>Rara vez</v>
          </cell>
          <cell r="P17" t="str">
            <v>Rara vez</v>
          </cell>
          <cell r="Q17">
            <v>1</v>
          </cell>
          <cell r="R17">
            <v>1</v>
          </cell>
          <cell r="S17" t="str">
            <v>Rara vez</v>
          </cell>
          <cell r="V17" t="str">
            <v>SI</v>
          </cell>
          <cell r="W17">
            <v>1</v>
          </cell>
          <cell r="X17" t="str">
            <v>SI</v>
          </cell>
          <cell r="Y17">
            <v>1</v>
          </cell>
          <cell r="Z17" t="str">
            <v>SI</v>
          </cell>
          <cell r="AA17">
            <v>1</v>
          </cell>
          <cell r="AB17" t="str">
            <v>SI</v>
          </cell>
          <cell r="AC17">
            <v>1</v>
          </cell>
          <cell r="AD17" t="str">
            <v>SI</v>
          </cell>
          <cell r="AE17">
            <v>1</v>
          </cell>
          <cell r="AF17" t="str">
            <v>SI</v>
          </cell>
          <cell r="AG17">
            <v>1</v>
          </cell>
          <cell r="AH17" t="str">
            <v>SI</v>
          </cell>
          <cell r="AI17">
            <v>1</v>
          </cell>
          <cell r="AJ17" t="str">
            <v>SI</v>
          </cell>
          <cell r="AK17">
            <v>1</v>
          </cell>
          <cell r="AL17" t="str">
            <v>SI</v>
          </cell>
          <cell r="AM17">
            <v>1</v>
          </cell>
          <cell r="AN17" t="str">
            <v>SI</v>
          </cell>
          <cell r="AO17">
            <v>1</v>
          </cell>
          <cell r="AP17" t="str">
            <v>SI</v>
          </cell>
          <cell r="AQ17">
            <v>1</v>
          </cell>
          <cell r="AR17" t="str">
            <v>SI</v>
          </cell>
          <cell r="AS17">
            <v>1</v>
          </cell>
          <cell r="AT17" t="str">
            <v>SI</v>
          </cell>
          <cell r="AU17">
            <v>1</v>
          </cell>
          <cell r="AV17" t="str">
            <v>SI</v>
          </cell>
          <cell r="AW17">
            <v>1</v>
          </cell>
          <cell r="AX17" t="str">
            <v>NO</v>
          </cell>
          <cell r="AY17">
            <v>0</v>
          </cell>
          <cell r="AZ17" t="str">
            <v>SI</v>
          </cell>
          <cell r="BA17">
            <v>1</v>
          </cell>
          <cell r="BB17" t="str">
            <v>SI</v>
          </cell>
          <cell r="BC17">
            <v>1</v>
          </cell>
          <cell r="BD17" t="str">
            <v>NO</v>
          </cell>
          <cell r="BE17">
            <v>0</v>
          </cell>
          <cell r="BF17" t="str">
            <v>SI</v>
          </cell>
          <cell r="BG17">
            <v>1</v>
          </cell>
          <cell r="BH17" t="str">
            <v>Catastrófico</v>
          </cell>
          <cell r="BJ17">
            <v>17</v>
          </cell>
          <cell r="BK17">
            <v>5</v>
          </cell>
          <cell r="BL17" t="str">
            <v>Catastrófico</v>
          </cell>
          <cell r="BM17" t="str">
            <v>Zona Extrema</v>
          </cell>
          <cell r="BN17" t="str">
            <v>Director de la DACNARP
Funcionarios y contratistas</v>
          </cell>
        </row>
        <row r="18">
          <cell r="B18" t="str">
            <v>R8</v>
          </cell>
          <cell r="C18" t="str">
            <v>Manipular u omitir información para direccionar la toma de decisiones en beneficio propio y/o de terceros.</v>
          </cell>
          <cell r="D18" t="str">
            <v>Manipulación u omisión de  información por parte de los actores intervinientes en el proceso de consulta previa con el fin de direccionar la toma de decisiones hacia un favorecimiento propio.</v>
          </cell>
          <cell r="E18" t="str">
            <v xml:space="preserve">Corrupción </v>
          </cell>
          <cell r="F18" t="str">
            <v xml:space="preserve">CA1. Suministro de información incompleta e imprecisa por parte de los ejecutores a las comunidades sobre los POAS
CA2. Funcionarios de la DANCP en situación de conflicto de intereses frente a un ejecutor
</v>
          </cell>
          <cell r="G18" t="str">
            <v xml:space="preserve">1. Identificación de impactos y determinación de medidas que no correspondan a una situación real.
2. Desconfianza e insatisfacción de las comunidades y/o de los ejecutores en el proceso de consulta previa, </v>
          </cell>
          <cell r="I18" t="b">
            <v>0</v>
          </cell>
          <cell r="J18" t="str">
            <v>Improbable</v>
          </cell>
          <cell r="K18">
            <v>2</v>
          </cell>
          <cell r="L18" t="str">
            <v>Improbable</v>
          </cell>
          <cell r="M18">
            <v>2</v>
          </cell>
          <cell r="N18" t="str">
            <v>Posible</v>
          </cell>
          <cell r="O18">
            <v>3</v>
          </cell>
          <cell r="P18" t="str">
            <v>Posible</v>
          </cell>
          <cell r="Q18">
            <v>3</v>
          </cell>
          <cell r="R18">
            <v>3</v>
          </cell>
          <cell r="S18" t="str">
            <v>Posible</v>
          </cell>
          <cell r="V18" t="str">
            <v>SI</v>
          </cell>
          <cell r="W18">
            <v>1</v>
          </cell>
          <cell r="X18" t="str">
            <v>SI</v>
          </cell>
          <cell r="Y18">
            <v>1</v>
          </cell>
          <cell r="Z18" t="str">
            <v>SI</v>
          </cell>
          <cell r="AA18">
            <v>1</v>
          </cell>
          <cell r="AB18" t="str">
            <v>SI</v>
          </cell>
          <cell r="AC18">
            <v>1</v>
          </cell>
          <cell r="AD18" t="str">
            <v>SI</v>
          </cell>
          <cell r="AE18">
            <v>1</v>
          </cell>
          <cell r="AF18" t="str">
            <v>NO</v>
          </cell>
          <cell r="AG18">
            <v>0</v>
          </cell>
          <cell r="AH18" t="str">
            <v>SI</v>
          </cell>
          <cell r="AI18">
            <v>1</v>
          </cell>
          <cell r="AJ18" t="str">
            <v>SI</v>
          </cell>
          <cell r="AK18">
            <v>1</v>
          </cell>
          <cell r="AL18" t="str">
            <v>SI</v>
          </cell>
          <cell r="AM18">
            <v>1</v>
          </cell>
          <cell r="AN18" t="str">
            <v>SI</v>
          </cell>
          <cell r="AO18">
            <v>1</v>
          </cell>
          <cell r="AP18" t="str">
            <v>SI</v>
          </cell>
          <cell r="AQ18">
            <v>1</v>
          </cell>
          <cell r="AR18" t="str">
            <v>SI</v>
          </cell>
          <cell r="AS18">
            <v>1</v>
          </cell>
          <cell r="AT18" t="str">
            <v>SI</v>
          </cell>
          <cell r="AU18">
            <v>1</v>
          </cell>
          <cell r="AV18" t="str">
            <v>SI</v>
          </cell>
          <cell r="AW18">
            <v>1</v>
          </cell>
          <cell r="AX18" t="str">
            <v>SI</v>
          </cell>
          <cell r="AY18">
            <v>1</v>
          </cell>
          <cell r="AZ18" t="str">
            <v>SI</v>
          </cell>
          <cell r="BA18">
            <v>1</v>
          </cell>
          <cell r="BB18" t="str">
            <v>SI</v>
          </cell>
          <cell r="BC18">
            <v>1</v>
          </cell>
          <cell r="BD18" t="str">
            <v>SI</v>
          </cell>
          <cell r="BE18">
            <v>1</v>
          </cell>
          <cell r="BF18" t="str">
            <v>SI</v>
          </cell>
          <cell r="BG18">
            <v>1</v>
          </cell>
          <cell r="BH18" t="str">
            <v>Catastrófico</v>
          </cell>
          <cell r="BJ18">
            <v>18</v>
          </cell>
          <cell r="BK18">
            <v>5</v>
          </cell>
          <cell r="BL18" t="str">
            <v>Catastrófico</v>
          </cell>
          <cell r="BM18" t="str">
            <v>Zona Extrema</v>
          </cell>
          <cell r="BN18" t="str">
            <v>Director de la Autoridad Nacional de Consulta Previa. Subdirector de Gestión. Subdirector de Técnica, funcionarios DANCP</v>
          </cell>
        </row>
        <row r="19">
          <cell r="B19" t="str">
            <v>R9</v>
          </cell>
          <cell r="C19" t="str">
            <v>Realizar actividades que NO se contemplan dentro de la politica marco de Convivencia y Seguridad ciudadana con el fin de beneficiar a terceros.</v>
          </cell>
          <cell r="D19" t="str">
            <v>Factores como el aceptación de algún  tipo de soborno por parte del funcionario en territorio para gestionar o realizar actividades que van mas alla de la misión de la entidad dentro de la politica marco, buscar obtener un beneficio  propio por parte de la entidad territorial y  abuso de confianza, se puede incurrir en el riesgo de realizar actividades que NO se contemplan dentro de la politica marco de Convivencia y Seguridad ciudadana con el fin de beneficiar a terceros, generando mala reputación de la entidad en territorio, problemas juridicos que involucran a la entidad y quejas, peticiones y reclamos.</v>
          </cell>
          <cell r="E19" t="str">
            <v xml:space="preserve">Corrupción </v>
          </cell>
          <cell r="F19" t="str">
            <v xml:space="preserve">CA1.  Aceptación de algún tipo de soborno por parte del funcionario en territorio para gestionar o realizar actividades que van más allá de la misión de la entidad dentro de la política marco.
CA2. Buscar obtener un beneficio propio por parte del gestor de la entidad territorial.
CA3. Abuso de confianza
</v>
          </cell>
          <cell r="G19" t="str">
            <v>1. Mala reputación de la entidad en territorio.
2. Problemas juridicos  que involucran a la entidad 
3. Quejas, Peticiones y Reclamos</v>
          </cell>
          <cell r="I19" t="b">
            <v>0</v>
          </cell>
          <cell r="J19" t="str">
            <v>Rara vez</v>
          </cell>
          <cell r="K19">
            <v>1</v>
          </cell>
          <cell r="L19" t="str">
            <v>Rara vez</v>
          </cell>
          <cell r="M19">
            <v>1</v>
          </cell>
          <cell r="N19" t="str">
            <v>Rara vez</v>
          </cell>
          <cell r="O19">
            <v>1</v>
          </cell>
          <cell r="P19" t="str">
            <v>Rara vez</v>
          </cell>
          <cell r="Q19">
            <v>1</v>
          </cell>
          <cell r="R19">
            <v>1</v>
          </cell>
          <cell r="S19" t="str">
            <v>Rara vez</v>
          </cell>
          <cell r="V19" t="str">
            <v>SI</v>
          </cell>
          <cell r="W19">
            <v>1</v>
          </cell>
          <cell r="X19" t="str">
            <v>SI</v>
          </cell>
          <cell r="Y19">
            <v>1</v>
          </cell>
          <cell r="Z19" t="str">
            <v>SI</v>
          </cell>
          <cell r="AA19">
            <v>1</v>
          </cell>
          <cell r="AB19" t="str">
            <v>SI</v>
          </cell>
          <cell r="AC19">
            <v>1</v>
          </cell>
          <cell r="AD19" t="str">
            <v>SI</v>
          </cell>
          <cell r="AE19">
            <v>1</v>
          </cell>
          <cell r="AF19" t="str">
            <v>SI</v>
          </cell>
          <cell r="AG19">
            <v>1</v>
          </cell>
          <cell r="AH19" t="str">
            <v>SI</v>
          </cell>
          <cell r="AI19">
            <v>1</v>
          </cell>
          <cell r="AJ19" t="str">
            <v>SI</v>
          </cell>
          <cell r="AK19">
            <v>1</v>
          </cell>
          <cell r="AL19" t="str">
            <v>SI</v>
          </cell>
          <cell r="AM19">
            <v>1</v>
          </cell>
          <cell r="AN19" t="str">
            <v>SI</v>
          </cell>
          <cell r="AO19">
            <v>1</v>
          </cell>
          <cell r="AP19" t="str">
            <v>SI</v>
          </cell>
          <cell r="AQ19">
            <v>1</v>
          </cell>
          <cell r="AR19" t="str">
            <v>SI</v>
          </cell>
          <cell r="AS19">
            <v>1</v>
          </cell>
          <cell r="AT19" t="str">
            <v>SI</v>
          </cell>
          <cell r="AU19">
            <v>1</v>
          </cell>
          <cell r="AV19" t="str">
            <v>SI</v>
          </cell>
          <cell r="AW19">
            <v>1</v>
          </cell>
          <cell r="AX19" t="str">
            <v>NO</v>
          </cell>
          <cell r="AY19">
            <v>0</v>
          </cell>
          <cell r="AZ19" t="str">
            <v>SI</v>
          </cell>
          <cell r="BA19">
            <v>1</v>
          </cell>
          <cell r="BB19" t="str">
            <v>SI</v>
          </cell>
          <cell r="BC19">
            <v>1</v>
          </cell>
          <cell r="BD19" t="str">
            <v>NO</v>
          </cell>
          <cell r="BE19">
            <v>0</v>
          </cell>
          <cell r="BF19" t="str">
            <v>SI</v>
          </cell>
          <cell r="BG19">
            <v>1</v>
          </cell>
          <cell r="BH19" t="str">
            <v>Catastrófico</v>
          </cell>
          <cell r="BJ19">
            <v>17</v>
          </cell>
          <cell r="BK19">
            <v>5</v>
          </cell>
          <cell r="BL19" t="str">
            <v>Catastrófico</v>
          </cell>
          <cell r="BM19" t="str">
            <v>Zona Extrema</v>
          </cell>
          <cell r="BN19" t="str">
            <v>Dirección de Seguridad, Convivencia Ciudadana y Gobierno</v>
          </cell>
        </row>
        <row r="20">
          <cell r="B20" t="str">
            <v>R10</v>
          </cell>
          <cell r="C20" t="str">
            <v>Posibilidad de viabilizar proyectos sin el cumplimiento de los requisitos previstos, en beneficio propio o de tercero.</v>
          </cell>
          <cell r="D20" t="str">
            <v>Debido al desconocimiento de los requisitos, desinformación por parte de los interesados, intereses personales e inconsistencia en los estudios previos puede suceder que se viabilicen proyectos sin el cumplimiento de los requisitos minimos previstos, en beneficio propio o de terceros, lo cual puede generar la toma de decisiones inapropiadas, errores en las Viabilidades, investigaciones disciplinarias, fiscales, penales, quejas, reclamos, derechos de petición, pérdida de imagen, credibilidad institucional, entre otras.</v>
          </cell>
          <cell r="E20" t="str">
            <v xml:space="preserve">Corrupción </v>
          </cell>
          <cell r="F20" t="str">
            <v xml:space="preserve">CA1.  Desconocimiento del evaluador en la Verificación de requisitos y priorización de la necesidad.                 
CA2.  Desinformación de los interesados (Entidades Territoriales y/o Gubernamentales) al respecto de los requisitos para la presentación de proyectos.
CA3. Intereses económicos, personales y/o presiones de terceros.
CA4. Inconsistencia en los estudios previos.
</v>
          </cell>
          <cell r="G20" t="str">
            <v xml:space="preserve">1.  Tomar decisiones inapropiadas.  
2.  Investigaciones disciplinarias, fiscales, penales. 
3. Errores en las Viabilidades .
4,  Inconsistencia en los estudios previos.
</v>
          </cell>
          <cell r="I20" t="b">
            <v>0</v>
          </cell>
          <cell r="J20" t="str">
            <v>Posible</v>
          </cell>
          <cell r="K20">
            <v>3</v>
          </cell>
          <cell r="L20" t="str">
            <v>Posible</v>
          </cell>
          <cell r="M20">
            <v>3</v>
          </cell>
          <cell r="N20" t="str">
            <v>Posible</v>
          </cell>
          <cell r="O20">
            <v>3</v>
          </cell>
          <cell r="P20" t="str">
            <v>Posible</v>
          </cell>
          <cell r="Q20">
            <v>3</v>
          </cell>
          <cell r="R20">
            <v>3</v>
          </cell>
          <cell r="S20" t="str">
            <v>Posible</v>
          </cell>
          <cell r="V20" t="str">
            <v>SI</v>
          </cell>
          <cell r="W20">
            <v>1</v>
          </cell>
          <cell r="X20" t="str">
            <v>SI</v>
          </cell>
          <cell r="Y20">
            <v>1</v>
          </cell>
          <cell r="Z20" t="str">
            <v>SI</v>
          </cell>
          <cell r="AA20">
            <v>1</v>
          </cell>
          <cell r="AB20" t="str">
            <v>SI</v>
          </cell>
          <cell r="AC20">
            <v>1</v>
          </cell>
          <cell r="AD20" t="str">
            <v>SI</v>
          </cell>
          <cell r="AE20">
            <v>1</v>
          </cell>
          <cell r="AF20" t="str">
            <v>SI</v>
          </cell>
          <cell r="AG20">
            <v>1</v>
          </cell>
          <cell r="AH20" t="str">
            <v>SI</v>
          </cell>
          <cell r="AI20">
            <v>1</v>
          </cell>
          <cell r="AJ20" t="str">
            <v>NO</v>
          </cell>
          <cell r="AK20">
            <v>0</v>
          </cell>
          <cell r="AL20" t="str">
            <v>NO</v>
          </cell>
          <cell r="AM20">
            <v>0</v>
          </cell>
          <cell r="AN20" t="str">
            <v>SI</v>
          </cell>
          <cell r="AO20">
            <v>1</v>
          </cell>
          <cell r="AP20" t="str">
            <v>SI</v>
          </cell>
          <cell r="AQ20">
            <v>1</v>
          </cell>
          <cell r="AR20" t="str">
            <v>SI</v>
          </cell>
          <cell r="AS20">
            <v>1</v>
          </cell>
          <cell r="AT20" t="str">
            <v>SI</v>
          </cell>
          <cell r="AU20">
            <v>1</v>
          </cell>
          <cell r="AV20" t="str">
            <v>SI</v>
          </cell>
          <cell r="AW20">
            <v>1</v>
          </cell>
          <cell r="AX20" t="str">
            <v>NO</v>
          </cell>
          <cell r="AY20">
            <v>0</v>
          </cell>
          <cell r="AZ20" t="str">
            <v>SI</v>
          </cell>
          <cell r="BA20">
            <v>1</v>
          </cell>
          <cell r="BB20" t="str">
            <v>SI</v>
          </cell>
          <cell r="BC20">
            <v>1</v>
          </cell>
          <cell r="BD20" t="str">
            <v>NO</v>
          </cell>
          <cell r="BE20">
            <v>0</v>
          </cell>
          <cell r="BF20" t="str">
            <v>SI</v>
          </cell>
          <cell r="BG20">
            <v>1</v>
          </cell>
          <cell r="BH20" t="str">
            <v>Catastrófico</v>
          </cell>
          <cell r="BJ20">
            <v>15</v>
          </cell>
          <cell r="BK20">
            <v>5</v>
          </cell>
          <cell r="BL20" t="str">
            <v>Catastrófico</v>
          </cell>
          <cell r="BM20" t="str">
            <v>Zona Extrema</v>
          </cell>
          <cell r="BN20" t="str">
            <v>Dirección de Seguridad, Convivencia Ciudadana y Gobierno</v>
          </cell>
        </row>
        <row r="21">
          <cell r="B21" t="str">
            <v>R11</v>
          </cell>
          <cell r="C21" t="str">
            <v>Posibilidad de recibir o solicitar cualquier dádiva a nombre propio o de terceros, con el fin de aprobar programas o proyectos a ejecutarse con los recursos de FONSECON.</v>
          </cell>
          <cell r="D21" t="str">
            <v xml:space="preserve">La falta de ética, las presiones indebidas de terceros, la coyuntura política, sumado a la capacidad de eludir al comité de escogencia o evaluación para elegir a  dedo a la Entidad solicitante o receptora,  pueden generar la aprobación de programas o proyectos a ejecutarse con los recursos de FONSECON a cambio de una dádiva, causando la pérdida de la imagen institucional. </v>
          </cell>
          <cell r="E21" t="str">
            <v xml:space="preserve">Corrupción </v>
          </cell>
          <cell r="F21" t="str">
            <v xml:space="preserve">
CA1. Presiones indebidas de terceros.
CA2. Eludir al comité de escogencia o evaluación para elegir a dedo a la Entidad solicitante o receptora.
CA3. Coyuntura política.
CA4. Falta de ética.</v>
          </cell>
          <cell r="G21" t="str">
            <v xml:space="preserve">
1. Pérdida de la imagen institucional.
2. Demandas contra la Entidad.
3. Pérdida de confianza en lo público.
4. Investigaciones disciplinarias, penales y fiscales.
5. Detrimento patrimonial.
6. Obras inconclusas.
7. Enrequecimiento ílicito de funcionarios y/o contratistas.</v>
          </cell>
          <cell r="I21" t="b">
            <v>0</v>
          </cell>
          <cell r="J21" t="str">
            <v>Posible</v>
          </cell>
          <cell r="K21">
            <v>3</v>
          </cell>
          <cell r="L21" t="str">
            <v>Posible</v>
          </cell>
          <cell r="M21">
            <v>3</v>
          </cell>
          <cell r="N21" t="str">
            <v>Posible</v>
          </cell>
          <cell r="O21">
            <v>3</v>
          </cell>
          <cell r="P21" t="str">
            <v>Posible</v>
          </cell>
          <cell r="Q21">
            <v>3</v>
          </cell>
          <cell r="R21">
            <v>3</v>
          </cell>
          <cell r="S21" t="str">
            <v>Posible</v>
          </cell>
          <cell r="V21" t="str">
            <v>SI</v>
          </cell>
          <cell r="W21">
            <v>1</v>
          </cell>
          <cell r="X21" t="str">
            <v>SI</v>
          </cell>
          <cell r="Y21">
            <v>1</v>
          </cell>
          <cell r="Z21" t="str">
            <v>SI</v>
          </cell>
          <cell r="AA21">
            <v>1</v>
          </cell>
          <cell r="AB21" t="str">
            <v>SI</v>
          </cell>
          <cell r="AC21">
            <v>1</v>
          </cell>
          <cell r="AD21" t="str">
            <v>SI</v>
          </cell>
          <cell r="AE21">
            <v>1</v>
          </cell>
          <cell r="AF21" t="str">
            <v>SI</v>
          </cell>
          <cell r="AG21">
            <v>1</v>
          </cell>
          <cell r="AH21" t="str">
            <v>SI</v>
          </cell>
          <cell r="AI21">
            <v>1</v>
          </cell>
          <cell r="AJ21" t="str">
            <v>NO</v>
          </cell>
          <cell r="AK21">
            <v>0</v>
          </cell>
          <cell r="AL21" t="str">
            <v>SI</v>
          </cell>
          <cell r="AM21">
            <v>1</v>
          </cell>
          <cell r="AN21" t="str">
            <v>SI</v>
          </cell>
          <cell r="AO21">
            <v>1</v>
          </cell>
          <cell r="AP21" t="str">
            <v>SI</v>
          </cell>
          <cell r="AQ21">
            <v>1</v>
          </cell>
          <cell r="AR21" t="str">
            <v>SI</v>
          </cell>
          <cell r="AS21">
            <v>1</v>
          </cell>
          <cell r="AT21" t="str">
            <v>SI</v>
          </cell>
          <cell r="AU21">
            <v>1</v>
          </cell>
          <cell r="AV21" t="str">
            <v>SI</v>
          </cell>
          <cell r="AW21">
            <v>1</v>
          </cell>
          <cell r="AX21" t="str">
            <v>SI</v>
          </cell>
          <cell r="AY21">
            <v>1</v>
          </cell>
          <cell r="AZ21" t="str">
            <v>SI</v>
          </cell>
          <cell r="BA21">
            <v>1</v>
          </cell>
          <cell r="BB21" t="str">
            <v>SI</v>
          </cell>
          <cell r="BC21">
            <v>1</v>
          </cell>
          <cell r="BD21" t="str">
            <v>SI</v>
          </cell>
          <cell r="BE21">
            <v>1</v>
          </cell>
          <cell r="BF21" t="str">
            <v>SI</v>
          </cell>
          <cell r="BG21">
            <v>1</v>
          </cell>
          <cell r="BH21" t="str">
            <v>Catastrófico</v>
          </cell>
          <cell r="BJ21">
            <v>18</v>
          </cell>
          <cell r="BK21">
            <v>5</v>
          </cell>
          <cell r="BL21" t="str">
            <v>Catastrófico</v>
          </cell>
          <cell r="BM21" t="str">
            <v>Zona Extrema</v>
          </cell>
          <cell r="BN21" t="str">
            <v>Dirección de Seguridad, Convivencia Ciudadana y Gobierno</v>
          </cell>
        </row>
        <row r="22">
          <cell r="B22" t="str">
            <v>R12</v>
          </cell>
          <cell r="C22" t="str">
            <v>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v>
          </cell>
          <cell r="D22" t="str">
            <v>La falta de mecanismos para la detención, prevención, administración y corrección de hechos generadores de conflicto de intereses, sumados a la deficiencia en la implementación del código de ética,  desconocimiento de la normatividad y procedimiento que rigen la declaratoria del conflicto de intereses en el sector público colombiano y la falta de ética profesional, pueden generar un riesgos de conflicto de intereses, causando la pérdida de confianza en el sector público.</v>
          </cell>
          <cell r="E22" t="str">
            <v>Conflicto de Intereses</v>
          </cell>
          <cell r="F22" t="str">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ell>
          <cell r="G22" t="str">
            <v xml:space="preserve">1. Pérdida de la imagen institucional. 
2. Pérdida de confianza en lo público. 
3. Investigaciones disciplinarias, fiscales y penales.
4. Detrimento patrimonial.
5. Enriquecimiento ílicito de funcionarios y contratistas. </v>
          </cell>
          <cell r="I22" t="b">
            <v>0</v>
          </cell>
          <cell r="J22" t="str">
            <v>Posible</v>
          </cell>
          <cell r="K22">
            <v>3</v>
          </cell>
          <cell r="L22" t="str">
            <v>Posible</v>
          </cell>
          <cell r="M22">
            <v>3</v>
          </cell>
          <cell r="N22" t="str">
            <v>Posible</v>
          </cell>
          <cell r="O22">
            <v>3</v>
          </cell>
          <cell r="P22" t="str">
            <v>Posible</v>
          </cell>
          <cell r="Q22">
            <v>3</v>
          </cell>
          <cell r="R22">
            <v>3</v>
          </cell>
          <cell r="S22" t="str">
            <v>Posible</v>
          </cell>
          <cell r="V22" t="str">
            <v>SI</v>
          </cell>
          <cell r="W22">
            <v>1</v>
          </cell>
          <cell r="X22" t="str">
            <v>SI</v>
          </cell>
          <cell r="Y22">
            <v>1</v>
          </cell>
          <cell r="Z22" t="str">
            <v>SI</v>
          </cell>
          <cell r="AA22">
            <v>1</v>
          </cell>
          <cell r="AB22" t="str">
            <v>SI</v>
          </cell>
          <cell r="AC22">
            <v>1</v>
          </cell>
          <cell r="AD22" t="str">
            <v>SI</v>
          </cell>
          <cell r="AE22">
            <v>1</v>
          </cell>
          <cell r="AF22" t="str">
            <v>SI</v>
          </cell>
          <cell r="AG22">
            <v>1</v>
          </cell>
          <cell r="AH22" t="str">
            <v>SI</v>
          </cell>
          <cell r="AI22">
            <v>1</v>
          </cell>
          <cell r="AJ22" t="str">
            <v>SI</v>
          </cell>
          <cell r="AK22">
            <v>1</v>
          </cell>
          <cell r="AL22" t="str">
            <v>SI</v>
          </cell>
          <cell r="AM22">
            <v>1</v>
          </cell>
          <cell r="AN22" t="str">
            <v>SI</v>
          </cell>
          <cell r="AO22">
            <v>1</v>
          </cell>
          <cell r="AP22" t="str">
            <v>SI</v>
          </cell>
          <cell r="AQ22">
            <v>1</v>
          </cell>
          <cell r="AR22" t="str">
            <v>SI</v>
          </cell>
          <cell r="AS22">
            <v>1</v>
          </cell>
          <cell r="AT22" t="str">
            <v>SI</v>
          </cell>
          <cell r="AU22">
            <v>1</v>
          </cell>
          <cell r="AV22" t="str">
            <v>SI</v>
          </cell>
          <cell r="AW22">
            <v>1</v>
          </cell>
          <cell r="AX22" t="str">
            <v>NO</v>
          </cell>
          <cell r="AY22">
            <v>0</v>
          </cell>
          <cell r="AZ22" t="str">
            <v>SI</v>
          </cell>
          <cell r="BA22">
            <v>1</v>
          </cell>
          <cell r="BB22" t="str">
            <v>SI</v>
          </cell>
          <cell r="BC22">
            <v>1</v>
          </cell>
          <cell r="BD22" t="str">
            <v>NO</v>
          </cell>
          <cell r="BE22">
            <v>0</v>
          </cell>
          <cell r="BF22" t="str">
            <v>SI</v>
          </cell>
          <cell r="BG22">
            <v>1</v>
          </cell>
          <cell r="BH22" t="str">
            <v>Catastrófico</v>
          </cell>
          <cell r="BJ22">
            <v>17</v>
          </cell>
          <cell r="BK22">
            <v>5</v>
          </cell>
          <cell r="BL22" t="str">
            <v>Catastrófico</v>
          </cell>
          <cell r="BM22" t="str">
            <v>Zona Extrema</v>
          </cell>
          <cell r="BN22" t="str">
            <v>Dirección de Seguridad, Convivencia Ciudadana y Gobierno
Funcionarios y contratistas</v>
          </cell>
        </row>
        <row r="23">
          <cell r="B23" t="str">
            <v>R13</v>
          </cell>
          <cell r="C23" t="str">
            <v>Expedir Decreto Reglamentario de actualización del procedimiento para trámite y reconocimiento de las personerías jurídicas, que no cubra los marcos normativos y necesidades del setor religioso.</v>
          </cell>
          <cell r="D23" t="str">
            <v>Posibilidad de presentarse desconocimiento del marco legal de la libertad religiosa en Colombia por parte del funcionario que proyecta el decreto, y al desconocimiento de las necesidades del sector religioso por parte de la Dirección de Asuntos Religiosos se puede expedir Decreto Reglamentario de actualización del procedimiento para trámite y reconocimiento de las personerías jurídicas, que no cubra los marcos normativos y necesidades del setor religioso , lo que puede generar, presentación de tutelas, demandas en contra del Decreto expedido por el Ministerio e inconformidad por parte del sector religioso y Perdida de la imagen institucional.</v>
          </cell>
          <cell r="E23" t="str">
            <v xml:space="preserve">Corrupción </v>
          </cell>
          <cell r="F23" t="str">
            <v>CA1. Desconocimiento del marco legal de la libertad religiosa en Colombia por parte del funcionario que proyecta el decreto</v>
          </cell>
          <cell r="G23" t="str">
            <v>1. Presentación de tutelas, demandas en contra del Decreto expedido por el Ministerio
2. Inconformidad por parte del sector religioso.
3. Pérdida de la imagen institucional</v>
          </cell>
          <cell r="I23" t="b">
            <v>0</v>
          </cell>
          <cell r="J23" t="str">
            <v>Rara vez</v>
          </cell>
          <cell r="K23">
            <v>1</v>
          </cell>
          <cell r="L23" t="str">
            <v>Rara vez</v>
          </cell>
          <cell r="M23">
            <v>1</v>
          </cell>
          <cell r="N23" t="str">
            <v>Rara vez</v>
          </cell>
          <cell r="O23">
            <v>1</v>
          </cell>
          <cell r="P23" t="str">
            <v>Rara vez</v>
          </cell>
          <cell r="Q23">
            <v>1</v>
          </cell>
          <cell r="R23">
            <v>1</v>
          </cell>
          <cell r="S23" t="str">
            <v>Rara vez</v>
          </cell>
          <cell r="V23" t="str">
            <v>SI</v>
          </cell>
          <cell r="W23">
            <v>1</v>
          </cell>
          <cell r="X23" t="str">
            <v>SI</v>
          </cell>
          <cell r="Y23">
            <v>1</v>
          </cell>
          <cell r="Z23" t="str">
            <v>NO</v>
          </cell>
          <cell r="AA23">
            <v>0</v>
          </cell>
          <cell r="AB23" t="str">
            <v>NO</v>
          </cell>
          <cell r="AC23">
            <v>0</v>
          </cell>
          <cell r="AD23" t="str">
            <v>SI</v>
          </cell>
          <cell r="AE23">
            <v>1</v>
          </cell>
          <cell r="AF23" t="str">
            <v>SI</v>
          </cell>
          <cell r="AG23">
            <v>1</v>
          </cell>
          <cell r="AH23" t="str">
            <v>SI</v>
          </cell>
          <cell r="AI23">
            <v>1</v>
          </cell>
          <cell r="AJ23" t="str">
            <v>SI</v>
          </cell>
          <cell r="AK23">
            <v>1</v>
          </cell>
          <cell r="AL23" t="str">
            <v>SI</v>
          </cell>
          <cell r="AM23">
            <v>1</v>
          </cell>
          <cell r="AN23" t="str">
            <v>SI</v>
          </cell>
          <cell r="AO23">
            <v>1</v>
          </cell>
          <cell r="AP23" t="str">
            <v>SI</v>
          </cell>
          <cell r="AQ23">
            <v>1</v>
          </cell>
          <cell r="AR23" t="str">
            <v>SI</v>
          </cell>
          <cell r="AS23">
            <v>1</v>
          </cell>
          <cell r="AT23" t="str">
            <v>SI</v>
          </cell>
          <cell r="AU23">
            <v>1</v>
          </cell>
          <cell r="AV23" t="str">
            <v>SI</v>
          </cell>
          <cell r="AW23">
            <v>1</v>
          </cell>
          <cell r="AX23" t="str">
            <v>NO</v>
          </cell>
          <cell r="AY23">
            <v>0</v>
          </cell>
          <cell r="AZ23" t="str">
            <v>SI</v>
          </cell>
          <cell r="BA23">
            <v>1</v>
          </cell>
          <cell r="BB23" t="str">
            <v>SI</v>
          </cell>
          <cell r="BC23">
            <v>1</v>
          </cell>
          <cell r="BD23" t="str">
            <v>NO</v>
          </cell>
          <cell r="BE23">
            <v>0</v>
          </cell>
          <cell r="BF23" t="str">
            <v>SI</v>
          </cell>
          <cell r="BG23">
            <v>1</v>
          </cell>
          <cell r="BH23" t="str">
            <v>Catastrófico</v>
          </cell>
          <cell r="BJ23">
            <v>15</v>
          </cell>
          <cell r="BK23">
            <v>5</v>
          </cell>
          <cell r="BL23" t="str">
            <v>Catastrófico</v>
          </cell>
          <cell r="BM23" t="str">
            <v>Zona Extrema</v>
          </cell>
          <cell r="BN23" t="str">
            <v>Director Asuntos Religiosos</v>
          </cell>
        </row>
        <row r="24">
          <cell r="B24" t="str">
            <v>R14</v>
          </cell>
          <cell r="C24" t="str">
            <v>Posibilidad de generar  informes de supervisión  ajustados a intereses particulares con el fin de optener un beneficio.</v>
          </cell>
          <cell r="D24" t="str">
            <v xml:space="preserve">Situaciones como: la falta de ética profesional  e intereses políticos, pueden ocasionar que los informes de supervisión  se ajusten a intereses pariculares con el fin de obtener un beneficio. </v>
          </cell>
          <cell r="E24" t="str">
            <v xml:space="preserve">Corrupción </v>
          </cell>
          <cell r="F24" t="str">
            <v>CA1. Falta de ética profesional. 
CA2. Intereses políticos.</v>
          </cell>
          <cell r="G24" t="str">
            <v>1. Malversación de los recursos públicos.
2. Sanciones disciplinarias y fiscales.</v>
          </cell>
          <cell r="I24">
            <v>4</v>
          </cell>
          <cell r="J24" t="str">
            <v>Probable</v>
          </cell>
          <cell r="K24">
            <v>4</v>
          </cell>
          <cell r="L24" t="str">
            <v>Probable</v>
          </cell>
          <cell r="M24">
            <v>4</v>
          </cell>
          <cell r="N24" t="str">
            <v>Probable</v>
          </cell>
          <cell r="O24">
            <v>4</v>
          </cell>
          <cell r="P24" t="str">
            <v>Probable</v>
          </cell>
          <cell r="Q24">
            <v>4</v>
          </cell>
          <cell r="R24">
            <v>4</v>
          </cell>
          <cell r="S24" t="str">
            <v>Probable</v>
          </cell>
          <cell r="V24" t="str">
            <v>SI</v>
          </cell>
          <cell r="W24">
            <v>1</v>
          </cell>
          <cell r="X24" t="str">
            <v>SI</v>
          </cell>
          <cell r="Y24">
            <v>1</v>
          </cell>
          <cell r="Z24" t="str">
            <v>SI</v>
          </cell>
          <cell r="AA24">
            <v>1</v>
          </cell>
          <cell r="AB24" t="str">
            <v>SI</v>
          </cell>
          <cell r="AC24">
            <v>1</v>
          </cell>
          <cell r="AD24" t="str">
            <v>SI</v>
          </cell>
          <cell r="AE24">
            <v>1</v>
          </cell>
          <cell r="AF24" t="str">
            <v>NO</v>
          </cell>
          <cell r="AG24">
            <v>0</v>
          </cell>
          <cell r="AH24" t="str">
            <v>SI</v>
          </cell>
          <cell r="AI24">
            <v>1</v>
          </cell>
          <cell r="AJ24" t="str">
            <v>SI</v>
          </cell>
          <cell r="AK24">
            <v>1</v>
          </cell>
          <cell r="AL24" t="str">
            <v>SI</v>
          </cell>
          <cell r="AM24">
            <v>1</v>
          </cell>
          <cell r="AN24" t="str">
            <v>SI</v>
          </cell>
          <cell r="AO24">
            <v>1</v>
          </cell>
          <cell r="AP24" t="str">
            <v>SI</v>
          </cell>
          <cell r="AQ24">
            <v>1</v>
          </cell>
          <cell r="AR24" t="str">
            <v>SI</v>
          </cell>
          <cell r="AS24">
            <v>1</v>
          </cell>
          <cell r="AT24" t="str">
            <v>SI</v>
          </cell>
          <cell r="AU24">
            <v>1</v>
          </cell>
          <cell r="AV24" t="str">
            <v>SI</v>
          </cell>
          <cell r="AW24">
            <v>1</v>
          </cell>
          <cell r="AX24" t="str">
            <v>NO</v>
          </cell>
          <cell r="AY24">
            <v>0</v>
          </cell>
          <cell r="AZ24" t="str">
            <v>SI</v>
          </cell>
          <cell r="BA24">
            <v>1</v>
          </cell>
          <cell r="BB24" t="str">
            <v>SI</v>
          </cell>
          <cell r="BC24">
            <v>1</v>
          </cell>
          <cell r="BD24" t="str">
            <v>SI</v>
          </cell>
          <cell r="BE24">
            <v>1</v>
          </cell>
          <cell r="BF24" t="str">
            <v>SI</v>
          </cell>
          <cell r="BG24">
            <v>1</v>
          </cell>
          <cell r="BH24" t="str">
            <v>Catastrófico</v>
          </cell>
          <cell r="BJ24">
            <v>17</v>
          </cell>
          <cell r="BK24">
            <v>5</v>
          </cell>
          <cell r="BL24" t="str">
            <v>Catastrófico</v>
          </cell>
          <cell r="BM24" t="str">
            <v>Zona Extrema</v>
          </cell>
          <cell r="BN24" t="str">
            <v>Subdirección de Proyectos para la Seguridad y la Convivencia Ciudadana</v>
          </cell>
        </row>
        <row r="26">
          <cell r="I26" t="b">
            <v>0</v>
          </cell>
          <cell r="K26" t="b">
            <v>0</v>
          </cell>
          <cell r="M26" t="b">
            <v>0</v>
          </cell>
          <cell r="O26" t="b">
            <v>0</v>
          </cell>
          <cell r="Q26" t="b">
            <v>0</v>
          </cell>
          <cell r="R26" t="str">
            <v xml:space="preserve">  </v>
          </cell>
          <cell r="S26" t="str">
            <v xml:space="preserve"> </v>
          </cell>
          <cell r="W26" t="b">
            <v>0</v>
          </cell>
          <cell r="Y26" t="b">
            <v>0</v>
          </cell>
          <cell r="AA26" t="b">
            <v>0</v>
          </cell>
          <cell r="AC26" t="b">
            <v>0</v>
          </cell>
          <cell r="AE26" t="b">
            <v>0</v>
          </cell>
          <cell r="AG26" t="b">
            <v>0</v>
          </cell>
          <cell r="AI26" t="b">
            <v>0</v>
          </cell>
          <cell r="AK26" t="b">
            <v>0</v>
          </cell>
          <cell r="AM26" t="b">
            <v>0</v>
          </cell>
          <cell r="AO26" t="b">
            <v>0</v>
          </cell>
          <cell r="AQ26" t="b">
            <v>0</v>
          </cell>
          <cell r="AS26" t="b">
            <v>0</v>
          </cell>
          <cell r="AU26" t="b">
            <v>0</v>
          </cell>
          <cell r="AW26" t="b">
            <v>0</v>
          </cell>
          <cell r="AY26" t="b">
            <v>0</v>
          </cell>
          <cell r="BA26" t="b">
            <v>0</v>
          </cell>
          <cell r="BC26" t="b">
            <v>0</v>
          </cell>
          <cell r="BE26" t="b">
            <v>0</v>
          </cell>
          <cell r="BG26" t="b">
            <v>0</v>
          </cell>
          <cell r="BH26" t="str">
            <v xml:space="preserve"> </v>
          </cell>
          <cell r="BJ26" t="b">
            <v>0</v>
          </cell>
          <cell r="BK26" t="str">
            <v xml:space="preserve"> </v>
          </cell>
          <cell r="BL26" t="str">
            <v xml:space="preserve"> </v>
          </cell>
          <cell r="BM26" t="str">
            <v/>
          </cell>
        </row>
        <row r="27">
          <cell r="I27" t="b">
            <v>0</v>
          </cell>
          <cell r="K27" t="b">
            <v>0</v>
          </cell>
          <cell r="M27" t="b">
            <v>0</v>
          </cell>
          <cell r="O27" t="b">
            <v>0</v>
          </cell>
          <cell r="Q27" t="b">
            <v>0</v>
          </cell>
          <cell r="R27" t="str">
            <v xml:space="preserve">  </v>
          </cell>
          <cell r="S27" t="str">
            <v xml:space="preserve"> </v>
          </cell>
          <cell r="W27" t="b">
            <v>0</v>
          </cell>
          <cell r="Y27" t="b">
            <v>0</v>
          </cell>
          <cell r="AA27" t="b">
            <v>0</v>
          </cell>
          <cell r="AC27" t="b">
            <v>0</v>
          </cell>
          <cell r="AE27" t="b">
            <v>0</v>
          </cell>
          <cell r="AG27" t="b">
            <v>0</v>
          </cell>
          <cell r="AI27" t="b">
            <v>0</v>
          </cell>
          <cell r="AK27" t="b">
            <v>0</v>
          </cell>
          <cell r="AM27" t="b">
            <v>0</v>
          </cell>
          <cell r="AO27" t="b">
            <v>0</v>
          </cell>
          <cell r="AQ27" t="b">
            <v>0</v>
          </cell>
          <cell r="AS27" t="b">
            <v>0</v>
          </cell>
          <cell r="AU27" t="b">
            <v>0</v>
          </cell>
          <cell r="AW27" t="b">
            <v>0</v>
          </cell>
          <cell r="AY27" t="b">
            <v>0</v>
          </cell>
          <cell r="BA27" t="b">
            <v>0</v>
          </cell>
          <cell r="BC27" t="b">
            <v>0</v>
          </cell>
          <cell r="BE27" t="b">
            <v>0</v>
          </cell>
          <cell r="BG27" t="b">
            <v>0</v>
          </cell>
          <cell r="BH27" t="str">
            <v xml:space="preserve"> </v>
          </cell>
          <cell r="BJ27" t="b">
            <v>0</v>
          </cell>
          <cell r="BK27" t="str">
            <v xml:space="preserve"> </v>
          </cell>
          <cell r="BL27" t="str">
            <v xml:space="preserve"> </v>
          </cell>
          <cell r="BM27" t="str">
            <v/>
          </cell>
        </row>
        <row r="28">
          <cell r="I28" t="b">
            <v>0</v>
          </cell>
          <cell r="K28" t="b">
            <v>0</v>
          </cell>
          <cell r="M28" t="b">
            <v>0</v>
          </cell>
          <cell r="O28" t="b">
            <v>0</v>
          </cell>
          <cell r="Q28" t="b">
            <v>0</v>
          </cell>
          <cell r="R28" t="str">
            <v xml:space="preserve">  </v>
          </cell>
          <cell r="S28" t="str">
            <v xml:space="preserve"> </v>
          </cell>
          <cell r="W28" t="b">
            <v>0</v>
          </cell>
          <cell r="Y28" t="b">
            <v>0</v>
          </cell>
          <cell r="AA28" t="b">
            <v>0</v>
          </cell>
          <cell r="AC28" t="b">
            <v>0</v>
          </cell>
          <cell r="AE28" t="b">
            <v>0</v>
          </cell>
          <cell r="AG28" t="b">
            <v>0</v>
          </cell>
          <cell r="AI28" t="b">
            <v>0</v>
          </cell>
          <cell r="AK28" t="b">
            <v>0</v>
          </cell>
          <cell r="AM28" t="b">
            <v>0</v>
          </cell>
          <cell r="AO28" t="b">
            <v>0</v>
          </cell>
          <cell r="AQ28" t="b">
            <v>0</v>
          </cell>
          <cell r="AS28" t="b">
            <v>0</v>
          </cell>
          <cell r="AU28" t="b">
            <v>0</v>
          </cell>
          <cell r="AW28" t="b">
            <v>0</v>
          </cell>
          <cell r="AY28" t="b">
            <v>0</v>
          </cell>
          <cell r="BA28" t="b">
            <v>0</v>
          </cell>
          <cell r="BC28" t="b">
            <v>0</v>
          </cell>
          <cell r="BE28" t="b">
            <v>0</v>
          </cell>
          <cell r="BG28" t="b">
            <v>0</v>
          </cell>
          <cell r="BH28" t="str">
            <v xml:space="preserve"> </v>
          </cell>
          <cell r="BJ28" t="b">
            <v>0</v>
          </cell>
          <cell r="BK28" t="str">
            <v xml:space="preserve"> </v>
          </cell>
          <cell r="BL28" t="str">
            <v xml:space="preserve"> </v>
          </cell>
          <cell r="BM28" t="str">
            <v/>
          </cell>
        </row>
        <row r="29">
          <cell r="I29" t="b">
            <v>0</v>
          </cell>
          <cell r="K29" t="b">
            <v>0</v>
          </cell>
          <cell r="M29" t="b">
            <v>0</v>
          </cell>
          <cell r="O29" t="b">
            <v>0</v>
          </cell>
          <cell r="Q29" t="b">
            <v>0</v>
          </cell>
          <cell r="R29" t="str">
            <v xml:space="preserve">  </v>
          </cell>
          <cell r="S29" t="str">
            <v xml:space="preserve"> </v>
          </cell>
          <cell r="W29" t="b">
            <v>0</v>
          </cell>
          <cell r="Y29" t="b">
            <v>0</v>
          </cell>
          <cell r="AA29" t="b">
            <v>0</v>
          </cell>
          <cell r="AC29" t="b">
            <v>0</v>
          </cell>
          <cell r="AE29" t="b">
            <v>0</v>
          </cell>
          <cell r="AG29" t="b">
            <v>0</v>
          </cell>
          <cell r="AI29" t="b">
            <v>0</v>
          </cell>
          <cell r="AK29" t="b">
            <v>0</v>
          </cell>
          <cell r="AM29" t="b">
            <v>0</v>
          </cell>
          <cell r="AO29" t="b">
            <v>0</v>
          </cell>
          <cell r="AQ29" t="b">
            <v>0</v>
          </cell>
          <cell r="AS29" t="b">
            <v>0</v>
          </cell>
          <cell r="AU29" t="b">
            <v>0</v>
          </cell>
          <cell r="AW29" t="b">
            <v>0</v>
          </cell>
          <cell r="AY29" t="b">
            <v>0</v>
          </cell>
          <cell r="BA29" t="b">
            <v>0</v>
          </cell>
          <cell r="BC29" t="b">
            <v>0</v>
          </cell>
          <cell r="BE29" t="b">
            <v>0</v>
          </cell>
          <cell r="BG29" t="b">
            <v>0</v>
          </cell>
          <cell r="BH29" t="str">
            <v xml:space="preserve"> </v>
          </cell>
          <cell r="BJ29" t="b">
            <v>0</v>
          </cell>
          <cell r="BK29" t="str">
            <v xml:space="preserve"> </v>
          </cell>
          <cell r="BL29" t="str">
            <v xml:space="preserve"> </v>
          </cell>
          <cell r="BM29" t="str">
            <v/>
          </cell>
        </row>
        <row r="30">
          <cell r="I30" t="b">
            <v>0</v>
          </cell>
          <cell r="K30" t="b">
            <v>0</v>
          </cell>
          <cell r="M30" t="b">
            <v>0</v>
          </cell>
          <cell r="O30" t="b">
            <v>0</v>
          </cell>
          <cell r="Q30" t="b">
            <v>0</v>
          </cell>
          <cell r="R30" t="str">
            <v xml:space="preserve">  </v>
          </cell>
          <cell r="S30" t="str">
            <v xml:space="preserve"> </v>
          </cell>
          <cell r="W30" t="b">
            <v>0</v>
          </cell>
          <cell r="Y30" t="b">
            <v>0</v>
          </cell>
          <cell r="AA30" t="b">
            <v>0</v>
          </cell>
          <cell r="AC30" t="b">
            <v>0</v>
          </cell>
          <cell r="AE30" t="b">
            <v>0</v>
          </cell>
          <cell r="AG30" t="b">
            <v>0</v>
          </cell>
          <cell r="AI30" t="b">
            <v>0</v>
          </cell>
          <cell r="AK30" t="b">
            <v>0</v>
          </cell>
          <cell r="AM30" t="b">
            <v>0</v>
          </cell>
          <cell r="AO30" t="b">
            <v>0</v>
          </cell>
          <cell r="AQ30" t="b">
            <v>0</v>
          </cell>
          <cell r="AS30" t="b">
            <v>0</v>
          </cell>
          <cell r="AU30" t="b">
            <v>0</v>
          </cell>
          <cell r="AW30" t="b">
            <v>0</v>
          </cell>
          <cell r="AY30" t="b">
            <v>0</v>
          </cell>
          <cell r="BA30" t="b">
            <v>0</v>
          </cell>
          <cell r="BC30" t="b">
            <v>0</v>
          </cell>
          <cell r="BE30" t="b">
            <v>0</v>
          </cell>
          <cell r="BG30" t="b">
            <v>0</v>
          </cell>
          <cell r="BH30" t="str">
            <v xml:space="preserve"> </v>
          </cell>
          <cell r="BJ30" t="b">
            <v>0</v>
          </cell>
          <cell r="BK30" t="str">
            <v xml:space="preserve"> </v>
          </cell>
          <cell r="BL30" t="str">
            <v xml:space="preserve"> </v>
          </cell>
          <cell r="BM30" t="str">
            <v/>
          </cell>
        </row>
        <row r="31">
          <cell r="I31" t="b">
            <v>0</v>
          </cell>
          <cell r="K31" t="b">
            <v>0</v>
          </cell>
          <cell r="M31" t="b">
            <v>0</v>
          </cell>
          <cell r="O31" t="b">
            <v>0</v>
          </cell>
          <cell r="Q31" t="b">
            <v>0</v>
          </cell>
          <cell r="R31" t="str">
            <v xml:space="preserve">  </v>
          </cell>
          <cell r="S31" t="str">
            <v xml:space="preserve"> </v>
          </cell>
          <cell r="W31" t="b">
            <v>0</v>
          </cell>
          <cell r="Y31" t="b">
            <v>0</v>
          </cell>
          <cell r="AA31" t="b">
            <v>0</v>
          </cell>
          <cell r="AC31" t="b">
            <v>0</v>
          </cell>
          <cell r="AE31" t="b">
            <v>0</v>
          </cell>
          <cell r="AG31" t="b">
            <v>0</v>
          </cell>
          <cell r="AI31" t="b">
            <v>0</v>
          </cell>
          <cell r="AK31" t="b">
            <v>0</v>
          </cell>
          <cell r="AM31" t="b">
            <v>0</v>
          </cell>
          <cell r="AO31" t="b">
            <v>0</v>
          </cell>
          <cell r="AQ31" t="b">
            <v>0</v>
          </cell>
          <cell r="AS31" t="b">
            <v>0</v>
          </cell>
          <cell r="AU31" t="b">
            <v>0</v>
          </cell>
          <cell r="AW31" t="b">
            <v>0</v>
          </cell>
          <cell r="AY31" t="b">
            <v>0</v>
          </cell>
          <cell r="BA31" t="b">
            <v>0</v>
          </cell>
          <cell r="BC31" t="b">
            <v>0</v>
          </cell>
          <cell r="BE31" t="b">
            <v>0</v>
          </cell>
          <cell r="BG31" t="b">
            <v>0</v>
          </cell>
          <cell r="BH31" t="str">
            <v xml:space="preserve"> </v>
          </cell>
          <cell r="BJ31" t="b">
            <v>0</v>
          </cell>
          <cell r="BK31" t="str">
            <v xml:space="preserve"> </v>
          </cell>
          <cell r="BL31" t="str">
            <v xml:space="preserve"> </v>
          </cell>
          <cell r="BM31" t="str">
            <v/>
          </cell>
        </row>
        <row r="32">
          <cell r="I32" t="b">
            <v>0</v>
          </cell>
          <cell r="K32" t="b">
            <v>0</v>
          </cell>
          <cell r="M32" t="b">
            <v>0</v>
          </cell>
          <cell r="O32" t="b">
            <v>0</v>
          </cell>
          <cell r="Q32" t="b">
            <v>0</v>
          </cell>
          <cell r="R32" t="str">
            <v xml:space="preserve">  </v>
          </cell>
          <cell r="S32" t="str">
            <v xml:space="preserve"> </v>
          </cell>
          <cell r="W32" t="b">
            <v>0</v>
          </cell>
          <cell r="Y32" t="b">
            <v>0</v>
          </cell>
          <cell r="AA32" t="b">
            <v>0</v>
          </cell>
          <cell r="AC32" t="b">
            <v>0</v>
          </cell>
          <cell r="AE32" t="b">
            <v>0</v>
          </cell>
          <cell r="AG32" t="b">
            <v>0</v>
          </cell>
          <cell r="AI32" t="b">
            <v>0</v>
          </cell>
          <cell r="AK32" t="b">
            <v>0</v>
          </cell>
          <cell r="AM32" t="b">
            <v>0</v>
          </cell>
          <cell r="AO32" t="b">
            <v>0</v>
          </cell>
          <cell r="AQ32" t="b">
            <v>0</v>
          </cell>
          <cell r="AS32" t="b">
            <v>0</v>
          </cell>
          <cell r="AU32" t="b">
            <v>0</v>
          </cell>
          <cell r="AW32" t="b">
            <v>0</v>
          </cell>
          <cell r="AY32" t="b">
            <v>0</v>
          </cell>
          <cell r="BA32" t="b">
            <v>0</v>
          </cell>
          <cell r="BC32" t="b">
            <v>0</v>
          </cell>
          <cell r="BE32" t="b">
            <v>0</v>
          </cell>
          <cell r="BG32" t="b">
            <v>0</v>
          </cell>
          <cell r="BH32" t="str">
            <v xml:space="preserve"> </v>
          </cell>
          <cell r="BJ32" t="b">
            <v>0</v>
          </cell>
          <cell r="BK32" t="str">
            <v xml:space="preserve"> </v>
          </cell>
          <cell r="BL32" t="str">
            <v xml:space="preserve"> </v>
          </cell>
          <cell r="BM32" t="str">
            <v/>
          </cell>
        </row>
        <row r="33">
          <cell r="I33" t="b">
            <v>0</v>
          </cell>
          <cell r="K33" t="b">
            <v>0</v>
          </cell>
          <cell r="M33" t="b">
            <v>0</v>
          </cell>
          <cell r="O33" t="b">
            <v>0</v>
          </cell>
          <cell r="Q33" t="b">
            <v>0</v>
          </cell>
          <cell r="R33" t="str">
            <v xml:space="preserve">  </v>
          </cell>
          <cell r="S33" t="str">
            <v xml:space="preserve"> </v>
          </cell>
          <cell r="W33" t="b">
            <v>0</v>
          </cell>
          <cell r="Y33" t="b">
            <v>0</v>
          </cell>
          <cell r="AA33" t="b">
            <v>0</v>
          </cell>
          <cell r="AC33" t="b">
            <v>0</v>
          </cell>
          <cell r="AE33" t="b">
            <v>0</v>
          </cell>
          <cell r="AG33" t="b">
            <v>0</v>
          </cell>
          <cell r="AI33" t="b">
            <v>0</v>
          </cell>
          <cell r="AK33" t="b">
            <v>0</v>
          </cell>
          <cell r="AM33" t="b">
            <v>0</v>
          </cell>
          <cell r="AO33" t="b">
            <v>0</v>
          </cell>
          <cell r="AQ33" t="b">
            <v>0</v>
          </cell>
          <cell r="AS33" t="b">
            <v>0</v>
          </cell>
          <cell r="AU33" t="b">
            <v>0</v>
          </cell>
          <cell r="AW33" t="b">
            <v>0</v>
          </cell>
          <cell r="AY33" t="b">
            <v>0</v>
          </cell>
          <cell r="BA33" t="b">
            <v>0</v>
          </cell>
          <cell r="BC33" t="b">
            <v>0</v>
          </cell>
          <cell r="BE33" t="b">
            <v>0</v>
          </cell>
          <cell r="BG33" t="b">
            <v>0</v>
          </cell>
          <cell r="BH33" t="str">
            <v xml:space="preserve"> </v>
          </cell>
          <cell r="BJ33" t="b">
            <v>0</v>
          </cell>
          <cell r="BK33" t="str">
            <v xml:space="preserve"> </v>
          </cell>
          <cell r="BL33" t="str">
            <v xml:space="preserve"> </v>
          </cell>
          <cell r="BM33" t="str">
            <v/>
          </cell>
        </row>
        <row r="34">
          <cell r="I34" t="b">
            <v>0</v>
          </cell>
          <cell r="K34" t="b">
            <v>0</v>
          </cell>
          <cell r="M34" t="b">
            <v>0</v>
          </cell>
          <cell r="O34" t="b">
            <v>0</v>
          </cell>
          <cell r="Q34" t="b">
            <v>0</v>
          </cell>
          <cell r="R34" t="str">
            <v xml:space="preserve">  </v>
          </cell>
          <cell r="S34" t="str">
            <v xml:space="preserve"> </v>
          </cell>
          <cell r="W34" t="b">
            <v>0</v>
          </cell>
          <cell r="Y34" t="b">
            <v>0</v>
          </cell>
          <cell r="AA34" t="b">
            <v>0</v>
          </cell>
          <cell r="AC34" t="b">
            <v>0</v>
          </cell>
          <cell r="AE34" t="b">
            <v>0</v>
          </cell>
          <cell r="AG34" t="b">
            <v>0</v>
          </cell>
          <cell r="AI34" t="b">
            <v>0</v>
          </cell>
          <cell r="AK34" t="b">
            <v>0</v>
          </cell>
          <cell r="AM34" t="b">
            <v>0</v>
          </cell>
          <cell r="AO34" t="b">
            <v>0</v>
          </cell>
          <cell r="AQ34" t="b">
            <v>0</v>
          </cell>
          <cell r="AS34" t="b">
            <v>0</v>
          </cell>
          <cell r="AU34" t="b">
            <v>0</v>
          </cell>
          <cell r="AW34" t="b">
            <v>0</v>
          </cell>
          <cell r="AY34" t="b">
            <v>0</v>
          </cell>
          <cell r="BA34" t="b">
            <v>0</v>
          </cell>
          <cell r="BC34" t="b">
            <v>0</v>
          </cell>
          <cell r="BE34" t="b">
            <v>0</v>
          </cell>
          <cell r="BG34" t="b">
            <v>0</v>
          </cell>
          <cell r="BH34" t="str">
            <v xml:space="preserve"> </v>
          </cell>
          <cell r="BJ34" t="b">
            <v>0</v>
          </cell>
          <cell r="BK34" t="str">
            <v xml:space="preserve"> </v>
          </cell>
          <cell r="BL34" t="str">
            <v xml:space="preserve"> </v>
          </cell>
          <cell r="BM34" t="str">
            <v/>
          </cell>
        </row>
        <row r="35">
          <cell r="I35" t="b">
            <v>0</v>
          </cell>
          <cell r="K35" t="b">
            <v>0</v>
          </cell>
          <cell r="M35" t="b">
            <v>0</v>
          </cell>
          <cell r="O35" t="b">
            <v>0</v>
          </cell>
          <cell r="Q35" t="b">
            <v>0</v>
          </cell>
          <cell r="R35" t="str">
            <v xml:space="preserve">  </v>
          </cell>
          <cell r="S35" t="str">
            <v xml:space="preserve"> </v>
          </cell>
          <cell r="W35" t="b">
            <v>0</v>
          </cell>
          <cell r="Y35" t="b">
            <v>0</v>
          </cell>
          <cell r="AA35" t="b">
            <v>0</v>
          </cell>
          <cell r="AC35" t="b">
            <v>0</v>
          </cell>
          <cell r="AE35" t="b">
            <v>0</v>
          </cell>
          <cell r="AG35" t="b">
            <v>0</v>
          </cell>
          <cell r="AI35" t="b">
            <v>0</v>
          </cell>
          <cell r="AK35" t="b">
            <v>0</v>
          </cell>
          <cell r="AM35" t="b">
            <v>0</v>
          </cell>
          <cell r="AO35" t="b">
            <v>0</v>
          </cell>
          <cell r="AQ35" t="b">
            <v>0</v>
          </cell>
          <cell r="AS35" t="b">
            <v>0</v>
          </cell>
          <cell r="AU35" t="b">
            <v>0</v>
          </cell>
          <cell r="AW35" t="b">
            <v>0</v>
          </cell>
          <cell r="AY35" t="b">
            <v>0</v>
          </cell>
          <cell r="BA35" t="b">
            <v>0</v>
          </cell>
          <cell r="BC35" t="b">
            <v>0</v>
          </cell>
          <cell r="BE35" t="b">
            <v>0</v>
          </cell>
          <cell r="BG35" t="b">
            <v>0</v>
          </cell>
          <cell r="BH35" t="str">
            <v xml:space="preserve"> </v>
          </cell>
          <cell r="BJ35" t="b">
            <v>0</v>
          </cell>
          <cell r="BK35" t="str">
            <v xml:space="preserve"> </v>
          </cell>
          <cell r="BL35" t="str">
            <v xml:space="preserve"> </v>
          </cell>
          <cell r="BM35" t="str">
            <v/>
          </cell>
        </row>
        <row r="36">
          <cell r="I36" t="b">
            <v>0</v>
          </cell>
          <cell r="K36" t="b">
            <v>0</v>
          </cell>
          <cell r="M36" t="b">
            <v>0</v>
          </cell>
          <cell r="O36" t="b">
            <v>0</v>
          </cell>
          <cell r="Q36" t="b">
            <v>0</v>
          </cell>
          <cell r="R36" t="str">
            <v xml:space="preserve">  </v>
          </cell>
          <cell r="S36" t="str">
            <v xml:space="preserve"> </v>
          </cell>
          <cell r="W36" t="b">
            <v>0</v>
          </cell>
          <cell r="Y36" t="b">
            <v>0</v>
          </cell>
          <cell r="AA36" t="b">
            <v>0</v>
          </cell>
          <cell r="AC36" t="b">
            <v>0</v>
          </cell>
          <cell r="AE36" t="b">
            <v>0</v>
          </cell>
          <cell r="AG36" t="b">
            <v>0</v>
          </cell>
          <cell r="AI36" t="b">
            <v>0</v>
          </cell>
          <cell r="AK36" t="b">
            <v>0</v>
          </cell>
          <cell r="AM36" t="b">
            <v>0</v>
          </cell>
          <cell r="AO36" t="b">
            <v>0</v>
          </cell>
          <cell r="AQ36" t="b">
            <v>0</v>
          </cell>
          <cell r="AS36" t="b">
            <v>0</v>
          </cell>
          <cell r="AU36" t="b">
            <v>0</v>
          </cell>
          <cell r="AW36" t="b">
            <v>0</v>
          </cell>
          <cell r="AY36" t="b">
            <v>0</v>
          </cell>
          <cell r="BA36" t="b">
            <v>0</v>
          </cell>
          <cell r="BC36" t="b">
            <v>0</v>
          </cell>
          <cell r="BE36" t="b">
            <v>0</v>
          </cell>
          <cell r="BG36" t="b">
            <v>0</v>
          </cell>
          <cell r="BH36" t="str">
            <v xml:space="preserve"> </v>
          </cell>
          <cell r="BJ36" t="b">
            <v>0</v>
          </cell>
          <cell r="BK36" t="str">
            <v xml:space="preserve"> </v>
          </cell>
          <cell r="BL36" t="str">
            <v xml:space="preserve"> </v>
          </cell>
          <cell r="BM36" t="str">
            <v/>
          </cell>
        </row>
        <row r="37">
          <cell r="I37" t="b">
            <v>0</v>
          </cell>
          <cell r="K37" t="b">
            <v>0</v>
          </cell>
          <cell r="M37" t="b">
            <v>0</v>
          </cell>
          <cell r="O37" t="b">
            <v>0</v>
          </cell>
          <cell r="Q37" t="b">
            <v>0</v>
          </cell>
          <cell r="R37" t="str">
            <v xml:space="preserve">  </v>
          </cell>
          <cell r="S37" t="str">
            <v xml:space="preserve"> </v>
          </cell>
          <cell r="W37" t="b">
            <v>0</v>
          </cell>
          <cell r="Y37" t="b">
            <v>0</v>
          </cell>
          <cell r="AA37" t="b">
            <v>0</v>
          </cell>
          <cell r="AC37" t="b">
            <v>0</v>
          </cell>
          <cell r="AE37" t="b">
            <v>0</v>
          </cell>
          <cell r="AG37" t="b">
            <v>0</v>
          </cell>
          <cell r="AI37" t="b">
            <v>0</v>
          </cell>
          <cell r="AK37" t="b">
            <v>0</v>
          </cell>
          <cell r="AM37" t="b">
            <v>0</v>
          </cell>
          <cell r="AO37" t="b">
            <v>0</v>
          </cell>
          <cell r="AQ37" t="b">
            <v>0</v>
          </cell>
          <cell r="AS37" t="b">
            <v>0</v>
          </cell>
          <cell r="AU37" t="b">
            <v>0</v>
          </cell>
          <cell r="AW37" t="b">
            <v>0</v>
          </cell>
          <cell r="AY37" t="b">
            <v>0</v>
          </cell>
          <cell r="BA37" t="b">
            <v>0</v>
          </cell>
          <cell r="BC37" t="b">
            <v>0</v>
          </cell>
          <cell r="BE37" t="b">
            <v>0</v>
          </cell>
          <cell r="BG37" t="b">
            <v>0</v>
          </cell>
          <cell r="BH37" t="str">
            <v xml:space="preserve"> </v>
          </cell>
          <cell r="BJ37" t="b">
            <v>0</v>
          </cell>
          <cell r="BK37" t="str">
            <v xml:space="preserve"> </v>
          </cell>
          <cell r="BL37" t="str">
            <v xml:space="preserve"> </v>
          </cell>
          <cell r="BM37" t="str">
            <v/>
          </cell>
        </row>
        <row r="38">
          <cell r="I38" t="b">
            <v>0</v>
          </cell>
          <cell r="K38" t="b">
            <v>0</v>
          </cell>
          <cell r="M38" t="b">
            <v>0</v>
          </cell>
          <cell r="O38" t="b">
            <v>0</v>
          </cell>
          <cell r="Q38" t="b">
            <v>0</v>
          </cell>
          <cell r="R38" t="str">
            <v xml:space="preserve">  </v>
          </cell>
          <cell r="S38" t="str">
            <v xml:space="preserve"> </v>
          </cell>
          <cell r="W38" t="b">
            <v>0</v>
          </cell>
          <cell r="Y38" t="b">
            <v>0</v>
          </cell>
          <cell r="AA38" t="b">
            <v>0</v>
          </cell>
          <cell r="AC38" t="b">
            <v>0</v>
          </cell>
          <cell r="AE38" t="b">
            <v>0</v>
          </cell>
          <cell r="AG38" t="b">
            <v>0</v>
          </cell>
          <cell r="AI38" t="b">
            <v>0</v>
          </cell>
          <cell r="AK38" t="b">
            <v>0</v>
          </cell>
          <cell r="AM38" t="b">
            <v>0</v>
          </cell>
          <cell r="AO38" t="b">
            <v>0</v>
          </cell>
          <cell r="AQ38" t="b">
            <v>0</v>
          </cell>
          <cell r="AS38" t="b">
            <v>0</v>
          </cell>
          <cell r="AU38" t="b">
            <v>0</v>
          </cell>
          <cell r="AW38" t="b">
            <v>0</v>
          </cell>
          <cell r="AY38" t="b">
            <v>0</v>
          </cell>
          <cell r="BA38" t="b">
            <v>0</v>
          </cell>
          <cell r="BC38" t="b">
            <v>0</v>
          </cell>
          <cell r="BE38" t="b">
            <v>0</v>
          </cell>
          <cell r="BG38" t="b">
            <v>0</v>
          </cell>
          <cell r="BH38" t="str">
            <v xml:space="preserve"> </v>
          </cell>
          <cell r="BJ38" t="b">
            <v>0</v>
          </cell>
          <cell r="BK38" t="str">
            <v xml:space="preserve"> </v>
          </cell>
          <cell r="BL38" t="str">
            <v xml:space="preserve"> </v>
          </cell>
          <cell r="BM38" t="str">
            <v/>
          </cell>
        </row>
        <row r="39">
          <cell r="I39" t="b">
            <v>0</v>
          </cell>
          <cell r="K39" t="b">
            <v>0</v>
          </cell>
          <cell r="M39" t="b">
            <v>0</v>
          </cell>
          <cell r="O39" t="b">
            <v>0</v>
          </cell>
          <cell r="Q39" t="b">
            <v>0</v>
          </cell>
          <cell r="R39" t="str">
            <v xml:space="preserve">  </v>
          </cell>
          <cell r="S39" t="str">
            <v xml:space="preserve"> </v>
          </cell>
          <cell r="W39" t="b">
            <v>0</v>
          </cell>
          <cell r="Y39" t="b">
            <v>0</v>
          </cell>
          <cell r="AA39" t="b">
            <v>0</v>
          </cell>
          <cell r="AC39" t="b">
            <v>0</v>
          </cell>
          <cell r="AE39" t="b">
            <v>0</v>
          </cell>
          <cell r="AG39" t="b">
            <v>0</v>
          </cell>
          <cell r="AI39" t="b">
            <v>0</v>
          </cell>
          <cell r="AK39" t="b">
            <v>0</v>
          </cell>
          <cell r="AM39" t="b">
            <v>0</v>
          </cell>
          <cell r="AO39" t="b">
            <v>0</v>
          </cell>
          <cell r="AQ39" t="b">
            <v>0</v>
          </cell>
          <cell r="AS39" t="b">
            <v>0</v>
          </cell>
          <cell r="AU39" t="b">
            <v>0</v>
          </cell>
          <cell r="AW39" t="b">
            <v>0</v>
          </cell>
          <cell r="AY39" t="b">
            <v>0</v>
          </cell>
          <cell r="BA39" t="b">
            <v>0</v>
          </cell>
          <cell r="BC39" t="b">
            <v>0</v>
          </cell>
          <cell r="BE39" t="b">
            <v>0</v>
          </cell>
          <cell r="BG39" t="b">
            <v>0</v>
          </cell>
          <cell r="BH39" t="str">
            <v xml:space="preserve"> </v>
          </cell>
          <cell r="BJ39" t="b">
            <v>0</v>
          </cell>
          <cell r="BK39" t="str">
            <v xml:space="preserve"> </v>
          </cell>
          <cell r="BL39" t="str">
            <v xml:space="preserve"> </v>
          </cell>
          <cell r="BM39" t="str">
            <v/>
          </cell>
        </row>
        <row r="40">
          <cell r="I40" t="b">
            <v>0</v>
          </cell>
          <cell r="K40" t="b">
            <v>0</v>
          </cell>
          <cell r="M40" t="b">
            <v>0</v>
          </cell>
          <cell r="O40" t="b">
            <v>0</v>
          </cell>
          <cell r="Q40" t="b">
            <v>0</v>
          </cell>
          <cell r="R40" t="str">
            <v xml:space="preserve">  </v>
          </cell>
          <cell r="S40" t="str">
            <v xml:space="preserve"> </v>
          </cell>
          <cell r="W40" t="b">
            <v>0</v>
          </cell>
          <cell r="Y40" t="b">
            <v>0</v>
          </cell>
          <cell r="AA40" t="b">
            <v>0</v>
          </cell>
          <cell r="AC40" t="b">
            <v>0</v>
          </cell>
          <cell r="AE40" t="b">
            <v>0</v>
          </cell>
          <cell r="AG40" t="b">
            <v>0</v>
          </cell>
          <cell r="AI40" t="b">
            <v>0</v>
          </cell>
          <cell r="AK40" t="b">
            <v>0</v>
          </cell>
          <cell r="AM40" t="b">
            <v>0</v>
          </cell>
          <cell r="AO40" t="b">
            <v>0</v>
          </cell>
          <cell r="AQ40" t="b">
            <v>0</v>
          </cell>
          <cell r="AS40" t="b">
            <v>0</v>
          </cell>
          <cell r="AU40" t="b">
            <v>0</v>
          </cell>
          <cell r="AW40" t="b">
            <v>0</v>
          </cell>
          <cell r="AY40" t="b">
            <v>0</v>
          </cell>
          <cell r="BA40" t="b">
            <v>0</v>
          </cell>
          <cell r="BC40" t="b">
            <v>0</v>
          </cell>
          <cell r="BE40" t="b">
            <v>0</v>
          </cell>
          <cell r="BG40" t="b">
            <v>0</v>
          </cell>
          <cell r="BH40" t="str">
            <v xml:space="preserve"> </v>
          </cell>
          <cell r="BJ40" t="b">
            <v>0</v>
          </cell>
          <cell r="BK40" t="str">
            <v xml:space="preserve"> </v>
          </cell>
          <cell r="BL40" t="str">
            <v xml:space="preserve"> </v>
          </cell>
          <cell r="BM40" t="str">
            <v/>
          </cell>
        </row>
        <row r="41">
          <cell r="I41" t="b">
            <v>0</v>
          </cell>
          <cell r="K41" t="b">
            <v>0</v>
          </cell>
          <cell r="M41" t="b">
            <v>0</v>
          </cell>
          <cell r="O41" t="b">
            <v>0</v>
          </cell>
          <cell r="Q41" t="b">
            <v>0</v>
          </cell>
          <cell r="R41" t="str">
            <v xml:space="preserve">  </v>
          </cell>
          <cell r="S41" t="str">
            <v xml:space="preserve"> </v>
          </cell>
          <cell r="W41" t="b">
            <v>0</v>
          </cell>
          <cell r="Y41" t="b">
            <v>0</v>
          </cell>
          <cell r="AA41" t="b">
            <v>0</v>
          </cell>
          <cell r="AC41" t="b">
            <v>0</v>
          </cell>
          <cell r="AE41" t="b">
            <v>0</v>
          </cell>
          <cell r="AG41" t="b">
            <v>0</v>
          </cell>
          <cell r="AI41" t="b">
            <v>0</v>
          </cell>
          <cell r="AK41" t="b">
            <v>0</v>
          </cell>
          <cell r="AM41" t="b">
            <v>0</v>
          </cell>
          <cell r="AO41" t="b">
            <v>0</v>
          </cell>
          <cell r="AQ41" t="b">
            <v>0</v>
          </cell>
          <cell r="AS41" t="b">
            <v>0</v>
          </cell>
          <cell r="AU41" t="b">
            <v>0</v>
          </cell>
          <cell r="AW41" t="b">
            <v>0</v>
          </cell>
          <cell r="AY41" t="b">
            <v>0</v>
          </cell>
          <cell r="BA41" t="b">
            <v>0</v>
          </cell>
          <cell r="BC41" t="b">
            <v>0</v>
          </cell>
          <cell r="BE41" t="b">
            <v>0</v>
          </cell>
          <cell r="BG41" t="b">
            <v>0</v>
          </cell>
          <cell r="BH41" t="str">
            <v xml:space="preserve"> </v>
          </cell>
          <cell r="BJ41" t="b">
            <v>0</v>
          </cell>
          <cell r="BK41" t="str">
            <v xml:space="preserve"> </v>
          </cell>
          <cell r="BL41" t="str">
            <v xml:space="preserve"> </v>
          </cell>
          <cell r="BM41" t="str">
            <v/>
          </cell>
        </row>
        <row r="42">
          <cell r="I42" t="b">
            <v>0</v>
          </cell>
          <cell r="K42" t="b">
            <v>0</v>
          </cell>
          <cell r="M42" t="b">
            <v>0</v>
          </cell>
          <cell r="O42" t="b">
            <v>0</v>
          </cell>
          <cell r="Q42" t="b">
            <v>0</v>
          </cell>
          <cell r="R42" t="str">
            <v xml:space="preserve">  </v>
          </cell>
          <cell r="S42" t="str">
            <v xml:space="preserve"> </v>
          </cell>
          <cell r="W42" t="b">
            <v>0</v>
          </cell>
          <cell r="Y42" t="b">
            <v>0</v>
          </cell>
          <cell r="AA42" t="b">
            <v>0</v>
          </cell>
          <cell r="AC42" t="b">
            <v>0</v>
          </cell>
          <cell r="AE42" t="b">
            <v>0</v>
          </cell>
          <cell r="AG42" t="b">
            <v>0</v>
          </cell>
          <cell r="AI42" t="b">
            <v>0</v>
          </cell>
          <cell r="AK42" t="b">
            <v>0</v>
          </cell>
          <cell r="AM42" t="b">
            <v>0</v>
          </cell>
          <cell r="AO42" t="b">
            <v>0</v>
          </cell>
          <cell r="AQ42" t="b">
            <v>0</v>
          </cell>
          <cell r="AS42" t="b">
            <v>0</v>
          </cell>
          <cell r="AU42" t="b">
            <v>0</v>
          </cell>
          <cell r="AW42" t="b">
            <v>0</v>
          </cell>
          <cell r="AY42" t="b">
            <v>0</v>
          </cell>
          <cell r="BA42" t="b">
            <v>0</v>
          </cell>
          <cell r="BC42" t="b">
            <v>0</v>
          </cell>
          <cell r="BE42" t="b">
            <v>0</v>
          </cell>
          <cell r="BG42" t="b">
            <v>0</v>
          </cell>
          <cell r="BH42" t="str">
            <v xml:space="preserve"> </v>
          </cell>
          <cell r="BJ42" t="b">
            <v>0</v>
          </cell>
          <cell r="BK42" t="str">
            <v xml:space="preserve"> </v>
          </cell>
          <cell r="BL42" t="str">
            <v xml:space="preserve"> </v>
          </cell>
          <cell r="BM42" t="str">
            <v/>
          </cell>
        </row>
        <row r="43">
          <cell r="I43" t="b">
            <v>0</v>
          </cell>
          <cell r="K43" t="b">
            <v>0</v>
          </cell>
          <cell r="M43" t="b">
            <v>0</v>
          </cell>
          <cell r="O43" t="b">
            <v>0</v>
          </cell>
          <cell r="Q43" t="b">
            <v>0</v>
          </cell>
          <cell r="R43" t="str">
            <v xml:space="preserve">  </v>
          </cell>
          <cell r="S43" t="str">
            <v xml:space="preserve"> </v>
          </cell>
          <cell r="W43" t="b">
            <v>0</v>
          </cell>
          <cell r="Y43" t="b">
            <v>0</v>
          </cell>
          <cell r="AA43" t="b">
            <v>0</v>
          </cell>
          <cell r="AC43" t="b">
            <v>0</v>
          </cell>
          <cell r="AE43" t="b">
            <v>0</v>
          </cell>
          <cell r="AG43" t="b">
            <v>0</v>
          </cell>
          <cell r="AI43" t="b">
            <v>0</v>
          </cell>
          <cell r="AK43" t="b">
            <v>0</v>
          </cell>
          <cell r="AM43" t="b">
            <v>0</v>
          </cell>
          <cell r="AO43" t="b">
            <v>0</v>
          </cell>
          <cell r="AQ43" t="b">
            <v>0</v>
          </cell>
          <cell r="AS43" t="b">
            <v>0</v>
          </cell>
          <cell r="AU43" t="b">
            <v>0</v>
          </cell>
          <cell r="AW43" t="b">
            <v>0</v>
          </cell>
          <cell r="AY43" t="b">
            <v>0</v>
          </cell>
          <cell r="BA43" t="b">
            <v>0</v>
          </cell>
          <cell r="BC43" t="b">
            <v>0</v>
          </cell>
          <cell r="BE43" t="b">
            <v>0</v>
          </cell>
          <cell r="BG43" t="b">
            <v>0</v>
          </cell>
          <cell r="BH43" t="str">
            <v xml:space="preserve"> </v>
          </cell>
          <cell r="BJ43" t="b">
            <v>0</v>
          </cell>
          <cell r="BK43" t="str">
            <v xml:space="preserve"> </v>
          </cell>
          <cell r="BL43" t="str">
            <v xml:space="preserve"> </v>
          </cell>
          <cell r="BM43" t="str">
            <v/>
          </cell>
        </row>
        <row r="44">
          <cell r="I44" t="b">
            <v>0</v>
          </cell>
          <cell r="K44" t="b">
            <v>0</v>
          </cell>
          <cell r="M44" t="b">
            <v>0</v>
          </cell>
          <cell r="O44" t="b">
            <v>0</v>
          </cell>
          <cell r="Q44" t="b">
            <v>0</v>
          </cell>
          <cell r="R44" t="str">
            <v xml:space="preserve">  </v>
          </cell>
          <cell r="S44" t="str">
            <v xml:space="preserve"> </v>
          </cell>
          <cell r="W44" t="b">
            <v>0</v>
          </cell>
          <cell r="Y44" t="b">
            <v>0</v>
          </cell>
          <cell r="AA44" t="b">
            <v>0</v>
          </cell>
          <cell r="AC44" t="b">
            <v>0</v>
          </cell>
          <cell r="AE44" t="b">
            <v>0</v>
          </cell>
          <cell r="AG44" t="b">
            <v>0</v>
          </cell>
          <cell r="AI44" t="b">
            <v>0</v>
          </cell>
          <cell r="AK44" t="b">
            <v>0</v>
          </cell>
          <cell r="AM44" t="b">
            <v>0</v>
          </cell>
          <cell r="AO44" t="b">
            <v>0</v>
          </cell>
          <cell r="AQ44" t="b">
            <v>0</v>
          </cell>
          <cell r="AS44" t="b">
            <v>0</v>
          </cell>
          <cell r="AU44" t="b">
            <v>0</v>
          </cell>
          <cell r="AW44" t="b">
            <v>0</v>
          </cell>
          <cell r="AY44" t="b">
            <v>0</v>
          </cell>
          <cell r="BA44" t="b">
            <v>0</v>
          </cell>
          <cell r="BC44" t="b">
            <v>0</v>
          </cell>
          <cell r="BE44" t="b">
            <v>0</v>
          </cell>
          <cell r="BG44" t="b">
            <v>0</v>
          </cell>
          <cell r="BH44" t="str">
            <v xml:space="preserve"> </v>
          </cell>
          <cell r="BJ44" t="b">
            <v>0</v>
          </cell>
          <cell r="BK44" t="str">
            <v xml:space="preserve"> </v>
          </cell>
          <cell r="BL44" t="str">
            <v xml:space="preserve"> </v>
          </cell>
          <cell r="BM44" t="str">
            <v/>
          </cell>
        </row>
        <row r="45">
          <cell r="I45" t="b">
            <v>0</v>
          </cell>
          <cell r="K45" t="b">
            <v>0</v>
          </cell>
          <cell r="M45" t="b">
            <v>0</v>
          </cell>
          <cell r="O45" t="b">
            <v>0</v>
          </cell>
          <cell r="Q45" t="b">
            <v>0</v>
          </cell>
          <cell r="R45" t="str">
            <v xml:space="preserve">  </v>
          </cell>
          <cell r="S45" t="str">
            <v xml:space="preserve"> </v>
          </cell>
          <cell r="W45" t="b">
            <v>0</v>
          </cell>
          <cell r="Y45" t="b">
            <v>0</v>
          </cell>
          <cell r="AA45" t="b">
            <v>0</v>
          </cell>
          <cell r="AC45" t="b">
            <v>0</v>
          </cell>
          <cell r="AE45" t="b">
            <v>0</v>
          </cell>
          <cell r="AG45" t="b">
            <v>0</v>
          </cell>
          <cell r="AI45" t="b">
            <v>0</v>
          </cell>
          <cell r="AK45" t="b">
            <v>0</v>
          </cell>
          <cell r="AM45" t="b">
            <v>0</v>
          </cell>
          <cell r="AO45" t="b">
            <v>0</v>
          </cell>
          <cell r="AQ45" t="b">
            <v>0</v>
          </cell>
          <cell r="AS45" t="b">
            <v>0</v>
          </cell>
          <cell r="AU45" t="b">
            <v>0</v>
          </cell>
          <cell r="AW45" t="b">
            <v>0</v>
          </cell>
          <cell r="AY45" t="b">
            <v>0</v>
          </cell>
          <cell r="BA45" t="b">
            <v>0</v>
          </cell>
          <cell r="BC45" t="b">
            <v>0</v>
          </cell>
          <cell r="BE45" t="b">
            <v>0</v>
          </cell>
          <cell r="BG45" t="b">
            <v>0</v>
          </cell>
          <cell r="BH45" t="str">
            <v xml:space="preserve"> </v>
          </cell>
          <cell r="BJ45" t="b">
            <v>0</v>
          </cell>
          <cell r="BK45" t="str">
            <v xml:space="preserve"> </v>
          </cell>
          <cell r="BL45" t="str">
            <v xml:space="preserve"> </v>
          </cell>
          <cell r="BM45" t="str">
            <v/>
          </cell>
        </row>
        <row r="46">
          <cell r="I46" t="b">
            <v>0</v>
          </cell>
          <cell r="K46" t="b">
            <v>0</v>
          </cell>
          <cell r="M46" t="b">
            <v>0</v>
          </cell>
          <cell r="O46" t="b">
            <v>0</v>
          </cell>
          <cell r="Q46" t="b">
            <v>0</v>
          </cell>
          <cell r="R46" t="str">
            <v xml:space="preserve">  </v>
          </cell>
          <cell r="S46" t="str">
            <v xml:space="preserve"> </v>
          </cell>
          <cell r="W46" t="b">
            <v>0</v>
          </cell>
          <cell r="Y46" t="b">
            <v>0</v>
          </cell>
          <cell r="AA46" t="b">
            <v>0</v>
          </cell>
          <cell r="AC46" t="b">
            <v>0</v>
          </cell>
          <cell r="AE46" t="b">
            <v>0</v>
          </cell>
          <cell r="AG46" t="b">
            <v>0</v>
          </cell>
          <cell r="AI46" t="b">
            <v>0</v>
          </cell>
          <cell r="AK46" t="b">
            <v>0</v>
          </cell>
          <cell r="AM46" t="b">
            <v>0</v>
          </cell>
          <cell r="AO46" t="b">
            <v>0</v>
          </cell>
          <cell r="AQ46" t="b">
            <v>0</v>
          </cell>
          <cell r="AS46" t="b">
            <v>0</v>
          </cell>
          <cell r="AU46" t="b">
            <v>0</v>
          </cell>
          <cell r="AW46" t="b">
            <v>0</v>
          </cell>
          <cell r="AY46" t="b">
            <v>0</v>
          </cell>
          <cell r="BA46" t="b">
            <v>0</v>
          </cell>
          <cell r="BC46" t="b">
            <v>0</v>
          </cell>
          <cell r="BE46" t="b">
            <v>0</v>
          </cell>
          <cell r="BG46" t="b">
            <v>0</v>
          </cell>
          <cell r="BH46" t="str">
            <v xml:space="preserve"> </v>
          </cell>
          <cell r="BJ46" t="b">
            <v>0</v>
          </cell>
          <cell r="BK46" t="str">
            <v xml:space="preserve"> </v>
          </cell>
          <cell r="BL46" t="str">
            <v xml:space="preserve"> </v>
          </cell>
          <cell r="BM46" t="str">
            <v/>
          </cell>
        </row>
        <row r="47">
          <cell r="I47" t="b">
            <v>0</v>
          </cell>
          <cell r="K47" t="b">
            <v>0</v>
          </cell>
          <cell r="M47" t="b">
            <v>0</v>
          </cell>
          <cell r="O47" t="b">
            <v>0</v>
          </cell>
          <cell r="Q47" t="b">
            <v>0</v>
          </cell>
          <cell r="R47" t="str">
            <v xml:space="preserve">  </v>
          </cell>
          <cell r="S47" t="str">
            <v xml:space="preserve"> </v>
          </cell>
          <cell r="W47" t="b">
            <v>0</v>
          </cell>
          <cell r="Y47" t="b">
            <v>0</v>
          </cell>
          <cell r="AA47" t="b">
            <v>0</v>
          </cell>
          <cell r="AC47" t="b">
            <v>0</v>
          </cell>
          <cell r="AE47" t="b">
            <v>0</v>
          </cell>
          <cell r="AG47" t="b">
            <v>0</v>
          </cell>
          <cell r="AI47" t="b">
            <v>0</v>
          </cell>
          <cell r="AK47" t="b">
            <v>0</v>
          </cell>
          <cell r="AM47" t="b">
            <v>0</v>
          </cell>
          <cell r="AO47" t="b">
            <v>0</v>
          </cell>
          <cell r="AQ47" t="b">
            <v>0</v>
          </cell>
          <cell r="AS47" t="b">
            <v>0</v>
          </cell>
          <cell r="AU47" t="b">
            <v>0</v>
          </cell>
          <cell r="AW47" t="b">
            <v>0</v>
          </cell>
          <cell r="AY47" t="b">
            <v>0</v>
          </cell>
          <cell r="BA47" t="b">
            <v>0</v>
          </cell>
          <cell r="BC47" t="b">
            <v>0</v>
          </cell>
          <cell r="BE47" t="b">
            <v>0</v>
          </cell>
          <cell r="BG47" t="b">
            <v>0</v>
          </cell>
          <cell r="BH47" t="str">
            <v xml:space="preserve"> </v>
          </cell>
          <cell r="BJ47" t="b">
            <v>0</v>
          </cell>
          <cell r="BK47" t="str">
            <v xml:space="preserve"> </v>
          </cell>
          <cell r="BL47" t="str">
            <v xml:space="preserve"> </v>
          </cell>
          <cell r="BM47" t="str">
            <v/>
          </cell>
        </row>
        <row r="48">
          <cell r="I48" t="b">
            <v>0</v>
          </cell>
          <cell r="K48" t="b">
            <v>0</v>
          </cell>
          <cell r="M48" t="b">
            <v>0</v>
          </cell>
          <cell r="O48" t="b">
            <v>0</v>
          </cell>
          <cell r="Q48" t="b">
            <v>0</v>
          </cell>
          <cell r="R48" t="str">
            <v xml:space="preserve">  </v>
          </cell>
          <cell r="S48" t="str">
            <v xml:space="preserve"> </v>
          </cell>
          <cell r="W48" t="b">
            <v>0</v>
          </cell>
          <cell r="Y48" t="b">
            <v>0</v>
          </cell>
          <cell r="AA48" t="b">
            <v>0</v>
          </cell>
          <cell r="AC48" t="b">
            <v>0</v>
          </cell>
          <cell r="AE48" t="b">
            <v>0</v>
          </cell>
          <cell r="AG48" t="b">
            <v>0</v>
          </cell>
          <cell r="AI48" t="b">
            <v>0</v>
          </cell>
          <cell r="AK48" t="b">
            <v>0</v>
          </cell>
          <cell r="AM48" t="b">
            <v>0</v>
          </cell>
          <cell r="AO48" t="b">
            <v>0</v>
          </cell>
          <cell r="AQ48" t="b">
            <v>0</v>
          </cell>
          <cell r="AS48" t="b">
            <v>0</v>
          </cell>
          <cell r="AU48" t="b">
            <v>0</v>
          </cell>
          <cell r="AW48" t="b">
            <v>0</v>
          </cell>
          <cell r="AY48" t="b">
            <v>0</v>
          </cell>
          <cell r="BA48" t="b">
            <v>0</v>
          </cell>
          <cell r="BC48" t="b">
            <v>0</v>
          </cell>
          <cell r="BE48" t="b">
            <v>0</v>
          </cell>
          <cell r="BG48" t="b">
            <v>0</v>
          </cell>
          <cell r="BH48" t="str">
            <v xml:space="preserve"> </v>
          </cell>
          <cell r="BJ48" t="b">
            <v>0</v>
          </cell>
          <cell r="BK48" t="str">
            <v xml:space="preserve"> </v>
          </cell>
          <cell r="BL48" t="str">
            <v xml:space="preserve"> </v>
          </cell>
          <cell r="BM48" t="str">
            <v/>
          </cell>
        </row>
        <row r="49">
          <cell r="I49" t="b">
            <v>0</v>
          </cell>
          <cell r="K49" t="b">
            <v>0</v>
          </cell>
          <cell r="M49" t="b">
            <v>0</v>
          </cell>
          <cell r="O49" t="b">
            <v>0</v>
          </cell>
          <cell r="Q49" t="b">
            <v>0</v>
          </cell>
          <cell r="R49" t="str">
            <v xml:space="preserve">  </v>
          </cell>
          <cell r="S49" t="str">
            <v xml:space="preserve"> </v>
          </cell>
          <cell r="W49" t="b">
            <v>0</v>
          </cell>
          <cell r="Y49" t="b">
            <v>0</v>
          </cell>
          <cell r="AA49" t="b">
            <v>0</v>
          </cell>
          <cell r="AC49" t="b">
            <v>0</v>
          </cell>
          <cell r="AE49" t="b">
            <v>0</v>
          </cell>
          <cell r="AG49" t="b">
            <v>0</v>
          </cell>
          <cell r="AI49" t="b">
            <v>0</v>
          </cell>
          <cell r="AK49" t="b">
            <v>0</v>
          </cell>
          <cell r="AM49" t="b">
            <v>0</v>
          </cell>
          <cell r="AO49" t="b">
            <v>0</v>
          </cell>
          <cell r="AQ49" t="b">
            <v>0</v>
          </cell>
          <cell r="AS49" t="b">
            <v>0</v>
          </cell>
          <cell r="AU49" t="b">
            <v>0</v>
          </cell>
          <cell r="AW49" t="b">
            <v>0</v>
          </cell>
          <cell r="AY49" t="b">
            <v>0</v>
          </cell>
          <cell r="BA49" t="b">
            <v>0</v>
          </cell>
          <cell r="BC49" t="b">
            <v>0</v>
          </cell>
          <cell r="BE49" t="b">
            <v>0</v>
          </cell>
          <cell r="BG49" t="b">
            <v>0</v>
          </cell>
          <cell r="BH49" t="str">
            <v xml:space="preserve"> </v>
          </cell>
          <cell r="BJ49" t="b">
            <v>0</v>
          </cell>
          <cell r="BK49" t="str">
            <v xml:space="preserve"> </v>
          </cell>
          <cell r="BL49" t="str">
            <v xml:space="preserve"> </v>
          </cell>
          <cell r="BM49" t="str">
            <v/>
          </cell>
        </row>
        <row r="50">
          <cell r="I50" t="b">
            <v>0</v>
          </cell>
          <cell r="K50" t="b">
            <v>0</v>
          </cell>
          <cell r="M50" t="b">
            <v>0</v>
          </cell>
          <cell r="O50" t="b">
            <v>0</v>
          </cell>
          <cell r="Q50" t="b">
            <v>0</v>
          </cell>
          <cell r="R50" t="str">
            <v xml:space="preserve">  </v>
          </cell>
          <cell r="S50" t="str">
            <v xml:space="preserve"> </v>
          </cell>
          <cell r="W50" t="b">
            <v>0</v>
          </cell>
          <cell r="Y50" t="b">
            <v>0</v>
          </cell>
          <cell r="AA50" t="b">
            <v>0</v>
          </cell>
          <cell r="AC50" t="b">
            <v>0</v>
          </cell>
          <cell r="AE50" t="b">
            <v>0</v>
          </cell>
          <cell r="AG50" t="b">
            <v>0</v>
          </cell>
          <cell r="AI50" t="b">
            <v>0</v>
          </cell>
          <cell r="AK50" t="b">
            <v>0</v>
          </cell>
          <cell r="AM50" t="b">
            <v>0</v>
          </cell>
          <cell r="AO50" t="b">
            <v>0</v>
          </cell>
          <cell r="AQ50" t="b">
            <v>0</v>
          </cell>
          <cell r="AS50" t="b">
            <v>0</v>
          </cell>
          <cell r="AU50" t="b">
            <v>0</v>
          </cell>
          <cell r="AW50" t="b">
            <v>0</v>
          </cell>
          <cell r="AY50" t="b">
            <v>0</v>
          </cell>
          <cell r="BA50" t="b">
            <v>0</v>
          </cell>
          <cell r="BC50" t="b">
            <v>0</v>
          </cell>
          <cell r="BE50" t="b">
            <v>0</v>
          </cell>
          <cell r="BG50" t="b">
            <v>0</v>
          </cell>
          <cell r="BH50" t="str">
            <v xml:space="preserve"> </v>
          </cell>
          <cell r="BJ50" t="b">
            <v>0</v>
          </cell>
          <cell r="BK50" t="str">
            <v xml:space="preserve"> </v>
          </cell>
          <cell r="BL50" t="str">
            <v xml:space="preserve"> </v>
          </cell>
          <cell r="BM50" t="str">
            <v/>
          </cell>
        </row>
        <row r="51">
          <cell r="I51" t="b">
            <v>0</v>
          </cell>
          <cell r="K51" t="b">
            <v>0</v>
          </cell>
          <cell r="M51" t="b">
            <v>0</v>
          </cell>
          <cell r="O51" t="b">
            <v>0</v>
          </cell>
          <cell r="Q51" t="b">
            <v>0</v>
          </cell>
          <cell r="R51" t="str">
            <v xml:space="preserve">  </v>
          </cell>
          <cell r="S51" t="str">
            <v xml:space="preserve"> </v>
          </cell>
          <cell r="W51" t="b">
            <v>0</v>
          </cell>
          <cell r="Y51" t="b">
            <v>0</v>
          </cell>
          <cell r="AA51" t="b">
            <v>0</v>
          </cell>
          <cell r="AC51" t="b">
            <v>0</v>
          </cell>
          <cell r="AE51" t="b">
            <v>0</v>
          </cell>
          <cell r="AG51" t="b">
            <v>0</v>
          </cell>
          <cell r="AI51" t="b">
            <v>0</v>
          </cell>
          <cell r="AK51" t="b">
            <v>0</v>
          </cell>
          <cell r="AM51" t="b">
            <v>0</v>
          </cell>
          <cell r="AO51" t="b">
            <v>0</v>
          </cell>
          <cell r="AQ51" t="b">
            <v>0</v>
          </cell>
          <cell r="AS51" t="b">
            <v>0</v>
          </cell>
          <cell r="AU51" t="b">
            <v>0</v>
          </cell>
          <cell r="AW51" t="b">
            <v>0</v>
          </cell>
          <cell r="AY51" t="b">
            <v>0</v>
          </cell>
          <cell r="BA51" t="b">
            <v>0</v>
          </cell>
          <cell r="BC51" t="b">
            <v>0</v>
          </cell>
          <cell r="BE51" t="b">
            <v>0</v>
          </cell>
          <cell r="BG51" t="b">
            <v>0</v>
          </cell>
          <cell r="BH51" t="str">
            <v xml:space="preserve"> </v>
          </cell>
          <cell r="BJ51" t="b">
            <v>0</v>
          </cell>
          <cell r="BK51" t="str">
            <v xml:space="preserve"> </v>
          </cell>
          <cell r="BL51" t="str">
            <v xml:space="preserve"> </v>
          </cell>
          <cell r="BM51" t="str">
            <v/>
          </cell>
        </row>
        <row r="52">
          <cell r="I52" t="b">
            <v>0</v>
          </cell>
          <cell r="K52" t="b">
            <v>0</v>
          </cell>
          <cell r="M52" t="b">
            <v>0</v>
          </cell>
          <cell r="O52" t="b">
            <v>0</v>
          </cell>
          <cell r="Q52" t="b">
            <v>0</v>
          </cell>
          <cell r="R52" t="str">
            <v xml:space="preserve">  </v>
          </cell>
          <cell r="S52" t="str">
            <v xml:space="preserve"> </v>
          </cell>
          <cell r="W52" t="b">
            <v>0</v>
          </cell>
          <cell r="Y52" t="b">
            <v>0</v>
          </cell>
          <cell r="AA52" t="b">
            <v>0</v>
          </cell>
          <cell r="AC52" t="b">
            <v>0</v>
          </cell>
          <cell r="AE52" t="b">
            <v>0</v>
          </cell>
          <cell r="AG52" t="b">
            <v>0</v>
          </cell>
          <cell r="AI52" t="b">
            <v>0</v>
          </cell>
          <cell r="AK52" t="b">
            <v>0</v>
          </cell>
          <cell r="AM52" t="b">
            <v>0</v>
          </cell>
          <cell r="AO52" t="b">
            <v>0</v>
          </cell>
          <cell r="AQ52" t="b">
            <v>0</v>
          </cell>
          <cell r="AS52" t="b">
            <v>0</v>
          </cell>
          <cell r="AU52" t="b">
            <v>0</v>
          </cell>
          <cell r="AW52" t="b">
            <v>0</v>
          </cell>
          <cell r="AY52" t="b">
            <v>0</v>
          </cell>
          <cell r="BA52" t="b">
            <v>0</v>
          </cell>
          <cell r="BC52" t="b">
            <v>0</v>
          </cell>
          <cell r="BE52" t="b">
            <v>0</v>
          </cell>
          <cell r="BG52" t="b">
            <v>0</v>
          </cell>
          <cell r="BH52" t="str">
            <v xml:space="preserve"> </v>
          </cell>
          <cell r="BJ52" t="b">
            <v>0</v>
          </cell>
          <cell r="BK52" t="str">
            <v xml:space="preserve"> </v>
          </cell>
          <cell r="BL52" t="str">
            <v xml:space="preserve"> </v>
          </cell>
          <cell r="BM52" t="str">
            <v/>
          </cell>
        </row>
        <row r="53">
          <cell r="I53" t="b">
            <v>0</v>
          </cell>
          <cell r="K53" t="b">
            <v>0</v>
          </cell>
          <cell r="M53" t="b">
            <v>0</v>
          </cell>
          <cell r="O53" t="b">
            <v>0</v>
          </cell>
          <cell r="Q53" t="b">
            <v>0</v>
          </cell>
          <cell r="R53" t="str">
            <v xml:space="preserve">  </v>
          </cell>
          <cell r="S53" t="str">
            <v xml:space="preserve"> </v>
          </cell>
          <cell r="W53" t="b">
            <v>0</v>
          </cell>
          <cell r="Y53" t="b">
            <v>0</v>
          </cell>
          <cell r="AA53" t="b">
            <v>0</v>
          </cell>
          <cell r="AC53" t="b">
            <v>0</v>
          </cell>
          <cell r="AE53" t="b">
            <v>0</v>
          </cell>
          <cell r="AG53" t="b">
            <v>0</v>
          </cell>
          <cell r="AI53" t="b">
            <v>0</v>
          </cell>
          <cell r="AK53" t="b">
            <v>0</v>
          </cell>
          <cell r="AM53" t="b">
            <v>0</v>
          </cell>
          <cell r="AO53" t="b">
            <v>0</v>
          </cell>
          <cell r="AQ53" t="b">
            <v>0</v>
          </cell>
          <cell r="AS53" t="b">
            <v>0</v>
          </cell>
          <cell r="AU53" t="b">
            <v>0</v>
          </cell>
          <cell r="AW53" t="b">
            <v>0</v>
          </cell>
          <cell r="AY53" t="b">
            <v>0</v>
          </cell>
          <cell r="BA53" t="b">
            <v>0</v>
          </cell>
          <cell r="BC53" t="b">
            <v>0</v>
          </cell>
          <cell r="BE53" t="b">
            <v>0</v>
          </cell>
          <cell r="BG53" t="b">
            <v>0</v>
          </cell>
          <cell r="BH53" t="str">
            <v xml:space="preserve"> </v>
          </cell>
          <cell r="BJ53" t="b">
            <v>0</v>
          </cell>
          <cell r="BK53" t="str">
            <v xml:space="preserve"> </v>
          </cell>
          <cell r="BL53" t="str">
            <v xml:space="preserve"> </v>
          </cell>
          <cell r="BM53" t="str">
            <v/>
          </cell>
        </row>
        <row r="54">
          <cell r="I54" t="b">
            <v>0</v>
          </cell>
          <cell r="K54" t="b">
            <v>0</v>
          </cell>
          <cell r="M54" t="b">
            <v>0</v>
          </cell>
          <cell r="O54" t="b">
            <v>0</v>
          </cell>
          <cell r="Q54" t="b">
            <v>0</v>
          </cell>
          <cell r="R54" t="str">
            <v xml:space="preserve">  </v>
          </cell>
          <cell r="S54" t="str">
            <v xml:space="preserve"> </v>
          </cell>
          <cell r="W54" t="b">
            <v>0</v>
          </cell>
          <cell r="Y54" t="b">
            <v>0</v>
          </cell>
          <cell r="AA54" t="b">
            <v>0</v>
          </cell>
          <cell r="AC54" t="b">
            <v>0</v>
          </cell>
          <cell r="AE54" t="b">
            <v>0</v>
          </cell>
          <cell r="AG54" t="b">
            <v>0</v>
          </cell>
          <cell r="AI54" t="b">
            <v>0</v>
          </cell>
          <cell r="AK54" t="b">
            <v>0</v>
          </cell>
          <cell r="AM54" t="b">
            <v>0</v>
          </cell>
          <cell r="AO54" t="b">
            <v>0</v>
          </cell>
          <cell r="AQ54" t="b">
            <v>0</v>
          </cell>
          <cell r="AS54" t="b">
            <v>0</v>
          </cell>
          <cell r="AU54" t="b">
            <v>0</v>
          </cell>
          <cell r="AW54" t="b">
            <v>0</v>
          </cell>
          <cell r="AY54" t="b">
            <v>0</v>
          </cell>
          <cell r="BA54" t="b">
            <v>0</v>
          </cell>
          <cell r="BC54" t="b">
            <v>0</v>
          </cell>
          <cell r="BE54" t="b">
            <v>0</v>
          </cell>
          <cell r="BG54" t="b">
            <v>0</v>
          </cell>
          <cell r="BH54" t="str">
            <v xml:space="preserve"> </v>
          </cell>
          <cell r="BJ54" t="b">
            <v>0</v>
          </cell>
          <cell r="BK54" t="str">
            <v xml:space="preserve"> </v>
          </cell>
          <cell r="BL54" t="str">
            <v xml:space="preserve"> </v>
          </cell>
          <cell r="BM54" t="str">
            <v/>
          </cell>
        </row>
        <row r="55">
          <cell r="I55" t="b">
            <v>0</v>
          </cell>
          <cell r="K55" t="b">
            <v>0</v>
          </cell>
          <cell r="M55" t="b">
            <v>0</v>
          </cell>
          <cell r="O55" t="b">
            <v>0</v>
          </cell>
          <cell r="Q55" t="b">
            <v>0</v>
          </cell>
          <cell r="R55" t="str">
            <v xml:space="preserve">  </v>
          </cell>
          <cell r="S55" t="str">
            <v xml:space="preserve"> </v>
          </cell>
          <cell r="W55" t="b">
            <v>0</v>
          </cell>
          <cell r="Y55" t="b">
            <v>0</v>
          </cell>
          <cell r="AA55" t="b">
            <v>0</v>
          </cell>
          <cell r="AC55" t="b">
            <v>0</v>
          </cell>
          <cell r="AE55" t="b">
            <v>0</v>
          </cell>
          <cell r="AG55" t="b">
            <v>0</v>
          </cell>
          <cell r="AI55" t="b">
            <v>0</v>
          </cell>
          <cell r="AK55" t="b">
            <v>0</v>
          </cell>
          <cell r="AM55" t="b">
            <v>0</v>
          </cell>
          <cell r="AO55" t="b">
            <v>0</v>
          </cell>
          <cell r="AQ55" t="b">
            <v>0</v>
          </cell>
          <cell r="AS55" t="b">
            <v>0</v>
          </cell>
          <cell r="AU55" t="b">
            <v>0</v>
          </cell>
          <cell r="AW55" t="b">
            <v>0</v>
          </cell>
          <cell r="AY55" t="b">
            <v>0</v>
          </cell>
          <cell r="BA55" t="b">
            <v>0</v>
          </cell>
          <cell r="BC55" t="b">
            <v>0</v>
          </cell>
          <cell r="BE55" t="b">
            <v>0</v>
          </cell>
          <cell r="BG55" t="b">
            <v>0</v>
          </cell>
          <cell r="BH55" t="str">
            <v xml:space="preserve"> </v>
          </cell>
          <cell r="BJ55" t="b">
            <v>0</v>
          </cell>
          <cell r="BK55" t="str">
            <v xml:space="preserve"> </v>
          </cell>
          <cell r="BL55" t="str">
            <v xml:space="preserve"> </v>
          </cell>
          <cell r="BM55" t="str">
            <v/>
          </cell>
        </row>
        <row r="56">
          <cell r="I56" t="b">
            <v>0</v>
          </cell>
          <cell r="K56" t="b">
            <v>0</v>
          </cell>
          <cell r="M56" t="b">
            <v>0</v>
          </cell>
          <cell r="O56" t="b">
            <v>0</v>
          </cell>
          <cell r="Q56" t="b">
            <v>0</v>
          </cell>
          <cell r="R56" t="str">
            <v xml:space="preserve">  </v>
          </cell>
          <cell r="S56" t="str">
            <v xml:space="preserve"> </v>
          </cell>
          <cell r="W56" t="b">
            <v>0</v>
          </cell>
          <cell r="Y56" t="b">
            <v>0</v>
          </cell>
          <cell r="AA56" t="b">
            <v>0</v>
          </cell>
          <cell r="AC56" t="b">
            <v>0</v>
          </cell>
          <cell r="AE56" t="b">
            <v>0</v>
          </cell>
          <cell r="AG56" t="b">
            <v>0</v>
          </cell>
          <cell r="AI56" t="b">
            <v>0</v>
          </cell>
          <cell r="AK56" t="b">
            <v>0</v>
          </cell>
          <cell r="AM56" t="b">
            <v>0</v>
          </cell>
          <cell r="AO56" t="b">
            <v>0</v>
          </cell>
          <cell r="AQ56" t="b">
            <v>0</v>
          </cell>
          <cell r="AS56" t="b">
            <v>0</v>
          </cell>
          <cell r="AU56" t="b">
            <v>0</v>
          </cell>
          <cell r="AW56" t="b">
            <v>0</v>
          </cell>
          <cell r="AY56" t="b">
            <v>0</v>
          </cell>
          <cell r="BA56" t="b">
            <v>0</v>
          </cell>
          <cell r="BC56" t="b">
            <v>0</v>
          </cell>
          <cell r="BE56" t="b">
            <v>0</v>
          </cell>
          <cell r="BG56" t="b">
            <v>0</v>
          </cell>
          <cell r="BH56" t="str">
            <v xml:space="preserve"> </v>
          </cell>
          <cell r="BJ56" t="b">
            <v>0</v>
          </cell>
          <cell r="BK56" t="str">
            <v xml:space="preserve"> </v>
          </cell>
          <cell r="BL56" t="str">
            <v xml:space="preserve"> </v>
          </cell>
          <cell r="BM56" t="str">
            <v/>
          </cell>
        </row>
        <row r="57">
          <cell r="I57" t="b">
            <v>0</v>
          </cell>
          <cell r="K57" t="b">
            <v>0</v>
          </cell>
          <cell r="M57" t="b">
            <v>0</v>
          </cell>
          <cell r="O57" t="b">
            <v>0</v>
          </cell>
          <cell r="Q57" t="b">
            <v>0</v>
          </cell>
          <cell r="R57" t="str">
            <v xml:space="preserve">  </v>
          </cell>
          <cell r="S57" t="str">
            <v xml:space="preserve"> </v>
          </cell>
          <cell r="W57" t="b">
            <v>0</v>
          </cell>
          <cell r="Y57" t="b">
            <v>0</v>
          </cell>
          <cell r="AA57" t="b">
            <v>0</v>
          </cell>
          <cell r="AC57" t="b">
            <v>0</v>
          </cell>
          <cell r="AE57" t="b">
            <v>0</v>
          </cell>
          <cell r="AG57" t="b">
            <v>0</v>
          </cell>
          <cell r="AI57" t="b">
            <v>0</v>
          </cell>
          <cell r="AK57" t="b">
            <v>0</v>
          </cell>
          <cell r="AM57" t="b">
            <v>0</v>
          </cell>
          <cell r="AO57" t="b">
            <v>0</v>
          </cell>
          <cell r="AQ57" t="b">
            <v>0</v>
          </cell>
          <cell r="AS57" t="b">
            <v>0</v>
          </cell>
          <cell r="AU57" t="b">
            <v>0</v>
          </cell>
          <cell r="AW57" t="b">
            <v>0</v>
          </cell>
          <cell r="AY57" t="b">
            <v>0</v>
          </cell>
          <cell r="BA57" t="b">
            <v>0</v>
          </cell>
          <cell r="BC57" t="b">
            <v>0</v>
          </cell>
          <cell r="BE57" t="b">
            <v>0</v>
          </cell>
          <cell r="BG57" t="b">
            <v>0</v>
          </cell>
          <cell r="BH57" t="str">
            <v xml:space="preserve"> </v>
          </cell>
          <cell r="BJ57" t="b">
            <v>0</v>
          </cell>
          <cell r="BK57" t="str">
            <v xml:space="preserve"> </v>
          </cell>
          <cell r="BL57" t="str">
            <v xml:space="preserve"> </v>
          </cell>
          <cell r="BM57" t="str">
            <v/>
          </cell>
        </row>
        <row r="58">
          <cell r="I58" t="b">
            <v>0</v>
          </cell>
          <cell r="K58" t="b">
            <v>0</v>
          </cell>
          <cell r="M58" t="b">
            <v>0</v>
          </cell>
          <cell r="O58" t="b">
            <v>0</v>
          </cell>
          <cell r="Q58" t="b">
            <v>0</v>
          </cell>
          <cell r="R58" t="str">
            <v xml:space="preserve">  </v>
          </cell>
          <cell r="S58" t="str">
            <v xml:space="preserve"> </v>
          </cell>
          <cell r="W58" t="b">
            <v>0</v>
          </cell>
          <cell r="Y58" t="b">
            <v>0</v>
          </cell>
          <cell r="AA58" t="b">
            <v>0</v>
          </cell>
          <cell r="AC58" t="b">
            <v>0</v>
          </cell>
          <cell r="AE58" t="b">
            <v>0</v>
          </cell>
          <cell r="AG58" t="b">
            <v>0</v>
          </cell>
          <cell r="AI58" t="b">
            <v>0</v>
          </cell>
          <cell r="AK58" t="b">
            <v>0</v>
          </cell>
          <cell r="AM58" t="b">
            <v>0</v>
          </cell>
          <cell r="AO58" t="b">
            <v>0</v>
          </cell>
          <cell r="AQ58" t="b">
            <v>0</v>
          </cell>
          <cell r="AS58" t="b">
            <v>0</v>
          </cell>
          <cell r="AU58" t="b">
            <v>0</v>
          </cell>
          <cell r="AW58" t="b">
            <v>0</v>
          </cell>
          <cell r="AY58" t="b">
            <v>0</v>
          </cell>
          <cell r="BA58" t="b">
            <v>0</v>
          </cell>
          <cell r="BC58" t="b">
            <v>0</v>
          </cell>
          <cell r="BE58" t="b">
            <v>0</v>
          </cell>
          <cell r="BG58" t="b">
            <v>0</v>
          </cell>
          <cell r="BH58" t="str">
            <v xml:space="preserve"> </v>
          </cell>
          <cell r="BJ58" t="b">
            <v>0</v>
          </cell>
          <cell r="BK58" t="str">
            <v xml:space="preserve"> </v>
          </cell>
          <cell r="BL58" t="str">
            <v xml:space="preserve"> </v>
          </cell>
          <cell r="BM58" t="str">
            <v/>
          </cell>
        </row>
        <row r="59">
          <cell r="I59" t="b">
            <v>0</v>
          </cell>
          <cell r="K59" t="b">
            <v>0</v>
          </cell>
          <cell r="M59" t="b">
            <v>0</v>
          </cell>
          <cell r="O59" t="b">
            <v>0</v>
          </cell>
          <cell r="Q59" t="b">
            <v>0</v>
          </cell>
          <cell r="R59" t="str">
            <v xml:space="preserve">  </v>
          </cell>
          <cell r="S59" t="str">
            <v xml:space="preserve"> </v>
          </cell>
          <cell r="W59" t="b">
            <v>0</v>
          </cell>
          <cell r="Y59" t="b">
            <v>0</v>
          </cell>
          <cell r="AA59" t="b">
            <v>0</v>
          </cell>
          <cell r="AC59" t="b">
            <v>0</v>
          </cell>
          <cell r="AE59" t="b">
            <v>0</v>
          </cell>
          <cell r="AG59" t="b">
            <v>0</v>
          </cell>
          <cell r="AI59" t="b">
            <v>0</v>
          </cell>
          <cell r="AK59" t="b">
            <v>0</v>
          </cell>
          <cell r="AM59" t="b">
            <v>0</v>
          </cell>
          <cell r="AO59" t="b">
            <v>0</v>
          </cell>
          <cell r="AQ59" t="b">
            <v>0</v>
          </cell>
          <cell r="AS59" t="b">
            <v>0</v>
          </cell>
          <cell r="AU59" t="b">
            <v>0</v>
          </cell>
          <cell r="AW59" t="b">
            <v>0</v>
          </cell>
          <cell r="AY59" t="b">
            <v>0</v>
          </cell>
          <cell r="BA59" t="b">
            <v>0</v>
          </cell>
          <cell r="BC59" t="b">
            <v>0</v>
          </cell>
          <cell r="BE59" t="b">
            <v>0</v>
          </cell>
          <cell r="BG59" t="b">
            <v>0</v>
          </cell>
          <cell r="BH59" t="str">
            <v xml:space="preserve"> </v>
          </cell>
          <cell r="BJ59" t="b">
            <v>0</v>
          </cell>
          <cell r="BK59" t="str">
            <v xml:space="preserve"> </v>
          </cell>
          <cell r="BL59" t="str">
            <v xml:space="preserve"> </v>
          </cell>
          <cell r="BM59" t="str">
            <v/>
          </cell>
        </row>
        <row r="60">
          <cell r="I60" t="b">
            <v>0</v>
          </cell>
          <cell r="K60" t="b">
            <v>0</v>
          </cell>
          <cell r="M60" t="b">
            <v>0</v>
          </cell>
          <cell r="O60" t="b">
            <v>0</v>
          </cell>
          <cell r="Q60" t="b">
            <v>0</v>
          </cell>
          <cell r="R60" t="str">
            <v xml:space="preserve">  </v>
          </cell>
          <cell r="S60" t="str">
            <v xml:space="preserve"> </v>
          </cell>
          <cell r="W60" t="b">
            <v>0</v>
          </cell>
          <cell r="Y60" t="b">
            <v>0</v>
          </cell>
          <cell r="AA60" t="b">
            <v>0</v>
          </cell>
          <cell r="AC60" t="b">
            <v>0</v>
          </cell>
          <cell r="AE60" t="b">
            <v>0</v>
          </cell>
          <cell r="AG60" t="b">
            <v>0</v>
          </cell>
          <cell r="AI60" t="b">
            <v>0</v>
          </cell>
          <cell r="AK60" t="b">
            <v>0</v>
          </cell>
          <cell r="AM60" t="b">
            <v>0</v>
          </cell>
          <cell r="AO60" t="b">
            <v>0</v>
          </cell>
          <cell r="AQ60" t="b">
            <v>0</v>
          </cell>
          <cell r="AS60" t="b">
            <v>0</v>
          </cell>
          <cell r="AU60" t="b">
            <v>0</v>
          </cell>
          <cell r="AW60" t="b">
            <v>0</v>
          </cell>
          <cell r="AY60" t="b">
            <v>0</v>
          </cell>
          <cell r="BA60" t="b">
            <v>0</v>
          </cell>
          <cell r="BC60" t="b">
            <v>0</v>
          </cell>
          <cell r="BE60" t="b">
            <v>0</v>
          </cell>
          <cell r="BG60" t="b">
            <v>0</v>
          </cell>
          <cell r="BH60" t="str">
            <v xml:space="preserve"> </v>
          </cell>
          <cell r="BJ60" t="b">
            <v>0</v>
          </cell>
          <cell r="BK60" t="str">
            <v xml:space="preserve"> </v>
          </cell>
          <cell r="BL60" t="str">
            <v xml:space="preserve"> </v>
          </cell>
          <cell r="BM60" t="str">
            <v/>
          </cell>
        </row>
        <row r="61">
          <cell r="I61" t="b">
            <v>0</v>
          </cell>
          <cell r="K61" t="b">
            <v>0</v>
          </cell>
          <cell r="M61" t="b">
            <v>0</v>
          </cell>
          <cell r="O61" t="b">
            <v>0</v>
          </cell>
          <cell r="Q61" t="b">
            <v>0</v>
          </cell>
          <cell r="R61" t="str">
            <v xml:space="preserve">  </v>
          </cell>
          <cell r="S61" t="str">
            <v xml:space="preserve"> </v>
          </cell>
          <cell r="W61" t="b">
            <v>0</v>
          </cell>
          <cell r="Y61" t="b">
            <v>0</v>
          </cell>
          <cell r="AA61" t="b">
            <v>0</v>
          </cell>
          <cell r="AC61" t="b">
            <v>0</v>
          </cell>
          <cell r="AE61" t="b">
            <v>0</v>
          </cell>
          <cell r="AG61" t="b">
            <v>0</v>
          </cell>
          <cell r="AI61" t="b">
            <v>0</v>
          </cell>
          <cell r="AK61" t="b">
            <v>0</v>
          </cell>
          <cell r="AM61" t="b">
            <v>0</v>
          </cell>
          <cell r="AO61" t="b">
            <v>0</v>
          </cell>
          <cell r="AQ61" t="b">
            <v>0</v>
          </cell>
          <cell r="AS61" t="b">
            <v>0</v>
          </cell>
          <cell r="AU61" t="b">
            <v>0</v>
          </cell>
          <cell r="AW61" t="b">
            <v>0</v>
          </cell>
          <cell r="AY61" t="b">
            <v>0</v>
          </cell>
          <cell r="BA61" t="b">
            <v>0</v>
          </cell>
          <cell r="BC61" t="b">
            <v>0</v>
          </cell>
          <cell r="BE61" t="b">
            <v>0</v>
          </cell>
          <cell r="BG61" t="b">
            <v>0</v>
          </cell>
          <cell r="BH61" t="str">
            <v xml:space="preserve"> </v>
          </cell>
          <cell r="BJ61" t="b">
            <v>0</v>
          </cell>
          <cell r="BK61" t="str">
            <v xml:space="preserve"> </v>
          </cell>
          <cell r="BL61" t="str">
            <v xml:space="preserve"> </v>
          </cell>
          <cell r="BM61" t="str">
            <v/>
          </cell>
        </row>
        <row r="62">
          <cell r="I62" t="b">
            <v>0</v>
          </cell>
          <cell r="K62" t="b">
            <v>0</v>
          </cell>
          <cell r="M62" t="b">
            <v>0</v>
          </cell>
          <cell r="O62" t="b">
            <v>0</v>
          </cell>
          <cell r="Q62" t="b">
            <v>0</v>
          </cell>
          <cell r="R62" t="str">
            <v xml:space="preserve">  </v>
          </cell>
          <cell r="S62" t="str">
            <v xml:space="preserve"> </v>
          </cell>
          <cell r="W62" t="b">
            <v>0</v>
          </cell>
          <cell r="Y62" t="b">
            <v>0</v>
          </cell>
          <cell r="AA62" t="b">
            <v>0</v>
          </cell>
          <cell r="AC62" t="b">
            <v>0</v>
          </cell>
          <cell r="AE62" t="b">
            <v>0</v>
          </cell>
          <cell r="AG62" t="b">
            <v>0</v>
          </cell>
          <cell r="AI62" t="b">
            <v>0</v>
          </cell>
          <cell r="AK62" t="b">
            <v>0</v>
          </cell>
          <cell r="AM62" t="b">
            <v>0</v>
          </cell>
          <cell r="AO62" t="b">
            <v>0</v>
          </cell>
          <cell r="AQ62" t="b">
            <v>0</v>
          </cell>
          <cell r="AS62" t="b">
            <v>0</v>
          </cell>
          <cell r="AU62" t="b">
            <v>0</v>
          </cell>
          <cell r="AW62" t="b">
            <v>0</v>
          </cell>
          <cell r="AY62" t="b">
            <v>0</v>
          </cell>
          <cell r="BA62" t="b">
            <v>0</v>
          </cell>
          <cell r="BC62" t="b">
            <v>0</v>
          </cell>
          <cell r="BE62" t="b">
            <v>0</v>
          </cell>
          <cell r="BG62" t="b">
            <v>0</v>
          </cell>
          <cell r="BH62" t="str">
            <v xml:space="preserve"> </v>
          </cell>
          <cell r="BJ62" t="b">
            <v>0</v>
          </cell>
          <cell r="BK62" t="str">
            <v xml:space="preserve"> </v>
          </cell>
          <cell r="BL62" t="str">
            <v xml:space="preserve"> </v>
          </cell>
          <cell r="BM62" t="str">
            <v/>
          </cell>
        </row>
        <row r="63">
          <cell r="I63" t="b">
            <v>0</v>
          </cell>
          <cell r="K63" t="b">
            <v>0</v>
          </cell>
          <cell r="M63" t="b">
            <v>0</v>
          </cell>
          <cell r="O63" t="b">
            <v>0</v>
          </cell>
          <cell r="Q63" t="b">
            <v>0</v>
          </cell>
          <cell r="R63" t="str">
            <v xml:space="preserve">  </v>
          </cell>
          <cell r="S63" t="str">
            <v xml:space="preserve"> </v>
          </cell>
          <cell r="W63" t="b">
            <v>0</v>
          </cell>
          <cell r="Y63" t="b">
            <v>0</v>
          </cell>
          <cell r="AA63" t="b">
            <v>0</v>
          </cell>
          <cell r="AC63" t="b">
            <v>0</v>
          </cell>
          <cell r="AE63" t="b">
            <v>0</v>
          </cell>
          <cell r="AG63" t="b">
            <v>0</v>
          </cell>
          <cell r="AI63" t="b">
            <v>0</v>
          </cell>
          <cell r="AK63" t="b">
            <v>0</v>
          </cell>
          <cell r="AM63" t="b">
            <v>0</v>
          </cell>
          <cell r="AO63" t="b">
            <v>0</v>
          </cell>
          <cell r="AQ63" t="b">
            <v>0</v>
          </cell>
          <cell r="AS63" t="b">
            <v>0</v>
          </cell>
          <cell r="AU63" t="b">
            <v>0</v>
          </cell>
          <cell r="AW63" t="b">
            <v>0</v>
          </cell>
          <cell r="AY63" t="b">
            <v>0</v>
          </cell>
          <cell r="BA63" t="b">
            <v>0</v>
          </cell>
          <cell r="BC63" t="b">
            <v>0</v>
          </cell>
          <cell r="BE63" t="b">
            <v>0</v>
          </cell>
          <cell r="BG63" t="b">
            <v>0</v>
          </cell>
          <cell r="BH63" t="str">
            <v xml:space="preserve"> </v>
          </cell>
          <cell r="BJ63" t="b">
            <v>0</v>
          </cell>
          <cell r="BK63" t="str">
            <v xml:space="preserve"> </v>
          </cell>
          <cell r="BL63" t="str">
            <v xml:space="preserve"> </v>
          </cell>
          <cell r="BM63" t="str">
            <v/>
          </cell>
        </row>
        <row r="64">
          <cell r="I64" t="b">
            <v>0</v>
          </cell>
          <cell r="K64" t="b">
            <v>0</v>
          </cell>
          <cell r="M64" t="b">
            <v>0</v>
          </cell>
          <cell r="O64" t="b">
            <v>0</v>
          </cell>
          <cell r="Q64" t="b">
            <v>0</v>
          </cell>
          <cell r="R64" t="str">
            <v xml:space="preserve">  </v>
          </cell>
          <cell r="S64" t="str">
            <v xml:space="preserve"> </v>
          </cell>
          <cell r="W64" t="b">
            <v>0</v>
          </cell>
          <cell r="Y64" t="b">
            <v>0</v>
          </cell>
          <cell r="AA64" t="b">
            <v>0</v>
          </cell>
          <cell r="AC64" t="b">
            <v>0</v>
          </cell>
          <cell r="AE64" t="b">
            <v>0</v>
          </cell>
          <cell r="AG64" t="b">
            <v>0</v>
          </cell>
          <cell r="AI64" t="b">
            <v>0</v>
          </cell>
          <cell r="AK64" t="b">
            <v>0</v>
          </cell>
          <cell r="AM64" t="b">
            <v>0</v>
          </cell>
          <cell r="AO64" t="b">
            <v>0</v>
          </cell>
          <cell r="AQ64" t="b">
            <v>0</v>
          </cell>
          <cell r="AS64" t="b">
            <v>0</v>
          </cell>
          <cell r="AU64" t="b">
            <v>0</v>
          </cell>
          <cell r="AW64" t="b">
            <v>0</v>
          </cell>
          <cell r="AY64" t="b">
            <v>0</v>
          </cell>
          <cell r="BA64" t="b">
            <v>0</v>
          </cell>
          <cell r="BC64" t="b">
            <v>0</v>
          </cell>
          <cell r="BE64" t="b">
            <v>0</v>
          </cell>
          <cell r="BG64" t="b">
            <v>0</v>
          </cell>
          <cell r="BH64" t="str">
            <v xml:space="preserve"> </v>
          </cell>
          <cell r="BJ64" t="b">
            <v>0</v>
          </cell>
          <cell r="BK64" t="str">
            <v xml:space="preserve"> </v>
          </cell>
          <cell r="BL64" t="str">
            <v xml:space="preserve"> </v>
          </cell>
          <cell r="BM64" t="str">
            <v/>
          </cell>
        </row>
        <row r="65">
          <cell r="I65" t="b">
            <v>0</v>
          </cell>
          <cell r="K65" t="b">
            <v>0</v>
          </cell>
          <cell r="M65" t="b">
            <v>0</v>
          </cell>
          <cell r="O65" t="b">
            <v>0</v>
          </cell>
          <cell r="Q65" t="b">
            <v>0</v>
          </cell>
          <cell r="R65" t="str">
            <v xml:space="preserve">  </v>
          </cell>
          <cell r="S65" t="str">
            <v xml:space="preserve"> </v>
          </cell>
          <cell r="W65" t="b">
            <v>0</v>
          </cell>
          <cell r="Y65" t="b">
            <v>0</v>
          </cell>
          <cell r="AA65" t="b">
            <v>0</v>
          </cell>
          <cell r="AC65" t="b">
            <v>0</v>
          </cell>
          <cell r="AE65" t="b">
            <v>0</v>
          </cell>
          <cell r="AG65" t="b">
            <v>0</v>
          </cell>
          <cell r="AI65" t="b">
            <v>0</v>
          </cell>
          <cell r="AK65" t="b">
            <v>0</v>
          </cell>
          <cell r="AM65" t="b">
            <v>0</v>
          </cell>
          <cell r="AO65" t="b">
            <v>0</v>
          </cell>
          <cell r="AQ65" t="b">
            <v>0</v>
          </cell>
          <cell r="AS65" t="b">
            <v>0</v>
          </cell>
          <cell r="AU65" t="b">
            <v>0</v>
          </cell>
          <cell r="AW65" t="b">
            <v>0</v>
          </cell>
          <cell r="AY65" t="b">
            <v>0</v>
          </cell>
          <cell r="BA65" t="b">
            <v>0</v>
          </cell>
          <cell r="BC65" t="b">
            <v>0</v>
          </cell>
          <cell r="BE65" t="b">
            <v>0</v>
          </cell>
          <cell r="BG65" t="b">
            <v>0</v>
          </cell>
          <cell r="BH65" t="str">
            <v xml:space="preserve"> </v>
          </cell>
          <cell r="BJ65" t="b">
            <v>0</v>
          </cell>
          <cell r="BK65" t="str">
            <v xml:space="preserve"> </v>
          </cell>
          <cell r="BL65" t="str">
            <v xml:space="preserve"> </v>
          </cell>
          <cell r="BM65" t="str">
            <v/>
          </cell>
        </row>
        <row r="66">
          <cell r="I66" t="b">
            <v>0</v>
          </cell>
          <cell r="K66" t="b">
            <v>0</v>
          </cell>
          <cell r="M66" t="b">
            <v>0</v>
          </cell>
          <cell r="O66" t="b">
            <v>0</v>
          </cell>
          <cell r="Q66" t="b">
            <v>0</v>
          </cell>
          <cell r="R66" t="str">
            <v xml:space="preserve">  </v>
          </cell>
          <cell r="S66" t="str">
            <v xml:space="preserve"> </v>
          </cell>
          <cell r="W66" t="b">
            <v>0</v>
          </cell>
          <cell r="Y66" t="b">
            <v>0</v>
          </cell>
          <cell r="AA66" t="b">
            <v>0</v>
          </cell>
          <cell r="AC66" t="b">
            <v>0</v>
          </cell>
          <cell r="AE66" t="b">
            <v>0</v>
          </cell>
          <cell r="AG66" t="b">
            <v>0</v>
          </cell>
          <cell r="AI66" t="b">
            <v>0</v>
          </cell>
          <cell r="AK66" t="b">
            <v>0</v>
          </cell>
          <cell r="AM66" t="b">
            <v>0</v>
          </cell>
          <cell r="AO66" t="b">
            <v>0</v>
          </cell>
          <cell r="AQ66" t="b">
            <v>0</v>
          </cell>
          <cell r="AS66" t="b">
            <v>0</v>
          </cell>
          <cell r="AU66" t="b">
            <v>0</v>
          </cell>
          <cell r="AW66" t="b">
            <v>0</v>
          </cell>
          <cell r="AY66" t="b">
            <v>0</v>
          </cell>
          <cell r="BA66" t="b">
            <v>0</v>
          </cell>
          <cell r="BC66" t="b">
            <v>0</v>
          </cell>
          <cell r="BE66" t="b">
            <v>0</v>
          </cell>
          <cell r="BG66" t="b">
            <v>0</v>
          </cell>
          <cell r="BH66" t="str">
            <v xml:space="preserve"> </v>
          </cell>
          <cell r="BJ66" t="b">
            <v>0</v>
          </cell>
          <cell r="BK66" t="str">
            <v xml:space="preserve"> </v>
          </cell>
          <cell r="BL66" t="str">
            <v xml:space="preserve"> </v>
          </cell>
          <cell r="BM66" t="str">
            <v/>
          </cell>
        </row>
        <row r="67">
          <cell r="I67" t="b">
            <v>0</v>
          </cell>
          <cell r="K67" t="b">
            <v>0</v>
          </cell>
          <cell r="M67" t="b">
            <v>0</v>
          </cell>
          <cell r="O67" t="b">
            <v>0</v>
          </cell>
          <cell r="Q67" t="b">
            <v>0</v>
          </cell>
          <cell r="R67" t="str">
            <v xml:space="preserve">  </v>
          </cell>
          <cell r="S67" t="str">
            <v xml:space="preserve"> </v>
          </cell>
          <cell r="W67" t="b">
            <v>0</v>
          </cell>
          <cell r="Y67" t="b">
            <v>0</v>
          </cell>
          <cell r="AA67" t="b">
            <v>0</v>
          </cell>
          <cell r="AC67" t="b">
            <v>0</v>
          </cell>
          <cell r="AE67" t="b">
            <v>0</v>
          </cell>
          <cell r="AG67" t="b">
            <v>0</v>
          </cell>
          <cell r="AI67" t="b">
            <v>0</v>
          </cell>
          <cell r="AK67" t="b">
            <v>0</v>
          </cell>
          <cell r="AM67" t="b">
            <v>0</v>
          </cell>
          <cell r="AO67" t="b">
            <v>0</v>
          </cell>
          <cell r="AQ67" t="b">
            <v>0</v>
          </cell>
          <cell r="AS67" t="b">
            <v>0</v>
          </cell>
          <cell r="AU67" t="b">
            <v>0</v>
          </cell>
          <cell r="AW67" t="b">
            <v>0</v>
          </cell>
          <cell r="AY67" t="b">
            <v>0</v>
          </cell>
          <cell r="BA67" t="b">
            <v>0</v>
          </cell>
          <cell r="BC67" t="b">
            <v>0</v>
          </cell>
          <cell r="BE67" t="b">
            <v>0</v>
          </cell>
          <cell r="BG67" t="b">
            <v>0</v>
          </cell>
          <cell r="BH67" t="str">
            <v xml:space="preserve"> </v>
          </cell>
          <cell r="BJ67" t="b">
            <v>0</v>
          </cell>
          <cell r="BK67" t="str">
            <v xml:space="preserve"> </v>
          </cell>
          <cell r="BL67" t="str">
            <v xml:space="preserve"> </v>
          </cell>
          <cell r="BM67" t="str">
            <v/>
          </cell>
        </row>
        <row r="68">
          <cell r="I68" t="b">
            <v>0</v>
          </cell>
          <cell r="K68" t="b">
            <v>0</v>
          </cell>
          <cell r="M68" t="b">
            <v>0</v>
          </cell>
          <cell r="O68" t="b">
            <v>0</v>
          </cell>
          <cell r="Q68" t="b">
            <v>0</v>
          </cell>
          <cell r="R68" t="str">
            <v xml:space="preserve">  </v>
          </cell>
          <cell r="S68" t="str">
            <v xml:space="preserve"> </v>
          </cell>
          <cell r="W68" t="b">
            <v>0</v>
          </cell>
          <cell r="Y68" t="b">
            <v>0</v>
          </cell>
          <cell r="AA68" t="b">
            <v>0</v>
          </cell>
          <cell r="AC68" t="b">
            <v>0</v>
          </cell>
          <cell r="AE68" t="b">
            <v>0</v>
          </cell>
          <cell r="AG68" t="b">
            <v>0</v>
          </cell>
          <cell r="AI68" t="b">
            <v>0</v>
          </cell>
          <cell r="AK68" t="b">
            <v>0</v>
          </cell>
          <cell r="AM68" t="b">
            <v>0</v>
          </cell>
          <cell r="AO68" t="b">
            <v>0</v>
          </cell>
          <cell r="AQ68" t="b">
            <v>0</v>
          </cell>
          <cell r="AS68" t="b">
            <v>0</v>
          </cell>
          <cell r="AU68" t="b">
            <v>0</v>
          </cell>
          <cell r="AW68" t="b">
            <v>0</v>
          </cell>
          <cell r="AY68" t="b">
            <v>0</v>
          </cell>
          <cell r="BA68" t="b">
            <v>0</v>
          </cell>
          <cell r="BC68" t="b">
            <v>0</v>
          </cell>
          <cell r="BE68" t="b">
            <v>0</v>
          </cell>
          <cell r="BG68" t="b">
            <v>0</v>
          </cell>
          <cell r="BH68" t="str">
            <v xml:space="preserve"> </v>
          </cell>
          <cell r="BJ68" t="b">
            <v>0</v>
          </cell>
          <cell r="BK68" t="str">
            <v xml:space="preserve"> </v>
          </cell>
          <cell r="BL68" t="str">
            <v xml:space="preserve"> </v>
          </cell>
          <cell r="BM68" t="str">
            <v/>
          </cell>
        </row>
        <row r="69">
          <cell r="I69" t="b">
            <v>0</v>
          </cell>
          <cell r="K69" t="b">
            <v>0</v>
          </cell>
          <cell r="M69" t="b">
            <v>0</v>
          </cell>
          <cell r="O69" t="b">
            <v>0</v>
          </cell>
          <cell r="Q69" t="b">
            <v>0</v>
          </cell>
          <cell r="R69" t="str">
            <v xml:space="preserve">  </v>
          </cell>
          <cell r="S69" t="str">
            <v xml:space="preserve"> </v>
          </cell>
          <cell r="W69" t="b">
            <v>0</v>
          </cell>
          <cell r="Y69" t="b">
            <v>0</v>
          </cell>
          <cell r="AA69" t="b">
            <v>0</v>
          </cell>
          <cell r="AC69" t="b">
            <v>0</v>
          </cell>
          <cell r="AE69" t="b">
            <v>0</v>
          </cell>
          <cell r="AG69" t="b">
            <v>0</v>
          </cell>
          <cell r="AI69" t="b">
            <v>0</v>
          </cell>
          <cell r="AK69" t="b">
            <v>0</v>
          </cell>
          <cell r="AM69" t="b">
            <v>0</v>
          </cell>
          <cell r="AO69" t="b">
            <v>0</v>
          </cell>
          <cell r="AQ69" t="b">
            <v>0</v>
          </cell>
          <cell r="AS69" t="b">
            <v>0</v>
          </cell>
          <cell r="AU69" t="b">
            <v>0</v>
          </cell>
          <cell r="AW69" t="b">
            <v>0</v>
          </cell>
          <cell r="AY69" t="b">
            <v>0</v>
          </cell>
          <cell r="BA69" t="b">
            <v>0</v>
          </cell>
          <cell r="BC69" t="b">
            <v>0</v>
          </cell>
          <cell r="BE69" t="b">
            <v>0</v>
          </cell>
          <cell r="BG69" t="b">
            <v>0</v>
          </cell>
          <cell r="BH69" t="str">
            <v xml:space="preserve"> </v>
          </cell>
          <cell r="BJ69" t="b">
            <v>0</v>
          </cell>
          <cell r="BK69" t="str">
            <v xml:space="preserve"> </v>
          </cell>
          <cell r="BL69" t="str">
            <v xml:space="preserve"> </v>
          </cell>
          <cell r="BM69" t="str">
            <v/>
          </cell>
        </row>
        <row r="70">
          <cell r="I70" t="b">
            <v>0</v>
          </cell>
          <cell r="K70" t="b">
            <v>0</v>
          </cell>
          <cell r="M70" t="b">
            <v>0</v>
          </cell>
          <cell r="O70" t="b">
            <v>0</v>
          </cell>
          <cell r="Q70" t="b">
            <v>0</v>
          </cell>
          <cell r="R70" t="str">
            <v xml:space="preserve">  </v>
          </cell>
          <cell r="S70" t="str">
            <v xml:space="preserve"> </v>
          </cell>
          <cell r="W70" t="b">
            <v>0</v>
          </cell>
          <cell r="Y70" t="b">
            <v>0</v>
          </cell>
          <cell r="AA70" t="b">
            <v>0</v>
          </cell>
          <cell r="AC70" t="b">
            <v>0</v>
          </cell>
          <cell r="AE70" t="b">
            <v>0</v>
          </cell>
          <cell r="AG70" t="b">
            <v>0</v>
          </cell>
          <cell r="AI70" t="b">
            <v>0</v>
          </cell>
          <cell r="AK70" t="b">
            <v>0</v>
          </cell>
          <cell r="AM70" t="b">
            <v>0</v>
          </cell>
          <cell r="AO70" t="b">
            <v>0</v>
          </cell>
          <cell r="AQ70" t="b">
            <v>0</v>
          </cell>
          <cell r="AS70" t="b">
            <v>0</v>
          </cell>
          <cell r="AU70" t="b">
            <v>0</v>
          </cell>
          <cell r="AW70" t="b">
            <v>0</v>
          </cell>
          <cell r="AY70" t="b">
            <v>0</v>
          </cell>
          <cell r="BA70" t="b">
            <v>0</v>
          </cell>
          <cell r="BC70" t="b">
            <v>0</v>
          </cell>
          <cell r="BE70" t="b">
            <v>0</v>
          </cell>
          <cell r="BG70" t="b">
            <v>0</v>
          </cell>
          <cell r="BH70" t="str">
            <v xml:space="preserve"> </v>
          </cell>
          <cell r="BJ70" t="b">
            <v>0</v>
          </cell>
          <cell r="BK70" t="str">
            <v xml:space="preserve"> </v>
          </cell>
          <cell r="BL70" t="str">
            <v xml:space="preserve"> </v>
          </cell>
          <cell r="BM70" t="str">
            <v/>
          </cell>
        </row>
        <row r="71">
          <cell r="I71" t="b">
            <v>0</v>
          </cell>
          <cell r="K71" t="b">
            <v>0</v>
          </cell>
          <cell r="M71" t="b">
            <v>0</v>
          </cell>
          <cell r="O71" t="b">
            <v>0</v>
          </cell>
          <cell r="Q71" t="b">
            <v>0</v>
          </cell>
          <cell r="R71" t="str">
            <v xml:space="preserve">  </v>
          </cell>
          <cell r="S71" t="str">
            <v xml:space="preserve"> </v>
          </cell>
          <cell r="W71" t="b">
            <v>0</v>
          </cell>
          <cell r="Y71" t="b">
            <v>0</v>
          </cell>
          <cell r="AA71" t="b">
            <v>0</v>
          </cell>
          <cell r="AC71" t="b">
            <v>0</v>
          </cell>
          <cell r="AE71" t="b">
            <v>0</v>
          </cell>
          <cell r="AG71" t="b">
            <v>0</v>
          </cell>
          <cell r="AI71" t="b">
            <v>0</v>
          </cell>
          <cell r="AK71" t="b">
            <v>0</v>
          </cell>
          <cell r="AM71" t="b">
            <v>0</v>
          </cell>
          <cell r="AO71" t="b">
            <v>0</v>
          </cell>
          <cell r="AQ71" t="b">
            <v>0</v>
          </cell>
          <cell r="AS71" t="b">
            <v>0</v>
          </cell>
          <cell r="AU71" t="b">
            <v>0</v>
          </cell>
          <cell r="AW71" t="b">
            <v>0</v>
          </cell>
          <cell r="AY71" t="b">
            <v>0</v>
          </cell>
          <cell r="BA71" t="b">
            <v>0</v>
          </cell>
          <cell r="BC71" t="b">
            <v>0</v>
          </cell>
          <cell r="BE71" t="b">
            <v>0</v>
          </cell>
          <cell r="BG71" t="b">
            <v>0</v>
          </cell>
          <cell r="BH71" t="str">
            <v xml:space="preserve"> </v>
          </cell>
          <cell r="BJ71" t="b">
            <v>0</v>
          </cell>
          <cell r="BK71" t="str">
            <v xml:space="preserve"> </v>
          </cell>
          <cell r="BL71" t="str">
            <v xml:space="preserve"> </v>
          </cell>
          <cell r="BM71" t="str">
            <v/>
          </cell>
        </row>
        <row r="72">
          <cell r="I72" t="b">
            <v>0</v>
          </cell>
          <cell r="K72" t="b">
            <v>0</v>
          </cell>
          <cell r="M72" t="b">
            <v>0</v>
          </cell>
          <cell r="O72" t="b">
            <v>0</v>
          </cell>
          <cell r="Q72" t="b">
            <v>0</v>
          </cell>
          <cell r="R72" t="str">
            <v xml:space="preserve">  </v>
          </cell>
          <cell r="S72" t="str">
            <v xml:space="preserve"> </v>
          </cell>
          <cell r="W72" t="b">
            <v>0</v>
          </cell>
          <cell r="Y72" t="b">
            <v>0</v>
          </cell>
          <cell r="AA72" t="b">
            <v>0</v>
          </cell>
          <cell r="AC72" t="b">
            <v>0</v>
          </cell>
          <cell r="AE72" t="b">
            <v>0</v>
          </cell>
          <cell r="AG72" t="b">
            <v>0</v>
          </cell>
          <cell r="AI72" t="b">
            <v>0</v>
          </cell>
          <cell r="AK72" t="b">
            <v>0</v>
          </cell>
          <cell r="AM72" t="b">
            <v>0</v>
          </cell>
          <cell r="AO72" t="b">
            <v>0</v>
          </cell>
          <cell r="AQ72" t="b">
            <v>0</v>
          </cell>
          <cell r="AS72" t="b">
            <v>0</v>
          </cell>
          <cell r="AU72" t="b">
            <v>0</v>
          </cell>
          <cell r="AW72" t="b">
            <v>0</v>
          </cell>
          <cell r="AY72" t="b">
            <v>0</v>
          </cell>
          <cell r="BA72" t="b">
            <v>0</v>
          </cell>
          <cell r="BC72" t="b">
            <v>0</v>
          </cell>
          <cell r="BE72" t="b">
            <v>0</v>
          </cell>
          <cell r="BG72" t="b">
            <v>0</v>
          </cell>
          <cell r="BH72" t="str">
            <v xml:space="preserve"> </v>
          </cell>
          <cell r="BJ72" t="b">
            <v>0</v>
          </cell>
          <cell r="BK72" t="str">
            <v xml:space="preserve"> </v>
          </cell>
          <cell r="BL72" t="str">
            <v xml:space="preserve"> </v>
          </cell>
          <cell r="BM72" t="str">
            <v/>
          </cell>
        </row>
        <row r="73">
          <cell r="I73" t="b">
            <v>0</v>
          </cell>
          <cell r="K73" t="b">
            <v>0</v>
          </cell>
          <cell r="M73" t="b">
            <v>0</v>
          </cell>
          <cell r="O73" t="b">
            <v>0</v>
          </cell>
          <cell r="Q73" t="b">
            <v>0</v>
          </cell>
          <cell r="R73" t="str">
            <v xml:space="preserve">  </v>
          </cell>
          <cell r="S73" t="str">
            <v xml:space="preserve"> </v>
          </cell>
          <cell r="W73" t="b">
            <v>0</v>
          </cell>
          <cell r="Y73" t="b">
            <v>0</v>
          </cell>
          <cell r="AA73" t="b">
            <v>0</v>
          </cell>
          <cell r="AC73" t="b">
            <v>0</v>
          </cell>
          <cell r="AE73" t="b">
            <v>0</v>
          </cell>
          <cell r="AG73" t="b">
            <v>0</v>
          </cell>
          <cell r="AI73" t="b">
            <v>0</v>
          </cell>
          <cell r="AK73" t="b">
            <v>0</v>
          </cell>
          <cell r="AM73" t="b">
            <v>0</v>
          </cell>
          <cell r="AO73" t="b">
            <v>0</v>
          </cell>
          <cell r="AQ73" t="b">
            <v>0</v>
          </cell>
          <cell r="AS73" t="b">
            <v>0</v>
          </cell>
          <cell r="AU73" t="b">
            <v>0</v>
          </cell>
          <cell r="AW73" t="b">
            <v>0</v>
          </cell>
          <cell r="AY73" t="b">
            <v>0</v>
          </cell>
          <cell r="BA73" t="b">
            <v>0</v>
          </cell>
          <cell r="BC73" t="b">
            <v>0</v>
          </cell>
          <cell r="BE73" t="b">
            <v>0</v>
          </cell>
          <cell r="BG73" t="b">
            <v>0</v>
          </cell>
          <cell r="BH73" t="str">
            <v xml:space="preserve"> </v>
          </cell>
          <cell r="BJ73" t="b">
            <v>0</v>
          </cell>
          <cell r="BK73" t="str">
            <v xml:space="preserve"> </v>
          </cell>
          <cell r="BL73" t="str">
            <v xml:space="preserve"> </v>
          </cell>
          <cell r="BM73" t="str">
            <v/>
          </cell>
        </row>
        <row r="74">
          <cell r="I74" t="b">
            <v>0</v>
          </cell>
          <cell r="K74" t="b">
            <v>0</v>
          </cell>
          <cell r="M74" t="b">
            <v>0</v>
          </cell>
          <cell r="O74" t="b">
            <v>0</v>
          </cell>
          <cell r="Q74" t="b">
            <v>0</v>
          </cell>
          <cell r="R74" t="str">
            <v xml:space="preserve">  </v>
          </cell>
          <cell r="S74" t="str">
            <v xml:space="preserve"> </v>
          </cell>
          <cell r="W74" t="b">
            <v>0</v>
          </cell>
          <cell r="Y74" t="b">
            <v>0</v>
          </cell>
          <cell r="AA74" t="b">
            <v>0</v>
          </cell>
          <cell r="AC74" t="b">
            <v>0</v>
          </cell>
          <cell r="AE74" t="b">
            <v>0</v>
          </cell>
          <cell r="AG74" t="b">
            <v>0</v>
          </cell>
          <cell r="AI74" t="b">
            <v>0</v>
          </cell>
          <cell r="AK74" t="b">
            <v>0</v>
          </cell>
          <cell r="AM74" t="b">
            <v>0</v>
          </cell>
          <cell r="AO74" t="b">
            <v>0</v>
          </cell>
          <cell r="AQ74" t="b">
            <v>0</v>
          </cell>
          <cell r="AS74" t="b">
            <v>0</v>
          </cell>
          <cell r="AU74" t="b">
            <v>0</v>
          </cell>
          <cell r="AW74" t="b">
            <v>0</v>
          </cell>
          <cell r="AY74" t="b">
            <v>0</v>
          </cell>
          <cell r="BA74" t="b">
            <v>0</v>
          </cell>
          <cell r="BC74" t="b">
            <v>0</v>
          </cell>
          <cell r="BE74" t="b">
            <v>0</v>
          </cell>
          <cell r="BG74" t="b">
            <v>0</v>
          </cell>
          <cell r="BH74" t="str">
            <v xml:space="preserve"> </v>
          </cell>
          <cell r="BJ74" t="b">
            <v>0</v>
          </cell>
          <cell r="BK74" t="str">
            <v xml:space="preserve"> </v>
          </cell>
          <cell r="BL74" t="str">
            <v xml:space="preserve"> </v>
          </cell>
          <cell r="BM74" t="str">
            <v/>
          </cell>
        </row>
        <row r="75">
          <cell r="I75" t="b">
            <v>0</v>
          </cell>
          <cell r="K75" t="b">
            <v>0</v>
          </cell>
          <cell r="M75" t="b">
            <v>0</v>
          </cell>
          <cell r="O75" t="b">
            <v>0</v>
          </cell>
          <cell r="Q75" t="b">
            <v>0</v>
          </cell>
          <cell r="R75" t="str">
            <v xml:space="preserve">  </v>
          </cell>
          <cell r="S75" t="str">
            <v xml:space="preserve"> </v>
          </cell>
          <cell r="W75" t="b">
            <v>0</v>
          </cell>
          <cell r="Y75" t="b">
            <v>0</v>
          </cell>
          <cell r="AA75" t="b">
            <v>0</v>
          </cell>
          <cell r="AC75" t="b">
            <v>0</v>
          </cell>
          <cell r="AE75" t="b">
            <v>0</v>
          </cell>
          <cell r="AG75" t="b">
            <v>0</v>
          </cell>
          <cell r="AI75" t="b">
            <v>0</v>
          </cell>
          <cell r="AK75" t="b">
            <v>0</v>
          </cell>
          <cell r="AM75" t="b">
            <v>0</v>
          </cell>
          <cell r="AO75" t="b">
            <v>0</v>
          </cell>
          <cell r="AQ75" t="b">
            <v>0</v>
          </cell>
          <cell r="AS75" t="b">
            <v>0</v>
          </cell>
          <cell r="AU75" t="b">
            <v>0</v>
          </cell>
          <cell r="AW75" t="b">
            <v>0</v>
          </cell>
          <cell r="AY75" t="b">
            <v>0</v>
          </cell>
          <cell r="BA75" t="b">
            <v>0</v>
          </cell>
          <cell r="BC75" t="b">
            <v>0</v>
          </cell>
          <cell r="BE75" t="b">
            <v>0</v>
          </cell>
          <cell r="BG75" t="b">
            <v>0</v>
          </cell>
          <cell r="BH75" t="str">
            <v xml:space="preserve"> </v>
          </cell>
          <cell r="BJ75" t="b">
            <v>0</v>
          </cell>
          <cell r="BK75" t="str">
            <v xml:space="preserve"> </v>
          </cell>
          <cell r="BL75" t="str">
            <v xml:space="preserve"> </v>
          </cell>
          <cell r="BM75" t="str">
            <v/>
          </cell>
        </row>
        <row r="76">
          <cell r="I76" t="b">
            <v>0</v>
          </cell>
          <cell r="K76" t="b">
            <v>0</v>
          </cell>
          <cell r="M76" t="b">
            <v>0</v>
          </cell>
          <cell r="O76" t="b">
            <v>0</v>
          </cell>
          <cell r="Q76" t="b">
            <v>0</v>
          </cell>
          <cell r="R76" t="str">
            <v xml:space="preserve">  </v>
          </cell>
          <cell r="S76" t="str">
            <v xml:space="preserve"> </v>
          </cell>
          <cell r="W76" t="b">
            <v>0</v>
          </cell>
          <cell r="Y76" t="b">
            <v>0</v>
          </cell>
          <cell r="AA76" t="b">
            <v>0</v>
          </cell>
          <cell r="AC76" t="b">
            <v>0</v>
          </cell>
          <cell r="AE76" t="b">
            <v>0</v>
          </cell>
          <cell r="AG76" t="b">
            <v>0</v>
          </cell>
          <cell r="AI76" t="b">
            <v>0</v>
          </cell>
          <cell r="AK76" t="b">
            <v>0</v>
          </cell>
          <cell r="AM76" t="b">
            <v>0</v>
          </cell>
          <cell r="AO76" t="b">
            <v>0</v>
          </cell>
          <cell r="AQ76" t="b">
            <v>0</v>
          </cell>
          <cell r="AS76" t="b">
            <v>0</v>
          </cell>
          <cell r="AU76" t="b">
            <v>0</v>
          </cell>
          <cell r="AW76" t="b">
            <v>0</v>
          </cell>
          <cell r="AY76" t="b">
            <v>0</v>
          </cell>
          <cell r="BA76" t="b">
            <v>0</v>
          </cell>
          <cell r="BC76" t="b">
            <v>0</v>
          </cell>
          <cell r="BE76" t="b">
            <v>0</v>
          </cell>
          <cell r="BG76" t="b">
            <v>0</v>
          </cell>
          <cell r="BH76" t="str">
            <v xml:space="preserve"> </v>
          </cell>
          <cell r="BJ76" t="b">
            <v>0</v>
          </cell>
          <cell r="BK76" t="str">
            <v xml:space="preserve"> </v>
          </cell>
          <cell r="BL76" t="str">
            <v xml:space="preserve"> </v>
          </cell>
          <cell r="BM76" t="str">
            <v/>
          </cell>
        </row>
        <row r="77">
          <cell r="I77" t="b">
            <v>0</v>
          </cell>
          <cell r="K77" t="b">
            <v>0</v>
          </cell>
          <cell r="M77" t="b">
            <v>0</v>
          </cell>
          <cell r="O77" t="b">
            <v>0</v>
          </cell>
          <cell r="Q77" t="b">
            <v>0</v>
          </cell>
          <cell r="R77" t="str">
            <v xml:space="preserve">  </v>
          </cell>
          <cell r="S77" t="str">
            <v xml:space="preserve"> </v>
          </cell>
          <cell r="W77" t="b">
            <v>0</v>
          </cell>
          <cell r="Y77" t="b">
            <v>0</v>
          </cell>
          <cell r="AA77" t="b">
            <v>0</v>
          </cell>
          <cell r="AC77" t="b">
            <v>0</v>
          </cell>
          <cell r="AE77" t="b">
            <v>0</v>
          </cell>
          <cell r="AG77" t="b">
            <v>0</v>
          </cell>
          <cell r="AI77" t="b">
            <v>0</v>
          </cell>
          <cell r="AK77" t="b">
            <v>0</v>
          </cell>
          <cell r="AM77" t="b">
            <v>0</v>
          </cell>
          <cell r="AO77" t="b">
            <v>0</v>
          </cell>
          <cell r="AQ77" t="b">
            <v>0</v>
          </cell>
          <cell r="AS77" t="b">
            <v>0</v>
          </cell>
          <cell r="AU77" t="b">
            <v>0</v>
          </cell>
          <cell r="AW77" t="b">
            <v>0</v>
          </cell>
          <cell r="AY77" t="b">
            <v>0</v>
          </cell>
          <cell r="BA77" t="b">
            <v>0</v>
          </cell>
          <cell r="BC77" t="b">
            <v>0</v>
          </cell>
          <cell r="BE77" t="b">
            <v>0</v>
          </cell>
          <cell r="BG77" t="b">
            <v>0</v>
          </cell>
          <cell r="BH77" t="str">
            <v xml:space="preserve"> </v>
          </cell>
          <cell r="BJ77" t="b">
            <v>0</v>
          </cell>
          <cell r="BK77" t="str">
            <v xml:space="preserve"> </v>
          </cell>
          <cell r="BL77" t="str">
            <v xml:space="preserve"> </v>
          </cell>
          <cell r="BM77" t="str">
            <v/>
          </cell>
        </row>
        <row r="78">
          <cell r="I78" t="b">
            <v>0</v>
          </cell>
          <cell r="K78" t="b">
            <v>0</v>
          </cell>
          <cell r="M78" t="b">
            <v>0</v>
          </cell>
          <cell r="O78" t="b">
            <v>0</v>
          </cell>
          <cell r="Q78" t="b">
            <v>0</v>
          </cell>
          <cell r="R78" t="str">
            <v xml:space="preserve">  </v>
          </cell>
          <cell r="S78" t="str">
            <v xml:space="preserve"> </v>
          </cell>
          <cell r="W78" t="b">
            <v>0</v>
          </cell>
          <cell r="Y78" t="b">
            <v>0</v>
          </cell>
          <cell r="AA78" t="b">
            <v>0</v>
          </cell>
          <cell r="AC78" t="b">
            <v>0</v>
          </cell>
          <cell r="AE78" t="b">
            <v>0</v>
          </cell>
          <cell r="AG78" t="b">
            <v>0</v>
          </cell>
          <cell r="AI78" t="b">
            <v>0</v>
          </cell>
          <cell r="AK78" t="b">
            <v>0</v>
          </cell>
          <cell r="AM78" t="b">
            <v>0</v>
          </cell>
          <cell r="AO78" t="b">
            <v>0</v>
          </cell>
          <cell r="AQ78" t="b">
            <v>0</v>
          </cell>
          <cell r="AS78" t="b">
            <v>0</v>
          </cell>
          <cell r="AU78" t="b">
            <v>0</v>
          </cell>
          <cell r="AW78" t="b">
            <v>0</v>
          </cell>
          <cell r="AY78" t="b">
            <v>0</v>
          </cell>
          <cell r="BA78" t="b">
            <v>0</v>
          </cell>
          <cell r="BC78" t="b">
            <v>0</v>
          </cell>
          <cell r="BE78" t="b">
            <v>0</v>
          </cell>
          <cell r="BG78" t="b">
            <v>0</v>
          </cell>
          <cell r="BH78" t="str">
            <v xml:space="preserve"> </v>
          </cell>
          <cell r="BJ78" t="b">
            <v>0</v>
          </cell>
          <cell r="BK78" t="str">
            <v xml:space="preserve"> </v>
          </cell>
          <cell r="BL78" t="str">
            <v xml:space="preserve"> </v>
          </cell>
          <cell r="BM78" t="str">
            <v/>
          </cell>
        </row>
        <row r="79">
          <cell r="I79" t="b">
            <v>0</v>
          </cell>
          <cell r="K79" t="b">
            <v>0</v>
          </cell>
          <cell r="M79" t="b">
            <v>0</v>
          </cell>
          <cell r="O79" t="b">
            <v>0</v>
          </cell>
          <cell r="Q79" t="b">
            <v>0</v>
          </cell>
          <cell r="R79" t="str">
            <v xml:space="preserve">  </v>
          </cell>
          <cell r="S79" t="str">
            <v xml:space="preserve"> </v>
          </cell>
          <cell r="W79" t="b">
            <v>0</v>
          </cell>
          <cell r="Y79" t="b">
            <v>0</v>
          </cell>
          <cell r="AA79" t="b">
            <v>0</v>
          </cell>
          <cell r="AC79" t="b">
            <v>0</v>
          </cell>
          <cell r="AE79" t="b">
            <v>0</v>
          </cell>
          <cell r="AG79" t="b">
            <v>0</v>
          </cell>
          <cell r="AI79" t="b">
            <v>0</v>
          </cell>
          <cell r="AK79" t="b">
            <v>0</v>
          </cell>
          <cell r="AM79" t="b">
            <v>0</v>
          </cell>
          <cell r="AO79" t="b">
            <v>0</v>
          </cell>
          <cell r="AQ79" t="b">
            <v>0</v>
          </cell>
          <cell r="AS79" t="b">
            <v>0</v>
          </cell>
          <cell r="AU79" t="b">
            <v>0</v>
          </cell>
          <cell r="AW79" t="b">
            <v>0</v>
          </cell>
          <cell r="AY79" t="b">
            <v>0</v>
          </cell>
          <cell r="BA79" t="b">
            <v>0</v>
          </cell>
          <cell r="BC79" t="b">
            <v>0</v>
          </cell>
          <cell r="BE79" t="b">
            <v>0</v>
          </cell>
          <cell r="BG79" t="b">
            <v>0</v>
          </cell>
          <cell r="BH79" t="str">
            <v xml:space="preserve"> </v>
          </cell>
          <cell r="BJ79" t="b">
            <v>0</v>
          </cell>
          <cell r="BK79" t="str">
            <v xml:space="preserve"> </v>
          </cell>
          <cell r="BL79" t="str">
            <v xml:space="preserve"> </v>
          </cell>
          <cell r="BM79" t="str">
            <v/>
          </cell>
        </row>
        <row r="80">
          <cell r="I80" t="b">
            <v>0</v>
          </cell>
          <cell r="K80" t="b">
            <v>0</v>
          </cell>
          <cell r="M80" t="b">
            <v>0</v>
          </cell>
          <cell r="O80" t="b">
            <v>0</v>
          </cell>
          <cell r="Q80" t="b">
            <v>0</v>
          </cell>
          <cell r="R80" t="str">
            <v xml:space="preserve">  </v>
          </cell>
          <cell r="S80" t="str">
            <v xml:space="preserve"> </v>
          </cell>
          <cell r="W80" t="b">
            <v>0</v>
          </cell>
          <cell r="Y80" t="b">
            <v>0</v>
          </cell>
          <cell r="AA80" t="b">
            <v>0</v>
          </cell>
          <cell r="AC80" t="b">
            <v>0</v>
          </cell>
          <cell r="AE80" t="b">
            <v>0</v>
          </cell>
          <cell r="AG80" t="b">
            <v>0</v>
          </cell>
          <cell r="AI80" t="b">
            <v>0</v>
          </cell>
          <cell r="AK80" t="b">
            <v>0</v>
          </cell>
          <cell r="AM80" t="b">
            <v>0</v>
          </cell>
          <cell r="AO80" t="b">
            <v>0</v>
          </cell>
          <cell r="AQ80" t="b">
            <v>0</v>
          </cell>
          <cell r="AS80" t="b">
            <v>0</v>
          </cell>
          <cell r="AU80" t="b">
            <v>0</v>
          </cell>
          <cell r="AW80" t="b">
            <v>0</v>
          </cell>
          <cell r="AY80" t="b">
            <v>0</v>
          </cell>
          <cell r="BA80" t="b">
            <v>0</v>
          </cell>
          <cell r="BC80" t="b">
            <v>0</v>
          </cell>
          <cell r="BE80" t="b">
            <v>0</v>
          </cell>
          <cell r="BG80" t="b">
            <v>0</v>
          </cell>
          <cell r="BH80" t="str">
            <v xml:space="preserve"> </v>
          </cell>
          <cell r="BJ80" t="b">
            <v>0</v>
          </cell>
          <cell r="BK80" t="str">
            <v xml:space="preserve"> </v>
          </cell>
          <cell r="BL80" t="str">
            <v xml:space="preserve"> </v>
          </cell>
          <cell r="BM80" t="str">
            <v/>
          </cell>
        </row>
        <row r="81">
          <cell r="I81" t="b">
            <v>0</v>
          </cell>
          <cell r="K81" t="b">
            <v>0</v>
          </cell>
          <cell r="M81" t="b">
            <v>0</v>
          </cell>
          <cell r="O81" t="b">
            <v>0</v>
          </cell>
          <cell r="Q81" t="b">
            <v>0</v>
          </cell>
          <cell r="R81" t="str">
            <v xml:space="preserve">  </v>
          </cell>
          <cell r="S81" t="str">
            <v xml:space="preserve"> </v>
          </cell>
          <cell r="W81" t="b">
            <v>0</v>
          </cell>
          <cell r="Y81" t="b">
            <v>0</v>
          </cell>
          <cell r="AA81" t="b">
            <v>0</v>
          </cell>
          <cell r="AC81" t="b">
            <v>0</v>
          </cell>
          <cell r="AE81" t="b">
            <v>0</v>
          </cell>
          <cell r="AG81" t="b">
            <v>0</v>
          </cell>
          <cell r="AI81" t="b">
            <v>0</v>
          </cell>
          <cell r="AK81" t="b">
            <v>0</v>
          </cell>
          <cell r="AM81" t="b">
            <v>0</v>
          </cell>
          <cell r="AO81" t="b">
            <v>0</v>
          </cell>
          <cell r="AQ81" t="b">
            <v>0</v>
          </cell>
          <cell r="AS81" t="b">
            <v>0</v>
          </cell>
          <cell r="AU81" t="b">
            <v>0</v>
          </cell>
          <cell r="AW81" t="b">
            <v>0</v>
          </cell>
          <cell r="AY81" t="b">
            <v>0</v>
          </cell>
          <cell r="BA81" t="b">
            <v>0</v>
          </cell>
          <cell r="BC81" t="b">
            <v>0</v>
          </cell>
          <cell r="BE81" t="b">
            <v>0</v>
          </cell>
          <cell r="BG81" t="b">
            <v>0</v>
          </cell>
          <cell r="BH81" t="str">
            <v xml:space="preserve"> </v>
          </cell>
          <cell r="BJ81" t="b">
            <v>0</v>
          </cell>
          <cell r="BK81" t="str">
            <v xml:space="preserve"> </v>
          </cell>
          <cell r="BL81" t="str">
            <v xml:space="preserve"> </v>
          </cell>
          <cell r="BM81" t="str">
            <v/>
          </cell>
        </row>
        <row r="82">
          <cell r="I82" t="b">
            <v>0</v>
          </cell>
          <cell r="K82" t="b">
            <v>0</v>
          </cell>
          <cell r="M82" t="b">
            <v>0</v>
          </cell>
          <cell r="O82" t="b">
            <v>0</v>
          </cell>
          <cell r="Q82" t="b">
            <v>0</v>
          </cell>
          <cell r="R82" t="str">
            <v xml:space="preserve">  </v>
          </cell>
          <cell r="S82" t="str">
            <v xml:space="preserve"> </v>
          </cell>
          <cell r="W82" t="b">
            <v>0</v>
          </cell>
          <cell r="Y82" t="b">
            <v>0</v>
          </cell>
          <cell r="AA82" t="b">
            <v>0</v>
          </cell>
          <cell r="AC82" t="b">
            <v>0</v>
          </cell>
          <cell r="AE82" t="b">
            <v>0</v>
          </cell>
          <cell r="AG82" t="b">
            <v>0</v>
          </cell>
          <cell r="AI82" t="b">
            <v>0</v>
          </cell>
          <cell r="AK82" t="b">
            <v>0</v>
          </cell>
          <cell r="AM82" t="b">
            <v>0</v>
          </cell>
          <cell r="AO82" t="b">
            <v>0</v>
          </cell>
          <cell r="AQ82" t="b">
            <v>0</v>
          </cell>
          <cell r="AS82" t="b">
            <v>0</v>
          </cell>
          <cell r="AU82" t="b">
            <v>0</v>
          </cell>
          <cell r="AW82" t="b">
            <v>0</v>
          </cell>
          <cell r="AY82" t="b">
            <v>0</v>
          </cell>
          <cell r="BA82" t="b">
            <v>0</v>
          </cell>
          <cell r="BC82" t="b">
            <v>0</v>
          </cell>
          <cell r="BE82" t="b">
            <v>0</v>
          </cell>
          <cell r="BG82" t="b">
            <v>0</v>
          </cell>
          <cell r="BH82" t="str">
            <v xml:space="preserve"> </v>
          </cell>
          <cell r="BJ82" t="b">
            <v>0</v>
          </cell>
          <cell r="BK82" t="str">
            <v xml:space="preserve"> </v>
          </cell>
          <cell r="BL82" t="str">
            <v xml:space="preserve"> </v>
          </cell>
          <cell r="BM82" t="str">
            <v/>
          </cell>
        </row>
        <row r="83">
          <cell r="I83" t="b">
            <v>0</v>
          </cell>
          <cell r="K83" t="b">
            <v>0</v>
          </cell>
          <cell r="M83" t="b">
            <v>0</v>
          </cell>
          <cell r="O83" t="b">
            <v>0</v>
          </cell>
          <cell r="Q83" t="b">
            <v>0</v>
          </cell>
          <cell r="R83" t="str">
            <v xml:space="preserve">  </v>
          </cell>
          <cell r="S83" t="str">
            <v xml:space="preserve"> </v>
          </cell>
          <cell r="W83" t="b">
            <v>0</v>
          </cell>
          <cell r="Y83" t="b">
            <v>0</v>
          </cell>
          <cell r="AA83" t="b">
            <v>0</v>
          </cell>
          <cell r="AC83" t="b">
            <v>0</v>
          </cell>
          <cell r="AE83" t="b">
            <v>0</v>
          </cell>
          <cell r="AG83" t="b">
            <v>0</v>
          </cell>
          <cell r="AI83" t="b">
            <v>0</v>
          </cell>
          <cell r="AK83" t="b">
            <v>0</v>
          </cell>
          <cell r="AM83" t="b">
            <v>0</v>
          </cell>
          <cell r="AO83" t="b">
            <v>0</v>
          </cell>
          <cell r="AQ83" t="b">
            <v>0</v>
          </cell>
          <cell r="AS83" t="b">
            <v>0</v>
          </cell>
          <cell r="AU83" t="b">
            <v>0</v>
          </cell>
          <cell r="AW83" t="b">
            <v>0</v>
          </cell>
          <cell r="AY83" t="b">
            <v>0</v>
          </cell>
          <cell r="BA83" t="b">
            <v>0</v>
          </cell>
          <cell r="BC83" t="b">
            <v>0</v>
          </cell>
          <cell r="BE83" t="b">
            <v>0</v>
          </cell>
          <cell r="BG83" t="b">
            <v>0</v>
          </cell>
          <cell r="BH83" t="str">
            <v xml:space="preserve"> </v>
          </cell>
          <cell r="BJ83" t="b">
            <v>0</v>
          </cell>
          <cell r="BK83" t="str">
            <v xml:space="preserve"> </v>
          </cell>
          <cell r="BL83" t="str">
            <v xml:space="preserve"> </v>
          </cell>
          <cell r="BM83" t="str">
            <v/>
          </cell>
        </row>
        <row r="84">
          <cell r="I84" t="b">
            <v>0</v>
          </cell>
          <cell r="K84" t="b">
            <v>0</v>
          </cell>
          <cell r="M84" t="b">
            <v>0</v>
          </cell>
          <cell r="O84" t="b">
            <v>0</v>
          </cell>
          <cell r="Q84" t="b">
            <v>0</v>
          </cell>
          <cell r="R84" t="str">
            <v xml:space="preserve">  </v>
          </cell>
          <cell r="S84" t="str">
            <v xml:space="preserve"> </v>
          </cell>
          <cell r="W84" t="b">
            <v>0</v>
          </cell>
          <cell r="Y84" t="b">
            <v>0</v>
          </cell>
          <cell r="AA84" t="b">
            <v>0</v>
          </cell>
          <cell r="AC84" t="b">
            <v>0</v>
          </cell>
          <cell r="AE84" t="b">
            <v>0</v>
          </cell>
          <cell r="AG84" t="b">
            <v>0</v>
          </cell>
          <cell r="AI84" t="b">
            <v>0</v>
          </cell>
          <cell r="AK84" t="b">
            <v>0</v>
          </cell>
          <cell r="AM84" t="b">
            <v>0</v>
          </cell>
          <cell r="AO84" t="b">
            <v>0</v>
          </cell>
          <cell r="AQ84" t="b">
            <v>0</v>
          </cell>
          <cell r="AS84" t="b">
            <v>0</v>
          </cell>
          <cell r="AU84" t="b">
            <v>0</v>
          </cell>
          <cell r="AW84" t="b">
            <v>0</v>
          </cell>
          <cell r="AY84" t="b">
            <v>0</v>
          </cell>
          <cell r="BA84" t="b">
            <v>0</v>
          </cell>
          <cell r="BC84" t="b">
            <v>0</v>
          </cell>
          <cell r="BE84" t="b">
            <v>0</v>
          </cell>
          <cell r="BG84" t="b">
            <v>0</v>
          </cell>
          <cell r="BH84" t="str">
            <v xml:space="preserve"> </v>
          </cell>
          <cell r="BJ84" t="b">
            <v>0</v>
          </cell>
          <cell r="BK84" t="str">
            <v xml:space="preserve"> </v>
          </cell>
          <cell r="BL84" t="str">
            <v xml:space="preserve"> </v>
          </cell>
          <cell r="BM84" t="str">
            <v/>
          </cell>
        </row>
        <row r="85">
          <cell r="I85" t="b">
            <v>0</v>
          </cell>
          <cell r="K85" t="b">
            <v>0</v>
          </cell>
          <cell r="M85" t="b">
            <v>0</v>
          </cell>
          <cell r="O85" t="b">
            <v>0</v>
          </cell>
          <cell r="Q85" t="b">
            <v>0</v>
          </cell>
          <cell r="R85" t="str">
            <v xml:space="preserve">  </v>
          </cell>
          <cell r="S85" t="str">
            <v xml:space="preserve"> </v>
          </cell>
          <cell r="W85" t="b">
            <v>0</v>
          </cell>
          <cell r="Y85" t="b">
            <v>0</v>
          </cell>
          <cell r="AA85" t="b">
            <v>0</v>
          </cell>
          <cell r="AC85" t="b">
            <v>0</v>
          </cell>
          <cell r="AE85" t="b">
            <v>0</v>
          </cell>
          <cell r="AG85" t="b">
            <v>0</v>
          </cell>
          <cell r="AI85" t="b">
            <v>0</v>
          </cell>
          <cell r="AK85" t="b">
            <v>0</v>
          </cell>
          <cell r="AM85" t="b">
            <v>0</v>
          </cell>
          <cell r="AO85" t="b">
            <v>0</v>
          </cell>
          <cell r="AQ85" t="b">
            <v>0</v>
          </cell>
          <cell r="AS85" t="b">
            <v>0</v>
          </cell>
          <cell r="AU85" t="b">
            <v>0</v>
          </cell>
          <cell r="AW85" t="b">
            <v>0</v>
          </cell>
          <cell r="AY85" t="b">
            <v>0</v>
          </cell>
          <cell r="BA85" t="b">
            <v>0</v>
          </cell>
          <cell r="BC85" t="b">
            <v>0</v>
          </cell>
          <cell r="BE85" t="b">
            <v>0</v>
          </cell>
          <cell r="BG85" t="b">
            <v>0</v>
          </cell>
          <cell r="BH85" t="str">
            <v xml:space="preserve"> </v>
          </cell>
          <cell r="BJ85" t="b">
            <v>0</v>
          </cell>
          <cell r="BK85" t="str">
            <v xml:space="preserve"> </v>
          </cell>
          <cell r="BL85" t="str">
            <v xml:space="preserve"> </v>
          </cell>
          <cell r="BM85" t="str">
            <v/>
          </cell>
        </row>
        <row r="86">
          <cell r="I86" t="b">
            <v>0</v>
          </cell>
          <cell r="K86" t="b">
            <v>0</v>
          </cell>
          <cell r="M86" t="b">
            <v>0</v>
          </cell>
          <cell r="O86" t="b">
            <v>0</v>
          </cell>
          <cell r="Q86" t="b">
            <v>0</v>
          </cell>
          <cell r="R86" t="str">
            <v xml:space="preserve">  </v>
          </cell>
          <cell r="S86" t="str">
            <v xml:space="preserve"> </v>
          </cell>
          <cell r="W86" t="b">
            <v>0</v>
          </cell>
          <cell r="Y86" t="b">
            <v>0</v>
          </cell>
          <cell r="AA86" t="b">
            <v>0</v>
          </cell>
          <cell r="AC86" t="b">
            <v>0</v>
          </cell>
          <cell r="AE86" t="b">
            <v>0</v>
          </cell>
          <cell r="AG86" t="b">
            <v>0</v>
          </cell>
          <cell r="AI86" t="b">
            <v>0</v>
          </cell>
          <cell r="AK86" t="b">
            <v>0</v>
          </cell>
          <cell r="AM86" t="b">
            <v>0</v>
          </cell>
          <cell r="AO86" t="b">
            <v>0</v>
          </cell>
          <cell r="AQ86" t="b">
            <v>0</v>
          </cell>
          <cell r="AS86" t="b">
            <v>0</v>
          </cell>
          <cell r="AU86" t="b">
            <v>0</v>
          </cell>
          <cell r="AW86" t="b">
            <v>0</v>
          </cell>
          <cell r="AY86" t="b">
            <v>0</v>
          </cell>
          <cell r="BA86" t="b">
            <v>0</v>
          </cell>
          <cell r="BC86" t="b">
            <v>0</v>
          </cell>
          <cell r="BE86" t="b">
            <v>0</v>
          </cell>
          <cell r="BG86" t="b">
            <v>0</v>
          </cell>
          <cell r="BH86" t="str">
            <v xml:space="preserve"> </v>
          </cell>
          <cell r="BJ86" t="b">
            <v>0</v>
          </cell>
          <cell r="BK86" t="str">
            <v xml:space="preserve"> </v>
          </cell>
          <cell r="BL86" t="str">
            <v xml:space="preserve"> </v>
          </cell>
          <cell r="BM86" t="str">
            <v/>
          </cell>
        </row>
        <row r="87">
          <cell r="I87" t="b">
            <v>0</v>
          </cell>
          <cell r="K87" t="b">
            <v>0</v>
          </cell>
          <cell r="M87" t="b">
            <v>0</v>
          </cell>
          <cell r="O87" t="b">
            <v>0</v>
          </cell>
          <cell r="Q87" t="b">
            <v>0</v>
          </cell>
          <cell r="R87" t="str">
            <v xml:space="preserve">  </v>
          </cell>
          <cell r="S87" t="str">
            <v xml:space="preserve"> </v>
          </cell>
          <cell r="W87" t="b">
            <v>0</v>
          </cell>
          <cell r="Y87" t="b">
            <v>0</v>
          </cell>
          <cell r="AA87" t="b">
            <v>0</v>
          </cell>
          <cell r="AC87" t="b">
            <v>0</v>
          </cell>
          <cell r="AE87" t="b">
            <v>0</v>
          </cell>
          <cell r="AG87" t="b">
            <v>0</v>
          </cell>
          <cell r="AI87" t="b">
            <v>0</v>
          </cell>
          <cell r="AK87" t="b">
            <v>0</v>
          </cell>
          <cell r="AM87" t="b">
            <v>0</v>
          </cell>
          <cell r="AO87" t="b">
            <v>0</v>
          </cell>
          <cell r="AQ87" t="b">
            <v>0</v>
          </cell>
          <cell r="AS87" t="b">
            <v>0</v>
          </cell>
          <cell r="AU87" t="b">
            <v>0</v>
          </cell>
          <cell r="AW87" t="b">
            <v>0</v>
          </cell>
          <cell r="AY87" t="b">
            <v>0</v>
          </cell>
          <cell r="BA87" t="b">
            <v>0</v>
          </cell>
          <cell r="BC87" t="b">
            <v>0</v>
          </cell>
          <cell r="BE87" t="b">
            <v>0</v>
          </cell>
          <cell r="BG87" t="b">
            <v>0</v>
          </cell>
          <cell r="BH87" t="str">
            <v xml:space="preserve"> </v>
          </cell>
          <cell r="BJ87" t="b">
            <v>0</v>
          </cell>
          <cell r="BK87" t="str">
            <v xml:space="preserve"> </v>
          </cell>
          <cell r="BL87" t="str">
            <v xml:space="preserve"> </v>
          </cell>
          <cell r="BM87" t="str">
            <v/>
          </cell>
        </row>
        <row r="88">
          <cell r="I88" t="b">
            <v>0</v>
          </cell>
          <cell r="K88" t="b">
            <v>0</v>
          </cell>
          <cell r="M88" t="b">
            <v>0</v>
          </cell>
          <cell r="O88" t="b">
            <v>0</v>
          </cell>
          <cell r="Q88" t="b">
            <v>0</v>
          </cell>
          <cell r="R88" t="str">
            <v xml:space="preserve">  </v>
          </cell>
          <cell r="S88" t="str">
            <v xml:space="preserve"> </v>
          </cell>
          <cell r="W88" t="b">
            <v>0</v>
          </cell>
          <cell r="Y88" t="b">
            <v>0</v>
          </cell>
          <cell r="AA88" t="b">
            <v>0</v>
          </cell>
          <cell r="AC88" t="b">
            <v>0</v>
          </cell>
          <cell r="AE88" t="b">
            <v>0</v>
          </cell>
          <cell r="AG88" t="b">
            <v>0</v>
          </cell>
          <cell r="AI88" t="b">
            <v>0</v>
          </cell>
          <cell r="AK88" t="b">
            <v>0</v>
          </cell>
          <cell r="AM88" t="b">
            <v>0</v>
          </cell>
          <cell r="AO88" t="b">
            <v>0</v>
          </cell>
          <cell r="AQ88" t="b">
            <v>0</v>
          </cell>
          <cell r="AS88" t="b">
            <v>0</v>
          </cell>
          <cell r="AU88" t="b">
            <v>0</v>
          </cell>
          <cell r="AW88" t="b">
            <v>0</v>
          </cell>
          <cell r="AY88" t="b">
            <v>0</v>
          </cell>
          <cell r="BA88" t="b">
            <v>0</v>
          </cell>
          <cell r="BC88" t="b">
            <v>0</v>
          </cell>
          <cell r="BE88" t="b">
            <v>0</v>
          </cell>
          <cell r="BG88" t="b">
            <v>0</v>
          </cell>
          <cell r="BH88" t="str">
            <v xml:space="preserve"> </v>
          </cell>
          <cell r="BJ88" t="b">
            <v>0</v>
          </cell>
          <cell r="BK88" t="str">
            <v xml:space="preserve"> </v>
          </cell>
          <cell r="BL88" t="str">
            <v xml:space="preserve"> </v>
          </cell>
          <cell r="BM88" t="str">
            <v/>
          </cell>
        </row>
        <row r="89">
          <cell r="I89" t="b">
            <v>0</v>
          </cell>
          <cell r="K89" t="b">
            <v>0</v>
          </cell>
          <cell r="M89" t="b">
            <v>0</v>
          </cell>
          <cell r="O89" t="b">
            <v>0</v>
          </cell>
          <cell r="Q89" t="b">
            <v>0</v>
          </cell>
          <cell r="R89" t="str">
            <v xml:space="preserve">  </v>
          </cell>
          <cell r="S89" t="str">
            <v xml:space="preserve"> </v>
          </cell>
          <cell r="W89" t="b">
            <v>0</v>
          </cell>
          <cell r="Y89" t="b">
            <v>0</v>
          </cell>
          <cell r="AA89" t="b">
            <v>0</v>
          </cell>
          <cell r="AC89" t="b">
            <v>0</v>
          </cell>
          <cell r="AE89" t="b">
            <v>0</v>
          </cell>
          <cell r="AG89" t="b">
            <v>0</v>
          </cell>
          <cell r="AI89" t="b">
            <v>0</v>
          </cell>
          <cell r="AK89" t="b">
            <v>0</v>
          </cell>
          <cell r="AM89" t="b">
            <v>0</v>
          </cell>
          <cell r="AO89" t="b">
            <v>0</v>
          </cell>
          <cell r="AQ89" t="b">
            <v>0</v>
          </cell>
          <cell r="AS89" t="b">
            <v>0</v>
          </cell>
          <cell r="AU89" t="b">
            <v>0</v>
          </cell>
          <cell r="AW89" t="b">
            <v>0</v>
          </cell>
          <cell r="AY89" t="b">
            <v>0</v>
          </cell>
          <cell r="BA89" t="b">
            <v>0</v>
          </cell>
          <cell r="BC89" t="b">
            <v>0</v>
          </cell>
          <cell r="BE89" t="b">
            <v>0</v>
          </cell>
          <cell r="BG89" t="b">
            <v>0</v>
          </cell>
          <cell r="BH89" t="str">
            <v xml:space="preserve"> </v>
          </cell>
          <cell r="BJ89" t="b">
            <v>0</v>
          </cell>
          <cell r="BK89" t="str">
            <v xml:space="preserve"> </v>
          </cell>
          <cell r="BL89" t="str">
            <v xml:space="preserve"> </v>
          </cell>
          <cell r="BM89" t="str">
            <v/>
          </cell>
        </row>
        <row r="90">
          <cell r="I90" t="b">
            <v>0</v>
          </cell>
          <cell r="K90" t="b">
            <v>0</v>
          </cell>
          <cell r="M90" t="b">
            <v>0</v>
          </cell>
          <cell r="O90" t="b">
            <v>0</v>
          </cell>
          <cell r="Q90" t="b">
            <v>0</v>
          </cell>
          <cell r="R90" t="str">
            <v xml:space="preserve">  </v>
          </cell>
          <cell r="S90" t="str">
            <v xml:space="preserve"> </v>
          </cell>
          <cell r="W90" t="b">
            <v>0</v>
          </cell>
          <cell r="Y90" t="b">
            <v>0</v>
          </cell>
          <cell r="AA90" t="b">
            <v>0</v>
          </cell>
          <cell r="AC90" t="b">
            <v>0</v>
          </cell>
          <cell r="AE90" t="b">
            <v>0</v>
          </cell>
          <cell r="AG90" t="b">
            <v>0</v>
          </cell>
          <cell r="AI90" t="b">
            <v>0</v>
          </cell>
          <cell r="AK90" t="b">
            <v>0</v>
          </cell>
          <cell r="AM90" t="b">
            <v>0</v>
          </cell>
          <cell r="AO90" t="b">
            <v>0</v>
          </cell>
          <cell r="AQ90" t="b">
            <v>0</v>
          </cell>
          <cell r="AS90" t="b">
            <v>0</v>
          </cell>
          <cell r="AU90" t="b">
            <v>0</v>
          </cell>
          <cell r="AW90" t="b">
            <v>0</v>
          </cell>
          <cell r="AY90" t="b">
            <v>0</v>
          </cell>
          <cell r="BA90" t="b">
            <v>0</v>
          </cell>
          <cell r="BC90" t="b">
            <v>0</v>
          </cell>
          <cell r="BE90" t="b">
            <v>0</v>
          </cell>
          <cell r="BG90" t="b">
            <v>0</v>
          </cell>
          <cell r="BH90" t="str">
            <v xml:space="preserve"> </v>
          </cell>
          <cell r="BJ90" t="b">
            <v>0</v>
          </cell>
          <cell r="BK90" t="str">
            <v xml:space="preserve"> </v>
          </cell>
          <cell r="BL90" t="str">
            <v xml:space="preserve"> </v>
          </cell>
          <cell r="BM90" t="str">
            <v/>
          </cell>
        </row>
        <row r="91">
          <cell r="I91" t="b">
            <v>0</v>
          </cell>
          <cell r="K91" t="b">
            <v>0</v>
          </cell>
          <cell r="M91" t="b">
            <v>0</v>
          </cell>
          <cell r="O91" t="b">
            <v>0</v>
          </cell>
          <cell r="Q91" t="b">
            <v>0</v>
          </cell>
          <cell r="R91" t="str">
            <v xml:space="preserve">  </v>
          </cell>
          <cell r="S91" t="str">
            <v xml:space="preserve"> </v>
          </cell>
          <cell r="W91" t="b">
            <v>0</v>
          </cell>
          <cell r="Y91" t="b">
            <v>0</v>
          </cell>
          <cell r="AA91" t="b">
            <v>0</v>
          </cell>
          <cell r="AC91" t="b">
            <v>0</v>
          </cell>
          <cell r="AE91" t="b">
            <v>0</v>
          </cell>
          <cell r="AG91" t="b">
            <v>0</v>
          </cell>
          <cell r="AI91" t="b">
            <v>0</v>
          </cell>
          <cell r="AK91" t="b">
            <v>0</v>
          </cell>
          <cell r="AM91" t="b">
            <v>0</v>
          </cell>
          <cell r="AO91" t="b">
            <v>0</v>
          </cell>
          <cell r="AQ91" t="b">
            <v>0</v>
          </cell>
          <cell r="AS91" t="b">
            <v>0</v>
          </cell>
          <cell r="AU91" t="b">
            <v>0</v>
          </cell>
          <cell r="AW91" t="b">
            <v>0</v>
          </cell>
          <cell r="AY91" t="b">
            <v>0</v>
          </cell>
          <cell r="BA91" t="b">
            <v>0</v>
          </cell>
          <cell r="BC91" t="b">
            <v>0</v>
          </cell>
          <cell r="BE91" t="b">
            <v>0</v>
          </cell>
          <cell r="BG91" t="b">
            <v>0</v>
          </cell>
          <cell r="BH91" t="str">
            <v xml:space="preserve"> </v>
          </cell>
          <cell r="BJ91" t="b">
            <v>0</v>
          </cell>
          <cell r="BK91" t="str">
            <v xml:space="preserve"> </v>
          </cell>
          <cell r="BL91" t="str">
            <v xml:space="preserve"> </v>
          </cell>
          <cell r="BM91" t="str">
            <v/>
          </cell>
        </row>
        <row r="92">
          <cell r="I92" t="b">
            <v>0</v>
          </cell>
          <cell r="K92" t="b">
            <v>0</v>
          </cell>
          <cell r="M92" t="b">
            <v>0</v>
          </cell>
          <cell r="O92" t="b">
            <v>0</v>
          </cell>
          <cell r="Q92" t="b">
            <v>0</v>
          </cell>
          <cell r="R92" t="str">
            <v xml:space="preserve">  </v>
          </cell>
          <cell r="S92" t="str">
            <v xml:space="preserve"> </v>
          </cell>
          <cell r="W92" t="b">
            <v>0</v>
          </cell>
          <cell r="Y92" t="b">
            <v>0</v>
          </cell>
          <cell r="AA92" t="b">
            <v>0</v>
          </cell>
          <cell r="AC92" t="b">
            <v>0</v>
          </cell>
          <cell r="AE92" t="b">
            <v>0</v>
          </cell>
          <cell r="AG92" t="b">
            <v>0</v>
          </cell>
          <cell r="AI92" t="b">
            <v>0</v>
          </cell>
          <cell r="AK92" t="b">
            <v>0</v>
          </cell>
          <cell r="AM92" t="b">
            <v>0</v>
          </cell>
          <cell r="AO92" t="b">
            <v>0</v>
          </cell>
          <cell r="AQ92" t="b">
            <v>0</v>
          </cell>
          <cell r="AS92" t="b">
            <v>0</v>
          </cell>
          <cell r="AU92" t="b">
            <v>0</v>
          </cell>
          <cell r="AW92" t="b">
            <v>0</v>
          </cell>
          <cell r="AY92" t="b">
            <v>0</v>
          </cell>
          <cell r="BA92" t="b">
            <v>0</v>
          </cell>
          <cell r="BC92" t="b">
            <v>0</v>
          </cell>
          <cell r="BE92" t="b">
            <v>0</v>
          </cell>
          <cell r="BG92" t="b">
            <v>0</v>
          </cell>
          <cell r="BH92" t="str">
            <v xml:space="preserve"> </v>
          </cell>
          <cell r="BJ92" t="b">
            <v>0</v>
          </cell>
          <cell r="BK92" t="str">
            <v xml:space="preserve"> </v>
          </cell>
          <cell r="BL92" t="str">
            <v xml:space="preserve"> </v>
          </cell>
          <cell r="BM92" t="str">
            <v/>
          </cell>
        </row>
        <row r="93">
          <cell r="I93" t="b">
            <v>0</v>
          </cell>
          <cell r="K93" t="b">
            <v>0</v>
          </cell>
          <cell r="M93" t="b">
            <v>0</v>
          </cell>
          <cell r="O93" t="b">
            <v>0</v>
          </cell>
          <cell r="Q93" t="b">
            <v>0</v>
          </cell>
          <cell r="R93" t="str">
            <v xml:space="preserve">  </v>
          </cell>
          <cell r="S93" t="str">
            <v xml:space="preserve"> </v>
          </cell>
          <cell r="W93" t="b">
            <v>0</v>
          </cell>
          <cell r="Y93" t="b">
            <v>0</v>
          </cell>
          <cell r="AA93" t="b">
            <v>0</v>
          </cell>
          <cell r="AC93" t="b">
            <v>0</v>
          </cell>
          <cell r="AE93" t="b">
            <v>0</v>
          </cell>
          <cell r="AG93" t="b">
            <v>0</v>
          </cell>
          <cell r="AI93" t="b">
            <v>0</v>
          </cell>
          <cell r="AK93" t="b">
            <v>0</v>
          </cell>
          <cell r="AM93" t="b">
            <v>0</v>
          </cell>
          <cell r="AO93" t="b">
            <v>0</v>
          </cell>
          <cell r="AQ93" t="b">
            <v>0</v>
          </cell>
          <cell r="AS93" t="b">
            <v>0</v>
          </cell>
          <cell r="AU93" t="b">
            <v>0</v>
          </cell>
          <cell r="AW93" t="b">
            <v>0</v>
          </cell>
          <cell r="AY93" t="b">
            <v>0</v>
          </cell>
          <cell r="BA93" t="b">
            <v>0</v>
          </cell>
          <cell r="BC93" t="b">
            <v>0</v>
          </cell>
          <cell r="BE93" t="b">
            <v>0</v>
          </cell>
          <cell r="BG93" t="b">
            <v>0</v>
          </cell>
          <cell r="BH93" t="str">
            <v xml:space="preserve"> </v>
          </cell>
          <cell r="BJ93" t="b">
            <v>0</v>
          </cell>
          <cell r="BK93" t="str">
            <v xml:space="preserve"> </v>
          </cell>
          <cell r="BL93" t="str">
            <v xml:space="preserve"> </v>
          </cell>
          <cell r="BM93" t="str">
            <v/>
          </cell>
        </row>
        <row r="94">
          <cell r="I94" t="b">
            <v>0</v>
          </cell>
          <cell r="K94" t="b">
            <v>0</v>
          </cell>
          <cell r="M94" t="b">
            <v>0</v>
          </cell>
          <cell r="O94" t="b">
            <v>0</v>
          </cell>
          <cell r="Q94" t="b">
            <v>0</v>
          </cell>
          <cell r="R94" t="str">
            <v xml:space="preserve">  </v>
          </cell>
          <cell r="S94" t="str">
            <v xml:space="preserve"> </v>
          </cell>
          <cell r="W94" t="b">
            <v>0</v>
          </cell>
          <cell r="Y94" t="b">
            <v>0</v>
          </cell>
          <cell r="AA94" t="b">
            <v>0</v>
          </cell>
          <cell r="AC94" t="b">
            <v>0</v>
          </cell>
          <cell r="AE94" t="b">
            <v>0</v>
          </cell>
          <cell r="AG94" t="b">
            <v>0</v>
          </cell>
          <cell r="AI94" t="b">
            <v>0</v>
          </cell>
          <cell r="AK94" t="b">
            <v>0</v>
          </cell>
          <cell r="AM94" t="b">
            <v>0</v>
          </cell>
          <cell r="AO94" t="b">
            <v>0</v>
          </cell>
          <cell r="AQ94" t="b">
            <v>0</v>
          </cell>
          <cell r="AS94" t="b">
            <v>0</v>
          </cell>
          <cell r="AU94" t="b">
            <v>0</v>
          </cell>
          <cell r="AW94" t="b">
            <v>0</v>
          </cell>
          <cell r="AY94" t="b">
            <v>0</v>
          </cell>
          <cell r="BA94" t="b">
            <v>0</v>
          </cell>
          <cell r="BC94" t="b">
            <v>0</v>
          </cell>
          <cell r="BE94" t="b">
            <v>0</v>
          </cell>
          <cell r="BG94" t="b">
            <v>0</v>
          </cell>
          <cell r="BH94" t="str">
            <v xml:space="preserve"> </v>
          </cell>
          <cell r="BJ94" t="b">
            <v>0</v>
          </cell>
          <cell r="BK94" t="str">
            <v xml:space="preserve"> </v>
          </cell>
          <cell r="BL94" t="str">
            <v xml:space="preserve"> </v>
          </cell>
          <cell r="BM94" t="str">
            <v/>
          </cell>
        </row>
        <row r="95">
          <cell r="I95" t="b">
            <v>0</v>
          </cell>
          <cell r="K95" t="b">
            <v>0</v>
          </cell>
          <cell r="M95" t="b">
            <v>0</v>
          </cell>
          <cell r="O95" t="b">
            <v>0</v>
          </cell>
          <cell r="Q95" t="b">
            <v>0</v>
          </cell>
          <cell r="R95" t="str">
            <v xml:space="preserve">  </v>
          </cell>
          <cell r="S95" t="str">
            <v xml:space="preserve"> </v>
          </cell>
          <cell r="W95" t="b">
            <v>0</v>
          </cell>
          <cell r="Y95" t="b">
            <v>0</v>
          </cell>
          <cell r="AA95" t="b">
            <v>0</v>
          </cell>
          <cell r="AC95" t="b">
            <v>0</v>
          </cell>
          <cell r="AE95" t="b">
            <v>0</v>
          </cell>
          <cell r="AG95" t="b">
            <v>0</v>
          </cell>
          <cell r="AI95" t="b">
            <v>0</v>
          </cell>
          <cell r="AK95" t="b">
            <v>0</v>
          </cell>
          <cell r="AM95" t="b">
            <v>0</v>
          </cell>
          <cell r="AO95" t="b">
            <v>0</v>
          </cell>
          <cell r="AQ95" t="b">
            <v>0</v>
          </cell>
          <cell r="AS95" t="b">
            <v>0</v>
          </cell>
          <cell r="AU95" t="b">
            <v>0</v>
          </cell>
          <cell r="AW95" t="b">
            <v>0</v>
          </cell>
          <cell r="AY95" t="b">
            <v>0</v>
          </cell>
          <cell r="BA95" t="b">
            <v>0</v>
          </cell>
          <cell r="BC95" t="b">
            <v>0</v>
          </cell>
          <cell r="BE95" t="b">
            <v>0</v>
          </cell>
          <cell r="BG95" t="b">
            <v>0</v>
          </cell>
          <cell r="BH95" t="str">
            <v xml:space="preserve"> </v>
          </cell>
          <cell r="BJ95" t="b">
            <v>0</v>
          </cell>
          <cell r="BK95" t="str">
            <v xml:space="preserve"> </v>
          </cell>
          <cell r="BL95" t="str">
            <v xml:space="preserve"> </v>
          </cell>
          <cell r="BM95" t="str">
            <v/>
          </cell>
        </row>
        <row r="96">
          <cell r="I96" t="b">
            <v>0</v>
          </cell>
          <cell r="K96" t="b">
            <v>0</v>
          </cell>
          <cell r="M96" t="b">
            <v>0</v>
          </cell>
          <cell r="O96" t="b">
            <v>0</v>
          </cell>
          <cell r="Q96" t="b">
            <v>0</v>
          </cell>
          <cell r="R96" t="str">
            <v xml:space="preserve">  </v>
          </cell>
          <cell r="S96" t="str">
            <v xml:space="preserve"> </v>
          </cell>
          <cell r="W96" t="b">
            <v>0</v>
          </cell>
          <cell r="Y96" t="b">
            <v>0</v>
          </cell>
          <cell r="AA96" t="b">
            <v>0</v>
          </cell>
          <cell r="AC96" t="b">
            <v>0</v>
          </cell>
          <cell r="AE96" t="b">
            <v>0</v>
          </cell>
          <cell r="AG96" t="b">
            <v>0</v>
          </cell>
          <cell r="AI96" t="b">
            <v>0</v>
          </cell>
          <cell r="AK96" t="b">
            <v>0</v>
          </cell>
          <cell r="AM96" t="b">
            <v>0</v>
          </cell>
          <cell r="AO96" t="b">
            <v>0</v>
          </cell>
          <cell r="AQ96" t="b">
            <v>0</v>
          </cell>
          <cell r="AS96" t="b">
            <v>0</v>
          </cell>
          <cell r="AU96" t="b">
            <v>0</v>
          </cell>
          <cell r="AW96" t="b">
            <v>0</v>
          </cell>
          <cell r="AY96" t="b">
            <v>0</v>
          </cell>
          <cell r="BA96" t="b">
            <v>0</v>
          </cell>
          <cell r="BC96" t="b">
            <v>0</v>
          </cell>
          <cell r="BE96" t="b">
            <v>0</v>
          </cell>
          <cell r="BG96" t="b">
            <v>0</v>
          </cell>
          <cell r="BH96" t="str">
            <v xml:space="preserve"> </v>
          </cell>
          <cell r="BJ96" t="b">
            <v>0</v>
          </cell>
          <cell r="BK96" t="str">
            <v xml:space="preserve"> </v>
          </cell>
          <cell r="BL96" t="str">
            <v xml:space="preserve"> </v>
          </cell>
          <cell r="BM96" t="str">
            <v/>
          </cell>
        </row>
        <row r="97">
          <cell r="I97" t="b">
            <v>0</v>
          </cell>
          <cell r="K97" t="b">
            <v>0</v>
          </cell>
          <cell r="M97" t="b">
            <v>0</v>
          </cell>
          <cell r="O97" t="b">
            <v>0</v>
          </cell>
          <cell r="Q97" t="b">
            <v>0</v>
          </cell>
          <cell r="R97" t="str">
            <v xml:space="preserve">  </v>
          </cell>
          <cell r="S97" t="str">
            <v xml:space="preserve"> </v>
          </cell>
          <cell r="W97" t="b">
            <v>0</v>
          </cell>
          <cell r="Y97" t="b">
            <v>0</v>
          </cell>
          <cell r="AA97" t="b">
            <v>0</v>
          </cell>
          <cell r="AC97" t="b">
            <v>0</v>
          </cell>
          <cell r="AE97" t="b">
            <v>0</v>
          </cell>
          <cell r="AG97" t="b">
            <v>0</v>
          </cell>
          <cell r="AI97" t="b">
            <v>0</v>
          </cell>
          <cell r="AK97" t="b">
            <v>0</v>
          </cell>
          <cell r="AM97" t="b">
            <v>0</v>
          </cell>
          <cell r="AO97" t="b">
            <v>0</v>
          </cell>
          <cell r="AQ97" t="b">
            <v>0</v>
          </cell>
          <cell r="AS97" t="b">
            <v>0</v>
          </cell>
          <cell r="AU97" t="b">
            <v>0</v>
          </cell>
          <cell r="AW97" t="b">
            <v>0</v>
          </cell>
          <cell r="AY97" t="b">
            <v>0</v>
          </cell>
          <cell r="BA97" t="b">
            <v>0</v>
          </cell>
          <cell r="BC97" t="b">
            <v>0</v>
          </cell>
          <cell r="BE97" t="b">
            <v>0</v>
          </cell>
          <cell r="BG97" t="b">
            <v>0</v>
          </cell>
          <cell r="BH97" t="str">
            <v xml:space="preserve"> </v>
          </cell>
          <cell r="BJ97" t="b">
            <v>0</v>
          </cell>
          <cell r="BK97" t="str">
            <v xml:space="preserve"> </v>
          </cell>
          <cell r="BL97" t="str">
            <v xml:space="preserve"> </v>
          </cell>
          <cell r="BM97" t="str">
            <v/>
          </cell>
        </row>
        <row r="98">
          <cell r="I98" t="b">
            <v>0</v>
          </cell>
          <cell r="K98" t="b">
            <v>0</v>
          </cell>
          <cell r="M98" t="b">
            <v>0</v>
          </cell>
          <cell r="O98" t="b">
            <v>0</v>
          </cell>
          <cell r="Q98" t="b">
            <v>0</v>
          </cell>
          <cell r="R98" t="str">
            <v xml:space="preserve">  </v>
          </cell>
          <cell r="S98" t="str">
            <v xml:space="preserve"> </v>
          </cell>
          <cell r="W98" t="b">
            <v>0</v>
          </cell>
          <cell r="Y98" t="b">
            <v>0</v>
          </cell>
          <cell r="AA98" t="b">
            <v>0</v>
          </cell>
          <cell r="AC98" t="b">
            <v>0</v>
          </cell>
          <cell r="AE98" t="b">
            <v>0</v>
          </cell>
          <cell r="AG98" t="b">
            <v>0</v>
          </cell>
          <cell r="AI98" t="b">
            <v>0</v>
          </cell>
          <cell r="AK98" t="b">
            <v>0</v>
          </cell>
          <cell r="AM98" t="b">
            <v>0</v>
          </cell>
          <cell r="AO98" t="b">
            <v>0</v>
          </cell>
          <cell r="AQ98" t="b">
            <v>0</v>
          </cell>
          <cell r="AS98" t="b">
            <v>0</v>
          </cell>
          <cell r="AU98" t="b">
            <v>0</v>
          </cell>
          <cell r="AW98" t="b">
            <v>0</v>
          </cell>
          <cell r="AY98" t="b">
            <v>0</v>
          </cell>
          <cell r="BA98" t="b">
            <v>0</v>
          </cell>
          <cell r="BC98" t="b">
            <v>0</v>
          </cell>
          <cell r="BE98" t="b">
            <v>0</v>
          </cell>
          <cell r="BG98" t="b">
            <v>0</v>
          </cell>
          <cell r="BH98" t="str">
            <v xml:space="preserve"> </v>
          </cell>
          <cell r="BJ98" t="b">
            <v>0</v>
          </cell>
          <cell r="BK98" t="str">
            <v xml:space="preserve"> </v>
          </cell>
          <cell r="BL98" t="str">
            <v xml:space="preserve"> </v>
          </cell>
          <cell r="BM98" t="str">
            <v/>
          </cell>
        </row>
        <row r="99">
          <cell r="I99" t="b">
            <v>0</v>
          </cell>
          <cell r="K99" t="b">
            <v>0</v>
          </cell>
          <cell r="M99" t="b">
            <v>0</v>
          </cell>
          <cell r="O99" t="b">
            <v>0</v>
          </cell>
          <cell r="Q99" t="b">
            <v>0</v>
          </cell>
          <cell r="R99" t="str">
            <v xml:space="preserve">  </v>
          </cell>
          <cell r="S99" t="str">
            <v xml:space="preserve"> </v>
          </cell>
          <cell r="W99" t="b">
            <v>0</v>
          </cell>
          <cell r="Y99" t="b">
            <v>0</v>
          </cell>
          <cell r="AA99" t="b">
            <v>0</v>
          </cell>
          <cell r="AC99" t="b">
            <v>0</v>
          </cell>
          <cell r="AE99" t="b">
            <v>0</v>
          </cell>
          <cell r="AG99" t="b">
            <v>0</v>
          </cell>
          <cell r="AI99" t="b">
            <v>0</v>
          </cell>
          <cell r="AK99" t="b">
            <v>0</v>
          </cell>
          <cell r="AM99" t="b">
            <v>0</v>
          </cell>
          <cell r="AO99" t="b">
            <v>0</v>
          </cell>
          <cell r="AQ99" t="b">
            <v>0</v>
          </cell>
          <cell r="AS99" t="b">
            <v>0</v>
          </cell>
          <cell r="AU99" t="b">
            <v>0</v>
          </cell>
          <cell r="AW99" t="b">
            <v>0</v>
          </cell>
          <cell r="AY99" t="b">
            <v>0</v>
          </cell>
          <cell r="BA99" t="b">
            <v>0</v>
          </cell>
          <cell r="BC99" t="b">
            <v>0</v>
          </cell>
          <cell r="BE99" t="b">
            <v>0</v>
          </cell>
          <cell r="BG99" t="b">
            <v>0</v>
          </cell>
          <cell r="BH99" t="str">
            <v xml:space="preserve"> </v>
          </cell>
          <cell r="BJ99" t="b">
            <v>0</v>
          </cell>
          <cell r="BK99" t="str">
            <v xml:space="preserve"> </v>
          </cell>
          <cell r="BL99" t="str">
            <v xml:space="preserve"> </v>
          </cell>
          <cell r="BM99" t="str">
            <v/>
          </cell>
        </row>
        <row r="100">
          <cell r="I100" t="b">
            <v>0</v>
          </cell>
          <cell r="K100" t="b">
            <v>0</v>
          </cell>
          <cell r="M100" t="b">
            <v>0</v>
          </cell>
          <cell r="O100" t="b">
            <v>0</v>
          </cell>
          <cell r="Q100" t="b">
            <v>0</v>
          </cell>
          <cell r="R100" t="str">
            <v xml:space="preserve">  </v>
          </cell>
          <cell r="S100" t="str">
            <v xml:space="preserve"> </v>
          </cell>
          <cell r="W100" t="b">
            <v>0</v>
          </cell>
          <cell r="Y100" t="b">
            <v>0</v>
          </cell>
          <cell r="AA100" t="b">
            <v>0</v>
          </cell>
          <cell r="AC100" t="b">
            <v>0</v>
          </cell>
          <cell r="AE100" t="b">
            <v>0</v>
          </cell>
          <cell r="AG100" t="b">
            <v>0</v>
          </cell>
          <cell r="AI100" t="b">
            <v>0</v>
          </cell>
          <cell r="AK100" t="b">
            <v>0</v>
          </cell>
          <cell r="AM100" t="b">
            <v>0</v>
          </cell>
          <cell r="AO100" t="b">
            <v>0</v>
          </cell>
          <cell r="AQ100" t="b">
            <v>0</v>
          </cell>
          <cell r="AS100" t="b">
            <v>0</v>
          </cell>
          <cell r="AU100" t="b">
            <v>0</v>
          </cell>
          <cell r="AW100" t="b">
            <v>0</v>
          </cell>
          <cell r="AY100" t="b">
            <v>0</v>
          </cell>
          <cell r="BA100" t="b">
            <v>0</v>
          </cell>
          <cell r="BC100" t="b">
            <v>0</v>
          </cell>
          <cell r="BE100" t="b">
            <v>0</v>
          </cell>
          <cell r="BG100" t="b">
            <v>0</v>
          </cell>
          <cell r="BH100" t="str">
            <v xml:space="preserve"> </v>
          </cell>
          <cell r="BJ100" t="b">
            <v>0</v>
          </cell>
          <cell r="BK100" t="str">
            <v xml:space="preserve"> </v>
          </cell>
          <cell r="BL100" t="str">
            <v xml:space="preserve"> </v>
          </cell>
          <cell r="BM100" t="str">
            <v/>
          </cell>
        </row>
        <row r="101">
          <cell r="I101" t="b">
            <v>0</v>
          </cell>
          <cell r="K101" t="b">
            <v>0</v>
          </cell>
          <cell r="M101" t="b">
            <v>0</v>
          </cell>
          <cell r="O101" t="b">
            <v>0</v>
          </cell>
          <cell r="Q101" t="b">
            <v>0</v>
          </cell>
          <cell r="R101" t="str">
            <v xml:space="preserve">  </v>
          </cell>
          <cell r="S101" t="str">
            <v xml:space="preserve"> </v>
          </cell>
          <cell r="W101" t="b">
            <v>0</v>
          </cell>
          <cell r="Y101" t="b">
            <v>0</v>
          </cell>
          <cell r="AA101" t="b">
            <v>0</v>
          </cell>
          <cell r="AC101" t="b">
            <v>0</v>
          </cell>
          <cell r="AE101" t="b">
            <v>0</v>
          </cell>
          <cell r="AG101" t="b">
            <v>0</v>
          </cell>
          <cell r="AI101" t="b">
            <v>0</v>
          </cell>
          <cell r="AK101" t="b">
            <v>0</v>
          </cell>
          <cell r="AM101" t="b">
            <v>0</v>
          </cell>
          <cell r="AO101" t="b">
            <v>0</v>
          </cell>
          <cell r="AQ101" t="b">
            <v>0</v>
          </cell>
          <cell r="AS101" t="b">
            <v>0</v>
          </cell>
          <cell r="AU101" t="b">
            <v>0</v>
          </cell>
          <cell r="AW101" t="b">
            <v>0</v>
          </cell>
          <cell r="AY101" t="b">
            <v>0</v>
          </cell>
          <cell r="BA101" t="b">
            <v>0</v>
          </cell>
          <cell r="BC101" t="b">
            <v>0</v>
          </cell>
          <cell r="BE101" t="b">
            <v>0</v>
          </cell>
          <cell r="BG101" t="b">
            <v>0</v>
          </cell>
          <cell r="BH101" t="str">
            <v xml:space="preserve"> </v>
          </cell>
          <cell r="BJ101" t="b">
            <v>0</v>
          </cell>
          <cell r="BK101" t="str">
            <v xml:space="preserve"> </v>
          </cell>
          <cell r="BL101" t="str">
            <v xml:space="preserve"> </v>
          </cell>
          <cell r="BM101" t="str">
            <v/>
          </cell>
        </row>
        <row r="102">
          <cell r="I102" t="b">
            <v>0</v>
          </cell>
          <cell r="K102" t="b">
            <v>0</v>
          </cell>
          <cell r="M102" t="b">
            <v>0</v>
          </cell>
          <cell r="O102" t="b">
            <v>0</v>
          </cell>
          <cell r="Q102" t="b">
            <v>0</v>
          </cell>
          <cell r="R102" t="str">
            <v xml:space="preserve">  </v>
          </cell>
          <cell r="S102" t="str">
            <v xml:space="preserve"> </v>
          </cell>
          <cell r="W102" t="b">
            <v>0</v>
          </cell>
          <cell r="Y102" t="b">
            <v>0</v>
          </cell>
          <cell r="AA102" t="b">
            <v>0</v>
          </cell>
          <cell r="AC102" t="b">
            <v>0</v>
          </cell>
          <cell r="AE102" t="b">
            <v>0</v>
          </cell>
          <cell r="AG102" t="b">
            <v>0</v>
          </cell>
          <cell r="AI102" t="b">
            <v>0</v>
          </cell>
          <cell r="AK102" t="b">
            <v>0</v>
          </cell>
          <cell r="AM102" t="b">
            <v>0</v>
          </cell>
          <cell r="AO102" t="b">
            <v>0</v>
          </cell>
          <cell r="AQ102" t="b">
            <v>0</v>
          </cell>
          <cell r="AS102" t="b">
            <v>0</v>
          </cell>
          <cell r="AU102" t="b">
            <v>0</v>
          </cell>
          <cell r="AW102" t="b">
            <v>0</v>
          </cell>
          <cell r="AY102" t="b">
            <v>0</v>
          </cell>
          <cell r="BA102" t="b">
            <v>0</v>
          </cell>
          <cell r="BC102" t="b">
            <v>0</v>
          </cell>
          <cell r="BE102" t="b">
            <v>0</v>
          </cell>
          <cell r="BG102" t="b">
            <v>0</v>
          </cell>
          <cell r="BH102" t="str">
            <v xml:space="preserve"> </v>
          </cell>
          <cell r="BJ102" t="b">
            <v>0</v>
          </cell>
          <cell r="BK102" t="str">
            <v xml:space="preserve"> </v>
          </cell>
          <cell r="BL102" t="str">
            <v xml:space="preserve"> </v>
          </cell>
          <cell r="BM102" t="str">
            <v/>
          </cell>
        </row>
      </sheetData>
      <sheetData sheetId="15">
        <row r="10">
          <cell r="B10" t="str">
            <v>R1-CO1</v>
          </cell>
          <cell r="C10" t="str">
            <v>R1</v>
          </cell>
          <cell r="D10" t="str">
            <v>CA1</v>
          </cell>
          <cell r="E10" t="str">
            <v>CO1</v>
          </cell>
          <cell r="F10" t="str">
            <v>El profesional líder del proyecto o programa aplica rigurosamente los criterios de priorización cada vez que se planifica y ejecuta la asistencia técnica a los territorios que demandan acciones en materia de DDHH, según el plan de acción de la Dirección, con el propósito de prevenir posibles acciones inadecuadas, de lo cual se conservan las evidencias en la programación  de dichas asistencias.</v>
          </cell>
          <cell r="G10" t="str">
            <v>Directamente</v>
          </cell>
          <cell r="H10" t="str">
            <v>Directamente</v>
          </cell>
          <cell r="I10" t="str">
            <v>Asignado</v>
          </cell>
          <cell r="J10">
            <v>15</v>
          </cell>
          <cell r="K10" t="str">
            <v>Adecuado</v>
          </cell>
          <cell r="L10">
            <v>15</v>
          </cell>
          <cell r="M10" t="str">
            <v>Oportuna</v>
          </cell>
          <cell r="N10">
            <v>15</v>
          </cell>
          <cell r="O10" t="str">
            <v>Prevenir</v>
          </cell>
          <cell r="P10">
            <v>15</v>
          </cell>
          <cell r="Q10" t="str">
            <v>Confiable</v>
          </cell>
          <cell r="R10">
            <v>15</v>
          </cell>
          <cell r="S10" t="str">
            <v>Se investigan y resuelven oportunamente</v>
          </cell>
          <cell r="T10">
            <v>15</v>
          </cell>
          <cell r="U10" t="str">
            <v>Completa</v>
          </cell>
          <cell r="V10">
            <v>10</v>
          </cell>
          <cell r="W10">
            <v>100</v>
          </cell>
          <cell r="X10" t="str">
            <v>Fuerte</v>
          </cell>
          <cell r="Y10">
            <v>100</v>
          </cell>
          <cell r="Z10" t="str">
            <v>Siempre se ejecuta</v>
          </cell>
          <cell r="AA10" t="str">
            <v>Fuerte</v>
          </cell>
          <cell r="AB10" t="str">
            <v>Fuerte</v>
          </cell>
          <cell r="AC10" t="str">
            <v>No</v>
          </cell>
          <cell r="AD10">
            <v>100</v>
          </cell>
          <cell r="AE10">
            <v>100</v>
          </cell>
          <cell r="AF10" t="str">
            <v>Fuerte</v>
          </cell>
          <cell r="AG10">
            <v>2</v>
          </cell>
          <cell r="AH10">
            <v>2</v>
          </cell>
          <cell r="AI10" t="str">
            <v>Rara vez</v>
          </cell>
          <cell r="AJ10">
            <v>2</v>
          </cell>
          <cell r="AK10">
            <v>2</v>
          </cell>
          <cell r="AL10" t="str">
            <v>Moderado</v>
          </cell>
          <cell r="AM10" t="str">
            <v>Zona Moderada</v>
          </cell>
          <cell r="AN10" t="str">
            <v>Reducir riesgo</v>
          </cell>
          <cell r="AO10" t="str">
            <v>El profesional líder del proyecto o programa aplica rigurosamente los criterios de priorización cada vez que se planifica y ejecuta la asistencia técnica a los territorios que demandan acciones en materia de DDHH, según el plan de acción de la Dirección, con el propósito de prevenir posibles acciones inadecuadas, de lo cual se conservan las evidencias en la programación  de dichas asistencias.</v>
          </cell>
          <cell r="AP10" t="str">
            <v xml:space="preserve">Listados de asistencia </v>
          </cell>
          <cell r="AQ10" t="str">
            <v>Profesional Líder del Proyecto o Programa
Dirección de Derechos Humanos</v>
          </cell>
          <cell r="AR10" t="str">
            <v xml:space="preserve">Cuando se requiera ( Por demanda ) </v>
          </cell>
          <cell r="AS10" t="str">
            <v xml:space="preserve">Informe que evidencia la situación presentada, con el fin de tomar los correctivos a lugar. </v>
          </cell>
          <cell r="AT10" t="str">
            <v>Profesional Líder del Proyecto o Programa
Dirección de Derechos Humanos</v>
          </cell>
          <cell r="AU10" t="str">
            <v>Profesional Líder del Proyecto o Programa
Dirección de Derechos Humanos</v>
          </cell>
          <cell r="AV10" t="str">
            <v>Cuando se requiera</v>
          </cell>
          <cell r="AW10" t="str">
            <v>1. Eficacia: # de denuncias reportadas en el sistema PQRSD en el periodo actual
2. Efectividad: # de denuncias reportadas en el sistema PQRSD en el periodo actual  menos el # de denuncias reportadas en el sistema PQRSD en el periodo anterior sobre el # de denuncias reportadas en el sistema PQRSD en el periodo anterior X 100</v>
          </cell>
        </row>
        <row r="11">
          <cell r="B11" t="str">
            <v>R2-CO1</v>
          </cell>
          <cell r="C11" t="str">
            <v>R2</v>
          </cell>
          <cell r="D11" t="str">
            <v>CA1</v>
          </cell>
          <cell r="E11" t="str">
            <v>CO1</v>
          </cell>
          <cell r="F11" t="str">
            <v xml:space="preserve">La Dirección de Asuntos indígenas durante el año establecerá criterios, procedimientos y capacitaciones destinados al personal con acceso a las bases de datos. En el caso de que se detecte una manipulación de la información, se llevará a cabo la corrección respectiva, seguida de la notificación a la Oficina de Asuntos Disciplinarios y Control Interno, quienes se encargarán de iniciar una investigación sobre el funcionario implicado. En el caso; de ser contratista se remitirá el caso a la Procuraduría General de la Nación o a los demás entes de control. Como evidencia de estas acciones, se tomará en cuenta el registro de las capacitaciones realizadas, incluyendo la lista de asistencia. </v>
          </cell>
          <cell r="G11" t="str">
            <v>Directamente</v>
          </cell>
          <cell r="H11" t="str">
            <v>Directamente</v>
          </cell>
          <cell r="I11" t="str">
            <v>Asignado</v>
          </cell>
          <cell r="J11">
            <v>15</v>
          </cell>
          <cell r="K11" t="str">
            <v>Adecuado</v>
          </cell>
          <cell r="L11">
            <v>15</v>
          </cell>
          <cell r="M11" t="str">
            <v>Oportuna</v>
          </cell>
          <cell r="N11">
            <v>15</v>
          </cell>
          <cell r="O11" t="str">
            <v>Prevenir</v>
          </cell>
          <cell r="P11">
            <v>15</v>
          </cell>
          <cell r="Q11" t="str">
            <v>Confiable</v>
          </cell>
          <cell r="R11">
            <v>15</v>
          </cell>
          <cell r="S11" t="str">
            <v>Se investigan y resuelven oportunamente</v>
          </cell>
          <cell r="T11">
            <v>15</v>
          </cell>
          <cell r="U11" t="str">
            <v>Completa</v>
          </cell>
          <cell r="V11">
            <v>10</v>
          </cell>
          <cell r="W11">
            <v>100</v>
          </cell>
          <cell r="X11" t="str">
            <v>Fuerte</v>
          </cell>
          <cell r="Y11">
            <v>100</v>
          </cell>
          <cell r="Z11" t="str">
            <v>Siempre se ejecuta</v>
          </cell>
          <cell r="AA11" t="str">
            <v>Fuerte</v>
          </cell>
          <cell r="AB11" t="str">
            <v>Fuerte</v>
          </cell>
          <cell r="AC11" t="str">
            <v>No</v>
          </cell>
          <cell r="AD11">
            <v>100</v>
          </cell>
          <cell r="AE11">
            <v>100</v>
          </cell>
          <cell r="AF11" t="str">
            <v>Fuerte</v>
          </cell>
          <cell r="AG11">
            <v>2</v>
          </cell>
          <cell r="AH11">
            <v>2</v>
          </cell>
          <cell r="AI11" t="str">
            <v>Rara vez</v>
          </cell>
          <cell r="AJ11">
            <v>2</v>
          </cell>
          <cell r="AK11">
            <v>2</v>
          </cell>
          <cell r="AL11" t="str">
            <v>Moderado</v>
          </cell>
          <cell r="AM11" t="str">
            <v>Zona Moderada</v>
          </cell>
          <cell r="AN11" t="str">
            <v>Reducir riesgo</v>
          </cell>
          <cell r="AO11" t="str">
            <v>La Coordinación del Grupo de Investigación y registro Capacita al personal encargado de la manipulación de las bases de datos anualmente con el fin que el mismo cuente con conocimientos tanto de la base de datos como de la responsabilidad de la información que contiene la misma.  En caso que se detecte la manipulación de la información en las bases se realizará la corrección, se realizará el denuncio respectivo y la persona se relevará de su cargo.  El control se evidencia en la lista de asistencia de la capacitación realizada.</v>
          </cell>
          <cell r="AP11" t="str">
            <v xml:space="preserve">Respuestas emitidas y enviadas vía correo y/o por plataforma PQRSD.
</v>
          </cell>
          <cell r="AQ11" t="str">
            <v>Coordinación del Grupo de Investigación y registro
Dirección de Asuntos Indigenas, Rrom y Minorias.</v>
          </cell>
          <cell r="AR11" t="str">
            <v>Durante todo el año</v>
          </cell>
          <cell r="AS11" t="str">
            <v>La Coordinación del Grupo de Investigación y registro Capacita al personal encargado de la manipulación de las bases de datos anualmente con el fin que el mismo cuente con conocimientos tanto de la base de datos como de la responsabilidad de la información que contiene la misma. En caso que se detecte la manipulación de la información en las bases se realizará la corrección, se realizará el denuncio respectivo y la persona se relevará de su cargo. El control se evidencia en la lista de asistencia de la capacitación realizada." y "Cuatrimestralmente se realizará un contraste en la información suministrada por la población y la información censal que hace parte del histórico del de la dirección para detectar cualquier tipo de alteración.</v>
          </cell>
          <cell r="AT11" t="str">
            <v>Trazabilidad en el sistema de información SIIC y bases de datos de la DAIRM.</v>
          </cell>
          <cell r="AU11" t="str">
            <v>Coordinación del Grupo de Investigación y registro
Dirección de Asuntos Indigenas, Rrom y Minorias.</v>
          </cell>
          <cell r="AV11" t="str">
            <v>Inmediato</v>
          </cell>
          <cell r="AW11" t="str">
            <v xml:space="preserve">
N. de capacitaciones realizadas en el cuatrimestre / N. de capacitaciones planeadas en el cuatrimestre. 
N. de procedimientos realizados para la gestión de los trámites. 
</v>
          </cell>
        </row>
        <row r="12">
          <cell r="B12" t="str">
            <v>R2-CO2</v>
          </cell>
          <cell r="C12" t="str">
            <v>R2</v>
          </cell>
          <cell r="D12" t="str">
            <v>CA2</v>
          </cell>
          <cell r="E12" t="str">
            <v>CO2</v>
          </cell>
          <cell r="F12" t="str">
            <v xml:space="preserve">La Coordinación del Grupo de Investigación y Registro, llevará a cabo, de forma cuatrimestral, una comparación entre la información suministrada por la población y la información censal que hace parte del archivo histórico de la DAIRM. El objetivo de este proceso es detectar cualquier posible alteración utilizando el Sistema de Información SIIC y se contará con el apoyo de la Oficina de Control Disciplinario para tomar las medidas pertinentes en virtud del régimen anticorrupción aplicable a los servidores públicos. Como evidencia de estas actividades se tomará en cuenta las respuestas que hayan sido emitidas y enviadas a través del correo institucional y/o el sistema Control Doc.  </v>
          </cell>
          <cell r="G12" t="str">
            <v>Directamente</v>
          </cell>
          <cell r="H12" t="str">
            <v>Directamente</v>
          </cell>
          <cell r="I12" t="str">
            <v>Asignado</v>
          </cell>
          <cell r="J12">
            <v>15</v>
          </cell>
          <cell r="K12" t="str">
            <v>Adecuado</v>
          </cell>
          <cell r="L12">
            <v>15</v>
          </cell>
          <cell r="M12" t="str">
            <v>Oportuna</v>
          </cell>
          <cell r="N12">
            <v>15</v>
          </cell>
          <cell r="O12" t="str">
            <v>Prevenir</v>
          </cell>
          <cell r="P12">
            <v>15</v>
          </cell>
          <cell r="Q12" t="str">
            <v>Confiable</v>
          </cell>
          <cell r="R12">
            <v>15</v>
          </cell>
          <cell r="S12" t="str">
            <v>Se investigan y resuelven oportunamente</v>
          </cell>
          <cell r="T12">
            <v>15</v>
          </cell>
          <cell r="U12" t="str">
            <v>Completa</v>
          </cell>
          <cell r="V12">
            <v>10</v>
          </cell>
          <cell r="W12">
            <v>100</v>
          </cell>
          <cell r="X12" t="str">
            <v>Fuerte</v>
          </cell>
          <cell r="Y12">
            <v>100</v>
          </cell>
          <cell r="Z12" t="str">
            <v>Siempre se ejecuta</v>
          </cell>
          <cell r="AA12" t="str">
            <v>Fuerte</v>
          </cell>
          <cell r="AB12" t="str">
            <v>Fuerte</v>
          </cell>
          <cell r="AC12" t="str">
            <v>No</v>
          </cell>
          <cell r="AD12">
            <v>100</v>
          </cell>
          <cell r="AE12">
            <v>100</v>
          </cell>
          <cell r="AF12" t="str">
            <v>Fuerte</v>
          </cell>
          <cell r="AH12">
            <v>2</v>
          </cell>
          <cell r="AI12" t="str">
            <v>Rara vez</v>
          </cell>
          <cell r="AK12">
            <v>2</v>
          </cell>
          <cell r="AL12" t="str">
            <v>Moderado</v>
          </cell>
          <cell r="AM12" t="str">
            <v>Zona Moderada</v>
          </cell>
          <cell r="AN12" t="str">
            <v>Reducir riesgo</v>
          </cell>
          <cell r="AO12" t="str">
            <v xml:space="preserve">Cuatrimestralmente se realizara un contraste en la información suministrada  por la población y la información censal que hace parte del histórico del de la dirección para detectar cualquier tipo de alteración. </v>
          </cell>
          <cell r="AP12" t="str">
            <v>Respuestas emitidas y enviadas vía correo y/o por plataforma PQRSD.</v>
          </cell>
          <cell r="AQ12" t="str">
            <v>Coordinación del Grupo de Investigación y registro
Dirección de Asuntos Indigenas, Rrom y Minorias.</v>
          </cell>
          <cell r="AR12" t="str">
            <v>Cuatrimestralmente</v>
          </cell>
          <cell r="AS12" t="str">
            <v>El GIR tiene programado realizar una capacitación en el mes de octubre dirigido al personal que lo conforma, relacionado con el manejo de información, para lo cual se solicitara acompañamiento a la Oficina de Control Interno Disciplinario, para que exponga lo competente a los servidores públicos frente al régimen anticorrupción.</v>
          </cell>
          <cell r="AT12" t="str">
            <v>Trazabilidad en el sistema de información SIIC.</v>
          </cell>
          <cell r="AU12" t="str">
            <v>Coordinación del Grupo de Investigación y registro
Dirección de Asuntos Indigenas, Rrom y Minorias.</v>
          </cell>
          <cell r="AV12" t="str">
            <v>Inmediato</v>
          </cell>
          <cell r="AW12" t="str">
            <v xml:space="preserve">N. de capacitaciones realizadas / N. de capacitaciones planeadas durante el año. </v>
          </cell>
        </row>
        <row r="13">
          <cell r="B13" t="str">
            <v>R3-CO2</v>
          </cell>
          <cell r="C13" t="str">
            <v>R3</v>
          </cell>
          <cell r="D13" t="str">
            <v>CA2</v>
          </cell>
          <cell r="E13" t="str">
            <v>CO2</v>
          </cell>
          <cell r="F13" t="str">
            <v xml:space="preserve">La Dirección de Asuntos indígenas, Rom y Minorías, llevará a cabo de manera cuatrimestral la definición de estrategias para socializar los procedimientos y directrices legales que rigen el proceso de registro. Esto se hace con el objetivo de asegurar que los registros se efectúen de manera precisa, minimizando la probabilidad de cometer errores que pudieran incurrir en faltas graves, dada la relevancia de estos registros en las comunidades indígenas. Como evidencia de estas acciones, se tiene en cuenta la lista de asistencia a capacitaciones lo que respalda la formación y sensibilización de los participantes. </v>
          </cell>
          <cell r="G13" t="str">
            <v>Directamente</v>
          </cell>
          <cell r="H13" t="str">
            <v>Directamente</v>
          </cell>
          <cell r="I13" t="str">
            <v>Asignado</v>
          </cell>
          <cell r="J13">
            <v>15</v>
          </cell>
          <cell r="K13" t="str">
            <v>Adecuado</v>
          </cell>
          <cell r="L13">
            <v>15</v>
          </cell>
          <cell r="M13" t="str">
            <v>Oportuna</v>
          </cell>
          <cell r="N13">
            <v>15</v>
          </cell>
          <cell r="O13" t="str">
            <v>Prevenir</v>
          </cell>
          <cell r="P13">
            <v>15</v>
          </cell>
          <cell r="Q13" t="str">
            <v>Confiable</v>
          </cell>
          <cell r="R13">
            <v>15</v>
          </cell>
          <cell r="S13" t="str">
            <v>Se investigan y resuelven oportunamente</v>
          </cell>
          <cell r="T13">
            <v>15</v>
          </cell>
          <cell r="U13" t="str">
            <v>Completa</v>
          </cell>
          <cell r="V13">
            <v>10</v>
          </cell>
          <cell r="W13">
            <v>100</v>
          </cell>
          <cell r="X13" t="str">
            <v>Fuerte</v>
          </cell>
          <cell r="Y13">
            <v>100</v>
          </cell>
          <cell r="Z13" t="str">
            <v>Siempre se ejecuta</v>
          </cell>
          <cell r="AA13" t="str">
            <v>Fuerte</v>
          </cell>
          <cell r="AB13" t="str">
            <v>Fuerte</v>
          </cell>
          <cell r="AC13" t="str">
            <v>No</v>
          </cell>
          <cell r="AD13">
            <v>100</v>
          </cell>
          <cell r="AE13">
            <v>100</v>
          </cell>
          <cell r="AF13" t="str">
            <v>Fuerte</v>
          </cell>
          <cell r="AG13">
            <v>2</v>
          </cell>
          <cell r="AH13">
            <v>2</v>
          </cell>
          <cell r="AI13" t="str">
            <v>Rara vez</v>
          </cell>
          <cell r="AJ13">
            <v>2</v>
          </cell>
          <cell r="AK13">
            <v>2</v>
          </cell>
          <cell r="AL13" t="str">
            <v>Moderado</v>
          </cell>
          <cell r="AM13" t="str">
            <v>Zona Moderada</v>
          </cell>
          <cell r="AN13" t="str">
            <v>Reducir riesgo</v>
          </cell>
          <cell r="AO13" t="str">
            <v xml:space="preserve">Cuatrimestralmente se realizarán capacitaciones frente a los procedimientos y lineamientos establecidos para los registros de las comunidades indígenas, con el fin de mitigar errores que se puedan presentar en estos procesos </v>
          </cell>
          <cell r="AP13" t="str">
            <v xml:space="preserve">Listados de asistencia a capacitaciones </v>
          </cell>
          <cell r="AQ13" t="str">
            <v>Coordinación del Grupo de Investigación y registro</v>
          </cell>
          <cell r="AR13" t="str">
            <v>Cuatrimestralmente</v>
          </cell>
          <cell r="AS13" t="str">
            <v xml:space="preserve">El GIR programa y capacita a los funcionarios y contratistas en temas de ley referentes a los registros de las comunidades indígenas, con el fin de que se interioricen los procedimientos para cada uno de los registros y de esta manera evitar errores </v>
          </cell>
          <cell r="AT13" t="str">
            <v xml:space="preserve">Listados de asistencia de capacitaciones. </v>
          </cell>
          <cell r="AU13" t="str">
            <v>Coordinación del Grupo de Investigación y registro</v>
          </cell>
          <cell r="AV13" t="str">
            <v>Inmediato</v>
          </cell>
          <cell r="AW13" t="str">
            <v xml:space="preserve">
N. de censos con inconsistencias / N. de censos evaluados. 
</v>
          </cell>
        </row>
        <row r="14">
          <cell r="B14" t="str">
            <v>R4-CO1</v>
          </cell>
          <cell r="C14" t="str">
            <v>R4</v>
          </cell>
          <cell r="D14" t="str">
            <v>CA1</v>
          </cell>
          <cell r="E14" t="str">
            <v>CO1</v>
          </cell>
          <cell r="F14" t="str">
            <v>La Dirección de Asuntos Indígenas, Rom y Minorías, en colaboración con la Oficina de Control Interno, Grupo de Control Disciplinario Interno; ofrecerán de manera semestral capacitaciones sobre conflicto de intereses, código de integridad y posibles faltas disciplinarias ante el favorecimiento de intereses particulares y el inadecuado manejo de información; estas sesiones buscan promover la conciencia sobre la importancia de mantener una conducta ética y garantizar la integridad de los funcionarios. Como evidencia se tendrá en cuenta la lista de asistencia a las capacitaciones.</v>
          </cell>
          <cell r="G14" t="str">
            <v>Directamente</v>
          </cell>
          <cell r="H14" t="str">
            <v>Directamente</v>
          </cell>
          <cell r="I14" t="str">
            <v>Asignado</v>
          </cell>
          <cell r="J14">
            <v>15</v>
          </cell>
          <cell r="K14" t="str">
            <v>Adecuado</v>
          </cell>
          <cell r="L14">
            <v>15</v>
          </cell>
          <cell r="M14" t="str">
            <v>Oportuna</v>
          </cell>
          <cell r="N14">
            <v>15</v>
          </cell>
          <cell r="O14" t="str">
            <v>Prevenir</v>
          </cell>
          <cell r="P14">
            <v>15</v>
          </cell>
          <cell r="Q14" t="str">
            <v>Confiable</v>
          </cell>
          <cell r="R14">
            <v>15</v>
          </cell>
          <cell r="S14" t="str">
            <v>Se investigan y resuelven oportunamente</v>
          </cell>
          <cell r="T14">
            <v>15</v>
          </cell>
          <cell r="U14" t="str">
            <v>Completa</v>
          </cell>
          <cell r="V14">
            <v>10</v>
          </cell>
          <cell r="W14">
            <v>100</v>
          </cell>
          <cell r="X14" t="str">
            <v>Fuerte</v>
          </cell>
          <cell r="Y14">
            <v>100</v>
          </cell>
          <cell r="Z14" t="str">
            <v>Siempre se ejecuta</v>
          </cell>
          <cell r="AA14" t="str">
            <v>Fuerte</v>
          </cell>
          <cell r="AB14" t="str">
            <v>Fuerte</v>
          </cell>
          <cell r="AC14" t="str">
            <v>No</v>
          </cell>
          <cell r="AD14">
            <v>100</v>
          </cell>
          <cell r="AE14">
            <v>100</v>
          </cell>
          <cell r="AF14" t="str">
            <v>Fuerte</v>
          </cell>
          <cell r="AG14">
            <v>2</v>
          </cell>
          <cell r="AH14">
            <v>2</v>
          </cell>
          <cell r="AI14" t="str">
            <v>Rara vez</v>
          </cell>
          <cell r="AJ14">
            <v>2</v>
          </cell>
          <cell r="AK14">
            <v>2</v>
          </cell>
          <cell r="AL14" t="str">
            <v>Moderado</v>
          </cell>
          <cell r="AM14" t="str">
            <v>Zona Moderada</v>
          </cell>
          <cell r="AN14" t="str">
            <v>Reducir riesgo</v>
          </cell>
          <cell r="AO14" t="str">
            <v xml:space="preserve">Semestralmente la DAIRM, en conjunto con la Oficina de Control Interno y Asuntos disciplinarios realizará capacitaciones, sobre conflicto de interes, codigo de integridad y posibles faltas disciplinarias ante el favorecimiento de intereses particulares y malos manejos de información. </v>
          </cell>
          <cell r="AP14" t="str">
            <v xml:space="preserve">Listados de asistencia a capacitaciones </v>
          </cell>
          <cell r="AQ14" t="str">
            <v>Dirección de Asuntos Indigenas, Rrom y Minorias.</v>
          </cell>
          <cell r="AR14" t="str">
            <v xml:space="preserve">Semestralmente </v>
          </cell>
          <cell r="AS14" t="str">
            <v xml:space="preserve">La DAIRM En conjunto con la Oficina de Control Interno y Asuntos disciplinarios realizará capacitaciones, sobre conflicto de interes, codigo de integridad y posibles faltas disciplinarias ante el favorecimiento de intereses particulares y malos manejos de información. </v>
          </cell>
          <cell r="AT14" t="str">
            <v xml:space="preserve">Listados de asistencia de capacitaciones. </v>
          </cell>
          <cell r="AU14" t="str">
            <v>Dirección de Asuntos Indigenas, Rrom y Minorias.</v>
          </cell>
          <cell r="AV14" t="str">
            <v>Inmediato</v>
          </cell>
          <cell r="AW14" t="str">
            <v xml:space="preserve">N. de capacitaciones realizadas / N. de capacitaciones planeadas durante el año. </v>
          </cell>
        </row>
        <row r="15">
          <cell r="B15" t="str">
            <v>R4-CO2</v>
          </cell>
          <cell r="C15" t="str">
            <v>R4</v>
          </cell>
          <cell r="D15" t="str">
            <v>CA2</v>
          </cell>
          <cell r="E15" t="str">
            <v>CO2</v>
          </cell>
          <cell r="F15" t="str">
            <v>La Dirección de  Asuntos Indígenas, Rom y Minorías solicitará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DAIRM,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v>
          </cell>
          <cell r="G15" t="str">
            <v>Directamente</v>
          </cell>
          <cell r="H15" t="str">
            <v>Directamente</v>
          </cell>
          <cell r="I15" t="str">
            <v>Asignado</v>
          </cell>
          <cell r="J15">
            <v>15</v>
          </cell>
          <cell r="K15" t="str">
            <v>Adecuado</v>
          </cell>
          <cell r="L15">
            <v>15</v>
          </cell>
          <cell r="M15" t="str">
            <v>Oportuna</v>
          </cell>
          <cell r="N15">
            <v>15</v>
          </cell>
          <cell r="O15" t="str">
            <v>Prevenir</v>
          </cell>
          <cell r="P15">
            <v>15</v>
          </cell>
          <cell r="Q15" t="str">
            <v>Confiable</v>
          </cell>
          <cell r="R15">
            <v>15</v>
          </cell>
          <cell r="S15" t="str">
            <v>Se investigan y resuelven oportunamente</v>
          </cell>
          <cell r="T15">
            <v>15</v>
          </cell>
          <cell r="U15" t="str">
            <v>Completa</v>
          </cell>
          <cell r="V15">
            <v>10</v>
          </cell>
          <cell r="W15">
            <v>100</v>
          </cell>
          <cell r="X15" t="str">
            <v>Fuerte</v>
          </cell>
          <cell r="Y15">
            <v>100</v>
          </cell>
          <cell r="Z15" t="str">
            <v>Siempre se ejecuta</v>
          </cell>
          <cell r="AA15" t="str">
            <v>Fuerte</v>
          </cell>
          <cell r="AB15" t="str">
            <v>Fuerte</v>
          </cell>
          <cell r="AC15" t="str">
            <v>No</v>
          </cell>
          <cell r="AD15">
            <v>100</v>
          </cell>
          <cell r="AE15">
            <v>100</v>
          </cell>
          <cell r="AF15" t="str">
            <v>Fuerte</v>
          </cell>
          <cell r="AG15">
            <v>2</v>
          </cell>
          <cell r="AH15">
            <v>2</v>
          </cell>
          <cell r="AI15" t="str">
            <v>Rara vez</v>
          </cell>
          <cell r="AJ15">
            <v>2</v>
          </cell>
          <cell r="AK15">
            <v>2</v>
          </cell>
          <cell r="AL15" t="str">
            <v>Moderado</v>
          </cell>
          <cell r="AM15" t="str">
            <v>Zona Moderada</v>
          </cell>
          <cell r="AN15" t="str">
            <v>Reducir riesgo</v>
          </cell>
          <cell r="AO15" t="str">
            <v xml:space="preserve">Semestralmente la DAIRM, en conjunto con la Oficina de Control Interno y Asuntos disciplinarios realizará capacitaciones, sobre conflicto de interes, codigo de integridad y posibles faltas disciplinarias ante el favorecimiento de intereses particulares y malos manejos de información. </v>
          </cell>
          <cell r="AP15" t="str">
            <v xml:space="preserve">Listados de asistencia a capacitaciones </v>
          </cell>
          <cell r="AQ15" t="str">
            <v>Dirección de Asuntos Indigenas, Rrom y Minorias.</v>
          </cell>
          <cell r="AR15" t="str">
            <v xml:space="preserve">Semestralmente </v>
          </cell>
          <cell r="AS15" t="str">
            <v xml:space="preserve">La DAIRM En conjunto con la Oficina de Control Interno y Asuntos disciplinarios realizará capacitaciones, sobre conflicto de interes, codigo de integridad y posibles faltas disciplinarias ante el favorecimiento de intereses particulares y malos manejos de información. </v>
          </cell>
          <cell r="AT15" t="str">
            <v xml:space="preserve">Listados de asistencia de capacitaciones. </v>
          </cell>
          <cell r="AU15" t="str">
            <v>Dirección de Asuntos Indigenas, Rrom y Minorias.</v>
          </cell>
          <cell r="AV15" t="str">
            <v>Inmediato</v>
          </cell>
          <cell r="AW15" t="str">
            <v xml:space="preserve">N. de capacitaciones realizadas / N. de capacitaciones planeadas durante el año. </v>
          </cell>
        </row>
        <row r="16">
          <cell r="B16" t="str">
            <v>R5-CO1</v>
          </cell>
          <cell r="C16" t="str">
            <v>R5</v>
          </cell>
          <cell r="D16" t="str">
            <v>CA1</v>
          </cell>
          <cell r="E16" t="str">
            <v>CO1</v>
          </cell>
          <cell r="F16" t="str">
            <v>La DACNARP como mecanismo de validación y control asigna lideres de grupo, quienes verifican permanentemente la información  que produce la dirección con el proposito de encontrar información inconsistente y requierir al servidor publico que la produjo para que este la ajuste, como evidencia se deja la trazabilidad electrónica.</v>
          </cell>
          <cell r="G16" t="str">
            <v>Directamente</v>
          </cell>
          <cell r="H16" t="str">
            <v>Directamente</v>
          </cell>
          <cell r="I16" t="str">
            <v>Asignado</v>
          </cell>
          <cell r="J16">
            <v>15</v>
          </cell>
          <cell r="K16" t="str">
            <v>Adecuado</v>
          </cell>
          <cell r="L16">
            <v>15</v>
          </cell>
          <cell r="M16" t="str">
            <v>Oportuna</v>
          </cell>
          <cell r="N16">
            <v>15</v>
          </cell>
          <cell r="O16" t="str">
            <v>Prevenir</v>
          </cell>
          <cell r="P16">
            <v>15</v>
          </cell>
          <cell r="Q16" t="str">
            <v>Confiable</v>
          </cell>
          <cell r="R16">
            <v>15</v>
          </cell>
          <cell r="S16" t="str">
            <v>Se investigan y resuelven oportunamente</v>
          </cell>
          <cell r="T16">
            <v>15</v>
          </cell>
          <cell r="U16" t="str">
            <v>Completa</v>
          </cell>
          <cell r="V16">
            <v>10</v>
          </cell>
          <cell r="W16">
            <v>100</v>
          </cell>
          <cell r="X16" t="str">
            <v>Fuerte</v>
          </cell>
          <cell r="Y16">
            <v>100</v>
          </cell>
          <cell r="Z16" t="str">
            <v>Siempre se ejecuta</v>
          </cell>
          <cell r="AA16" t="str">
            <v>Fuerte</v>
          </cell>
          <cell r="AB16" t="str">
            <v>Fuerte</v>
          </cell>
          <cell r="AC16" t="str">
            <v>No</v>
          </cell>
          <cell r="AD16">
            <v>100</v>
          </cell>
          <cell r="AE16">
            <v>100</v>
          </cell>
          <cell r="AF16" t="str">
            <v>Fuerte</v>
          </cell>
          <cell r="AG16">
            <v>2</v>
          </cell>
          <cell r="AH16">
            <v>2</v>
          </cell>
          <cell r="AI16" t="str">
            <v>Rara vez</v>
          </cell>
          <cell r="AJ16">
            <v>2</v>
          </cell>
          <cell r="AK16">
            <v>2</v>
          </cell>
          <cell r="AL16" t="str">
            <v>Moderado</v>
          </cell>
          <cell r="AM16" t="str">
            <v>Zona Moderada</v>
          </cell>
          <cell r="AN16" t="str">
            <v>Reducir riesgo</v>
          </cell>
          <cell r="AO16" t="str">
            <v>La directora de la DACNARP como mecanismo de validación y control asigna lideres de grupo, quienes verifican permanentemente la información  que produce la dirección con el proposito de encontrar información inconsistente y requierir al servidor publico que la produjo para que este la ajuste, como evidencia se deja la trazabilidad electrónica.</v>
          </cell>
          <cell r="AP16" t="str">
            <v>Cuadro de control</v>
          </cell>
          <cell r="AQ16" t="str">
            <v>Director de comunidades negras, afrocolombianas, raizales y palenqueras</v>
          </cell>
          <cell r="AR16" t="str">
            <v>Permanente</v>
          </cell>
          <cell r="AS16" t="str">
            <v>Fortalecer los controles ya establecidos</v>
          </cell>
          <cell r="AT16" t="str">
            <v>Cuadro de control</v>
          </cell>
          <cell r="AU16" t="str">
            <v>Directora de la Dirección de Asuntos para Comunidades Negras, Afrocolombianas, Raizales y Palenqueras</v>
          </cell>
          <cell r="AV16" t="str">
            <v>1dia</v>
          </cell>
          <cell r="AW16" t="str">
            <v xml:space="preserve">Número de carpetas expedientes entregadas solicitadas/ numero de carpetas expedientes entregadas y devueltas
Porcentaje de revisiones y actualizaciónes de la pagina institucional del Ministerio del Interior/ porcentaje de piezas publicadas </v>
          </cell>
        </row>
        <row r="17">
          <cell r="B17" t="str">
            <v>R5-CO2</v>
          </cell>
          <cell r="C17" t="str">
            <v>R5</v>
          </cell>
          <cell r="D17" t="str">
            <v>CA2</v>
          </cell>
          <cell r="E17" t="str">
            <v>CO2</v>
          </cell>
          <cell r="F17" t="str">
            <v xml:space="preserve">La DACNARP apoyada en su grupo de seguimiento y monitoreo realiza permantemente la revsión de la actualización de la pagina institucional del Ministerio del Interior, con el proposito de llegar de forma masiva a la comunidad en general, enfatizando  la gratuidad y el procedimiento de los tramites. Como evidencia se tiene las piezas publicadas. </v>
          </cell>
          <cell r="G17" t="str">
            <v>Directamente</v>
          </cell>
          <cell r="H17" t="str">
            <v>Directamente</v>
          </cell>
          <cell r="I17" t="str">
            <v>Asignado</v>
          </cell>
          <cell r="J17">
            <v>15</v>
          </cell>
          <cell r="K17" t="str">
            <v>Adecuado</v>
          </cell>
          <cell r="L17">
            <v>15</v>
          </cell>
          <cell r="M17" t="str">
            <v>Oportuna</v>
          </cell>
          <cell r="N17">
            <v>15</v>
          </cell>
          <cell r="O17" t="str">
            <v>Prevenir</v>
          </cell>
          <cell r="P17">
            <v>15</v>
          </cell>
          <cell r="Q17" t="str">
            <v>Confiable</v>
          </cell>
          <cell r="R17">
            <v>15</v>
          </cell>
          <cell r="S17" t="str">
            <v>Se investigan y resuelven oportunamente</v>
          </cell>
          <cell r="T17">
            <v>15</v>
          </cell>
          <cell r="U17" t="str">
            <v>Completa</v>
          </cell>
          <cell r="V17">
            <v>10</v>
          </cell>
          <cell r="W17">
            <v>100</v>
          </cell>
          <cell r="X17" t="str">
            <v>Fuerte</v>
          </cell>
          <cell r="Y17">
            <v>100</v>
          </cell>
          <cell r="Z17" t="str">
            <v>Siempre se ejecuta</v>
          </cell>
          <cell r="AA17" t="str">
            <v>Fuerte</v>
          </cell>
          <cell r="AB17" t="str">
            <v>Fuerte</v>
          </cell>
          <cell r="AC17" t="str">
            <v>No</v>
          </cell>
          <cell r="AD17">
            <v>100</v>
          </cell>
          <cell r="AE17">
            <v>100</v>
          </cell>
          <cell r="AF17" t="str">
            <v>Fuerte</v>
          </cell>
          <cell r="AG17">
            <v>2</v>
          </cell>
          <cell r="AH17">
            <v>2</v>
          </cell>
          <cell r="AI17" t="str">
            <v>Rara vez</v>
          </cell>
          <cell r="AJ17">
            <v>2</v>
          </cell>
          <cell r="AK17">
            <v>2</v>
          </cell>
          <cell r="AL17" t="str">
            <v>Moderado</v>
          </cell>
          <cell r="AM17" t="str">
            <v>Zona Moderada</v>
          </cell>
          <cell r="AN17" t="str">
            <v>Reducir riesgo</v>
          </cell>
          <cell r="AO17" t="str">
            <v xml:space="preserve">La directora de la DACNARP apoyada en su grupo de seguimiento y monitoreo realiza permantemente la revsión de la actualización de la pagina institucional del Ministerio del Interior, con el proposito que permiten llegar de forma masiva a la comunidad en general, enfatizando  la gratuidad y el procedimiento de los tramites. Como evidencia se tiene las piezas publicadas. </v>
          </cell>
          <cell r="AP17" t="str">
            <v>Piezas de comunicación publicadas</v>
          </cell>
          <cell r="AQ17" t="str">
            <v>Director de comunidades negras, afrocolombianas, raizales y palenqueras</v>
          </cell>
          <cell r="AR17" t="str">
            <v>Permanente</v>
          </cell>
          <cell r="AS17" t="str">
            <v>Fortalecer los controles ya establecidos</v>
          </cell>
          <cell r="AT17" t="str">
            <v>Piezas de comunicación publicadas</v>
          </cell>
          <cell r="AU17" t="str">
            <v>Directora de la Dirección de Asuntos para Comunidades Negras, Afrocolombianas, Raizales y Palenqueras</v>
          </cell>
          <cell r="AV17" t="str">
            <v>1dia</v>
          </cell>
          <cell r="AW17" t="str">
            <v xml:space="preserve">Número de carpetas expedientes entregadas solicitadas/ numero de carpetas expedientes entregadas y devueltas
Porcentaje de revisiones y actualizaciónes de la pagina institucional del Ministerio del Interior/ porcentaje de piezas publicadas </v>
          </cell>
        </row>
        <row r="18">
          <cell r="B18" t="str">
            <v>R6-CO1</v>
          </cell>
          <cell r="C18" t="str">
            <v>R6</v>
          </cell>
          <cell r="D18" t="str">
            <v>CA1</v>
          </cell>
          <cell r="E18" t="str">
            <v>CO1</v>
          </cell>
          <cell r="F18" t="str">
            <v>La DACNARP como mecanismo de validación y control asigna lideres de grupo, quienes verifican permanentemente la información  que produce la dirección con el proposito de encontrar información inconsistente y requierir al servidor publico que la produjo para que este la ajuste, como evidencia se deja la trazabilidad electrónica.</v>
          </cell>
          <cell r="G18" t="str">
            <v>Directamente</v>
          </cell>
          <cell r="H18" t="str">
            <v>Directamente</v>
          </cell>
          <cell r="I18" t="str">
            <v>Asignado</v>
          </cell>
          <cell r="J18">
            <v>15</v>
          </cell>
          <cell r="K18" t="str">
            <v>Adecuado</v>
          </cell>
          <cell r="L18">
            <v>15</v>
          </cell>
          <cell r="M18" t="str">
            <v>Oportuna</v>
          </cell>
          <cell r="N18">
            <v>15</v>
          </cell>
          <cell r="O18" t="str">
            <v>Prevenir</v>
          </cell>
          <cell r="P18">
            <v>15</v>
          </cell>
          <cell r="Q18" t="str">
            <v>Confiable</v>
          </cell>
          <cell r="R18">
            <v>15</v>
          </cell>
          <cell r="S18" t="str">
            <v>Se investigan y resuelven oportunamente</v>
          </cell>
          <cell r="T18">
            <v>15</v>
          </cell>
          <cell r="U18" t="str">
            <v>Completa</v>
          </cell>
          <cell r="V18">
            <v>10</v>
          </cell>
          <cell r="W18">
            <v>100</v>
          </cell>
          <cell r="X18" t="str">
            <v>Fuerte</v>
          </cell>
          <cell r="Y18">
            <v>100</v>
          </cell>
          <cell r="Z18" t="str">
            <v>Siempre se ejecuta</v>
          </cell>
          <cell r="AA18" t="str">
            <v>Fuerte</v>
          </cell>
          <cell r="AB18" t="str">
            <v>Fuerte</v>
          </cell>
          <cell r="AC18" t="str">
            <v>No</v>
          </cell>
          <cell r="AD18">
            <v>100</v>
          </cell>
          <cell r="AE18">
            <v>100</v>
          </cell>
          <cell r="AF18" t="str">
            <v>Fuerte</v>
          </cell>
          <cell r="AG18">
            <v>2</v>
          </cell>
          <cell r="AH18">
            <v>2</v>
          </cell>
          <cell r="AI18" t="str">
            <v>Rara vez</v>
          </cell>
          <cell r="AJ18">
            <v>2</v>
          </cell>
          <cell r="AK18">
            <v>2</v>
          </cell>
          <cell r="AL18" t="str">
            <v>Moderado</v>
          </cell>
          <cell r="AM18" t="str">
            <v>Zona Moderada</v>
          </cell>
          <cell r="AN18" t="str">
            <v>Reducir riesgo</v>
          </cell>
          <cell r="AO18" t="str">
            <v>La directora de la DACNARP como mecanismo de validación y control asigna lideres de grupo, quienes verifican permanentemente la información  que produce la dirección con el proposito de encontrar información inconsistente y requierir al servidor publico que la produjo para que este la ajuste, como evidencia se deja la trazabilidad electrónica.</v>
          </cell>
          <cell r="AP18" t="str">
            <v>trazabilidad electrónica.</v>
          </cell>
          <cell r="AQ18" t="str">
            <v>Director de comunidades negras, afrocolombianas, raizales y palenqueras</v>
          </cell>
          <cell r="AR18" t="str">
            <v>Permanente</v>
          </cell>
          <cell r="AS18" t="str">
            <v>Fortalecer los controles ya establecidos</v>
          </cell>
          <cell r="AT18" t="str">
            <v>trazabilidad electrónica.</v>
          </cell>
          <cell r="AU18" t="str">
            <v>Directora de la Dirección de Asuntos para Comunidades Negras, Afrocolombianas, Raizales y Palenqueras</v>
          </cell>
          <cell r="AV18" t="str">
            <v>1dia</v>
          </cell>
          <cell r="AW18" t="str">
            <v xml:space="preserve"># de incumplimientos de los requisitos legales en las solicitudes de trámite radicadas/#Solicitudes de trámite radicadas *100
numero de carpetas expedientes entregadas solicitadas/ numero de carpetas expedientes entregadas y devueltas
</v>
          </cell>
        </row>
        <row r="19">
          <cell r="B19" t="str">
            <v>R6-CO2</v>
          </cell>
          <cell r="C19" t="str">
            <v>R6</v>
          </cell>
          <cell r="D19" t="str">
            <v>CA2</v>
          </cell>
          <cell r="E19" t="str">
            <v>CO2</v>
          </cell>
          <cell r="F19" t="str">
            <v>El grupo de gestión documental de la DACNARP realiza cada vez que es solicitada, control de entrega de información contenida en los  expedientes a los servidores públicos que la requieran con el proposito de encontrar alguna inconsistencia de la información y se puede hacer seguimiento de esta. como evidencia se realiza cuadro de control préstamo de carpetas el cual incluye la fecha de entrega y devolución de las mismas.</v>
          </cell>
          <cell r="G19" t="str">
            <v>Directamente</v>
          </cell>
          <cell r="H19" t="str">
            <v>Directamente</v>
          </cell>
          <cell r="I19" t="str">
            <v>Asignado</v>
          </cell>
          <cell r="J19">
            <v>15</v>
          </cell>
          <cell r="K19" t="str">
            <v>Adecuado</v>
          </cell>
          <cell r="L19">
            <v>15</v>
          </cell>
          <cell r="M19" t="str">
            <v>Oportuna</v>
          </cell>
          <cell r="N19">
            <v>15</v>
          </cell>
          <cell r="O19" t="str">
            <v>Prevenir</v>
          </cell>
          <cell r="P19">
            <v>15</v>
          </cell>
          <cell r="Q19" t="str">
            <v>Confiable</v>
          </cell>
          <cell r="R19">
            <v>15</v>
          </cell>
          <cell r="S19" t="str">
            <v>Se investigan y resuelven oportunamente</v>
          </cell>
          <cell r="T19">
            <v>15</v>
          </cell>
          <cell r="U19" t="str">
            <v>Completa</v>
          </cell>
          <cell r="V19">
            <v>10</v>
          </cell>
          <cell r="W19">
            <v>100</v>
          </cell>
          <cell r="X19" t="str">
            <v>Fuerte</v>
          </cell>
          <cell r="Y19">
            <v>100</v>
          </cell>
          <cell r="Z19" t="str">
            <v>Siempre se ejecuta</v>
          </cell>
          <cell r="AA19" t="str">
            <v>Fuerte</v>
          </cell>
          <cell r="AB19" t="str">
            <v>Fuerte</v>
          </cell>
          <cell r="AC19" t="str">
            <v>No</v>
          </cell>
          <cell r="AD19">
            <v>100</v>
          </cell>
          <cell r="AE19">
            <v>100</v>
          </cell>
          <cell r="AF19" t="str">
            <v>Fuerte</v>
          </cell>
          <cell r="AG19">
            <v>2</v>
          </cell>
          <cell r="AH19">
            <v>2</v>
          </cell>
          <cell r="AI19" t="str">
            <v>Rara vez</v>
          </cell>
          <cell r="AJ19">
            <v>2</v>
          </cell>
          <cell r="AK19">
            <v>2</v>
          </cell>
          <cell r="AL19" t="str">
            <v>Moderado</v>
          </cell>
          <cell r="AM19" t="str">
            <v>Zona Moderada</v>
          </cell>
          <cell r="AN19" t="str">
            <v>Reducir riesgo</v>
          </cell>
          <cell r="AO19" t="str">
            <v>El grupo de gestión documental de la DACNARP realiza cada vez que es solicitada, control de entrega de información contenida en los  expedientes a los servidores públicos que la requieran con el proposito de encontrar alguna inconsistencia de la información y se puede hacer seguimiento de esta. como evidencia se realiza cuadro de control préstamo de carpetas el cual incluye la fecha de entrega y devolución de las mismas.</v>
          </cell>
          <cell r="AP19" t="str">
            <v>cuadro de control</v>
          </cell>
          <cell r="AQ19" t="str">
            <v>Director de comunidades negras, afrocolombianas, raizales y palenqueras</v>
          </cell>
          <cell r="AR19" t="str">
            <v>Permanente</v>
          </cell>
          <cell r="AS19" t="str">
            <v>Fortalecer los controles ya establecidos</v>
          </cell>
          <cell r="AT19" t="str">
            <v>cuadro de control</v>
          </cell>
          <cell r="AU19" t="str">
            <v>Directora de la Dirección de Asuntos para Comunidades Negras, Afrocolombianas, Raizales y Palenqueras</v>
          </cell>
          <cell r="AV19" t="str">
            <v>1dia</v>
          </cell>
          <cell r="AW19" t="str">
            <v xml:space="preserve"># de incumplimientos de los requisitos legales en las solicitudes de trámite radicadas/#Solicitudes de trámite radicadas *100
numero de carpetas expedientes entregadas solicitadas/ numero de carpetas expedientes entregadas y devueltas
</v>
          </cell>
        </row>
        <row r="20">
          <cell r="B20" t="str">
            <v>R7-CO1</v>
          </cell>
          <cell r="C20" t="str">
            <v>R7</v>
          </cell>
          <cell r="D20" t="str">
            <v>CA1</v>
          </cell>
          <cell r="E20" t="str">
            <v>CO1</v>
          </cell>
          <cell r="F20" t="str">
            <v xml:space="preserve">Los funcionarios y contratistas de la Oficina de la DACNARP,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la solicitud de oficio con soportes de manifestación de conflicto de interés puestos en conocimiento por parte de los funcionarios o contratistas al jefe inmediato. </v>
          </cell>
          <cell r="G20" t="str">
            <v>Directamente</v>
          </cell>
          <cell r="H20" t="str">
            <v>Directamente</v>
          </cell>
          <cell r="I20" t="str">
            <v>Asignado</v>
          </cell>
          <cell r="J20">
            <v>15</v>
          </cell>
          <cell r="K20" t="str">
            <v>Adecuado</v>
          </cell>
          <cell r="L20">
            <v>15</v>
          </cell>
          <cell r="M20" t="str">
            <v>Oportuna</v>
          </cell>
          <cell r="N20">
            <v>15</v>
          </cell>
          <cell r="O20" t="str">
            <v>Prevenir</v>
          </cell>
          <cell r="P20">
            <v>15</v>
          </cell>
          <cell r="Q20" t="str">
            <v>Confiable</v>
          </cell>
          <cell r="R20">
            <v>15</v>
          </cell>
          <cell r="S20" t="str">
            <v>Se investigan y resuelven oportunamente</v>
          </cell>
          <cell r="T20">
            <v>15</v>
          </cell>
          <cell r="U20" t="str">
            <v>Completa</v>
          </cell>
          <cell r="V20">
            <v>10</v>
          </cell>
          <cell r="W20">
            <v>100</v>
          </cell>
          <cell r="X20" t="str">
            <v>Fuerte</v>
          </cell>
          <cell r="Y20">
            <v>100</v>
          </cell>
          <cell r="Z20" t="str">
            <v>Siempre se ejecuta</v>
          </cell>
          <cell r="AA20" t="str">
            <v>Fuerte</v>
          </cell>
          <cell r="AB20" t="str">
            <v>Fuerte</v>
          </cell>
          <cell r="AC20" t="str">
            <v>No</v>
          </cell>
          <cell r="AD20">
            <v>100</v>
          </cell>
          <cell r="AE20">
            <v>100</v>
          </cell>
          <cell r="AF20" t="str">
            <v>Fuerte</v>
          </cell>
          <cell r="AG20">
            <v>2</v>
          </cell>
          <cell r="AH20">
            <v>2</v>
          </cell>
          <cell r="AI20" t="str">
            <v>Rara vez</v>
          </cell>
          <cell r="AJ20">
            <v>2</v>
          </cell>
          <cell r="AK20">
            <v>2</v>
          </cell>
          <cell r="AL20" t="str">
            <v>Moderado</v>
          </cell>
          <cell r="AM20" t="str">
            <v>Zona Moderada</v>
          </cell>
          <cell r="AN20" t="str">
            <v>Reducir riesgo</v>
          </cell>
          <cell r="AO20" t="str">
            <v>Identificar y tramitar situaciones de conflicto de intereses en la que puedan estar inmersos funcionarios y contratistas de la DACNARP, dentro de su actuar administrativo.</v>
          </cell>
          <cell r="AP20" t="str">
            <v>Solicitud de oficio con soportes de manifestación de conflicto de interés.</v>
          </cell>
          <cell r="AQ20" t="str">
            <v>Director de la DACNARP
Funcionarios y contratistas</v>
          </cell>
          <cell r="AR20" t="str">
            <v>Permanente</v>
          </cell>
          <cell r="AS20" t="str">
            <v>Cumplir con los lineamientos establecidos en el procedimiento Trámite de la Declaratoria de Conflicto de Intereses del Ministerio del Interior.</v>
          </cell>
          <cell r="AT20" t="str">
            <v>Requerimiento mediante memorando al servidor público respnsable.</v>
          </cell>
          <cell r="AU20" t="str">
            <v>Director de la DACNARP
Funcionarios y contratistas</v>
          </cell>
          <cell r="AV20" t="str">
            <v xml:space="preserve">Debe hacerse dentro de los tiempos establecidos en el procedimiento Trámite de la Declaratoria de Conflicto de Intereses. </v>
          </cell>
          <cell r="AW20" t="str">
            <v xml:space="preserve">EFICTIVIDAD:
Efectividad del plan de manejo de riesgos = (# de situaciones de conflicto de intereses configurados como hechos de corrupción durante el cuatrimestre)
</v>
          </cell>
        </row>
        <row r="21">
          <cell r="B21" t="str">
            <v>R7-CO2</v>
          </cell>
          <cell r="C21" t="str">
            <v>R7</v>
          </cell>
          <cell r="D21" t="str">
            <v>CA2</v>
          </cell>
          <cell r="E21" t="str">
            <v>CO2</v>
          </cell>
          <cell r="F21" t="str">
            <v>La Dirección de Asuntos para las Comunidades Negras solicitirá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DACNARP,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v>
          </cell>
          <cell r="G21" t="str">
            <v>Directamente</v>
          </cell>
          <cell r="H21" t="str">
            <v>Directamente</v>
          </cell>
          <cell r="I21" t="str">
            <v>Asignado</v>
          </cell>
          <cell r="J21">
            <v>15</v>
          </cell>
          <cell r="K21" t="str">
            <v>Adecuado</v>
          </cell>
          <cell r="L21">
            <v>15</v>
          </cell>
          <cell r="M21" t="str">
            <v>Oportuna</v>
          </cell>
          <cell r="N21">
            <v>15</v>
          </cell>
          <cell r="O21" t="str">
            <v>Prevenir</v>
          </cell>
          <cell r="P21">
            <v>15</v>
          </cell>
          <cell r="Q21" t="str">
            <v>Confiable</v>
          </cell>
          <cell r="R21">
            <v>15</v>
          </cell>
          <cell r="S21" t="str">
            <v>Se investigan y resuelven oportunamente</v>
          </cell>
          <cell r="T21">
            <v>15</v>
          </cell>
          <cell r="U21" t="str">
            <v>Completa</v>
          </cell>
          <cell r="V21">
            <v>10</v>
          </cell>
          <cell r="W21">
            <v>100</v>
          </cell>
          <cell r="X21" t="str">
            <v>Fuerte</v>
          </cell>
          <cell r="Y21">
            <v>100</v>
          </cell>
          <cell r="Z21" t="str">
            <v>Siempre se ejecuta</v>
          </cell>
          <cell r="AA21" t="str">
            <v>Fuerte</v>
          </cell>
          <cell r="AB21" t="str">
            <v>Fuerte</v>
          </cell>
          <cell r="AC21" t="str">
            <v>No</v>
          </cell>
          <cell r="AD21">
            <v>100</v>
          </cell>
          <cell r="AE21">
            <v>100</v>
          </cell>
          <cell r="AF21" t="str">
            <v>Fuerte</v>
          </cell>
          <cell r="AG21">
            <v>2</v>
          </cell>
          <cell r="AH21">
            <v>2</v>
          </cell>
          <cell r="AI21" t="str">
            <v>Rara vez</v>
          </cell>
          <cell r="AJ21">
            <v>2</v>
          </cell>
          <cell r="AK21">
            <v>2</v>
          </cell>
          <cell r="AL21" t="str">
            <v>Moderado</v>
          </cell>
          <cell r="AM21" t="str">
            <v>Zona Moderada</v>
          </cell>
          <cell r="AN21" t="str">
            <v>Reducir riesgo</v>
          </cell>
          <cell r="AO21" t="str">
            <v xml:space="preserve">Capacitar a los funcionarios y contratistas de la DACNARP, en herramientas básicas para identificar situaciones de conflicto de intereses en las cuales puedan estar inmersos dentro de su actuar administrativo. </v>
          </cell>
          <cell r="AP21" t="str">
            <v>Actas de asistencia a capacitación.</v>
          </cell>
          <cell r="AQ21" t="str">
            <v>Director de la DACNARP
Funcionarios y contratistas</v>
          </cell>
          <cell r="AR21" t="str">
            <v>Dos veces al año</v>
          </cell>
          <cell r="AS21" t="str">
            <v>Cumplir con los lineamientos establecidos en el procedimiento Trámite de la Declaratoria de Conflicto de Intereses del Ministerio del Interior.</v>
          </cell>
          <cell r="AT21" t="str">
            <v>Requerimiento mediante memorando al servidor público respnsable.</v>
          </cell>
          <cell r="AU21" t="str">
            <v>Director de la DACNARP
Funcionarios y contratistas</v>
          </cell>
          <cell r="AV21" t="str">
            <v xml:space="preserve">Debe hacerse dentro de los tiempos establecidos en el procedimiento Trámite de la Declaratoria de Conflicto de Intereses. </v>
          </cell>
          <cell r="AW21" t="str">
            <v>EFICACIA:
Plan de capacitaciones = (# de capacitaciones programadas / # de capacitaciones realizadas)</v>
          </cell>
        </row>
        <row r="22">
          <cell r="B22" t="str">
            <v>R7-CO2</v>
          </cell>
          <cell r="C22" t="str">
            <v>R7</v>
          </cell>
          <cell r="D22" t="str">
            <v>CA3</v>
          </cell>
          <cell r="E22" t="str">
            <v>CO2</v>
          </cell>
          <cell r="F22" t="str">
            <v>La Dirección de Asuntos para las Comunidades Negras solicitirá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DACNARP,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v>
          </cell>
          <cell r="G22" t="str">
            <v>Directamente</v>
          </cell>
          <cell r="H22" t="str">
            <v>Directamente</v>
          </cell>
          <cell r="I22" t="str">
            <v>Asignado</v>
          </cell>
          <cell r="J22">
            <v>15</v>
          </cell>
          <cell r="K22" t="str">
            <v>Adecuado</v>
          </cell>
          <cell r="L22">
            <v>15</v>
          </cell>
          <cell r="M22" t="str">
            <v>Oportuna</v>
          </cell>
          <cell r="N22">
            <v>15</v>
          </cell>
          <cell r="O22" t="str">
            <v>Prevenir</v>
          </cell>
          <cell r="P22">
            <v>15</v>
          </cell>
          <cell r="Q22" t="str">
            <v>Confiable</v>
          </cell>
          <cell r="R22">
            <v>15</v>
          </cell>
          <cell r="S22" t="str">
            <v>Se investigan y resuelven oportunamente</v>
          </cell>
          <cell r="T22">
            <v>15</v>
          </cell>
          <cell r="U22" t="str">
            <v>Completa</v>
          </cell>
          <cell r="V22">
            <v>10</v>
          </cell>
          <cell r="W22">
            <v>100</v>
          </cell>
          <cell r="X22" t="str">
            <v>Fuerte</v>
          </cell>
          <cell r="Y22">
            <v>100</v>
          </cell>
          <cell r="Z22" t="str">
            <v>Siempre se ejecuta</v>
          </cell>
          <cell r="AA22" t="str">
            <v>Fuerte</v>
          </cell>
          <cell r="AB22" t="str">
            <v>Fuerte</v>
          </cell>
          <cell r="AC22" t="str">
            <v>No</v>
          </cell>
          <cell r="AD22">
            <v>100</v>
          </cell>
          <cell r="AE22">
            <v>100</v>
          </cell>
          <cell r="AF22" t="str">
            <v>Fuerte</v>
          </cell>
          <cell r="AG22">
            <v>2</v>
          </cell>
          <cell r="AH22">
            <v>2</v>
          </cell>
          <cell r="AI22" t="str">
            <v>Rara vez</v>
          </cell>
          <cell r="AJ22">
            <v>2</v>
          </cell>
          <cell r="AK22">
            <v>2</v>
          </cell>
          <cell r="AL22" t="str">
            <v>Moderado</v>
          </cell>
          <cell r="AM22" t="str">
            <v>Zona Moderada</v>
          </cell>
          <cell r="AN22" t="str">
            <v>Reducir riesgo</v>
          </cell>
          <cell r="AO22" t="str">
            <v xml:space="preserve">Capacitar a los funcionarios y contratistas de la DACNARP, en herramientas básicas para identificar situaciones de conflicto de intereses en las cuales puedan estar inmersos dentro de su actuar administrativo. </v>
          </cell>
          <cell r="AP22" t="str">
            <v>Actas de asistencia a capacitación.</v>
          </cell>
          <cell r="AQ22" t="str">
            <v>Director de la DACNARP
Funcionarios y contratistas
Subdirección de Gestión Humana
Coordinador del Grupo de Control Interno Disciplinario</v>
          </cell>
          <cell r="AR22" t="str">
            <v>Dos veces al año</v>
          </cell>
          <cell r="AS22" t="str">
            <v>Cumplir con los lineamientos establecidos en el procedimiento Trámite de la Declaratoria de Conflicto de Intereses del Ministerio del Interior.</v>
          </cell>
          <cell r="AT22" t="str">
            <v>Requerimiento mediante memorando al servidor público respnsable.</v>
          </cell>
          <cell r="AU22" t="str">
            <v>Director de la DACNARP
Funcionarios y contratistas</v>
          </cell>
          <cell r="AV22" t="str">
            <v xml:space="preserve">Debe hacerse dentro de los tiempos establecidos en el procedimiento Trámite de la Declaratoria de Conflicto de Intereses. </v>
          </cell>
          <cell r="AW22" t="str">
            <v>EFICACIA:
Plan de capacitaciones = (# de capacitaciones programadas / # de capacitaciones realizadas)</v>
          </cell>
        </row>
        <row r="23">
          <cell r="B23" t="str">
            <v>R7-CO2</v>
          </cell>
          <cell r="C23" t="str">
            <v>R7</v>
          </cell>
          <cell r="D23" t="str">
            <v>CA4</v>
          </cell>
          <cell r="E23" t="str">
            <v>CO2</v>
          </cell>
          <cell r="F23" t="str">
            <v>La Dirección de Asuntos para las Comunidades Negras solicitirá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DACNARP,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v>
          </cell>
          <cell r="G23" t="str">
            <v>Directamente</v>
          </cell>
          <cell r="H23" t="str">
            <v>Directamente</v>
          </cell>
          <cell r="I23" t="str">
            <v>Asignado</v>
          </cell>
          <cell r="J23">
            <v>15</v>
          </cell>
          <cell r="K23" t="str">
            <v>Adecuado</v>
          </cell>
          <cell r="L23">
            <v>15</v>
          </cell>
          <cell r="M23" t="str">
            <v>Oportuna</v>
          </cell>
          <cell r="N23">
            <v>15</v>
          </cell>
          <cell r="O23" t="str">
            <v>Prevenir</v>
          </cell>
          <cell r="P23">
            <v>15</v>
          </cell>
          <cell r="Q23" t="str">
            <v>Confiable</v>
          </cell>
          <cell r="R23">
            <v>15</v>
          </cell>
          <cell r="S23" t="str">
            <v>Se investigan y resuelven oportunamente</v>
          </cell>
          <cell r="T23">
            <v>15</v>
          </cell>
          <cell r="U23" t="str">
            <v>Completa</v>
          </cell>
          <cell r="V23">
            <v>10</v>
          </cell>
          <cell r="W23">
            <v>100</v>
          </cell>
          <cell r="X23" t="str">
            <v>Fuerte</v>
          </cell>
          <cell r="Y23">
            <v>100</v>
          </cell>
          <cell r="Z23" t="str">
            <v>Siempre se ejecuta</v>
          </cell>
          <cell r="AA23" t="str">
            <v>Fuerte</v>
          </cell>
          <cell r="AB23" t="str">
            <v>Fuerte</v>
          </cell>
          <cell r="AC23" t="str">
            <v>No</v>
          </cell>
          <cell r="AD23">
            <v>100</v>
          </cell>
          <cell r="AE23">
            <v>100</v>
          </cell>
          <cell r="AF23" t="str">
            <v>Fuerte</v>
          </cell>
          <cell r="AG23">
            <v>2</v>
          </cell>
          <cell r="AH23">
            <v>2</v>
          </cell>
          <cell r="AI23" t="str">
            <v>Rara vez</v>
          </cell>
          <cell r="AJ23">
            <v>2</v>
          </cell>
          <cell r="AK23">
            <v>2</v>
          </cell>
          <cell r="AL23" t="str">
            <v>Moderado</v>
          </cell>
          <cell r="AM23" t="str">
            <v>Zona Moderada</v>
          </cell>
          <cell r="AN23" t="str">
            <v>Reducir riesgo</v>
          </cell>
          <cell r="AO23" t="str">
            <v xml:space="preserve">Capacitar a los funcionarios y contratistas de la DACNARP, en herramientas básicas para identificar situaciones de conflicto de intereses en las cuales puedan estar inmersos dentro de su actuar administrativo. </v>
          </cell>
          <cell r="AP23" t="str">
            <v>Actas de asistencia a capacitación.</v>
          </cell>
          <cell r="AQ23" t="str">
            <v>Director de la DACNARP
Funcionarios y contratistas
Subdirección de Gestión Humana
Coordinador del Grupo de Control Interno Disciplinario</v>
          </cell>
          <cell r="AR23" t="str">
            <v>Dos veces al año</v>
          </cell>
          <cell r="AS23" t="str">
            <v>Cumplir con los lineamientos establecidos en el procedimiento Trámite de la Declaratoria de Conflicto de Intereses del Ministerio del Interior.</v>
          </cell>
          <cell r="AT23" t="str">
            <v>Requerimiento mediante memorando al servidor público respnsable.</v>
          </cell>
          <cell r="AU23" t="str">
            <v>Director de la DACNARP
Funcionarios y contratistas</v>
          </cell>
          <cell r="AV23" t="str">
            <v xml:space="preserve">Debe hacerse dentro de los tiempos establecidos en el procedimiento Trámite de la Declaratoria de Conflicto de Intereses. </v>
          </cell>
          <cell r="AW23" t="str">
            <v>EFICACIA:
Plan de capacitaciones = (# de capacitaciones programadas / # de capacitaciones realizadas)</v>
          </cell>
        </row>
        <row r="24">
          <cell r="B24" t="str">
            <v>R8-CO1</v>
          </cell>
          <cell r="C24" t="str">
            <v>R8</v>
          </cell>
          <cell r="D24" t="str">
            <v>CA1</v>
          </cell>
          <cell r="E24" t="str">
            <v>CO1</v>
          </cell>
          <cell r="F24" t="str">
            <v xml:space="preserve">El subdirector de gestión y coordinador de formación de manera mensual elaborarán un plan de capacitación que incluirá un cronograma destinado a funcionarios y colaboradores de la DANCP. El propósito es garantizar la inclusión de la temática de las buenas prácticas en las capacitaciones. Como evidencia se mantendrán memorias de capacitación y listados de asistencia. </v>
          </cell>
          <cell r="G24" t="str">
            <v>Directamente</v>
          </cell>
          <cell r="H24" t="str">
            <v>Directamente</v>
          </cell>
          <cell r="I24" t="str">
            <v>Asignado</v>
          </cell>
          <cell r="J24">
            <v>15</v>
          </cell>
          <cell r="K24" t="str">
            <v>Adecuado</v>
          </cell>
          <cell r="L24">
            <v>15</v>
          </cell>
          <cell r="M24" t="str">
            <v>Oportuna</v>
          </cell>
          <cell r="N24">
            <v>15</v>
          </cell>
          <cell r="O24" t="str">
            <v>Prevenir</v>
          </cell>
          <cell r="P24">
            <v>15</v>
          </cell>
          <cell r="Q24" t="str">
            <v>Confiable</v>
          </cell>
          <cell r="R24">
            <v>15</v>
          </cell>
          <cell r="S24" t="str">
            <v>Se investigan y resuelven oportunamente</v>
          </cell>
          <cell r="T24">
            <v>15</v>
          </cell>
          <cell r="U24" t="str">
            <v>Completa</v>
          </cell>
          <cell r="V24">
            <v>10</v>
          </cell>
          <cell r="W24">
            <v>100</v>
          </cell>
          <cell r="X24" t="str">
            <v>Fuerte</v>
          </cell>
          <cell r="Y24">
            <v>100</v>
          </cell>
          <cell r="Z24" t="str">
            <v>Siempre se ejecuta</v>
          </cell>
          <cell r="AA24" t="str">
            <v>Fuerte</v>
          </cell>
          <cell r="AB24" t="str">
            <v>Fuerte</v>
          </cell>
          <cell r="AC24" t="str">
            <v>No</v>
          </cell>
          <cell r="AD24">
            <v>100</v>
          </cell>
          <cell r="AE24">
            <v>100</v>
          </cell>
          <cell r="AF24" t="str">
            <v>Fuerte</v>
          </cell>
          <cell r="AG24">
            <v>2</v>
          </cell>
          <cell r="AH24">
            <v>2</v>
          </cell>
          <cell r="AI24" t="str">
            <v>Rara vez</v>
          </cell>
          <cell r="AJ24">
            <v>2</v>
          </cell>
          <cell r="AK24">
            <v>2</v>
          </cell>
          <cell r="AL24" t="str">
            <v>Moderado</v>
          </cell>
          <cell r="AM24" t="str">
            <v>Zona Moderada</v>
          </cell>
          <cell r="AN24" t="str">
            <v>Reducir riesgo</v>
          </cell>
          <cell r="AO24" t="str">
            <v>La Dirección de la Autoridad Nacional de Consulta Previa realiza capacitaciones sobre consulta previa dirigidas a funcionarios y colaboradores de la DANCP</v>
          </cell>
          <cell r="AP24" t="str">
            <v>Memorias de capacitación
Listados de asistencia</v>
          </cell>
          <cell r="AQ24" t="str">
            <v>Subdirección de Gestión</v>
          </cell>
          <cell r="AR24" t="str">
            <v>Mensual</v>
          </cell>
          <cell r="AS24" t="str">
            <v>Establecer un plan de capacitaciones con programación de capacitaciones dirigidas a funcionarios y colaboradores</v>
          </cell>
          <cell r="AT24" t="str">
            <v>Plan</v>
          </cell>
          <cell r="AU24" t="str">
            <v>Subdirector de Gestión, coordinador de formación</v>
          </cell>
          <cell r="AV24" t="str">
            <v>Inmediato</v>
          </cell>
          <cell r="AW24" t="str">
            <v xml:space="preserve">Indicador de eficiencia: (número de capacitaciones ejecutadas para funcionarios y colaboradores/total de capacitaciones previstas en plan de capacitaciones) x 100                                                                                                                                                      </v>
          </cell>
        </row>
        <row r="25">
          <cell r="B25" t="str">
            <v>R8-CO2</v>
          </cell>
          <cell r="C25" t="str">
            <v>R8</v>
          </cell>
          <cell r="D25" t="str">
            <v>CA2</v>
          </cell>
          <cell r="E25" t="str">
            <v>CO2</v>
          </cell>
          <cell r="F25" t="str">
            <v xml:space="preserve">El subdirector de gestión y coordinador de formación de manera mensual elaborarán un plan de capacitación que incluirá un cronograma destinado a comunidades y ejecutores. El propósito es garantizar la inclusión de la temática de las buenas prácticas en las capacitaciones. Como evidencia se mantendrán memorias de capacitación y listados de asistencia.
</v>
          </cell>
          <cell r="G25" t="str">
            <v>Directamente</v>
          </cell>
          <cell r="H25" t="str">
            <v>Directamente</v>
          </cell>
          <cell r="I25" t="str">
            <v>Asignado</v>
          </cell>
          <cell r="J25">
            <v>15</v>
          </cell>
          <cell r="K25" t="str">
            <v>Adecuado</v>
          </cell>
          <cell r="L25">
            <v>15</v>
          </cell>
          <cell r="M25" t="str">
            <v>Oportuna</v>
          </cell>
          <cell r="N25">
            <v>15</v>
          </cell>
          <cell r="O25" t="str">
            <v>Prevenir</v>
          </cell>
          <cell r="P25">
            <v>15</v>
          </cell>
          <cell r="Q25" t="str">
            <v>Confiable</v>
          </cell>
          <cell r="R25">
            <v>15</v>
          </cell>
          <cell r="S25" t="str">
            <v>Se investigan y resuelven oportunamente</v>
          </cell>
          <cell r="T25">
            <v>15</v>
          </cell>
          <cell r="U25" t="str">
            <v>Completa</v>
          </cell>
          <cell r="V25">
            <v>10</v>
          </cell>
          <cell r="W25">
            <v>100</v>
          </cell>
          <cell r="X25" t="str">
            <v>Fuerte</v>
          </cell>
          <cell r="Y25">
            <v>100</v>
          </cell>
          <cell r="Z25" t="str">
            <v>Siempre se ejecuta</v>
          </cell>
          <cell r="AA25" t="str">
            <v>Fuerte</v>
          </cell>
          <cell r="AB25" t="str">
            <v>Fuerte</v>
          </cell>
          <cell r="AC25" t="str">
            <v>No</v>
          </cell>
          <cell r="AD25">
            <v>100</v>
          </cell>
          <cell r="AE25">
            <v>100</v>
          </cell>
          <cell r="AF25" t="str">
            <v>Fuerte</v>
          </cell>
          <cell r="AG25">
            <v>2</v>
          </cell>
          <cell r="AH25">
            <v>2</v>
          </cell>
          <cell r="AI25" t="str">
            <v>Rara vez</v>
          </cell>
          <cell r="AJ25">
            <v>2</v>
          </cell>
          <cell r="AK25">
            <v>2</v>
          </cell>
          <cell r="AL25" t="str">
            <v>Moderado</v>
          </cell>
          <cell r="AM25" t="str">
            <v>Zona Moderada</v>
          </cell>
          <cell r="AN25" t="str">
            <v>Reducir riesgo</v>
          </cell>
          <cell r="AO25" t="str">
            <v xml:space="preserve">La Dirección de la Autoridad Nacional de Consulta Previa realiza capacitaciones sobre consulta previa dirigidas a comunidades y ejecutores
</v>
          </cell>
          <cell r="AP25" t="str">
            <v>Memorias de capacitación
Listados de asistencia</v>
          </cell>
          <cell r="AQ25" t="str">
            <v>Subdirección de Gestión</v>
          </cell>
          <cell r="AR25" t="str">
            <v>Mensual</v>
          </cell>
          <cell r="AS25" t="str">
            <v>Establecer un plan de capacitaciones con programación de capacitaciones dirigidas a comunidades, ejecutores y población de interes</v>
          </cell>
          <cell r="AT25" t="str">
            <v>Plan</v>
          </cell>
          <cell r="AU25" t="str">
            <v>Subdirector de Gestión, coordinador de formación</v>
          </cell>
          <cell r="AV25" t="str">
            <v>Inmediato</v>
          </cell>
          <cell r="AW25" t="str">
            <v xml:space="preserve">Indicador de eficiencia: (número de capacitaciones ejecutadas para comunidades, ejecutores y población de interes/total de capacitaciones previstas en plan de capacitaciones) x 100                                                                                                                                                      </v>
          </cell>
        </row>
        <row r="26">
          <cell r="B26" t="str">
            <v>R8-CO1</v>
          </cell>
          <cell r="C26" t="str">
            <v>R8</v>
          </cell>
          <cell r="D26" t="str">
            <v>CA2</v>
          </cell>
          <cell r="E26" t="str">
            <v>CO1</v>
          </cell>
          <cell r="F26" t="str">
            <v xml:space="preserve">Los subdirectores y funcionarios de la DANCP llevarán a cabo de manera permanente la implementación de la declaración de conflictos de interés y la reasignación de proyectos y/o funciones cuando se presente una situación de conflicto en los funcionarios comprometidos en dicha circunstancia. Esto se realizará siguiendo el procedimiento establecidos en "Trámite de la declaratoria de conflicto de intereses", y se tomarán las medidas necesarias para reasignar funciones en los casos pertinentes. Como evidencia se tendrá en cuenta el formato “Declaración de conflicto de intereses”. </v>
          </cell>
          <cell r="G26" t="str">
            <v>Directamente</v>
          </cell>
          <cell r="H26" t="str">
            <v>Directamente</v>
          </cell>
          <cell r="I26" t="str">
            <v>Asignado</v>
          </cell>
          <cell r="J26">
            <v>15</v>
          </cell>
          <cell r="K26" t="str">
            <v>Adecuado</v>
          </cell>
          <cell r="L26">
            <v>15</v>
          </cell>
          <cell r="M26" t="str">
            <v>Oportuna</v>
          </cell>
          <cell r="N26">
            <v>15</v>
          </cell>
          <cell r="O26" t="str">
            <v>Prevenir</v>
          </cell>
          <cell r="P26">
            <v>15</v>
          </cell>
          <cell r="Q26" t="str">
            <v>Confiable</v>
          </cell>
          <cell r="R26">
            <v>15</v>
          </cell>
          <cell r="S26" t="str">
            <v>Se investigan y resuelven oportunamente</v>
          </cell>
          <cell r="T26">
            <v>15</v>
          </cell>
          <cell r="U26" t="str">
            <v>Completa</v>
          </cell>
          <cell r="V26">
            <v>10</v>
          </cell>
          <cell r="W26">
            <v>100</v>
          </cell>
          <cell r="X26" t="str">
            <v>Fuerte</v>
          </cell>
          <cell r="Y26">
            <v>100</v>
          </cell>
          <cell r="Z26" t="str">
            <v>Siempre se ejecuta</v>
          </cell>
          <cell r="AA26" t="str">
            <v>Fuerte</v>
          </cell>
          <cell r="AB26" t="str">
            <v>Fuerte</v>
          </cell>
          <cell r="AC26" t="str">
            <v>No</v>
          </cell>
          <cell r="AD26">
            <v>100</v>
          </cell>
          <cell r="AE26">
            <v>100</v>
          </cell>
          <cell r="AF26" t="str">
            <v>Fuerte</v>
          </cell>
          <cell r="AG26">
            <v>2</v>
          </cell>
          <cell r="AH26">
            <v>2</v>
          </cell>
          <cell r="AI26" t="str">
            <v>Rara vez</v>
          </cell>
          <cell r="AJ26">
            <v>2</v>
          </cell>
          <cell r="AK26">
            <v>2</v>
          </cell>
          <cell r="AL26" t="str">
            <v>Moderado</v>
          </cell>
          <cell r="AM26" t="str">
            <v>Zona Moderada</v>
          </cell>
          <cell r="AN26" t="str">
            <v>Reducir riesgo</v>
          </cell>
          <cell r="AO26" t="str">
            <v xml:space="preserve">Para los casos en que se presente conflicto de intereses, el funcionario declarará dicho conflicto, atendiendo al procedimiento "Trámite de la declaratoria de conflicto de intereses" y se procederá a  reasignar las funciones que se estime pertinentes. </v>
          </cell>
          <cell r="AP26" t="str">
            <v>Formato Declaración de conflicto de intereses</v>
          </cell>
          <cell r="AQ26" t="str">
            <v>Subdirectores y funcionarios de la DANCP</v>
          </cell>
          <cell r="AR26" t="str">
            <v>Permanente</v>
          </cell>
          <cell r="AS26" t="str">
            <v>Declaración de conflicto de intereses y reasignación de proyecto y/ o funciones</v>
          </cell>
          <cell r="AT26" t="str">
            <v>Comunicación de manifestación de conflicto de intereses</v>
          </cell>
          <cell r="AU26" t="str">
            <v>Subdirectores DANCP</v>
          </cell>
          <cell r="AV26" t="str">
            <v>Inmediato</v>
          </cell>
          <cell r="AW26" t="str">
            <v>Indicador de eficiencia: Número de funcionarios y colaboradores en situación de conflicto de intereses</v>
          </cell>
        </row>
        <row r="27">
          <cell r="B27" t="str">
            <v>R9-CO1</v>
          </cell>
          <cell r="C27" t="str">
            <v>R9</v>
          </cell>
          <cell r="D27" t="str">
            <v>CA1</v>
          </cell>
          <cell r="E27" t="str">
            <v>CO1</v>
          </cell>
          <cell r="F27" t="str">
            <v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v>
          </cell>
          <cell r="G27" t="str">
            <v>Directamente</v>
          </cell>
          <cell r="H27" t="str">
            <v>Directamente</v>
          </cell>
          <cell r="I27" t="str">
            <v>Asignado</v>
          </cell>
          <cell r="J27">
            <v>15</v>
          </cell>
          <cell r="K27" t="str">
            <v>Adecuado</v>
          </cell>
          <cell r="L27">
            <v>15</v>
          </cell>
          <cell r="M27" t="str">
            <v>Oportuna</v>
          </cell>
          <cell r="N27">
            <v>15</v>
          </cell>
          <cell r="O27" t="str">
            <v>Prevenir</v>
          </cell>
          <cell r="P27">
            <v>15</v>
          </cell>
          <cell r="Q27" t="str">
            <v>Confiable</v>
          </cell>
          <cell r="R27">
            <v>15</v>
          </cell>
          <cell r="S27" t="str">
            <v>Se investigan y resuelven oportunamente</v>
          </cell>
          <cell r="T27">
            <v>15</v>
          </cell>
          <cell r="U27" t="str">
            <v>Completa</v>
          </cell>
          <cell r="V27">
            <v>10</v>
          </cell>
          <cell r="W27">
            <v>100</v>
          </cell>
          <cell r="X27" t="str">
            <v>Fuerte</v>
          </cell>
          <cell r="Y27">
            <v>100</v>
          </cell>
          <cell r="Z27" t="str">
            <v>Siempre se ejecuta</v>
          </cell>
          <cell r="AA27" t="str">
            <v>Fuerte</v>
          </cell>
          <cell r="AB27" t="str">
            <v>Fuerte</v>
          </cell>
          <cell r="AC27" t="str">
            <v>No</v>
          </cell>
          <cell r="AD27">
            <v>100</v>
          </cell>
          <cell r="AE27">
            <v>100</v>
          </cell>
          <cell r="AF27" t="str">
            <v>Fuerte</v>
          </cell>
          <cell r="AG27">
            <v>2</v>
          </cell>
          <cell r="AH27">
            <v>2</v>
          </cell>
          <cell r="AI27" t="str">
            <v xml:space="preserve"> </v>
          </cell>
          <cell r="AJ27" t="str">
            <v xml:space="preserve"> </v>
          </cell>
          <cell r="AK27" t="str">
            <v xml:space="preserve"> </v>
          </cell>
          <cell r="AL27" t="str">
            <v xml:space="preserve"> </v>
          </cell>
          <cell r="AM27" t="str">
            <v xml:space="preserve"> </v>
          </cell>
          <cell r="AN27" t="str">
            <v xml:space="preserve"> </v>
          </cell>
          <cell r="AO27" t="str">
            <v xml:space="preserve">Trimestralmente, el servidor delegado por parte del director para la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v>
          </cell>
          <cell r="AP27" t="str">
            <v>informes y actas</v>
          </cell>
          <cell r="AQ27" t="str">
            <v>Servidor delegado por parte del director para Seguridad, Convivencia Ciudadana y Gobierno</v>
          </cell>
          <cell r="AR27" t="str">
            <v>Cuatrimestralmente</v>
          </cell>
          <cell r="AS27" t="str">
            <v>Realizar la denuncia del hecho de corrupción</v>
          </cell>
          <cell r="AT27" t="str">
            <v>Denuncia</v>
          </cell>
          <cell r="AU27" t="str">
            <v>director Seguridad, Convivencia Ciudadana y Gobierno</v>
          </cell>
          <cell r="AV27" t="str">
            <v>Inmediato</v>
          </cell>
          <cell r="AW27" t="str">
            <v>Número de casos detectados</v>
          </cell>
        </row>
        <row r="28">
          <cell r="B28" t="str">
            <v>R9-CO1</v>
          </cell>
          <cell r="C28" t="str">
            <v>R9</v>
          </cell>
          <cell r="D28" t="str">
            <v>CA2</v>
          </cell>
          <cell r="E28" t="str">
            <v>CO1</v>
          </cell>
          <cell r="F28" t="str">
            <v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v>
          </cell>
          <cell r="G28" t="str">
            <v>Directamente</v>
          </cell>
          <cell r="H28" t="str">
            <v>Directamente</v>
          </cell>
          <cell r="I28" t="str">
            <v>Asignado</v>
          </cell>
          <cell r="J28">
            <v>15</v>
          </cell>
          <cell r="K28" t="str">
            <v>Adecuado</v>
          </cell>
          <cell r="L28">
            <v>15</v>
          </cell>
          <cell r="M28" t="str">
            <v>Oportuna</v>
          </cell>
          <cell r="N28">
            <v>15</v>
          </cell>
          <cell r="O28" t="str">
            <v>Prevenir</v>
          </cell>
          <cell r="P28">
            <v>15</v>
          </cell>
          <cell r="Q28" t="str">
            <v>Confiable</v>
          </cell>
          <cell r="R28">
            <v>15</v>
          </cell>
          <cell r="S28" t="str">
            <v>Se investigan y resuelven oportunamente</v>
          </cell>
          <cell r="T28">
            <v>15</v>
          </cell>
          <cell r="U28" t="str">
            <v>Completa</v>
          </cell>
          <cell r="V28">
            <v>10</v>
          </cell>
          <cell r="W28">
            <v>100</v>
          </cell>
          <cell r="X28" t="str">
            <v>Fuerte</v>
          </cell>
          <cell r="Y28">
            <v>100</v>
          </cell>
          <cell r="Z28" t="str">
            <v>Siempre se ejecuta</v>
          </cell>
          <cell r="AA28" t="str">
            <v>Fuerte</v>
          </cell>
          <cell r="AB28" t="str">
            <v>Fuerte</v>
          </cell>
          <cell r="AC28" t="str">
            <v>No</v>
          </cell>
          <cell r="AD28">
            <v>100</v>
          </cell>
          <cell r="AE28">
            <v>100</v>
          </cell>
          <cell r="AF28" t="str">
            <v>Fuerte</v>
          </cell>
          <cell r="AG28">
            <v>2</v>
          </cell>
          <cell r="AH28">
            <v>2</v>
          </cell>
          <cell r="AI28" t="str">
            <v xml:space="preserve"> </v>
          </cell>
          <cell r="AJ28" t="str">
            <v xml:space="preserve"> </v>
          </cell>
          <cell r="AK28" t="str">
            <v xml:space="preserve"> </v>
          </cell>
          <cell r="AL28" t="str">
            <v xml:space="preserve"> </v>
          </cell>
          <cell r="AM28" t="str">
            <v xml:space="preserve"> </v>
          </cell>
          <cell r="AN28" t="str">
            <v xml:space="preserve"> </v>
          </cell>
          <cell r="AO28" t="str">
            <v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v>
          </cell>
          <cell r="AP28" t="str">
            <v>informes y actas</v>
          </cell>
          <cell r="AQ28" t="str">
            <v>Servidor delegado por parte del director para Seguridad, Convivencia Ciudadana y Gobierno</v>
          </cell>
          <cell r="AR28" t="str">
            <v>Cuatrimestralmente</v>
          </cell>
          <cell r="AS28" t="str">
            <v>Realizar la denuncia del hecho de corrupción</v>
          </cell>
          <cell r="AT28" t="str">
            <v>Denuncia</v>
          </cell>
          <cell r="AU28" t="str">
            <v>director Seguridad, Convivencia Ciudadana y Gobierno</v>
          </cell>
          <cell r="AV28" t="str">
            <v>Inmediato</v>
          </cell>
          <cell r="AW28" t="str">
            <v>Número de casos detectados</v>
          </cell>
        </row>
        <row r="29">
          <cell r="B29" t="str">
            <v>R9-CO1</v>
          </cell>
          <cell r="C29" t="str">
            <v>R9</v>
          </cell>
          <cell r="D29" t="str">
            <v>CA3</v>
          </cell>
          <cell r="E29" t="str">
            <v>CO1</v>
          </cell>
          <cell r="F29" t="str">
            <v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v>
          </cell>
          <cell r="G29" t="str">
            <v>Directamente</v>
          </cell>
          <cell r="H29" t="str">
            <v>Directamente</v>
          </cell>
          <cell r="I29" t="str">
            <v>Asignado</v>
          </cell>
          <cell r="J29">
            <v>15</v>
          </cell>
          <cell r="K29" t="str">
            <v>Adecuado</v>
          </cell>
          <cell r="L29">
            <v>15</v>
          </cell>
          <cell r="M29" t="str">
            <v>Oportuna</v>
          </cell>
          <cell r="N29">
            <v>15</v>
          </cell>
          <cell r="O29" t="str">
            <v>Prevenir</v>
          </cell>
          <cell r="P29">
            <v>15</v>
          </cell>
          <cell r="Q29" t="str">
            <v>Confiable</v>
          </cell>
          <cell r="R29">
            <v>15</v>
          </cell>
          <cell r="S29" t="str">
            <v>Se investigan y resuelven oportunamente</v>
          </cell>
          <cell r="T29">
            <v>15</v>
          </cell>
          <cell r="U29" t="str">
            <v>Completa</v>
          </cell>
          <cell r="V29">
            <v>10</v>
          </cell>
          <cell r="W29">
            <v>100</v>
          </cell>
          <cell r="X29" t="str">
            <v>Fuerte</v>
          </cell>
          <cell r="Y29">
            <v>100</v>
          </cell>
          <cell r="Z29" t="str">
            <v>Siempre se ejecuta</v>
          </cell>
          <cell r="AA29" t="str">
            <v>Fuerte</v>
          </cell>
          <cell r="AB29" t="str">
            <v>Fuerte</v>
          </cell>
          <cell r="AC29" t="str">
            <v>No</v>
          </cell>
          <cell r="AD29">
            <v>100</v>
          </cell>
          <cell r="AE29">
            <v>100</v>
          </cell>
          <cell r="AF29" t="str">
            <v>Fuerte</v>
          </cell>
          <cell r="AG29">
            <v>2</v>
          </cell>
          <cell r="AH29">
            <v>2</v>
          </cell>
          <cell r="AI29" t="str">
            <v xml:space="preserve"> </v>
          </cell>
          <cell r="AJ29" t="str">
            <v xml:space="preserve"> </v>
          </cell>
          <cell r="AK29" t="str">
            <v xml:space="preserve"> </v>
          </cell>
          <cell r="AL29" t="str">
            <v xml:space="preserve"> </v>
          </cell>
          <cell r="AM29" t="str">
            <v xml:space="preserve"> </v>
          </cell>
          <cell r="AN29" t="str">
            <v xml:space="preserve"> </v>
          </cell>
          <cell r="AO29" t="str">
            <v xml:space="preserve">Cuatrimestralmente, el servidor delegado por parte del director para la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v>
          </cell>
          <cell r="AP29" t="str">
            <v>informes y actas</v>
          </cell>
          <cell r="AQ29" t="str">
            <v>Servidor delegado por parte del director para Seguridad, Convivencia Ciudadana y Gobierno</v>
          </cell>
          <cell r="AR29" t="str">
            <v>Cuatrimestralmente</v>
          </cell>
          <cell r="AS29" t="str">
            <v>Realizar la denuncia del hecho de corrupción</v>
          </cell>
          <cell r="AT29" t="str">
            <v>Denuncia</v>
          </cell>
          <cell r="AU29" t="str">
            <v>director Seguridad, Convivencia Ciudadana y Gobierno</v>
          </cell>
          <cell r="AV29" t="str">
            <v>Inmediato</v>
          </cell>
          <cell r="AW29" t="str">
            <v>Número de casos detectados</v>
          </cell>
        </row>
        <row r="30">
          <cell r="B30" t="str">
            <v>R10-CO1</v>
          </cell>
          <cell r="C30" t="str">
            <v>R10</v>
          </cell>
          <cell r="D30" t="str">
            <v>CA1</v>
          </cell>
          <cell r="E30" t="str">
            <v>CO1</v>
          </cell>
          <cell r="F30" t="str">
            <v>El director  de Seguridad y Convivencia Ciudadana coordina y realiza capacitaciones al personal (funcionarios y contratistas), socializa a Entidades Territoriales y/o Gubernamentales los requisitos y formatos establecidos para la viabilización de proyectos, con una periodicidad permanente y/o cada vez que se requiera, con el propósito de que tengan pleno conocimiento de los requisitos y condiciones mínimos para la cofinanciación de proyectos. En el caso que persista el desconocimiento de los procesos, se realiza nueva de capacitación y/o socialización a la parte interesada que presente la debilidad. De todo lo anterior, se deja evidencia en los formatos de lista de asistencia y formatos de capacitación, los cuales reposan en los diferentes aplicativos que tiene la entidad.</v>
          </cell>
          <cell r="G30" t="str">
            <v>Directamente</v>
          </cell>
          <cell r="H30" t="str">
            <v>Directamente</v>
          </cell>
          <cell r="I30" t="str">
            <v>Asignado</v>
          </cell>
          <cell r="J30">
            <v>15</v>
          </cell>
          <cell r="K30" t="str">
            <v>Adecuado</v>
          </cell>
          <cell r="L30">
            <v>15</v>
          </cell>
          <cell r="M30" t="str">
            <v>Oportuna</v>
          </cell>
          <cell r="N30">
            <v>15</v>
          </cell>
          <cell r="O30" t="str">
            <v>Prevenir</v>
          </cell>
          <cell r="P30">
            <v>15</v>
          </cell>
          <cell r="Q30" t="str">
            <v>Confiable</v>
          </cell>
          <cell r="R30">
            <v>15</v>
          </cell>
          <cell r="S30" t="str">
            <v>Se investigan y resuelven oportunamente</v>
          </cell>
          <cell r="T30">
            <v>15</v>
          </cell>
          <cell r="U30" t="str">
            <v>Completa</v>
          </cell>
          <cell r="V30">
            <v>10</v>
          </cell>
          <cell r="W30">
            <v>100</v>
          </cell>
          <cell r="X30" t="str">
            <v>Fuerte</v>
          </cell>
          <cell r="Y30">
            <v>100</v>
          </cell>
          <cell r="Z30" t="str">
            <v>Siempre se ejecuta</v>
          </cell>
          <cell r="AA30" t="str">
            <v>Fuerte</v>
          </cell>
          <cell r="AB30" t="str">
            <v>Fuerte</v>
          </cell>
          <cell r="AC30" t="str">
            <v>No</v>
          </cell>
          <cell r="AD30">
            <v>100</v>
          </cell>
          <cell r="AE30">
            <v>100</v>
          </cell>
          <cell r="AF30" t="str">
            <v>Fuerte</v>
          </cell>
          <cell r="AG30">
            <v>2</v>
          </cell>
          <cell r="AH30">
            <v>2</v>
          </cell>
          <cell r="AI30" t="str">
            <v xml:space="preserve"> </v>
          </cell>
          <cell r="AJ30" t="str">
            <v xml:space="preserve"> </v>
          </cell>
          <cell r="AK30" t="str">
            <v xml:space="preserve"> </v>
          </cell>
          <cell r="AL30" t="str">
            <v xml:space="preserve"> </v>
          </cell>
          <cell r="AM30" t="str">
            <v xml:space="preserve"> </v>
          </cell>
          <cell r="AN30" t="str">
            <v xml:space="preserve"> </v>
          </cell>
          <cell r="AO30" t="str">
            <v xml:space="preserve">Realizar socialización y capacitaciones de los funcionarios, contratistas y entidades territoriales tendientes al fortalecimiento de los requisitos y formatos establacidos para la viabilización y radicación de proyectos.
</v>
          </cell>
          <cell r="AP30" t="str">
            <v>Lista de Asistencias
Actas de Capacitación</v>
          </cell>
          <cell r="AQ30" t="str">
            <v>Director  de Seguridad, Convivencia Ciudadana y Gobierno</v>
          </cell>
          <cell r="AR30" t="str">
            <v>Cuatrimestralmente</v>
          </cell>
          <cell r="AS30" t="str">
            <v>Asignar el proyecto radicado a un servidor publico que tenga los conocimientos requeridos (experticia profesional)</v>
          </cell>
          <cell r="AT30" t="str">
            <v>Memorando Interno</v>
          </cell>
          <cell r="AU30" t="str">
            <v>director Seguridad, Convivencia Ciudadana y Gobierno</v>
          </cell>
          <cell r="AV30" t="str">
            <v>Semanal</v>
          </cell>
          <cell r="AW30" t="str">
            <v>(EFECTIVIDAD) Número de capacitaciones realizadas/número de capacitaciones solicitadas.
(EFICACIA) Numero de personas satisfechas con asistencia tecnica/Numero de personas capacitadas.</v>
          </cell>
        </row>
        <row r="31">
          <cell r="B31" t="str">
            <v>R10-CO1</v>
          </cell>
          <cell r="C31" t="str">
            <v>R10</v>
          </cell>
          <cell r="D31" t="str">
            <v>CA2</v>
          </cell>
          <cell r="E31" t="str">
            <v>CO1</v>
          </cell>
          <cell r="F31" t="str">
            <v>El director de Seguridad, Convivencia Ciudadana y Gobierno coordina y realiza capacitaciones al personal (funcionarios y contratistas), socializa a Entidades Territoriales y/o Gubernamentales los requisitos y formatos establecidos para la viabilización de proyectos, con una periodicidad permanente y/o cada vez que se requiera, con el propósito de que tengan pleno conocimiento de los requisitos y condiciones mínimos para la cofinanciación de proyectos. En el caso que persista el desconocimiento de los procesos, se realiza nueva de capacitación y/o socialización a la parte interesada que presente la debilidad. De todo lo anterior, se deja evidencia en los formatos de lista de asistencia y formatos de capacitación, los cuales reposan en los diferentes aplicativos que tiene la entidad.</v>
          </cell>
          <cell r="G31" t="str">
            <v>Directamente</v>
          </cell>
          <cell r="H31" t="str">
            <v>Directamente</v>
          </cell>
          <cell r="I31" t="str">
            <v>Asignado</v>
          </cell>
          <cell r="J31">
            <v>15</v>
          </cell>
          <cell r="K31" t="str">
            <v>Adecuado</v>
          </cell>
          <cell r="L31">
            <v>15</v>
          </cell>
          <cell r="M31" t="str">
            <v>Oportuna</v>
          </cell>
          <cell r="N31">
            <v>15</v>
          </cell>
          <cell r="O31" t="str">
            <v>Prevenir</v>
          </cell>
          <cell r="P31">
            <v>15</v>
          </cell>
          <cell r="Q31" t="str">
            <v>Confiable</v>
          </cell>
          <cell r="R31">
            <v>15</v>
          </cell>
          <cell r="S31" t="str">
            <v>Se investigan y resuelven oportunamente</v>
          </cell>
          <cell r="T31">
            <v>15</v>
          </cell>
          <cell r="U31" t="str">
            <v>Completa</v>
          </cell>
          <cell r="V31">
            <v>10</v>
          </cell>
          <cell r="W31">
            <v>100</v>
          </cell>
          <cell r="X31" t="str">
            <v>Fuerte</v>
          </cell>
          <cell r="Y31">
            <v>100</v>
          </cell>
          <cell r="Z31" t="str">
            <v>Siempre se ejecuta</v>
          </cell>
          <cell r="AA31" t="str">
            <v>Fuerte</v>
          </cell>
          <cell r="AB31" t="str">
            <v>Fuerte</v>
          </cell>
          <cell r="AC31" t="str">
            <v>No</v>
          </cell>
          <cell r="AD31">
            <v>100</v>
          </cell>
          <cell r="AE31">
            <v>100</v>
          </cell>
          <cell r="AF31" t="str">
            <v>Fuerte</v>
          </cell>
          <cell r="AG31">
            <v>2</v>
          </cell>
          <cell r="AH31">
            <v>2</v>
          </cell>
          <cell r="AI31" t="str">
            <v xml:space="preserve"> </v>
          </cell>
          <cell r="AJ31" t="str">
            <v xml:space="preserve"> </v>
          </cell>
          <cell r="AK31" t="str">
            <v xml:space="preserve"> </v>
          </cell>
          <cell r="AL31" t="str">
            <v xml:space="preserve"> </v>
          </cell>
          <cell r="AM31" t="str">
            <v xml:space="preserve"> </v>
          </cell>
          <cell r="AN31" t="str">
            <v xml:space="preserve"> </v>
          </cell>
          <cell r="AO31" t="str">
            <v xml:space="preserve">Realizar socialización y capacitaciones de los funcionarios, contratistas y entidades territoriales tendientes al fortalecimiento de los requisitos y formatos establacidos para la viabilización y radicación de proyectos.
</v>
          </cell>
          <cell r="AP31" t="str">
            <v>Lista de Asistencias
Actas de Capacitación</v>
          </cell>
          <cell r="AQ31" t="str">
            <v>Director  de Seguridad, Convivencia Ciudadana y Gobierno</v>
          </cell>
          <cell r="AR31" t="str">
            <v>Cuatrimestralmente</v>
          </cell>
          <cell r="AS31" t="str">
            <v>Asignar el proyecto radicado a un servidor publico que tenga los conocimientos requeridos (experticia profesional)</v>
          </cell>
          <cell r="AT31" t="str">
            <v>Memorando Interno</v>
          </cell>
          <cell r="AU31" t="str">
            <v>director Seguridad, Convivencia Ciudadana y Gobierno</v>
          </cell>
          <cell r="AV31" t="str">
            <v>Semanal</v>
          </cell>
          <cell r="AW31" t="str">
            <v>(EFECTIVIDAD) Número de capacitaciones realizadas/número de capacitaciones solicitadas.
(EFICACIA) Numero de personas satisfechas con asistencia tecnica/Numero de personas capacitadas.</v>
          </cell>
        </row>
        <row r="32">
          <cell r="B32" t="str">
            <v>R10-CO2</v>
          </cell>
          <cell r="C32" t="str">
            <v>R10</v>
          </cell>
          <cell r="D32" t="str">
            <v>CA3</v>
          </cell>
          <cell r="E32" t="str">
            <v>CO2</v>
          </cell>
          <cell r="F32" t="str">
            <v xml:space="preserve">La coordinacion del grupo de planeación y viabilización asigna un  usuario y contraseña único por cada Entidad territorial, para ingresar a la plataforma SIPI, como único medio para cargar los documentos de los proyectos radicados ante el Ministerio del Interior, para evitar que personas ajenas a las entidades interesadas puedan acceder a información de uso confidencial de los proyectos. En caso de uso indebido del usuario la dirección de Seguridad y Convivencia Ciudadana informará a la Oficina de Información Pública para realizar el bloqueo de la cuenta y asignacion de nuevo usuario y se informara a las partes interesadas mediante memorando dirigido a la entidad territorial y reposara en los archivos del Ministerio del Interior. </v>
          </cell>
          <cell r="G32" t="str">
            <v>Directamente</v>
          </cell>
          <cell r="H32" t="str">
            <v>Directamente</v>
          </cell>
          <cell r="I32" t="str">
            <v>Asignado</v>
          </cell>
          <cell r="J32">
            <v>15</v>
          </cell>
          <cell r="K32" t="str">
            <v>Adecuado</v>
          </cell>
          <cell r="L32">
            <v>15</v>
          </cell>
          <cell r="M32" t="str">
            <v>Oportuna</v>
          </cell>
          <cell r="N32">
            <v>15</v>
          </cell>
          <cell r="O32" t="str">
            <v>Prevenir</v>
          </cell>
          <cell r="P32">
            <v>15</v>
          </cell>
          <cell r="Q32" t="str">
            <v>Confiable</v>
          </cell>
          <cell r="R32">
            <v>15</v>
          </cell>
          <cell r="S32" t="str">
            <v>Se investigan y resuelven oportunamente</v>
          </cell>
          <cell r="T32">
            <v>15</v>
          </cell>
          <cell r="U32" t="str">
            <v>Completa</v>
          </cell>
          <cell r="V32">
            <v>10</v>
          </cell>
          <cell r="W32">
            <v>100</v>
          </cell>
          <cell r="X32" t="str">
            <v>Fuerte</v>
          </cell>
          <cell r="Y32">
            <v>100</v>
          </cell>
          <cell r="Z32" t="str">
            <v>Siempre se ejecuta</v>
          </cell>
          <cell r="AA32" t="str">
            <v>Fuerte</v>
          </cell>
          <cell r="AB32" t="str">
            <v>Fuerte</v>
          </cell>
          <cell r="AC32" t="str">
            <v>No</v>
          </cell>
          <cell r="AD32">
            <v>100</v>
          </cell>
          <cell r="AE32">
            <v>100</v>
          </cell>
          <cell r="AF32" t="str">
            <v>Fuerte</v>
          </cell>
          <cell r="AG32">
            <v>2</v>
          </cell>
          <cell r="AH32">
            <v>2</v>
          </cell>
          <cell r="AI32" t="str">
            <v xml:space="preserve"> </v>
          </cell>
          <cell r="AJ32" t="str">
            <v xml:space="preserve"> </v>
          </cell>
          <cell r="AK32" t="str">
            <v xml:space="preserve"> </v>
          </cell>
          <cell r="AL32" t="str">
            <v xml:space="preserve"> </v>
          </cell>
          <cell r="AM32" t="str">
            <v xml:space="preserve"> </v>
          </cell>
          <cell r="AN32" t="str">
            <v xml:space="preserve"> </v>
          </cell>
          <cell r="AO32" t="str">
            <v xml:space="preserve">
Asignar perfil de usuario unico para cada municipio en donde se podran radicar los proyectos en la plataforma SIPI.
</v>
          </cell>
          <cell r="AP32" t="str">
            <v xml:space="preserve">
Asignar perfil de usuario unico para cada municipio en donde se podran radicar los proyectos en la plataforma SIPI.
</v>
          </cell>
          <cell r="AQ32" t="str">
            <v>Director  de Seguridad, Convivencia Ciudadana y Gobierno</v>
          </cell>
          <cell r="AR32" t="str">
            <v>Cuatrimestralmente</v>
          </cell>
          <cell r="AS32" t="str">
            <v>Asignar el proyecto radicado a un servidor publico que tenga los conocimientos requeridos (experticia profesional)</v>
          </cell>
          <cell r="AT32" t="str">
            <v>Memorando Interno</v>
          </cell>
          <cell r="AU32" t="str">
            <v>director Seguridad, Convivencia Ciudadana y Gobierno</v>
          </cell>
          <cell r="AV32" t="str">
            <v>Semanal</v>
          </cell>
          <cell r="AW32" t="str">
            <v>(EFECTIVIDAD) Número de capacitaciones realizadas/número de capacitaciones solicitadas.
(EFICACIA) Numero de personas satisfechas con asistencia tecnica/Numero de personas capacitadas.</v>
          </cell>
        </row>
        <row r="33">
          <cell r="B33" t="str">
            <v>R11-CO3</v>
          </cell>
          <cell r="C33" t="str">
            <v>R11</v>
          </cell>
          <cell r="D33" t="str">
            <v>CA4</v>
          </cell>
          <cell r="E33" t="str">
            <v>CO3</v>
          </cell>
          <cell r="F33" t="str">
            <v>El director de Seguridad, Convivencia Ciudadana y Gobierno  verifica con el Asesor Jurídico y Asesor Financiero de la dirección, la documentación resultante del estudio previo. Lo anterior, se hace con base en la metodología de revisión de la dirección, y tiene como propósito reducir  la posibilidad de inconsistencias en la documentación y/o estructuración del proceso. En el caso que se detecte la inconsistencia, el director revisara la documentación previa al tramite en contractual y se dejara registro mediante memorando los cuales podran ser consultados en los archivos del Ministerio del Interior.</v>
          </cell>
          <cell r="G33" t="str">
            <v>Directamente</v>
          </cell>
          <cell r="H33" t="str">
            <v>Directamente</v>
          </cell>
          <cell r="I33" t="str">
            <v>Asignado</v>
          </cell>
          <cell r="J33">
            <v>15</v>
          </cell>
          <cell r="K33" t="str">
            <v>Adecuado</v>
          </cell>
          <cell r="L33">
            <v>15</v>
          </cell>
          <cell r="M33" t="str">
            <v>Oportuna</v>
          </cell>
          <cell r="N33">
            <v>15</v>
          </cell>
          <cell r="O33" t="str">
            <v>Prevenir</v>
          </cell>
          <cell r="P33">
            <v>15</v>
          </cell>
          <cell r="Q33" t="str">
            <v>Confiable</v>
          </cell>
          <cell r="R33">
            <v>15</v>
          </cell>
          <cell r="S33" t="str">
            <v>Se investigan y resuelven oportunamente</v>
          </cell>
          <cell r="T33">
            <v>15</v>
          </cell>
          <cell r="U33" t="str">
            <v>Completa</v>
          </cell>
          <cell r="V33">
            <v>10</v>
          </cell>
          <cell r="W33">
            <v>100</v>
          </cell>
          <cell r="X33" t="str">
            <v>Fuerte</v>
          </cell>
          <cell r="Y33">
            <v>100</v>
          </cell>
          <cell r="Z33" t="str">
            <v>Siempre se ejecuta</v>
          </cell>
          <cell r="AA33" t="str">
            <v>Fuerte</v>
          </cell>
          <cell r="AB33" t="str">
            <v>Fuerte</v>
          </cell>
          <cell r="AC33" t="str">
            <v>No</v>
          </cell>
          <cell r="AD33">
            <v>100</v>
          </cell>
          <cell r="AE33">
            <v>100</v>
          </cell>
          <cell r="AF33" t="str">
            <v>Fuerte</v>
          </cell>
          <cell r="AG33">
            <v>2</v>
          </cell>
          <cell r="AH33">
            <v>2</v>
          </cell>
          <cell r="AI33" t="str">
            <v xml:space="preserve"> </v>
          </cell>
          <cell r="AJ33" t="str">
            <v xml:space="preserve"> </v>
          </cell>
          <cell r="AK33" t="str">
            <v xml:space="preserve"> </v>
          </cell>
          <cell r="AL33" t="str">
            <v xml:space="preserve"> </v>
          </cell>
          <cell r="AM33" t="str">
            <v xml:space="preserve"> </v>
          </cell>
          <cell r="AN33" t="str">
            <v xml:space="preserve"> </v>
          </cell>
          <cell r="AO33" t="str">
            <v xml:space="preserve">Revisar la información resultante  de la  formulación de los estudios previos, para reducir la posibilidad de inconsistencias en la documentación y estructuración del proceso por parte de oficina de gestion contractual.
</v>
          </cell>
          <cell r="AP33" t="str">
            <v xml:space="preserve">Revisar la información resultante  de la  formulación de los estudios previos, para reducir la posibilidad de inconsistencias en la documentación y estructuración del proceso por parte de oficina de gestion contractual.
</v>
          </cell>
          <cell r="AQ33" t="str">
            <v>Director  de Seguridad, Convivencia Ciudadana y Gobierno</v>
          </cell>
          <cell r="AR33" t="str">
            <v>Cuatrimestralmente</v>
          </cell>
          <cell r="AS33" t="str">
            <v>Asignar el proyecto radicado a un servidor publico que tenga los conocimientos requeridos (experticia profesional)</v>
          </cell>
          <cell r="AT33" t="str">
            <v>Memorando Interno</v>
          </cell>
          <cell r="AU33" t="str">
            <v>Director Seguridad, Convivencia Ciudadana y Gobierno</v>
          </cell>
          <cell r="AV33" t="str">
            <v>Semanal</v>
          </cell>
          <cell r="AW33" t="str">
            <v>(EFECTIVIDAD) Número de estudios previos realizados/número de estudios previos solicitados,
(EFICACIA) Número de estudios previos verificados/Numero de estudios previos aprobados.</v>
          </cell>
        </row>
        <row r="34">
          <cell r="B34" t="str">
            <v>R11-CO1</v>
          </cell>
          <cell r="C34" t="str">
            <v>R11</v>
          </cell>
          <cell r="D34" t="str">
            <v>CA1</v>
          </cell>
          <cell r="E34" t="str">
            <v>CO1</v>
          </cell>
          <cell r="F34" t="str">
            <v xml:space="preserve">El Comité Técnico y/o Evaluador de FONSECON cada vez que evalúe un proyecto de la entidad solicitante o receptora para decidir su viabilidad, se debe asegurar que su decisión se base en los criterios técnicos establecidos en el Manual para la Presentación de Proyectos FONSECON. Por lo tanto, el proyecto formulado debe contener toda la documentación requerida para cada tipo de proyecto, cumpliendo con los requisitos exigidos para su financiación o cofinanciación  y cargados en la Plataforma SIPI de manera completa y legible. En caso de presentarse proyectos a FONSECON que no estén formulados integralmente, la SSCC requerirá a la entidad solicitante la información, documentos y/o soportes que no se hayan presentado y/o cuando los presentados no cumplan con los requisitos. Como evidencia se deja la respectiva trazabilidad en la Plataforma SIPI. </v>
          </cell>
          <cell r="G34" t="str">
            <v>Directamente</v>
          </cell>
          <cell r="H34" t="str">
            <v>Directamente</v>
          </cell>
          <cell r="I34" t="str">
            <v>Asignado</v>
          </cell>
          <cell r="J34">
            <v>15</v>
          </cell>
          <cell r="K34" t="str">
            <v>Adecuado</v>
          </cell>
          <cell r="L34">
            <v>15</v>
          </cell>
          <cell r="M34" t="str">
            <v>Oportuna</v>
          </cell>
          <cell r="N34">
            <v>15</v>
          </cell>
          <cell r="O34" t="str">
            <v>Prevenir</v>
          </cell>
          <cell r="P34">
            <v>15</v>
          </cell>
          <cell r="Q34" t="str">
            <v>Confiable</v>
          </cell>
          <cell r="R34">
            <v>15</v>
          </cell>
          <cell r="S34" t="str">
            <v>Se investigan y resuelven oportunamente</v>
          </cell>
          <cell r="T34">
            <v>15</v>
          </cell>
          <cell r="U34" t="str">
            <v>Completa</v>
          </cell>
          <cell r="V34">
            <v>10</v>
          </cell>
          <cell r="W34">
            <v>100</v>
          </cell>
          <cell r="X34" t="str">
            <v>Fuerte</v>
          </cell>
          <cell r="Y34">
            <v>100</v>
          </cell>
          <cell r="Z34" t="str">
            <v>Siempre se ejecuta</v>
          </cell>
          <cell r="AA34" t="str">
            <v>Fuerte</v>
          </cell>
          <cell r="AB34" t="str">
            <v>Fuerte</v>
          </cell>
          <cell r="AC34" t="str">
            <v>No</v>
          </cell>
          <cell r="AD34">
            <v>100</v>
          </cell>
          <cell r="AE34">
            <v>100</v>
          </cell>
          <cell r="AF34" t="str">
            <v>Fuerte</v>
          </cell>
          <cell r="AG34">
            <v>2</v>
          </cell>
          <cell r="AH34">
            <v>2</v>
          </cell>
          <cell r="AI34" t="str">
            <v xml:space="preserve"> </v>
          </cell>
          <cell r="AJ34" t="str">
            <v xml:space="preserve"> </v>
          </cell>
          <cell r="AK34" t="str">
            <v xml:space="preserve"> </v>
          </cell>
          <cell r="AL34" t="str">
            <v xml:space="preserve"> </v>
          </cell>
          <cell r="AM34" t="str">
            <v xml:space="preserve"> </v>
          </cell>
          <cell r="AN34" t="str">
            <v xml:space="preserve"> </v>
          </cell>
          <cell r="AO34" t="str">
            <v xml:space="preserve">Evaluar proyectos de las Entidades solicitantes a financiar con recursos de FONSECON, de acuerdo con los criterios técnicos establecidos en los procedimientos del Ministerio del Interior.  </v>
          </cell>
          <cell r="AP34" t="str">
            <v>Trazabilidad Plataforma SIPI</v>
          </cell>
          <cell r="AQ34" t="str">
            <v>Comité Técnico y/o Evaluador de FONSECON
director Seguridad, Convivencia Ciudadana y Gobierno</v>
          </cell>
          <cell r="AR34" t="str">
            <v xml:space="preserve">Cada vez que se evalúe un proyecto </v>
          </cell>
          <cell r="AS34" t="str">
            <v>Reportar el hecho ante el jefe inmediato para tomar las medidas pertinentes.</v>
          </cell>
          <cell r="AT34" t="str">
            <v>Memorando
Correo electrónico</v>
          </cell>
          <cell r="AU34" t="str">
            <v>director Seguridad, Convivencia Ciudadana y Gobierno</v>
          </cell>
          <cell r="AV34" t="str">
            <v>Una vez se materialice el riesgo.</v>
          </cell>
          <cell r="AW34" t="str">
            <v xml:space="preserve">EFICACIA:
Evaluación Proyectos FONSECON = Sumatoria proyectos FONSECON evaluados y viabilizados de acuerdo al procedimiento
</v>
          </cell>
        </row>
        <row r="35">
          <cell r="B35" t="str">
            <v>R11-CO1</v>
          </cell>
          <cell r="C35" t="str">
            <v>R11</v>
          </cell>
          <cell r="D35" t="str">
            <v>CA2</v>
          </cell>
          <cell r="E35" t="str">
            <v>CO1</v>
          </cell>
          <cell r="F35" t="str">
            <v xml:space="preserve">El Comité Técnico y/o Evaluador de FONSECON cada vez que evalúe un proyecto de la entidad solicitante o receptora para decidir su viabilidad, se debe asegurar que su decisión se base en los criterios técnicos establecidos en el Manual para la Presentación de Proyectos FONSECON. Por lo tanto, el proyecto formulado debe contener toda la documentación requerida para cada tipo de proyecto, cumpliendo con los requisitos exigidos para su financiación o cofinanciación  y cargados en la Plataforma SIPI de manera completa y legible. En caso de presentarse proyectos a FONSECON que no estén formulados integralmente, la SSCC requerirá a la entidad solicitante la información, documentos y/o soportes que no se hayan presentado y/o cuando los presentados no cumplan con los requisitos. Como evidencia se deja la respectiva trazabilidad en la Plataforma SIPI. </v>
          </cell>
          <cell r="G35" t="str">
            <v>Directamente</v>
          </cell>
          <cell r="H35" t="str">
            <v>Directamente</v>
          </cell>
          <cell r="I35" t="str">
            <v>Asignado</v>
          </cell>
          <cell r="J35">
            <v>15</v>
          </cell>
          <cell r="K35" t="str">
            <v>Adecuado</v>
          </cell>
          <cell r="L35">
            <v>15</v>
          </cell>
          <cell r="M35" t="str">
            <v>Oportuna</v>
          </cell>
          <cell r="N35">
            <v>15</v>
          </cell>
          <cell r="O35" t="str">
            <v>Prevenir</v>
          </cell>
          <cell r="P35">
            <v>15</v>
          </cell>
          <cell r="Q35" t="str">
            <v>Confiable</v>
          </cell>
          <cell r="R35">
            <v>15</v>
          </cell>
          <cell r="S35" t="str">
            <v>Se investigan y resuelven oportunamente</v>
          </cell>
          <cell r="T35">
            <v>15</v>
          </cell>
          <cell r="U35" t="str">
            <v>Completa</v>
          </cell>
          <cell r="V35">
            <v>10</v>
          </cell>
          <cell r="W35">
            <v>100</v>
          </cell>
          <cell r="X35" t="str">
            <v>Fuerte</v>
          </cell>
          <cell r="Y35">
            <v>100</v>
          </cell>
          <cell r="Z35" t="str">
            <v>Siempre se ejecuta</v>
          </cell>
          <cell r="AA35" t="str">
            <v>Fuerte</v>
          </cell>
          <cell r="AB35" t="str">
            <v>Fuerte</v>
          </cell>
          <cell r="AC35" t="str">
            <v>No</v>
          </cell>
          <cell r="AD35">
            <v>100</v>
          </cell>
          <cell r="AE35">
            <v>100</v>
          </cell>
          <cell r="AF35" t="str">
            <v>Fuerte</v>
          </cell>
          <cell r="AG35">
            <v>2</v>
          </cell>
          <cell r="AH35">
            <v>2</v>
          </cell>
          <cell r="AI35" t="str">
            <v xml:space="preserve"> </v>
          </cell>
          <cell r="AJ35" t="str">
            <v xml:space="preserve"> </v>
          </cell>
          <cell r="AK35" t="str">
            <v xml:space="preserve"> </v>
          </cell>
          <cell r="AL35" t="str">
            <v xml:space="preserve"> </v>
          </cell>
          <cell r="AM35" t="str">
            <v xml:space="preserve"> </v>
          </cell>
          <cell r="AN35" t="str">
            <v xml:space="preserve"> </v>
          </cell>
          <cell r="AO35" t="str">
            <v xml:space="preserve">Evaluar proyectos de las Entidades solicitantes a financiar con recursos de FONSECON, de acuerdo con los criterios técnicos establecidos en los procedimientos del Ministerio del Interior.  </v>
          </cell>
          <cell r="AP35" t="str">
            <v>Trazabilidad Plataforma SIPI</v>
          </cell>
          <cell r="AQ35" t="str">
            <v>Comité Técnico y/o Evaluador de FONSECON
director Seguridad, Convivencia Ciudadana y Gobierno</v>
          </cell>
          <cell r="AR35" t="str">
            <v xml:space="preserve">Cada vez que se evalúe un proyecto </v>
          </cell>
          <cell r="AS35" t="str">
            <v>Reportar el hecho ante el jefe inmediato para tomar las medidas pertinentes.</v>
          </cell>
          <cell r="AT35" t="str">
            <v>Memorando
Correo electrónico</v>
          </cell>
          <cell r="AU35" t="str">
            <v>director Seguridad, Convivencia Ciudadana y Gobierno</v>
          </cell>
          <cell r="AV35" t="str">
            <v>Una vez se materialice el riesgo.</v>
          </cell>
          <cell r="AW35" t="str">
            <v xml:space="preserve">EFICACIA:
Evaluación Proyectos FONSECON = Sumatoria proyectos FONSECON evaluados y viabilizados de acuerdo al procedimiento
</v>
          </cell>
        </row>
        <row r="36">
          <cell r="B36" t="str">
            <v>R11-CO1</v>
          </cell>
          <cell r="C36" t="str">
            <v>R11</v>
          </cell>
          <cell r="D36" t="str">
            <v>CA3</v>
          </cell>
          <cell r="E36" t="str">
            <v>CO1</v>
          </cell>
          <cell r="F36" t="str">
            <v xml:space="preserve">El Comité Técnico y/o Evaluador de FONSECON cada vez que evalúe un proyecto de la entidad solicitante o receptora para decidir su viabilidad, se debe asegurar que su decisión se base en los criterios técnicos establecidos en el Manual para la Presentación de Proyectos FONSECON. Por lo tanto, el proyecto formulado debe contener toda la documentación requerida para cada tipo de proyecto, cumpliendo con los requisitos exigidos para su financiación o cofinanciación  y cargados en la Plataforma SIPI de manera completa y legible. En caso de presentarse proyectos a FONSECON que no estén formulados integralmente, la SSCC requerirá a la entidad solicitante la información, documentos y/o soportes que no se hayan presentado y/o cuando los presentados no cumplan con los requisitos. Como evidencia se deja la respectiva trazabilidad en la Plataforma SIPI. </v>
          </cell>
          <cell r="G36" t="str">
            <v>Directamente</v>
          </cell>
          <cell r="H36" t="str">
            <v>Directamente</v>
          </cell>
          <cell r="I36" t="str">
            <v>Asignado</v>
          </cell>
          <cell r="J36">
            <v>15</v>
          </cell>
          <cell r="K36" t="str">
            <v>Adecuado</v>
          </cell>
          <cell r="L36">
            <v>15</v>
          </cell>
          <cell r="M36" t="str">
            <v>Oportuna</v>
          </cell>
          <cell r="N36">
            <v>15</v>
          </cell>
          <cell r="O36" t="str">
            <v>Prevenir</v>
          </cell>
          <cell r="P36">
            <v>15</v>
          </cell>
          <cell r="Q36" t="str">
            <v>Confiable</v>
          </cell>
          <cell r="R36">
            <v>15</v>
          </cell>
          <cell r="S36" t="str">
            <v>Se investigan y resuelven oportunamente</v>
          </cell>
          <cell r="T36">
            <v>15</v>
          </cell>
          <cell r="U36" t="str">
            <v>Completa</v>
          </cell>
          <cell r="V36">
            <v>10</v>
          </cell>
          <cell r="W36">
            <v>100</v>
          </cell>
          <cell r="X36" t="str">
            <v>Fuerte</v>
          </cell>
          <cell r="Y36">
            <v>100</v>
          </cell>
          <cell r="Z36" t="str">
            <v>Siempre se ejecuta</v>
          </cell>
          <cell r="AA36" t="str">
            <v>Fuerte</v>
          </cell>
          <cell r="AB36" t="str">
            <v>Fuerte</v>
          </cell>
          <cell r="AC36" t="str">
            <v>No</v>
          </cell>
          <cell r="AD36">
            <v>100</v>
          </cell>
          <cell r="AE36">
            <v>100</v>
          </cell>
          <cell r="AF36" t="str">
            <v>Fuerte</v>
          </cell>
          <cell r="AG36">
            <v>2</v>
          </cell>
          <cell r="AH36">
            <v>2</v>
          </cell>
          <cell r="AI36" t="str">
            <v xml:space="preserve"> </v>
          </cell>
          <cell r="AJ36" t="str">
            <v xml:space="preserve"> </v>
          </cell>
          <cell r="AK36" t="str">
            <v xml:space="preserve"> </v>
          </cell>
          <cell r="AL36" t="str">
            <v xml:space="preserve"> </v>
          </cell>
          <cell r="AM36" t="str">
            <v xml:space="preserve"> </v>
          </cell>
          <cell r="AN36" t="str">
            <v xml:space="preserve"> </v>
          </cell>
          <cell r="AO36" t="str">
            <v xml:space="preserve">Evaluar proyectos de las Entidades solicitantes a financiar con recursos de FONSECON, de acuerdo con los criterios técnicos establecidos en los procedimientos del Ministerio del Interior.  </v>
          </cell>
          <cell r="AP36" t="str">
            <v>Trazabilidad Plataforma SIPI</v>
          </cell>
          <cell r="AQ36" t="str">
            <v>Comité Técnico y/o Evaluador de FONSECON
director Seguridad, Convivencia Ciudadana y Gobierno</v>
          </cell>
          <cell r="AR36" t="str">
            <v xml:space="preserve">Cada vez que se evalúe un proyecto </v>
          </cell>
          <cell r="AS36" t="str">
            <v>Reportar el hecho ante el jefe inmediato para tomar las medidas pertinentes.</v>
          </cell>
          <cell r="AT36" t="str">
            <v>Memorando
Correo electrónico</v>
          </cell>
          <cell r="AU36" t="str">
            <v>director Seguridad, Convivencia Ciudadana y Gobierno</v>
          </cell>
          <cell r="AV36" t="str">
            <v>Una vez se materialice el riesgo.</v>
          </cell>
          <cell r="AW36" t="str">
            <v xml:space="preserve">EFICACIA:
Evaluación Proyectos FONSECON = Sumatoria proyectos FONSECON evaluados y viabilizados de acuerdo al procedimiento
</v>
          </cell>
        </row>
        <row r="37">
          <cell r="B37" t="str">
            <v>R12-CO2</v>
          </cell>
          <cell r="C37" t="str">
            <v>R12</v>
          </cell>
          <cell r="D37" t="str">
            <v>CA4</v>
          </cell>
          <cell r="E37" t="str">
            <v>CO2</v>
          </cell>
          <cell r="F37" t="str">
            <v>La dirección de Seguridad, Convivencia Ciudadana y Gobierno solicitirá como mínimo dos capacitaciones al año a la Subdirección de Gestión Humana, sobre el Código de Ética adoptado por el Ministerio del Interior mediente resolución 904 de 2017, con el próposito de brindarle a los funcionarios o contratistas de ésta dependencia,  las herramientas básicas para identificar posibles situaciones de corrupción en las cuales puedan estar inmersos dentro de su actuar administrativo. En caso de detectar que un funcionario o contratista de la SSCC, no cuente con las herramientas o habilidades para identificar posibles situaciones de corrupción en las cuales pueda estar inmerso, deberá solicitarse a la Subdirección de Gestión Humana la capacitación respectiva. Como evidencia se deja las actas de asistencia a capacitación.</v>
          </cell>
          <cell r="G37" t="str">
            <v>Directamente</v>
          </cell>
          <cell r="H37" t="str">
            <v>Directamente</v>
          </cell>
          <cell r="I37" t="str">
            <v>Asignado</v>
          </cell>
          <cell r="J37">
            <v>15</v>
          </cell>
          <cell r="K37" t="str">
            <v>Adecuado</v>
          </cell>
          <cell r="L37">
            <v>15</v>
          </cell>
          <cell r="M37" t="str">
            <v>Oportuna</v>
          </cell>
          <cell r="N37">
            <v>15</v>
          </cell>
          <cell r="O37" t="str">
            <v>Prevenir</v>
          </cell>
          <cell r="P37">
            <v>15</v>
          </cell>
          <cell r="Q37" t="str">
            <v>Confiable</v>
          </cell>
          <cell r="R37">
            <v>15</v>
          </cell>
          <cell r="S37" t="str">
            <v>Se investigan y resuelven oportunamente</v>
          </cell>
          <cell r="T37">
            <v>15</v>
          </cell>
          <cell r="U37" t="str">
            <v>Completa</v>
          </cell>
          <cell r="V37">
            <v>10</v>
          </cell>
          <cell r="W37">
            <v>100</v>
          </cell>
          <cell r="X37" t="str">
            <v>Fuerte</v>
          </cell>
          <cell r="Y37">
            <v>100</v>
          </cell>
          <cell r="Z37" t="str">
            <v>Siempre se ejecuta</v>
          </cell>
          <cell r="AA37" t="str">
            <v>Fuerte</v>
          </cell>
          <cell r="AB37" t="str">
            <v>Fuerte</v>
          </cell>
          <cell r="AC37" t="str">
            <v>No</v>
          </cell>
          <cell r="AD37">
            <v>100</v>
          </cell>
          <cell r="AE37">
            <v>100</v>
          </cell>
          <cell r="AF37" t="str">
            <v>Fuerte</v>
          </cell>
          <cell r="AG37">
            <v>2</v>
          </cell>
          <cell r="AH37">
            <v>2</v>
          </cell>
          <cell r="AI37" t="str">
            <v xml:space="preserve"> </v>
          </cell>
          <cell r="AJ37" t="str">
            <v xml:space="preserve"> </v>
          </cell>
          <cell r="AK37" t="str">
            <v xml:space="preserve"> </v>
          </cell>
          <cell r="AL37" t="str">
            <v xml:space="preserve"> </v>
          </cell>
          <cell r="AM37" t="str">
            <v xml:space="preserve"> </v>
          </cell>
          <cell r="AN37" t="str">
            <v xml:space="preserve"> </v>
          </cell>
          <cell r="AO37" t="str">
            <v xml:space="preserve">Capacitar a los funcionarios y contratistas de la dirección de Seguridad y Convivencia Ciudadana, en herramientas básicas para identificar posibles situaciones de corrupción en las cuales puedan estar inmersos dentro de su actuar administrativo. </v>
          </cell>
          <cell r="AP37" t="str">
            <v>Actas de asistencia a capacitación.</v>
          </cell>
          <cell r="AQ37" t="str">
            <v>Comité Técnico y/o Evaluador de FONSECON
director Seguridad, Convivencia Ciudadana y Gobierno</v>
          </cell>
          <cell r="AR37" t="str">
            <v>Semestral</v>
          </cell>
          <cell r="AS37" t="str">
            <v>Reportar el hecho ante el jefe inmediato para tomar las medidas pertinentes.</v>
          </cell>
          <cell r="AT37" t="str">
            <v>Memorando
Correo electrónico</v>
          </cell>
          <cell r="AU37" t="str">
            <v>director Seguridad, Convivencia Ciudadana y Gobierno</v>
          </cell>
          <cell r="AV37" t="str">
            <v>Una vez se materialice el riesgo.</v>
          </cell>
          <cell r="AW37" t="str">
            <v>EFICACIA:
Plan de capacitaciones = (# de capacitaciones realizadas / # de capacitaciones programadas)</v>
          </cell>
        </row>
        <row r="38">
          <cell r="B38" t="str">
            <v>R12-CO1</v>
          </cell>
          <cell r="C38" t="str">
            <v>R12</v>
          </cell>
          <cell r="D38" t="str">
            <v>CA1</v>
          </cell>
          <cell r="E38" t="str">
            <v>CO1</v>
          </cell>
          <cell r="F38" t="str">
            <v xml:space="preserve">Los funcionarios y contratistas de la dirección de Seguridad , Convivencia Ciudadana y Gobierno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v>
          </cell>
          <cell r="G38" t="str">
            <v>Directamente</v>
          </cell>
          <cell r="H38" t="str">
            <v>Directamente</v>
          </cell>
          <cell r="I38" t="str">
            <v>Asignado</v>
          </cell>
          <cell r="J38">
            <v>15</v>
          </cell>
          <cell r="K38" t="str">
            <v>Adecuado</v>
          </cell>
          <cell r="L38">
            <v>15</v>
          </cell>
          <cell r="M38" t="str">
            <v>Oportuna</v>
          </cell>
          <cell r="N38">
            <v>15</v>
          </cell>
          <cell r="O38" t="str">
            <v>Prevenir</v>
          </cell>
          <cell r="P38">
            <v>15</v>
          </cell>
          <cell r="Q38" t="str">
            <v>Confiable</v>
          </cell>
          <cell r="R38">
            <v>15</v>
          </cell>
          <cell r="S38" t="str">
            <v>Se investigan y resuelven oportunamente</v>
          </cell>
          <cell r="T38">
            <v>15</v>
          </cell>
          <cell r="U38" t="str">
            <v>Completa</v>
          </cell>
          <cell r="V38">
            <v>10</v>
          </cell>
          <cell r="W38">
            <v>100</v>
          </cell>
          <cell r="X38" t="str">
            <v>Fuerte</v>
          </cell>
          <cell r="Y38">
            <v>100</v>
          </cell>
          <cell r="Z38" t="str">
            <v>Siempre se ejecuta</v>
          </cell>
          <cell r="AA38" t="str">
            <v>Fuerte</v>
          </cell>
          <cell r="AB38" t="str">
            <v>Fuerte</v>
          </cell>
          <cell r="AC38" t="str">
            <v>No</v>
          </cell>
          <cell r="AD38">
            <v>100</v>
          </cell>
          <cell r="AE38">
            <v>100</v>
          </cell>
          <cell r="AF38" t="str">
            <v>Fuerte</v>
          </cell>
          <cell r="AG38">
            <v>2</v>
          </cell>
          <cell r="AH38">
            <v>2</v>
          </cell>
          <cell r="AI38" t="str">
            <v xml:space="preserve"> </v>
          </cell>
          <cell r="AJ38" t="str">
            <v xml:space="preserve"> </v>
          </cell>
          <cell r="AK38" t="str">
            <v xml:space="preserve"> </v>
          </cell>
          <cell r="AL38" t="str">
            <v xml:space="preserve"> </v>
          </cell>
          <cell r="AM38" t="str">
            <v xml:space="preserve"> </v>
          </cell>
          <cell r="AN38" t="str">
            <v xml:space="preserve"> </v>
          </cell>
          <cell r="AO38" t="str">
            <v>Identificar y tramitar situaciones de conflicto de intereses en la que puedan estar inmersos funcionarios y contratistas de la dirección de Seguridad y Convivencia Ciudadana, dentro de su actuar administrativo.</v>
          </cell>
          <cell r="AP38" t="str">
            <v>Oficio con soportes de manifestación de conflicto de interés.</v>
          </cell>
          <cell r="AQ38" t="str">
            <v>Director Seguridad y Convivencia Ciudadana
Funcionarios y contratistas</v>
          </cell>
          <cell r="AR38" t="str">
            <v>En todo momento</v>
          </cell>
          <cell r="AS38" t="str">
            <v>Manisfestar en forma motivada la causal del conflicto de interés al jefe inmediato o al supervisor del contrato o por recusación de un tercero y seguir los lineamientos establecidos en el procedimiento Trámite de la Declaratoria de Conflicto de Intereses.</v>
          </cell>
          <cell r="AT38" t="str">
            <v>Oficio con soportes de manifestación de conflicto de interés.</v>
          </cell>
          <cell r="AU38" t="str">
            <v>Director  para la Seguridad y Convivencia Ciudadana</v>
          </cell>
          <cell r="AV38" t="str">
            <v xml:space="preserve">Debe hacerse dentro de los tiempos establecidos en el procedimiento Trámite de la Declaratoria de Conflicto de Intereses. </v>
          </cell>
          <cell r="AW38" t="str">
            <v xml:space="preserve">EFICTIVIDAD:
Efectividad del plan de manejo de riesgos = (# de situaciones de conflicto de intereses configurados como hechos de corrupción durante el cuatrimestre)
</v>
          </cell>
        </row>
        <row r="39">
          <cell r="B39" t="str">
            <v>R12-CO2</v>
          </cell>
          <cell r="C39" t="str">
            <v>R12</v>
          </cell>
          <cell r="D39" t="str">
            <v>CA2</v>
          </cell>
          <cell r="E39" t="str">
            <v>CO2</v>
          </cell>
          <cell r="F39" t="str">
            <v>La  Dirección  de Seguridad, Convivencia Ciudadana y Gobierno solicitirá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SSCC,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v>
          </cell>
          <cell r="G39" t="str">
            <v>Directamente</v>
          </cell>
          <cell r="H39" t="str">
            <v>Directamente</v>
          </cell>
          <cell r="I39" t="str">
            <v>Asignado</v>
          </cell>
          <cell r="J39">
            <v>15</v>
          </cell>
          <cell r="K39" t="str">
            <v>Adecuado</v>
          </cell>
          <cell r="L39">
            <v>15</v>
          </cell>
          <cell r="M39" t="str">
            <v>Oportuna</v>
          </cell>
          <cell r="N39">
            <v>15</v>
          </cell>
          <cell r="O39" t="str">
            <v>Prevenir</v>
          </cell>
          <cell r="P39">
            <v>15</v>
          </cell>
          <cell r="Q39" t="str">
            <v>Confiable</v>
          </cell>
          <cell r="R39">
            <v>15</v>
          </cell>
          <cell r="S39" t="str">
            <v>Se investigan y resuelven oportunamente</v>
          </cell>
          <cell r="T39">
            <v>15</v>
          </cell>
          <cell r="U39" t="str">
            <v>Completa</v>
          </cell>
          <cell r="V39">
            <v>10</v>
          </cell>
          <cell r="W39">
            <v>100</v>
          </cell>
          <cell r="X39" t="str">
            <v>Fuerte</v>
          </cell>
          <cell r="Y39">
            <v>100</v>
          </cell>
          <cell r="Z39" t="str">
            <v>Siempre se ejecuta</v>
          </cell>
          <cell r="AA39" t="str">
            <v>Fuerte</v>
          </cell>
          <cell r="AB39" t="str">
            <v>Fuerte</v>
          </cell>
          <cell r="AC39" t="str">
            <v>No</v>
          </cell>
          <cell r="AD39">
            <v>100</v>
          </cell>
          <cell r="AE39">
            <v>100</v>
          </cell>
          <cell r="AF39" t="str">
            <v>Fuerte</v>
          </cell>
          <cell r="AG39">
            <v>2</v>
          </cell>
          <cell r="AH39">
            <v>2</v>
          </cell>
          <cell r="AI39" t="str">
            <v xml:space="preserve"> </v>
          </cell>
          <cell r="AJ39" t="str">
            <v xml:space="preserve"> </v>
          </cell>
          <cell r="AK39" t="str">
            <v xml:space="preserve"> </v>
          </cell>
          <cell r="AL39" t="str">
            <v xml:space="preserve"> </v>
          </cell>
          <cell r="AM39" t="str">
            <v xml:space="preserve"> </v>
          </cell>
          <cell r="AN39" t="str">
            <v xml:space="preserve"> </v>
          </cell>
          <cell r="AO39" t="str">
            <v xml:space="preserve">Capacitar a los funcionarios y contratistas de la dirección de Seguridad y Convivencia Ciudadana, en herramientas básicas para identificar situaciones de conflicto de intereses en las cuales puedan estar inmersos dentro de su actuar administrativo. </v>
          </cell>
          <cell r="AP39" t="str">
            <v>Actas de asistencia a capacitación.</v>
          </cell>
          <cell r="AQ39" t="str">
            <v>director Seguridad, Convivencia Ciudadana y Gobierno
Funcionarios y contratistas</v>
          </cell>
          <cell r="AR39" t="str">
            <v>Semestral</v>
          </cell>
          <cell r="AS39" t="str">
            <v>Manisfestar en forma motivada la causal del conflicto de interés al jefe inmediato o al supervisor del contrato o por recusación de un tercero y seguir los lineamientos establecidos en el procedimiento Trámite de la Declaratoria de Conflicto de Intereses.</v>
          </cell>
          <cell r="AT39" t="str">
            <v>Oficio con soportes de manifestación de conflicto de interés.</v>
          </cell>
          <cell r="AU39" t="str">
            <v>Director  para la Seguridad y Convivencia Ciudadana</v>
          </cell>
          <cell r="AV39" t="str">
            <v xml:space="preserve">Debe hacerse dentro de los tiempos establecidos en el procedimiento Trámite de la Declaratoria de Conflicto de Intereses. </v>
          </cell>
          <cell r="AW39" t="str">
            <v>EFICACIA:
Plan de capacitaciones = (# de capacitaciones realizadas / # de capacitaciones programadas)</v>
          </cell>
        </row>
        <row r="40">
          <cell r="B40" t="str">
            <v>R12-CO2</v>
          </cell>
          <cell r="C40" t="str">
            <v>R12</v>
          </cell>
          <cell r="D40" t="str">
            <v>CA3</v>
          </cell>
          <cell r="E40" t="str">
            <v>CO2</v>
          </cell>
          <cell r="F40" t="str">
            <v>La dirección de Seguridad y Convivencia Ciudadana solicitirá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SSCC,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v>
          </cell>
          <cell r="G40" t="str">
            <v>Directamente</v>
          </cell>
          <cell r="H40" t="str">
            <v>Directamente</v>
          </cell>
          <cell r="I40" t="str">
            <v>Asignado</v>
          </cell>
          <cell r="J40">
            <v>15</v>
          </cell>
          <cell r="K40" t="str">
            <v>Adecuado</v>
          </cell>
          <cell r="L40">
            <v>15</v>
          </cell>
          <cell r="M40" t="str">
            <v>Oportuna</v>
          </cell>
          <cell r="N40">
            <v>15</v>
          </cell>
          <cell r="O40" t="str">
            <v>Prevenir</v>
          </cell>
          <cell r="P40">
            <v>15</v>
          </cell>
          <cell r="Q40" t="str">
            <v>Confiable</v>
          </cell>
          <cell r="R40">
            <v>15</v>
          </cell>
          <cell r="S40" t="str">
            <v>Se investigan y resuelven oportunamente</v>
          </cell>
          <cell r="T40">
            <v>15</v>
          </cell>
          <cell r="U40" t="str">
            <v>Completa</v>
          </cell>
          <cell r="V40">
            <v>10</v>
          </cell>
          <cell r="W40">
            <v>100</v>
          </cell>
          <cell r="X40" t="str">
            <v>Fuerte</v>
          </cell>
          <cell r="Y40">
            <v>100</v>
          </cell>
          <cell r="Z40" t="str">
            <v>Siempre se ejecuta</v>
          </cell>
          <cell r="AA40" t="str">
            <v>Fuerte</v>
          </cell>
          <cell r="AB40" t="str">
            <v>Fuerte</v>
          </cell>
          <cell r="AC40" t="str">
            <v>No</v>
          </cell>
          <cell r="AD40">
            <v>100</v>
          </cell>
          <cell r="AE40">
            <v>100</v>
          </cell>
          <cell r="AF40" t="str">
            <v>Fuerte</v>
          </cell>
          <cell r="AG40">
            <v>2</v>
          </cell>
          <cell r="AH40">
            <v>2</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Capacitar a los funcionarios y contratistas de la Dirección de Seguridad, Convivencia Ciudadana y Gobierno, en herramientas básicas para identificar situaciones de conflicto de intereses en las cuales puedan estar inmersos dentro de su actuar administrativo. </v>
          </cell>
          <cell r="AP40" t="str">
            <v>Actas de asistencia a capacitación.</v>
          </cell>
          <cell r="AQ40" t="str">
            <v>director Seguridad, Convivencia Ciudadana y Gobierno
Funcionarios y contratistas</v>
          </cell>
          <cell r="AR40" t="str">
            <v>Semestral</v>
          </cell>
          <cell r="AS40" t="str">
            <v>Manisfestar en forma motivada la causal del conflicto de interés al jefe inmediato o al supervisor del contrato o por recusación de un tercero y seguir los lineamientos establecidos en el procedimiento Trámite de la Declaratoria de Conflicto de Intereses.</v>
          </cell>
          <cell r="AT40" t="str">
            <v>Oficio con soportes de manifestación de conflicto de interés.</v>
          </cell>
          <cell r="AU40" t="str">
            <v>Director Seguridad, Convivencia Ciudadana y Gobierno</v>
          </cell>
          <cell r="AV40" t="str">
            <v xml:space="preserve">Debe hacerse dentro de los tiempos establecidos en el procedimiento Trámite de la Declaratoria de Conflicto de Intereses. </v>
          </cell>
          <cell r="AW40" t="str">
            <v>EFICACIA:
Plan de capacitaciones = (# de capacitaciones realizadas / # de capacitaciones programadas)</v>
          </cell>
        </row>
        <row r="41">
          <cell r="B41" t="str">
            <v>R12-CO2</v>
          </cell>
          <cell r="C41" t="str">
            <v>R12</v>
          </cell>
          <cell r="D41" t="str">
            <v>CA4</v>
          </cell>
          <cell r="E41" t="str">
            <v>CO2</v>
          </cell>
          <cell r="F41" t="str">
            <v>La dirección de Seguridad, Convivencia Ciudadana y Gobierno solicitirá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SSCC,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v>
          </cell>
          <cell r="G41" t="str">
            <v>Directamente</v>
          </cell>
          <cell r="H41" t="str">
            <v>Directamente</v>
          </cell>
          <cell r="I41" t="str">
            <v>Asignado</v>
          </cell>
          <cell r="J41">
            <v>15</v>
          </cell>
          <cell r="K41" t="str">
            <v>Adecuado</v>
          </cell>
          <cell r="L41">
            <v>15</v>
          </cell>
          <cell r="M41" t="str">
            <v>Oportuna</v>
          </cell>
          <cell r="N41">
            <v>15</v>
          </cell>
          <cell r="O41" t="str">
            <v>Prevenir</v>
          </cell>
          <cell r="P41">
            <v>15</v>
          </cell>
          <cell r="Q41" t="str">
            <v>Confiable</v>
          </cell>
          <cell r="R41">
            <v>15</v>
          </cell>
          <cell r="S41" t="str">
            <v>Se investigan y resuelven oportunamente</v>
          </cell>
          <cell r="T41">
            <v>15</v>
          </cell>
          <cell r="U41" t="str">
            <v>Completa</v>
          </cell>
          <cell r="V41">
            <v>10</v>
          </cell>
          <cell r="W41">
            <v>100</v>
          </cell>
          <cell r="X41" t="str">
            <v>Fuerte</v>
          </cell>
          <cell r="Y41">
            <v>100</v>
          </cell>
          <cell r="Z41" t="str">
            <v>Siempre se ejecuta</v>
          </cell>
          <cell r="AA41" t="str">
            <v>Fuerte</v>
          </cell>
          <cell r="AB41" t="str">
            <v>Fuerte</v>
          </cell>
          <cell r="AC41" t="str">
            <v>No</v>
          </cell>
          <cell r="AD41">
            <v>100</v>
          </cell>
          <cell r="AE41">
            <v>100</v>
          </cell>
          <cell r="AF41" t="str">
            <v>Fuerte</v>
          </cell>
          <cell r="AG41">
            <v>2</v>
          </cell>
          <cell r="AH41">
            <v>2</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Capacitar a los funcionarios y contratistas de la Dirección de Seguridad, Convivencia Ciudadana y Gobierno, en herramientas básicas para identificar situaciones de conflicto de intereses en las cuales puedan estar inmersos dentro de su actuar administrativo. </v>
          </cell>
          <cell r="AP41" t="str">
            <v>Actas de asistencia a capacitación.</v>
          </cell>
          <cell r="AQ41" t="str">
            <v>director Seguridad, Convivencia Ciudadana y Gobierno
Funcionarios y contratistas</v>
          </cell>
          <cell r="AR41" t="str">
            <v>Semestral</v>
          </cell>
          <cell r="AS41" t="str">
            <v>Manisfestar en forma motivada la causal del conflicto de interés al jefe inmediato o al supervisor del contrato o por recusación de un tercero y seguir los lineamientos establecidos en el procedimiento Trámite de la Declaratoria de Conflicto de Intereses.</v>
          </cell>
          <cell r="AT41" t="str">
            <v>Oficio con soportes de manifestación de conflicto de interés.</v>
          </cell>
          <cell r="AU41" t="str">
            <v>Director Seguridad, Convivencia Ciudadana y Gobierno</v>
          </cell>
          <cell r="AV41" t="str">
            <v xml:space="preserve">Debe hacerse dentro de los tiempos establecidos en el procedimiento Trámite de la Declaratoria de Conflicto de Intereses. </v>
          </cell>
          <cell r="AW41" t="str">
            <v>EFICACIA:
Plan de capacitaciones = (# de capacitaciones realizadas / # de capacitaciones programadas)</v>
          </cell>
        </row>
        <row r="42">
          <cell r="B42" t="str">
            <v>R13-CO1</v>
          </cell>
          <cell r="C42" t="str">
            <v>R13</v>
          </cell>
          <cell r="D42" t="str">
            <v>CA1</v>
          </cell>
          <cell r="E42" t="str">
            <v>CO1</v>
          </cell>
          <cell r="F42" t="str">
            <v>El   Director (a) de Asuntos Religiosos cada vez que realiza una capacitación o taller  de forma presencial o virtual  informa al público del sector religioso sobre la gratuidad  en los trámites que realiza la DAR, con el fin de evitar que sean estafadoso engañados por personas inescrupulosas. Se deja evidencia de los comunicados, y mensajes de gratuidad emitidos.</v>
          </cell>
          <cell r="G42" t="str">
            <v>Directamente</v>
          </cell>
          <cell r="H42" t="str">
            <v>Directamente</v>
          </cell>
          <cell r="I42" t="str">
            <v>Asignado</v>
          </cell>
          <cell r="J42">
            <v>15</v>
          </cell>
          <cell r="K42" t="str">
            <v>Adecuado</v>
          </cell>
          <cell r="L42">
            <v>15</v>
          </cell>
          <cell r="M42" t="str">
            <v>Oportuna</v>
          </cell>
          <cell r="N42">
            <v>15</v>
          </cell>
          <cell r="O42" t="str">
            <v>Prevenir</v>
          </cell>
          <cell r="P42">
            <v>15</v>
          </cell>
          <cell r="Q42" t="str">
            <v>Confiable</v>
          </cell>
          <cell r="R42">
            <v>15</v>
          </cell>
          <cell r="S42" t="str">
            <v>Se investigan y resuelven oportunamente</v>
          </cell>
          <cell r="T42">
            <v>15</v>
          </cell>
          <cell r="U42" t="str">
            <v>Completa</v>
          </cell>
          <cell r="V42">
            <v>10</v>
          </cell>
          <cell r="W42">
            <v>100</v>
          </cell>
          <cell r="X42" t="str">
            <v>Fuerte</v>
          </cell>
          <cell r="Y42">
            <v>100</v>
          </cell>
          <cell r="Z42" t="str">
            <v>Siempre se ejecuta</v>
          </cell>
          <cell r="AA42" t="str">
            <v>Fuerte</v>
          </cell>
          <cell r="AB42" t="str">
            <v>Fuerte</v>
          </cell>
          <cell r="AC42" t="str">
            <v>No</v>
          </cell>
          <cell r="AD42">
            <v>100</v>
          </cell>
          <cell r="AE42">
            <v>98.75</v>
          </cell>
          <cell r="AF42" t="str">
            <v>Moderado</v>
          </cell>
          <cell r="AG42">
            <v>1</v>
          </cell>
          <cell r="AH42">
            <v>1</v>
          </cell>
          <cell r="AI42" t="str">
            <v>Rara vez</v>
          </cell>
          <cell r="AJ42">
            <v>1</v>
          </cell>
          <cell r="AK42">
            <v>1</v>
          </cell>
          <cell r="AL42" t="str">
            <v>Mayor</v>
          </cell>
          <cell r="AM42" t="str">
            <v>Zona Alta</v>
          </cell>
          <cell r="AN42" t="str">
            <v>Compartir riesgo</v>
          </cell>
          <cell r="AO42" t="str">
            <v>El  Director (a) de Asuntos Religiosos cada vez que realiza una capacitación o taller  a través de los diferentes medios de comunicación o redes sociales, informa al público del sector religioso sobre la gratuidad  en los trámites que realiza la DAR, con el fin de evitar que sean estafados o engañados por personas inescrupulosas. Se deja evidencia de los comunicados, mensajes de gratuidad emitidos.</v>
          </cell>
          <cell r="AP42" t="str">
            <v>Comunicados, mensajes de gratuidad emitidos.</v>
          </cell>
          <cell r="AQ42" t="str">
            <v xml:space="preserve">Director de Asuntos Religiosos </v>
          </cell>
          <cell r="AR42" t="str">
            <v xml:space="preserve">Cada vez que se requiera </v>
          </cell>
          <cell r="AS42" t="str">
            <v xml:space="preserve">Capacitar al publico por profesionales experimentados en el tema de los tramites y la gratuidad en los procesos que realiza la DAR, con el fin de que la comunidad tenga información de primera mano cada vez que se requiera </v>
          </cell>
          <cell r="AT42" t="str">
            <v xml:space="preserve">Listados de Asistencia </v>
          </cell>
          <cell r="AU42" t="str">
            <v xml:space="preserve">Director de Asuntos Religiosos </v>
          </cell>
          <cell r="AV42" t="str">
            <v>Cada vez que se requiera</v>
          </cell>
          <cell r="AW42" t="str">
            <v xml:space="preserve">Eficacia:
Capacitaciones relacionadas con la tramitología y conocimiento de la misma 
Efectividad
Número de quejas  y denuncias presentadas por los ciudadanos 
</v>
          </cell>
        </row>
        <row r="43">
          <cell r="B43" t="str">
            <v>R13-CO2</v>
          </cell>
          <cell r="C43" t="str">
            <v>R13</v>
          </cell>
          <cell r="D43" t="str">
            <v>CA2</v>
          </cell>
          <cell r="E43" t="str">
            <v>CO2</v>
          </cell>
          <cell r="F43" t="str">
            <v xml:space="preserve">El   Director (a) de Asuntos Religiosos cada vez que va a realizar capacitaciones a sus colaboradores, verifica la información sobre normatividad, requisitos y controles aplicados a la prestación del servicio a los servidores cada vez que hay una novedad. Se deja evidencia del ejercicio del control en las listas de asistencia. </v>
          </cell>
          <cell r="G43" t="str">
            <v>Directamente</v>
          </cell>
          <cell r="H43" t="str">
            <v>Directamente</v>
          </cell>
          <cell r="I43" t="str">
            <v>Asignado</v>
          </cell>
          <cell r="J43">
            <v>15</v>
          </cell>
          <cell r="K43" t="str">
            <v>Adecuado</v>
          </cell>
          <cell r="L43">
            <v>15</v>
          </cell>
          <cell r="M43" t="str">
            <v>Oportuna</v>
          </cell>
          <cell r="N43">
            <v>15</v>
          </cell>
          <cell r="O43" t="str">
            <v>Detectar</v>
          </cell>
          <cell r="P43">
            <v>10</v>
          </cell>
          <cell r="Q43" t="str">
            <v>Confiable</v>
          </cell>
          <cell r="R43">
            <v>15</v>
          </cell>
          <cell r="S43" t="str">
            <v>Se investigan y resuelven oportunamente</v>
          </cell>
          <cell r="T43">
            <v>15</v>
          </cell>
          <cell r="U43" t="str">
            <v>Completa</v>
          </cell>
          <cell r="V43">
            <v>10</v>
          </cell>
          <cell r="W43">
            <v>95</v>
          </cell>
          <cell r="X43" t="str">
            <v>Moderado</v>
          </cell>
          <cell r="Y43">
            <v>100</v>
          </cell>
          <cell r="Z43" t="str">
            <v>Siempre se ejecuta</v>
          </cell>
          <cell r="AA43" t="str">
            <v>Fuerte</v>
          </cell>
          <cell r="AB43" t="str">
            <v>Moderado</v>
          </cell>
          <cell r="AC43" t="str">
            <v>Sí</v>
          </cell>
          <cell r="AD43">
            <v>97.5</v>
          </cell>
          <cell r="AE43">
            <v>98.75</v>
          </cell>
          <cell r="AF43" t="str">
            <v>Moderado</v>
          </cell>
          <cell r="AG43">
            <v>1</v>
          </cell>
          <cell r="AH43">
            <v>1</v>
          </cell>
          <cell r="AI43" t="str">
            <v>Rara vez</v>
          </cell>
          <cell r="AJ43">
            <v>1</v>
          </cell>
          <cell r="AK43">
            <v>1</v>
          </cell>
          <cell r="AL43" t="str">
            <v>Mayor</v>
          </cell>
          <cell r="AM43" t="str">
            <v>Zona Alta</v>
          </cell>
          <cell r="AN43" t="str">
            <v>Compartir riesgo</v>
          </cell>
          <cell r="AO43" t="str">
            <v xml:space="preserve">El   Director (a) de Asuntos Religiosos cada vez que va a realizar capacitaciones a sus colaboradores, verifica la información sobre normatividad, requisitos y controles aplicados a la prestación del servicio a los servidores cada vez que hay una novedad. Se deja evidencia del ejercicio del control en las listas de asistencia. </v>
          </cell>
          <cell r="AP43" t="str">
            <v>Comunicados, mensajes de gratuidad emitidos.</v>
          </cell>
          <cell r="AQ43" t="str">
            <v xml:space="preserve">Director de Asuntos Religiosos </v>
          </cell>
          <cell r="AR43" t="str">
            <v xml:space="preserve">Cada vez que se requiera </v>
          </cell>
          <cell r="AS43" t="str">
            <v xml:space="preserve">Capacitar al publico por profesionales esperimentados en el tema de los tramites que realiza la DAR, cada vez que se requiera </v>
          </cell>
          <cell r="AT43" t="str">
            <v xml:space="preserve">Listados de Asistencia </v>
          </cell>
          <cell r="AU43" t="str">
            <v xml:space="preserve">Director de Asuntos Religiosos </v>
          </cell>
          <cell r="AV43" t="str">
            <v>Cada vez que se requiera</v>
          </cell>
          <cell r="AW43" t="str">
            <v xml:space="preserve">Eficacia:
Capacitaciones relacionadas con la tramitología y conocimiento de la misma 
Efectividad:
Número de quejas  y denuncias presentadas por los ciudadanos 
</v>
          </cell>
        </row>
        <row r="44">
          <cell r="B44" t="str">
            <v>R14-CO1</v>
          </cell>
          <cell r="C44" t="str">
            <v>R14</v>
          </cell>
          <cell r="D44" t="str">
            <v>CA1</v>
          </cell>
          <cell r="E44" t="str">
            <v>CO1</v>
          </cell>
          <cell r="F44" t="str">
            <v>La Subdirección de Proyectos para la Seguridad y la Convivencia Ciudadana solicitirá como mínimo dos capacitaciones al año a la Subdirección de Gestión Humana, sobre Código de Ética adoptado por el Ministerio del Interior mediente resolución 904 de 2017, con el próposito de brindarle a los funcionarios o contratistas de ésta dependencia,  las herramientas básicas para identificar situaciones de corrupción en las  cuales puedan estar inmersos dentro de su actuar como supervisores y así poder evitar actos de corrupción. En caso de detectar que un funcionario o contratista de la Sundirección de proyectos, no cuente con las herramientas o habilidades para identificar situaciones de corrupción  en las cuales pueda estar inmerso, deberá solicitarse a la Subdirección de Gestión Humana  la capacitación respectiva. Como evidencia se deja las actas de asistencia a capacitación.</v>
          </cell>
          <cell r="G44" t="str">
            <v>Directamente</v>
          </cell>
          <cell r="H44" t="str">
            <v>Directamente</v>
          </cell>
          <cell r="I44" t="str">
            <v>Asignado</v>
          </cell>
          <cell r="J44">
            <v>15</v>
          </cell>
          <cell r="K44" t="str">
            <v>Adecuado</v>
          </cell>
          <cell r="L44">
            <v>15</v>
          </cell>
          <cell r="M44" t="str">
            <v>Oportuna</v>
          </cell>
          <cell r="N44">
            <v>15</v>
          </cell>
          <cell r="O44" t="str">
            <v>Prevenir</v>
          </cell>
          <cell r="P44">
            <v>15</v>
          </cell>
          <cell r="Q44" t="str">
            <v>Confiable</v>
          </cell>
          <cell r="R44">
            <v>15</v>
          </cell>
          <cell r="S44" t="str">
            <v>Se investigan y resuelven oportunamente</v>
          </cell>
          <cell r="T44">
            <v>15</v>
          </cell>
          <cell r="U44" t="str">
            <v>Completa</v>
          </cell>
          <cell r="V44">
            <v>10</v>
          </cell>
          <cell r="W44">
            <v>100</v>
          </cell>
          <cell r="X44" t="str">
            <v>Fuerte</v>
          </cell>
          <cell r="Y44">
            <v>100</v>
          </cell>
          <cell r="Z44" t="str">
            <v>Siempre se ejecuta</v>
          </cell>
          <cell r="AA44" t="str">
            <v>Fuerte</v>
          </cell>
          <cell r="AB44" t="str">
            <v>Fuerte</v>
          </cell>
          <cell r="AC44" t="str">
            <v>No</v>
          </cell>
          <cell r="AD44">
            <v>100</v>
          </cell>
          <cell r="AE44">
            <v>100</v>
          </cell>
          <cell r="AF44" t="str">
            <v>Fuerte</v>
          </cell>
          <cell r="AG44">
            <v>2</v>
          </cell>
          <cell r="AH44">
            <v>2</v>
          </cell>
          <cell r="AI44" t="str">
            <v>Rara vez</v>
          </cell>
          <cell r="AJ44" t="str">
            <v xml:space="preserve"> </v>
          </cell>
          <cell r="AK44">
            <v>2</v>
          </cell>
          <cell r="AL44" t="str">
            <v>Moderado</v>
          </cell>
          <cell r="AM44" t="str">
            <v>Zona Moderada</v>
          </cell>
          <cell r="AN44" t="str">
            <v>Reducir riesgo</v>
          </cell>
          <cell r="AO44" t="str">
            <v>Capacitar a los funcionarios o contratistas  para conocimiento del  Código de Ética adoptado por el Ministerio del Interior mediente resolución 904 de 2017.</v>
          </cell>
          <cell r="AP44" t="str">
            <v>Actas y listas de asistencia</v>
          </cell>
          <cell r="AQ44" t="str">
            <v>Subdirección de Proyectos para la Seguridad y la Convivencia Ciudadana y Subdirección de Gestión Humana</v>
          </cell>
          <cell r="AR44" t="str">
            <v>Semestral</v>
          </cell>
          <cell r="AS44" t="str">
            <v>Reportar la información al jefe inmediato sobre el hecho generador del acto de corrupción para tomar las medidas correspondientes.</v>
          </cell>
          <cell r="AT44" t="str">
            <v>Memorando</v>
          </cell>
          <cell r="AU44" t="str">
            <v>Subdirección de Proyectos para la Seguridad y la Convivencia Ciudadana</v>
          </cell>
          <cell r="AV44" t="str">
            <v>Inmediata</v>
          </cell>
          <cell r="AW44" t="str">
            <v>Número de capacitaciones realizadas/número de capacitaciones programadas.</v>
          </cell>
        </row>
        <row r="45">
          <cell r="B45" t="str">
            <v>-</v>
          </cell>
        </row>
        <row r="101">
          <cell r="B101" t="str">
            <v>-</v>
          </cell>
          <cell r="J101">
            <v>0</v>
          </cell>
          <cell r="L101">
            <v>0</v>
          </cell>
          <cell r="N101">
            <v>0</v>
          </cell>
          <cell r="P101">
            <v>0</v>
          </cell>
          <cell r="R101">
            <v>0</v>
          </cell>
          <cell r="T101">
            <v>0</v>
          </cell>
          <cell r="V101">
            <v>0</v>
          </cell>
          <cell r="W101" t="str">
            <v xml:space="preserve"> </v>
          </cell>
          <cell r="X101" t="str">
            <v xml:space="preserve"> </v>
          </cell>
          <cell r="Y101" t="str">
            <v/>
          </cell>
          <cell r="AA101" t="str">
            <v/>
          </cell>
          <cell r="AB101" t="str">
            <v xml:space="preserve"> </v>
          </cell>
          <cell r="AC101" t="str">
            <v/>
          </cell>
          <cell r="AD101" t="str">
            <v xml:space="preserve"> </v>
          </cell>
          <cell r="AE101" t="str">
            <v xml:space="preserve"> </v>
          </cell>
          <cell r="AF101" t="str">
            <v xml:space="preserve"> </v>
          </cell>
          <cell r="AG101">
            <v>0</v>
          </cell>
          <cell r="AH101" t="str">
            <v xml:space="preserve"> </v>
          </cell>
          <cell r="AI101" t="str">
            <v xml:space="preserve"> </v>
          </cell>
          <cell r="AJ101" t="str">
            <v xml:space="preserve"> </v>
          </cell>
          <cell r="AK101" t="str">
            <v xml:space="preserve"> </v>
          </cell>
          <cell r="AL101" t="str">
            <v xml:space="preserve"> </v>
          </cell>
          <cell r="AM101" t="str">
            <v xml:space="preserve"> </v>
          </cell>
          <cell r="AN101" t="str">
            <v xml:space="preserve"> </v>
          </cell>
        </row>
        <row r="102">
          <cell r="B102" t="str">
            <v>-</v>
          </cell>
          <cell r="J102">
            <v>0</v>
          </cell>
          <cell r="L102">
            <v>0</v>
          </cell>
          <cell r="N102">
            <v>0</v>
          </cell>
          <cell r="P102">
            <v>0</v>
          </cell>
          <cell r="R102">
            <v>0</v>
          </cell>
          <cell r="T102">
            <v>0</v>
          </cell>
          <cell r="V102">
            <v>0</v>
          </cell>
          <cell r="W102" t="str">
            <v xml:space="preserve"> </v>
          </cell>
          <cell r="X102" t="str">
            <v xml:space="preserve"> </v>
          </cell>
          <cell r="Y102" t="str">
            <v/>
          </cell>
          <cell r="AA102" t="str">
            <v/>
          </cell>
          <cell r="AB102" t="str">
            <v xml:space="preserve"> </v>
          </cell>
          <cell r="AC102" t="str">
            <v/>
          </cell>
          <cell r="AD102" t="str">
            <v xml:space="preserve"> </v>
          </cell>
          <cell r="AE102" t="str">
            <v xml:space="preserve"> </v>
          </cell>
          <cell r="AF102" t="str">
            <v xml:space="preserve"> </v>
          </cell>
          <cell r="AG102">
            <v>0</v>
          </cell>
          <cell r="AH102" t="str">
            <v xml:space="preserve"> </v>
          </cell>
          <cell r="AI102" t="str">
            <v xml:space="preserve"> </v>
          </cell>
          <cell r="AJ102" t="str">
            <v xml:space="preserve"> </v>
          </cell>
          <cell r="AK102" t="str">
            <v xml:space="preserve"> </v>
          </cell>
          <cell r="AL102" t="str">
            <v xml:space="preserve"> </v>
          </cell>
          <cell r="AM102" t="str">
            <v xml:space="preserve"> </v>
          </cell>
          <cell r="AN102" t="str">
            <v xml:space="preserve"> </v>
          </cell>
        </row>
        <row r="103">
          <cell r="B103" t="str">
            <v>-</v>
          </cell>
          <cell r="J103">
            <v>0</v>
          </cell>
          <cell r="L103">
            <v>0</v>
          </cell>
          <cell r="N103">
            <v>0</v>
          </cell>
          <cell r="P103">
            <v>0</v>
          </cell>
          <cell r="R103">
            <v>0</v>
          </cell>
          <cell r="T103">
            <v>0</v>
          </cell>
          <cell r="V103">
            <v>0</v>
          </cell>
          <cell r="W103" t="str">
            <v xml:space="preserve"> </v>
          </cell>
          <cell r="X103" t="str">
            <v xml:space="preserve"> </v>
          </cell>
          <cell r="Y103" t="str">
            <v/>
          </cell>
          <cell r="AA103" t="str">
            <v/>
          </cell>
          <cell r="AB103" t="str">
            <v xml:space="preserve"> </v>
          </cell>
          <cell r="AC103" t="str">
            <v/>
          </cell>
          <cell r="AD103" t="str">
            <v xml:space="preserve"> </v>
          </cell>
          <cell r="AE103" t="str">
            <v xml:space="preserve"> </v>
          </cell>
          <cell r="AF103" t="str">
            <v xml:space="preserve"> </v>
          </cell>
          <cell r="AG103">
            <v>0</v>
          </cell>
          <cell r="AH103" t="str">
            <v xml:space="preserve"> </v>
          </cell>
          <cell r="AI103" t="str">
            <v xml:space="preserve"> </v>
          </cell>
          <cell r="AJ103" t="str">
            <v xml:space="preserve"> </v>
          </cell>
          <cell r="AK103" t="str">
            <v xml:space="preserve"> </v>
          </cell>
          <cell r="AL103" t="str">
            <v xml:space="preserve"> </v>
          </cell>
          <cell r="AM103" t="str">
            <v xml:space="preserve"> </v>
          </cell>
          <cell r="AN103" t="str">
            <v xml:space="preserve"> </v>
          </cell>
        </row>
        <row r="104">
          <cell r="B104" t="str">
            <v>-</v>
          </cell>
          <cell r="J104">
            <v>0</v>
          </cell>
          <cell r="L104">
            <v>0</v>
          </cell>
          <cell r="N104">
            <v>0</v>
          </cell>
          <cell r="P104">
            <v>0</v>
          </cell>
          <cell r="R104">
            <v>0</v>
          </cell>
          <cell r="T104">
            <v>0</v>
          </cell>
          <cell r="V104">
            <v>0</v>
          </cell>
          <cell r="W104" t="str">
            <v xml:space="preserve"> </v>
          </cell>
          <cell r="X104" t="str">
            <v xml:space="preserve"> </v>
          </cell>
          <cell r="Y104" t="str">
            <v/>
          </cell>
          <cell r="AA104" t="str">
            <v/>
          </cell>
          <cell r="AB104" t="str">
            <v xml:space="preserve"> </v>
          </cell>
          <cell r="AC104" t="str">
            <v/>
          </cell>
          <cell r="AD104" t="str">
            <v xml:space="preserve"> </v>
          </cell>
          <cell r="AE104" t="str">
            <v xml:space="preserve"> </v>
          </cell>
          <cell r="AF104" t="str">
            <v xml:space="preserve"> </v>
          </cell>
          <cell r="AG104">
            <v>0</v>
          </cell>
          <cell r="AH104" t="str">
            <v xml:space="preserve"> </v>
          </cell>
          <cell r="AI104" t="str">
            <v xml:space="preserve"> </v>
          </cell>
          <cell r="AJ104" t="str">
            <v xml:space="preserve"> </v>
          </cell>
          <cell r="AK104" t="str">
            <v xml:space="preserve"> </v>
          </cell>
          <cell r="AL104" t="str">
            <v xml:space="preserve"> </v>
          </cell>
          <cell r="AM104" t="str">
            <v xml:space="preserve"> </v>
          </cell>
          <cell r="AN104" t="str">
            <v xml:space="preserve"> </v>
          </cell>
        </row>
        <row r="105">
          <cell r="B105" t="str">
            <v>-</v>
          </cell>
          <cell r="J105">
            <v>0</v>
          </cell>
          <cell r="L105">
            <v>0</v>
          </cell>
          <cell r="N105">
            <v>0</v>
          </cell>
          <cell r="P105">
            <v>0</v>
          </cell>
          <cell r="R105">
            <v>0</v>
          </cell>
          <cell r="T105">
            <v>0</v>
          </cell>
          <cell r="V105">
            <v>0</v>
          </cell>
          <cell r="W105" t="str">
            <v xml:space="preserve"> </v>
          </cell>
          <cell r="X105" t="str">
            <v xml:space="preserve"> </v>
          </cell>
          <cell r="Y105" t="str">
            <v/>
          </cell>
          <cell r="AA105" t="str">
            <v/>
          </cell>
          <cell r="AB105" t="str">
            <v xml:space="preserve"> </v>
          </cell>
          <cell r="AC105" t="str">
            <v/>
          </cell>
          <cell r="AD105" t="str">
            <v xml:space="preserve"> </v>
          </cell>
          <cell r="AE105" t="str">
            <v xml:space="preserve"> </v>
          </cell>
          <cell r="AF105" t="str">
            <v xml:space="preserve"> </v>
          </cell>
          <cell r="AG105">
            <v>0</v>
          </cell>
          <cell r="AH105" t="str">
            <v xml:space="preserve"> </v>
          </cell>
          <cell r="AI105" t="str">
            <v xml:space="preserve"> </v>
          </cell>
          <cell r="AJ105" t="str">
            <v xml:space="preserve"> </v>
          </cell>
          <cell r="AK105" t="str">
            <v xml:space="preserve"> </v>
          </cell>
          <cell r="AL105" t="str">
            <v xml:space="preserve"> </v>
          </cell>
          <cell r="AM105" t="str">
            <v xml:space="preserve"> </v>
          </cell>
          <cell r="AN105" t="str">
            <v xml:space="preserve"> </v>
          </cell>
        </row>
        <row r="106">
          <cell r="B106" t="str">
            <v>-</v>
          </cell>
          <cell r="J106">
            <v>0</v>
          </cell>
          <cell r="L106">
            <v>0</v>
          </cell>
          <cell r="N106">
            <v>0</v>
          </cell>
          <cell r="P106">
            <v>0</v>
          </cell>
          <cell r="R106">
            <v>0</v>
          </cell>
          <cell r="T106">
            <v>0</v>
          </cell>
          <cell r="V106">
            <v>0</v>
          </cell>
          <cell r="W106" t="str">
            <v xml:space="preserve"> </v>
          </cell>
          <cell r="X106" t="str">
            <v xml:space="preserve"> </v>
          </cell>
          <cell r="Y106" t="str">
            <v/>
          </cell>
          <cell r="AA106" t="str">
            <v/>
          </cell>
          <cell r="AB106" t="str">
            <v xml:space="preserve"> </v>
          </cell>
          <cell r="AC106" t="str">
            <v/>
          </cell>
          <cell r="AD106" t="str">
            <v xml:space="preserve"> </v>
          </cell>
          <cell r="AE106" t="str">
            <v xml:space="preserve"> </v>
          </cell>
          <cell r="AF106" t="str">
            <v xml:space="preserve"> </v>
          </cell>
          <cell r="AG106">
            <v>0</v>
          </cell>
          <cell r="AH106" t="str">
            <v xml:space="preserve"> </v>
          </cell>
          <cell r="AI106" t="str">
            <v xml:space="preserve"> </v>
          </cell>
          <cell r="AJ106" t="str">
            <v xml:space="preserve"> </v>
          </cell>
          <cell r="AK106" t="str">
            <v xml:space="preserve"> </v>
          </cell>
          <cell r="AL106" t="str">
            <v xml:space="preserve"> </v>
          </cell>
          <cell r="AM106" t="str">
            <v xml:space="preserve"> </v>
          </cell>
          <cell r="AN106" t="str">
            <v xml:space="preserve"> </v>
          </cell>
        </row>
        <row r="107">
          <cell r="B107" t="str">
            <v>-</v>
          </cell>
          <cell r="J107">
            <v>0</v>
          </cell>
          <cell r="L107">
            <v>0</v>
          </cell>
          <cell r="N107">
            <v>0</v>
          </cell>
          <cell r="P107">
            <v>0</v>
          </cell>
          <cell r="R107">
            <v>0</v>
          </cell>
          <cell r="T107">
            <v>0</v>
          </cell>
          <cell r="V107">
            <v>0</v>
          </cell>
          <cell r="W107" t="str">
            <v xml:space="preserve"> </v>
          </cell>
          <cell r="X107" t="str">
            <v xml:space="preserve"> </v>
          </cell>
          <cell r="Y107" t="str">
            <v/>
          </cell>
          <cell r="AA107" t="str">
            <v/>
          </cell>
          <cell r="AB107" t="str">
            <v xml:space="preserve"> </v>
          </cell>
          <cell r="AC107" t="str">
            <v/>
          </cell>
          <cell r="AD107" t="str">
            <v xml:space="preserve"> </v>
          </cell>
          <cell r="AE107" t="str">
            <v xml:space="preserve"> </v>
          </cell>
          <cell r="AF107" t="str">
            <v xml:space="preserve"> </v>
          </cell>
          <cell r="AG107">
            <v>0</v>
          </cell>
          <cell r="AH107" t="str">
            <v xml:space="preserve"> </v>
          </cell>
          <cell r="AI107" t="str">
            <v xml:space="preserve"> </v>
          </cell>
          <cell r="AJ107" t="str">
            <v xml:space="preserve"> </v>
          </cell>
          <cell r="AK107" t="str">
            <v xml:space="preserve"> </v>
          </cell>
          <cell r="AL107" t="str">
            <v xml:space="preserve"> </v>
          </cell>
          <cell r="AM107" t="str">
            <v xml:space="preserve"> </v>
          </cell>
          <cell r="AN107" t="str">
            <v xml:space="preserve"> </v>
          </cell>
        </row>
        <row r="108">
          <cell r="B108" t="str">
            <v>-</v>
          </cell>
          <cell r="J108">
            <v>0</v>
          </cell>
          <cell r="L108">
            <v>0</v>
          </cell>
          <cell r="N108">
            <v>0</v>
          </cell>
          <cell r="P108">
            <v>0</v>
          </cell>
          <cell r="R108">
            <v>0</v>
          </cell>
          <cell r="T108">
            <v>0</v>
          </cell>
          <cell r="V108">
            <v>0</v>
          </cell>
          <cell r="W108" t="str">
            <v xml:space="preserve"> </v>
          </cell>
          <cell r="X108" t="str">
            <v xml:space="preserve"> </v>
          </cell>
          <cell r="Y108" t="str">
            <v/>
          </cell>
          <cell r="AA108" t="str">
            <v/>
          </cell>
          <cell r="AB108" t="str">
            <v xml:space="preserve"> </v>
          </cell>
          <cell r="AC108" t="str">
            <v/>
          </cell>
          <cell r="AD108" t="str">
            <v xml:space="preserve"> </v>
          </cell>
          <cell r="AE108" t="str">
            <v xml:space="preserve"> </v>
          </cell>
          <cell r="AF108" t="str">
            <v xml:space="preserve"> </v>
          </cell>
          <cell r="AG108">
            <v>0</v>
          </cell>
          <cell r="AH108" t="str">
            <v xml:space="preserve"> </v>
          </cell>
          <cell r="AI108" t="str">
            <v xml:space="preserve"> </v>
          </cell>
          <cell r="AJ108" t="str">
            <v xml:space="preserve"> </v>
          </cell>
          <cell r="AK108" t="str">
            <v xml:space="preserve"> </v>
          </cell>
          <cell r="AL108" t="str">
            <v xml:space="preserve"> </v>
          </cell>
          <cell r="AM108" t="str">
            <v xml:space="preserve"> </v>
          </cell>
          <cell r="AN108" t="str">
            <v xml:space="preserve"> </v>
          </cell>
        </row>
        <row r="109">
          <cell r="B109" t="str">
            <v>-</v>
          </cell>
          <cell r="J109">
            <v>0</v>
          </cell>
          <cell r="L109">
            <v>0</v>
          </cell>
          <cell r="N109">
            <v>0</v>
          </cell>
          <cell r="P109">
            <v>0</v>
          </cell>
          <cell r="R109">
            <v>0</v>
          </cell>
          <cell r="T109">
            <v>0</v>
          </cell>
          <cell r="V109">
            <v>0</v>
          </cell>
          <cell r="W109" t="str">
            <v xml:space="preserve"> </v>
          </cell>
          <cell r="X109" t="str">
            <v xml:space="preserve"> </v>
          </cell>
          <cell r="Y109" t="str">
            <v/>
          </cell>
          <cell r="AA109" t="str">
            <v/>
          </cell>
          <cell r="AB109" t="str">
            <v xml:space="preserve"> </v>
          </cell>
          <cell r="AC109" t="str">
            <v/>
          </cell>
          <cell r="AD109" t="str">
            <v xml:space="preserve"> </v>
          </cell>
          <cell r="AE109" t="str">
            <v xml:space="preserve"> </v>
          </cell>
          <cell r="AF109" t="str">
            <v xml:space="preserve"> </v>
          </cell>
          <cell r="AG109">
            <v>0</v>
          </cell>
          <cell r="AH109" t="str">
            <v xml:space="preserve"> </v>
          </cell>
          <cell r="AI109" t="str">
            <v xml:space="preserve"> </v>
          </cell>
          <cell r="AJ109" t="str">
            <v xml:space="preserve"> </v>
          </cell>
          <cell r="AK109" t="str">
            <v xml:space="preserve"> </v>
          </cell>
          <cell r="AL109" t="str">
            <v xml:space="preserve"> </v>
          </cell>
          <cell r="AM109" t="str">
            <v xml:space="preserve"> </v>
          </cell>
          <cell r="AN109" t="str">
            <v xml:space="preserve"> </v>
          </cell>
        </row>
        <row r="110">
          <cell r="B110" t="str">
            <v>-</v>
          </cell>
          <cell r="J110">
            <v>0</v>
          </cell>
          <cell r="L110">
            <v>0</v>
          </cell>
          <cell r="N110">
            <v>0</v>
          </cell>
          <cell r="P110">
            <v>0</v>
          </cell>
          <cell r="R110">
            <v>0</v>
          </cell>
          <cell r="T110">
            <v>0</v>
          </cell>
          <cell r="V110">
            <v>0</v>
          </cell>
          <cell r="W110" t="str">
            <v xml:space="preserve"> </v>
          </cell>
          <cell r="X110" t="str">
            <v xml:space="preserve"> </v>
          </cell>
          <cell r="Y110" t="str">
            <v/>
          </cell>
          <cell r="AA110" t="str">
            <v/>
          </cell>
          <cell r="AB110" t="str">
            <v xml:space="preserve"> </v>
          </cell>
          <cell r="AC110" t="str">
            <v/>
          </cell>
          <cell r="AD110" t="str">
            <v xml:space="preserve"> </v>
          </cell>
          <cell r="AE110" t="str">
            <v xml:space="preserve"> </v>
          </cell>
          <cell r="AF110" t="str">
            <v xml:space="preserve"> </v>
          </cell>
          <cell r="AG110">
            <v>0</v>
          </cell>
          <cell r="AH110" t="str">
            <v xml:space="preserve"> </v>
          </cell>
          <cell r="AI110" t="str">
            <v xml:space="preserve"> </v>
          </cell>
          <cell r="AJ110" t="str">
            <v xml:space="preserve"> </v>
          </cell>
          <cell r="AK110" t="str">
            <v xml:space="preserve"> </v>
          </cell>
          <cell r="AL110" t="str">
            <v xml:space="preserve"> </v>
          </cell>
          <cell r="AM110" t="str">
            <v xml:space="preserve"> </v>
          </cell>
          <cell r="AN110" t="str">
            <v xml:space="preserve"> </v>
          </cell>
        </row>
        <row r="111">
          <cell r="B111" t="str">
            <v>-</v>
          </cell>
          <cell r="J111">
            <v>0</v>
          </cell>
          <cell r="L111">
            <v>0</v>
          </cell>
          <cell r="N111">
            <v>0</v>
          </cell>
          <cell r="P111">
            <v>0</v>
          </cell>
          <cell r="R111">
            <v>0</v>
          </cell>
          <cell r="T111">
            <v>0</v>
          </cell>
          <cell r="V111">
            <v>0</v>
          </cell>
          <cell r="W111" t="str">
            <v xml:space="preserve"> </v>
          </cell>
          <cell r="X111" t="str">
            <v xml:space="preserve"> </v>
          </cell>
          <cell r="Y111" t="str">
            <v/>
          </cell>
          <cell r="AA111" t="str">
            <v/>
          </cell>
          <cell r="AB111" t="str">
            <v xml:space="preserve"> </v>
          </cell>
          <cell r="AC111" t="str">
            <v/>
          </cell>
          <cell r="AD111" t="str">
            <v xml:space="preserve"> </v>
          </cell>
          <cell r="AE111" t="str">
            <v xml:space="preserve"> </v>
          </cell>
          <cell r="AF111" t="str">
            <v xml:space="preserve"> </v>
          </cell>
          <cell r="AG111">
            <v>0</v>
          </cell>
          <cell r="AH111" t="str">
            <v xml:space="preserve"> </v>
          </cell>
          <cell r="AI111" t="str">
            <v xml:space="preserve"> </v>
          </cell>
          <cell r="AJ111" t="str">
            <v xml:space="preserve"> </v>
          </cell>
          <cell r="AK111" t="str">
            <v xml:space="preserve"> </v>
          </cell>
          <cell r="AL111" t="str">
            <v xml:space="preserve"> </v>
          </cell>
          <cell r="AM111" t="str">
            <v xml:space="preserve"> </v>
          </cell>
          <cell r="AN111" t="str">
            <v xml:space="preserve"> </v>
          </cell>
        </row>
        <row r="112">
          <cell r="B112" t="str">
            <v>-</v>
          </cell>
          <cell r="J112">
            <v>0</v>
          </cell>
          <cell r="L112">
            <v>0</v>
          </cell>
          <cell r="N112">
            <v>0</v>
          </cell>
          <cell r="P112">
            <v>0</v>
          </cell>
          <cell r="R112">
            <v>0</v>
          </cell>
          <cell r="T112">
            <v>0</v>
          </cell>
          <cell r="V112">
            <v>0</v>
          </cell>
          <cell r="W112" t="str">
            <v xml:space="preserve"> </v>
          </cell>
          <cell r="X112" t="str">
            <v xml:space="preserve"> </v>
          </cell>
          <cell r="Y112" t="str">
            <v/>
          </cell>
          <cell r="AA112" t="str">
            <v/>
          </cell>
          <cell r="AB112" t="str">
            <v xml:space="preserve"> </v>
          </cell>
          <cell r="AC112" t="str">
            <v/>
          </cell>
          <cell r="AD112" t="str">
            <v xml:space="preserve"> </v>
          </cell>
          <cell r="AE112" t="str">
            <v xml:space="preserve"> </v>
          </cell>
          <cell r="AF112" t="str">
            <v xml:space="preserve"> </v>
          </cell>
          <cell r="AG112">
            <v>0</v>
          </cell>
          <cell r="AH112" t="str">
            <v xml:space="preserve"> </v>
          </cell>
          <cell r="AI112" t="str">
            <v xml:space="preserve"> </v>
          </cell>
          <cell r="AJ112" t="str">
            <v xml:space="preserve"> </v>
          </cell>
          <cell r="AK112" t="str">
            <v xml:space="preserve"> </v>
          </cell>
          <cell r="AL112" t="str">
            <v xml:space="preserve"> </v>
          </cell>
          <cell r="AM112" t="str">
            <v xml:space="preserve"> </v>
          </cell>
          <cell r="AN112" t="str">
            <v xml:space="preserve"> </v>
          </cell>
        </row>
        <row r="113">
          <cell r="B113" t="str">
            <v>-</v>
          </cell>
          <cell r="J113">
            <v>0</v>
          </cell>
          <cell r="L113">
            <v>0</v>
          </cell>
          <cell r="N113">
            <v>0</v>
          </cell>
          <cell r="P113">
            <v>0</v>
          </cell>
          <cell r="R113">
            <v>0</v>
          </cell>
          <cell r="T113">
            <v>0</v>
          </cell>
          <cell r="V113">
            <v>0</v>
          </cell>
          <cell r="W113" t="str">
            <v xml:space="preserve"> </v>
          </cell>
          <cell r="X113" t="str">
            <v xml:space="preserve"> </v>
          </cell>
          <cell r="Y113" t="str">
            <v/>
          </cell>
          <cell r="AA113" t="str">
            <v/>
          </cell>
          <cell r="AB113" t="str">
            <v xml:space="preserve"> </v>
          </cell>
          <cell r="AC113" t="str">
            <v/>
          </cell>
          <cell r="AD113" t="str">
            <v xml:space="preserve"> </v>
          </cell>
          <cell r="AE113" t="str">
            <v xml:space="preserve"> </v>
          </cell>
          <cell r="AF113" t="str">
            <v xml:space="preserve"> </v>
          </cell>
          <cell r="AG113">
            <v>0</v>
          </cell>
          <cell r="AH113" t="str">
            <v xml:space="preserve"> </v>
          </cell>
          <cell r="AI113" t="str">
            <v xml:space="preserve"> </v>
          </cell>
          <cell r="AJ113" t="str">
            <v xml:space="preserve"> </v>
          </cell>
          <cell r="AK113" t="str">
            <v xml:space="preserve"> </v>
          </cell>
          <cell r="AL113" t="str">
            <v xml:space="preserve"> </v>
          </cell>
          <cell r="AM113" t="str">
            <v xml:space="preserve"> </v>
          </cell>
          <cell r="AN113" t="str">
            <v xml:space="preserve"> </v>
          </cell>
        </row>
        <row r="114">
          <cell r="B114" t="str">
            <v>-</v>
          </cell>
          <cell r="J114">
            <v>0</v>
          </cell>
          <cell r="L114">
            <v>0</v>
          </cell>
          <cell r="N114">
            <v>0</v>
          </cell>
          <cell r="P114">
            <v>0</v>
          </cell>
          <cell r="R114">
            <v>0</v>
          </cell>
          <cell r="T114">
            <v>0</v>
          </cell>
          <cell r="V114">
            <v>0</v>
          </cell>
          <cell r="W114" t="str">
            <v xml:space="preserve"> </v>
          </cell>
          <cell r="X114" t="str">
            <v xml:space="preserve"> </v>
          </cell>
          <cell r="Y114" t="str">
            <v/>
          </cell>
          <cell r="AA114" t="str">
            <v/>
          </cell>
          <cell r="AB114" t="str">
            <v xml:space="preserve"> </v>
          </cell>
          <cell r="AC114" t="str">
            <v/>
          </cell>
          <cell r="AD114" t="str">
            <v xml:space="preserve"> </v>
          </cell>
          <cell r="AE114" t="str">
            <v xml:space="preserve"> </v>
          </cell>
          <cell r="AF114" t="str">
            <v xml:space="preserve"> </v>
          </cell>
          <cell r="AG114">
            <v>0</v>
          </cell>
          <cell r="AH114" t="str">
            <v xml:space="preserve"> </v>
          </cell>
          <cell r="AI114" t="str">
            <v xml:space="preserve"> </v>
          </cell>
          <cell r="AJ114" t="str">
            <v xml:space="preserve"> </v>
          </cell>
          <cell r="AK114" t="str">
            <v xml:space="preserve"> </v>
          </cell>
          <cell r="AL114" t="str">
            <v xml:space="preserve"> </v>
          </cell>
          <cell r="AM114" t="str">
            <v xml:space="preserve"> </v>
          </cell>
          <cell r="AN114" t="str">
            <v xml:space="preserve"> </v>
          </cell>
        </row>
        <row r="115">
          <cell r="B115" t="str">
            <v>-</v>
          </cell>
          <cell r="J115">
            <v>0</v>
          </cell>
          <cell r="L115">
            <v>0</v>
          </cell>
          <cell r="N115">
            <v>0</v>
          </cell>
          <cell r="P115">
            <v>0</v>
          </cell>
          <cell r="R115">
            <v>0</v>
          </cell>
          <cell r="T115">
            <v>0</v>
          </cell>
          <cell r="V115">
            <v>0</v>
          </cell>
          <cell r="W115" t="str">
            <v xml:space="preserve"> </v>
          </cell>
          <cell r="X115" t="str">
            <v xml:space="preserve"> </v>
          </cell>
          <cell r="Y115" t="str">
            <v/>
          </cell>
          <cell r="AA115" t="str">
            <v/>
          </cell>
          <cell r="AB115" t="str">
            <v xml:space="preserve"> </v>
          </cell>
          <cell r="AC115" t="str">
            <v/>
          </cell>
          <cell r="AD115" t="str">
            <v xml:space="preserve"> </v>
          </cell>
          <cell r="AE115" t="str">
            <v xml:space="preserve"> </v>
          </cell>
          <cell r="AF115" t="str">
            <v xml:space="preserve"> </v>
          </cell>
          <cell r="AG115">
            <v>0</v>
          </cell>
          <cell r="AH115" t="str">
            <v xml:space="preserve"> </v>
          </cell>
          <cell r="AI115" t="str">
            <v xml:space="preserve"> </v>
          </cell>
          <cell r="AJ115" t="str">
            <v xml:space="preserve"> </v>
          </cell>
          <cell r="AK115" t="str">
            <v xml:space="preserve"> </v>
          </cell>
          <cell r="AL115" t="str">
            <v xml:space="preserve"> </v>
          </cell>
          <cell r="AM115" t="str">
            <v xml:space="preserve"> </v>
          </cell>
          <cell r="AN115" t="str">
            <v xml:space="preserve"> </v>
          </cell>
        </row>
        <row r="116">
          <cell r="B116" t="str">
            <v>-</v>
          </cell>
          <cell r="J116">
            <v>0</v>
          </cell>
          <cell r="L116">
            <v>0</v>
          </cell>
          <cell r="N116">
            <v>0</v>
          </cell>
          <cell r="P116">
            <v>0</v>
          </cell>
          <cell r="R116">
            <v>0</v>
          </cell>
          <cell r="T116">
            <v>0</v>
          </cell>
          <cell r="V116">
            <v>0</v>
          </cell>
          <cell r="W116" t="str">
            <v xml:space="preserve"> </v>
          </cell>
          <cell r="X116" t="str">
            <v xml:space="preserve"> </v>
          </cell>
          <cell r="Y116" t="str">
            <v/>
          </cell>
          <cell r="AA116" t="str">
            <v/>
          </cell>
          <cell r="AB116" t="str">
            <v xml:space="preserve"> </v>
          </cell>
          <cell r="AC116" t="str">
            <v/>
          </cell>
          <cell r="AD116" t="str">
            <v xml:space="preserve"> </v>
          </cell>
          <cell r="AE116" t="str">
            <v xml:space="preserve"> </v>
          </cell>
          <cell r="AF116" t="str">
            <v xml:space="preserve"> </v>
          </cell>
          <cell r="AG116">
            <v>0</v>
          </cell>
          <cell r="AH116" t="str">
            <v xml:space="preserve"> </v>
          </cell>
          <cell r="AI116" t="str">
            <v xml:space="preserve"> </v>
          </cell>
          <cell r="AJ116" t="str">
            <v xml:space="preserve"> </v>
          </cell>
          <cell r="AK116" t="str">
            <v xml:space="preserve"> </v>
          </cell>
          <cell r="AL116" t="str">
            <v xml:space="preserve"> </v>
          </cell>
          <cell r="AM116" t="str">
            <v xml:space="preserve"> </v>
          </cell>
          <cell r="AN116" t="str">
            <v xml:space="preserve"> </v>
          </cell>
        </row>
        <row r="117">
          <cell r="B117" t="str">
            <v>-</v>
          </cell>
          <cell r="J117">
            <v>0</v>
          </cell>
          <cell r="L117">
            <v>0</v>
          </cell>
          <cell r="N117">
            <v>0</v>
          </cell>
          <cell r="P117">
            <v>0</v>
          </cell>
          <cell r="R117">
            <v>0</v>
          </cell>
          <cell r="T117">
            <v>0</v>
          </cell>
          <cell r="V117">
            <v>0</v>
          </cell>
          <cell r="W117" t="str">
            <v xml:space="preserve"> </v>
          </cell>
          <cell r="X117" t="str">
            <v xml:space="preserve"> </v>
          </cell>
          <cell r="Y117" t="str">
            <v/>
          </cell>
          <cell r="AA117" t="str">
            <v/>
          </cell>
          <cell r="AB117" t="str">
            <v xml:space="preserve"> </v>
          </cell>
          <cell r="AC117" t="str">
            <v/>
          </cell>
          <cell r="AD117" t="str">
            <v xml:space="preserve"> </v>
          </cell>
          <cell r="AE117" t="str">
            <v xml:space="preserve"> </v>
          </cell>
          <cell r="AF117" t="str">
            <v xml:space="preserve"> </v>
          </cell>
          <cell r="AG117">
            <v>0</v>
          </cell>
          <cell r="AH117" t="str">
            <v xml:space="preserve"> </v>
          </cell>
          <cell r="AI117" t="str">
            <v xml:space="preserve"> </v>
          </cell>
          <cell r="AJ117" t="str">
            <v xml:space="preserve"> </v>
          </cell>
          <cell r="AK117" t="str">
            <v xml:space="preserve"> </v>
          </cell>
          <cell r="AL117" t="str">
            <v xml:space="preserve"> </v>
          </cell>
          <cell r="AM117" t="str">
            <v xml:space="preserve"> </v>
          </cell>
          <cell r="AN117" t="str">
            <v xml:space="preserve"> </v>
          </cell>
        </row>
        <row r="118">
          <cell r="B118" t="str">
            <v>-</v>
          </cell>
          <cell r="J118">
            <v>0</v>
          </cell>
          <cell r="L118">
            <v>0</v>
          </cell>
          <cell r="N118">
            <v>0</v>
          </cell>
          <cell r="P118">
            <v>0</v>
          </cell>
          <cell r="R118">
            <v>0</v>
          </cell>
          <cell r="T118">
            <v>0</v>
          </cell>
          <cell r="V118">
            <v>0</v>
          </cell>
          <cell r="W118" t="str">
            <v xml:space="preserve"> </v>
          </cell>
          <cell r="X118" t="str">
            <v xml:space="preserve"> </v>
          </cell>
          <cell r="Y118" t="str">
            <v/>
          </cell>
          <cell r="AA118" t="str">
            <v/>
          </cell>
          <cell r="AB118" t="str">
            <v xml:space="preserve"> </v>
          </cell>
          <cell r="AC118" t="str">
            <v/>
          </cell>
          <cell r="AD118" t="str">
            <v xml:space="preserve"> </v>
          </cell>
          <cell r="AE118" t="str">
            <v xml:space="preserve"> </v>
          </cell>
          <cell r="AF118" t="str">
            <v xml:space="preserve"> </v>
          </cell>
          <cell r="AG118">
            <v>0</v>
          </cell>
          <cell r="AH118" t="str">
            <v xml:space="preserve"> </v>
          </cell>
          <cell r="AI118" t="str">
            <v xml:space="preserve"> </v>
          </cell>
          <cell r="AJ118" t="str">
            <v xml:space="preserve"> </v>
          </cell>
          <cell r="AK118" t="str">
            <v xml:space="preserve"> </v>
          </cell>
          <cell r="AL118" t="str">
            <v xml:space="preserve"> </v>
          </cell>
          <cell r="AM118" t="str">
            <v xml:space="preserve"> </v>
          </cell>
          <cell r="AN118" t="str">
            <v xml:space="preserve"> </v>
          </cell>
        </row>
        <row r="119">
          <cell r="B119" t="str">
            <v>-</v>
          </cell>
          <cell r="J119">
            <v>0</v>
          </cell>
          <cell r="L119">
            <v>0</v>
          </cell>
          <cell r="N119">
            <v>0</v>
          </cell>
          <cell r="P119">
            <v>0</v>
          </cell>
          <cell r="R119">
            <v>0</v>
          </cell>
          <cell r="T119">
            <v>0</v>
          </cell>
          <cell r="V119">
            <v>0</v>
          </cell>
          <cell r="W119" t="str">
            <v xml:space="preserve"> </v>
          </cell>
          <cell r="X119" t="str">
            <v xml:space="preserve"> </v>
          </cell>
          <cell r="Y119" t="str">
            <v/>
          </cell>
          <cell r="AA119" t="str">
            <v/>
          </cell>
          <cell r="AB119" t="str">
            <v xml:space="preserve"> </v>
          </cell>
          <cell r="AC119" t="str">
            <v/>
          </cell>
          <cell r="AD119" t="str">
            <v xml:space="preserve"> </v>
          </cell>
          <cell r="AE119" t="str">
            <v xml:space="preserve"> </v>
          </cell>
          <cell r="AF119" t="str">
            <v xml:space="preserve"> </v>
          </cell>
          <cell r="AG119">
            <v>0</v>
          </cell>
          <cell r="AH119" t="str">
            <v xml:space="preserve"> </v>
          </cell>
          <cell r="AI119" t="str">
            <v xml:space="preserve"> </v>
          </cell>
          <cell r="AJ119" t="str">
            <v xml:space="preserve"> </v>
          </cell>
          <cell r="AK119" t="str">
            <v xml:space="preserve"> </v>
          </cell>
          <cell r="AL119" t="str">
            <v xml:space="preserve"> </v>
          </cell>
          <cell r="AM119" t="str">
            <v xml:space="preserve"> </v>
          </cell>
          <cell r="AN119" t="str">
            <v xml:space="preserve"> </v>
          </cell>
        </row>
        <row r="120">
          <cell r="B120" t="str">
            <v>-</v>
          </cell>
          <cell r="J120">
            <v>0</v>
          </cell>
          <cell r="L120">
            <v>0</v>
          </cell>
          <cell r="N120">
            <v>0</v>
          </cell>
          <cell r="P120">
            <v>0</v>
          </cell>
          <cell r="R120">
            <v>0</v>
          </cell>
          <cell r="T120">
            <v>0</v>
          </cell>
          <cell r="V120">
            <v>0</v>
          </cell>
          <cell r="W120" t="str">
            <v xml:space="preserve"> </v>
          </cell>
          <cell r="X120" t="str">
            <v xml:space="preserve"> </v>
          </cell>
          <cell r="Y120" t="str">
            <v/>
          </cell>
          <cell r="AA120" t="str">
            <v/>
          </cell>
          <cell r="AB120" t="str">
            <v xml:space="preserve"> </v>
          </cell>
          <cell r="AC120" t="str">
            <v/>
          </cell>
          <cell r="AD120" t="str">
            <v xml:space="preserve"> </v>
          </cell>
          <cell r="AE120" t="str">
            <v xml:space="preserve"> </v>
          </cell>
          <cell r="AF120" t="str">
            <v xml:space="preserve"> </v>
          </cell>
          <cell r="AG120">
            <v>0</v>
          </cell>
          <cell r="AH120" t="str">
            <v xml:space="preserve"> </v>
          </cell>
          <cell r="AI120" t="str">
            <v xml:space="preserve"> </v>
          </cell>
          <cell r="AJ120" t="str">
            <v xml:space="preserve"> </v>
          </cell>
          <cell r="AK120" t="str">
            <v xml:space="preserve"> </v>
          </cell>
          <cell r="AL120" t="str">
            <v xml:space="preserve"> </v>
          </cell>
          <cell r="AM120" t="str">
            <v xml:space="preserve"> </v>
          </cell>
          <cell r="AN120" t="str">
            <v xml:space="preserve"> </v>
          </cell>
        </row>
        <row r="121">
          <cell r="B121" t="str">
            <v>-</v>
          </cell>
          <cell r="J121">
            <v>0</v>
          </cell>
          <cell r="L121">
            <v>0</v>
          </cell>
          <cell r="N121">
            <v>0</v>
          </cell>
          <cell r="P121">
            <v>0</v>
          </cell>
          <cell r="R121">
            <v>0</v>
          </cell>
          <cell r="T121">
            <v>0</v>
          </cell>
          <cell r="V121">
            <v>0</v>
          </cell>
          <cell r="W121" t="str">
            <v xml:space="preserve"> </v>
          </cell>
          <cell r="X121" t="str">
            <v xml:space="preserve"> </v>
          </cell>
          <cell r="Y121" t="str">
            <v/>
          </cell>
          <cell r="AA121" t="str">
            <v/>
          </cell>
          <cell r="AB121" t="str">
            <v xml:space="preserve"> </v>
          </cell>
          <cell r="AC121" t="str">
            <v/>
          </cell>
          <cell r="AD121" t="str">
            <v xml:space="preserve"> </v>
          </cell>
          <cell r="AE121" t="str">
            <v xml:space="preserve"> </v>
          </cell>
          <cell r="AF121" t="str">
            <v xml:space="preserve"> </v>
          </cell>
          <cell r="AG121">
            <v>0</v>
          </cell>
          <cell r="AH121" t="str">
            <v xml:space="preserve"> </v>
          </cell>
          <cell r="AI121" t="str">
            <v xml:space="preserve"> </v>
          </cell>
          <cell r="AJ121" t="str">
            <v xml:space="preserve"> </v>
          </cell>
          <cell r="AK121" t="str">
            <v xml:space="preserve"> </v>
          </cell>
          <cell r="AL121" t="str">
            <v xml:space="preserve"> </v>
          </cell>
          <cell r="AM121" t="str">
            <v xml:space="preserve"> </v>
          </cell>
          <cell r="AN121" t="str">
            <v xml:space="preserve"> </v>
          </cell>
        </row>
        <row r="122">
          <cell r="B122" t="str">
            <v>-</v>
          </cell>
          <cell r="J122">
            <v>0</v>
          </cell>
          <cell r="L122">
            <v>0</v>
          </cell>
          <cell r="N122">
            <v>0</v>
          </cell>
          <cell r="P122">
            <v>0</v>
          </cell>
          <cell r="R122">
            <v>0</v>
          </cell>
          <cell r="T122">
            <v>0</v>
          </cell>
          <cell r="V122">
            <v>0</v>
          </cell>
          <cell r="W122" t="str">
            <v xml:space="preserve"> </v>
          </cell>
          <cell r="X122" t="str">
            <v xml:space="preserve"> </v>
          </cell>
          <cell r="Y122" t="str">
            <v/>
          </cell>
          <cell r="AA122" t="str">
            <v/>
          </cell>
          <cell r="AB122" t="str">
            <v xml:space="preserve"> </v>
          </cell>
          <cell r="AC122" t="str">
            <v/>
          </cell>
          <cell r="AD122" t="str">
            <v xml:space="preserve"> </v>
          </cell>
          <cell r="AE122" t="str">
            <v xml:space="preserve"> </v>
          </cell>
          <cell r="AF122" t="str">
            <v xml:space="preserve"> </v>
          </cell>
          <cell r="AG122">
            <v>0</v>
          </cell>
          <cell r="AH122" t="str">
            <v xml:space="preserve"> </v>
          </cell>
          <cell r="AI122" t="str">
            <v xml:space="preserve"> </v>
          </cell>
          <cell r="AJ122" t="str">
            <v xml:space="preserve"> </v>
          </cell>
          <cell r="AK122" t="str">
            <v xml:space="preserve"> </v>
          </cell>
          <cell r="AL122" t="str">
            <v xml:space="preserve"> </v>
          </cell>
          <cell r="AM122" t="str">
            <v xml:space="preserve"> </v>
          </cell>
          <cell r="AN122" t="str">
            <v xml:space="preserve"> </v>
          </cell>
        </row>
        <row r="123">
          <cell r="B123" t="str">
            <v>-</v>
          </cell>
          <cell r="J123">
            <v>0</v>
          </cell>
          <cell r="L123">
            <v>0</v>
          </cell>
          <cell r="N123">
            <v>0</v>
          </cell>
          <cell r="P123">
            <v>0</v>
          </cell>
          <cell r="R123">
            <v>0</v>
          </cell>
          <cell r="T123">
            <v>0</v>
          </cell>
          <cell r="V123">
            <v>0</v>
          </cell>
          <cell r="W123" t="str">
            <v xml:space="preserve"> </v>
          </cell>
          <cell r="X123" t="str">
            <v xml:space="preserve"> </v>
          </cell>
          <cell r="Y123" t="str">
            <v/>
          </cell>
          <cell r="AA123" t="str">
            <v/>
          </cell>
          <cell r="AB123" t="str">
            <v xml:space="preserve"> </v>
          </cell>
          <cell r="AC123" t="str">
            <v/>
          </cell>
          <cell r="AD123" t="str">
            <v xml:space="preserve"> </v>
          </cell>
          <cell r="AE123" t="str">
            <v xml:space="preserve"> </v>
          </cell>
          <cell r="AF123" t="str">
            <v xml:space="preserve"> </v>
          </cell>
          <cell r="AG123">
            <v>0</v>
          </cell>
          <cell r="AH123" t="str">
            <v xml:space="preserve"> </v>
          </cell>
          <cell r="AI123" t="str">
            <v xml:space="preserve"> </v>
          </cell>
          <cell r="AJ123" t="str">
            <v xml:space="preserve"> </v>
          </cell>
          <cell r="AK123" t="str">
            <v xml:space="preserve"> </v>
          </cell>
          <cell r="AL123" t="str">
            <v xml:space="preserve"> </v>
          </cell>
          <cell r="AM123" t="str">
            <v xml:space="preserve"> </v>
          </cell>
          <cell r="AN123" t="str">
            <v xml:space="preserve"> </v>
          </cell>
        </row>
        <row r="124">
          <cell r="B124" t="str">
            <v>-</v>
          </cell>
          <cell r="J124">
            <v>0</v>
          </cell>
          <cell r="L124">
            <v>0</v>
          </cell>
          <cell r="N124">
            <v>0</v>
          </cell>
          <cell r="P124">
            <v>0</v>
          </cell>
          <cell r="R124">
            <v>0</v>
          </cell>
          <cell r="T124">
            <v>0</v>
          </cell>
          <cell r="V124">
            <v>0</v>
          </cell>
          <cell r="W124" t="str">
            <v xml:space="preserve"> </v>
          </cell>
          <cell r="X124" t="str">
            <v xml:space="preserve"> </v>
          </cell>
          <cell r="Y124" t="str">
            <v/>
          </cell>
          <cell r="AA124" t="str">
            <v/>
          </cell>
          <cell r="AB124" t="str">
            <v xml:space="preserve"> </v>
          </cell>
          <cell r="AC124" t="str">
            <v/>
          </cell>
          <cell r="AD124" t="str">
            <v xml:space="preserve"> </v>
          </cell>
          <cell r="AE124" t="str">
            <v xml:space="preserve"> </v>
          </cell>
          <cell r="AF124" t="str">
            <v xml:space="preserve"> </v>
          </cell>
          <cell r="AG124">
            <v>0</v>
          </cell>
          <cell r="AH124" t="str">
            <v xml:space="preserve"> </v>
          </cell>
          <cell r="AI124" t="str">
            <v xml:space="preserve"> </v>
          </cell>
          <cell r="AJ124" t="str">
            <v xml:space="preserve"> </v>
          </cell>
          <cell r="AK124" t="str">
            <v xml:space="preserve"> </v>
          </cell>
          <cell r="AL124" t="str">
            <v xml:space="preserve"> </v>
          </cell>
          <cell r="AM124" t="str">
            <v xml:space="preserve"> </v>
          </cell>
          <cell r="AN124" t="str">
            <v xml:space="preserve"> </v>
          </cell>
        </row>
        <row r="125">
          <cell r="B125" t="str">
            <v>-</v>
          </cell>
          <cell r="J125">
            <v>0</v>
          </cell>
          <cell r="L125">
            <v>0</v>
          </cell>
          <cell r="N125">
            <v>0</v>
          </cell>
          <cell r="P125">
            <v>0</v>
          </cell>
          <cell r="R125">
            <v>0</v>
          </cell>
          <cell r="T125">
            <v>0</v>
          </cell>
          <cell r="V125">
            <v>0</v>
          </cell>
          <cell r="W125" t="str">
            <v xml:space="preserve"> </v>
          </cell>
          <cell r="X125" t="str">
            <v xml:space="preserve"> </v>
          </cell>
          <cell r="Y125" t="str">
            <v/>
          </cell>
          <cell r="AA125" t="str">
            <v/>
          </cell>
          <cell r="AB125" t="str">
            <v xml:space="preserve"> </v>
          </cell>
          <cell r="AC125" t="str">
            <v/>
          </cell>
          <cell r="AD125" t="str">
            <v xml:space="preserve"> </v>
          </cell>
          <cell r="AE125" t="str">
            <v xml:space="preserve"> </v>
          </cell>
          <cell r="AF125" t="str">
            <v xml:space="preserve"> </v>
          </cell>
          <cell r="AG125">
            <v>0</v>
          </cell>
          <cell r="AH125" t="str">
            <v xml:space="preserve"> </v>
          </cell>
          <cell r="AI125" t="str">
            <v xml:space="preserve"> </v>
          </cell>
          <cell r="AJ125" t="str">
            <v xml:space="preserve"> </v>
          </cell>
          <cell r="AK125" t="str">
            <v xml:space="preserve"> </v>
          </cell>
          <cell r="AL125" t="str">
            <v xml:space="preserve"> </v>
          </cell>
          <cell r="AM125" t="str">
            <v xml:space="preserve"> </v>
          </cell>
          <cell r="AN125" t="str">
            <v xml:space="preserve"> </v>
          </cell>
        </row>
        <row r="126">
          <cell r="B126" t="str">
            <v>-</v>
          </cell>
          <cell r="J126">
            <v>0</v>
          </cell>
          <cell r="L126">
            <v>0</v>
          </cell>
          <cell r="N126">
            <v>0</v>
          </cell>
          <cell r="P126">
            <v>0</v>
          </cell>
          <cell r="R126">
            <v>0</v>
          </cell>
          <cell r="T126">
            <v>0</v>
          </cell>
          <cell r="V126">
            <v>0</v>
          </cell>
          <cell r="W126" t="str">
            <v xml:space="preserve"> </v>
          </cell>
          <cell r="X126" t="str">
            <v xml:space="preserve"> </v>
          </cell>
          <cell r="Y126" t="str">
            <v/>
          </cell>
          <cell r="AA126" t="str">
            <v/>
          </cell>
          <cell r="AB126" t="str">
            <v xml:space="preserve"> </v>
          </cell>
          <cell r="AC126" t="str">
            <v/>
          </cell>
          <cell r="AD126" t="str">
            <v xml:space="preserve"> </v>
          </cell>
          <cell r="AE126" t="str">
            <v xml:space="preserve"> </v>
          </cell>
          <cell r="AF126" t="str">
            <v xml:space="preserve"> </v>
          </cell>
          <cell r="AG126">
            <v>0</v>
          </cell>
          <cell r="AH126" t="str">
            <v xml:space="preserve"> </v>
          </cell>
          <cell r="AI126" t="str">
            <v xml:space="preserve"> </v>
          </cell>
          <cell r="AJ126" t="str">
            <v xml:space="preserve"> </v>
          </cell>
          <cell r="AK126" t="str">
            <v xml:space="preserve"> </v>
          </cell>
          <cell r="AL126" t="str">
            <v xml:space="preserve"> </v>
          </cell>
          <cell r="AM126" t="str">
            <v xml:space="preserve"> </v>
          </cell>
          <cell r="AN126" t="str">
            <v xml:space="preserve"> </v>
          </cell>
        </row>
        <row r="127">
          <cell r="B127" t="str">
            <v>-</v>
          </cell>
          <cell r="J127">
            <v>0</v>
          </cell>
          <cell r="L127">
            <v>0</v>
          </cell>
          <cell r="N127">
            <v>0</v>
          </cell>
          <cell r="P127">
            <v>0</v>
          </cell>
          <cell r="R127">
            <v>0</v>
          </cell>
          <cell r="T127">
            <v>0</v>
          </cell>
          <cell r="V127">
            <v>0</v>
          </cell>
          <cell r="W127" t="str">
            <v xml:space="preserve"> </v>
          </cell>
          <cell r="X127" t="str">
            <v xml:space="preserve"> </v>
          </cell>
          <cell r="Y127" t="str">
            <v/>
          </cell>
          <cell r="AA127" t="str">
            <v/>
          </cell>
          <cell r="AB127" t="str">
            <v xml:space="preserve"> </v>
          </cell>
          <cell r="AC127" t="str">
            <v/>
          </cell>
          <cell r="AD127" t="str">
            <v xml:space="preserve"> </v>
          </cell>
          <cell r="AE127" t="str">
            <v xml:space="preserve"> </v>
          </cell>
          <cell r="AF127" t="str">
            <v xml:space="preserve"> </v>
          </cell>
          <cell r="AG127">
            <v>0</v>
          </cell>
          <cell r="AH127" t="str">
            <v xml:space="preserve"> </v>
          </cell>
          <cell r="AI127" t="str">
            <v xml:space="preserve"> </v>
          </cell>
          <cell r="AJ127" t="str">
            <v xml:space="preserve"> </v>
          </cell>
          <cell r="AK127" t="str">
            <v xml:space="preserve"> </v>
          </cell>
          <cell r="AL127" t="str">
            <v xml:space="preserve"> </v>
          </cell>
          <cell r="AM127" t="str">
            <v xml:space="preserve"> </v>
          </cell>
          <cell r="AN127" t="str">
            <v xml:space="preserve"> </v>
          </cell>
        </row>
        <row r="128">
          <cell r="B128" t="str">
            <v>-</v>
          </cell>
          <cell r="J128">
            <v>0</v>
          </cell>
          <cell r="L128">
            <v>0</v>
          </cell>
          <cell r="N128">
            <v>0</v>
          </cell>
          <cell r="P128">
            <v>0</v>
          </cell>
          <cell r="R128">
            <v>0</v>
          </cell>
          <cell r="T128">
            <v>0</v>
          </cell>
          <cell r="V128">
            <v>0</v>
          </cell>
          <cell r="W128" t="str">
            <v xml:space="preserve"> </v>
          </cell>
          <cell r="X128" t="str">
            <v xml:space="preserve"> </v>
          </cell>
          <cell r="Y128" t="str">
            <v/>
          </cell>
          <cell r="AA128" t="str">
            <v/>
          </cell>
          <cell r="AB128" t="str">
            <v xml:space="preserve"> </v>
          </cell>
          <cell r="AC128" t="str">
            <v/>
          </cell>
          <cell r="AD128" t="str">
            <v xml:space="preserve"> </v>
          </cell>
          <cell r="AE128" t="str">
            <v xml:space="preserve"> </v>
          </cell>
          <cell r="AF128" t="str">
            <v xml:space="preserve"> </v>
          </cell>
          <cell r="AG128">
            <v>0</v>
          </cell>
          <cell r="AH128" t="str">
            <v xml:space="preserve"> </v>
          </cell>
          <cell r="AI128" t="str">
            <v xml:space="preserve"> </v>
          </cell>
          <cell r="AJ128" t="str">
            <v xml:space="preserve"> </v>
          </cell>
          <cell r="AK128" t="str">
            <v xml:space="preserve"> </v>
          </cell>
          <cell r="AL128" t="str">
            <v xml:space="preserve"> </v>
          </cell>
          <cell r="AM128" t="str">
            <v xml:space="preserve"> </v>
          </cell>
          <cell r="AN128" t="str">
            <v xml:space="preserve"> </v>
          </cell>
        </row>
        <row r="129">
          <cell r="B129" t="str">
            <v>-</v>
          </cell>
          <cell r="J129">
            <v>0</v>
          </cell>
          <cell r="L129">
            <v>0</v>
          </cell>
          <cell r="N129">
            <v>0</v>
          </cell>
          <cell r="P129">
            <v>0</v>
          </cell>
          <cell r="R129">
            <v>0</v>
          </cell>
          <cell r="T129">
            <v>0</v>
          </cell>
          <cell r="V129">
            <v>0</v>
          </cell>
          <cell r="W129" t="str">
            <v xml:space="preserve"> </v>
          </cell>
          <cell r="X129" t="str">
            <v xml:space="preserve"> </v>
          </cell>
          <cell r="Y129" t="str">
            <v/>
          </cell>
          <cell r="AA129" t="str">
            <v/>
          </cell>
          <cell r="AB129" t="str">
            <v xml:space="preserve"> </v>
          </cell>
          <cell r="AC129" t="str">
            <v/>
          </cell>
          <cell r="AD129" t="str">
            <v xml:space="preserve"> </v>
          </cell>
          <cell r="AE129" t="str">
            <v xml:space="preserve"> </v>
          </cell>
          <cell r="AF129" t="str">
            <v xml:space="preserve"> </v>
          </cell>
          <cell r="AG129">
            <v>0</v>
          </cell>
          <cell r="AH129" t="str">
            <v xml:space="preserve"> </v>
          </cell>
          <cell r="AI129" t="str">
            <v xml:space="preserve"> </v>
          </cell>
          <cell r="AJ129" t="str">
            <v xml:space="preserve"> </v>
          </cell>
          <cell r="AK129" t="str">
            <v xml:space="preserve"> </v>
          </cell>
          <cell r="AL129" t="str">
            <v xml:space="preserve"> </v>
          </cell>
          <cell r="AM129" t="str">
            <v xml:space="preserve"> </v>
          </cell>
          <cell r="AN129" t="str">
            <v xml:space="preserve"> </v>
          </cell>
        </row>
        <row r="130">
          <cell r="B130" t="str">
            <v>-</v>
          </cell>
          <cell r="J130">
            <v>0</v>
          </cell>
          <cell r="L130">
            <v>0</v>
          </cell>
          <cell r="N130">
            <v>0</v>
          </cell>
          <cell r="P130">
            <v>0</v>
          </cell>
          <cell r="R130">
            <v>0</v>
          </cell>
          <cell r="T130">
            <v>0</v>
          </cell>
          <cell r="V130">
            <v>0</v>
          </cell>
          <cell r="W130" t="str">
            <v xml:space="preserve"> </v>
          </cell>
          <cell r="X130" t="str">
            <v xml:space="preserve"> </v>
          </cell>
          <cell r="Y130" t="str">
            <v/>
          </cell>
          <cell r="AA130" t="str">
            <v/>
          </cell>
          <cell r="AB130" t="str">
            <v xml:space="preserve"> </v>
          </cell>
          <cell r="AC130" t="str">
            <v/>
          </cell>
          <cell r="AD130" t="str">
            <v xml:space="preserve"> </v>
          </cell>
          <cell r="AE130" t="str">
            <v xml:space="preserve"> </v>
          </cell>
          <cell r="AF130" t="str">
            <v xml:space="preserve"> </v>
          </cell>
          <cell r="AG130">
            <v>0</v>
          </cell>
          <cell r="AH130" t="str">
            <v xml:space="preserve"> </v>
          </cell>
          <cell r="AI130" t="str">
            <v xml:space="preserve"> </v>
          </cell>
          <cell r="AJ130" t="str">
            <v xml:space="preserve"> </v>
          </cell>
          <cell r="AK130" t="str">
            <v xml:space="preserve"> </v>
          </cell>
          <cell r="AL130" t="str">
            <v xml:space="preserve"> </v>
          </cell>
          <cell r="AM130" t="str">
            <v xml:space="preserve"> </v>
          </cell>
          <cell r="AN130" t="str">
            <v xml:space="preserve"> </v>
          </cell>
        </row>
        <row r="131">
          <cell r="B131" t="str">
            <v>-</v>
          </cell>
          <cell r="J131">
            <v>0</v>
          </cell>
          <cell r="L131">
            <v>0</v>
          </cell>
          <cell r="N131">
            <v>0</v>
          </cell>
          <cell r="P131">
            <v>0</v>
          </cell>
          <cell r="R131">
            <v>0</v>
          </cell>
          <cell r="T131">
            <v>0</v>
          </cell>
          <cell r="V131">
            <v>0</v>
          </cell>
          <cell r="W131" t="str">
            <v xml:space="preserve"> </v>
          </cell>
          <cell r="X131" t="str">
            <v xml:space="preserve"> </v>
          </cell>
          <cell r="Y131" t="str">
            <v/>
          </cell>
          <cell r="AA131" t="str">
            <v/>
          </cell>
          <cell r="AB131" t="str">
            <v xml:space="preserve"> </v>
          </cell>
          <cell r="AC131" t="str">
            <v/>
          </cell>
          <cell r="AD131" t="str">
            <v xml:space="preserve"> </v>
          </cell>
          <cell r="AE131" t="str">
            <v xml:space="preserve"> </v>
          </cell>
          <cell r="AF131" t="str">
            <v xml:space="preserve"> </v>
          </cell>
          <cell r="AG131">
            <v>0</v>
          </cell>
          <cell r="AH131" t="str">
            <v xml:space="preserve"> </v>
          </cell>
          <cell r="AI131" t="str">
            <v xml:space="preserve"> </v>
          </cell>
          <cell r="AJ131" t="str">
            <v xml:space="preserve"> </v>
          </cell>
          <cell r="AK131" t="str">
            <v xml:space="preserve"> </v>
          </cell>
          <cell r="AL131" t="str">
            <v xml:space="preserve"> </v>
          </cell>
          <cell r="AM131" t="str">
            <v xml:space="preserve"> </v>
          </cell>
          <cell r="AN131" t="str">
            <v xml:space="preserve"> </v>
          </cell>
        </row>
        <row r="132">
          <cell r="B132" t="str">
            <v>-</v>
          </cell>
          <cell r="J132">
            <v>0</v>
          </cell>
          <cell r="L132">
            <v>0</v>
          </cell>
          <cell r="N132">
            <v>0</v>
          </cell>
          <cell r="P132">
            <v>0</v>
          </cell>
          <cell r="R132">
            <v>0</v>
          </cell>
          <cell r="T132">
            <v>0</v>
          </cell>
          <cell r="V132">
            <v>0</v>
          </cell>
          <cell r="W132" t="str">
            <v xml:space="preserve"> </v>
          </cell>
          <cell r="X132" t="str">
            <v xml:space="preserve"> </v>
          </cell>
          <cell r="Y132" t="str">
            <v/>
          </cell>
          <cell r="AA132" t="str">
            <v/>
          </cell>
          <cell r="AB132" t="str">
            <v xml:space="preserve"> </v>
          </cell>
          <cell r="AC132" t="str">
            <v/>
          </cell>
          <cell r="AD132" t="str">
            <v xml:space="preserve"> </v>
          </cell>
          <cell r="AE132" t="str">
            <v xml:space="preserve"> </v>
          </cell>
          <cell r="AF132" t="str">
            <v xml:space="preserve"> </v>
          </cell>
          <cell r="AG132">
            <v>0</v>
          </cell>
          <cell r="AH132" t="str">
            <v xml:space="preserve"> </v>
          </cell>
          <cell r="AI132" t="str">
            <v xml:space="preserve"> </v>
          </cell>
          <cell r="AJ132" t="str">
            <v xml:space="preserve"> </v>
          </cell>
          <cell r="AK132" t="str">
            <v xml:space="preserve"> </v>
          </cell>
          <cell r="AL132" t="str">
            <v xml:space="preserve"> </v>
          </cell>
          <cell r="AM132" t="str">
            <v xml:space="preserve"> </v>
          </cell>
          <cell r="AN132" t="str">
            <v xml:space="preserve"> </v>
          </cell>
        </row>
        <row r="133">
          <cell r="B133" t="str">
            <v>-</v>
          </cell>
          <cell r="J133">
            <v>0</v>
          </cell>
          <cell r="L133">
            <v>0</v>
          </cell>
          <cell r="N133">
            <v>0</v>
          </cell>
          <cell r="P133">
            <v>0</v>
          </cell>
          <cell r="R133">
            <v>0</v>
          </cell>
          <cell r="T133">
            <v>0</v>
          </cell>
          <cell r="V133">
            <v>0</v>
          </cell>
          <cell r="W133" t="str">
            <v xml:space="preserve"> </v>
          </cell>
          <cell r="X133" t="str">
            <v xml:space="preserve"> </v>
          </cell>
          <cell r="Y133" t="str">
            <v/>
          </cell>
          <cell r="AA133" t="str">
            <v/>
          </cell>
          <cell r="AB133" t="str">
            <v xml:space="preserve"> </v>
          </cell>
          <cell r="AC133" t="str">
            <v/>
          </cell>
          <cell r="AD133" t="str">
            <v xml:space="preserve"> </v>
          </cell>
          <cell r="AE133" t="str">
            <v xml:space="preserve"> </v>
          </cell>
          <cell r="AF133" t="str">
            <v xml:space="preserve"> </v>
          </cell>
          <cell r="AG133">
            <v>0</v>
          </cell>
          <cell r="AH133" t="str">
            <v xml:space="preserve"> </v>
          </cell>
          <cell r="AI133" t="str">
            <v xml:space="preserve"> </v>
          </cell>
          <cell r="AJ133" t="str">
            <v xml:space="preserve"> </v>
          </cell>
          <cell r="AK133" t="str">
            <v xml:space="preserve"> </v>
          </cell>
          <cell r="AL133" t="str">
            <v xml:space="preserve"> </v>
          </cell>
          <cell r="AM133" t="str">
            <v xml:space="preserve"> </v>
          </cell>
          <cell r="AN133" t="str">
            <v xml:space="preserve"> </v>
          </cell>
        </row>
        <row r="134">
          <cell r="B134" t="str">
            <v>-</v>
          </cell>
          <cell r="J134">
            <v>0</v>
          </cell>
          <cell r="L134">
            <v>0</v>
          </cell>
          <cell r="N134">
            <v>0</v>
          </cell>
          <cell r="P134">
            <v>0</v>
          </cell>
          <cell r="R134">
            <v>0</v>
          </cell>
          <cell r="T134">
            <v>0</v>
          </cell>
          <cell r="V134">
            <v>0</v>
          </cell>
          <cell r="W134" t="str">
            <v xml:space="preserve"> </v>
          </cell>
          <cell r="X134" t="str">
            <v xml:space="preserve"> </v>
          </cell>
          <cell r="Y134" t="str">
            <v/>
          </cell>
          <cell r="AA134" t="str">
            <v/>
          </cell>
          <cell r="AB134" t="str">
            <v xml:space="preserve"> </v>
          </cell>
          <cell r="AC134" t="str">
            <v/>
          </cell>
          <cell r="AD134" t="str">
            <v xml:space="preserve"> </v>
          </cell>
          <cell r="AE134" t="str">
            <v xml:space="preserve"> </v>
          </cell>
          <cell r="AF134" t="str">
            <v xml:space="preserve"> </v>
          </cell>
          <cell r="AG134">
            <v>0</v>
          </cell>
          <cell r="AH134" t="str">
            <v xml:space="preserve"> </v>
          </cell>
          <cell r="AI134" t="str">
            <v xml:space="preserve"> </v>
          </cell>
          <cell r="AJ134" t="str">
            <v xml:space="preserve"> </v>
          </cell>
          <cell r="AK134" t="str">
            <v xml:space="preserve"> </v>
          </cell>
          <cell r="AL134" t="str">
            <v xml:space="preserve"> </v>
          </cell>
          <cell r="AM134" t="str">
            <v xml:space="preserve"> </v>
          </cell>
          <cell r="AN134" t="str">
            <v xml:space="preserve"> </v>
          </cell>
        </row>
        <row r="135">
          <cell r="B135" t="str">
            <v>-</v>
          </cell>
          <cell r="J135">
            <v>0</v>
          </cell>
          <cell r="L135">
            <v>0</v>
          </cell>
          <cell r="N135">
            <v>0</v>
          </cell>
          <cell r="P135">
            <v>0</v>
          </cell>
          <cell r="R135">
            <v>0</v>
          </cell>
          <cell r="T135">
            <v>0</v>
          </cell>
          <cell r="V135">
            <v>0</v>
          </cell>
          <cell r="W135" t="str">
            <v xml:space="preserve"> </v>
          </cell>
          <cell r="X135" t="str">
            <v xml:space="preserve"> </v>
          </cell>
          <cell r="Y135" t="str">
            <v/>
          </cell>
          <cell r="AA135" t="str">
            <v/>
          </cell>
          <cell r="AB135" t="str">
            <v xml:space="preserve"> </v>
          </cell>
          <cell r="AC135" t="str">
            <v/>
          </cell>
          <cell r="AD135" t="str">
            <v xml:space="preserve"> </v>
          </cell>
          <cell r="AE135" t="str">
            <v xml:space="preserve"> </v>
          </cell>
          <cell r="AF135" t="str">
            <v xml:space="preserve"> </v>
          </cell>
          <cell r="AG135">
            <v>0</v>
          </cell>
          <cell r="AH135" t="str">
            <v xml:space="preserve"> </v>
          </cell>
          <cell r="AI135" t="str">
            <v xml:space="preserve"> </v>
          </cell>
          <cell r="AJ135" t="str">
            <v xml:space="preserve"> </v>
          </cell>
          <cell r="AK135" t="str">
            <v xml:space="preserve"> </v>
          </cell>
          <cell r="AL135" t="str">
            <v xml:space="preserve"> </v>
          </cell>
          <cell r="AM135" t="str">
            <v xml:space="preserve"> </v>
          </cell>
          <cell r="AN135" t="str">
            <v xml:space="preserve"> </v>
          </cell>
        </row>
        <row r="136">
          <cell r="B136" t="str">
            <v>-</v>
          </cell>
          <cell r="J136">
            <v>0</v>
          </cell>
          <cell r="L136">
            <v>0</v>
          </cell>
          <cell r="N136">
            <v>0</v>
          </cell>
          <cell r="P136">
            <v>0</v>
          </cell>
          <cell r="R136">
            <v>0</v>
          </cell>
          <cell r="T136">
            <v>0</v>
          </cell>
          <cell r="V136">
            <v>0</v>
          </cell>
          <cell r="W136" t="str">
            <v xml:space="preserve"> </v>
          </cell>
          <cell r="X136" t="str">
            <v xml:space="preserve"> </v>
          </cell>
          <cell r="Y136" t="str">
            <v/>
          </cell>
          <cell r="AA136" t="str">
            <v/>
          </cell>
          <cell r="AB136" t="str">
            <v xml:space="preserve"> </v>
          </cell>
          <cell r="AC136" t="str">
            <v/>
          </cell>
          <cell r="AD136" t="str">
            <v xml:space="preserve"> </v>
          </cell>
          <cell r="AE136" t="str">
            <v xml:space="preserve"> </v>
          </cell>
          <cell r="AF136" t="str">
            <v xml:space="preserve"> </v>
          </cell>
          <cell r="AG136">
            <v>0</v>
          </cell>
          <cell r="AH136" t="str">
            <v xml:space="preserve"> </v>
          </cell>
          <cell r="AI136" t="str">
            <v xml:space="preserve"> </v>
          </cell>
          <cell r="AJ136" t="str">
            <v xml:space="preserve"> </v>
          </cell>
          <cell r="AK136" t="str">
            <v xml:space="preserve"> </v>
          </cell>
          <cell r="AL136" t="str">
            <v xml:space="preserve"> </v>
          </cell>
          <cell r="AM136" t="str">
            <v xml:space="preserve"> </v>
          </cell>
          <cell r="AN136" t="str">
            <v xml:space="preserve"> </v>
          </cell>
        </row>
        <row r="137">
          <cell r="B137" t="str">
            <v>-</v>
          </cell>
          <cell r="J137">
            <v>0</v>
          </cell>
          <cell r="L137">
            <v>0</v>
          </cell>
          <cell r="N137">
            <v>0</v>
          </cell>
          <cell r="P137">
            <v>0</v>
          </cell>
          <cell r="R137">
            <v>0</v>
          </cell>
          <cell r="T137">
            <v>0</v>
          </cell>
          <cell r="V137">
            <v>0</v>
          </cell>
          <cell r="W137" t="str">
            <v xml:space="preserve"> </v>
          </cell>
          <cell r="X137" t="str">
            <v xml:space="preserve"> </v>
          </cell>
          <cell r="Y137" t="str">
            <v/>
          </cell>
          <cell r="AA137" t="str">
            <v/>
          </cell>
          <cell r="AB137" t="str">
            <v xml:space="preserve"> </v>
          </cell>
          <cell r="AC137" t="str">
            <v/>
          </cell>
          <cell r="AD137" t="str">
            <v xml:space="preserve"> </v>
          </cell>
          <cell r="AE137" t="str">
            <v xml:space="preserve"> </v>
          </cell>
          <cell r="AF137" t="str">
            <v xml:space="preserve"> </v>
          </cell>
          <cell r="AG137">
            <v>0</v>
          </cell>
          <cell r="AH137" t="str">
            <v xml:space="preserve"> </v>
          </cell>
          <cell r="AI137" t="str">
            <v xml:space="preserve"> </v>
          </cell>
          <cell r="AJ137" t="str">
            <v xml:space="preserve"> </v>
          </cell>
          <cell r="AK137" t="str">
            <v xml:space="preserve"> </v>
          </cell>
          <cell r="AL137" t="str">
            <v xml:space="preserve"> </v>
          </cell>
          <cell r="AM137" t="str">
            <v xml:space="preserve"> </v>
          </cell>
          <cell r="AN137" t="str">
            <v xml:space="preserve"> </v>
          </cell>
        </row>
        <row r="138">
          <cell r="B138" t="str">
            <v>-</v>
          </cell>
          <cell r="J138">
            <v>0</v>
          </cell>
          <cell r="L138">
            <v>0</v>
          </cell>
          <cell r="N138">
            <v>0</v>
          </cell>
          <cell r="P138">
            <v>0</v>
          </cell>
          <cell r="R138">
            <v>0</v>
          </cell>
          <cell r="T138">
            <v>0</v>
          </cell>
          <cell r="V138">
            <v>0</v>
          </cell>
          <cell r="W138" t="str">
            <v xml:space="preserve"> </v>
          </cell>
          <cell r="X138" t="str">
            <v xml:space="preserve"> </v>
          </cell>
          <cell r="Y138" t="str">
            <v/>
          </cell>
          <cell r="AA138" t="str">
            <v/>
          </cell>
          <cell r="AB138" t="str">
            <v xml:space="preserve"> </v>
          </cell>
          <cell r="AC138" t="str">
            <v/>
          </cell>
          <cell r="AD138" t="str">
            <v xml:space="preserve"> </v>
          </cell>
          <cell r="AE138" t="str">
            <v xml:space="preserve"> </v>
          </cell>
          <cell r="AF138" t="str">
            <v xml:space="preserve"> </v>
          </cell>
          <cell r="AG138">
            <v>0</v>
          </cell>
          <cell r="AH138" t="str">
            <v xml:space="preserve"> </v>
          </cell>
          <cell r="AI138" t="str">
            <v xml:space="preserve"> </v>
          </cell>
          <cell r="AJ138" t="str">
            <v xml:space="preserve"> </v>
          </cell>
          <cell r="AK138" t="str">
            <v xml:space="preserve"> </v>
          </cell>
          <cell r="AL138" t="str">
            <v xml:space="preserve"> </v>
          </cell>
          <cell r="AM138" t="str">
            <v xml:space="preserve"> </v>
          </cell>
          <cell r="AN138" t="str">
            <v xml:space="preserve"> </v>
          </cell>
        </row>
        <row r="139">
          <cell r="B139" t="str">
            <v>-</v>
          </cell>
          <cell r="J139">
            <v>0</v>
          </cell>
          <cell r="L139">
            <v>0</v>
          </cell>
          <cell r="N139">
            <v>0</v>
          </cell>
          <cell r="P139">
            <v>0</v>
          </cell>
          <cell r="R139">
            <v>0</v>
          </cell>
          <cell r="T139">
            <v>0</v>
          </cell>
          <cell r="V139">
            <v>0</v>
          </cell>
          <cell r="W139" t="str">
            <v xml:space="preserve"> </v>
          </cell>
          <cell r="X139" t="str">
            <v xml:space="preserve"> </v>
          </cell>
          <cell r="Y139" t="str">
            <v/>
          </cell>
          <cell r="AA139" t="str">
            <v/>
          </cell>
          <cell r="AB139" t="str">
            <v xml:space="preserve"> </v>
          </cell>
          <cell r="AC139" t="str">
            <v/>
          </cell>
          <cell r="AD139" t="str">
            <v xml:space="preserve"> </v>
          </cell>
          <cell r="AE139" t="str">
            <v xml:space="preserve"> </v>
          </cell>
          <cell r="AF139" t="str">
            <v xml:space="preserve"> </v>
          </cell>
          <cell r="AG139">
            <v>0</v>
          </cell>
          <cell r="AH139" t="str">
            <v xml:space="preserve"> </v>
          </cell>
          <cell r="AI139" t="str">
            <v xml:space="preserve"> </v>
          </cell>
          <cell r="AJ139" t="str">
            <v xml:space="preserve"> </v>
          </cell>
          <cell r="AK139" t="str">
            <v xml:space="preserve"> </v>
          </cell>
          <cell r="AL139" t="str">
            <v xml:space="preserve"> </v>
          </cell>
          <cell r="AM139" t="str">
            <v xml:space="preserve"> </v>
          </cell>
          <cell r="AN139" t="str">
            <v xml:space="preserve"> </v>
          </cell>
        </row>
        <row r="140">
          <cell r="B140" t="str">
            <v>-</v>
          </cell>
          <cell r="J140">
            <v>0</v>
          </cell>
          <cell r="L140">
            <v>0</v>
          </cell>
          <cell r="N140">
            <v>0</v>
          </cell>
          <cell r="P140">
            <v>0</v>
          </cell>
          <cell r="R140">
            <v>0</v>
          </cell>
          <cell r="T140">
            <v>0</v>
          </cell>
          <cell r="V140">
            <v>0</v>
          </cell>
          <cell r="W140" t="str">
            <v xml:space="preserve"> </v>
          </cell>
          <cell r="X140" t="str">
            <v xml:space="preserve"> </v>
          </cell>
          <cell r="Y140" t="str">
            <v/>
          </cell>
          <cell r="AA140" t="str">
            <v/>
          </cell>
          <cell r="AB140" t="str">
            <v xml:space="preserve"> </v>
          </cell>
          <cell r="AC140" t="str">
            <v/>
          </cell>
          <cell r="AD140" t="str">
            <v xml:space="preserve"> </v>
          </cell>
          <cell r="AE140" t="str">
            <v xml:space="preserve"> </v>
          </cell>
          <cell r="AF140" t="str">
            <v xml:space="preserve"> </v>
          </cell>
          <cell r="AG140">
            <v>0</v>
          </cell>
          <cell r="AH140" t="str">
            <v xml:space="preserve"> </v>
          </cell>
          <cell r="AI140" t="str">
            <v xml:space="preserve"> </v>
          </cell>
          <cell r="AJ140" t="str">
            <v xml:space="preserve"> </v>
          </cell>
          <cell r="AK140" t="str">
            <v xml:space="preserve"> </v>
          </cell>
          <cell r="AL140" t="str">
            <v xml:space="preserve"> </v>
          </cell>
          <cell r="AM140" t="str">
            <v xml:space="preserve"> </v>
          </cell>
          <cell r="AN140" t="str">
            <v xml:space="preserve"> </v>
          </cell>
        </row>
        <row r="141">
          <cell r="B141" t="str">
            <v>-</v>
          </cell>
          <cell r="J141">
            <v>0</v>
          </cell>
          <cell r="L141">
            <v>0</v>
          </cell>
          <cell r="N141">
            <v>0</v>
          </cell>
          <cell r="P141">
            <v>0</v>
          </cell>
          <cell r="R141">
            <v>0</v>
          </cell>
          <cell r="T141">
            <v>0</v>
          </cell>
          <cell r="V141">
            <v>0</v>
          </cell>
          <cell r="W141" t="str">
            <v xml:space="preserve"> </v>
          </cell>
          <cell r="X141" t="str">
            <v xml:space="preserve"> </v>
          </cell>
          <cell r="Y141" t="str">
            <v/>
          </cell>
          <cell r="AA141" t="str">
            <v/>
          </cell>
          <cell r="AB141" t="str">
            <v xml:space="preserve"> </v>
          </cell>
          <cell r="AC141" t="str">
            <v/>
          </cell>
          <cell r="AD141" t="str">
            <v xml:space="preserve"> </v>
          </cell>
          <cell r="AE141" t="str">
            <v xml:space="preserve"> </v>
          </cell>
          <cell r="AF141" t="str">
            <v xml:space="preserve"> </v>
          </cell>
          <cell r="AG141">
            <v>0</v>
          </cell>
          <cell r="AH141" t="str">
            <v xml:space="preserve"> </v>
          </cell>
          <cell r="AI141" t="str">
            <v xml:space="preserve"> </v>
          </cell>
          <cell r="AJ141" t="str">
            <v xml:space="preserve"> </v>
          </cell>
          <cell r="AK141" t="str">
            <v xml:space="preserve"> </v>
          </cell>
          <cell r="AL141" t="str">
            <v xml:space="preserve"> </v>
          </cell>
          <cell r="AM141" t="str">
            <v xml:space="preserve"> </v>
          </cell>
          <cell r="AN141" t="str">
            <v xml:space="preserve"> </v>
          </cell>
        </row>
        <row r="142">
          <cell r="B142" t="str">
            <v>-</v>
          </cell>
          <cell r="J142">
            <v>0</v>
          </cell>
          <cell r="L142">
            <v>0</v>
          </cell>
          <cell r="N142">
            <v>0</v>
          </cell>
          <cell r="P142">
            <v>0</v>
          </cell>
          <cell r="R142">
            <v>0</v>
          </cell>
          <cell r="T142">
            <v>0</v>
          </cell>
          <cell r="V142">
            <v>0</v>
          </cell>
          <cell r="W142" t="str">
            <v xml:space="preserve"> </v>
          </cell>
          <cell r="X142" t="str">
            <v xml:space="preserve"> </v>
          </cell>
          <cell r="Y142" t="str">
            <v/>
          </cell>
          <cell r="AA142" t="str">
            <v/>
          </cell>
          <cell r="AB142" t="str">
            <v xml:space="preserve"> </v>
          </cell>
          <cell r="AC142" t="str">
            <v/>
          </cell>
          <cell r="AD142" t="str">
            <v xml:space="preserve"> </v>
          </cell>
          <cell r="AE142" t="str">
            <v xml:space="preserve"> </v>
          </cell>
          <cell r="AF142" t="str">
            <v xml:space="preserve"> </v>
          </cell>
          <cell r="AG142">
            <v>0</v>
          </cell>
          <cell r="AH142" t="str">
            <v xml:space="preserve"> </v>
          </cell>
          <cell r="AI142" t="str">
            <v xml:space="preserve"> </v>
          </cell>
          <cell r="AJ142" t="str">
            <v xml:space="preserve"> </v>
          </cell>
          <cell r="AK142" t="str">
            <v xml:space="preserve"> </v>
          </cell>
          <cell r="AL142" t="str">
            <v xml:space="preserve"> </v>
          </cell>
          <cell r="AM142" t="str">
            <v xml:space="preserve"> </v>
          </cell>
          <cell r="AN142" t="str">
            <v xml:space="preserve"> </v>
          </cell>
        </row>
        <row r="143">
          <cell r="B143" t="str">
            <v>-</v>
          </cell>
          <cell r="J143">
            <v>0</v>
          </cell>
          <cell r="L143">
            <v>0</v>
          </cell>
          <cell r="N143">
            <v>0</v>
          </cell>
          <cell r="P143">
            <v>0</v>
          </cell>
          <cell r="R143">
            <v>0</v>
          </cell>
          <cell r="T143">
            <v>0</v>
          </cell>
          <cell r="V143">
            <v>0</v>
          </cell>
          <cell r="W143" t="str">
            <v xml:space="preserve"> </v>
          </cell>
          <cell r="X143" t="str">
            <v xml:space="preserve"> </v>
          </cell>
          <cell r="Y143" t="str">
            <v/>
          </cell>
          <cell r="AA143" t="str">
            <v/>
          </cell>
          <cell r="AB143" t="str">
            <v xml:space="preserve"> </v>
          </cell>
          <cell r="AC143" t="str">
            <v/>
          </cell>
          <cell r="AD143" t="str">
            <v xml:space="preserve"> </v>
          </cell>
          <cell r="AE143" t="str">
            <v xml:space="preserve"> </v>
          </cell>
          <cell r="AF143" t="str">
            <v xml:space="preserve"> </v>
          </cell>
          <cell r="AG143">
            <v>0</v>
          </cell>
          <cell r="AH143" t="str">
            <v xml:space="preserve"> </v>
          </cell>
          <cell r="AI143" t="str">
            <v xml:space="preserve"> </v>
          </cell>
          <cell r="AJ143" t="str">
            <v xml:space="preserve"> </v>
          </cell>
          <cell r="AK143" t="str">
            <v xml:space="preserve"> </v>
          </cell>
          <cell r="AL143" t="str">
            <v xml:space="preserve"> </v>
          </cell>
          <cell r="AM143" t="str">
            <v xml:space="preserve"> </v>
          </cell>
          <cell r="AN143" t="str">
            <v xml:space="preserve"> </v>
          </cell>
        </row>
        <row r="144">
          <cell r="B144" t="str">
            <v>-</v>
          </cell>
          <cell r="J144">
            <v>0</v>
          </cell>
          <cell r="L144">
            <v>0</v>
          </cell>
          <cell r="N144">
            <v>0</v>
          </cell>
          <cell r="P144">
            <v>0</v>
          </cell>
          <cell r="R144">
            <v>0</v>
          </cell>
          <cell r="T144">
            <v>0</v>
          </cell>
          <cell r="V144">
            <v>0</v>
          </cell>
          <cell r="W144" t="str">
            <v xml:space="preserve"> </v>
          </cell>
          <cell r="X144" t="str">
            <v xml:space="preserve"> </v>
          </cell>
          <cell r="Y144" t="str">
            <v/>
          </cell>
          <cell r="AA144" t="str">
            <v/>
          </cell>
          <cell r="AB144" t="str">
            <v xml:space="preserve"> </v>
          </cell>
          <cell r="AC144" t="str">
            <v/>
          </cell>
          <cell r="AD144" t="str">
            <v xml:space="preserve"> </v>
          </cell>
          <cell r="AE144" t="str">
            <v xml:space="preserve"> </v>
          </cell>
          <cell r="AF144" t="str">
            <v xml:space="preserve"> </v>
          </cell>
          <cell r="AG144">
            <v>0</v>
          </cell>
          <cell r="AH144" t="str">
            <v xml:space="preserve"> </v>
          </cell>
          <cell r="AI144" t="str">
            <v xml:space="preserve"> </v>
          </cell>
          <cell r="AJ144" t="str">
            <v xml:space="preserve"> </v>
          </cell>
          <cell r="AK144" t="str">
            <v xml:space="preserve"> </v>
          </cell>
          <cell r="AL144" t="str">
            <v xml:space="preserve"> </v>
          </cell>
          <cell r="AM144" t="str">
            <v xml:space="preserve"> </v>
          </cell>
          <cell r="AN144" t="str">
            <v xml:space="preserve"> </v>
          </cell>
        </row>
        <row r="145">
          <cell r="B145" t="str">
            <v>-</v>
          </cell>
          <cell r="J145">
            <v>0</v>
          </cell>
          <cell r="L145">
            <v>0</v>
          </cell>
          <cell r="N145">
            <v>0</v>
          </cell>
          <cell r="P145">
            <v>0</v>
          </cell>
          <cell r="R145">
            <v>0</v>
          </cell>
          <cell r="T145">
            <v>0</v>
          </cell>
          <cell r="V145">
            <v>0</v>
          </cell>
          <cell r="W145" t="str">
            <v xml:space="preserve"> </v>
          </cell>
          <cell r="X145" t="str">
            <v xml:space="preserve"> </v>
          </cell>
          <cell r="Y145" t="str">
            <v/>
          </cell>
          <cell r="AA145" t="str">
            <v/>
          </cell>
          <cell r="AB145" t="str">
            <v xml:space="preserve"> </v>
          </cell>
          <cell r="AC145" t="str">
            <v/>
          </cell>
          <cell r="AD145" t="str">
            <v xml:space="preserve"> </v>
          </cell>
          <cell r="AE145" t="str">
            <v xml:space="preserve"> </v>
          </cell>
          <cell r="AF145" t="str">
            <v xml:space="preserve"> </v>
          </cell>
          <cell r="AG145">
            <v>0</v>
          </cell>
          <cell r="AH145" t="str">
            <v xml:space="preserve"> </v>
          </cell>
          <cell r="AI145" t="str">
            <v xml:space="preserve"> </v>
          </cell>
          <cell r="AJ145" t="str">
            <v xml:space="preserve"> </v>
          </cell>
          <cell r="AK145" t="str">
            <v xml:space="preserve"> </v>
          </cell>
          <cell r="AL145" t="str">
            <v xml:space="preserve"> </v>
          </cell>
          <cell r="AM145" t="str">
            <v xml:space="preserve"> </v>
          </cell>
          <cell r="AN145" t="str">
            <v xml:space="preserve"> </v>
          </cell>
        </row>
        <row r="146">
          <cell r="B146" t="str">
            <v>-</v>
          </cell>
          <cell r="J146">
            <v>0</v>
          </cell>
          <cell r="L146">
            <v>0</v>
          </cell>
          <cell r="N146">
            <v>0</v>
          </cell>
          <cell r="P146">
            <v>0</v>
          </cell>
          <cell r="R146">
            <v>0</v>
          </cell>
          <cell r="T146">
            <v>0</v>
          </cell>
          <cell r="V146">
            <v>0</v>
          </cell>
          <cell r="W146" t="str">
            <v xml:space="preserve"> </v>
          </cell>
          <cell r="X146" t="str">
            <v xml:space="preserve"> </v>
          </cell>
          <cell r="Y146" t="str">
            <v/>
          </cell>
          <cell r="AA146" t="str">
            <v/>
          </cell>
          <cell r="AB146" t="str">
            <v xml:space="preserve"> </v>
          </cell>
          <cell r="AC146" t="str">
            <v/>
          </cell>
          <cell r="AD146" t="str">
            <v xml:space="preserve"> </v>
          </cell>
          <cell r="AE146" t="str">
            <v xml:space="preserve"> </v>
          </cell>
          <cell r="AF146" t="str">
            <v xml:space="preserve"> </v>
          </cell>
          <cell r="AG146">
            <v>0</v>
          </cell>
          <cell r="AH146" t="str">
            <v xml:space="preserve"> </v>
          </cell>
          <cell r="AI146" t="str">
            <v xml:space="preserve"> </v>
          </cell>
          <cell r="AJ146" t="str">
            <v xml:space="preserve"> </v>
          </cell>
          <cell r="AK146" t="str">
            <v xml:space="preserve"> </v>
          </cell>
          <cell r="AL146" t="str">
            <v xml:space="preserve"> </v>
          </cell>
          <cell r="AM146" t="str">
            <v xml:space="preserve"> </v>
          </cell>
          <cell r="AN146" t="str">
            <v xml:space="preserve"> </v>
          </cell>
        </row>
        <row r="147">
          <cell r="B147" t="str">
            <v>-</v>
          </cell>
          <cell r="J147">
            <v>0</v>
          </cell>
          <cell r="L147">
            <v>0</v>
          </cell>
          <cell r="N147">
            <v>0</v>
          </cell>
          <cell r="P147">
            <v>0</v>
          </cell>
          <cell r="R147">
            <v>0</v>
          </cell>
          <cell r="T147">
            <v>0</v>
          </cell>
          <cell r="V147">
            <v>0</v>
          </cell>
          <cell r="W147" t="str">
            <v xml:space="preserve"> </v>
          </cell>
          <cell r="X147" t="str">
            <v xml:space="preserve"> </v>
          </cell>
          <cell r="Y147" t="str">
            <v/>
          </cell>
          <cell r="AA147" t="str">
            <v/>
          </cell>
          <cell r="AB147" t="str">
            <v xml:space="preserve"> </v>
          </cell>
          <cell r="AC147" t="str">
            <v/>
          </cell>
          <cell r="AD147" t="str">
            <v xml:space="preserve"> </v>
          </cell>
          <cell r="AE147" t="str">
            <v xml:space="preserve"> </v>
          </cell>
          <cell r="AF147" t="str">
            <v xml:space="preserve"> </v>
          </cell>
          <cell r="AG147">
            <v>0</v>
          </cell>
          <cell r="AH147" t="str">
            <v xml:space="preserve"> </v>
          </cell>
          <cell r="AI147" t="str">
            <v xml:space="preserve"> </v>
          </cell>
          <cell r="AJ147" t="str">
            <v xml:space="preserve"> </v>
          </cell>
          <cell r="AK147" t="str">
            <v xml:space="preserve"> </v>
          </cell>
          <cell r="AL147" t="str">
            <v xml:space="preserve"> </v>
          </cell>
          <cell r="AM147" t="str">
            <v xml:space="preserve"> </v>
          </cell>
          <cell r="AN147" t="str">
            <v xml:space="preserve"> </v>
          </cell>
        </row>
        <row r="148">
          <cell r="B148" t="str">
            <v>-</v>
          </cell>
          <cell r="J148">
            <v>0</v>
          </cell>
          <cell r="L148">
            <v>0</v>
          </cell>
          <cell r="N148">
            <v>0</v>
          </cell>
          <cell r="P148">
            <v>0</v>
          </cell>
          <cell r="R148">
            <v>0</v>
          </cell>
          <cell r="T148">
            <v>0</v>
          </cell>
          <cell r="V148">
            <v>0</v>
          </cell>
          <cell r="W148" t="str">
            <v xml:space="preserve"> </v>
          </cell>
          <cell r="X148" t="str">
            <v xml:space="preserve"> </v>
          </cell>
          <cell r="Y148" t="str">
            <v/>
          </cell>
          <cell r="AA148" t="str">
            <v/>
          </cell>
          <cell r="AB148" t="str">
            <v xml:space="preserve"> </v>
          </cell>
          <cell r="AC148" t="str">
            <v/>
          </cell>
          <cell r="AD148" t="str">
            <v xml:space="preserve"> </v>
          </cell>
          <cell r="AE148" t="str">
            <v xml:space="preserve"> </v>
          </cell>
          <cell r="AF148" t="str">
            <v xml:space="preserve"> </v>
          </cell>
          <cell r="AG148">
            <v>0</v>
          </cell>
          <cell r="AH148" t="str">
            <v xml:space="preserve"> </v>
          </cell>
          <cell r="AI148" t="str">
            <v xml:space="preserve"> </v>
          </cell>
          <cell r="AJ148" t="str">
            <v xml:space="preserve"> </v>
          </cell>
          <cell r="AK148" t="str">
            <v xml:space="preserve"> </v>
          </cell>
          <cell r="AL148" t="str">
            <v xml:space="preserve"> </v>
          </cell>
          <cell r="AM148" t="str">
            <v xml:space="preserve"> </v>
          </cell>
          <cell r="AN148" t="str">
            <v xml:space="preserve"> </v>
          </cell>
        </row>
        <row r="149">
          <cell r="B149" t="str">
            <v>-</v>
          </cell>
          <cell r="J149">
            <v>0</v>
          </cell>
          <cell r="L149">
            <v>0</v>
          </cell>
          <cell r="N149">
            <v>0</v>
          </cell>
          <cell r="P149">
            <v>0</v>
          </cell>
          <cell r="R149">
            <v>0</v>
          </cell>
          <cell r="T149">
            <v>0</v>
          </cell>
          <cell r="V149">
            <v>0</v>
          </cell>
          <cell r="W149" t="str">
            <v xml:space="preserve"> </v>
          </cell>
          <cell r="X149" t="str">
            <v xml:space="preserve"> </v>
          </cell>
          <cell r="Y149" t="str">
            <v/>
          </cell>
          <cell r="AA149" t="str">
            <v/>
          </cell>
          <cell r="AB149" t="str">
            <v xml:space="preserve"> </v>
          </cell>
          <cell r="AC149" t="str">
            <v/>
          </cell>
          <cell r="AD149" t="str">
            <v xml:space="preserve"> </v>
          </cell>
          <cell r="AE149" t="str">
            <v xml:space="preserve"> </v>
          </cell>
          <cell r="AF149" t="str">
            <v xml:space="preserve"> </v>
          </cell>
          <cell r="AG149">
            <v>0</v>
          </cell>
          <cell r="AH149" t="str">
            <v xml:space="preserve"> </v>
          </cell>
          <cell r="AI149" t="str">
            <v xml:space="preserve"> </v>
          </cell>
          <cell r="AJ149" t="str">
            <v xml:space="preserve"> </v>
          </cell>
          <cell r="AK149" t="str">
            <v xml:space="preserve"> </v>
          </cell>
          <cell r="AL149" t="str">
            <v xml:space="preserve"> </v>
          </cell>
          <cell r="AM149" t="str">
            <v xml:space="preserve"> </v>
          </cell>
          <cell r="AN149" t="str">
            <v xml:space="preserve"> </v>
          </cell>
        </row>
        <row r="150">
          <cell r="B150" t="str">
            <v>-</v>
          </cell>
          <cell r="J150">
            <v>0</v>
          </cell>
          <cell r="L150">
            <v>0</v>
          </cell>
          <cell r="N150">
            <v>0</v>
          </cell>
          <cell r="P150">
            <v>0</v>
          </cell>
          <cell r="R150">
            <v>0</v>
          </cell>
          <cell r="T150">
            <v>0</v>
          </cell>
          <cell r="V150">
            <v>0</v>
          </cell>
          <cell r="W150" t="str">
            <v xml:space="preserve"> </v>
          </cell>
          <cell r="X150" t="str">
            <v xml:space="preserve"> </v>
          </cell>
          <cell r="Y150" t="str">
            <v/>
          </cell>
          <cell r="AA150" t="str">
            <v/>
          </cell>
          <cell r="AB150" t="str">
            <v xml:space="preserve"> </v>
          </cell>
          <cell r="AC150" t="str">
            <v/>
          </cell>
          <cell r="AD150" t="str">
            <v xml:space="preserve"> </v>
          </cell>
          <cell r="AE150" t="str">
            <v xml:space="preserve"> </v>
          </cell>
          <cell r="AF150" t="str">
            <v xml:space="preserve"> </v>
          </cell>
          <cell r="AG150">
            <v>0</v>
          </cell>
          <cell r="AH150" t="str">
            <v xml:space="preserve"> </v>
          </cell>
          <cell r="AI150" t="str">
            <v xml:space="preserve"> </v>
          </cell>
          <cell r="AJ150" t="str">
            <v xml:space="preserve"> </v>
          </cell>
          <cell r="AK150" t="str">
            <v xml:space="preserve"> </v>
          </cell>
          <cell r="AL150" t="str">
            <v xml:space="preserve"> </v>
          </cell>
          <cell r="AM150" t="str">
            <v xml:space="preserve"> </v>
          </cell>
          <cell r="AN150" t="str">
            <v xml:space="preserve"> </v>
          </cell>
        </row>
        <row r="151">
          <cell r="B151" t="str">
            <v>-</v>
          </cell>
          <cell r="J151">
            <v>0</v>
          </cell>
          <cell r="L151">
            <v>0</v>
          </cell>
          <cell r="N151">
            <v>0</v>
          </cell>
          <cell r="P151">
            <v>0</v>
          </cell>
          <cell r="R151">
            <v>0</v>
          </cell>
          <cell r="T151">
            <v>0</v>
          </cell>
          <cell r="V151">
            <v>0</v>
          </cell>
          <cell r="W151" t="str">
            <v xml:space="preserve"> </v>
          </cell>
          <cell r="X151" t="str">
            <v xml:space="preserve"> </v>
          </cell>
          <cell r="Y151" t="str">
            <v/>
          </cell>
          <cell r="AA151" t="str">
            <v/>
          </cell>
          <cell r="AB151" t="str">
            <v xml:space="preserve"> </v>
          </cell>
          <cell r="AC151" t="str">
            <v/>
          </cell>
          <cell r="AD151" t="str">
            <v xml:space="preserve"> </v>
          </cell>
          <cell r="AE151" t="str">
            <v xml:space="preserve"> </v>
          </cell>
          <cell r="AF151" t="str">
            <v xml:space="preserve"> </v>
          </cell>
          <cell r="AG151">
            <v>0</v>
          </cell>
          <cell r="AH151" t="str">
            <v xml:space="preserve"> </v>
          </cell>
          <cell r="AI151" t="str">
            <v xml:space="preserve"> </v>
          </cell>
          <cell r="AJ151" t="str">
            <v xml:space="preserve"> </v>
          </cell>
          <cell r="AK151" t="str">
            <v xml:space="preserve"> </v>
          </cell>
          <cell r="AL151" t="str">
            <v xml:space="preserve"> </v>
          </cell>
          <cell r="AM151" t="str">
            <v xml:space="preserve"> </v>
          </cell>
          <cell r="AN151" t="str">
            <v xml:space="preserve"> </v>
          </cell>
        </row>
        <row r="152">
          <cell r="B152" t="str">
            <v>-</v>
          </cell>
          <cell r="J152">
            <v>0</v>
          </cell>
          <cell r="L152">
            <v>0</v>
          </cell>
          <cell r="N152">
            <v>0</v>
          </cell>
          <cell r="P152">
            <v>0</v>
          </cell>
          <cell r="R152">
            <v>0</v>
          </cell>
          <cell r="T152">
            <v>0</v>
          </cell>
          <cell r="V152">
            <v>0</v>
          </cell>
          <cell r="W152" t="str">
            <v xml:space="preserve"> </v>
          </cell>
          <cell r="X152" t="str">
            <v xml:space="preserve"> </v>
          </cell>
          <cell r="Y152" t="str">
            <v/>
          </cell>
          <cell r="AA152" t="str">
            <v/>
          </cell>
          <cell r="AB152" t="str">
            <v xml:space="preserve"> </v>
          </cell>
          <cell r="AC152" t="str">
            <v/>
          </cell>
          <cell r="AD152" t="str">
            <v xml:space="preserve"> </v>
          </cell>
          <cell r="AE152" t="str">
            <v xml:space="preserve"> </v>
          </cell>
          <cell r="AF152" t="str">
            <v xml:space="preserve"> </v>
          </cell>
          <cell r="AG152">
            <v>0</v>
          </cell>
          <cell r="AH152" t="str">
            <v xml:space="preserve"> </v>
          </cell>
          <cell r="AI152" t="str">
            <v xml:space="preserve"> </v>
          </cell>
          <cell r="AJ152" t="str">
            <v xml:space="preserve"> </v>
          </cell>
          <cell r="AK152" t="str">
            <v xml:space="preserve"> </v>
          </cell>
          <cell r="AL152" t="str">
            <v xml:space="preserve"> </v>
          </cell>
          <cell r="AM152" t="str">
            <v xml:space="preserve"> </v>
          </cell>
          <cell r="AN152" t="str">
            <v xml:space="preserve"> </v>
          </cell>
        </row>
        <row r="153">
          <cell r="B153" t="str">
            <v>-</v>
          </cell>
          <cell r="J153">
            <v>0</v>
          </cell>
          <cell r="L153">
            <v>0</v>
          </cell>
          <cell r="N153">
            <v>0</v>
          </cell>
          <cell r="P153">
            <v>0</v>
          </cell>
          <cell r="R153">
            <v>0</v>
          </cell>
          <cell r="T153">
            <v>0</v>
          </cell>
          <cell r="V153">
            <v>0</v>
          </cell>
          <cell r="W153" t="str">
            <v xml:space="preserve"> </v>
          </cell>
          <cell r="X153" t="str">
            <v xml:space="preserve"> </v>
          </cell>
          <cell r="Y153" t="str">
            <v/>
          </cell>
          <cell r="AA153" t="str">
            <v/>
          </cell>
          <cell r="AB153" t="str">
            <v xml:space="preserve"> </v>
          </cell>
          <cell r="AC153" t="str">
            <v/>
          </cell>
          <cell r="AD153" t="str">
            <v xml:space="preserve"> </v>
          </cell>
          <cell r="AE153" t="str">
            <v xml:space="preserve"> </v>
          </cell>
          <cell r="AF153" t="str">
            <v xml:space="preserve"> </v>
          </cell>
          <cell r="AG153">
            <v>0</v>
          </cell>
          <cell r="AH153" t="str">
            <v xml:space="preserve"> </v>
          </cell>
          <cell r="AI153" t="str">
            <v xml:space="preserve"> </v>
          </cell>
          <cell r="AJ153" t="str">
            <v xml:space="preserve"> </v>
          </cell>
          <cell r="AK153" t="str">
            <v xml:space="preserve"> </v>
          </cell>
          <cell r="AL153" t="str">
            <v xml:space="preserve"> </v>
          </cell>
          <cell r="AM153" t="str">
            <v xml:space="preserve"> </v>
          </cell>
          <cell r="AN153" t="str">
            <v xml:space="preserve"> </v>
          </cell>
        </row>
        <row r="154">
          <cell r="B154" t="str">
            <v>-</v>
          </cell>
          <cell r="J154">
            <v>0</v>
          </cell>
          <cell r="L154">
            <v>0</v>
          </cell>
          <cell r="N154">
            <v>0</v>
          </cell>
          <cell r="P154">
            <v>0</v>
          </cell>
          <cell r="R154">
            <v>0</v>
          </cell>
          <cell r="T154">
            <v>0</v>
          </cell>
          <cell r="V154">
            <v>0</v>
          </cell>
          <cell r="W154" t="str">
            <v xml:space="preserve"> </v>
          </cell>
          <cell r="X154" t="str">
            <v xml:space="preserve"> </v>
          </cell>
          <cell r="Y154" t="str">
            <v/>
          </cell>
          <cell r="AA154" t="str">
            <v/>
          </cell>
          <cell r="AB154" t="str">
            <v xml:space="preserve"> </v>
          </cell>
          <cell r="AC154" t="str">
            <v/>
          </cell>
          <cell r="AD154" t="str">
            <v xml:space="preserve"> </v>
          </cell>
          <cell r="AE154" t="str">
            <v xml:space="preserve"> </v>
          </cell>
          <cell r="AF154" t="str">
            <v xml:space="preserve"> </v>
          </cell>
          <cell r="AG154">
            <v>0</v>
          </cell>
          <cell r="AH154" t="str">
            <v xml:space="preserve"> </v>
          </cell>
          <cell r="AI154" t="str">
            <v xml:space="preserve"> </v>
          </cell>
          <cell r="AJ154" t="str">
            <v xml:space="preserve"> </v>
          </cell>
          <cell r="AK154" t="str">
            <v xml:space="preserve"> </v>
          </cell>
          <cell r="AL154" t="str">
            <v xml:space="preserve"> </v>
          </cell>
          <cell r="AM154" t="str">
            <v xml:space="preserve"> </v>
          </cell>
          <cell r="AN154" t="str">
            <v xml:space="preserve"> </v>
          </cell>
        </row>
        <row r="155">
          <cell r="B155" t="str">
            <v>-</v>
          </cell>
          <cell r="J155">
            <v>0</v>
          </cell>
          <cell r="L155">
            <v>0</v>
          </cell>
          <cell r="N155">
            <v>0</v>
          </cell>
          <cell r="P155">
            <v>0</v>
          </cell>
          <cell r="R155">
            <v>0</v>
          </cell>
          <cell r="T155">
            <v>0</v>
          </cell>
          <cell r="V155">
            <v>0</v>
          </cell>
          <cell r="W155" t="str">
            <v xml:space="preserve"> </v>
          </cell>
          <cell r="X155" t="str">
            <v xml:space="preserve"> </v>
          </cell>
          <cell r="Y155" t="str">
            <v/>
          </cell>
          <cell r="AA155" t="str">
            <v/>
          </cell>
          <cell r="AB155" t="str">
            <v xml:space="preserve"> </v>
          </cell>
          <cell r="AC155" t="str">
            <v/>
          </cell>
          <cell r="AD155" t="str">
            <v xml:space="preserve"> </v>
          </cell>
          <cell r="AE155" t="str">
            <v xml:space="preserve"> </v>
          </cell>
          <cell r="AF155" t="str">
            <v xml:space="preserve"> </v>
          </cell>
          <cell r="AG155">
            <v>0</v>
          </cell>
          <cell r="AH155" t="str">
            <v xml:space="preserve"> </v>
          </cell>
          <cell r="AI155" t="str">
            <v xml:space="preserve"> </v>
          </cell>
          <cell r="AJ155" t="str">
            <v xml:space="preserve"> </v>
          </cell>
          <cell r="AK155" t="str">
            <v xml:space="preserve"> </v>
          </cell>
          <cell r="AL155" t="str">
            <v xml:space="preserve"> </v>
          </cell>
          <cell r="AM155" t="str">
            <v xml:space="preserve"> </v>
          </cell>
          <cell r="AN155" t="str">
            <v xml:space="preserve"> </v>
          </cell>
        </row>
        <row r="156">
          <cell r="B156" t="str">
            <v>-</v>
          </cell>
          <cell r="J156">
            <v>0</v>
          </cell>
          <cell r="L156">
            <v>0</v>
          </cell>
          <cell r="N156">
            <v>0</v>
          </cell>
          <cell r="P156">
            <v>0</v>
          </cell>
          <cell r="R156">
            <v>0</v>
          </cell>
          <cell r="T156">
            <v>0</v>
          </cell>
          <cell r="V156">
            <v>0</v>
          </cell>
          <cell r="W156" t="str">
            <v xml:space="preserve"> </v>
          </cell>
          <cell r="X156" t="str">
            <v xml:space="preserve"> </v>
          </cell>
          <cell r="Y156" t="str">
            <v/>
          </cell>
          <cell r="AA156" t="str">
            <v/>
          </cell>
          <cell r="AB156" t="str">
            <v xml:space="preserve"> </v>
          </cell>
          <cell r="AC156" t="str">
            <v/>
          </cell>
          <cell r="AD156" t="str">
            <v xml:space="preserve"> </v>
          </cell>
          <cell r="AE156" t="str">
            <v xml:space="preserve"> </v>
          </cell>
          <cell r="AF156" t="str">
            <v xml:space="preserve"> </v>
          </cell>
          <cell r="AG156">
            <v>0</v>
          </cell>
          <cell r="AH156" t="str">
            <v xml:space="preserve"> </v>
          </cell>
          <cell r="AI156" t="str">
            <v xml:space="preserve"> </v>
          </cell>
          <cell r="AJ156" t="str">
            <v xml:space="preserve"> </v>
          </cell>
          <cell r="AK156" t="str">
            <v xml:space="preserve"> </v>
          </cell>
          <cell r="AL156" t="str">
            <v xml:space="preserve"> </v>
          </cell>
          <cell r="AM156" t="str">
            <v xml:space="preserve"> </v>
          </cell>
          <cell r="AN156" t="str">
            <v xml:space="preserve"> </v>
          </cell>
        </row>
        <row r="157">
          <cell r="B157" t="str">
            <v>-</v>
          </cell>
          <cell r="J157">
            <v>0</v>
          </cell>
          <cell r="L157">
            <v>0</v>
          </cell>
          <cell r="N157">
            <v>0</v>
          </cell>
          <cell r="P157">
            <v>0</v>
          </cell>
          <cell r="R157">
            <v>0</v>
          </cell>
          <cell r="T157">
            <v>0</v>
          </cell>
          <cell r="V157">
            <v>0</v>
          </cell>
          <cell r="W157" t="str">
            <v xml:space="preserve"> </v>
          </cell>
          <cell r="X157" t="str">
            <v xml:space="preserve"> </v>
          </cell>
          <cell r="Y157" t="str">
            <v/>
          </cell>
          <cell r="AA157" t="str">
            <v/>
          </cell>
          <cell r="AB157" t="str">
            <v xml:space="preserve"> </v>
          </cell>
          <cell r="AC157" t="str">
            <v/>
          </cell>
          <cell r="AD157" t="str">
            <v xml:space="preserve"> </v>
          </cell>
          <cell r="AE157" t="str">
            <v xml:space="preserve"> </v>
          </cell>
          <cell r="AF157" t="str">
            <v xml:space="preserve"> </v>
          </cell>
          <cell r="AG157">
            <v>0</v>
          </cell>
          <cell r="AH157" t="str">
            <v xml:space="preserve"> </v>
          </cell>
          <cell r="AI157" t="str">
            <v xml:space="preserve"> </v>
          </cell>
          <cell r="AJ157" t="str">
            <v xml:space="preserve"> </v>
          </cell>
          <cell r="AK157" t="str">
            <v xml:space="preserve"> </v>
          </cell>
          <cell r="AL157" t="str">
            <v xml:space="preserve"> </v>
          </cell>
          <cell r="AM157" t="str">
            <v xml:space="preserve"> </v>
          </cell>
          <cell r="AN157" t="str">
            <v xml:space="preserve"> </v>
          </cell>
        </row>
        <row r="158">
          <cell r="B158" t="str">
            <v>-</v>
          </cell>
          <cell r="J158">
            <v>0</v>
          </cell>
          <cell r="L158">
            <v>0</v>
          </cell>
          <cell r="N158">
            <v>0</v>
          </cell>
          <cell r="P158">
            <v>0</v>
          </cell>
          <cell r="R158">
            <v>0</v>
          </cell>
          <cell r="T158">
            <v>0</v>
          </cell>
          <cell r="V158">
            <v>0</v>
          </cell>
          <cell r="W158" t="str">
            <v xml:space="preserve"> </v>
          </cell>
          <cell r="X158" t="str">
            <v xml:space="preserve"> </v>
          </cell>
          <cell r="Y158" t="str">
            <v/>
          </cell>
          <cell r="AA158" t="str">
            <v/>
          </cell>
          <cell r="AB158" t="str">
            <v xml:space="preserve"> </v>
          </cell>
          <cell r="AC158" t="str">
            <v/>
          </cell>
          <cell r="AD158" t="str">
            <v xml:space="preserve"> </v>
          </cell>
          <cell r="AE158" t="str">
            <v xml:space="preserve"> </v>
          </cell>
          <cell r="AF158" t="str">
            <v xml:space="preserve"> </v>
          </cell>
          <cell r="AG158">
            <v>0</v>
          </cell>
          <cell r="AH158" t="str">
            <v xml:space="preserve"> </v>
          </cell>
          <cell r="AI158" t="str">
            <v xml:space="preserve"> </v>
          </cell>
          <cell r="AJ158" t="str">
            <v xml:space="preserve"> </v>
          </cell>
          <cell r="AK158" t="str">
            <v xml:space="preserve"> </v>
          </cell>
          <cell r="AL158" t="str">
            <v xml:space="preserve"> </v>
          </cell>
          <cell r="AM158" t="str">
            <v xml:space="preserve"> </v>
          </cell>
          <cell r="AN158" t="str">
            <v xml:space="preserve"> </v>
          </cell>
        </row>
        <row r="159">
          <cell r="B159" t="str">
            <v>-</v>
          </cell>
          <cell r="J159">
            <v>0</v>
          </cell>
          <cell r="L159">
            <v>0</v>
          </cell>
          <cell r="N159">
            <v>0</v>
          </cell>
          <cell r="P159">
            <v>0</v>
          </cell>
          <cell r="R159">
            <v>0</v>
          </cell>
          <cell r="T159">
            <v>0</v>
          </cell>
          <cell r="V159">
            <v>0</v>
          </cell>
          <cell r="W159" t="str">
            <v xml:space="preserve"> </v>
          </cell>
          <cell r="X159" t="str">
            <v xml:space="preserve"> </v>
          </cell>
          <cell r="Y159" t="str">
            <v/>
          </cell>
          <cell r="AA159" t="str">
            <v/>
          </cell>
          <cell r="AB159" t="str">
            <v xml:space="preserve"> </v>
          </cell>
          <cell r="AC159" t="str">
            <v/>
          </cell>
          <cell r="AD159" t="str">
            <v xml:space="preserve"> </v>
          </cell>
          <cell r="AE159" t="str">
            <v xml:space="preserve"> </v>
          </cell>
          <cell r="AF159" t="str">
            <v xml:space="preserve"> </v>
          </cell>
          <cell r="AG159">
            <v>0</v>
          </cell>
          <cell r="AH159" t="str">
            <v xml:space="preserve"> </v>
          </cell>
          <cell r="AI159" t="str">
            <v xml:space="preserve"> </v>
          </cell>
          <cell r="AJ159" t="str">
            <v xml:space="preserve"> </v>
          </cell>
          <cell r="AK159" t="str">
            <v xml:space="preserve"> </v>
          </cell>
          <cell r="AL159" t="str">
            <v xml:space="preserve"> </v>
          </cell>
          <cell r="AM159" t="str">
            <v xml:space="preserve"> </v>
          </cell>
          <cell r="AN159" t="str">
            <v xml:space="preserve"> </v>
          </cell>
        </row>
        <row r="160">
          <cell r="B160" t="str">
            <v>-</v>
          </cell>
          <cell r="J160">
            <v>0</v>
          </cell>
          <cell r="L160">
            <v>0</v>
          </cell>
          <cell r="N160">
            <v>0</v>
          </cell>
          <cell r="P160">
            <v>0</v>
          </cell>
          <cell r="R160">
            <v>0</v>
          </cell>
          <cell r="T160">
            <v>0</v>
          </cell>
          <cell r="V160">
            <v>0</v>
          </cell>
          <cell r="W160" t="str">
            <v xml:space="preserve"> </v>
          </cell>
          <cell r="X160" t="str">
            <v xml:space="preserve"> </v>
          </cell>
          <cell r="Y160" t="str">
            <v/>
          </cell>
          <cell r="AA160" t="str">
            <v/>
          </cell>
          <cell r="AB160" t="str">
            <v xml:space="preserve"> </v>
          </cell>
          <cell r="AC160" t="str">
            <v/>
          </cell>
          <cell r="AD160" t="str">
            <v xml:space="preserve"> </v>
          </cell>
          <cell r="AE160" t="str">
            <v xml:space="preserve"> </v>
          </cell>
          <cell r="AF160" t="str">
            <v xml:space="preserve"> </v>
          </cell>
          <cell r="AG160">
            <v>0</v>
          </cell>
          <cell r="AH160" t="str">
            <v xml:space="preserve"> </v>
          </cell>
          <cell r="AI160" t="str">
            <v xml:space="preserve"> </v>
          </cell>
          <cell r="AJ160" t="str">
            <v xml:space="preserve"> </v>
          </cell>
          <cell r="AK160" t="str">
            <v xml:space="preserve"> </v>
          </cell>
          <cell r="AL160" t="str">
            <v xml:space="preserve"> </v>
          </cell>
          <cell r="AM160" t="str">
            <v xml:space="preserve"> </v>
          </cell>
          <cell r="AN160" t="str">
            <v xml:space="preserve"> </v>
          </cell>
        </row>
        <row r="161">
          <cell r="B161" t="str">
            <v>-</v>
          </cell>
          <cell r="J161">
            <v>0</v>
          </cell>
          <cell r="L161">
            <v>0</v>
          </cell>
          <cell r="N161">
            <v>0</v>
          </cell>
          <cell r="P161">
            <v>0</v>
          </cell>
          <cell r="R161">
            <v>0</v>
          </cell>
          <cell r="T161">
            <v>0</v>
          </cell>
          <cell r="V161">
            <v>0</v>
          </cell>
          <cell r="W161" t="str">
            <v xml:space="preserve"> </v>
          </cell>
          <cell r="X161" t="str">
            <v xml:space="preserve"> </v>
          </cell>
          <cell r="Y161" t="str">
            <v/>
          </cell>
          <cell r="AA161" t="str">
            <v/>
          </cell>
          <cell r="AB161" t="str">
            <v xml:space="preserve"> </v>
          </cell>
          <cell r="AC161" t="str">
            <v/>
          </cell>
          <cell r="AD161" t="str">
            <v xml:space="preserve"> </v>
          </cell>
          <cell r="AE161" t="str">
            <v xml:space="preserve"> </v>
          </cell>
          <cell r="AF161" t="str">
            <v xml:space="preserve"> </v>
          </cell>
          <cell r="AG161">
            <v>0</v>
          </cell>
          <cell r="AH161" t="str">
            <v xml:space="preserve"> </v>
          </cell>
          <cell r="AI161" t="str">
            <v xml:space="preserve"> </v>
          </cell>
          <cell r="AJ161" t="str">
            <v xml:space="preserve"> </v>
          </cell>
          <cell r="AK161" t="str">
            <v xml:space="preserve"> </v>
          </cell>
          <cell r="AL161" t="str">
            <v xml:space="preserve"> </v>
          </cell>
          <cell r="AM161" t="str">
            <v xml:space="preserve"> </v>
          </cell>
          <cell r="AN161" t="str">
            <v xml:space="preserve"> </v>
          </cell>
        </row>
        <row r="162">
          <cell r="B162" t="str">
            <v>-</v>
          </cell>
          <cell r="J162">
            <v>0</v>
          </cell>
          <cell r="L162">
            <v>0</v>
          </cell>
          <cell r="N162">
            <v>0</v>
          </cell>
          <cell r="P162">
            <v>0</v>
          </cell>
          <cell r="R162">
            <v>0</v>
          </cell>
          <cell r="T162">
            <v>0</v>
          </cell>
          <cell r="V162">
            <v>0</v>
          </cell>
          <cell r="W162" t="str">
            <v xml:space="preserve"> </v>
          </cell>
          <cell r="X162" t="str">
            <v xml:space="preserve"> </v>
          </cell>
          <cell r="Y162" t="str">
            <v/>
          </cell>
          <cell r="AA162" t="str">
            <v/>
          </cell>
          <cell r="AB162" t="str">
            <v xml:space="preserve"> </v>
          </cell>
          <cell r="AC162" t="str">
            <v/>
          </cell>
          <cell r="AD162" t="str">
            <v xml:space="preserve"> </v>
          </cell>
          <cell r="AE162" t="str">
            <v xml:space="preserve"> </v>
          </cell>
          <cell r="AF162" t="str">
            <v xml:space="preserve"> </v>
          </cell>
          <cell r="AG162">
            <v>0</v>
          </cell>
          <cell r="AH162" t="str">
            <v xml:space="preserve"> </v>
          </cell>
          <cell r="AI162" t="str">
            <v xml:space="preserve"> </v>
          </cell>
          <cell r="AJ162" t="str">
            <v xml:space="preserve"> </v>
          </cell>
          <cell r="AK162" t="str">
            <v xml:space="preserve"> </v>
          </cell>
          <cell r="AL162" t="str">
            <v xml:space="preserve"> </v>
          </cell>
          <cell r="AM162" t="str">
            <v xml:space="preserve"> </v>
          </cell>
          <cell r="AN162" t="str">
            <v xml:space="preserve"> </v>
          </cell>
        </row>
        <row r="163">
          <cell r="B163" t="str">
            <v>-</v>
          </cell>
          <cell r="J163">
            <v>0</v>
          </cell>
          <cell r="L163">
            <v>0</v>
          </cell>
          <cell r="N163">
            <v>0</v>
          </cell>
          <cell r="P163">
            <v>0</v>
          </cell>
          <cell r="R163">
            <v>0</v>
          </cell>
          <cell r="T163">
            <v>0</v>
          </cell>
          <cell r="V163">
            <v>0</v>
          </cell>
          <cell r="W163" t="str">
            <v xml:space="preserve"> </v>
          </cell>
          <cell r="X163" t="str">
            <v xml:space="preserve"> </v>
          </cell>
          <cell r="Y163" t="str">
            <v/>
          </cell>
          <cell r="AA163" t="str">
            <v/>
          </cell>
          <cell r="AB163" t="str">
            <v xml:space="preserve"> </v>
          </cell>
          <cell r="AC163" t="str">
            <v/>
          </cell>
          <cell r="AD163" t="str">
            <v xml:space="preserve"> </v>
          </cell>
          <cell r="AE163" t="str">
            <v xml:space="preserve"> </v>
          </cell>
          <cell r="AF163" t="str">
            <v xml:space="preserve"> </v>
          </cell>
          <cell r="AG163">
            <v>0</v>
          </cell>
          <cell r="AH163" t="str">
            <v xml:space="preserve"> </v>
          </cell>
          <cell r="AI163" t="str">
            <v xml:space="preserve"> </v>
          </cell>
          <cell r="AJ163" t="str">
            <v xml:space="preserve"> </v>
          </cell>
          <cell r="AK163" t="str">
            <v xml:space="preserve"> </v>
          </cell>
          <cell r="AL163" t="str">
            <v xml:space="preserve"> </v>
          </cell>
          <cell r="AM163" t="str">
            <v xml:space="preserve"> </v>
          </cell>
          <cell r="AN163" t="str">
            <v xml:space="preserve"> </v>
          </cell>
        </row>
        <row r="164">
          <cell r="B164" t="str">
            <v>-</v>
          </cell>
          <cell r="J164">
            <v>0</v>
          </cell>
          <cell r="L164">
            <v>0</v>
          </cell>
          <cell r="N164">
            <v>0</v>
          </cell>
          <cell r="P164">
            <v>0</v>
          </cell>
          <cell r="R164">
            <v>0</v>
          </cell>
          <cell r="T164">
            <v>0</v>
          </cell>
          <cell r="V164">
            <v>0</v>
          </cell>
          <cell r="W164" t="str">
            <v xml:space="preserve"> </v>
          </cell>
          <cell r="X164" t="str">
            <v xml:space="preserve"> </v>
          </cell>
          <cell r="Y164" t="str">
            <v/>
          </cell>
          <cell r="AA164" t="str">
            <v/>
          </cell>
          <cell r="AB164" t="str">
            <v xml:space="preserve"> </v>
          </cell>
          <cell r="AC164" t="str">
            <v/>
          </cell>
          <cell r="AD164" t="str">
            <v xml:space="preserve"> </v>
          </cell>
          <cell r="AE164" t="str">
            <v xml:space="preserve"> </v>
          </cell>
          <cell r="AF164" t="str">
            <v xml:space="preserve"> </v>
          </cell>
          <cell r="AG164">
            <v>0</v>
          </cell>
          <cell r="AH164" t="str">
            <v xml:space="preserve"> </v>
          </cell>
          <cell r="AI164" t="str">
            <v xml:space="preserve"> </v>
          </cell>
          <cell r="AJ164" t="str">
            <v xml:space="preserve"> </v>
          </cell>
          <cell r="AK164" t="str">
            <v xml:space="preserve"> </v>
          </cell>
          <cell r="AL164" t="str">
            <v xml:space="preserve"> </v>
          </cell>
          <cell r="AM164" t="str">
            <v xml:space="preserve"> </v>
          </cell>
          <cell r="AN164" t="str">
            <v xml:space="preserve"> </v>
          </cell>
        </row>
        <row r="165">
          <cell r="B165" t="str">
            <v>-</v>
          </cell>
          <cell r="J165">
            <v>0</v>
          </cell>
          <cell r="L165">
            <v>0</v>
          </cell>
          <cell r="N165">
            <v>0</v>
          </cell>
          <cell r="P165">
            <v>0</v>
          </cell>
          <cell r="R165">
            <v>0</v>
          </cell>
          <cell r="T165">
            <v>0</v>
          </cell>
          <cell r="V165">
            <v>0</v>
          </cell>
          <cell r="W165" t="str">
            <v xml:space="preserve"> </v>
          </cell>
          <cell r="X165" t="str">
            <v xml:space="preserve"> </v>
          </cell>
          <cell r="Y165" t="str">
            <v/>
          </cell>
          <cell r="AA165" t="str">
            <v/>
          </cell>
          <cell r="AB165" t="str">
            <v xml:space="preserve"> </v>
          </cell>
          <cell r="AC165" t="str">
            <v/>
          </cell>
          <cell r="AD165" t="str">
            <v xml:space="preserve"> </v>
          </cell>
          <cell r="AE165" t="str">
            <v xml:space="preserve"> </v>
          </cell>
          <cell r="AF165" t="str">
            <v xml:space="preserve"> </v>
          </cell>
          <cell r="AG165">
            <v>0</v>
          </cell>
          <cell r="AH165" t="str">
            <v xml:space="preserve"> </v>
          </cell>
          <cell r="AI165" t="str">
            <v xml:space="preserve"> </v>
          </cell>
          <cell r="AJ165" t="str">
            <v xml:space="preserve"> </v>
          </cell>
          <cell r="AK165" t="str">
            <v xml:space="preserve"> </v>
          </cell>
          <cell r="AL165" t="str">
            <v xml:space="preserve"> </v>
          </cell>
          <cell r="AM165" t="str">
            <v xml:space="preserve"> </v>
          </cell>
          <cell r="AN165" t="str">
            <v xml:space="preserve"> </v>
          </cell>
        </row>
        <row r="166">
          <cell r="B166" t="str">
            <v>-</v>
          </cell>
          <cell r="J166">
            <v>0</v>
          </cell>
          <cell r="L166">
            <v>0</v>
          </cell>
          <cell r="N166">
            <v>0</v>
          </cell>
          <cell r="P166">
            <v>0</v>
          </cell>
          <cell r="R166">
            <v>0</v>
          </cell>
          <cell r="T166">
            <v>0</v>
          </cell>
          <cell r="V166">
            <v>0</v>
          </cell>
          <cell r="W166" t="str">
            <v xml:space="preserve"> </v>
          </cell>
          <cell r="X166" t="str">
            <v xml:space="preserve"> </v>
          </cell>
          <cell r="Y166" t="str">
            <v/>
          </cell>
          <cell r="AA166" t="str">
            <v/>
          </cell>
          <cell r="AB166" t="str">
            <v xml:space="preserve"> </v>
          </cell>
          <cell r="AC166" t="str">
            <v/>
          </cell>
          <cell r="AD166" t="str">
            <v xml:space="preserve"> </v>
          </cell>
          <cell r="AE166" t="str">
            <v xml:space="preserve"> </v>
          </cell>
          <cell r="AF166" t="str">
            <v xml:space="preserve"> </v>
          </cell>
          <cell r="AG166">
            <v>0</v>
          </cell>
          <cell r="AH166" t="str">
            <v xml:space="preserve"> </v>
          </cell>
          <cell r="AI166" t="str">
            <v xml:space="preserve"> </v>
          </cell>
          <cell r="AJ166" t="str">
            <v xml:space="preserve"> </v>
          </cell>
          <cell r="AK166" t="str">
            <v xml:space="preserve"> </v>
          </cell>
          <cell r="AL166" t="str">
            <v xml:space="preserve"> </v>
          </cell>
          <cell r="AM166" t="str">
            <v xml:space="preserve"> </v>
          </cell>
          <cell r="AN166" t="str">
            <v xml:space="preserve"> </v>
          </cell>
        </row>
        <row r="167">
          <cell r="B167" t="str">
            <v>-</v>
          </cell>
          <cell r="J167">
            <v>0</v>
          </cell>
          <cell r="L167">
            <v>0</v>
          </cell>
          <cell r="N167">
            <v>0</v>
          </cell>
          <cell r="P167">
            <v>0</v>
          </cell>
          <cell r="R167">
            <v>0</v>
          </cell>
          <cell r="T167">
            <v>0</v>
          </cell>
          <cell r="V167">
            <v>0</v>
          </cell>
          <cell r="W167" t="str">
            <v xml:space="preserve"> </v>
          </cell>
          <cell r="X167" t="str">
            <v xml:space="preserve"> </v>
          </cell>
          <cell r="Y167" t="str">
            <v/>
          </cell>
          <cell r="AA167" t="str">
            <v/>
          </cell>
          <cell r="AB167" t="str">
            <v xml:space="preserve"> </v>
          </cell>
          <cell r="AC167" t="str">
            <v/>
          </cell>
          <cell r="AD167" t="str">
            <v xml:space="preserve"> </v>
          </cell>
          <cell r="AE167" t="str">
            <v xml:space="preserve"> </v>
          </cell>
          <cell r="AF167" t="str">
            <v xml:space="preserve"> </v>
          </cell>
          <cell r="AG167">
            <v>0</v>
          </cell>
          <cell r="AH167" t="str">
            <v xml:space="preserve"> </v>
          </cell>
          <cell r="AI167" t="str">
            <v xml:space="preserve"> </v>
          </cell>
          <cell r="AJ167" t="str">
            <v xml:space="preserve"> </v>
          </cell>
          <cell r="AK167" t="str">
            <v xml:space="preserve"> </v>
          </cell>
          <cell r="AL167" t="str">
            <v xml:space="preserve"> </v>
          </cell>
          <cell r="AM167" t="str">
            <v xml:space="preserve"> </v>
          </cell>
          <cell r="AN167" t="str">
            <v xml:space="preserve"> </v>
          </cell>
        </row>
        <row r="168">
          <cell r="B168" t="str">
            <v>-</v>
          </cell>
          <cell r="J168">
            <v>0</v>
          </cell>
          <cell r="L168">
            <v>0</v>
          </cell>
          <cell r="N168">
            <v>0</v>
          </cell>
          <cell r="P168">
            <v>0</v>
          </cell>
          <cell r="R168">
            <v>0</v>
          </cell>
          <cell r="T168">
            <v>0</v>
          </cell>
          <cell r="V168">
            <v>0</v>
          </cell>
          <cell r="W168" t="str">
            <v xml:space="preserve"> </v>
          </cell>
          <cell r="X168" t="str">
            <v xml:space="preserve"> </v>
          </cell>
          <cell r="Y168" t="str">
            <v/>
          </cell>
          <cell r="AA168" t="str">
            <v/>
          </cell>
          <cell r="AB168" t="str">
            <v xml:space="preserve"> </v>
          </cell>
          <cell r="AC168" t="str">
            <v/>
          </cell>
          <cell r="AD168" t="str">
            <v xml:space="preserve"> </v>
          </cell>
          <cell r="AE168" t="str">
            <v xml:space="preserve"> </v>
          </cell>
          <cell r="AF168" t="str">
            <v xml:space="preserve"> </v>
          </cell>
          <cell r="AG168">
            <v>0</v>
          </cell>
          <cell r="AH168" t="str">
            <v xml:space="preserve"> </v>
          </cell>
          <cell r="AI168" t="str">
            <v xml:space="preserve"> </v>
          </cell>
          <cell r="AJ168" t="str">
            <v xml:space="preserve"> </v>
          </cell>
          <cell r="AK168" t="str">
            <v xml:space="preserve"> </v>
          </cell>
          <cell r="AL168" t="str">
            <v xml:space="preserve"> </v>
          </cell>
          <cell r="AM168" t="str">
            <v xml:space="preserve"> </v>
          </cell>
          <cell r="AN168" t="str">
            <v xml:space="preserve"> </v>
          </cell>
        </row>
        <row r="169">
          <cell r="B169" t="str">
            <v>-</v>
          </cell>
          <cell r="J169">
            <v>0</v>
          </cell>
          <cell r="L169">
            <v>0</v>
          </cell>
          <cell r="N169">
            <v>0</v>
          </cell>
          <cell r="P169">
            <v>0</v>
          </cell>
          <cell r="R169">
            <v>0</v>
          </cell>
          <cell r="T169">
            <v>0</v>
          </cell>
          <cell r="V169">
            <v>0</v>
          </cell>
          <cell r="W169" t="str">
            <v xml:space="preserve"> </v>
          </cell>
          <cell r="X169" t="str">
            <v xml:space="preserve"> </v>
          </cell>
          <cell r="Y169" t="str">
            <v/>
          </cell>
          <cell r="AA169" t="str">
            <v/>
          </cell>
          <cell r="AB169" t="str">
            <v xml:space="preserve"> </v>
          </cell>
          <cell r="AC169" t="str">
            <v/>
          </cell>
          <cell r="AD169" t="str">
            <v xml:space="preserve"> </v>
          </cell>
          <cell r="AE169" t="str">
            <v xml:space="preserve"> </v>
          </cell>
          <cell r="AF169" t="str">
            <v xml:space="preserve"> </v>
          </cell>
          <cell r="AG169">
            <v>0</v>
          </cell>
          <cell r="AH169" t="str">
            <v xml:space="preserve"> </v>
          </cell>
          <cell r="AI169" t="str">
            <v xml:space="preserve"> </v>
          </cell>
          <cell r="AJ169" t="str">
            <v xml:space="preserve"> </v>
          </cell>
          <cell r="AK169" t="str">
            <v xml:space="preserve"> </v>
          </cell>
          <cell r="AL169" t="str">
            <v xml:space="preserve"> </v>
          </cell>
          <cell r="AM169" t="str">
            <v xml:space="preserve"> </v>
          </cell>
          <cell r="AN169" t="str">
            <v xml:space="preserve"> </v>
          </cell>
        </row>
        <row r="170">
          <cell r="B170" t="str">
            <v>-</v>
          </cell>
          <cell r="J170">
            <v>0</v>
          </cell>
          <cell r="L170">
            <v>0</v>
          </cell>
          <cell r="N170">
            <v>0</v>
          </cell>
          <cell r="P170">
            <v>0</v>
          </cell>
          <cell r="R170">
            <v>0</v>
          </cell>
          <cell r="T170">
            <v>0</v>
          </cell>
          <cell r="V170">
            <v>0</v>
          </cell>
          <cell r="W170" t="str">
            <v xml:space="preserve"> </v>
          </cell>
          <cell r="X170" t="str">
            <v xml:space="preserve"> </v>
          </cell>
          <cell r="Y170" t="str">
            <v/>
          </cell>
          <cell r="AA170" t="str">
            <v/>
          </cell>
          <cell r="AB170" t="str">
            <v xml:space="preserve"> </v>
          </cell>
          <cell r="AC170" t="str">
            <v/>
          </cell>
          <cell r="AD170" t="str">
            <v xml:space="preserve"> </v>
          </cell>
          <cell r="AE170" t="str">
            <v xml:space="preserve"> </v>
          </cell>
          <cell r="AF170" t="str">
            <v xml:space="preserve"> </v>
          </cell>
          <cell r="AG170">
            <v>0</v>
          </cell>
          <cell r="AH170" t="str">
            <v xml:space="preserve"> </v>
          </cell>
          <cell r="AI170" t="str">
            <v xml:space="preserve"> </v>
          </cell>
          <cell r="AJ170" t="str">
            <v xml:space="preserve"> </v>
          </cell>
          <cell r="AK170" t="str">
            <v xml:space="preserve"> </v>
          </cell>
          <cell r="AL170" t="str">
            <v xml:space="preserve"> </v>
          </cell>
          <cell r="AM170" t="str">
            <v xml:space="preserve"> </v>
          </cell>
          <cell r="AN170" t="str">
            <v xml:space="preserve"> </v>
          </cell>
        </row>
        <row r="171">
          <cell r="B171" t="str">
            <v>-</v>
          </cell>
          <cell r="J171">
            <v>0</v>
          </cell>
          <cell r="L171">
            <v>0</v>
          </cell>
          <cell r="N171">
            <v>0</v>
          </cell>
          <cell r="P171">
            <v>0</v>
          </cell>
          <cell r="R171">
            <v>0</v>
          </cell>
          <cell r="T171">
            <v>0</v>
          </cell>
          <cell r="V171">
            <v>0</v>
          </cell>
          <cell r="W171" t="str">
            <v xml:space="preserve"> </v>
          </cell>
          <cell r="X171" t="str">
            <v xml:space="preserve"> </v>
          </cell>
          <cell r="Y171" t="str">
            <v/>
          </cell>
          <cell r="AA171" t="str">
            <v/>
          </cell>
          <cell r="AB171" t="str">
            <v xml:space="preserve"> </v>
          </cell>
          <cell r="AC171" t="str">
            <v/>
          </cell>
          <cell r="AD171" t="str">
            <v xml:space="preserve"> </v>
          </cell>
          <cell r="AE171" t="str">
            <v xml:space="preserve"> </v>
          </cell>
          <cell r="AF171" t="str">
            <v xml:space="preserve"> </v>
          </cell>
          <cell r="AG171">
            <v>0</v>
          </cell>
          <cell r="AH171" t="str">
            <v xml:space="preserve"> </v>
          </cell>
          <cell r="AI171" t="str">
            <v xml:space="preserve"> </v>
          </cell>
          <cell r="AJ171" t="str">
            <v xml:space="preserve"> </v>
          </cell>
          <cell r="AK171" t="str">
            <v xml:space="preserve"> </v>
          </cell>
          <cell r="AL171" t="str">
            <v xml:space="preserve"> </v>
          </cell>
          <cell r="AM171" t="str">
            <v xml:space="preserve"> </v>
          </cell>
          <cell r="AN171" t="str">
            <v xml:space="preserve"> </v>
          </cell>
        </row>
        <row r="172">
          <cell r="B172" t="str">
            <v>-</v>
          </cell>
          <cell r="J172">
            <v>0</v>
          </cell>
          <cell r="L172">
            <v>0</v>
          </cell>
          <cell r="N172">
            <v>0</v>
          </cell>
          <cell r="P172">
            <v>0</v>
          </cell>
          <cell r="R172">
            <v>0</v>
          </cell>
          <cell r="T172">
            <v>0</v>
          </cell>
          <cell r="V172">
            <v>0</v>
          </cell>
          <cell r="W172" t="str">
            <v xml:space="preserve"> </v>
          </cell>
          <cell r="X172" t="str">
            <v xml:space="preserve"> </v>
          </cell>
          <cell r="Y172" t="str">
            <v/>
          </cell>
          <cell r="AA172" t="str">
            <v/>
          </cell>
          <cell r="AB172" t="str">
            <v xml:space="preserve"> </v>
          </cell>
          <cell r="AC172" t="str">
            <v/>
          </cell>
          <cell r="AD172" t="str">
            <v xml:space="preserve"> </v>
          </cell>
          <cell r="AE172" t="str">
            <v xml:space="preserve"> </v>
          </cell>
          <cell r="AF172" t="str">
            <v xml:space="preserve"> </v>
          </cell>
          <cell r="AG172">
            <v>0</v>
          </cell>
          <cell r="AH172" t="str">
            <v xml:space="preserve"> </v>
          </cell>
          <cell r="AI172" t="str">
            <v xml:space="preserve"> </v>
          </cell>
          <cell r="AJ172" t="str">
            <v xml:space="preserve"> </v>
          </cell>
          <cell r="AK172" t="str">
            <v xml:space="preserve"> </v>
          </cell>
          <cell r="AL172" t="str">
            <v xml:space="preserve"> </v>
          </cell>
          <cell r="AM172" t="str">
            <v xml:space="preserve"> </v>
          </cell>
          <cell r="AN172" t="str">
            <v xml:space="preserve"> </v>
          </cell>
        </row>
        <row r="173">
          <cell r="B173" t="str">
            <v>-</v>
          </cell>
          <cell r="J173">
            <v>0</v>
          </cell>
          <cell r="L173">
            <v>0</v>
          </cell>
          <cell r="N173">
            <v>0</v>
          </cell>
          <cell r="P173">
            <v>0</v>
          </cell>
          <cell r="R173">
            <v>0</v>
          </cell>
          <cell r="T173">
            <v>0</v>
          </cell>
          <cell r="V173">
            <v>0</v>
          </cell>
          <cell r="W173" t="str">
            <v xml:space="preserve"> </v>
          </cell>
          <cell r="X173" t="str">
            <v xml:space="preserve"> </v>
          </cell>
          <cell r="Y173" t="str">
            <v/>
          </cell>
          <cell r="AA173" t="str">
            <v/>
          </cell>
          <cell r="AB173" t="str">
            <v xml:space="preserve"> </v>
          </cell>
          <cell r="AC173" t="str">
            <v/>
          </cell>
          <cell r="AD173" t="str">
            <v xml:space="preserve"> </v>
          </cell>
          <cell r="AE173" t="str">
            <v xml:space="preserve"> </v>
          </cell>
          <cell r="AF173" t="str">
            <v xml:space="preserve"> </v>
          </cell>
          <cell r="AG173">
            <v>0</v>
          </cell>
          <cell r="AH173" t="str">
            <v xml:space="preserve"> </v>
          </cell>
          <cell r="AI173" t="str">
            <v xml:space="preserve"> </v>
          </cell>
          <cell r="AJ173" t="str">
            <v xml:space="preserve"> </v>
          </cell>
          <cell r="AK173" t="str">
            <v xml:space="preserve"> </v>
          </cell>
          <cell r="AL173" t="str">
            <v xml:space="preserve"> </v>
          </cell>
          <cell r="AM173" t="str">
            <v xml:space="preserve"> </v>
          </cell>
          <cell r="AN173" t="str">
            <v xml:space="preserve"> </v>
          </cell>
        </row>
        <row r="174">
          <cell r="B174" t="str">
            <v>-</v>
          </cell>
          <cell r="J174">
            <v>0</v>
          </cell>
          <cell r="L174">
            <v>0</v>
          </cell>
          <cell r="N174">
            <v>0</v>
          </cell>
          <cell r="P174">
            <v>0</v>
          </cell>
          <cell r="R174">
            <v>0</v>
          </cell>
          <cell r="T174">
            <v>0</v>
          </cell>
          <cell r="V174">
            <v>0</v>
          </cell>
          <cell r="W174" t="str">
            <v xml:space="preserve"> </v>
          </cell>
          <cell r="X174" t="str">
            <v xml:space="preserve"> </v>
          </cell>
          <cell r="Y174" t="str">
            <v/>
          </cell>
          <cell r="AA174" t="str">
            <v/>
          </cell>
          <cell r="AB174" t="str">
            <v xml:space="preserve"> </v>
          </cell>
          <cell r="AC174" t="str">
            <v/>
          </cell>
          <cell r="AD174" t="str">
            <v xml:space="preserve"> </v>
          </cell>
          <cell r="AE174" t="str">
            <v xml:space="preserve"> </v>
          </cell>
          <cell r="AF174" t="str">
            <v xml:space="preserve"> </v>
          </cell>
          <cell r="AG174">
            <v>0</v>
          </cell>
          <cell r="AH174" t="str">
            <v xml:space="preserve"> </v>
          </cell>
          <cell r="AI174" t="str">
            <v xml:space="preserve"> </v>
          </cell>
          <cell r="AJ174" t="str">
            <v xml:space="preserve"> </v>
          </cell>
          <cell r="AK174" t="str">
            <v xml:space="preserve"> </v>
          </cell>
          <cell r="AL174" t="str">
            <v xml:space="preserve"> </v>
          </cell>
          <cell r="AM174" t="str">
            <v xml:space="preserve"> </v>
          </cell>
          <cell r="AN174" t="str">
            <v xml:space="preserve"> </v>
          </cell>
        </row>
        <row r="175">
          <cell r="B175" t="str">
            <v>-</v>
          </cell>
          <cell r="J175">
            <v>0</v>
          </cell>
          <cell r="L175">
            <v>0</v>
          </cell>
          <cell r="N175">
            <v>0</v>
          </cell>
          <cell r="P175">
            <v>0</v>
          </cell>
          <cell r="R175">
            <v>0</v>
          </cell>
          <cell r="T175">
            <v>0</v>
          </cell>
          <cell r="V175">
            <v>0</v>
          </cell>
          <cell r="W175" t="str">
            <v xml:space="preserve"> </v>
          </cell>
          <cell r="X175" t="str">
            <v xml:space="preserve"> </v>
          </cell>
          <cell r="Y175" t="str">
            <v/>
          </cell>
          <cell r="AA175" t="str">
            <v/>
          </cell>
          <cell r="AB175" t="str">
            <v xml:space="preserve"> </v>
          </cell>
          <cell r="AC175" t="str">
            <v/>
          </cell>
          <cell r="AD175" t="str">
            <v xml:space="preserve"> </v>
          </cell>
          <cell r="AE175" t="str">
            <v xml:space="preserve"> </v>
          </cell>
          <cell r="AF175" t="str">
            <v xml:space="preserve"> </v>
          </cell>
          <cell r="AG175">
            <v>0</v>
          </cell>
          <cell r="AH175" t="str">
            <v xml:space="preserve"> </v>
          </cell>
          <cell r="AI175" t="str">
            <v xml:space="preserve"> </v>
          </cell>
          <cell r="AJ175" t="str">
            <v xml:space="preserve"> </v>
          </cell>
          <cell r="AK175" t="str">
            <v xml:space="preserve"> </v>
          </cell>
          <cell r="AL175" t="str">
            <v xml:space="preserve"> </v>
          </cell>
          <cell r="AM175" t="str">
            <v xml:space="preserve"> </v>
          </cell>
          <cell r="AN175" t="str">
            <v xml:space="preserve"> </v>
          </cell>
        </row>
        <row r="176">
          <cell r="B176" t="str">
            <v>-</v>
          </cell>
          <cell r="J176">
            <v>0</v>
          </cell>
          <cell r="L176">
            <v>0</v>
          </cell>
          <cell r="N176">
            <v>0</v>
          </cell>
          <cell r="P176">
            <v>0</v>
          </cell>
          <cell r="R176">
            <v>0</v>
          </cell>
          <cell r="T176">
            <v>0</v>
          </cell>
          <cell r="V176">
            <v>0</v>
          </cell>
          <cell r="W176" t="str">
            <v xml:space="preserve"> </v>
          </cell>
          <cell r="X176" t="str">
            <v xml:space="preserve"> </v>
          </cell>
          <cell r="Y176" t="str">
            <v/>
          </cell>
          <cell r="AA176" t="str">
            <v/>
          </cell>
          <cell r="AB176" t="str">
            <v xml:space="preserve"> </v>
          </cell>
          <cell r="AC176" t="str">
            <v/>
          </cell>
          <cell r="AD176" t="str">
            <v xml:space="preserve"> </v>
          </cell>
          <cell r="AE176" t="str">
            <v xml:space="preserve"> </v>
          </cell>
          <cell r="AF176" t="str">
            <v xml:space="preserve"> </v>
          </cell>
          <cell r="AG176">
            <v>0</v>
          </cell>
          <cell r="AH176" t="str">
            <v xml:space="preserve"> </v>
          </cell>
          <cell r="AI176" t="str">
            <v xml:space="preserve"> </v>
          </cell>
          <cell r="AJ176" t="str">
            <v xml:space="preserve"> </v>
          </cell>
          <cell r="AK176" t="str">
            <v xml:space="preserve"> </v>
          </cell>
          <cell r="AL176" t="str">
            <v xml:space="preserve"> </v>
          </cell>
          <cell r="AM176" t="str">
            <v xml:space="preserve"> </v>
          </cell>
          <cell r="AN176" t="str">
            <v xml:space="preserve"> </v>
          </cell>
        </row>
        <row r="177">
          <cell r="B177" t="str">
            <v>-</v>
          </cell>
          <cell r="J177">
            <v>0</v>
          </cell>
          <cell r="L177">
            <v>0</v>
          </cell>
          <cell r="N177">
            <v>0</v>
          </cell>
          <cell r="P177">
            <v>0</v>
          </cell>
          <cell r="R177">
            <v>0</v>
          </cell>
          <cell r="T177">
            <v>0</v>
          </cell>
          <cell r="V177">
            <v>0</v>
          </cell>
          <cell r="W177" t="str">
            <v xml:space="preserve"> </v>
          </cell>
          <cell r="X177" t="str">
            <v xml:space="preserve"> </v>
          </cell>
          <cell r="Y177" t="str">
            <v/>
          </cell>
          <cell r="AA177" t="str">
            <v/>
          </cell>
          <cell r="AB177" t="str">
            <v xml:space="preserve"> </v>
          </cell>
          <cell r="AC177" t="str">
            <v/>
          </cell>
          <cell r="AD177" t="str">
            <v xml:space="preserve"> </v>
          </cell>
          <cell r="AE177" t="str">
            <v xml:space="preserve"> </v>
          </cell>
          <cell r="AF177" t="str">
            <v xml:space="preserve"> </v>
          </cell>
          <cell r="AG177">
            <v>0</v>
          </cell>
          <cell r="AH177" t="str">
            <v xml:space="preserve"> </v>
          </cell>
          <cell r="AI177" t="str">
            <v xml:space="preserve"> </v>
          </cell>
          <cell r="AJ177" t="str">
            <v xml:space="preserve"> </v>
          </cell>
          <cell r="AK177" t="str">
            <v xml:space="preserve"> </v>
          </cell>
          <cell r="AL177" t="str">
            <v xml:space="preserve"> </v>
          </cell>
          <cell r="AM177" t="str">
            <v xml:space="preserve"> </v>
          </cell>
          <cell r="AN177" t="str">
            <v xml:space="preserve"> </v>
          </cell>
        </row>
        <row r="178">
          <cell r="B178" t="str">
            <v>-</v>
          </cell>
          <cell r="J178">
            <v>0</v>
          </cell>
          <cell r="L178">
            <v>0</v>
          </cell>
          <cell r="N178">
            <v>0</v>
          </cell>
          <cell r="P178">
            <v>0</v>
          </cell>
          <cell r="R178">
            <v>0</v>
          </cell>
          <cell r="T178">
            <v>0</v>
          </cell>
          <cell r="V178">
            <v>0</v>
          </cell>
          <cell r="W178" t="str">
            <v xml:space="preserve"> </v>
          </cell>
          <cell r="X178" t="str">
            <v xml:space="preserve"> </v>
          </cell>
          <cell r="Y178" t="str">
            <v/>
          </cell>
          <cell r="AA178" t="str">
            <v/>
          </cell>
          <cell r="AB178" t="str">
            <v xml:space="preserve"> </v>
          </cell>
          <cell r="AC178" t="str">
            <v/>
          </cell>
          <cell r="AD178" t="str">
            <v xml:space="preserve"> </v>
          </cell>
          <cell r="AE178" t="str">
            <v xml:space="preserve"> </v>
          </cell>
          <cell r="AF178" t="str">
            <v xml:space="preserve"> </v>
          </cell>
          <cell r="AG178">
            <v>0</v>
          </cell>
          <cell r="AH178" t="str">
            <v xml:space="preserve"> </v>
          </cell>
          <cell r="AI178" t="str">
            <v xml:space="preserve"> </v>
          </cell>
          <cell r="AJ178" t="str">
            <v xml:space="preserve"> </v>
          </cell>
          <cell r="AK178" t="str">
            <v xml:space="preserve"> </v>
          </cell>
          <cell r="AL178" t="str">
            <v xml:space="preserve"> </v>
          </cell>
          <cell r="AM178" t="str">
            <v xml:space="preserve"> </v>
          </cell>
          <cell r="AN178" t="str">
            <v xml:space="preserve"> </v>
          </cell>
        </row>
        <row r="179">
          <cell r="B179" t="str">
            <v>-</v>
          </cell>
          <cell r="J179">
            <v>0</v>
          </cell>
          <cell r="L179">
            <v>0</v>
          </cell>
          <cell r="N179">
            <v>0</v>
          </cell>
          <cell r="P179">
            <v>0</v>
          </cell>
          <cell r="R179">
            <v>0</v>
          </cell>
          <cell r="T179">
            <v>0</v>
          </cell>
          <cell r="V179">
            <v>0</v>
          </cell>
          <cell r="W179" t="str">
            <v xml:space="preserve"> </v>
          </cell>
          <cell r="X179" t="str">
            <v xml:space="preserve"> </v>
          </cell>
          <cell r="Y179" t="str">
            <v/>
          </cell>
          <cell r="AA179" t="str">
            <v/>
          </cell>
          <cell r="AB179" t="str">
            <v xml:space="preserve"> </v>
          </cell>
          <cell r="AC179" t="str">
            <v/>
          </cell>
          <cell r="AD179" t="str">
            <v xml:space="preserve"> </v>
          </cell>
          <cell r="AE179" t="str">
            <v xml:space="preserve"> </v>
          </cell>
          <cell r="AF179" t="str">
            <v xml:space="preserve"> </v>
          </cell>
          <cell r="AG179">
            <v>0</v>
          </cell>
          <cell r="AH179" t="str">
            <v xml:space="preserve"> </v>
          </cell>
          <cell r="AI179" t="str">
            <v xml:space="preserve"> </v>
          </cell>
          <cell r="AJ179" t="str">
            <v xml:space="preserve"> </v>
          </cell>
          <cell r="AK179" t="str">
            <v xml:space="preserve"> </v>
          </cell>
          <cell r="AL179" t="str">
            <v xml:space="preserve"> </v>
          </cell>
          <cell r="AM179" t="str">
            <v xml:space="preserve"> </v>
          </cell>
          <cell r="AN179" t="str">
            <v xml:space="preserve"> </v>
          </cell>
        </row>
        <row r="180">
          <cell r="B180" t="str">
            <v>-</v>
          </cell>
          <cell r="J180">
            <v>0</v>
          </cell>
          <cell r="L180">
            <v>0</v>
          </cell>
          <cell r="N180">
            <v>0</v>
          </cell>
          <cell r="P180">
            <v>0</v>
          </cell>
          <cell r="R180">
            <v>0</v>
          </cell>
          <cell r="T180">
            <v>0</v>
          </cell>
          <cell r="V180">
            <v>0</v>
          </cell>
          <cell r="W180" t="str">
            <v xml:space="preserve"> </v>
          </cell>
          <cell r="X180" t="str">
            <v xml:space="preserve"> </v>
          </cell>
          <cell r="Y180" t="str">
            <v/>
          </cell>
          <cell r="AA180" t="str">
            <v/>
          </cell>
          <cell r="AB180" t="str">
            <v xml:space="preserve"> </v>
          </cell>
          <cell r="AC180" t="str">
            <v/>
          </cell>
          <cell r="AD180" t="str">
            <v xml:space="preserve"> </v>
          </cell>
          <cell r="AE180" t="str">
            <v xml:space="preserve"> </v>
          </cell>
          <cell r="AF180" t="str">
            <v xml:space="preserve"> </v>
          </cell>
          <cell r="AG180">
            <v>0</v>
          </cell>
          <cell r="AH180" t="str">
            <v xml:space="preserve"> </v>
          </cell>
          <cell r="AI180" t="str">
            <v xml:space="preserve"> </v>
          </cell>
          <cell r="AJ180" t="str">
            <v xml:space="preserve"> </v>
          </cell>
          <cell r="AK180" t="str">
            <v xml:space="preserve"> </v>
          </cell>
          <cell r="AL180" t="str">
            <v xml:space="preserve"> </v>
          </cell>
          <cell r="AM180" t="str">
            <v xml:space="preserve"> </v>
          </cell>
          <cell r="AN180" t="str">
            <v xml:space="preserve"> </v>
          </cell>
        </row>
        <row r="181">
          <cell r="B181" t="str">
            <v>-</v>
          </cell>
          <cell r="J181">
            <v>0</v>
          </cell>
          <cell r="L181">
            <v>0</v>
          </cell>
          <cell r="N181">
            <v>0</v>
          </cell>
          <cell r="P181">
            <v>0</v>
          </cell>
          <cell r="R181">
            <v>0</v>
          </cell>
          <cell r="T181">
            <v>0</v>
          </cell>
          <cell r="V181">
            <v>0</v>
          </cell>
          <cell r="W181" t="str">
            <v xml:space="preserve"> </v>
          </cell>
          <cell r="X181" t="str">
            <v xml:space="preserve"> </v>
          </cell>
          <cell r="Y181" t="str">
            <v/>
          </cell>
          <cell r="AA181" t="str">
            <v/>
          </cell>
          <cell r="AB181" t="str">
            <v xml:space="preserve"> </v>
          </cell>
          <cell r="AC181" t="str">
            <v/>
          </cell>
          <cell r="AD181" t="str">
            <v xml:space="preserve"> </v>
          </cell>
          <cell r="AE181" t="str">
            <v xml:space="preserve"> </v>
          </cell>
          <cell r="AF181" t="str">
            <v xml:space="preserve"> </v>
          </cell>
          <cell r="AG181">
            <v>0</v>
          </cell>
          <cell r="AH181" t="str">
            <v xml:space="preserve"> </v>
          </cell>
          <cell r="AI181" t="str">
            <v xml:space="preserve"> </v>
          </cell>
          <cell r="AJ181" t="str">
            <v xml:space="preserve"> </v>
          </cell>
          <cell r="AK181" t="str">
            <v xml:space="preserve"> </v>
          </cell>
          <cell r="AL181" t="str">
            <v xml:space="preserve"> </v>
          </cell>
          <cell r="AM181" t="str">
            <v xml:space="preserve"> </v>
          </cell>
          <cell r="AN181" t="str">
            <v xml:space="preserve"> </v>
          </cell>
        </row>
        <row r="182">
          <cell r="B182" t="str">
            <v>-</v>
          </cell>
          <cell r="J182">
            <v>0</v>
          </cell>
          <cell r="L182">
            <v>0</v>
          </cell>
          <cell r="N182">
            <v>0</v>
          </cell>
          <cell r="P182">
            <v>0</v>
          </cell>
          <cell r="R182">
            <v>0</v>
          </cell>
          <cell r="T182">
            <v>0</v>
          </cell>
          <cell r="V182">
            <v>0</v>
          </cell>
          <cell r="W182" t="str">
            <v xml:space="preserve"> </v>
          </cell>
          <cell r="X182" t="str">
            <v xml:space="preserve"> </v>
          </cell>
          <cell r="Y182" t="str">
            <v/>
          </cell>
          <cell r="AA182" t="str">
            <v/>
          </cell>
          <cell r="AB182" t="str">
            <v xml:space="preserve"> </v>
          </cell>
          <cell r="AC182" t="str">
            <v/>
          </cell>
          <cell r="AD182" t="str">
            <v xml:space="preserve"> </v>
          </cell>
          <cell r="AE182" t="str">
            <v xml:space="preserve"> </v>
          </cell>
          <cell r="AF182" t="str">
            <v xml:space="preserve"> </v>
          </cell>
          <cell r="AG182">
            <v>0</v>
          </cell>
          <cell r="AH182" t="str">
            <v xml:space="preserve"> </v>
          </cell>
          <cell r="AI182" t="str">
            <v xml:space="preserve"> </v>
          </cell>
          <cell r="AJ182" t="str">
            <v xml:space="preserve"> </v>
          </cell>
          <cell r="AK182" t="str">
            <v xml:space="preserve"> </v>
          </cell>
          <cell r="AL182" t="str">
            <v xml:space="preserve"> </v>
          </cell>
          <cell r="AM182" t="str">
            <v xml:space="preserve"> </v>
          </cell>
          <cell r="AN182" t="str">
            <v xml:space="preserve"> </v>
          </cell>
        </row>
        <row r="183">
          <cell r="B183" t="str">
            <v>-</v>
          </cell>
          <cell r="J183">
            <v>0</v>
          </cell>
          <cell r="L183">
            <v>0</v>
          </cell>
          <cell r="N183">
            <v>0</v>
          </cell>
          <cell r="P183">
            <v>0</v>
          </cell>
          <cell r="R183">
            <v>0</v>
          </cell>
          <cell r="T183">
            <v>0</v>
          </cell>
          <cell r="V183">
            <v>0</v>
          </cell>
          <cell r="W183" t="str">
            <v xml:space="preserve"> </v>
          </cell>
          <cell r="X183" t="str">
            <v xml:space="preserve"> </v>
          </cell>
          <cell r="Y183" t="str">
            <v/>
          </cell>
          <cell r="AA183" t="str">
            <v/>
          </cell>
          <cell r="AB183" t="str">
            <v xml:space="preserve"> </v>
          </cell>
          <cell r="AC183" t="str">
            <v/>
          </cell>
          <cell r="AD183" t="str">
            <v xml:space="preserve"> </v>
          </cell>
          <cell r="AE183" t="str">
            <v xml:space="preserve"> </v>
          </cell>
          <cell r="AF183" t="str">
            <v xml:space="preserve"> </v>
          </cell>
          <cell r="AG183">
            <v>0</v>
          </cell>
          <cell r="AH183" t="str">
            <v xml:space="preserve"> </v>
          </cell>
          <cell r="AI183" t="str">
            <v xml:space="preserve"> </v>
          </cell>
          <cell r="AJ183" t="str">
            <v xml:space="preserve"> </v>
          </cell>
          <cell r="AK183" t="str">
            <v xml:space="preserve"> </v>
          </cell>
          <cell r="AL183" t="str">
            <v xml:space="preserve"> </v>
          </cell>
          <cell r="AM183" t="str">
            <v xml:space="preserve"> </v>
          </cell>
          <cell r="AN183" t="str">
            <v xml:space="preserve"> </v>
          </cell>
        </row>
        <row r="184">
          <cell r="B184" t="str">
            <v>-</v>
          </cell>
          <cell r="J184">
            <v>0</v>
          </cell>
          <cell r="L184">
            <v>0</v>
          </cell>
          <cell r="N184">
            <v>0</v>
          </cell>
          <cell r="P184">
            <v>0</v>
          </cell>
          <cell r="R184">
            <v>0</v>
          </cell>
          <cell r="T184">
            <v>0</v>
          </cell>
          <cell r="V184">
            <v>0</v>
          </cell>
          <cell r="W184" t="str">
            <v xml:space="preserve"> </v>
          </cell>
          <cell r="X184" t="str">
            <v xml:space="preserve"> </v>
          </cell>
          <cell r="Y184" t="str">
            <v/>
          </cell>
          <cell r="AA184" t="str">
            <v/>
          </cell>
          <cell r="AB184" t="str">
            <v xml:space="preserve"> </v>
          </cell>
          <cell r="AC184" t="str">
            <v/>
          </cell>
          <cell r="AD184" t="str">
            <v xml:space="preserve"> </v>
          </cell>
          <cell r="AE184" t="str">
            <v xml:space="preserve"> </v>
          </cell>
          <cell r="AF184" t="str">
            <v xml:space="preserve"> </v>
          </cell>
          <cell r="AG184">
            <v>0</v>
          </cell>
          <cell r="AH184" t="str">
            <v xml:space="preserve"> </v>
          </cell>
          <cell r="AI184" t="str">
            <v xml:space="preserve"> </v>
          </cell>
          <cell r="AJ184" t="str">
            <v xml:space="preserve"> </v>
          </cell>
          <cell r="AK184" t="str">
            <v xml:space="preserve"> </v>
          </cell>
          <cell r="AL184" t="str">
            <v xml:space="preserve"> </v>
          </cell>
          <cell r="AM184" t="str">
            <v xml:space="preserve"> </v>
          </cell>
          <cell r="AN184" t="str">
            <v xml:space="preserve"> </v>
          </cell>
        </row>
        <row r="185">
          <cell r="B185" t="str">
            <v>-</v>
          </cell>
          <cell r="J185">
            <v>0</v>
          </cell>
          <cell r="L185">
            <v>0</v>
          </cell>
          <cell r="N185">
            <v>0</v>
          </cell>
          <cell r="P185">
            <v>0</v>
          </cell>
          <cell r="R185">
            <v>0</v>
          </cell>
          <cell r="T185">
            <v>0</v>
          </cell>
          <cell r="V185">
            <v>0</v>
          </cell>
          <cell r="W185" t="str">
            <v xml:space="preserve"> </v>
          </cell>
          <cell r="X185" t="str">
            <v xml:space="preserve"> </v>
          </cell>
          <cell r="Y185" t="str">
            <v/>
          </cell>
          <cell r="AA185" t="str">
            <v/>
          </cell>
          <cell r="AB185" t="str">
            <v xml:space="preserve"> </v>
          </cell>
          <cell r="AC185" t="str">
            <v/>
          </cell>
          <cell r="AD185" t="str">
            <v xml:space="preserve"> </v>
          </cell>
          <cell r="AE185" t="str">
            <v xml:space="preserve"> </v>
          </cell>
          <cell r="AF185" t="str">
            <v xml:space="preserve"> </v>
          </cell>
          <cell r="AG185">
            <v>0</v>
          </cell>
          <cell r="AH185" t="str">
            <v xml:space="preserve"> </v>
          </cell>
          <cell r="AI185" t="str">
            <v xml:space="preserve"> </v>
          </cell>
          <cell r="AJ185" t="str">
            <v xml:space="preserve"> </v>
          </cell>
          <cell r="AK185" t="str">
            <v xml:space="preserve"> </v>
          </cell>
          <cell r="AL185" t="str">
            <v xml:space="preserve"> </v>
          </cell>
          <cell r="AM185" t="str">
            <v xml:space="preserve"> </v>
          </cell>
          <cell r="AN185" t="str">
            <v xml:space="preserve"> </v>
          </cell>
        </row>
        <row r="186">
          <cell r="B186" t="str">
            <v>-</v>
          </cell>
          <cell r="J186">
            <v>0</v>
          </cell>
          <cell r="L186">
            <v>0</v>
          </cell>
          <cell r="N186">
            <v>0</v>
          </cell>
          <cell r="P186">
            <v>0</v>
          </cell>
          <cell r="R186">
            <v>0</v>
          </cell>
          <cell r="T186">
            <v>0</v>
          </cell>
          <cell r="V186">
            <v>0</v>
          </cell>
          <cell r="W186" t="str">
            <v xml:space="preserve"> </v>
          </cell>
          <cell r="X186" t="str">
            <v xml:space="preserve"> </v>
          </cell>
          <cell r="Y186" t="str">
            <v/>
          </cell>
          <cell r="AA186" t="str">
            <v/>
          </cell>
          <cell r="AB186" t="str">
            <v xml:space="preserve"> </v>
          </cell>
          <cell r="AC186" t="str">
            <v/>
          </cell>
          <cell r="AD186" t="str">
            <v xml:space="preserve"> </v>
          </cell>
          <cell r="AE186" t="str">
            <v xml:space="preserve"> </v>
          </cell>
          <cell r="AF186" t="str">
            <v xml:space="preserve"> </v>
          </cell>
          <cell r="AG186">
            <v>0</v>
          </cell>
          <cell r="AH186" t="str">
            <v xml:space="preserve"> </v>
          </cell>
          <cell r="AI186" t="str">
            <v xml:space="preserve"> </v>
          </cell>
          <cell r="AJ186" t="str">
            <v xml:space="preserve"> </v>
          </cell>
          <cell r="AK186" t="str">
            <v xml:space="preserve"> </v>
          </cell>
          <cell r="AL186" t="str">
            <v xml:space="preserve"> </v>
          </cell>
          <cell r="AM186" t="str">
            <v xml:space="preserve"> </v>
          </cell>
          <cell r="AN186" t="str">
            <v xml:space="preserve"> </v>
          </cell>
        </row>
        <row r="187">
          <cell r="B187" t="str">
            <v>-</v>
          </cell>
          <cell r="J187">
            <v>0</v>
          </cell>
          <cell r="L187">
            <v>0</v>
          </cell>
          <cell r="N187">
            <v>0</v>
          </cell>
          <cell r="P187">
            <v>0</v>
          </cell>
          <cell r="R187">
            <v>0</v>
          </cell>
          <cell r="T187">
            <v>0</v>
          </cell>
          <cell r="V187">
            <v>0</v>
          </cell>
          <cell r="W187" t="str">
            <v xml:space="preserve"> </v>
          </cell>
          <cell r="X187" t="str">
            <v xml:space="preserve"> </v>
          </cell>
          <cell r="Y187" t="str">
            <v/>
          </cell>
          <cell r="AA187" t="str">
            <v/>
          </cell>
          <cell r="AB187" t="str">
            <v xml:space="preserve"> </v>
          </cell>
          <cell r="AC187" t="str">
            <v/>
          </cell>
          <cell r="AD187" t="str">
            <v xml:space="preserve"> </v>
          </cell>
          <cell r="AE187" t="str">
            <v xml:space="preserve"> </v>
          </cell>
          <cell r="AF187" t="str">
            <v xml:space="preserve"> </v>
          </cell>
          <cell r="AG187">
            <v>0</v>
          </cell>
          <cell r="AH187" t="str">
            <v xml:space="preserve"> </v>
          </cell>
          <cell r="AI187" t="str">
            <v xml:space="preserve"> </v>
          </cell>
          <cell r="AJ187" t="str">
            <v xml:space="preserve"> </v>
          </cell>
          <cell r="AK187" t="str">
            <v xml:space="preserve"> </v>
          </cell>
          <cell r="AL187" t="str">
            <v xml:space="preserve"> </v>
          </cell>
          <cell r="AM187" t="str">
            <v xml:space="preserve"> </v>
          </cell>
          <cell r="AN187" t="str">
            <v xml:space="preserve"> </v>
          </cell>
        </row>
        <row r="188">
          <cell r="B188" t="str">
            <v>-</v>
          </cell>
          <cell r="J188">
            <v>0</v>
          </cell>
          <cell r="L188">
            <v>0</v>
          </cell>
          <cell r="N188">
            <v>0</v>
          </cell>
          <cell r="P188">
            <v>0</v>
          </cell>
          <cell r="R188">
            <v>0</v>
          </cell>
          <cell r="T188">
            <v>0</v>
          </cell>
          <cell r="V188">
            <v>0</v>
          </cell>
          <cell r="W188" t="str">
            <v xml:space="preserve"> </v>
          </cell>
          <cell r="X188" t="str">
            <v xml:space="preserve"> </v>
          </cell>
          <cell r="Y188" t="str">
            <v/>
          </cell>
          <cell r="AA188" t="str">
            <v/>
          </cell>
          <cell r="AB188" t="str">
            <v xml:space="preserve"> </v>
          </cell>
          <cell r="AC188" t="str">
            <v/>
          </cell>
          <cell r="AD188" t="str">
            <v xml:space="preserve"> </v>
          </cell>
          <cell r="AE188" t="str">
            <v xml:space="preserve"> </v>
          </cell>
          <cell r="AF188" t="str">
            <v xml:space="preserve"> </v>
          </cell>
          <cell r="AG188">
            <v>0</v>
          </cell>
          <cell r="AH188" t="str">
            <v xml:space="preserve"> </v>
          </cell>
          <cell r="AI188" t="str">
            <v xml:space="preserve"> </v>
          </cell>
          <cell r="AJ188" t="str">
            <v xml:space="preserve"> </v>
          </cell>
          <cell r="AK188" t="str">
            <v xml:space="preserve"> </v>
          </cell>
          <cell r="AL188" t="str">
            <v xml:space="preserve"> </v>
          </cell>
          <cell r="AM188" t="str">
            <v xml:space="preserve"> </v>
          </cell>
          <cell r="AN188" t="str">
            <v xml:space="preserve"> </v>
          </cell>
        </row>
        <row r="189">
          <cell r="B189" t="str">
            <v>-</v>
          </cell>
          <cell r="J189">
            <v>0</v>
          </cell>
          <cell r="L189">
            <v>0</v>
          </cell>
          <cell r="N189">
            <v>0</v>
          </cell>
          <cell r="P189">
            <v>0</v>
          </cell>
          <cell r="R189">
            <v>0</v>
          </cell>
          <cell r="T189">
            <v>0</v>
          </cell>
          <cell r="V189">
            <v>0</v>
          </cell>
          <cell r="W189" t="str">
            <v xml:space="preserve"> </v>
          </cell>
          <cell r="X189" t="str">
            <v xml:space="preserve"> </v>
          </cell>
          <cell r="Y189" t="str">
            <v/>
          </cell>
          <cell r="AA189" t="str">
            <v/>
          </cell>
          <cell r="AB189" t="str">
            <v xml:space="preserve"> </v>
          </cell>
          <cell r="AC189" t="str">
            <v/>
          </cell>
          <cell r="AD189" t="str">
            <v xml:space="preserve"> </v>
          </cell>
          <cell r="AE189" t="str">
            <v xml:space="preserve"> </v>
          </cell>
          <cell r="AF189" t="str">
            <v xml:space="preserve"> </v>
          </cell>
          <cell r="AG189">
            <v>0</v>
          </cell>
          <cell r="AH189" t="str">
            <v xml:space="preserve"> </v>
          </cell>
          <cell r="AI189" t="str">
            <v xml:space="preserve"> </v>
          </cell>
          <cell r="AJ189" t="str">
            <v xml:space="preserve"> </v>
          </cell>
          <cell r="AK189" t="str">
            <v xml:space="preserve"> </v>
          </cell>
          <cell r="AL189" t="str">
            <v xml:space="preserve"> </v>
          </cell>
          <cell r="AM189" t="str">
            <v xml:space="preserve"> </v>
          </cell>
          <cell r="AN189" t="str">
            <v xml:space="preserve"> </v>
          </cell>
        </row>
        <row r="190">
          <cell r="B190" t="str">
            <v>-</v>
          </cell>
          <cell r="J190">
            <v>0</v>
          </cell>
          <cell r="L190">
            <v>0</v>
          </cell>
          <cell r="N190">
            <v>0</v>
          </cell>
          <cell r="P190">
            <v>0</v>
          </cell>
          <cell r="R190">
            <v>0</v>
          </cell>
          <cell r="T190">
            <v>0</v>
          </cell>
          <cell r="V190">
            <v>0</v>
          </cell>
          <cell r="W190" t="str">
            <v xml:space="preserve"> </v>
          </cell>
          <cell r="X190" t="str">
            <v xml:space="preserve"> </v>
          </cell>
          <cell r="Y190" t="str">
            <v/>
          </cell>
          <cell r="AA190" t="str">
            <v/>
          </cell>
          <cell r="AB190" t="str">
            <v xml:space="preserve"> </v>
          </cell>
          <cell r="AC190" t="str">
            <v/>
          </cell>
          <cell r="AD190" t="str">
            <v xml:space="preserve"> </v>
          </cell>
          <cell r="AE190" t="str">
            <v xml:space="preserve"> </v>
          </cell>
          <cell r="AF190" t="str">
            <v xml:space="preserve"> </v>
          </cell>
          <cell r="AG190">
            <v>0</v>
          </cell>
          <cell r="AH190" t="str">
            <v xml:space="preserve"> </v>
          </cell>
          <cell r="AI190" t="str">
            <v xml:space="preserve"> </v>
          </cell>
          <cell r="AJ190" t="str">
            <v xml:space="preserve"> </v>
          </cell>
          <cell r="AK190" t="str">
            <v xml:space="preserve"> </v>
          </cell>
          <cell r="AL190" t="str">
            <v xml:space="preserve"> </v>
          </cell>
          <cell r="AM190" t="str">
            <v xml:space="preserve"> </v>
          </cell>
          <cell r="AN190" t="str">
            <v xml:space="preserve"> </v>
          </cell>
        </row>
        <row r="191">
          <cell r="B191" t="str">
            <v>-</v>
          </cell>
          <cell r="J191">
            <v>0</v>
          </cell>
          <cell r="L191">
            <v>0</v>
          </cell>
          <cell r="N191">
            <v>0</v>
          </cell>
          <cell r="P191">
            <v>0</v>
          </cell>
          <cell r="R191">
            <v>0</v>
          </cell>
          <cell r="T191">
            <v>0</v>
          </cell>
          <cell r="V191">
            <v>0</v>
          </cell>
          <cell r="W191" t="str">
            <v xml:space="preserve"> </v>
          </cell>
          <cell r="X191" t="str">
            <v xml:space="preserve"> </v>
          </cell>
          <cell r="Y191" t="str">
            <v/>
          </cell>
          <cell r="AA191" t="str">
            <v/>
          </cell>
          <cell r="AB191" t="str">
            <v xml:space="preserve"> </v>
          </cell>
          <cell r="AC191" t="str">
            <v/>
          </cell>
          <cell r="AD191" t="str">
            <v xml:space="preserve"> </v>
          </cell>
          <cell r="AE191" t="str">
            <v xml:space="preserve"> </v>
          </cell>
          <cell r="AF191" t="str">
            <v xml:space="preserve"> </v>
          </cell>
          <cell r="AG191">
            <v>0</v>
          </cell>
          <cell r="AH191" t="str">
            <v xml:space="preserve"> </v>
          </cell>
          <cell r="AI191" t="str">
            <v xml:space="preserve"> </v>
          </cell>
          <cell r="AJ191" t="str">
            <v xml:space="preserve"> </v>
          </cell>
          <cell r="AK191" t="str">
            <v xml:space="preserve"> </v>
          </cell>
          <cell r="AL191" t="str">
            <v xml:space="preserve"> </v>
          </cell>
          <cell r="AM191" t="str">
            <v xml:space="preserve"> </v>
          </cell>
          <cell r="AN191" t="str">
            <v xml:space="preserve"> </v>
          </cell>
        </row>
        <row r="192">
          <cell r="B192" t="str">
            <v>-</v>
          </cell>
          <cell r="J192">
            <v>0</v>
          </cell>
          <cell r="L192">
            <v>0</v>
          </cell>
          <cell r="N192">
            <v>0</v>
          </cell>
          <cell r="P192">
            <v>0</v>
          </cell>
          <cell r="R192">
            <v>0</v>
          </cell>
          <cell r="T192">
            <v>0</v>
          </cell>
          <cell r="V192">
            <v>0</v>
          </cell>
          <cell r="W192" t="str">
            <v xml:space="preserve"> </v>
          </cell>
          <cell r="X192" t="str">
            <v xml:space="preserve"> </v>
          </cell>
          <cell r="Y192" t="str">
            <v/>
          </cell>
          <cell r="AA192" t="str">
            <v/>
          </cell>
          <cell r="AB192" t="str">
            <v xml:space="preserve"> </v>
          </cell>
          <cell r="AC192" t="str">
            <v/>
          </cell>
          <cell r="AD192" t="str">
            <v xml:space="preserve"> </v>
          </cell>
          <cell r="AE192" t="str">
            <v xml:space="preserve"> </v>
          </cell>
          <cell r="AF192" t="str">
            <v xml:space="preserve"> </v>
          </cell>
          <cell r="AG192">
            <v>0</v>
          </cell>
          <cell r="AH192" t="str">
            <v xml:space="preserve"> </v>
          </cell>
          <cell r="AI192" t="str">
            <v xml:space="preserve"> </v>
          </cell>
          <cell r="AJ192" t="str">
            <v xml:space="preserve"> </v>
          </cell>
          <cell r="AK192" t="str">
            <v xml:space="preserve"> </v>
          </cell>
          <cell r="AL192" t="str">
            <v xml:space="preserve"> </v>
          </cell>
          <cell r="AM192" t="str">
            <v xml:space="preserve"> </v>
          </cell>
          <cell r="AN192" t="str">
            <v xml:space="preserve"> </v>
          </cell>
        </row>
        <row r="193">
          <cell r="B193" t="str">
            <v>-</v>
          </cell>
          <cell r="J193">
            <v>0</v>
          </cell>
          <cell r="L193">
            <v>0</v>
          </cell>
          <cell r="N193">
            <v>0</v>
          </cell>
          <cell r="P193">
            <v>0</v>
          </cell>
          <cell r="R193">
            <v>0</v>
          </cell>
          <cell r="T193">
            <v>0</v>
          </cell>
          <cell r="V193">
            <v>0</v>
          </cell>
          <cell r="W193" t="str">
            <v xml:space="preserve"> </v>
          </cell>
          <cell r="X193" t="str">
            <v xml:space="preserve"> </v>
          </cell>
          <cell r="Y193" t="str">
            <v/>
          </cell>
          <cell r="AA193" t="str">
            <v/>
          </cell>
          <cell r="AB193" t="str">
            <v xml:space="preserve"> </v>
          </cell>
          <cell r="AC193" t="str">
            <v/>
          </cell>
          <cell r="AD193" t="str">
            <v xml:space="preserve"> </v>
          </cell>
          <cell r="AE193" t="str">
            <v xml:space="preserve"> </v>
          </cell>
          <cell r="AF193" t="str">
            <v xml:space="preserve"> </v>
          </cell>
          <cell r="AG193">
            <v>0</v>
          </cell>
          <cell r="AH193" t="str">
            <v xml:space="preserve"> </v>
          </cell>
          <cell r="AI193" t="str">
            <v xml:space="preserve"> </v>
          </cell>
          <cell r="AJ193" t="str">
            <v xml:space="preserve"> </v>
          </cell>
          <cell r="AK193" t="str">
            <v xml:space="preserve"> </v>
          </cell>
          <cell r="AL193" t="str">
            <v xml:space="preserve"> </v>
          </cell>
          <cell r="AM193" t="str">
            <v xml:space="preserve"> </v>
          </cell>
          <cell r="AN193" t="str">
            <v xml:space="preserve"> </v>
          </cell>
        </row>
        <row r="194">
          <cell r="B194" t="str">
            <v>-</v>
          </cell>
          <cell r="J194">
            <v>0</v>
          </cell>
          <cell r="L194">
            <v>0</v>
          </cell>
          <cell r="N194">
            <v>0</v>
          </cell>
          <cell r="P194">
            <v>0</v>
          </cell>
          <cell r="R194">
            <v>0</v>
          </cell>
          <cell r="T194">
            <v>0</v>
          </cell>
          <cell r="V194">
            <v>0</v>
          </cell>
          <cell r="W194" t="str">
            <v xml:space="preserve"> </v>
          </cell>
          <cell r="X194" t="str">
            <v xml:space="preserve"> </v>
          </cell>
          <cell r="Y194" t="str">
            <v/>
          </cell>
          <cell r="AA194" t="str">
            <v/>
          </cell>
          <cell r="AB194" t="str">
            <v xml:space="preserve"> </v>
          </cell>
          <cell r="AC194" t="str">
            <v/>
          </cell>
          <cell r="AD194" t="str">
            <v xml:space="preserve"> </v>
          </cell>
          <cell r="AE194" t="str">
            <v xml:space="preserve"> </v>
          </cell>
          <cell r="AF194" t="str">
            <v xml:space="preserve"> </v>
          </cell>
          <cell r="AG194">
            <v>0</v>
          </cell>
          <cell r="AH194" t="str">
            <v xml:space="preserve"> </v>
          </cell>
          <cell r="AI194" t="str">
            <v xml:space="preserve"> </v>
          </cell>
          <cell r="AJ194" t="str">
            <v xml:space="preserve"> </v>
          </cell>
          <cell r="AK194" t="str">
            <v xml:space="preserve"> </v>
          </cell>
          <cell r="AL194" t="str">
            <v xml:space="preserve"> </v>
          </cell>
          <cell r="AM194" t="str">
            <v xml:space="preserve"> </v>
          </cell>
          <cell r="AN194" t="str">
            <v xml:space="preserve"> </v>
          </cell>
        </row>
        <row r="195">
          <cell r="B195" t="str">
            <v>-</v>
          </cell>
          <cell r="J195">
            <v>0</v>
          </cell>
          <cell r="L195">
            <v>0</v>
          </cell>
          <cell r="N195">
            <v>0</v>
          </cell>
          <cell r="P195">
            <v>0</v>
          </cell>
          <cell r="R195">
            <v>0</v>
          </cell>
          <cell r="T195">
            <v>0</v>
          </cell>
          <cell r="V195">
            <v>0</v>
          </cell>
          <cell r="W195" t="str">
            <v xml:space="preserve"> </v>
          </cell>
          <cell r="X195" t="str">
            <v xml:space="preserve"> </v>
          </cell>
          <cell r="Y195" t="str">
            <v/>
          </cell>
          <cell r="AA195" t="str">
            <v/>
          </cell>
          <cell r="AB195" t="str">
            <v xml:space="preserve"> </v>
          </cell>
          <cell r="AC195" t="str">
            <v/>
          </cell>
          <cell r="AD195" t="str">
            <v xml:space="preserve"> </v>
          </cell>
          <cell r="AE195" t="str">
            <v xml:space="preserve"> </v>
          </cell>
          <cell r="AF195" t="str">
            <v xml:space="preserve"> </v>
          </cell>
          <cell r="AG195">
            <v>0</v>
          </cell>
          <cell r="AH195" t="str">
            <v xml:space="preserve"> </v>
          </cell>
          <cell r="AI195" t="str">
            <v xml:space="preserve"> </v>
          </cell>
          <cell r="AJ195" t="str">
            <v xml:space="preserve"> </v>
          </cell>
          <cell r="AK195" t="str">
            <v xml:space="preserve"> </v>
          </cell>
          <cell r="AL195" t="str">
            <v xml:space="preserve"> </v>
          </cell>
          <cell r="AM195" t="str">
            <v xml:space="preserve"> </v>
          </cell>
          <cell r="AN195" t="str">
            <v xml:space="preserve"> </v>
          </cell>
        </row>
        <row r="196">
          <cell r="B196" t="str">
            <v>-</v>
          </cell>
          <cell r="J196">
            <v>0</v>
          </cell>
          <cell r="L196">
            <v>0</v>
          </cell>
          <cell r="N196">
            <v>0</v>
          </cell>
          <cell r="P196">
            <v>0</v>
          </cell>
          <cell r="R196">
            <v>0</v>
          </cell>
          <cell r="T196">
            <v>0</v>
          </cell>
          <cell r="V196">
            <v>0</v>
          </cell>
          <cell r="W196" t="str">
            <v xml:space="preserve"> </v>
          </cell>
          <cell r="X196" t="str">
            <v xml:space="preserve"> </v>
          </cell>
          <cell r="Y196" t="str">
            <v/>
          </cell>
          <cell r="AA196" t="str">
            <v/>
          </cell>
          <cell r="AB196" t="str">
            <v xml:space="preserve"> </v>
          </cell>
          <cell r="AC196" t="str">
            <v/>
          </cell>
          <cell r="AD196" t="str">
            <v xml:space="preserve"> </v>
          </cell>
          <cell r="AE196" t="str">
            <v xml:space="preserve"> </v>
          </cell>
          <cell r="AF196" t="str">
            <v xml:space="preserve"> </v>
          </cell>
          <cell r="AG196">
            <v>0</v>
          </cell>
          <cell r="AH196" t="str">
            <v xml:space="preserve"> </v>
          </cell>
          <cell r="AI196" t="str">
            <v xml:space="preserve"> </v>
          </cell>
          <cell r="AJ196" t="str">
            <v xml:space="preserve"> </v>
          </cell>
          <cell r="AK196" t="str">
            <v xml:space="preserve"> </v>
          </cell>
          <cell r="AL196" t="str">
            <v xml:space="preserve"> </v>
          </cell>
          <cell r="AM196" t="str">
            <v xml:space="preserve"> </v>
          </cell>
          <cell r="AN196" t="str">
            <v xml:space="preserve"> </v>
          </cell>
        </row>
        <row r="197">
          <cell r="B197" t="str">
            <v>-</v>
          </cell>
          <cell r="J197">
            <v>0</v>
          </cell>
          <cell r="L197">
            <v>0</v>
          </cell>
          <cell r="N197">
            <v>0</v>
          </cell>
          <cell r="P197">
            <v>0</v>
          </cell>
          <cell r="R197">
            <v>0</v>
          </cell>
          <cell r="T197">
            <v>0</v>
          </cell>
          <cell r="V197">
            <v>0</v>
          </cell>
          <cell r="W197" t="str">
            <v xml:space="preserve"> </v>
          </cell>
          <cell r="X197" t="str">
            <v xml:space="preserve"> </v>
          </cell>
          <cell r="Y197" t="str">
            <v/>
          </cell>
          <cell r="AA197" t="str">
            <v/>
          </cell>
          <cell r="AB197" t="str">
            <v xml:space="preserve"> </v>
          </cell>
          <cell r="AC197" t="str">
            <v/>
          </cell>
          <cell r="AD197" t="str">
            <v xml:space="preserve"> </v>
          </cell>
          <cell r="AE197" t="str">
            <v xml:space="preserve"> </v>
          </cell>
          <cell r="AF197" t="str">
            <v xml:space="preserve"> </v>
          </cell>
          <cell r="AG197">
            <v>0</v>
          </cell>
          <cell r="AH197" t="str">
            <v xml:space="preserve"> </v>
          </cell>
          <cell r="AI197" t="str">
            <v xml:space="preserve"> </v>
          </cell>
          <cell r="AJ197" t="str">
            <v xml:space="preserve"> </v>
          </cell>
          <cell r="AK197" t="str">
            <v xml:space="preserve"> </v>
          </cell>
          <cell r="AL197" t="str">
            <v xml:space="preserve"> </v>
          </cell>
          <cell r="AM197" t="str">
            <v xml:space="preserve"> </v>
          </cell>
          <cell r="AN197" t="str">
            <v xml:space="preserve"> </v>
          </cell>
        </row>
        <row r="198">
          <cell r="B198" t="str">
            <v>-</v>
          </cell>
          <cell r="J198">
            <v>0</v>
          </cell>
          <cell r="L198">
            <v>0</v>
          </cell>
          <cell r="N198">
            <v>0</v>
          </cell>
          <cell r="P198">
            <v>0</v>
          </cell>
          <cell r="R198">
            <v>0</v>
          </cell>
          <cell r="T198">
            <v>0</v>
          </cell>
          <cell r="V198">
            <v>0</v>
          </cell>
          <cell r="W198" t="str">
            <v xml:space="preserve"> </v>
          </cell>
          <cell r="X198" t="str">
            <v xml:space="preserve"> </v>
          </cell>
          <cell r="Y198" t="str">
            <v/>
          </cell>
          <cell r="AA198" t="str">
            <v/>
          </cell>
          <cell r="AB198" t="str">
            <v xml:space="preserve"> </v>
          </cell>
          <cell r="AC198" t="str">
            <v/>
          </cell>
          <cell r="AD198" t="str">
            <v xml:space="preserve"> </v>
          </cell>
          <cell r="AE198" t="str">
            <v xml:space="preserve"> </v>
          </cell>
          <cell r="AF198" t="str">
            <v xml:space="preserve"> </v>
          </cell>
          <cell r="AG198">
            <v>0</v>
          </cell>
          <cell r="AH198" t="str">
            <v xml:space="preserve"> </v>
          </cell>
          <cell r="AI198" t="str">
            <v xml:space="preserve"> </v>
          </cell>
          <cell r="AJ198" t="str">
            <v xml:space="preserve"> </v>
          </cell>
          <cell r="AK198" t="str">
            <v xml:space="preserve"> </v>
          </cell>
          <cell r="AL198" t="str">
            <v xml:space="preserve"> </v>
          </cell>
          <cell r="AM198" t="str">
            <v xml:space="preserve"> </v>
          </cell>
          <cell r="AN198" t="str">
            <v xml:space="preserve"> </v>
          </cell>
        </row>
        <row r="199">
          <cell r="B199" t="str">
            <v>-</v>
          </cell>
          <cell r="J199">
            <v>0</v>
          </cell>
          <cell r="L199">
            <v>0</v>
          </cell>
          <cell r="N199">
            <v>0</v>
          </cell>
          <cell r="P199">
            <v>0</v>
          </cell>
          <cell r="R199">
            <v>0</v>
          </cell>
          <cell r="T199">
            <v>0</v>
          </cell>
          <cell r="V199">
            <v>0</v>
          </cell>
          <cell r="W199" t="str">
            <v xml:space="preserve"> </v>
          </cell>
          <cell r="X199" t="str">
            <v xml:space="preserve"> </v>
          </cell>
          <cell r="Y199" t="str">
            <v/>
          </cell>
          <cell r="AA199" t="str">
            <v/>
          </cell>
          <cell r="AB199" t="str">
            <v xml:space="preserve"> </v>
          </cell>
          <cell r="AC199" t="str">
            <v/>
          </cell>
          <cell r="AD199" t="str">
            <v xml:space="preserve"> </v>
          </cell>
          <cell r="AE199" t="str">
            <v xml:space="preserve"> </v>
          </cell>
          <cell r="AF199" t="str">
            <v xml:space="preserve"> </v>
          </cell>
          <cell r="AG199">
            <v>0</v>
          </cell>
          <cell r="AH199" t="str">
            <v xml:space="preserve"> </v>
          </cell>
          <cell r="AI199" t="str">
            <v xml:space="preserve"> </v>
          </cell>
          <cell r="AJ199" t="str">
            <v xml:space="preserve"> </v>
          </cell>
          <cell r="AK199" t="str">
            <v xml:space="preserve"> </v>
          </cell>
          <cell r="AL199" t="str">
            <v xml:space="preserve"> </v>
          </cell>
          <cell r="AM199" t="str">
            <v xml:space="preserve"> </v>
          </cell>
          <cell r="AN199" t="str">
            <v xml:space="preserve"> </v>
          </cell>
        </row>
        <row r="200">
          <cell r="B200" t="str">
            <v>-</v>
          </cell>
          <cell r="J200">
            <v>0</v>
          </cell>
          <cell r="L200">
            <v>0</v>
          </cell>
          <cell r="N200">
            <v>0</v>
          </cell>
          <cell r="P200">
            <v>0</v>
          </cell>
          <cell r="R200">
            <v>0</v>
          </cell>
          <cell r="T200">
            <v>0</v>
          </cell>
          <cell r="V200">
            <v>0</v>
          </cell>
          <cell r="W200" t="str">
            <v xml:space="preserve"> </v>
          </cell>
          <cell r="X200" t="str">
            <v xml:space="preserve"> </v>
          </cell>
          <cell r="Y200" t="str">
            <v/>
          </cell>
          <cell r="AA200" t="str">
            <v/>
          </cell>
          <cell r="AB200" t="str">
            <v xml:space="preserve"> </v>
          </cell>
          <cell r="AC200" t="str">
            <v/>
          </cell>
          <cell r="AD200" t="str">
            <v xml:space="preserve"> </v>
          </cell>
          <cell r="AE200" t="str">
            <v xml:space="preserve"> </v>
          </cell>
          <cell r="AF200" t="str">
            <v xml:space="preserve"> </v>
          </cell>
          <cell r="AG200">
            <v>0</v>
          </cell>
          <cell r="AH200" t="str">
            <v xml:space="preserve"> </v>
          </cell>
          <cell r="AI200" t="str">
            <v xml:space="preserve"> </v>
          </cell>
          <cell r="AJ200" t="str">
            <v xml:space="preserve"> </v>
          </cell>
          <cell r="AK200" t="str">
            <v xml:space="preserve"> </v>
          </cell>
          <cell r="AL200" t="str">
            <v xml:space="preserve"> </v>
          </cell>
          <cell r="AM200" t="str">
            <v xml:space="preserve"> </v>
          </cell>
          <cell r="AN200" t="str">
            <v xml:space="preserve"> </v>
          </cell>
        </row>
        <row r="201">
          <cell r="B201" t="str">
            <v>-</v>
          </cell>
          <cell r="J201">
            <v>0</v>
          </cell>
          <cell r="L201">
            <v>0</v>
          </cell>
          <cell r="N201">
            <v>0</v>
          </cell>
          <cell r="P201">
            <v>0</v>
          </cell>
          <cell r="R201">
            <v>0</v>
          </cell>
          <cell r="T201">
            <v>0</v>
          </cell>
          <cell r="V201">
            <v>0</v>
          </cell>
          <cell r="W201" t="str">
            <v xml:space="preserve"> </v>
          </cell>
          <cell r="X201" t="str">
            <v xml:space="preserve"> </v>
          </cell>
          <cell r="Y201" t="str">
            <v/>
          </cell>
          <cell r="AA201" t="str">
            <v/>
          </cell>
          <cell r="AB201" t="str">
            <v xml:space="preserve"> </v>
          </cell>
          <cell r="AC201" t="str">
            <v/>
          </cell>
          <cell r="AD201" t="str">
            <v xml:space="preserve"> </v>
          </cell>
          <cell r="AE201" t="str">
            <v xml:space="preserve"> </v>
          </cell>
          <cell r="AF201" t="str">
            <v xml:space="preserve"> </v>
          </cell>
          <cell r="AG201">
            <v>0</v>
          </cell>
          <cell r="AH201" t="str">
            <v xml:space="preserve"> </v>
          </cell>
          <cell r="AI201" t="str">
            <v xml:space="preserve"> </v>
          </cell>
          <cell r="AJ201" t="str">
            <v xml:space="preserve"> </v>
          </cell>
          <cell r="AK201" t="str">
            <v xml:space="preserve"> </v>
          </cell>
          <cell r="AL201" t="str">
            <v xml:space="preserve"> </v>
          </cell>
          <cell r="AM201" t="str">
            <v xml:space="preserve"> </v>
          </cell>
          <cell r="AN201" t="str">
            <v xml:space="preserve"> </v>
          </cell>
        </row>
        <row r="202">
          <cell r="B202" t="str">
            <v>-</v>
          </cell>
          <cell r="J202">
            <v>0</v>
          </cell>
          <cell r="L202">
            <v>0</v>
          </cell>
          <cell r="N202">
            <v>0</v>
          </cell>
          <cell r="P202">
            <v>0</v>
          </cell>
          <cell r="R202">
            <v>0</v>
          </cell>
          <cell r="T202">
            <v>0</v>
          </cell>
          <cell r="V202">
            <v>0</v>
          </cell>
          <cell r="W202" t="str">
            <v xml:space="preserve"> </v>
          </cell>
          <cell r="X202" t="str">
            <v xml:space="preserve"> </v>
          </cell>
          <cell r="Y202" t="str">
            <v/>
          </cell>
          <cell r="AA202" t="str">
            <v/>
          </cell>
          <cell r="AB202" t="str">
            <v xml:space="preserve"> </v>
          </cell>
          <cell r="AC202" t="str">
            <v/>
          </cell>
          <cell r="AD202" t="str">
            <v xml:space="preserve"> </v>
          </cell>
          <cell r="AE202" t="str">
            <v xml:space="preserve"> </v>
          </cell>
          <cell r="AF202" t="str">
            <v xml:space="preserve"> </v>
          </cell>
          <cell r="AG202">
            <v>0</v>
          </cell>
          <cell r="AH202" t="str">
            <v xml:space="preserve"> </v>
          </cell>
          <cell r="AI202" t="str">
            <v xml:space="preserve"> </v>
          </cell>
          <cell r="AJ202" t="str">
            <v xml:space="preserve"> </v>
          </cell>
          <cell r="AK202" t="str">
            <v xml:space="preserve"> </v>
          </cell>
          <cell r="AL202" t="str">
            <v xml:space="preserve"> </v>
          </cell>
          <cell r="AM202" t="str">
            <v xml:space="preserve"> </v>
          </cell>
          <cell r="AN202" t="str">
            <v xml:space="preserve"> </v>
          </cell>
        </row>
        <row r="203">
          <cell r="B203" t="str">
            <v>-</v>
          </cell>
          <cell r="J203">
            <v>0</v>
          </cell>
          <cell r="L203">
            <v>0</v>
          </cell>
          <cell r="N203">
            <v>0</v>
          </cell>
          <cell r="P203">
            <v>0</v>
          </cell>
          <cell r="R203">
            <v>0</v>
          </cell>
          <cell r="T203">
            <v>0</v>
          </cell>
          <cell r="V203">
            <v>0</v>
          </cell>
          <cell r="W203" t="str">
            <v xml:space="preserve"> </v>
          </cell>
          <cell r="X203" t="str">
            <v xml:space="preserve"> </v>
          </cell>
          <cell r="Y203" t="str">
            <v/>
          </cell>
          <cell r="AA203" t="str">
            <v/>
          </cell>
          <cell r="AB203" t="str">
            <v xml:space="preserve"> </v>
          </cell>
          <cell r="AC203" t="str">
            <v/>
          </cell>
          <cell r="AD203" t="str">
            <v xml:space="preserve"> </v>
          </cell>
          <cell r="AE203" t="str">
            <v xml:space="preserve"> </v>
          </cell>
          <cell r="AF203" t="str">
            <v xml:space="preserve"> </v>
          </cell>
          <cell r="AG203">
            <v>0</v>
          </cell>
          <cell r="AH203" t="str">
            <v xml:space="preserve"> </v>
          </cell>
          <cell r="AI203" t="str">
            <v xml:space="preserve"> </v>
          </cell>
          <cell r="AJ203" t="str">
            <v xml:space="preserve"> </v>
          </cell>
          <cell r="AK203" t="str">
            <v xml:space="preserve"> </v>
          </cell>
          <cell r="AL203" t="str">
            <v xml:space="preserve"> </v>
          </cell>
          <cell r="AM203" t="str">
            <v xml:space="preserve"> </v>
          </cell>
          <cell r="AN203" t="str">
            <v xml:space="preserve"> </v>
          </cell>
        </row>
        <row r="204">
          <cell r="B204" t="str">
            <v>-</v>
          </cell>
          <cell r="J204">
            <v>0</v>
          </cell>
          <cell r="L204">
            <v>0</v>
          </cell>
          <cell r="N204">
            <v>0</v>
          </cell>
          <cell r="P204">
            <v>0</v>
          </cell>
          <cell r="R204">
            <v>0</v>
          </cell>
          <cell r="T204">
            <v>0</v>
          </cell>
          <cell r="V204">
            <v>0</v>
          </cell>
          <cell r="W204" t="str">
            <v xml:space="preserve"> </v>
          </cell>
          <cell r="X204" t="str">
            <v xml:space="preserve"> </v>
          </cell>
          <cell r="Y204" t="str">
            <v/>
          </cell>
          <cell r="AA204" t="str">
            <v/>
          </cell>
          <cell r="AB204" t="str">
            <v xml:space="preserve"> </v>
          </cell>
          <cell r="AC204" t="str">
            <v/>
          </cell>
          <cell r="AD204" t="str">
            <v xml:space="preserve"> </v>
          </cell>
          <cell r="AE204" t="str">
            <v xml:space="preserve"> </v>
          </cell>
          <cell r="AF204" t="str">
            <v xml:space="preserve"> </v>
          </cell>
          <cell r="AG204">
            <v>0</v>
          </cell>
          <cell r="AH204" t="str">
            <v xml:space="preserve"> </v>
          </cell>
          <cell r="AI204" t="str">
            <v xml:space="preserve"> </v>
          </cell>
          <cell r="AJ204" t="str">
            <v xml:space="preserve"> </v>
          </cell>
          <cell r="AK204" t="str">
            <v xml:space="preserve"> </v>
          </cell>
          <cell r="AL204" t="str">
            <v xml:space="preserve"> </v>
          </cell>
          <cell r="AM204" t="str">
            <v xml:space="preserve"> </v>
          </cell>
          <cell r="AN204" t="str">
            <v xml:space="preserve"> </v>
          </cell>
        </row>
        <row r="205">
          <cell r="B205" t="str">
            <v>-</v>
          </cell>
          <cell r="J205">
            <v>0</v>
          </cell>
          <cell r="L205">
            <v>0</v>
          </cell>
          <cell r="N205">
            <v>0</v>
          </cell>
          <cell r="P205">
            <v>0</v>
          </cell>
          <cell r="R205">
            <v>0</v>
          </cell>
          <cell r="T205">
            <v>0</v>
          </cell>
          <cell r="V205">
            <v>0</v>
          </cell>
          <cell r="W205" t="str">
            <v xml:space="preserve"> </v>
          </cell>
          <cell r="X205" t="str">
            <v xml:space="preserve"> </v>
          </cell>
          <cell r="Y205" t="str">
            <v/>
          </cell>
          <cell r="AA205" t="str">
            <v/>
          </cell>
          <cell r="AB205" t="str">
            <v xml:space="preserve"> </v>
          </cell>
          <cell r="AC205" t="str">
            <v/>
          </cell>
          <cell r="AD205" t="str">
            <v xml:space="preserve"> </v>
          </cell>
          <cell r="AE205" t="str">
            <v xml:space="preserve"> </v>
          </cell>
          <cell r="AF205" t="str">
            <v xml:space="preserve"> </v>
          </cell>
          <cell r="AG205">
            <v>0</v>
          </cell>
          <cell r="AH205" t="str">
            <v xml:space="preserve"> </v>
          </cell>
          <cell r="AI205" t="str">
            <v xml:space="preserve"> </v>
          </cell>
          <cell r="AJ205" t="str">
            <v xml:space="preserve"> </v>
          </cell>
          <cell r="AK205" t="str">
            <v xml:space="preserve"> </v>
          </cell>
          <cell r="AL205" t="str">
            <v xml:space="preserve"> </v>
          </cell>
          <cell r="AM205" t="str">
            <v xml:space="preserve"> </v>
          </cell>
          <cell r="AN205" t="str">
            <v xml:space="preserve"> </v>
          </cell>
        </row>
        <row r="206">
          <cell r="B206" t="str">
            <v>-</v>
          </cell>
          <cell r="J206">
            <v>0</v>
          </cell>
          <cell r="L206">
            <v>0</v>
          </cell>
          <cell r="N206">
            <v>0</v>
          </cell>
          <cell r="P206">
            <v>0</v>
          </cell>
          <cell r="R206">
            <v>0</v>
          </cell>
          <cell r="T206">
            <v>0</v>
          </cell>
          <cell r="V206">
            <v>0</v>
          </cell>
          <cell r="W206" t="str">
            <v xml:space="preserve"> </v>
          </cell>
          <cell r="X206" t="str">
            <v xml:space="preserve"> </v>
          </cell>
          <cell r="Y206" t="str">
            <v/>
          </cell>
          <cell r="AA206" t="str">
            <v/>
          </cell>
          <cell r="AB206" t="str">
            <v xml:space="preserve"> </v>
          </cell>
          <cell r="AC206" t="str">
            <v/>
          </cell>
          <cell r="AD206" t="str">
            <v xml:space="preserve"> </v>
          </cell>
          <cell r="AE206" t="str">
            <v xml:space="preserve"> </v>
          </cell>
          <cell r="AF206" t="str">
            <v xml:space="preserve"> </v>
          </cell>
          <cell r="AG206">
            <v>0</v>
          </cell>
          <cell r="AH206" t="str">
            <v xml:space="preserve"> </v>
          </cell>
          <cell r="AI206" t="str">
            <v xml:space="preserve"> </v>
          </cell>
          <cell r="AJ206" t="str">
            <v xml:space="preserve"> </v>
          </cell>
          <cell r="AK206" t="str">
            <v xml:space="preserve"> </v>
          </cell>
          <cell r="AL206" t="str">
            <v xml:space="preserve"> </v>
          </cell>
          <cell r="AM206" t="str">
            <v xml:space="preserve"> </v>
          </cell>
          <cell r="AN206" t="str">
            <v xml:space="preserve"> </v>
          </cell>
        </row>
        <row r="207">
          <cell r="B207" t="str">
            <v>-</v>
          </cell>
          <cell r="J207">
            <v>0</v>
          </cell>
          <cell r="L207">
            <v>0</v>
          </cell>
          <cell r="N207">
            <v>0</v>
          </cell>
          <cell r="P207">
            <v>0</v>
          </cell>
          <cell r="R207">
            <v>0</v>
          </cell>
          <cell r="T207">
            <v>0</v>
          </cell>
          <cell r="V207">
            <v>0</v>
          </cell>
          <cell r="W207" t="str">
            <v xml:space="preserve"> </v>
          </cell>
          <cell r="X207" t="str">
            <v xml:space="preserve"> </v>
          </cell>
          <cell r="Y207" t="str">
            <v/>
          </cell>
          <cell r="AA207" t="str">
            <v/>
          </cell>
          <cell r="AB207" t="str">
            <v xml:space="preserve"> </v>
          </cell>
          <cell r="AC207" t="str">
            <v/>
          </cell>
          <cell r="AD207" t="str">
            <v xml:space="preserve"> </v>
          </cell>
          <cell r="AE207" t="str">
            <v xml:space="preserve"> </v>
          </cell>
          <cell r="AF207" t="str">
            <v xml:space="preserve"> </v>
          </cell>
          <cell r="AG207">
            <v>0</v>
          </cell>
          <cell r="AH207" t="str">
            <v xml:space="preserve"> </v>
          </cell>
          <cell r="AI207" t="str">
            <v xml:space="preserve"> </v>
          </cell>
          <cell r="AJ207" t="str">
            <v xml:space="preserve"> </v>
          </cell>
          <cell r="AK207" t="str">
            <v xml:space="preserve"> </v>
          </cell>
          <cell r="AL207" t="str">
            <v xml:space="preserve"> </v>
          </cell>
          <cell r="AM207" t="str">
            <v xml:space="preserve"> </v>
          </cell>
          <cell r="AN207" t="str">
            <v xml:space="preserve"> </v>
          </cell>
        </row>
        <row r="208">
          <cell r="B208" t="str">
            <v>-</v>
          </cell>
          <cell r="J208">
            <v>0</v>
          </cell>
          <cell r="L208">
            <v>0</v>
          </cell>
          <cell r="N208">
            <v>0</v>
          </cell>
          <cell r="P208">
            <v>0</v>
          </cell>
          <cell r="R208">
            <v>0</v>
          </cell>
          <cell r="T208">
            <v>0</v>
          </cell>
          <cell r="V208">
            <v>0</v>
          </cell>
          <cell r="W208" t="str">
            <v xml:space="preserve"> </v>
          </cell>
          <cell r="X208" t="str">
            <v xml:space="preserve"> </v>
          </cell>
          <cell r="Y208" t="str">
            <v/>
          </cell>
          <cell r="AA208" t="str">
            <v/>
          </cell>
          <cell r="AB208" t="str">
            <v xml:space="preserve"> </v>
          </cell>
          <cell r="AC208" t="str">
            <v/>
          </cell>
          <cell r="AD208" t="str">
            <v xml:space="preserve"> </v>
          </cell>
          <cell r="AE208" t="str">
            <v xml:space="preserve"> </v>
          </cell>
          <cell r="AF208" t="str">
            <v xml:space="preserve"> </v>
          </cell>
          <cell r="AG208">
            <v>0</v>
          </cell>
          <cell r="AH208" t="str">
            <v xml:space="preserve"> </v>
          </cell>
          <cell r="AI208" t="str">
            <v xml:space="preserve"> </v>
          </cell>
          <cell r="AJ208" t="str">
            <v xml:space="preserve"> </v>
          </cell>
          <cell r="AK208" t="str">
            <v xml:space="preserve"> </v>
          </cell>
          <cell r="AL208" t="str">
            <v xml:space="preserve"> </v>
          </cell>
          <cell r="AM208" t="str">
            <v xml:space="preserve"> </v>
          </cell>
          <cell r="AN208" t="str">
            <v xml:space="preserve"> </v>
          </cell>
        </row>
        <row r="209">
          <cell r="B209" t="str">
            <v>-</v>
          </cell>
          <cell r="J209">
            <v>0</v>
          </cell>
          <cell r="L209">
            <v>0</v>
          </cell>
          <cell r="N209">
            <v>0</v>
          </cell>
          <cell r="P209">
            <v>0</v>
          </cell>
          <cell r="R209">
            <v>0</v>
          </cell>
          <cell r="T209">
            <v>0</v>
          </cell>
          <cell r="V209">
            <v>0</v>
          </cell>
          <cell r="W209" t="str">
            <v xml:space="preserve"> </v>
          </cell>
          <cell r="X209" t="str">
            <v xml:space="preserve"> </v>
          </cell>
          <cell r="Y209" t="str">
            <v/>
          </cell>
          <cell r="AA209" t="str">
            <v/>
          </cell>
          <cell r="AB209" t="str">
            <v xml:space="preserve"> </v>
          </cell>
          <cell r="AC209" t="str">
            <v/>
          </cell>
          <cell r="AD209" t="str">
            <v xml:space="preserve"> </v>
          </cell>
          <cell r="AE209" t="str">
            <v xml:space="preserve"> </v>
          </cell>
          <cell r="AF209" t="str">
            <v xml:space="preserve"> </v>
          </cell>
          <cell r="AG209">
            <v>0</v>
          </cell>
          <cell r="AH209" t="str">
            <v xml:space="preserve"> </v>
          </cell>
          <cell r="AI209" t="str">
            <v xml:space="preserve"> </v>
          </cell>
          <cell r="AJ209" t="str">
            <v xml:space="preserve"> </v>
          </cell>
          <cell r="AK209" t="str">
            <v xml:space="preserve"> </v>
          </cell>
          <cell r="AL209" t="str">
            <v xml:space="preserve"> </v>
          </cell>
          <cell r="AM209" t="str">
            <v xml:space="preserve"> </v>
          </cell>
          <cell r="AN209" t="str">
            <v xml:space="preserve"> </v>
          </cell>
        </row>
        <row r="210">
          <cell r="B210" t="str">
            <v>-</v>
          </cell>
          <cell r="J210">
            <v>0</v>
          </cell>
          <cell r="L210">
            <v>0</v>
          </cell>
          <cell r="N210">
            <v>0</v>
          </cell>
          <cell r="P210">
            <v>0</v>
          </cell>
          <cell r="R210">
            <v>0</v>
          </cell>
          <cell r="T210">
            <v>0</v>
          </cell>
          <cell r="V210">
            <v>0</v>
          </cell>
          <cell r="W210" t="str">
            <v xml:space="preserve"> </v>
          </cell>
          <cell r="X210" t="str">
            <v xml:space="preserve"> </v>
          </cell>
          <cell r="Y210" t="str">
            <v/>
          </cell>
          <cell r="AA210" t="str">
            <v/>
          </cell>
          <cell r="AB210" t="str">
            <v xml:space="preserve"> </v>
          </cell>
          <cell r="AC210" t="str">
            <v/>
          </cell>
          <cell r="AD210" t="str">
            <v xml:space="preserve"> </v>
          </cell>
          <cell r="AE210" t="str">
            <v xml:space="preserve"> </v>
          </cell>
          <cell r="AF210" t="str">
            <v xml:space="preserve"> </v>
          </cell>
          <cell r="AG210">
            <v>0</v>
          </cell>
          <cell r="AH210" t="str">
            <v xml:space="preserve"> </v>
          </cell>
          <cell r="AI210" t="str">
            <v xml:space="preserve"> </v>
          </cell>
          <cell r="AJ210" t="str">
            <v xml:space="preserve"> </v>
          </cell>
          <cell r="AK210" t="str">
            <v xml:space="preserve"> </v>
          </cell>
          <cell r="AL210" t="str">
            <v xml:space="preserve"> </v>
          </cell>
          <cell r="AM210" t="str">
            <v xml:space="preserve"> </v>
          </cell>
          <cell r="AN210" t="str">
            <v xml:space="preserve"> </v>
          </cell>
        </row>
        <row r="211">
          <cell r="B211" t="str">
            <v>-</v>
          </cell>
          <cell r="J211">
            <v>0</v>
          </cell>
          <cell r="L211">
            <v>0</v>
          </cell>
          <cell r="N211">
            <v>0</v>
          </cell>
          <cell r="P211">
            <v>0</v>
          </cell>
          <cell r="R211">
            <v>0</v>
          </cell>
          <cell r="T211">
            <v>0</v>
          </cell>
          <cell r="V211">
            <v>0</v>
          </cell>
          <cell r="W211" t="str">
            <v xml:space="preserve"> </v>
          </cell>
          <cell r="X211" t="str">
            <v xml:space="preserve"> </v>
          </cell>
          <cell r="Y211" t="str">
            <v/>
          </cell>
          <cell r="AA211" t="str">
            <v/>
          </cell>
          <cell r="AB211" t="str">
            <v xml:space="preserve"> </v>
          </cell>
          <cell r="AC211" t="str">
            <v/>
          </cell>
          <cell r="AD211" t="str">
            <v xml:space="preserve"> </v>
          </cell>
          <cell r="AE211" t="str">
            <v xml:space="preserve"> </v>
          </cell>
          <cell r="AF211" t="str">
            <v xml:space="preserve"> </v>
          </cell>
          <cell r="AG211">
            <v>0</v>
          </cell>
          <cell r="AH211" t="str">
            <v xml:space="preserve"> </v>
          </cell>
          <cell r="AI211" t="str">
            <v xml:space="preserve"> </v>
          </cell>
          <cell r="AJ211" t="str">
            <v xml:space="preserve"> </v>
          </cell>
          <cell r="AK211" t="str">
            <v xml:space="preserve"> </v>
          </cell>
          <cell r="AL211" t="str">
            <v xml:space="preserve"> </v>
          </cell>
          <cell r="AM211" t="str">
            <v xml:space="preserve"> </v>
          </cell>
          <cell r="AN211" t="str">
            <v xml:space="preserve"> </v>
          </cell>
        </row>
        <row r="212">
          <cell r="B212" t="str">
            <v>-</v>
          </cell>
          <cell r="J212">
            <v>0</v>
          </cell>
          <cell r="L212">
            <v>0</v>
          </cell>
          <cell r="N212">
            <v>0</v>
          </cell>
          <cell r="P212">
            <v>0</v>
          </cell>
          <cell r="R212">
            <v>0</v>
          </cell>
          <cell r="T212">
            <v>0</v>
          </cell>
          <cell r="V212">
            <v>0</v>
          </cell>
          <cell r="W212" t="str">
            <v xml:space="preserve"> </v>
          </cell>
          <cell r="X212" t="str">
            <v xml:space="preserve"> </v>
          </cell>
          <cell r="Y212" t="str">
            <v/>
          </cell>
          <cell r="AA212" t="str">
            <v/>
          </cell>
          <cell r="AB212" t="str">
            <v xml:space="preserve"> </v>
          </cell>
          <cell r="AC212" t="str">
            <v/>
          </cell>
          <cell r="AD212" t="str">
            <v xml:space="preserve"> </v>
          </cell>
          <cell r="AE212" t="str">
            <v xml:space="preserve"> </v>
          </cell>
          <cell r="AF212" t="str">
            <v xml:space="preserve"> </v>
          </cell>
          <cell r="AG212">
            <v>0</v>
          </cell>
          <cell r="AH212" t="str">
            <v xml:space="preserve"> </v>
          </cell>
          <cell r="AI212" t="str">
            <v xml:space="preserve"> </v>
          </cell>
          <cell r="AJ212" t="str">
            <v xml:space="preserve"> </v>
          </cell>
          <cell r="AK212" t="str">
            <v xml:space="preserve"> </v>
          </cell>
          <cell r="AL212" t="str">
            <v xml:space="preserve"> </v>
          </cell>
          <cell r="AM212" t="str">
            <v xml:space="preserve"> </v>
          </cell>
          <cell r="AN212" t="str">
            <v xml:space="preserve"> </v>
          </cell>
        </row>
        <row r="213">
          <cell r="B213" t="str">
            <v>-</v>
          </cell>
          <cell r="J213">
            <v>0</v>
          </cell>
          <cell r="L213">
            <v>0</v>
          </cell>
          <cell r="N213">
            <v>0</v>
          </cell>
          <cell r="P213">
            <v>0</v>
          </cell>
          <cell r="R213">
            <v>0</v>
          </cell>
          <cell r="T213">
            <v>0</v>
          </cell>
          <cell r="V213">
            <v>0</v>
          </cell>
          <cell r="W213" t="str">
            <v xml:space="preserve"> </v>
          </cell>
          <cell r="X213" t="str">
            <v xml:space="preserve"> </v>
          </cell>
          <cell r="Y213" t="str">
            <v/>
          </cell>
          <cell r="AA213" t="str">
            <v/>
          </cell>
          <cell r="AB213" t="str">
            <v xml:space="preserve"> </v>
          </cell>
          <cell r="AC213" t="str">
            <v/>
          </cell>
          <cell r="AD213" t="str">
            <v xml:space="preserve"> </v>
          </cell>
          <cell r="AE213" t="str">
            <v xml:space="preserve"> </v>
          </cell>
          <cell r="AF213" t="str">
            <v xml:space="preserve"> </v>
          </cell>
          <cell r="AG213">
            <v>0</v>
          </cell>
          <cell r="AH213" t="str">
            <v xml:space="preserve"> </v>
          </cell>
          <cell r="AI213" t="str">
            <v xml:space="preserve"> </v>
          </cell>
          <cell r="AJ213" t="str">
            <v xml:space="preserve"> </v>
          </cell>
          <cell r="AK213" t="str">
            <v xml:space="preserve"> </v>
          </cell>
          <cell r="AL213" t="str">
            <v xml:space="preserve"> </v>
          </cell>
          <cell r="AM213" t="str">
            <v xml:space="preserve"> </v>
          </cell>
          <cell r="AN213" t="str">
            <v xml:space="preserve"> </v>
          </cell>
        </row>
        <row r="214">
          <cell r="B214" t="str">
            <v>-</v>
          </cell>
          <cell r="J214">
            <v>0</v>
          </cell>
          <cell r="L214">
            <v>0</v>
          </cell>
          <cell r="N214">
            <v>0</v>
          </cell>
          <cell r="P214">
            <v>0</v>
          </cell>
          <cell r="R214">
            <v>0</v>
          </cell>
          <cell r="T214">
            <v>0</v>
          </cell>
          <cell r="V214">
            <v>0</v>
          </cell>
          <cell r="W214" t="str">
            <v xml:space="preserve"> </v>
          </cell>
          <cell r="X214" t="str">
            <v xml:space="preserve"> </v>
          </cell>
          <cell r="Y214" t="str">
            <v/>
          </cell>
          <cell r="AA214" t="str">
            <v/>
          </cell>
          <cell r="AB214" t="str">
            <v xml:space="preserve"> </v>
          </cell>
          <cell r="AC214" t="str">
            <v/>
          </cell>
          <cell r="AD214" t="str">
            <v xml:space="preserve"> </v>
          </cell>
          <cell r="AE214" t="str">
            <v xml:space="preserve"> </v>
          </cell>
          <cell r="AF214" t="str">
            <v xml:space="preserve"> </v>
          </cell>
          <cell r="AG214">
            <v>0</v>
          </cell>
          <cell r="AH214" t="str">
            <v xml:space="preserve"> </v>
          </cell>
          <cell r="AI214" t="str">
            <v xml:space="preserve"> </v>
          </cell>
          <cell r="AJ214" t="str">
            <v xml:space="preserve"> </v>
          </cell>
          <cell r="AK214" t="str">
            <v xml:space="preserve"> </v>
          </cell>
          <cell r="AL214" t="str">
            <v xml:space="preserve"> </v>
          </cell>
          <cell r="AM214" t="str">
            <v xml:space="preserve"> </v>
          </cell>
          <cell r="AN214" t="str">
            <v xml:space="preserve"> </v>
          </cell>
        </row>
        <row r="215">
          <cell r="B215" t="str">
            <v>-</v>
          </cell>
          <cell r="J215">
            <v>0</v>
          </cell>
          <cell r="L215">
            <v>0</v>
          </cell>
          <cell r="N215">
            <v>0</v>
          </cell>
          <cell r="P215">
            <v>0</v>
          </cell>
          <cell r="R215">
            <v>0</v>
          </cell>
          <cell r="T215">
            <v>0</v>
          </cell>
          <cell r="V215">
            <v>0</v>
          </cell>
          <cell r="W215" t="str">
            <v xml:space="preserve"> </v>
          </cell>
          <cell r="X215" t="str">
            <v xml:space="preserve"> </v>
          </cell>
          <cell r="Y215" t="str">
            <v/>
          </cell>
          <cell r="AA215" t="str">
            <v/>
          </cell>
          <cell r="AB215" t="str">
            <v xml:space="preserve"> </v>
          </cell>
          <cell r="AC215" t="str">
            <v/>
          </cell>
          <cell r="AD215" t="str">
            <v xml:space="preserve"> </v>
          </cell>
          <cell r="AE215" t="str">
            <v xml:space="preserve"> </v>
          </cell>
          <cell r="AF215" t="str">
            <v xml:space="preserve"> </v>
          </cell>
          <cell r="AG215">
            <v>0</v>
          </cell>
          <cell r="AH215" t="str">
            <v xml:space="preserve"> </v>
          </cell>
          <cell r="AI215" t="str">
            <v xml:space="preserve"> </v>
          </cell>
          <cell r="AJ215" t="str">
            <v xml:space="preserve"> </v>
          </cell>
          <cell r="AK215" t="str">
            <v xml:space="preserve"> </v>
          </cell>
          <cell r="AL215" t="str">
            <v xml:space="preserve"> </v>
          </cell>
          <cell r="AM215" t="str">
            <v xml:space="preserve"> </v>
          </cell>
          <cell r="AN215" t="str">
            <v xml:space="preserve"> </v>
          </cell>
        </row>
        <row r="216">
          <cell r="B216" t="str">
            <v>-</v>
          </cell>
          <cell r="J216">
            <v>0</v>
          </cell>
          <cell r="L216">
            <v>0</v>
          </cell>
          <cell r="N216">
            <v>0</v>
          </cell>
          <cell r="P216">
            <v>0</v>
          </cell>
          <cell r="R216">
            <v>0</v>
          </cell>
          <cell r="T216">
            <v>0</v>
          </cell>
          <cell r="V216">
            <v>0</v>
          </cell>
          <cell r="W216" t="str">
            <v xml:space="preserve"> </v>
          </cell>
          <cell r="X216" t="str">
            <v xml:space="preserve"> </v>
          </cell>
          <cell r="Y216" t="str">
            <v/>
          </cell>
          <cell r="AA216" t="str">
            <v/>
          </cell>
          <cell r="AB216" t="str">
            <v xml:space="preserve"> </v>
          </cell>
          <cell r="AC216" t="str">
            <v/>
          </cell>
          <cell r="AD216" t="str">
            <v xml:space="preserve"> </v>
          </cell>
          <cell r="AE216" t="str">
            <v xml:space="preserve"> </v>
          </cell>
          <cell r="AF216" t="str">
            <v xml:space="preserve"> </v>
          </cell>
          <cell r="AG216">
            <v>0</v>
          </cell>
          <cell r="AH216" t="str">
            <v xml:space="preserve"> </v>
          </cell>
          <cell r="AI216" t="str">
            <v xml:space="preserve"> </v>
          </cell>
          <cell r="AJ216" t="str">
            <v xml:space="preserve"> </v>
          </cell>
          <cell r="AK216" t="str">
            <v xml:space="preserve"> </v>
          </cell>
          <cell r="AL216" t="str">
            <v xml:space="preserve"> </v>
          </cell>
          <cell r="AM216" t="str">
            <v xml:space="preserve"> </v>
          </cell>
          <cell r="AN216" t="str">
            <v xml:space="preserve"> </v>
          </cell>
        </row>
        <row r="217">
          <cell r="B217" t="str">
            <v>-</v>
          </cell>
          <cell r="J217">
            <v>0</v>
          </cell>
          <cell r="L217">
            <v>0</v>
          </cell>
          <cell r="N217">
            <v>0</v>
          </cell>
          <cell r="P217">
            <v>0</v>
          </cell>
          <cell r="R217">
            <v>0</v>
          </cell>
          <cell r="T217">
            <v>0</v>
          </cell>
          <cell r="V217">
            <v>0</v>
          </cell>
          <cell r="W217" t="str">
            <v xml:space="preserve"> </v>
          </cell>
          <cell r="X217" t="str">
            <v xml:space="preserve"> </v>
          </cell>
          <cell r="Y217" t="str">
            <v/>
          </cell>
          <cell r="AA217" t="str">
            <v/>
          </cell>
          <cell r="AB217" t="str">
            <v xml:space="preserve"> </v>
          </cell>
          <cell r="AC217" t="str">
            <v/>
          </cell>
          <cell r="AD217" t="str">
            <v xml:space="preserve"> </v>
          </cell>
          <cell r="AE217" t="str">
            <v xml:space="preserve"> </v>
          </cell>
          <cell r="AF217" t="str">
            <v xml:space="preserve"> </v>
          </cell>
          <cell r="AG217">
            <v>0</v>
          </cell>
          <cell r="AH217" t="str">
            <v xml:space="preserve"> </v>
          </cell>
          <cell r="AI217" t="str">
            <v xml:space="preserve"> </v>
          </cell>
          <cell r="AJ217" t="str">
            <v xml:space="preserve"> </v>
          </cell>
          <cell r="AK217" t="str">
            <v xml:space="preserve"> </v>
          </cell>
          <cell r="AL217" t="str">
            <v xml:space="preserve"> </v>
          </cell>
          <cell r="AM217" t="str">
            <v xml:space="preserve"> </v>
          </cell>
          <cell r="AN217" t="str">
            <v xml:space="preserve"> </v>
          </cell>
        </row>
        <row r="218">
          <cell r="B218" t="str">
            <v>-</v>
          </cell>
          <cell r="J218">
            <v>0</v>
          </cell>
          <cell r="L218">
            <v>0</v>
          </cell>
          <cell r="N218">
            <v>0</v>
          </cell>
          <cell r="P218">
            <v>0</v>
          </cell>
          <cell r="R218">
            <v>0</v>
          </cell>
          <cell r="T218">
            <v>0</v>
          </cell>
          <cell r="V218">
            <v>0</v>
          </cell>
          <cell r="W218" t="str">
            <v xml:space="preserve"> </v>
          </cell>
          <cell r="X218" t="str">
            <v xml:space="preserve"> </v>
          </cell>
          <cell r="Y218" t="str">
            <v/>
          </cell>
          <cell r="AA218" t="str">
            <v/>
          </cell>
          <cell r="AB218" t="str">
            <v xml:space="preserve"> </v>
          </cell>
          <cell r="AC218" t="str">
            <v/>
          </cell>
          <cell r="AD218" t="str">
            <v xml:space="preserve"> </v>
          </cell>
          <cell r="AE218" t="str">
            <v xml:space="preserve"> </v>
          </cell>
          <cell r="AF218" t="str">
            <v xml:space="preserve"> </v>
          </cell>
          <cell r="AG218">
            <v>0</v>
          </cell>
          <cell r="AH218" t="str">
            <v xml:space="preserve"> </v>
          </cell>
          <cell r="AI218" t="str">
            <v xml:space="preserve"> </v>
          </cell>
          <cell r="AJ218" t="str">
            <v xml:space="preserve"> </v>
          </cell>
          <cell r="AK218" t="str">
            <v xml:space="preserve"> </v>
          </cell>
          <cell r="AL218" t="str">
            <v xml:space="preserve"> </v>
          </cell>
          <cell r="AM218" t="str">
            <v xml:space="preserve"> </v>
          </cell>
          <cell r="AN218" t="str">
            <v xml:space="preserve"> </v>
          </cell>
        </row>
        <row r="219">
          <cell r="B219" t="str">
            <v>-</v>
          </cell>
          <cell r="J219">
            <v>0</v>
          </cell>
          <cell r="L219">
            <v>0</v>
          </cell>
          <cell r="N219">
            <v>0</v>
          </cell>
          <cell r="P219">
            <v>0</v>
          </cell>
          <cell r="R219">
            <v>0</v>
          </cell>
          <cell r="T219">
            <v>0</v>
          </cell>
          <cell r="V219">
            <v>0</v>
          </cell>
          <cell r="W219" t="str">
            <v xml:space="preserve"> </v>
          </cell>
          <cell r="X219" t="str">
            <v xml:space="preserve"> </v>
          </cell>
          <cell r="Y219" t="str">
            <v/>
          </cell>
          <cell r="AA219" t="str">
            <v/>
          </cell>
          <cell r="AB219" t="str">
            <v xml:space="preserve"> </v>
          </cell>
          <cell r="AC219" t="str">
            <v/>
          </cell>
          <cell r="AD219" t="str">
            <v xml:space="preserve"> </v>
          </cell>
          <cell r="AE219" t="str">
            <v xml:space="preserve"> </v>
          </cell>
          <cell r="AF219" t="str">
            <v xml:space="preserve"> </v>
          </cell>
          <cell r="AG219">
            <v>0</v>
          </cell>
          <cell r="AH219" t="str">
            <v xml:space="preserve"> </v>
          </cell>
          <cell r="AI219" t="str">
            <v xml:space="preserve"> </v>
          </cell>
          <cell r="AJ219" t="str">
            <v xml:space="preserve"> </v>
          </cell>
          <cell r="AK219" t="str">
            <v xml:space="preserve"> </v>
          </cell>
          <cell r="AL219" t="str">
            <v xml:space="preserve"> </v>
          </cell>
          <cell r="AM219" t="str">
            <v xml:space="preserve"> </v>
          </cell>
          <cell r="AN219" t="str">
            <v xml:space="preserve"> </v>
          </cell>
        </row>
        <row r="220">
          <cell r="B220" t="str">
            <v>-</v>
          </cell>
          <cell r="J220">
            <v>0</v>
          </cell>
          <cell r="L220">
            <v>0</v>
          </cell>
          <cell r="N220">
            <v>0</v>
          </cell>
          <cell r="P220">
            <v>0</v>
          </cell>
          <cell r="R220">
            <v>0</v>
          </cell>
          <cell r="T220">
            <v>0</v>
          </cell>
          <cell r="V220">
            <v>0</v>
          </cell>
          <cell r="W220" t="str">
            <v xml:space="preserve"> </v>
          </cell>
          <cell r="X220" t="str">
            <v xml:space="preserve"> </v>
          </cell>
          <cell r="Y220" t="str">
            <v/>
          </cell>
          <cell r="AA220" t="str">
            <v/>
          </cell>
          <cell r="AB220" t="str">
            <v xml:space="preserve"> </v>
          </cell>
          <cell r="AC220" t="str">
            <v/>
          </cell>
          <cell r="AD220" t="str">
            <v xml:space="preserve"> </v>
          </cell>
          <cell r="AE220" t="str">
            <v xml:space="preserve"> </v>
          </cell>
          <cell r="AF220" t="str">
            <v xml:space="preserve"> </v>
          </cell>
          <cell r="AG220">
            <v>0</v>
          </cell>
          <cell r="AH220" t="str">
            <v xml:space="preserve"> </v>
          </cell>
          <cell r="AI220" t="str">
            <v xml:space="preserve"> </v>
          </cell>
          <cell r="AJ220" t="str">
            <v xml:space="preserve"> </v>
          </cell>
          <cell r="AK220" t="str">
            <v xml:space="preserve"> </v>
          </cell>
          <cell r="AL220" t="str">
            <v xml:space="preserve"> </v>
          </cell>
          <cell r="AM220" t="str">
            <v xml:space="preserve"> </v>
          </cell>
          <cell r="AN220" t="str">
            <v xml:space="preserve"> </v>
          </cell>
        </row>
        <row r="221">
          <cell r="B221" t="str">
            <v>-</v>
          </cell>
          <cell r="J221">
            <v>0</v>
          </cell>
          <cell r="L221">
            <v>0</v>
          </cell>
          <cell r="N221">
            <v>0</v>
          </cell>
          <cell r="P221">
            <v>0</v>
          </cell>
          <cell r="R221">
            <v>0</v>
          </cell>
          <cell r="T221">
            <v>0</v>
          </cell>
          <cell r="V221">
            <v>0</v>
          </cell>
          <cell r="W221" t="str">
            <v xml:space="preserve"> </v>
          </cell>
          <cell r="X221" t="str">
            <v xml:space="preserve"> </v>
          </cell>
          <cell r="Y221" t="str">
            <v/>
          </cell>
          <cell r="AA221" t="str">
            <v/>
          </cell>
          <cell r="AB221" t="str">
            <v xml:space="preserve"> </v>
          </cell>
          <cell r="AC221" t="str">
            <v/>
          </cell>
          <cell r="AD221" t="str">
            <v xml:space="preserve"> </v>
          </cell>
          <cell r="AE221" t="str">
            <v xml:space="preserve"> </v>
          </cell>
          <cell r="AF221" t="str">
            <v xml:space="preserve"> </v>
          </cell>
          <cell r="AG221">
            <v>0</v>
          </cell>
          <cell r="AH221" t="str">
            <v xml:space="preserve"> </v>
          </cell>
          <cell r="AI221" t="str">
            <v xml:space="preserve"> </v>
          </cell>
          <cell r="AJ221" t="str">
            <v xml:space="preserve"> </v>
          </cell>
          <cell r="AK221" t="str">
            <v xml:space="preserve"> </v>
          </cell>
          <cell r="AL221" t="str">
            <v xml:space="preserve"> </v>
          </cell>
          <cell r="AM221" t="str">
            <v xml:space="preserve"> </v>
          </cell>
          <cell r="AN221" t="str">
            <v xml:space="preserve"> </v>
          </cell>
        </row>
        <row r="222">
          <cell r="B222" t="str">
            <v>-</v>
          </cell>
          <cell r="J222">
            <v>0</v>
          </cell>
          <cell r="L222">
            <v>0</v>
          </cell>
          <cell r="N222">
            <v>0</v>
          </cell>
          <cell r="P222">
            <v>0</v>
          </cell>
          <cell r="R222">
            <v>0</v>
          </cell>
          <cell r="T222">
            <v>0</v>
          </cell>
          <cell r="V222">
            <v>0</v>
          </cell>
          <cell r="W222" t="str">
            <v xml:space="preserve"> </v>
          </cell>
          <cell r="X222" t="str">
            <v xml:space="preserve"> </v>
          </cell>
          <cell r="Y222" t="str">
            <v/>
          </cell>
          <cell r="AA222" t="str">
            <v/>
          </cell>
          <cell r="AB222" t="str">
            <v xml:space="preserve"> </v>
          </cell>
          <cell r="AC222" t="str">
            <v/>
          </cell>
          <cell r="AD222" t="str">
            <v xml:space="preserve"> </v>
          </cell>
          <cell r="AE222" t="str">
            <v xml:space="preserve"> </v>
          </cell>
          <cell r="AF222" t="str">
            <v xml:space="preserve"> </v>
          </cell>
          <cell r="AG222">
            <v>0</v>
          </cell>
          <cell r="AH222" t="str">
            <v xml:space="preserve"> </v>
          </cell>
          <cell r="AI222" t="str">
            <v xml:space="preserve"> </v>
          </cell>
          <cell r="AJ222" t="str">
            <v xml:space="preserve"> </v>
          </cell>
          <cell r="AK222" t="str">
            <v xml:space="preserve"> </v>
          </cell>
          <cell r="AL222" t="str">
            <v xml:space="preserve"> </v>
          </cell>
          <cell r="AM222" t="str">
            <v xml:space="preserve"> </v>
          </cell>
          <cell r="AN222" t="str">
            <v xml:space="preserve"> </v>
          </cell>
        </row>
        <row r="223">
          <cell r="B223" t="str">
            <v>-</v>
          </cell>
          <cell r="J223">
            <v>0</v>
          </cell>
          <cell r="L223">
            <v>0</v>
          </cell>
          <cell r="N223">
            <v>0</v>
          </cell>
          <cell r="P223">
            <v>0</v>
          </cell>
          <cell r="R223">
            <v>0</v>
          </cell>
          <cell r="T223">
            <v>0</v>
          </cell>
          <cell r="V223">
            <v>0</v>
          </cell>
          <cell r="W223" t="str">
            <v xml:space="preserve"> </v>
          </cell>
          <cell r="X223" t="str">
            <v xml:space="preserve"> </v>
          </cell>
          <cell r="Y223" t="str">
            <v/>
          </cell>
          <cell r="AA223" t="str">
            <v/>
          </cell>
          <cell r="AB223" t="str">
            <v xml:space="preserve"> </v>
          </cell>
          <cell r="AC223" t="str">
            <v/>
          </cell>
          <cell r="AD223" t="str">
            <v xml:space="preserve"> </v>
          </cell>
          <cell r="AE223" t="str">
            <v xml:space="preserve"> </v>
          </cell>
          <cell r="AF223" t="str">
            <v xml:space="preserve"> </v>
          </cell>
          <cell r="AG223">
            <v>0</v>
          </cell>
          <cell r="AH223" t="str">
            <v xml:space="preserve"> </v>
          </cell>
          <cell r="AI223" t="str">
            <v xml:space="preserve"> </v>
          </cell>
          <cell r="AJ223" t="str">
            <v xml:space="preserve"> </v>
          </cell>
          <cell r="AK223" t="str">
            <v xml:space="preserve"> </v>
          </cell>
          <cell r="AL223" t="str">
            <v xml:space="preserve"> </v>
          </cell>
          <cell r="AM223" t="str">
            <v xml:space="preserve"> </v>
          </cell>
          <cell r="AN223" t="str">
            <v xml:space="preserve"> </v>
          </cell>
        </row>
        <row r="224">
          <cell r="B224" t="str">
            <v>-</v>
          </cell>
          <cell r="J224">
            <v>0</v>
          </cell>
          <cell r="L224">
            <v>0</v>
          </cell>
          <cell r="N224">
            <v>0</v>
          </cell>
          <cell r="P224">
            <v>0</v>
          </cell>
          <cell r="R224">
            <v>0</v>
          </cell>
          <cell r="T224">
            <v>0</v>
          </cell>
          <cell r="V224">
            <v>0</v>
          </cell>
          <cell r="W224" t="str">
            <v xml:space="preserve"> </v>
          </cell>
          <cell r="X224" t="str">
            <v xml:space="preserve"> </v>
          </cell>
          <cell r="Y224" t="str">
            <v/>
          </cell>
          <cell r="AA224" t="str">
            <v/>
          </cell>
          <cell r="AB224" t="str">
            <v xml:space="preserve"> </v>
          </cell>
          <cell r="AC224" t="str">
            <v/>
          </cell>
          <cell r="AD224" t="str">
            <v xml:space="preserve"> </v>
          </cell>
          <cell r="AE224" t="str">
            <v xml:space="preserve"> </v>
          </cell>
          <cell r="AF224" t="str">
            <v xml:space="preserve"> </v>
          </cell>
          <cell r="AG224">
            <v>0</v>
          </cell>
          <cell r="AH224" t="str">
            <v xml:space="preserve"> </v>
          </cell>
          <cell r="AI224" t="str">
            <v xml:space="preserve"> </v>
          </cell>
          <cell r="AJ224" t="str">
            <v xml:space="preserve"> </v>
          </cell>
          <cell r="AK224" t="str">
            <v xml:space="preserve"> </v>
          </cell>
          <cell r="AL224" t="str">
            <v xml:space="preserve"> </v>
          </cell>
          <cell r="AM224" t="str">
            <v xml:space="preserve"> </v>
          </cell>
          <cell r="AN224" t="str">
            <v xml:space="preserve"> </v>
          </cell>
        </row>
        <row r="225">
          <cell r="B225" t="str">
            <v>-</v>
          </cell>
          <cell r="J225">
            <v>0</v>
          </cell>
          <cell r="L225">
            <v>0</v>
          </cell>
          <cell r="N225">
            <v>0</v>
          </cell>
          <cell r="P225">
            <v>0</v>
          </cell>
          <cell r="R225">
            <v>0</v>
          </cell>
          <cell r="T225">
            <v>0</v>
          </cell>
          <cell r="V225">
            <v>0</v>
          </cell>
          <cell r="W225" t="str">
            <v xml:space="preserve"> </v>
          </cell>
          <cell r="X225" t="str">
            <v xml:space="preserve"> </v>
          </cell>
          <cell r="Y225" t="str">
            <v/>
          </cell>
          <cell r="AA225" t="str">
            <v/>
          </cell>
          <cell r="AB225" t="str">
            <v xml:space="preserve"> </v>
          </cell>
          <cell r="AC225" t="str">
            <v/>
          </cell>
          <cell r="AD225" t="str">
            <v xml:space="preserve"> </v>
          </cell>
          <cell r="AE225" t="str">
            <v xml:space="preserve"> </v>
          </cell>
          <cell r="AF225" t="str">
            <v xml:space="preserve"> </v>
          </cell>
          <cell r="AG225">
            <v>0</v>
          </cell>
          <cell r="AH225" t="str">
            <v xml:space="preserve"> </v>
          </cell>
          <cell r="AI225" t="str">
            <v xml:space="preserve"> </v>
          </cell>
          <cell r="AJ225" t="str">
            <v xml:space="preserve"> </v>
          </cell>
          <cell r="AK225" t="str">
            <v xml:space="preserve"> </v>
          </cell>
          <cell r="AL225" t="str">
            <v xml:space="preserve"> </v>
          </cell>
          <cell r="AM225" t="str">
            <v xml:space="preserve"> </v>
          </cell>
          <cell r="AN225" t="str">
            <v xml:space="preserve"> </v>
          </cell>
        </row>
        <row r="226">
          <cell r="B226" t="str">
            <v>-</v>
          </cell>
          <cell r="J226">
            <v>0</v>
          </cell>
          <cell r="L226">
            <v>0</v>
          </cell>
          <cell r="N226">
            <v>0</v>
          </cell>
          <cell r="P226">
            <v>0</v>
          </cell>
          <cell r="R226">
            <v>0</v>
          </cell>
          <cell r="T226">
            <v>0</v>
          </cell>
          <cell r="V226">
            <v>0</v>
          </cell>
          <cell r="W226" t="str">
            <v xml:space="preserve"> </v>
          </cell>
          <cell r="X226" t="str">
            <v xml:space="preserve"> </v>
          </cell>
          <cell r="Y226" t="str">
            <v/>
          </cell>
          <cell r="AA226" t="str">
            <v/>
          </cell>
          <cell r="AB226" t="str">
            <v xml:space="preserve"> </v>
          </cell>
          <cell r="AC226" t="str">
            <v/>
          </cell>
          <cell r="AD226" t="str">
            <v xml:space="preserve"> </v>
          </cell>
          <cell r="AE226" t="str">
            <v xml:space="preserve"> </v>
          </cell>
          <cell r="AF226" t="str">
            <v xml:space="preserve"> </v>
          </cell>
          <cell r="AG226">
            <v>0</v>
          </cell>
          <cell r="AH226" t="str">
            <v xml:space="preserve"> </v>
          </cell>
          <cell r="AI226" t="str">
            <v xml:space="preserve"> </v>
          </cell>
          <cell r="AJ226" t="str">
            <v xml:space="preserve"> </v>
          </cell>
          <cell r="AK226" t="str">
            <v xml:space="preserve"> </v>
          </cell>
          <cell r="AL226" t="str">
            <v xml:space="preserve"> </v>
          </cell>
          <cell r="AM226" t="str">
            <v xml:space="preserve"> </v>
          </cell>
          <cell r="AN226" t="str">
            <v xml:space="preserve"> </v>
          </cell>
        </row>
        <row r="227">
          <cell r="B227" t="str">
            <v>-</v>
          </cell>
          <cell r="J227">
            <v>0</v>
          </cell>
          <cell r="L227">
            <v>0</v>
          </cell>
          <cell r="N227">
            <v>0</v>
          </cell>
          <cell r="P227">
            <v>0</v>
          </cell>
          <cell r="R227">
            <v>0</v>
          </cell>
          <cell r="T227">
            <v>0</v>
          </cell>
          <cell r="V227">
            <v>0</v>
          </cell>
          <cell r="W227" t="str">
            <v xml:space="preserve"> </v>
          </cell>
          <cell r="X227" t="str">
            <v xml:space="preserve"> </v>
          </cell>
          <cell r="Y227" t="str">
            <v/>
          </cell>
          <cell r="AA227" t="str">
            <v/>
          </cell>
          <cell r="AB227" t="str">
            <v xml:space="preserve"> </v>
          </cell>
          <cell r="AC227" t="str">
            <v/>
          </cell>
          <cell r="AD227" t="str">
            <v xml:space="preserve"> </v>
          </cell>
          <cell r="AE227" t="str">
            <v xml:space="preserve"> </v>
          </cell>
          <cell r="AF227" t="str">
            <v xml:space="preserve"> </v>
          </cell>
          <cell r="AG227">
            <v>0</v>
          </cell>
          <cell r="AH227" t="str">
            <v xml:space="preserve"> </v>
          </cell>
          <cell r="AI227" t="str">
            <v xml:space="preserve"> </v>
          </cell>
          <cell r="AJ227" t="str">
            <v xml:space="preserve"> </v>
          </cell>
          <cell r="AK227" t="str">
            <v xml:space="preserve"> </v>
          </cell>
          <cell r="AL227" t="str">
            <v xml:space="preserve"> </v>
          </cell>
          <cell r="AM227" t="str">
            <v xml:space="preserve"> </v>
          </cell>
          <cell r="AN227" t="str">
            <v xml:space="preserve"> </v>
          </cell>
        </row>
        <row r="228">
          <cell r="B228" t="str">
            <v>-</v>
          </cell>
          <cell r="J228">
            <v>0</v>
          </cell>
          <cell r="L228">
            <v>0</v>
          </cell>
          <cell r="N228">
            <v>0</v>
          </cell>
          <cell r="P228">
            <v>0</v>
          </cell>
          <cell r="R228">
            <v>0</v>
          </cell>
          <cell r="T228">
            <v>0</v>
          </cell>
          <cell r="V228">
            <v>0</v>
          </cell>
          <cell r="W228" t="str">
            <v xml:space="preserve"> </v>
          </cell>
          <cell r="X228" t="str">
            <v xml:space="preserve"> </v>
          </cell>
          <cell r="Y228" t="str">
            <v/>
          </cell>
          <cell r="AA228" t="str">
            <v/>
          </cell>
          <cell r="AB228" t="str">
            <v xml:space="preserve"> </v>
          </cell>
          <cell r="AC228" t="str">
            <v/>
          </cell>
          <cell r="AD228" t="str">
            <v xml:space="preserve"> </v>
          </cell>
          <cell r="AE228" t="str">
            <v xml:space="preserve"> </v>
          </cell>
          <cell r="AF228" t="str">
            <v xml:space="preserve"> </v>
          </cell>
          <cell r="AG228">
            <v>0</v>
          </cell>
          <cell r="AH228" t="str">
            <v xml:space="preserve"> </v>
          </cell>
          <cell r="AI228" t="str">
            <v xml:space="preserve"> </v>
          </cell>
          <cell r="AJ228" t="str">
            <v xml:space="preserve"> </v>
          </cell>
          <cell r="AK228" t="str">
            <v xml:space="preserve"> </v>
          </cell>
          <cell r="AL228" t="str">
            <v xml:space="preserve"> </v>
          </cell>
          <cell r="AM228" t="str">
            <v xml:space="preserve"> </v>
          </cell>
          <cell r="AN228" t="str">
            <v xml:space="preserve"> </v>
          </cell>
        </row>
        <row r="229">
          <cell r="B229" t="str">
            <v>-</v>
          </cell>
          <cell r="J229">
            <v>0</v>
          </cell>
          <cell r="L229">
            <v>0</v>
          </cell>
          <cell r="N229">
            <v>0</v>
          </cell>
          <cell r="P229">
            <v>0</v>
          </cell>
          <cell r="R229">
            <v>0</v>
          </cell>
          <cell r="T229">
            <v>0</v>
          </cell>
          <cell r="V229">
            <v>0</v>
          </cell>
          <cell r="W229" t="str">
            <v xml:space="preserve"> </v>
          </cell>
          <cell r="X229" t="str">
            <v xml:space="preserve"> </v>
          </cell>
          <cell r="Y229" t="str">
            <v/>
          </cell>
          <cell r="AA229" t="str">
            <v/>
          </cell>
          <cell r="AB229" t="str">
            <v xml:space="preserve"> </v>
          </cell>
          <cell r="AC229" t="str">
            <v/>
          </cell>
          <cell r="AD229" t="str">
            <v xml:space="preserve"> </v>
          </cell>
          <cell r="AE229" t="str">
            <v xml:space="preserve"> </v>
          </cell>
          <cell r="AF229" t="str">
            <v xml:space="preserve"> </v>
          </cell>
          <cell r="AG229">
            <v>0</v>
          </cell>
          <cell r="AH229" t="str">
            <v xml:space="preserve"> </v>
          </cell>
          <cell r="AI229" t="str">
            <v xml:space="preserve"> </v>
          </cell>
          <cell r="AJ229" t="str">
            <v xml:space="preserve"> </v>
          </cell>
          <cell r="AK229" t="str">
            <v xml:space="preserve"> </v>
          </cell>
          <cell r="AL229" t="str">
            <v xml:space="preserve"> </v>
          </cell>
          <cell r="AM229" t="str">
            <v xml:space="preserve"> </v>
          </cell>
          <cell r="AN229" t="str">
            <v xml:space="preserve"> </v>
          </cell>
        </row>
        <row r="230">
          <cell r="B230" t="str">
            <v>-</v>
          </cell>
          <cell r="J230">
            <v>0</v>
          </cell>
          <cell r="L230">
            <v>0</v>
          </cell>
          <cell r="N230">
            <v>0</v>
          </cell>
          <cell r="P230">
            <v>0</v>
          </cell>
          <cell r="R230">
            <v>0</v>
          </cell>
          <cell r="T230">
            <v>0</v>
          </cell>
          <cell r="V230">
            <v>0</v>
          </cell>
          <cell r="W230" t="str">
            <v xml:space="preserve"> </v>
          </cell>
          <cell r="X230" t="str">
            <v xml:space="preserve"> </v>
          </cell>
          <cell r="Y230" t="str">
            <v/>
          </cell>
          <cell r="AA230" t="str">
            <v/>
          </cell>
          <cell r="AB230" t="str">
            <v xml:space="preserve"> </v>
          </cell>
          <cell r="AC230" t="str">
            <v/>
          </cell>
          <cell r="AD230" t="str">
            <v xml:space="preserve"> </v>
          </cell>
          <cell r="AE230" t="str">
            <v xml:space="preserve"> </v>
          </cell>
          <cell r="AF230" t="str">
            <v xml:space="preserve"> </v>
          </cell>
          <cell r="AG230">
            <v>0</v>
          </cell>
          <cell r="AH230" t="str">
            <v xml:space="preserve"> </v>
          </cell>
          <cell r="AI230" t="str">
            <v xml:space="preserve"> </v>
          </cell>
          <cell r="AJ230" t="str">
            <v xml:space="preserve"> </v>
          </cell>
          <cell r="AK230" t="str">
            <v xml:space="preserve"> </v>
          </cell>
          <cell r="AL230" t="str">
            <v xml:space="preserve"> </v>
          </cell>
          <cell r="AM230" t="str">
            <v xml:space="preserve"> </v>
          </cell>
          <cell r="AN230" t="str">
            <v xml:space="preserve"> </v>
          </cell>
        </row>
        <row r="231">
          <cell r="B231" t="str">
            <v>-</v>
          </cell>
          <cell r="J231">
            <v>0</v>
          </cell>
          <cell r="L231">
            <v>0</v>
          </cell>
          <cell r="N231">
            <v>0</v>
          </cell>
          <cell r="P231">
            <v>0</v>
          </cell>
          <cell r="R231">
            <v>0</v>
          </cell>
          <cell r="T231">
            <v>0</v>
          </cell>
          <cell r="V231">
            <v>0</v>
          </cell>
          <cell r="W231" t="str">
            <v xml:space="preserve"> </v>
          </cell>
          <cell r="X231" t="str">
            <v xml:space="preserve"> </v>
          </cell>
          <cell r="Y231" t="str">
            <v/>
          </cell>
          <cell r="AA231" t="str">
            <v/>
          </cell>
          <cell r="AB231" t="str">
            <v xml:space="preserve"> </v>
          </cell>
          <cell r="AC231" t="str">
            <v/>
          </cell>
          <cell r="AD231" t="str">
            <v xml:space="preserve"> </v>
          </cell>
          <cell r="AE231" t="str">
            <v xml:space="preserve"> </v>
          </cell>
          <cell r="AF231" t="str">
            <v xml:space="preserve"> </v>
          </cell>
          <cell r="AG231">
            <v>0</v>
          </cell>
          <cell r="AH231" t="str">
            <v xml:space="preserve"> </v>
          </cell>
          <cell r="AI231" t="str">
            <v xml:space="preserve"> </v>
          </cell>
          <cell r="AJ231" t="str">
            <v xml:space="preserve"> </v>
          </cell>
          <cell r="AK231" t="str">
            <v xml:space="preserve"> </v>
          </cell>
          <cell r="AL231" t="str">
            <v xml:space="preserve"> </v>
          </cell>
          <cell r="AM231" t="str">
            <v xml:space="preserve"> </v>
          </cell>
          <cell r="AN231" t="str">
            <v xml:space="preserve"> </v>
          </cell>
        </row>
        <row r="232">
          <cell r="B232" t="str">
            <v>-</v>
          </cell>
          <cell r="J232">
            <v>0</v>
          </cell>
          <cell r="L232">
            <v>0</v>
          </cell>
          <cell r="N232">
            <v>0</v>
          </cell>
          <cell r="P232">
            <v>0</v>
          </cell>
          <cell r="R232">
            <v>0</v>
          </cell>
          <cell r="T232">
            <v>0</v>
          </cell>
          <cell r="V232">
            <v>0</v>
          </cell>
          <cell r="W232" t="str">
            <v xml:space="preserve"> </v>
          </cell>
          <cell r="X232" t="str">
            <v xml:space="preserve"> </v>
          </cell>
          <cell r="Y232" t="str">
            <v/>
          </cell>
          <cell r="AA232" t="str">
            <v/>
          </cell>
          <cell r="AB232" t="str">
            <v xml:space="preserve"> </v>
          </cell>
          <cell r="AC232" t="str">
            <v/>
          </cell>
          <cell r="AD232" t="str">
            <v xml:space="preserve"> </v>
          </cell>
          <cell r="AE232" t="str">
            <v xml:space="preserve"> </v>
          </cell>
          <cell r="AF232" t="str">
            <v xml:space="preserve"> </v>
          </cell>
          <cell r="AG232">
            <v>0</v>
          </cell>
          <cell r="AH232" t="str">
            <v xml:space="preserve"> </v>
          </cell>
          <cell r="AI232" t="str">
            <v xml:space="preserve"> </v>
          </cell>
          <cell r="AJ232" t="str">
            <v xml:space="preserve"> </v>
          </cell>
          <cell r="AK232" t="str">
            <v xml:space="preserve"> </v>
          </cell>
          <cell r="AL232" t="str">
            <v xml:space="preserve"> </v>
          </cell>
          <cell r="AM232" t="str">
            <v xml:space="preserve"> </v>
          </cell>
          <cell r="AN232" t="str">
            <v xml:space="preserve"> </v>
          </cell>
        </row>
        <row r="233">
          <cell r="B233" t="str">
            <v>-</v>
          </cell>
          <cell r="J233">
            <v>0</v>
          </cell>
          <cell r="L233">
            <v>0</v>
          </cell>
          <cell r="N233">
            <v>0</v>
          </cell>
          <cell r="P233">
            <v>0</v>
          </cell>
          <cell r="R233">
            <v>0</v>
          </cell>
          <cell r="T233">
            <v>0</v>
          </cell>
          <cell r="V233">
            <v>0</v>
          </cell>
          <cell r="W233" t="str">
            <v xml:space="preserve"> </v>
          </cell>
          <cell r="X233" t="str">
            <v xml:space="preserve"> </v>
          </cell>
          <cell r="Y233" t="str">
            <v/>
          </cell>
          <cell r="AA233" t="str">
            <v/>
          </cell>
          <cell r="AB233" t="str">
            <v xml:space="preserve"> </v>
          </cell>
          <cell r="AC233" t="str">
            <v/>
          </cell>
          <cell r="AD233" t="str">
            <v xml:space="preserve"> </v>
          </cell>
          <cell r="AE233" t="str">
            <v xml:space="preserve"> </v>
          </cell>
          <cell r="AF233" t="str">
            <v xml:space="preserve"> </v>
          </cell>
          <cell r="AG233">
            <v>0</v>
          </cell>
          <cell r="AH233" t="str">
            <v xml:space="preserve"> </v>
          </cell>
          <cell r="AI233" t="str">
            <v xml:space="preserve"> </v>
          </cell>
          <cell r="AJ233" t="str">
            <v xml:space="preserve"> </v>
          </cell>
          <cell r="AK233" t="str">
            <v xml:space="preserve"> </v>
          </cell>
          <cell r="AL233" t="str">
            <v xml:space="preserve"> </v>
          </cell>
          <cell r="AM233" t="str">
            <v xml:space="preserve"> </v>
          </cell>
          <cell r="AN233" t="str">
            <v xml:space="preserve"> </v>
          </cell>
        </row>
        <row r="234">
          <cell r="B234" t="str">
            <v>-</v>
          </cell>
          <cell r="J234">
            <v>0</v>
          </cell>
          <cell r="L234">
            <v>0</v>
          </cell>
          <cell r="N234">
            <v>0</v>
          </cell>
          <cell r="P234">
            <v>0</v>
          </cell>
          <cell r="R234">
            <v>0</v>
          </cell>
          <cell r="T234">
            <v>0</v>
          </cell>
          <cell r="V234">
            <v>0</v>
          </cell>
          <cell r="W234" t="str">
            <v xml:space="preserve"> </v>
          </cell>
          <cell r="X234" t="str">
            <v xml:space="preserve"> </v>
          </cell>
          <cell r="Y234" t="str">
            <v/>
          </cell>
          <cell r="AA234" t="str">
            <v/>
          </cell>
          <cell r="AB234" t="str">
            <v xml:space="preserve"> </v>
          </cell>
          <cell r="AC234" t="str">
            <v/>
          </cell>
          <cell r="AD234" t="str">
            <v xml:space="preserve"> </v>
          </cell>
          <cell r="AE234" t="str">
            <v xml:space="preserve"> </v>
          </cell>
          <cell r="AF234" t="str">
            <v xml:space="preserve"> </v>
          </cell>
          <cell r="AG234">
            <v>0</v>
          </cell>
          <cell r="AH234" t="str">
            <v xml:space="preserve"> </v>
          </cell>
          <cell r="AI234" t="str">
            <v xml:space="preserve"> </v>
          </cell>
          <cell r="AJ234" t="str">
            <v xml:space="preserve"> </v>
          </cell>
          <cell r="AK234" t="str">
            <v xml:space="preserve"> </v>
          </cell>
          <cell r="AL234" t="str">
            <v xml:space="preserve"> </v>
          </cell>
          <cell r="AM234" t="str">
            <v xml:space="preserve"> </v>
          </cell>
          <cell r="AN234" t="str">
            <v xml:space="preserve"> </v>
          </cell>
        </row>
        <row r="235">
          <cell r="B235" t="str">
            <v>-</v>
          </cell>
          <cell r="J235">
            <v>0</v>
          </cell>
          <cell r="L235">
            <v>0</v>
          </cell>
          <cell r="N235">
            <v>0</v>
          </cell>
          <cell r="P235">
            <v>0</v>
          </cell>
          <cell r="R235">
            <v>0</v>
          </cell>
          <cell r="T235">
            <v>0</v>
          </cell>
          <cell r="V235">
            <v>0</v>
          </cell>
          <cell r="W235" t="str">
            <v xml:space="preserve"> </v>
          </cell>
          <cell r="X235" t="str">
            <v xml:space="preserve"> </v>
          </cell>
          <cell r="Y235" t="str">
            <v/>
          </cell>
          <cell r="AA235" t="str">
            <v/>
          </cell>
          <cell r="AB235" t="str">
            <v xml:space="preserve"> </v>
          </cell>
          <cell r="AC235" t="str">
            <v/>
          </cell>
          <cell r="AD235" t="str">
            <v xml:space="preserve"> </v>
          </cell>
          <cell r="AE235" t="str">
            <v xml:space="preserve"> </v>
          </cell>
          <cell r="AF235" t="str">
            <v xml:space="preserve"> </v>
          </cell>
          <cell r="AG235">
            <v>0</v>
          </cell>
          <cell r="AH235" t="str">
            <v xml:space="preserve"> </v>
          </cell>
          <cell r="AI235" t="str">
            <v xml:space="preserve"> </v>
          </cell>
          <cell r="AJ235" t="str">
            <v xml:space="preserve"> </v>
          </cell>
          <cell r="AK235" t="str">
            <v xml:space="preserve"> </v>
          </cell>
          <cell r="AL235" t="str">
            <v xml:space="preserve"> </v>
          </cell>
          <cell r="AM235" t="str">
            <v xml:space="preserve"> </v>
          </cell>
          <cell r="AN235" t="str">
            <v xml:space="preserve"> </v>
          </cell>
        </row>
        <row r="236">
          <cell r="B236" t="str">
            <v>-</v>
          </cell>
          <cell r="J236">
            <v>0</v>
          </cell>
          <cell r="L236">
            <v>0</v>
          </cell>
          <cell r="N236">
            <v>0</v>
          </cell>
          <cell r="P236">
            <v>0</v>
          </cell>
          <cell r="R236">
            <v>0</v>
          </cell>
          <cell r="T236">
            <v>0</v>
          </cell>
          <cell r="V236">
            <v>0</v>
          </cell>
          <cell r="W236" t="str">
            <v xml:space="preserve"> </v>
          </cell>
          <cell r="X236" t="str">
            <v xml:space="preserve"> </v>
          </cell>
          <cell r="Y236" t="str">
            <v/>
          </cell>
          <cell r="AA236" t="str">
            <v/>
          </cell>
          <cell r="AB236" t="str">
            <v xml:space="preserve"> </v>
          </cell>
          <cell r="AC236" t="str">
            <v/>
          </cell>
          <cell r="AD236" t="str">
            <v xml:space="preserve"> </v>
          </cell>
          <cell r="AE236" t="str">
            <v xml:space="preserve"> </v>
          </cell>
          <cell r="AF236" t="str">
            <v xml:space="preserve"> </v>
          </cell>
          <cell r="AG236">
            <v>0</v>
          </cell>
          <cell r="AH236" t="str">
            <v xml:space="preserve"> </v>
          </cell>
          <cell r="AI236" t="str">
            <v xml:space="preserve"> </v>
          </cell>
          <cell r="AJ236" t="str">
            <v xml:space="preserve"> </v>
          </cell>
          <cell r="AK236" t="str">
            <v xml:space="preserve"> </v>
          </cell>
          <cell r="AL236" t="str">
            <v xml:space="preserve"> </v>
          </cell>
          <cell r="AM236" t="str">
            <v xml:space="preserve"> </v>
          </cell>
          <cell r="AN236" t="str">
            <v xml:space="preserve"> </v>
          </cell>
        </row>
        <row r="237">
          <cell r="B237" t="str">
            <v>-</v>
          </cell>
          <cell r="J237">
            <v>0</v>
          </cell>
          <cell r="L237">
            <v>0</v>
          </cell>
          <cell r="N237">
            <v>0</v>
          </cell>
          <cell r="P237">
            <v>0</v>
          </cell>
          <cell r="R237">
            <v>0</v>
          </cell>
          <cell r="T237">
            <v>0</v>
          </cell>
          <cell r="V237">
            <v>0</v>
          </cell>
          <cell r="W237" t="str">
            <v xml:space="preserve"> </v>
          </cell>
          <cell r="X237" t="str">
            <v xml:space="preserve"> </v>
          </cell>
          <cell r="Y237" t="str">
            <v/>
          </cell>
          <cell r="AA237" t="str">
            <v/>
          </cell>
          <cell r="AB237" t="str">
            <v xml:space="preserve"> </v>
          </cell>
          <cell r="AC237" t="str">
            <v/>
          </cell>
          <cell r="AD237" t="str">
            <v xml:space="preserve"> </v>
          </cell>
          <cell r="AE237" t="str">
            <v xml:space="preserve"> </v>
          </cell>
          <cell r="AF237" t="str">
            <v xml:space="preserve"> </v>
          </cell>
          <cell r="AG237">
            <v>0</v>
          </cell>
          <cell r="AH237" t="str">
            <v xml:space="preserve"> </v>
          </cell>
          <cell r="AI237" t="str">
            <v xml:space="preserve"> </v>
          </cell>
          <cell r="AJ237" t="str">
            <v xml:space="preserve"> </v>
          </cell>
          <cell r="AK237" t="str">
            <v xml:space="preserve"> </v>
          </cell>
          <cell r="AL237" t="str">
            <v xml:space="preserve"> </v>
          </cell>
          <cell r="AM237" t="str">
            <v xml:space="preserve"> </v>
          </cell>
          <cell r="AN237" t="str">
            <v xml:space="preserve"> </v>
          </cell>
        </row>
        <row r="238">
          <cell r="B238" t="str">
            <v>-</v>
          </cell>
          <cell r="J238">
            <v>0</v>
          </cell>
          <cell r="L238">
            <v>0</v>
          </cell>
          <cell r="N238">
            <v>0</v>
          </cell>
          <cell r="P238">
            <v>0</v>
          </cell>
          <cell r="R238">
            <v>0</v>
          </cell>
          <cell r="T238">
            <v>0</v>
          </cell>
          <cell r="V238">
            <v>0</v>
          </cell>
          <cell r="W238" t="str">
            <v xml:space="preserve"> </v>
          </cell>
          <cell r="X238" t="str">
            <v xml:space="preserve"> </v>
          </cell>
          <cell r="Y238" t="str">
            <v/>
          </cell>
          <cell r="AA238" t="str">
            <v/>
          </cell>
          <cell r="AB238" t="str">
            <v xml:space="preserve"> </v>
          </cell>
          <cell r="AC238" t="str">
            <v/>
          </cell>
          <cell r="AD238" t="str">
            <v xml:space="preserve"> </v>
          </cell>
          <cell r="AE238" t="str">
            <v xml:space="preserve"> </v>
          </cell>
          <cell r="AF238" t="str">
            <v xml:space="preserve"> </v>
          </cell>
          <cell r="AG238">
            <v>0</v>
          </cell>
          <cell r="AH238" t="str">
            <v xml:space="preserve"> </v>
          </cell>
          <cell r="AI238" t="str">
            <v xml:space="preserve"> </v>
          </cell>
          <cell r="AJ238" t="str">
            <v xml:space="preserve"> </v>
          </cell>
          <cell r="AK238" t="str">
            <v xml:space="preserve"> </v>
          </cell>
          <cell r="AL238" t="str">
            <v xml:space="preserve"> </v>
          </cell>
          <cell r="AM238" t="str">
            <v xml:space="preserve"> </v>
          </cell>
          <cell r="AN238" t="str">
            <v xml:space="preserve"> </v>
          </cell>
        </row>
        <row r="239">
          <cell r="B239" t="str">
            <v>-</v>
          </cell>
          <cell r="J239">
            <v>0</v>
          </cell>
          <cell r="L239">
            <v>0</v>
          </cell>
          <cell r="N239">
            <v>0</v>
          </cell>
          <cell r="P239">
            <v>0</v>
          </cell>
          <cell r="R239">
            <v>0</v>
          </cell>
          <cell r="T239">
            <v>0</v>
          </cell>
          <cell r="V239">
            <v>0</v>
          </cell>
          <cell r="W239" t="str">
            <v xml:space="preserve"> </v>
          </cell>
          <cell r="X239" t="str">
            <v xml:space="preserve"> </v>
          </cell>
          <cell r="Y239" t="str">
            <v/>
          </cell>
          <cell r="AA239" t="str">
            <v/>
          </cell>
          <cell r="AB239" t="str">
            <v xml:space="preserve"> </v>
          </cell>
          <cell r="AC239" t="str">
            <v/>
          </cell>
          <cell r="AD239" t="str">
            <v xml:space="preserve"> </v>
          </cell>
          <cell r="AE239" t="str">
            <v xml:space="preserve"> </v>
          </cell>
          <cell r="AF239" t="str">
            <v xml:space="preserve"> </v>
          </cell>
          <cell r="AG239">
            <v>0</v>
          </cell>
          <cell r="AH239" t="str">
            <v xml:space="preserve"> </v>
          </cell>
          <cell r="AI239" t="str">
            <v xml:space="preserve"> </v>
          </cell>
          <cell r="AJ239" t="str">
            <v xml:space="preserve"> </v>
          </cell>
          <cell r="AK239" t="str">
            <v xml:space="preserve"> </v>
          </cell>
          <cell r="AL239" t="str">
            <v xml:space="preserve"> </v>
          </cell>
          <cell r="AM239" t="str">
            <v xml:space="preserve"> </v>
          </cell>
          <cell r="AN239" t="str">
            <v xml:space="preserve"> </v>
          </cell>
        </row>
        <row r="240">
          <cell r="B240" t="str">
            <v>-</v>
          </cell>
          <cell r="J240">
            <v>0</v>
          </cell>
          <cell r="L240">
            <v>0</v>
          </cell>
          <cell r="N240">
            <v>0</v>
          </cell>
          <cell r="P240">
            <v>0</v>
          </cell>
          <cell r="R240">
            <v>0</v>
          </cell>
          <cell r="T240">
            <v>0</v>
          </cell>
          <cell r="V240">
            <v>0</v>
          </cell>
          <cell r="W240" t="str">
            <v xml:space="preserve"> </v>
          </cell>
          <cell r="X240" t="str">
            <v xml:space="preserve"> </v>
          </cell>
          <cell r="Y240" t="str">
            <v/>
          </cell>
          <cell r="AA240" t="str">
            <v/>
          </cell>
          <cell r="AB240" t="str">
            <v xml:space="preserve"> </v>
          </cell>
          <cell r="AC240" t="str">
            <v/>
          </cell>
          <cell r="AD240" t="str">
            <v xml:space="preserve"> </v>
          </cell>
          <cell r="AE240" t="str">
            <v xml:space="preserve"> </v>
          </cell>
          <cell r="AF240" t="str">
            <v xml:space="preserve"> </v>
          </cell>
          <cell r="AG240">
            <v>0</v>
          </cell>
          <cell r="AH240" t="str">
            <v xml:space="preserve"> </v>
          </cell>
          <cell r="AI240" t="str">
            <v xml:space="preserve"> </v>
          </cell>
          <cell r="AJ240" t="str">
            <v xml:space="preserve"> </v>
          </cell>
          <cell r="AK240" t="str">
            <v xml:space="preserve"> </v>
          </cell>
          <cell r="AL240" t="str">
            <v xml:space="preserve"> </v>
          </cell>
          <cell r="AM240" t="str">
            <v xml:space="preserve"> </v>
          </cell>
          <cell r="AN240" t="str">
            <v xml:space="preserve"> </v>
          </cell>
        </row>
        <row r="241">
          <cell r="B241" t="str">
            <v>-</v>
          </cell>
          <cell r="J241">
            <v>0</v>
          </cell>
          <cell r="L241">
            <v>0</v>
          </cell>
          <cell r="N241">
            <v>0</v>
          </cell>
          <cell r="P241">
            <v>0</v>
          </cell>
          <cell r="R241">
            <v>0</v>
          </cell>
          <cell r="T241">
            <v>0</v>
          </cell>
          <cell r="V241">
            <v>0</v>
          </cell>
          <cell r="W241" t="str">
            <v xml:space="preserve"> </v>
          </cell>
          <cell r="X241" t="str">
            <v xml:space="preserve"> </v>
          </cell>
          <cell r="Y241" t="str">
            <v/>
          </cell>
          <cell r="AA241" t="str">
            <v/>
          </cell>
          <cell r="AB241" t="str">
            <v xml:space="preserve"> </v>
          </cell>
          <cell r="AC241" t="str">
            <v/>
          </cell>
          <cell r="AD241" t="str">
            <v xml:space="preserve"> </v>
          </cell>
          <cell r="AE241" t="str">
            <v xml:space="preserve"> </v>
          </cell>
          <cell r="AF241" t="str">
            <v xml:space="preserve"> </v>
          </cell>
          <cell r="AG241">
            <v>0</v>
          </cell>
          <cell r="AH241" t="str">
            <v xml:space="preserve"> </v>
          </cell>
          <cell r="AI241" t="str">
            <v xml:space="preserve"> </v>
          </cell>
          <cell r="AJ241" t="str">
            <v xml:space="preserve"> </v>
          </cell>
          <cell r="AK241" t="str">
            <v xml:space="preserve"> </v>
          </cell>
          <cell r="AL241" t="str">
            <v xml:space="preserve"> </v>
          </cell>
          <cell r="AM241" t="str">
            <v xml:space="preserve"> </v>
          </cell>
          <cell r="AN241" t="str">
            <v xml:space="preserve"> </v>
          </cell>
        </row>
        <row r="242">
          <cell r="B242" t="str">
            <v>-</v>
          </cell>
          <cell r="J242">
            <v>0</v>
          </cell>
          <cell r="L242">
            <v>0</v>
          </cell>
          <cell r="N242">
            <v>0</v>
          </cell>
          <cell r="P242">
            <v>0</v>
          </cell>
          <cell r="R242">
            <v>0</v>
          </cell>
          <cell r="T242">
            <v>0</v>
          </cell>
          <cell r="V242">
            <v>0</v>
          </cell>
          <cell r="W242" t="str">
            <v xml:space="preserve"> </v>
          </cell>
          <cell r="X242" t="str">
            <v xml:space="preserve"> </v>
          </cell>
          <cell r="Y242" t="str">
            <v/>
          </cell>
          <cell r="AA242" t="str">
            <v/>
          </cell>
          <cell r="AB242" t="str">
            <v xml:space="preserve"> </v>
          </cell>
          <cell r="AC242" t="str">
            <v/>
          </cell>
          <cell r="AD242" t="str">
            <v xml:space="preserve"> </v>
          </cell>
          <cell r="AE242" t="str">
            <v xml:space="preserve"> </v>
          </cell>
          <cell r="AF242" t="str">
            <v xml:space="preserve"> </v>
          </cell>
          <cell r="AG242">
            <v>0</v>
          </cell>
          <cell r="AH242" t="str">
            <v xml:space="preserve"> </v>
          </cell>
          <cell r="AI242" t="str">
            <v xml:space="preserve"> </v>
          </cell>
          <cell r="AJ242" t="str">
            <v xml:space="preserve"> </v>
          </cell>
          <cell r="AK242" t="str">
            <v xml:space="preserve"> </v>
          </cell>
          <cell r="AL242" t="str">
            <v xml:space="preserve"> </v>
          </cell>
          <cell r="AM242" t="str">
            <v xml:space="preserve"> </v>
          </cell>
          <cell r="AN242" t="str">
            <v xml:space="preserve"> </v>
          </cell>
        </row>
        <row r="243">
          <cell r="B243" t="str">
            <v>-</v>
          </cell>
          <cell r="J243">
            <v>0</v>
          </cell>
          <cell r="L243">
            <v>0</v>
          </cell>
          <cell r="N243">
            <v>0</v>
          </cell>
          <cell r="P243">
            <v>0</v>
          </cell>
          <cell r="R243">
            <v>0</v>
          </cell>
          <cell r="T243">
            <v>0</v>
          </cell>
          <cell r="V243">
            <v>0</v>
          </cell>
          <cell r="W243" t="str">
            <v xml:space="preserve"> </v>
          </cell>
          <cell r="X243" t="str">
            <v xml:space="preserve"> </v>
          </cell>
          <cell r="Y243" t="str">
            <v/>
          </cell>
          <cell r="AA243" t="str">
            <v/>
          </cell>
          <cell r="AB243" t="str">
            <v xml:space="preserve"> </v>
          </cell>
          <cell r="AC243" t="str">
            <v/>
          </cell>
          <cell r="AD243" t="str">
            <v xml:space="preserve"> </v>
          </cell>
          <cell r="AE243" t="str">
            <v xml:space="preserve"> </v>
          </cell>
          <cell r="AF243" t="str">
            <v xml:space="preserve"> </v>
          </cell>
          <cell r="AG243">
            <v>0</v>
          </cell>
          <cell r="AH243" t="str">
            <v xml:space="preserve"> </v>
          </cell>
          <cell r="AI243" t="str">
            <v xml:space="preserve"> </v>
          </cell>
          <cell r="AJ243" t="str">
            <v xml:space="preserve"> </v>
          </cell>
          <cell r="AK243" t="str">
            <v xml:space="preserve"> </v>
          </cell>
          <cell r="AL243" t="str">
            <v xml:space="preserve"> </v>
          </cell>
          <cell r="AM243" t="str">
            <v xml:space="preserve"> </v>
          </cell>
          <cell r="AN243" t="str">
            <v xml:space="preserve"> </v>
          </cell>
        </row>
        <row r="244">
          <cell r="B244" t="str">
            <v>-</v>
          </cell>
          <cell r="J244">
            <v>0</v>
          </cell>
          <cell r="L244">
            <v>0</v>
          </cell>
          <cell r="N244">
            <v>0</v>
          </cell>
          <cell r="P244">
            <v>0</v>
          </cell>
          <cell r="R244">
            <v>0</v>
          </cell>
          <cell r="T244">
            <v>0</v>
          </cell>
          <cell r="V244">
            <v>0</v>
          </cell>
          <cell r="W244" t="str">
            <v xml:space="preserve"> </v>
          </cell>
          <cell r="X244" t="str">
            <v xml:space="preserve"> </v>
          </cell>
          <cell r="Y244" t="str">
            <v/>
          </cell>
          <cell r="AA244" t="str">
            <v/>
          </cell>
          <cell r="AB244" t="str">
            <v xml:space="preserve"> </v>
          </cell>
          <cell r="AC244" t="str">
            <v/>
          </cell>
          <cell r="AD244" t="str">
            <v xml:space="preserve"> </v>
          </cell>
          <cell r="AE244" t="str">
            <v xml:space="preserve"> </v>
          </cell>
          <cell r="AF244" t="str">
            <v xml:space="preserve"> </v>
          </cell>
          <cell r="AG244">
            <v>0</v>
          </cell>
          <cell r="AH244" t="str">
            <v xml:space="preserve"> </v>
          </cell>
          <cell r="AI244" t="str">
            <v xml:space="preserve"> </v>
          </cell>
          <cell r="AJ244" t="str">
            <v xml:space="preserve"> </v>
          </cell>
          <cell r="AK244" t="str">
            <v xml:space="preserve"> </v>
          </cell>
          <cell r="AL244" t="str">
            <v xml:space="preserve"> </v>
          </cell>
          <cell r="AM244" t="str">
            <v xml:space="preserve"> </v>
          </cell>
          <cell r="AN244" t="str">
            <v xml:space="preserve"> </v>
          </cell>
        </row>
        <row r="245">
          <cell r="B245" t="str">
            <v>-</v>
          </cell>
          <cell r="J245">
            <v>0</v>
          </cell>
          <cell r="L245">
            <v>0</v>
          </cell>
          <cell r="N245">
            <v>0</v>
          </cell>
          <cell r="P245">
            <v>0</v>
          </cell>
          <cell r="R245">
            <v>0</v>
          </cell>
          <cell r="T245">
            <v>0</v>
          </cell>
          <cell r="V245">
            <v>0</v>
          </cell>
          <cell r="W245" t="str">
            <v xml:space="preserve"> </v>
          </cell>
          <cell r="X245" t="str">
            <v xml:space="preserve"> </v>
          </cell>
          <cell r="Y245" t="str">
            <v/>
          </cell>
          <cell r="AA245" t="str">
            <v/>
          </cell>
          <cell r="AB245" t="str">
            <v xml:space="preserve"> </v>
          </cell>
          <cell r="AC245" t="str">
            <v/>
          </cell>
          <cell r="AD245" t="str">
            <v xml:space="preserve"> </v>
          </cell>
          <cell r="AE245" t="str">
            <v xml:space="preserve"> </v>
          </cell>
          <cell r="AF245" t="str">
            <v xml:space="preserve"> </v>
          </cell>
          <cell r="AG245">
            <v>0</v>
          </cell>
          <cell r="AH245" t="str">
            <v xml:space="preserve"> </v>
          </cell>
          <cell r="AI245" t="str">
            <v xml:space="preserve"> </v>
          </cell>
          <cell r="AJ245" t="str">
            <v xml:space="preserve"> </v>
          </cell>
          <cell r="AK245" t="str">
            <v xml:space="preserve"> </v>
          </cell>
          <cell r="AL245" t="str">
            <v xml:space="preserve"> </v>
          </cell>
          <cell r="AM245" t="str">
            <v xml:space="preserve"> </v>
          </cell>
          <cell r="AN245" t="str">
            <v xml:space="preserve"> </v>
          </cell>
        </row>
        <row r="246">
          <cell r="B246" t="str">
            <v>-</v>
          </cell>
          <cell r="J246">
            <v>0</v>
          </cell>
          <cell r="L246">
            <v>0</v>
          </cell>
          <cell r="N246">
            <v>0</v>
          </cell>
          <cell r="P246">
            <v>0</v>
          </cell>
          <cell r="R246">
            <v>0</v>
          </cell>
          <cell r="T246">
            <v>0</v>
          </cell>
          <cell r="V246">
            <v>0</v>
          </cell>
          <cell r="W246" t="str">
            <v xml:space="preserve"> </v>
          </cell>
          <cell r="X246" t="str">
            <v xml:space="preserve"> </v>
          </cell>
          <cell r="Y246" t="str">
            <v/>
          </cell>
          <cell r="AA246" t="str">
            <v/>
          </cell>
          <cell r="AB246" t="str">
            <v xml:space="preserve"> </v>
          </cell>
          <cell r="AC246" t="str">
            <v/>
          </cell>
          <cell r="AD246" t="str">
            <v xml:space="preserve"> </v>
          </cell>
          <cell r="AE246" t="str">
            <v xml:space="preserve"> </v>
          </cell>
          <cell r="AF246" t="str">
            <v xml:space="preserve"> </v>
          </cell>
          <cell r="AG246">
            <v>0</v>
          </cell>
          <cell r="AH246" t="str">
            <v xml:space="preserve"> </v>
          </cell>
          <cell r="AI246" t="str">
            <v xml:space="preserve"> </v>
          </cell>
          <cell r="AJ246" t="str">
            <v xml:space="preserve"> </v>
          </cell>
          <cell r="AK246" t="str">
            <v xml:space="preserve"> </v>
          </cell>
          <cell r="AL246" t="str">
            <v xml:space="preserve"> </v>
          </cell>
          <cell r="AM246" t="str">
            <v xml:space="preserve"> </v>
          </cell>
          <cell r="AN246" t="str">
            <v xml:space="preserve"> </v>
          </cell>
        </row>
        <row r="247">
          <cell r="B247" t="str">
            <v>-</v>
          </cell>
          <cell r="J247">
            <v>0</v>
          </cell>
          <cell r="L247">
            <v>0</v>
          </cell>
          <cell r="N247">
            <v>0</v>
          </cell>
          <cell r="P247">
            <v>0</v>
          </cell>
          <cell r="R247">
            <v>0</v>
          </cell>
          <cell r="T247">
            <v>0</v>
          </cell>
          <cell r="V247">
            <v>0</v>
          </cell>
          <cell r="W247" t="str">
            <v xml:space="preserve"> </v>
          </cell>
          <cell r="X247" t="str">
            <v xml:space="preserve"> </v>
          </cell>
          <cell r="Y247" t="str">
            <v/>
          </cell>
          <cell r="AA247" t="str">
            <v/>
          </cell>
          <cell r="AB247" t="str">
            <v xml:space="preserve"> </v>
          </cell>
          <cell r="AC247" t="str">
            <v/>
          </cell>
          <cell r="AD247" t="str">
            <v xml:space="preserve"> </v>
          </cell>
          <cell r="AE247" t="str">
            <v xml:space="preserve"> </v>
          </cell>
          <cell r="AF247" t="str">
            <v xml:space="preserve"> </v>
          </cell>
          <cell r="AG247">
            <v>0</v>
          </cell>
          <cell r="AH247" t="str">
            <v xml:space="preserve"> </v>
          </cell>
          <cell r="AI247" t="str">
            <v xml:space="preserve"> </v>
          </cell>
          <cell r="AJ247" t="str">
            <v xml:space="preserve"> </v>
          </cell>
          <cell r="AK247" t="str">
            <v xml:space="preserve"> </v>
          </cell>
          <cell r="AL247" t="str">
            <v xml:space="preserve"> </v>
          </cell>
          <cell r="AM247" t="str">
            <v xml:space="preserve"> </v>
          </cell>
          <cell r="AN247" t="str">
            <v xml:space="preserve"> </v>
          </cell>
        </row>
        <row r="248">
          <cell r="B248" t="str">
            <v>-</v>
          </cell>
          <cell r="J248">
            <v>0</v>
          </cell>
          <cell r="L248">
            <v>0</v>
          </cell>
          <cell r="N248">
            <v>0</v>
          </cell>
          <cell r="P248">
            <v>0</v>
          </cell>
          <cell r="R248">
            <v>0</v>
          </cell>
          <cell r="T248">
            <v>0</v>
          </cell>
          <cell r="V248">
            <v>0</v>
          </cell>
          <cell r="W248" t="str">
            <v xml:space="preserve"> </v>
          </cell>
          <cell r="X248" t="str">
            <v xml:space="preserve"> </v>
          </cell>
          <cell r="Y248" t="str">
            <v/>
          </cell>
          <cell r="AA248" t="str">
            <v/>
          </cell>
          <cell r="AB248" t="str">
            <v xml:space="preserve"> </v>
          </cell>
          <cell r="AC248" t="str">
            <v/>
          </cell>
          <cell r="AD248" t="str">
            <v xml:space="preserve"> </v>
          </cell>
          <cell r="AE248" t="str">
            <v xml:space="preserve"> </v>
          </cell>
          <cell r="AF248" t="str">
            <v xml:space="preserve"> </v>
          </cell>
          <cell r="AG248">
            <v>0</v>
          </cell>
          <cell r="AH248" t="str">
            <v xml:space="preserve"> </v>
          </cell>
          <cell r="AI248" t="str">
            <v xml:space="preserve"> </v>
          </cell>
          <cell r="AJ248" t="str">
            <v xml:space="preserve"> </v>
          </cell>
          <cell r="AK248" t="str">
            <v xml:space="preserve"> </v>
          </cell>
          <cell r="AL248" t="str">
            <v xml:space="preserve"> </v>
          </cell>
          <cell r="AM248" t="str">
            <v xml:space="preserve"> </v>
          </cell>
          <cell r="AN248" t="str">
            <v xml:space="preserve"> </v>
          </cell>
        </row>
        <row r="249">
          <cell r="B249" t="str">
            <v>-</v>
          </cell>
          <cell r="J249">
            <v>0</v>
          </cell>
          <cell r="L249">
            <v>0</v>
          </cell>
          <cell r="N249">
            <v>0</v>
          </cell>
          <cell r="P249">
            <v>0</v>
          </cell>
          <cell r="R249">
            <v>0</v>
          </cell>
          <cell r="T249">
            <v>0</v>
          </cell>
          <cell r="V249">
            <v>0</v>
          </cell>
          <cell r="W249" t="str">
            <v xml:space="preserve"> </v>
          </cell>
          <cell r="X249" t="str">
            <v xml:space="preserve"> </v>
          </cell>
          <cell r="Y249" t="str">
            <v/>
          </cell>
          <cell r="AA249" t="str">
            <v/>
          </cell>
          <cell r="AB249" t="str">
            <v xml:space="preserve"> </v>
          </cell>
          <cell r="AC249" t="str">
            <v/>
          </cell>
          <cell r="AD249" t="str">
            <v xml:space="preserve"> </v>
          </cell>
          <cell r="AE249" t="str">
            <v xml:space="preserve"> </v>
          </cell>
          <cell r="AF249" t="str">
            <v xml:space="preserve"> </v>
          </cell>
          <cell r="AG249">
            <v>0</v>
          </cell>
          <cell r="AH249" t="str">
            <v xml:space="preserve"> </v>
          </cell>
          <cell r="AI249" t="str">
            <v xml:space="preserve"> </v>
          </cell>
          <cell r="AJ249" t="str">
            <v xml:space="preserve"> </v>
          </cell>
          <cell r="AK249" t="str">
            <v xml:space="preserve"> </v>
          </cell>
          <cell r="AL249" t="str">
            <v xml:space="preserve"> </v>
          </cell>
          <cell r="AM249" t="str">
            <v xml:space="preserve"> </v>
          </cell>
          <cell r="AN249" t="str">
            <v xml:space="preserve"> </v>
          </cell>
        </row>
      </sheetData>
      <sheetData sheetId="16"/>
      <sheetData sheetId="17"/>
      <sheetData sheetId="18"/>
      <sheetData sheetId="19"/>
      <sheetData sheetId="20"/>
      <sheetData sheetId="2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77" dataDxfId="276">
  <autoFilter ref="B209:C219" xr:uid="{00000000-0009-0000-0100-00000B000000}"/>
  <tableColumns count="2">
    <tableColumn id="1" xr3:uid="{00000000-0010-0000-0B00-000001000000}" name="Criterios" dataDxfId="275"/>
    <tableColumn id="2" xr3:uid="{00000000-0010-0000-0B00-000002000000}" name="Subcriterios" dataDxfId="27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256" dataDxfId="255">
  <autoFilter ref="I1:I31" xr:uid="{00000000-0009-0000-0100-000009000000}"/>
  <tableColumns count="1">
    <tableColumn id="1" xr3:uid="{00000000-0010-0000-0900-000001000000}" name="N° CAUSA" dataDxfId="25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253" dataDxfId="251" headerRowBorderDxfId="252" tableBorderDxfId="250" totalsRowBorderDxfId="249">
  <autoFilter ref="AB21:AD35" xr:uid="{00000000-0009-0000-0100-00000A000000}"/>
  <tableColumns count="3">
    <tableColumn id="1" xr3:uid="{00000000-0010-0000-0A00-000001000000}" name="PROCESOS" dataDxfId="248"/>
    <tableColumn id="2" xr3:uid="{00000000-0010-0000-0A00-000002000000}" name="OBJETIVO" dataDxfId="247"/>
    <tableColumn id="3" xr3:uid="{6435163B-E1DA-4444-9A5F-7B0BCE8C7A3E}" name="ALCANCE" dataDxfId="24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273">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272" dataDxfId="271">
  <autoFilter ref="E1:E201" xr:uid="{00000000-0009-0000-0100-000004000000}"/>
  <tableColumns count="1">
    <tableColumn id="1" xr3:uid="{00000000-0010-0000-0100-000001000000}" name="N° RIESGO" dataDxfId="27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269" dataDxfId="268">
  <autoFilter ref="K1:K16" xr:uid="{00000000-0009-0000-0100-000005000000}"/>
  <sortState xmlns:xlrd2="http://schemas.microsoft.com/office/spreadsheetml/2017/richdata2" ref="K2:K16">
    <sortCondition ref="K14"/>
  </sortState>
  <tableColumns count="1">
    <tableColumn id="1" xr3:uid="{00000000-0010-0000-0200-000001000000}" name="PROCESOS" dataDxfId="267"/>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266" dataDxfId="265">
  <autoFilter ref="O1:O6" xr:uid="{00000000-0009-0000-0100-00000C000000}"/>
  <sortState xmlns:xlrd2="http://schemas.microsoft.com/office/spreadsheetml/2017/richdata2" ref="O2:O6">
    <sortCondition ref="O1"/>
  </sortState>
  <tableColumns count="1">
    <tableColumn id="1" xr3:uid="{00000000-0010-0000-0300-000001000000}" name="IMPACTO" dataDxfId="26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263" dataDxfId="262">
  <autoFilter ref="G1:G31" xr:uid="{00000000-0009-0000-0100-000002000000}"/>
  <tableColumns count="1">
    <tableColumn id="1" xr3:uid="{00000000-0010-0000-0500-000001000000}" name="N° CONTROL" dataDxfId="261"/>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260" dataDxfId="259">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258"/>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257">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printerSettings" Target="../printerSettings/printerSettings9.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29</v>
      </c>
      <c r="B1" s="1" t="s">
        <v>30</v>
      </c>
      <c r="C1" s="1" t="s">
        <v>48</v>
      </c>
    </row>
    <row r="2" spans="1:4" x14ac:dyDescent="0.25">
      <c r="A2" s="802" t="s">
        <v>67</v>
      </c>
      <c r="D2" s="7"/>
    </row>
    <row r="3" spans="1:4" ht="38.25" x14ac:dyDescent="0.25">
      <c r="A3" s="802"/>
      <c r="B3" s="4" t="s">
        <v>32</v>
      </c>
      <c r="C3" s="4" t="s">
        <v>49</v>
      </c>
      <c r="D3" s="7"/>
    </row>
    <row r="4" spans="1:4" ht="51" x14ac:dyDescent="0.25">
      <c r="A4" s="802"/>
      <c r="B4" s="4" t="s">
        <v>31</v>
      </c>
      <c r="C4" s="4" t="s">
        <v>66</v>
      </c>
    </row>
    <row r="5" spans="1:4" ht="38.25" x14ac:dyDescent="0.25">
      <c r="A5" s="802"/>
      <c r="B5" s="4" t="s">
        <v>33</v>
      </c>
      <c r="C5" s="4" t="s">
        <v>50</v>
      </c>
    </row>
    <row r="6" spans="1:4" ht="51" x14ac:dyDescent="0.25">
      <c r="A6" s="802"/>
      <c r="B6" s="4" t="s">
        <v>34</v>
      </c>
      <c r="C6" s="4" t="s">
        <v>51</v>
      </c>
    </row>
    <row r="7" spans="1:4" ht="51" x14ac:dyDescent="0.25">
      <c r="A7" s="802"/>
      <c r="B7" s="4" t="s">
        <v>35</v>
      </c>
      <c r="C7" s="4" t="s">
        <v>52</v>
      </c>
    </row>
    <row r="8" spans="1:4" ht="38.25" x14ac:dyDescent="0.25">
      <c r="A8" s="802"/>
      <c r="B8" s="4" t="s">
        <v>181</v>
      </c>
      <c r="C8" s="4" t="s">
        <v>182</v>
      </c>
    </row>
    <row r="9" spans="1:4" ht="63.75" x14ac:dyDescent="0.25">
      <c r="A9" s="802" t="s">
        <v>68</v>
      </c>
      <c r="B9" s="4" t="s">
        <v>36</v>
      </c>
      <c r="C9" s="4" t="s">
        <v>53</v>
      </c>
    </row>
    <row r="10" spans="1:4" ht="51" x14ac:dyDescent="0.25">
      <c r="A10" s="802"/>
      <c r="B10" s="4" t="s">
        <v>37</v>
      </c>
      <c r="C10" s="4" t="s">
        <v>54</v>
      </c>
    </row>
    <row r="11" spans="1:4" ht="51" x14ac:dyDescent="0.25">
      <c r="A11" s="802"/>
      <c r="B11" s="4" t="s">
        <v>38</v>
      </c>
      <c r="C11" s="4" t="s">
        <v>55</v>
      </c>
    </row>
    <row r="12" spans="1:4" ht="76.5" x14ac:dyDescent="0.25">
      <c r="A12" s="802"/>
      <c r="B12" s="4" t="s">
        <v>39</v>
      </c>
      <c r="C12" s="4" t="s">
        <v>56</v>
      </c>
    </row>
    <row r="13" spans="1:4" ht="51" x14ac:dyDescent="0.25">
      <c r="A13" s="802"/>
      <c r="B13" s="4" t="s">
        <v>40</v>
      </c>
      <c r="C13" s="4" t="s">
        <v>57</v>
      </c>
    </row>
    <row r="14" spans="1:4" ht="63.75" x14ac:dyDescent="0.25">
      <c r="A14" s="802"/>
      <c r="B14" s="4" t="s">
        <v>41</v>
      </c>
      <c r="C14" s="4" t="s">
        <v>58</v>
      </c>
    </row>
    <row r="15" spans="1:4" ht="38.25" x14ac:dyDescent="0.25">
      <c r="A15" s="803" t="s">
        <v>69</v>
      </c>
      <c r="B15" s="4" t="s">
        <v>42</v>
      </c>
      <c r="C15" s="4" t="s">
        <v>59</v>
      </c>
    </row>
    <row r="16" spans="1:4" ht="63.75" x14ac:dyDescent="0.25">
      <c r="A16" s="804"/>
      <c r="B16" s="4" t="s">
        <v>43</v>
      </c>
      <c r="C16" s="4" t="s">
        <v>60</v>
      </c>
    </row>
    <row r="17" spans="1:3" ht="63.75" x14ac:dyDescent="0.25">
      <c r="A17" s="804"/>
      <c r="B17" s="4" t="s">
        <v>44</v>
      </c>
      <c r="C17" s="4" t="s">
        <v>61</v>
      </c>
    </row>
    <row r="18" spans="1:3" ht="38.25" x14ac:dyDescent="0.25">
      <c r="A18" s="804"/>
      <c r="B18" s="4" t="s">
        <v>45</v>
      </c>
      <c r="C18" s="4" t="s">
        <v>62</v>
      </c>
    </row>
    <row r="19" spans="1:3" ht="51" x14ac:dyDescent="0.25">
      <c r="A19" s="804"/>
      <c r="B19" s="4" t="s">
        <v>46</v>
      </c>
      <c r="C19" s="4" t="s">
        <v>63</v>
      </c>
    </row>
    <row r="20" spans="1:3" ht="63.75" x14ac:dyDescent="0.25">
      <c r="A20" s="804"/>
      <c r="B20" s="4" t="s">
        <v>47</v>
      </c>
      <c r="C20" s="4" t="s">
        <v>64</v>
      </c>
    </row>
    <row r="21" spans="1:3" ht="127.5" x14ac:dyDescent="0.25">
      <c r="A21" s="804"/>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E46" sqref="E46"/>
    </sheetView>
  </sheetViews>
  <sheetFormatPr baseColWidth="10" defaultColWidth="14.28515625" defaultRowHeight="12.75" x14ac:dyDescent="0.2"/>
  <cols>
    <col min="1" max="2" width="14.28515625" style="251"/>
    <col min="3" max="3" width="17" style="251" customWidth="1"/>
    <col min="4" max="4" width="14.28515625" style="251"/>
    <col min="5" max="5" width="46" style="251" customWidth="1"/>
    <col min="6" max="16384" width="14.28515625" style="251"/>
  </cols>
  <sheetData>
    <row r="1" spans="2:6" ht="24" customHeight="1" thickBot="1" x14ac:dyDescent="0.25">
      <c r="B1" s="1147" t="s">
        <v>1109</v>
      </c>
      <c r="C1" s="1148"/>
      <c r="D1" s="1148"/>
      <c r="E1" s="1148"/>
      <c r="F1" s="1149"/>
    </row>
    <row r="2" spans="2:6" ht="16.5" thickBot="1" x14ac:dyDescent="0.3">
      <c r="B2" s="252"/>
      <c r="C2" s="252"/>
      <c r="D2" s="252"/>
      <c r="E2" s="252"/>
      <c r="F2" s="252"/>
    </row>
    <row r="3" spans="2:6" ht="16.5" thickBot="1" x14ac:dyDescent="0.25">
      <c r="B3" s="1150" t="s">
        <v>1110</v>
      </c>
      <c r="C3" s="1151"/>
      <c r="D3" s="1151"/>
      <c r="E3" s="253" t="s">
        <v>1111</v>
      </c>
      <c r="F3" s="254" t="s">
        <v>1112</v>
      </c>
    </row>
    <row r="4" spans="2:6" ht="31.5" x14ac:dyDescent="0.2">
      <c r="B4" s="1152" t="s">
        <v>1113</v>
      </c>
      <c r="C4" s="1154" t="s">
        <v>27</v>
      </c>
      <c r="D4" s="255" t="s">
        <v>1114</v>
      </c>
      <c r="E4" s="256" t="s">
        <v>1115</v>
      </c>
      <c r="F4" s="257">
        <v>0.25</v>
      </c>
    </row>
    <row r="5" spans="2:6" ht="47.25" x14ac:dyDescent="0.2">
      <c r="B5" s="1153"/>
      <c r="C5" s="1155"/>
      <c r="D5" s="258" t="s">
        <v>1116</v>
      </c>
      <c r="E5" s="259" t="s">
        <v>1117</v>
      </c>
      <c r="F5" s="260">
        <v>0.15</v>
      </c>
    </row>
    <row r="6" spans="2:6" ht="47.25" x14ac:dyDescent="0.2">
      <c r="B6" s="1153"/>
      <c r="C6" s="1155"/>
      <c r="D6" s="258" t="s">
        <v>1118</v>
      </c>
      <c r="E6" s="259" t="s">
        <v>1119</v>
      </c>
      <c r="F6" s="260">
        <v>0.1</v>
      </c>
    </row>
    <row r="7" spans="2:6" ht="63" x14ac:dyDescent="0.2">
      <c r="B7" s="1153"/>
      <c r="C7" s="1155" t="s">
        <v>1047</v>
      </c>
      <c r="D7" s="258" t="s">
        <v>1120</v>
      </c>
      <c r="E7" s="259" t="s">
        <v>1121</v>
      </c>
      <c r="F7" s="260">
        <v>0.25</v>
      </c>
    </row>
    <row r="8" spans="2:6" ht="31.5" x14ac:dyDescent="0.2">
      <c r="B8" s="1153"/>
      <c r="C8" s="1155"/>
      <c r="D8" s="258" t="s">
        <v>1122</v>
      </c>
      <c r="E8" s="259" t="s">
        <v>1123</v>
      </c>
      <c r="F8" s="260">
        <v>0.15</v>
      </c>
    </row>
    <row r="9" spans="2:6" ht="47.25" x14ac:dyDescent="0.2">
      <c r="B9" s="1153" t="s">
        <v>1124</v>
      </c>
      <c r="C9" s="1155" t="s">
        <v>1049</v>
      </c>
      <c r="D9" s="258" t="s">
        <v>1125</v>
      </c>
      <c r="E9" s="259" t="s">
        <v>1126</v>
      </c>
      <c r="F9" s="261" t="s">
        <v>1127</v>
      </c>
    </row>
    <row r="10" spans="2:6" ht="63" x14ac:dyDescent="0.2">
      <c r="B10" s="1153"/>
      <c r="C10" s="1155"/>
      <c r="D10" s="258" t="s">
        <v>1128</v>
      </c>
      <c r="E10" s="259" t="s">
        <v>1129</v>
      </c>
      <c r="F10" s="261" t="s">
        <v>1127</v>
      </c>
    </row>
    <row r="11" spans="2:6" ht="47.25" x14ac:dyDescent="0.2">
      <c r="B11" s="1153"/>
      <c r="C11" s="1155" t="s">
        <v>154</v>
      </c>
      <c r="D11" s="258" t="s">
        <v>1130</v>
      </c>
      <c r="E11" s="259" t="s">
        <v>1131</v>
      </c>
      <c r="F11" s="261" t="s">
        <v>1127</v>
      </c>
    </row>
    <row r="12" spans="2:6" ht="47.25" x14ac:dyDescent="0.2">
      <c r="B12" s="1153"/>
      <c r="C12" s="1155"/>
      <c r="D12" s="258" t="s">
        <v>1132</v>
      </c>
      <c r="E12" s="259" t="s">
        <v>1133</v>
      </c>
      <c r="F12" s="261" t="s">
        <v>1127</v>
      </c>
    </row>
    <row r="13" spans="2:6" ht="31.5" x14ac:dyDescent="0.2">
      <c r="B13" s="1153"/>
      <c r="C13" s="1155" t="s">
        <v>1050</v>
      </c>
      <c r="D13" s="258" t="s">
        <v>1134</v>
      </c>
      <c r="E13" s="259" t="s">
        <v>1135</v>
      </c>
      <c r="F13" s="261" t="s">
        <v>1127</v>
      </c>
    </row>
    <row r="14" spans="2:6" ht="32.25" thickBot="1" x14ac:dyDescent="0.25">
      <c r="B14" s="1156"/>
      <c r="C14" s="1157"/>
      <c r="D14" s="262" t="s">
        <v>1136</v>
      </c>
      <c r="E14" s="263" t="s">
        <v>1137</v>
      </c>
      <c r="F14" s="264" t="s">
        <v>1127</v>
      </c>
    </row>
    <row r="15" spans="2:6" ht="49.5" customHeight="1" x14ac:dyDescent="0.2">
      <c r="B15" s="1146" t="s">
        <v>1138</v>
      </c>
      <c r="C15" s="1146"/>
      <c r="D15" s="1146"/>
      <c r="E15" s="1146"/>
      <c r="F15" s="1146"/>
    </row>
    <row r="16" spans="2:6" ht="27" customHeight="1" x14ac:dyDescent="0.25">
      <c r="B16" s="26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4" zoomScale="55" zoomScaleNormal="55" workbookViewId="0">
      <selection activeCell="AC23" sqref="AC23"/>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206</v>
      </c>
      <c r="E1" s="9" t="s">
        <v>236</v>
      </c>
      <c r="F1" s="9"/>
      <c r="G1" s="9" t="s">
        <v>237</v>
      </c>
      <c r="H1" s="9"/>
      <c r="I1" s="9" t="s">
        <v>483</v>
      </c>
      <c r="K1" s="9" t="s">
        <v>207</v>
      </c>
      <c r="M1" s="16" t="s">
        <v>207</v>
      </c>
      <c r="O1" s="11" t="s">
        <v>24</v>
      </c>
      <c r="Q1" t="s">
        <v>233</v>
      </c>
    </row>
    <row r="2" spans="3:25" x14ac:dyDescent="0.25">
      <c r="C2">
        <v>9000</v>
      </c>
      <c r="E2" s="14" t="s">
        <v>188</v>
      </c>
      <c r="F2" s="14"/>
      <c r="G2" s="14" t="s">
        <v>484</v>
      </c>
      <c r="H2" s="14"/>
      <c r="I2" s="14" t="s">
        <v>514</v>
      </c>
      <c r="K2" s="15" t="s">
        <v>230</v>
      </c>
      <c r="M2" s="17" t="s">
        <v>230</v>
      </c>
      <c r="O2" s="11" t="s">
        <v>11</v>
      </c>
      <c r="Q2" t="s">
        <v>76</v>
      </c>
    </row>
    <row r="3" spans="3:25" x14ac:dyDescent="0.25">
      <c r="C3">
        <v>9001</v>
      </c>
      <c r="E3" s="14" t="s">
        <v>189</v>
      </c>
      <c r="F3" s="14"/>
      <c r="G3" s="14" t="s">
        <v>485</v>
      </c>
      <c r="H3" s="14"/>
      <c r="I3" s="14" t="s">
        <v>515</v>
      </c>
      <c r="K3" s="15" t="s">
        <v>228</v>
      </c>
      <c r="M3" s="17" t="s">
        <v>228</v>
      </c>
      <c r="O3" s="11" t="s">
        <v>10</v>
      </c>
      <c r="Q3" t="s">
        <v>75</v>
      </c>
    </row>
    <row r="4" spans="3:25" x14ac:dyDescent="0.25">
      <c r="C4">
        <v>9002</v>
      </c>
      <c r="E4" s="14" t="s">
        <v>210</v>
      </c>
      <c r="F4" s="14"/>
      <c r="G4" s="14" t="s">
        <v>486</v>
      </c>
      <c r="H4" s="14"/>
      <c r="I4" s="14" t="s">
        <v>516</v>
      </c>
      <c r="K4" s="15" t="s">
        <v>981</v>
      </c>
      <c r="M4" s="17" t="s">
        <v>179</v>
      </c>
      <c r="O4" s="11" t="s">
        <v>9</v>
      </c>
      <c r="Q4" t="s">
        <v>74</v>
      </c>
      <c r="S4" t="s">
        <v>422</v>
      </c>
    </row>
    <row r="5" spans="3:25" x14ac:dyDescent="0.25">
      <c r="C5">
        <v>9003</v>
      </c>
      <c r="E5" s="14" t="s">
        <v>211</v>
      </c>
      <c r="F5" s="14"/>
      <c r="G5" s="14" t="s">
        <v>487</v>
      </c>
      <c r="H5" s="14"/>
      <c r="I5" s="14" t="s">
        <v>517</v>
      </c>
      <c r="K5" s="15" t="s">
        <v>180</v>
      </c>
      <c r="M5" s="17" t="s">
        <v>180</v>
      </c>
      <c r="O5" s="11" t="s">
        <v>8</v>
      </c>
      <c r="Q5" t="s">
        <v>73</v>
      </c>
      <c r="S5" t="s">
        <v>423</v>
      </c>
    </row>
    <row r="6" spans="3:25" ht="17.25" x14ac:dyDescent="0.25">
      <c r="C6">
        <v>9004</v>
      </c>
      <c r="E6" s="14" t="s">
        <v>212</v>
      </c>
      <c r="F6" s="14"/>
      <c r="G6" s="14" t="s">
        <v>488</v>
      </c>
      <c r="H6" s="14"/>
      <c r="I6" s="14" t="s">
        <v>518</v>
      </c>
      <c r="K6" s="15" t="s">
        <v>174</v>
      </c>
      <c r="M6" s="17" t="s">
        <v>174</v>
      </c>
      <c r="O6" s="11" t="s">
        <v>7</v>
      </c>
      <c r="Q6" t="s">
        <v>191</v>
      </c>
      <c r="S6" t="s">
        <v>424</v>
      </c>
      <c r="V6" s="28" t="s">
        <v>187</v>
      </c>
      <c r="W6" t="s">
        <v>459</v>
      </c>
    </row>
    <row r="7" spans="3:25" ht="15.75" customHeight="1" x14ac:dyDescent="0.25">
      <c r="C7">
        <v>9005</v>
      </c>
      <c r="E7" s="14" t="s">
        <v>213</v>
      </c>
      <c r="F7" s="14"/>
      <c r="G7" s="14" t="s">
        <v>489</v>
      </c>
      <c r="H7" s="14"/>
      <c r="I7" s="14" t="s">
        <v>519</v>
      </c>
      <c r="K7" s="15" t="s">
        <v>176</v>
      </c>
      <c r="M7" s="17" t="s">
        <v>176</v>
      </c>
      <c r="S7" t="s">
        <v>425</v>
      </c>
      <c r="V7" s="18" t="s">
        <v>188</v>
      </c>
      <c r="W7">
        <v>0</v>
      </c>
      <c r="Y7">
        <f>SUMIFS($W$7:$W$15,$V$7:$V$15,V7)</f>
        <v>2</v>
      </c>
    </row>
    <row r="8" spans="3:25" x14ac:dyDescent="0.25">
      <c r="C8">
        <v>9006</v>
      </c>
      <c r="E8" s="14" t="s">
        <v>214</v>
      </c>
      <c r="F8" s="14"/>
      <c r="G8" s="14" t="s">
        <v>490</v>
      </c>
      <c r="H8" s="14"/>
      <c r="I8" s="14" t="s">
        <v>520</v>
      </c>
      <c r="K8" s="15" t="s">
        <v>172</v>
      </c>
      <c r="M8" s="17" t="s">
        <v>231</v>
      </c>
      <c r="S8" t="s">
        <v>426</v>
      </c>
      <c r="V8" s="18" t="s">
        <v>188</v>
      </c>
      <c r="W8">
        <v>0</v>
      </c>
      <c r="Y8">
        <f t="shared" ref="Y8:Y13" si="0">SUMIFS($W$7:$W$15,$V$7:$V$15,V8)</f>
        <v>2</v>
      </c>
    </row>
    <row r="9" spans="3:25" x14ac:dyDescent="0.25">
      <c r="C9">
        <v>9007</v>
      </c>
      <c r="E9" s="14" t="s">
        <v>215</v>
      </c>
      <c r="F9" s="14"/>
      <c r="G9" s="14" t="s">
        <v>491</v>
      </c>
      <c r="H9" s="14"/>
      <c r="I9" s="14" t="s">
        <v>521</v>
      </c>
      <c r="K9" s="15" t="s">
        <v>979</v>
      </c>
      <c r="M9" s="17" t="s">
        <v>177</v>
      </c>
      <c r="O9" s="14" t="s">
        <v>208</v>
      </c>
      <c r="S9" t="s">
        <v>427</v>
      </c>
      <c r="V9" s="18" t="s">
        <v>188</v>
      </c>
      <c r="W9">
        <v>1</v>
      </c>
      <c r="Y9">
        <f t="shared" si="0"/>
        <v>2</v>
      </c>
    </row>
    <row r="10" spans="3:25" x14ac:dyDescent="0.25">
      <c r="C10">
        <v>9008</v>
      </c>
      <c r="E10" s="14" t="s">
        <v>216</v>
      </c>
      <c r="F10" s="14"/>
      <c r="G10" s="14" t="s">
        <v>492</v>
      </c>
      <c r="H10" s="14"/>
      <c r="I10" s="14" t="s">
        <v>522</v>
      </c>
      <c r="K10" s="15" t="s">
        <v>173</v>
      </c>
      <c r="M10" s="17" t="s">
        <v>173</v>
      </c>
      <c r="O10" s="14" t="s">
        <v>419</v>
      </c>
      <c r="S10" t="s">
        <v>428</v>
      </c>
      <c r="V10" s="18" t="s">
        <v>188</v>
      </c>
      <c r="W10">
        <v>0</v>
      </c>
      <c r="Y10">
        <f t="shared" si="0"/>
        <v>2</v>
      </c>
    </row>
    <row r="11" spans="3:25" x14ac:dyDescent="0.25">
      <c r="C11">
        <v>9009</v>
      </c>
      <c r="E11" s="14" t="s">
        <v>217</v>
      </c>
      <c r="F11" s="14"/>
      <c r="G11" s="14" t="s">
        <v>493</v>
      </c>
      <c r="H11" s="14"/>
      <c r="I11" s="14" t="s">
        <v>523</v>
      </c>
      <c r="K11" s="15" t="s">
        <v>229</v>
      </c>
      <c r="M11" s="17" t="s">
        <v>229</v>
      </c>
      <c r="O11" s="14" t="s">
        <v>985</v>
      </c>
      <c r="S11" t="s">
        <v>429</v>
      </c>
      <c r="V11" s="18" t="s">
        <v>188</v>
      </c>
      <c r="W11">
        <v>0</v>
      </c>
      <c r="Y11">
        <f t="shared" si="0"/>
        <v>2</v>
      </c>
    </row>
    <row r="12" spans="3:25" ht="15.75" customHeight="1" x14ac:dyDescent="0.25">
      <c r="C12">
        <v>9010</v>
      </c>
      <c r="E12" s="14" t="s">
        <v>218</v>
      </c>
      <c r="F12" s="14"/>
      <c r="G12" s="14" t="s">
        <v>494</v>
      </c>
      <c r="H12" s="14"/>
      <c r="I12" s="14" t="s">
        <v>524</v>
      </c>
      <c r="K12" s="15" t="s">
        <v>980</v>
      </c>
      <c r="M12" s="17" t="s">
        <v>170</v>
      </c>
      <c r="O12" s="14" t="s">
        <v>209</v>
      </c>
      <c r="S12" t="s">
        <v>430</v>
      </c>
      <c r="V12" s="18" t="s">
        <v>188</v>
      </c>
      <c r="W12">
        <v>1</v>
      </c>
      <c r="Y12">
        <f t="shared" si="0"/>
        <v>2</v>
      </c>
    </row>
    <row r="13" spans="3:25" ht="17.25" customHeight="1" x14ac:dyDescent="0.25">
      <c r="C13">
        <v>9011</v>
      </c>
      <c r="E13" s="14" t="s">
        <v>219</v>
      </c>
      <c r="F13" s="14"/>
      <c r="G13" s="14" t="s">
        <v>495</v>
      </c>
      <c r="H13" s="14"/>
      <c r="I13" s="14" t="s">
        <v>525</v>
      </c>
      <c r="K13" s="15" t="s">
        <v>178</v>
      </c>
      <c r="M13" s="17" t="s">
        <v>178</v>
      </c>
      <c r="O13" s="14" t="s">
        <v>420</v>
      </c>
      <c r="S13" t="s">
        <v>431</v>
      </c>
      <c r="V13" s="18" t="s">
        <v>189</v>
      </c>
      <c r="W13">
        <v>2</v>
      </c>
      <c r="Y13">
        <f t="shared" si="0"/>
        <v>10</v>
      </c>
    </row>
    <row r="14" spans="3:25" x14ac:dyDescent="0.25">
      <c r="C14">
        <v>9012</v>
      </c>
      <c r="E14" s="14" t="s">
        <v>220</v>
      </c>
      <c r="F14" s="14"/>
      <c r="G14" s="14" t="s">
        <v>496</v>
      </c>
      <c r="H14" s="14"/>
      <c r="I14" s="14" t="s">
        <v>526</v>
      </c>
      <c r="K14" s="15"/>
      <c r="O14" s="14"/>
      <c r="S14" t="s">
        <v>432</v>
      </c>
      <c r="V14" s="18" t="s">
        <v>189</v>
      </c>
      <c r="W14">
        <v>8</v>
      </c>
      <c r="Y14">
        <v>7</v>
      </c>
    </row>
    <row r="15" spans="3:25" x14ac:dyDescent="0.25">
      <c r="C15">
        <v>9013</v>
      </c>
      <c r="E15" s="14" t="s">
        <v>221</v>
      </c>
      <c r="F15" s="14"/>
      <c r="G15" s="14" t="s">
        <v>497</v>
      </c>
      <c r="H15" s="14"/>
      <c r="I15" s="14" t="s">
        <v>527</v>
      </c>
      <c r="O15" s="14"/>
      <c r="S15" t="s">
        <v>433</v>
      </c>
      <c r="V15" s="18" t="s">
        <v>189</v>
      </c>
    </row>
    <row r="16" spans="3:25" x14ac:dyDescent="0.25">
      <c r="C16">
        <v>9014</v>
      </c>
      <c r="E16" s="14" t="s">
        <v>222</v>
      </c>
      <c r="F16" s="14"/>
      <c r="G16" s="14" t="s">
        <v>498</v>
      </c>
      <c r="H16" s="14"/>
      <c r="I16" s="14" t="s">
        <v>528</v>
      </c>
      <c r="O16" s="14"/>
      <c r="S16" t="s">
        <v>434</v>
      </c>
    </row>
    <row r="17" spans="3:30" x14ac:dyDescent="0.25">
      <c r="C17">
        <v>9015</v>
      </c>
      <c r="E17" s="14" t="s">
        <v>223</v>
      </c>
      <c r="F17" s="14"/>
      <c r="G17" s="14" t="s">
        <v>499</v>
      </c>
      <c r="H17" s="14"/>
      <c r="I17" s="14" t="s">
        <v>529</v>
      </c>
      <c r="O17" s="14"/>
      <c r="S17" t="s">
        <v>435</v>
      </c>
    </row>
    <row r="18" spans="3:30" ht="15.75" customHeight="1" x14ac:dyDescent="0.25">
      <c r="C18">
        <v>9016</v>
      </c>
      <c r="E18" s="14" t="s">
        <v>224</v>
      </c>
      <c r="F18" s="14"/>
      <c r="G18" s="14" t="s">
        <v>500</v>
      </c>
      <c r="H18" s="14"/>
      <c r="I18" s="14" t="s">
        <v>530</v>
      </c>
      <c r="O18" s="14"/>
      <c r="S18" t="s">
        <v>436</v>
      </c>
      <c r="U18" s="2"/>
      <c r="W18" t="b">
        <f>IF((W14&lt;Y14),"ESCRITORIO")</f>
        <v>0</v>
      </c>
    </row>
    <row r="19" spans="3:30" x14ac:dyDescent="0.25">
      <c r="C19">
        <v>9017</v>
      </c>
      <c r="E19" s="14" t="s">
        <v>225</v>
      </c>
      <c r="F19" s="14"/>
      <c r="G19" s="14" t="s">
        <v>501</v>
      </c>
      <c r="H19" s="14"/>
      <c r="I19" s="14" t="s">
        <v>531</v>
      </c>
      <c r="O19" s="14"/>
      <c r="S19" t="s">
        <v>437</v>
      </c>
    </row>
    <row r="20" spans="3:30" ht="21" x14ac:dyDescent="0.25">
      <c r="C20">
        <v>9018</v>
      </c>
      <c r="E20" s="14" t="s">
        <v>226</v>
      </c>
      <c r="F20" s="14"/>
      <c r="G20" s="14" t="s">
        <v>502</v>
      </c>
      <c r="H20" s="14"/>
      <c r="I20" s="14" t="s">
        <v>532</v>
      </c>
      <c r="K20" s="11" t="s">
        <v>474</v>
      </c>
      <c r="O20" s="14"/>
      <c r="S20" t="s">
        <v>438</v>
      </c>
      <c r="X20">
        <f>ABS(W15-Y15)</f>
        <v>0</v>
      </c>
      <c r="AB20" s="144">
        <v>1</v>
      </c>
      <c r="AC20" s="144">
        <v>2</v>
      </c>
    </row>
    <row r="21" spans="3:30" x14ac:dyDescent="0.25">
      <c r="C21">
        <v>9019</v>
      </c>
      <c r="E21" s="14" t="s">
        <v>227</v>
      </c>
      <c r="F21" s="14"/>
      <c r="G21" s="14" t="s">
        <v>503</v>
      </c>
      <c r="H21" s="14"/>
      <c r="I21" s="14" t="s">
        <v>533</v>
      </c>
      <c r="K21" t="s">
        <v>475</v>
      </c>
      <c r="O21" s="14"/>
      <c r="S21" t="s">
        <v>439</v>
      </c>
      <c r="AB21" s="143" t="s">
        <v>207</v>
      </c>
      <c r="AC21" s="143" t="s">
        <v>974</v>
      </c>
      <c r="AD21" s="143" t="s">
        <v>1212</v>
      </c>
    </row>
    <row r="22" spans="3:30" ht="57" x14ac:dyDescent="0.25">
      <c r="C22">
        <v>9020</v>
      </c>
      <c r="E22" s="14" t="s">
        <v>238</v>
      </c>
      <c r="G22" s="14" t="s">
        <v>504</v>
      </c>
      <c r="H22" s="14"/>
      <c r="I22" s="14" t="s">
        <v>534</v>
      </c>
      <c r="K22" t="s">
        <v>476</v>
      </c>
      <c r="O22" s="14"/>
      <c r="S22" t="s">
        <v>440</v>
      </c>
      <c r="AA22" s="144">
        <v>1</v>
      </c>
      <c r="AB22" s="281" t="s">
        <v>980</v>
      </c>
      <c r="AC22" s="276" t="s">
        <v>1228</v>
      </c>
      <c r="AD22" s="285" t="s">
        <v>1214</v>
      </c>
    </row>
    <row r="23" spans="3:30" ht="71.25" x14ac:dyDescent="0.25">
      <c r="C23">
        <v>9021</v>
      </c>
      <c r="E23" s="14" t="s">
        <v>239</v>
      </c>
      <c r="G23" s="14" t="s">
        <v>505</v>
      </c>
      <c r="H23" s="14"/>
      <c r="I23" s="14" t="s">
        <v>535</v>
      </c>
      <c r="K23" t="s">
        <v>477</v>
      </c>
      <c r="S23" t="s">
        <v>441</v>
      </c>
      <c r="AA23" s="144">
        <v>2</v>
      </c>
      <c r="AB23" s="281" t="s">
        <v>1188</v>
      </c>
      <c r="AC23" s="276" t="s">
        <v>1205</v>
      </c>
      <c r="AD23" s="285" t="s">
        <v>1215</v>
      </c>
    </row>
    <row r="24" spans="3:30" ht="85.5" x14ac:dyDescent="0.25">
      <c r="C24">
        <v>9022</v>
      </c>
      <c r="E24" s="14" t="s">
        <v>240</v>
      </c>
      <c r="G24" s="14" t="s">
        <v>506</v>
      </c>
      <c r="H24" s="14"/>
      <c r="I24" s="14" t="s">
        <v>536</v>
      </c>
      <c r="S24" t="s">
        <v>442</v>
      </c>
      <c r="AA24" s="144">
        <v>3</v>
      </c>
      <c r="AB24" s="282" t="s">
        <v>172</v>
      </c>
      <c r="AC24" s="276" t="s">
        <v>1227</v>
      </c>
      <c r="AD24" s="285" t="s">
        <v>1216</v>
      </c>
    </row>
    <row r="25" spans="3:30" ht="42.75" x14ac:dyDescent="0.25">
      <c r="C25">
        <v>9023</v>
      </c>
      <c r="E25" s="14" t="s">
        <v>241</v>
      </c>
      <c r="G25" s="14" t="s">
        <v>507</v>
      </c>
      <c r="H25" s="14"/>
      <c r="I25" s="14" t="s">
        <v>537</v>
      </c>
      <c r="S25" t="s">
        <v>443</v>
      </c>
      <c r="AA25" s="144">
        <v>4</v>
      </c>
      <c r="AB25" s="282" t="s">
        <v>1189</v>
      </c>
      <c r="AC25" s="276" t="s">
        <v>1206</v>
      </c>
      <c r="AD25" s="285" t="s">
        <v>1217</v>
      </c>
    </row>
    <row r="26" spans="3:30" ht="71.25" x14ac:dyDescent="0.25">
      <c r="C26">
        <v>9024</v>
      </c>
      <c r="E26" s="14" t="s">
        <v>242</v>
      </c>
      <c r="G26" s="14" t="s">
        <v>508</v>
      </c>
      <c r="H26" s="14"/>
      <c r="I26" s="14" t="s">
        <v>538</v>
      </c>
      <c r="K26" t="s">
        <v>479</v>
      </c>
      <c r="S26" t="s">
        <v>444</v>
      </c>
      <c r="AA26" s="144">
        <v>5</v>
      </c>
      <c r="AB26" s="281" t="s">
        <v>1190</v>
      </c>
      <c r="AC26" s="276" t="s">
        <v>1207</v>
      </c>
      <c r="AD26" s="285" t="s">
        <v>1218</v>
      </c>
    </row>
    <row r="27" spans="3:30" ht="42.75" x14ac:dyDescent="0.25">
      <c r="C27">
        <v>9025</v>
      </c>
      <c r="E27" s="14" t="s">
        <v>243</v>
      </c>
      <c r="G27" s="14" t="s">
        <v>509</v>
      </c>
      <c r="H27" s="14"/>
      <c r="I27" s="14" t="s">
        <v>539</v>
      </c>
      <c r="K27" t="s">
        <v>202</v>
      </c>
      <c r="S27" t="s">
        <v>445</v>
      </c>
      <c r="AA27" s="144">
        <v>6</v>
      </c>
      <c r="AB27" s="281" t="s">
        <v>1191</v>
      </c>
      <c r="AC27" s="276" t="s">
        <v>1208</v>
      </c>
      <c r="AD27" s="285" t="s">
        <v>1219</v>
      </c>
    </row>
    <row r="28" spans="3:30" ht="28.5" x14ac:dyDescent="0.25">
      <c r="C28">
        <v>9026</v>
      </c>
      <c r="E28" s="14" t="s">
        <v>244</v>
      </c>
      <c r="G28" s="14" t="s">
        <v>510</v>
      </c>
      <c r="H28" s="14"/>
      <c r="I28" s="14" t="s">
        <v>540</v>
      </c>
      <c r="K28" t="s">
        <v>478</v>
      </c>
      <c r="S28" t="s">
        <v>446</v>
      </c>
      <c r="AA28" s="144">
        <v>7</v>
      </c>
      <c r="AB28" s="282" t="s">
        <v>173</v>
      </c>
      <c r="AC28" s="276" t="s">
        <v>975</v>
      </c>
      <c r="AD28" s="285" t="s">
        <v>1220</v>
      </c>
    </row>
    <row r="29" spans="3:30" ht="42.75" x14ac:dyDescent="0.25">
      <c r="C29">
        <v>9027</v>
      </c>
      <c r="E29" s="14" t="s">
        <v>245</v>
      </c>
      <c r="G29" s="14" t="s">
        <v>511</v>
      </c>
      <c r="H29" s="14"/>
      <c r="I29" s="14" t="s">
        <v>541</v>
      </c>
      <c r="K29" t="s">
        <v>480</v>
      </c>
      <c r="AA29" s="144">
        <v>8</v>
      </c>
      <c r="AB29" s="282" t="s">
        <v>174</v>
      </c>
      <c r="AC29" s="276" t="s">
        <v>1209</v>
      </c>
      <c r="AD29" s="285" t="s">
        <v>1221</v>
      </c>
    </row>
    <row r="30" spans="3:30" ht="29.25" thickBot="1" x14ac:dyDescent="0.3">
      <c r="C30">
        <v>9028</v>
      </c>
      <c r="E30" s="14" t="s">
        <v>246</v>
      </c>
      <c r="G30" s="14" t="s">
        <v>512</v>
      </c>
      <c r="H30" s="14"/>
      <c r="I30" s="14" t="s">
        <v>542</v>
      </c>
      <c r="Q30" s="14">
        <v>1</v>
      </c>
      <c r="R30" s="14">
        <v>2</v>
      </c>
      <c r="AA30" s="144">
        <v>9</v>
      </c>
      <c r="AB30" s="282" t="s">
        <v>175</v>
      </c>
      <c r="AC30" s="276" t="s">
        <v>984</v>
      </c>
      <c r="AD30" s="285" t="s">
        <v>1222</v>
      </c>
    </row>
    <row r="31" spans="3:30" ht="43.5" thickBot="1" x14ac:dyDescent="0.3">
      <c r="C31">
        <v>9029</v>
      </c>
      <c r="E31" s="14" t="s">
        <v>247</v>
      </c>
      <c r="G31" s="14" t="s">
        <v>513</v>
      </c>
      <c r="H31" s="14"/>
      <c r="I31" s="14" t="s">
        <v>543</v>
      </c>
      <c r="Q31" s="26" t="s">
        <v>159</v>
      </c>
      <c r="R31" s="26" t="s">
        <v>25</v>
      </c>
      <c r="AA31" s="144">
        <v>10</v>
      </c>
      <c r="AB31" s="282" t="s">
        <v>178</v>
      </c>
      <c r="AC31" s="277" t="s">
        <v>978</v>
      </c>
      <c r="AD31" s="285" t="s">
        <v>1223</v>
      </c>
    </row>
    <row r="32" spans="3:30" ht="42.75" x14ac:dyDescent="0.25">
      <c r="C32">
        <v>9030</v>
      </c>
      <c r="E32" s="14" t="s">
        <v>248</v>
      </c>
      <c r="P32" s="11">
        <v>1</v>
      </c>
      <c r="Q32" s="25" t="s">
        <v>211</v>
      </c>
      <c r="R32" s="23" t="s">
        <v>452</v>
      </c>
      <c r="AA32" s="144">
        <v>11</v>
      </c>
      <c r="AB32" s="283" t="s">
        <v>1192</v>
      </c>
      <c r="AC32" s="278" t="s">
        <v>1210</v>
      </c>
      <c r="AD32" s="285" t="s">
        <v>1224</v>
      </c>
    </row>
    <row r="33" spans="3:30" ht="28.5" x14ac:dyDescent="0.25">
      <c r="C33">
        <v>9031</v>
      </c>
      <c r="E33" s="14" t="s">
        <v>249</v>
      </c>
      <c r="P33" s="11">
        <v>2</v>
      </c>
      <c r="Q33" s="25" t="s">
        <v>189</v>
      </c>
      <c r="R33" s="23" t="s">
        <v>453</v>
      </c>
      <c r="AA33" s="144">
        <v>12</v>
      </c>
      <c r="AB33" s="284" t="s">
        <v>979</v>
      </c>
      <c r="AC33" s="279" t="s">
        <v>983</v>
      </c>
      <c r="AD33" s="285" t="s">
        <v>1225</v>
      </c>
    </row>
    <row r="34" spans="3:30" ht="42.75" x14ac:dyDescent="0.25">
      <c r="C34">
        <v>9032</v>
      </c>
      <c r="E34" s="14" t="s">
        <v>250</v>
      </c>
      <c r="P34" s="11">
        <v>3</v>
      </c>
      <c r="Q34" s="25" t="s">
        <v>210</v>
      </c>
      <c r="R34" s="23" t="s">
        <v>451</v>
      </c>
      <c r="AA34" s="144">
        <v>13</v>
      </c>
      <c r="AB34" s="281" t="s">
        <v>180</v>
      </c>
      <c r="AC34" s="280" t="s">
        <v>982</v>
      </c>
      <c r="AD34" s="285" t="s">
        <v>1226</v>
      </c>
    </row>
    <row r="35" spans="3:30" ht="85.5" x14ac:dyDescent="0.25">
      <c r="C35">
        <v>9033</v>
      </c>
      <c r="E35" s="14" t="s">
        <v>251</v>
      </c>
      <c r="P35" s="11">
        <v>4</v>
      </c>
      <c r="Q35" s="25" t="s">
        <v>211</v>
      </c>
      <c r="R35" s="23" t="s">
        <v>454</v>
      </c>
      <c r="AA35" s="144">
        <v>13</v>
      </c>
      <c r="AB35" s="284" t="s">
        <v>1193</v>
      </c>
      <c r="AC35" s="278" t="s">
        <v>1211</v>
      </c>
      <c r="AD35" s="277" t="s">
        <v>1213</v>
      </c>
    </row>
    <row r="36" spans="3:30" x14ac:dyDescent="0.25">
      <c r="C36">
        <v>9034</v>
      </c>
      <c r="E36" s="14" t="s">
        <v>252</v>
      </c>
      <c r="P36" s="11">
        <v>5</v>
      </c>
      <c r="Q36" s="25" t="s">
        <v>212</v>
      </c>
      <c r="R36" s="23" t="s">
        <v>455</v>
      </c>
      <c r="AD36" s="286"/>
    </row>
    <row r="37" spans="3:30" x14ac:dyDescent="0.25">
      <c r="C37">
        <v>9035</v>
      </c>
      <c r="E37" s="14" t="s">
        <v>253</v>
      </c>
    </row>
    <row r="38" spans="3:30" x14ac:dyDescent="0.25">
      <c r="C38">
        <v>9036</v>
      </c>
      <c r="E38" s="14" t="s">
        <v>254</v>
      </c>
    </row>
    <row r="39" spans="3:30" x14ac:dyDescent="0.25">
      <c r="C39">
        <v>9037</v>
      </c>
      <c r="E39" s="14" t="s">
        <v>255</v>
      </c>
      <c r="P39" t="s">
        <v>447</v>
      </c>
      <c r="Q39">
        <v>5</v>
      </c>
    </row>
    <row r="40" spans="3:30" x14ac:dyDescent="0.25">
      <c r="C40">
        <v>9038</v>
      </c>
      <c r="E40" s="14" t="s">
        <v>256</v>
      </c>
      <c r="P40" t="s">
        <v>448</v>
      </c>
      <c r="Q40">
        <v>2</v>
      </c>
    </row>
    <row r="41" spans="3:30" x14ac:dyDescent="0.25">
      <c r="C41">
        <v>9039</v>
      </c>
      <c r="E41" s="14" t="s">
        <v>257</v>
      </c>
    </row>
    <row r="42" spans="3:30" x14ac:dyDescent="0.25">
      <c r="C42">
        <v>9040</v>
      </c>
      <c r="E42" s="14" t="s">
        <v>258</v>
      </c>
      <c r="P42" t="s">
        <v>449</v>
      </c>
      <c r="Q42" t="str">
        <f>INDEX(Q31:R36,Q39,Q40)</f>
        <v>TIO</v>
      </c>
    </row>
    <row r="43" spans="3:30" x14ac:dyDescent="0.25">
      <c r="C43">
        <v>9041</v>
      </c>
      <c r="E43" s="14" t="s">
        <v>259</v>
      </c>
    </row>
    <row r="44" spans="3:30" ht="15.75" thickBot="1" x14ac:dyDescent="0.3">
      <c r="C44">
        <v>9042</v>
      </c>
      <c r="E44" s="14" t="s">
        <v>260</v>
      </c>
    </row>
    <row r="45" spans="3:30" ht="15.75" thickBot="1" x14ac:dyDescent="0.3">
      <c r="C45">
        <v>9043</v>
      </c>
      <c r="E45" s="14" t="s">
        <v>261</v>
      </c>
      <c r="P45" t="s">
        <v>450</v>
      </c>
      <c r="Q45" s="29" t="s">
        <v>188</v>
      </c>
      <c r="R45" t="e">
        <f t="shared" ref="R45:R50" si="1">INDEX($Q$32:$R$36,MATCH(Q45,$Q$32:$Q$36,0),2)</f>
        <v>#N/A</v>
      </c>
    </row>
    <row r="46" spans="3:30" ht="15.75" thickBot="1" x14ac:dyDescent="0.3">
      <c r="C46">
        <v>9044</v>
      </c>
      <c r="E46" s="14" t="s">
        <v>262</v>
      </c>
      <c r="Q46" s="29" t="s">
        <v>188</v>
      </c>
      <c r="R46" t="e">
        <f t="shared" si="1"/>
        <v>#N/A</v>
      </c>
    </row>
    <row r="47" spans="3:30" ht="15.75" thickBot="1" x14ac:dyDescent="0.3">
      <c r="C47">
        <v>9045</v>
      </c>
      <c r="E47" s="14" t="s">
        <v>263</v>
      </c>
      <c r="Q47" s="29" t="s">
        <v>188</v>
      </c>
      <c r="R47" t="e">
        <f t="shared" si="1"/>
        <v>#N/A</v>
      </c>
    </row>
    <row r="48" spans="3:30" ht="15.75" thickBot="1" x14ac:dyDescent="0.3">
      <c r="C48">
        <v>9046</v>
      </c>
      <c r="E48" s="14" t="s">
        <v>264</v>
      </c>
      <c r="Q48" s="29" t="s">
        <v>211</v>
      </c>
      <c r="R48" t="str">
        <f t="shared" si="1"/>
        <v>MAMA</v>
      </c>
    </row>
    <row r="49" spans="3:18" ht="15.75" thickBot="1" x14ac:dyDescent="0.3">
      <c r="C49">
        <v>9047</v>
      </c>
      <c r="E49" s="14" t="s">
        <v>265</v>
      </c>
      <c r="Q49" s="29" t="s">
        <v>212</v>
      </c>
      <c r="R49" t="str">
        <f t="shared" si="1"/>
        <v>CAMI</v>
      </c>
    </row>
    <row r="50" spans="3:18" ht="15.75" thickBot="1" x14ac:dyDescent="0.3">
      <c r="C50">
        <v>9048</v>
      </c>
      <c r="E50" s="14" t="s">
        <v>266</v>
      </c>
      <c r="Q50" s="29" t="s">
        <v>213</v>
      </c>
      <c r="R50" t="e">
        <f t="shared" si="1"/>
        <v>#N/A</v>
      </c>
    </row>
    <row r="51" spans="3:18" x14ac:dyDescent="0.25">
      <c r="C51">
        <v>9049</v>
      </c>
      <c r="E51" s="14" t="s">
        <v>267</v>
      </c>
    </row>
    <row r="52" spans="3:18" x14ac:dyDescent="0.25">
      <c r="C52">
        <v>9050</v>
      </c>
      <c r="E52" s="14" t="s">
        <v>268</v>
      </c>
    </row>
    <row r="53" spans="3:18" x14ac:dyDescent="0.25">
      <c r="C53">
        <v>9051</v>
      </c>
      <c r="E53" s="14" t="s">
        <v>269</v>
      </c>
    </row>
    <row r="54" spans="3:18" x14ac:dyDescent="0.25">
      <c r="C54">
        <v>9052</v>
      </c>
      <c r="E54" s="14" t="s">
        <v>270</v>
      </c>
    </row>
    <row r="55" spans="3:18" x14ac:dyDescent="0.25">
      <c r="C55">
        <v>9053</v>
      </c>
      <c r="E55" s="14" t="s">
        <v>271</v>
      </c>
    </row>
    <row r="56" spans="3:18" x14ac:dyDescent="0.25">
      <c r="C56">
        <v>9054</v>
      </c>
      <c r="E56" s="14" t="s">
        <v>272</v>
      </c>
    </row>
    <row r="57" spans="3:18" x14ac:dyDescent="0.25">
      <c r="C57">
        <v>9055</v>
      </c>
      <c r="E57" s="14" t="s">
        <v>273</v>
      </c>
    </row>
    <row r="58" spans="3:18" x14ac:dyDescent="0.25">
      <c r="C58">
        <v>9056</v>
      </c>
      <c r="E58" s="14" t="s">
        <v>274</v>
      </c>
    </row>
    <row r="59" spans="3:18" x14ac:dyDescent="0.25">
      <c r="C59">
        <v>9057</v>
      </c>
      <c r="E59" s="14" t="s">
        <v>275</v>
      </c>
    </row>
    <row r="60" spans="3:18" x14ac:dyDescent="0.25">
      <c r="C60">
        <v>9058</v>
      </c>
      <c r="E60" s="14" t="s">
        <v>276</v>
      </c>
    </row>
    <row r="61" spans="3:18" x14ac:dyDescent="0.25">
      <c r="C61">
        <v>9059</v>
      </c>
      <c r="E61" s="14" t="s">
        <v>277</v>
      </c>
    </row>
    <row r="62" spans="3:18" x14ac:dyDescent="0.25">
      <c r="C62">
        <v>9060</v>
      </c>
      <c r="E62" s="14" t="s">
        <v>278</v>
      </c>
    </row>
    <row r="63" spans="3:18" x14ac:dyDescent="0.25">
      <c r="C63">
        <v>9061</v>
      </c>
      <c r="E63" s="14" t="s">
        <v>279</v>
      </c>
    </row>
    <row r="64" spans="3:18" x14ac:dyDescent="0.25">
      <c r="C64">
        <v>9062</v>
      </c>
      <c r="E64" s="14" t="s">
        <v>280</v>
      </c>
    </row>
    <row r="65" spans="3:5" x14ac:dyDescent="0.25">
      <c r="C65">
        <v>9063</v>
      </c>
      <c r="E65" s="14" t="s">
        <v>281</v>
      </c>
    </row>
    <row r="66" spans="3:5" x14ac:dyDescent="0.25">
      <c r="C66">
        <v>9064</v>
      </c>
      <c r="E66" s="14" t="s">
        <v>282</v>
      </c>
    </row>
    <row r="67" spans="3:5" x14ac:dyDescent="0.25">
      <c r="C67">
        <v>9065</v>
      </c>
      <c r="E67" s="14" t="s">
        <v>283</v>
      </c>
    </row>
    <row r="68" spans="3:5" x14ac:dyDescent="0.25">
      <c r="C68">
        <v>9066</v>
      </c>
      <c r="E68" s="14" t="s">
        <v>284</v>
      </c>
    </row>
    <row r="69" spans="3:5" x14ac:dyDescent="0.25">
      <c r="C69">
        <v>9067</v>
      </c>
      <c r="E69" s="14" t="s">
        <v>285</v>
      </c>
    </row>
    <row r="70" spans="3:5" x14ac:dyDescent="0.25">
      <c r="C70">
        <v>9068</v>
      </c>
      <c r="E70" s="14" t="s">
        <v>286</v>
      </c>
    </row>
    <row r="71" spans="3:5" x14ac:dyDescent="0.25">
      <c r="C71">
        <v>9069</v>
      </c>
      <c r="E71" s="14" t="s">
        <v>287</v>
      </c>
    </row>
    <row r="72" spans="3:5" x14ac:dyDescent="0.25">
      <c r="C72">
        <v>9070</v>
      </c>
      <c r="E72" s="14" t="s">
        <v>288</v>
      </c>
    </row>
    <row r="73" spans="3:5" x14ac:dyDescent="0.25">
      <c r="C73">
        <v>9071</v>
      </c>
      <c r="E73" s="14" t="s">
        <v>289</v>
      </c>
    </row>
    <row r="74" spans="3:5" x14ac:dyDescent="0.25">
      <c r="C74">
        <v>9072</v>
      </c>
      <c r="E74" s="14" t="s">
        <v>290</v>
      </c>
    </row>
    <row r="75" spans="3:5" x14ac:dyDescent="0.25">
      <c r="C75">
        <v>9073</v>
      </c>
      <c r="E75" s="14" t="s">
        <v>291</v>
      </c>
    </row>
    <row r="76" spans="3:5" x14ac:dyDescent="0.25">
      <c r="C76">
        <v>9074</v>
      </c>
      <c r="E76" s="14" t="s">
        <v>292</v>
      </c>
    </row>
    <row r="77" spans="3:5" x14ac:dyDescent="0.25">
      <c r="C77">
        <v>9075</v>
      </c>
      <c r="E77" s="14" t="s">
        <v>293</v>
      </c>
    </row>
    <row r="78" spans="3:5" x14ac:dyDescent="0.25">
      <c r="C78">
        <v>9076</v>
      </c>
      <c r="E78" s="14" t="s">
        <v>294</v>
      </c>
    </row>
    <row r="79" spans="3:5" x14ac:dyDescent="0.25">
      <c r="C79">
        <v>9077</v>
      </c>
      <c r="E79" s="14" t="s">
        <v>295</v>
      </c>
    </row>
    <row r="80" spans="3:5" x14ac:dyDescent="0.25">
      <c r="C80">
        <v>9078</v>
      </c>
      <c r="E80" s="14" t="s">
        <v>296</v>
      </c>
    </row>
    <row r="81" spans="3:5" x14ac:dyDescent="0.25">
      <c r="C81">
        <v>9079</v>
      </c>
      <c r="E81" s="14" t="s">
        <v>297</v>
      </c>
    </row>
    <row r="82" spans="3:5" x14ac:dyDescent="0.25">
      <c r="C82">
        <v>9080</v>
      </c>
      <c r="E82" s="14" t="s">
        <v>298</v>
      </c>
    </row>
    <row r="83" spans="3:5" x14ac:dyDescent="0.25">
      <c r="C83">
        <v>9081</v>
      </c>
      <c r="E83" s="14" t="s">
        <v>299</v>
      </c>
    </row>
    <row r="84" spans="3:5" x14ac:dyDescent="0.25">
      <c r="C84">
        <v>9082</v>
      </c>
      <c r="E84" s="14" t="s">
        <v>300</v>
      </c>
    </row>
    <row r="85" spans="3:5" x14ac:dyDescent="0.25">
      <c r="C85">
        <v>9083</v>
      </c>
      <c r="E85" s="14" t="s">
        <v>301</v>
      </c>
    </row>
    <row r="86" spans="3:5" x14ac:dyDescent="0.25">
      <c r="C86">
        <v>9084</v>
      </c>
      <c r="E86" s="14" t="s">
        <v>302</v>
      </c>
    </row>
    <row r="87" spans="3:5" x14ac:dyDescent="0.25">
      <c r="C87">
        <v>9085</v>
      </c>
      <c r="E87" s="14" t="s">
        <v>303</v>
      </c>
    </row>
    <row r="88" spans="3:5" x14ac:dyDescent="0.25">
      <c r="C88">
        <v>9086</v>
      </c>
      <c r="E88" s="14" t="s">
        <v>304</v>
      </c>
    </row>
    <row r="89" spans="3:5" x14ac:dyDescent="0.25">
      <c r="C89">
        <v>9087</v>
      </c>
      <c r="E89" s="14" t="s">
        <v>305</v>
      </c>
    </row>
    <row r="90" spans="3:5" x14ac:dyDescent="0.25">
      <c r="C90">
        <v>9088</v>
      </c>
      <c r="E90" s="14" t="s">
        <v>306</v>
      </c>
    </row>
    <row r="91" spans="3:5" x14ac:dyDescent="0.25">
      <c r="C91">
        <v>9089</v>
      </c>
      <c r="E91" s="14" t="s">
        <v>307</v>
      </c>
    </row>
    <row r="92" spans="3:5" x14ac:dyDescent="0.25">
      <c r="C92">
        <v>9090</v>
      </c>
      <c r="E92" s="14" t="s">
        <v>308</v>
      </c>
    </row>
    <row r="93" spans="3:5" x14ac:dyDescent="0.25">
      <c r="C93">
        <v>9091</v>
      </c>
      <c r="E93" s="14" t="s">
        <v>309</v>
      </c>
    </row>
    <row r="94" spans="3:5" x14ac:dyDescent="0.25">
      <c r="C94">
        <v>9092</v>
      </c>
      <c r="E94" s="14" t="s">
        <v>310</v>
      </c>
    </row>
    <row r="95" spans="3:5" x14ac:dyDescent="0.25">
      <c r="C95">
        <v>9093</v>
      </c>
      <c r="E95" s="14" t="s">
        <v>311</v>
      </c>
    </row>
    <row r="96" spans="3:5" x14ac:dyDescent="0.25">
      <c r="C96">
        <v>9094</v>
      </c>
      <c r="E96" s="14" t="s">
        <v>312</v>
      </c>
    </row>
    <row r="97" spans="3:5" x14ac:dyDescent="0.25">
      <c r="C97">
        <v>9095</v>
      </c>
      <c r="E97" s="14" t="s">
        <v>313</v>
      </c>
    </row>
    <row r="98" spans="3:5" x14ac:dyDescent="0.25">
      <c r="C98">
        <v>9096</v>
      </c>
      <c r="E98" s="14" t="s">
        <v>314</v>
      </c>
    </row>
    <row r="99" spans="3:5" x14ac:dyDescent="0.25">
      <c r="C99">
        <v>9097</v>
      </c>
      <c r="E99" s="14" t="s">
        <v>315</v>
      </c>
    </row>
    <row r="100" spans="3:5" x14ac:dyDescent="0.25">
      <c r="C100">
        <v>9098</v>
      </c>
      <c r="E100" s="14" t="s">
        <v>316</v>
      </c>
    </row>
    <row r="101" spans="3:5" x14ac:dyDescent="0.25">
      <c r="C101">
        <v>9099</v>
      </c>
      <c r="E101" s="14" t="s">
        <v>317</v>
      </c>
    </row>
    <row r="102" spans="3:5" x14ac:dyDescent="0.25">
      <c r="C102">
        <v>9100</v>
      </c>
      <c r="E102" s="14" t="s">
        <v>318</v>
      </c>
    </row>
    <row r="103" spans="3:5" x14ac:dyDescent="0.25">
      <c r="E103" s="14" t="s">
        <v>319</v>
      </c>
    </row>
    <row r="104" spans="3:5" x14ac:dyDescent="0.25">
      <c r="E104" s="14" t="s">
        <v>320</v>
      </c>
    </row>
    <row r="105" spans="3:5" x14ac:dyDescent="0.25">
      <c r="E105" s="14" t="s">
        <v>321</v>
      </c>
    </row>
    <row r="106" spans="3:5" x14ac:dyDescent="0.25">
      <c r="E106" s="14" t="s">
        <v>322</v>
      </c>
    </row>
    <row r="107" spans="3:5" x14ac:dyDescent="0.25">
      <c r="E107" s="14" t="s">
        <v>323</v>
      </c>
    </row>
    <row r="108" spans="3:5" x14ac:dyDescent="0.25">
      <c r="E108" s="14" t="s">
        <v>324</v>
      </c>
    </row>
    <row r="109" spans="3:5" x14ac:dyDescent="0.25">
      <c r="E109" s="14" t="s">
        <v>325</v>
      </c>
    </row>
    <row r="110" spans="3:5" x14ac:dyDescent="0.25">
      <c r="E110" s="14" t="s">
        <v>326</v>
      </c>
    </row>
    <row r="111" spans="3:5" x14ac:dyDescent="0.25">
      <c r="E111" s="14" t="s">
        <v>327</v>
      </c>
    </row>
    <row r="112" spans="3:5" x14ac:dyDescent="0.25">
      <c r="E112" s="14" t="s">
        <v>328</v>
      </c>
    </row>
    <row r="113" spans="5:5" x14ac:dyDescent="0.25">
      <c r="E113" s="14" t="s">
        <v>329</v>
      </c>
    </row>
    <row r="114" spans="5:5" x14ac:dyDescent="0.25">
      <c r="E114" s="14" t="s">
        <v>330</v>
      </c>
    </row>
    <row r="115" spans="5:5" x14ac:dyDescent="0.25">
      <c r="E115" s="14" t="s">
        <v>331</v>
      </c>
    </row>
    <row r="116" spans="5:5" x14ac:dyDescent="0.25">
      <c r="E116" s="14" t="s">
        <v>332</v>
      </c>
    </row>
    <row r="117" spans="5:5" x14ac:dyDescent="0.25">
      <c r="E117" s="14" t="s">
        <v>333</v>
      </c>
    </row>
    <row r="118" spans="5:5" x14ac:dyDescent="0.25">
      <c r="E118" s="14" t="s">
        <v>334</v>
      </c>
    </row>
    <row r="119" spans="5:5" x14ac:dyDescent="0.25">
      <c r="E119" s="14" t="s">
        <v>335</v>
      </c>
    </row>
    <row r="120" spans="5:5" x14ac:dyDescent="0.25">
      <c r="E120" s="14" t="s">
        <v>336</v>
      </c>
    </row>
    <row r="121" spans="5:5" x14ac:dyDescent="0.25">
      <c r="E121" s="14" t="s">
        <v>337</v>
      </c>
    </row>
    <row r="122" spans="5:5" x14ac:dyDescent="0.25">
      <c r="E122" s="14" t="s">
        <v>338</v>
      </c>
    </row>
    <row r="123" spans="5:5" x14ac:dyDescent="0.25">
      <c r="E123" s="14" t="s">
        <v>339</v>
      </c>
    </row>
    <row r="124" spans="5:5" x14ac:dyDescent="0.25">
      <c r="E124" s="14" t="s">
        <v>340</v>
      </c>
    </row>
    <row r="125" spans="5:5" x14ac:dyDescent="0.25">
      <c r="E125" s="14" t="s">
        <v>341</v>
      </c>
    </row>
    <row r="126" spans="5:5" x14ac:dyDescent="0.25">
      <c r="E126" s="14" t="s">
        <v>342</v>
      </c>
    </row>
    <row r="127" spans="5:5" x14ac:dyDescent="0.25">
      <c r="E127" s="14" t="s">
        <v>343</v>
      </c>
    </row>
    <row r="128" spans="5:5" x14ac:dyDescent="0.25">
      <c r="E128" s="14" t="s">
        <v>344</v>
      </c>
    </row>
    <row r="129" spans="5:15" x14ac:dyDescent="0.25">
      <c r="E129" s="14" t="s">
        <v>345</v>
      </c>
    </row>
    <row r="130" spans="5:15" x14ac:dyDescent="0.25">
      <c r="E130" s="14" t="s">
        <v>346</v>
      </c>
    </row>
    <row r="131" spans="5:15" x14ac:dyDescent="0.25">
      <c r="E131" s="14" t="s">
        <v>347</v>
      </c>
    </row>
    <row r="132" spans="5:15" x14ac:dyDescent="0.25">
      <c r="E132" s="14" t="s">
        <v>348</v>
      </c>
    </row>
    <row r="133" spans="5:15" x14ac:dyDescent="0.25">
      <c r="E133" s="14" t="s">
        <v>349</v>
      </c>
    </row>
    <row r="134" spans="5:15" x14ac:dyDescent="0.25">
      <c r="E134" s="14" t="s">
        <v>350</v>
      </c>
    </row>
    <row r="135" spans="5:15" x14ac:dyDescent="0.25">
      <c r="E135" s="14" t="s">
        <v>351</v>
      </c>
    </row>
    <row r="136" spans="5:15" x14ac:dyDescent="0.25">
      <c r="E136" s="14" t="s">
        <v>352</v>
      </c>
    </row>
    <row r="137" spans="5:15" x14ac:dyDescent="0.25">
      <c r="E137" s="14" t="s">
        <v>353</v>
      </c>
    </row>
    <row r="138" spans="5:15" x14ac:dyDescent="0.25">
      <c r="E138" s="14" t="s">
        <v>354</v>
      </c>
    </row>
    <row r="139" spans="5:15" x14ac:dyDescent="0.25">
      <c r="E139" s="14" t="s">
        <v>355</v>
      </c>
    </row>
    <row r="140" spans="5:15" ht="31.5" x14ac:dyDescent="0.25">
      <c r="E140" s="14" t="s">
        <v>356</v>
      </c>
      <c r="O140" s="12" t="s">
        <v>170</v>
      </c>
    </row>
    <row r="141" spans="5:15" ht="31.5" x14ac:dyDescent="0.25">
      <c r="E141" s="14" t="s">
        <v>357</v>
      </c>
      <c r="O141" s="12" t="s">
        <v>170</v>
      </c>
    </row>
    <row r="142" spans="5:15" ht="31.5" x14ac:dyDescent="0.25">
      <c r="E142" s="14" t="s">
        <v>358</v>
      </c>
      <c r="O142" s="12" t="s">
        <v>170</v>
      </c>
    </row>
    <row r="143" spans="5:15" ht="31.5" x14ac:dyDescent="0.25">
      <c r="E143" s="14" t="s">
        <v>359</v>
      </c>
      <c r="O143" s="12" t="s">
        <v>170</v>
      </c>
    </row>
    <row r="144" spans="5:15" ht="31.5" x14ac:dyDescent="0.25">
      <c r="E144" s="14" t="s">
        <v>360</v>
      </c>
      <c r="O144" s="12" t="s">
        <v>170</v>
      </c>
    </row>
    <row r="145" spans="5:15" ht="31.5" x14ac:dyDescent="0.25">
      <c r="E145" s="14" t="s">
        <v>361</v>
      </c>
      <c r="O145" s="12" t="s">
        <v>170</v>
      </c>
    </row>
    <row r="146" spans="5:15" ht="31.5" x14ac:dyDescent="0.25">
      <c r="E146" s="14" t="s">
        <v>362</v>
      </c>
      <c r="O146" s="12" t="s">
        <v>170</v>
      </c>
    </row>
    <row r="147" spans="5:15" ht="31.5" x14ac:dyDescent="0.25">
      <c r="E147" s="14" t="s">
        <v>363</v>
      </c>
      <c r="O147" s="12" t="s">
        <v>170</v>
      </c>
    </row>
    <row r="148" spans="5:15" ht="15.75" x14ac:dyDescent="0.25">
      <c r="E148" s="14" t="s">
        <v>364</v>
      </c>
      <c r="O148" s="13" t="s">
        <v>171</v>
      </c>
    </row>
    <row r="149" spans="5:15" ht="15.75" x14ac:dyDescent="0.25">
      <c r="E149" s="14" t="s">
        <v>365</v>
      </c>
      <c r="O149" s="13" t="s">
        <v>171</v>
      </c>
    </row>
    <row r="150" spans="5:15" ht="15.75" x14ac:dyDescent="0.25">
      <c r="E150" s="14" t="s">
        <v>366</v>
      </c>
      <c r="O150" s="13" t="s">
        <v>171</v>
      </c>
    </row>
    <row r="151" spans="5:15" ht="15.75" x14ac:dyDescent="0.25">
      <c r="E151" s="14" t="s">
        <v>367</v>
      </c>
      <c r="O151" s="10" t="s">
        <v>171</v>
      </c>
    </row>
    <row r="152" spans="5:15" ht="15.75" x14ac:dyDescent="0.25">
      <c r="E152" s="14" t="s">
        <v>368</v>
      </c>
      <c r="O152" s="10" t="s">
        <v>171</v>
      </c>
    </row>
    <row r="153" spans="5:15" x14ac:dyDescent="0.25">
      <c r="E153" s="14" t="s">
        <v>369</v>
      </c>
    </row>
    <row r="154" spans="5:15" x14ac:dyDescent="0.25">
      <c r="E154" s="14" t="s">
        <v>370</v>
      </c>
    </row>
    <row r="155" spans="5:15" x14ac:dyDescent="0.25">
      <c r="E155" s="14" t="s">
        <v>371</v>
      </c>
    </row>
    <row r="156" spans="5:15" x14ac:dyDescent="0.25">
      <c r="E156" s="14" t="s">
        <v>372</v>
      </c>
    </row>
    <row r="157" spans="5:15" x14ac:dyDescent="0.25">
      <c r="E157" s="14" t="s">
        <v>373</v>
      </c>
    </row>
    <row r="158" spans="5:15" x14ac:dyDescent="0.25">
      <c r="E158" s="14" t="s">
        <v>374</v>
      </c>
    </row>
    <row r="159" spans="5:15" x14ac:dyDescent="0.25">
      <c r="E159" s="14" t="s">
        <v>375</v>
      </c>
    </row>
    <row r="160" spans="5:15" x14ac:dyDescent="0.25">
      <c r="E160" s="14" t="s">
        <v>376</v>
      </c>
    </row>
    <row r="161" spans="5:5" x14ac:dyDescent="0.25">
      <c r="E161" s="14" t="s">
        <v>377</v>
      </c>
    </row>
    <row r="162" spans="5:5" x14ac:dyDescent="0.25">
      <c r="E162" s="14" t="s">
        <v>378</v>
      </c>
    </row>
    <row r="163" spans="5:5" x14ac:dyDescent="0.25">
      <c r="E163" s="14" t="s">
        <v>379</v>
      </c>
    </row>
    <row r="164" spans="5:5" x14ac:dyDescent="0.25">
      <c r="E164" s="14" t="s">
        <v>380</v>
      </c>
    </row>
    <row r="165" spans="5:5" x14ac:dyDescent="0.25">
      <c r="E165" s="14" t="s">
        <v>381</v>
      </c>
    </row>
    <row r="166" spans="5:5" x14ac:dyDescent="0.25">
      <c r="E166" s="14" t="s">
        <v>382</v>
      </c>
    </row>
    <row r="167" spans="5:5" x14ac:dyDescent="0.25">
      <c r="E167" s="14" t="s">
        <v>383</v>
      </c>
    </row>
    <row r="168" spans="5:5" x14ac:dyDescent="0.25">
      <c r="E168" s="14" t="s">
        <v>384</v>
      </c>
    </row>
    <row r="169" spans="5:5" x14ac:dyDescent="0.25">
      <c r="E169" s="14" t="s">
        <v>385</v>
      </c>
    </row>
    <row r="170" spans="5:5" x14ac:dyDescent="0.25">
      <c r="E170" s="14" t="s">
        <v>386</v>
      </c>
    </row>
    <row r="171" spans="5:5" x14ac:dyDescent="0.25">
      <c r="E171" s="14" t="s">
        <v>387</v>
      </c>
    </row>
    <row r="172" spans="5:5" x14ac:dyDescent="0.25">
      <c r="E172" s="14" t="s">
        <v>388</v>
      </c>
    </row>
    <row r="173" spans="5:5" x14ac:dyDescent="0.25">
      <c r="E173" s="14" t="s">
        <v>389</v>
      </c>
    </row>
    <row r="174" spans="5:5" x14ac:dyDescent="0.25">
      <c r="E174" s="14" t="s">
        <v>390</v>
      </c>
    </row>
    <row r="175" spans="5:5" x14ac:dyDescent="0.25">
      <c r="E175" s="14" t="s">
        <v>391</v>
      </c>
    </row>
    <row r="176" spans="5:5" x14ac:dyDescent="0.25">
      <c r="E176" s="14" t="s">
        <v>392</v>
      </c>
    </row>
    <row r="177" spans="5:5" x14ac:dyDescent="0.25">
      <c r="E177" s="14" t="s">
        <v>393</v>
      </c>
    </row>
    <row r="178" spans="5:5" x14ac:dyDescent="0.25">
      <c r="E178" s="14" t="s">
        <v>394</v>
      </c>
    </row>
    <row r="179" spans="5:5" x14ac:dyDescent="0.25">
      <c r="E179" s="14" t="s">
        <v>395</v>
      </c>
    </row>
    <row r="180" spans="5:5" x14ac:dyDescent="0.25">
      <c r="E180" s="14" t="s">
        <v>396</v>
      </c>
    </row>
    <row r="181" spans="5:5" x14ac:dyDescent="0.25">
      <c r="E181" s="14" t="s">
        <v>397</v>
      </c>
    </row>
    <row r="182" spans="5:5" x14ac:dyDescent="0.25">
      <c r="E182" s="14" t="s">
        <v>398</v>
      </c>
    </row>
    <row r="183" spans="5:5" x14ac:dyDescent="0.25">
      <c r="E183" s="14" t="s">
        <v>399</v>
      </c>
    </row>
    <row r="184" spans="5:5" x14ac:dyDescent="0.25">
      <c r="E184" s="14" t="s">
        <v>400</v>
      </c>
    </row>
    <row r="185" spans="5:5" x14ac:dyDescent="0.25">
      <c r="E185" s="14" t="s">
        <v>401</v>
      </c>
    </row>
    <row r="186" spans="5:5" x14ac:dyDescent="0.25">
      <c r="E186" s="14" t="s">
        <v>402</v>
      </c>
    </row>
    <row r="187" spans="5:5" x14ac:dyDescent="0.25">
      <c r="E187" s="14" t="s">
        <v>403</v>
      </c>
    </row>
    <row r="188" spans="5:5" x14ac:dyDescent="0.25">
      <c r="E188" s="14" t="s">
        <v>404</v>
      </c>
    </row>
    <row r="189" spans="5:5" x14ac:dyDescent="0.25">
      <c r="E189" s="14" t="s">
        <v>405</v>
      </c>
    </row>
    <row r="190" spans="5:5" x14ac:dyDescent="0.25">
      <c r="E190" s="14" t="s">
        <v>406</v>
      </c>
    </row>
    <row r="191" spans="5:5" x14ac:dyDescent="0.25">
      <c r="E191" s="14" t="s">
        <v>407</v>
      </c>
    </row>
    <row r="192" spans="5:5" x14ac:dyDescent="0.25">
      <c r="E192" s="14" t="s">
        <v>408</v>
      </c>
    </row>
    <row r="193" spans="5:5" x14ac:dyDescent="0.25">
      <c r="E193" s="14" t="s">
        <v>409</v>
      </c>
    </row>
    <row r="194" spans="5:5" x14ac:dyDescent="0.25">
      <c r="E194" s="14" t="s">
        <v>410</v>
      </c>
    </row>
    <row r="195" spans="5:5" x14ac:dyDescent="0.25">
      <c r="E195" s="14" t="s">
        <v>411</v>
      </c>
    </row>
    <row r="196" spans="5:5" x14ac:dyDescent="0.25">
      <c r="E196" s="14" t="s">
        <v>412</v>
      </c>
    </row>
    <row r="197" spans="5:5" x14ac:dyDescent="0.25">
      <c r="E197" s="14" t="s">
        <v>413</v>
      </c>
    </row>
    <row r="198" spans="5:5" x14ac:dyDescent="0.25">
      <c r="E198" s="14" t="s">
        <v>414</v>
      </c>
    </row>
    <row r="199" spans="5:5" x14ac:dyDescent="0.25">
      <c r="E199" s="14" t="s">
        <v>415</v>
      </c>
    </row>
    <row r="200" spans="5:5" x14ac:dyDescent="0.25">
      <c r="E200" s="14" t="s">
        <v>416</v>
      </c>
    </row>
    <row r="201" spans="5:5" x14ac:dyDescent="0.25">
      <c r="E201" s="14" t="s">
        <v>417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B2:E19"/>
  <sheetViews>
    <sheetView workbookViewId="0">
      <selection activeCell="H13" sqref="H13"/>
    </sheetView>
  </sheetViews>
  <sheetFormatPr baseColWidth="10" defaultRowHeight="15" x14ac:dyDescent="0.25"/>
  <sheetData>
    <row r="2" spans="2:5" x14ac:dyDescent="0.25">
      <c r="B2" t="s">
        <v>1139</v>
      </c>
      <c r="E2" t="s">
        <v>1140</v>
      </c>
    </row>
    <row r="3" spans="2:5" x14ac:dyDescent="0.25">
      <c r="B3" t="s">
        <v>1141</v>
      </c>
      <c r="E3" t="s">
        <v>1142</v>
      </c>
    </row>
    <row r="4" spans="2:5" x14ac:dyDescent="0.25">
      <c r="B4" t="s">
        <v>1143</v>
      </c>
      <c r="E4" t="s">
        <v>1144</v>
      </c>
    </row>
    <row r="5" spans="2:5" x14ac:dyDescent="0.25">
      <c r="B5" t="s">
        <v>1145</v>
      </c>
    </row>
    <row r="8" spans="2:5" x14ac:dyDescent="0.25">
      <c r="B8" t="s">
        <v>1146</v>
      </c>
    </row>
    <row r="9" spans="2:5" x14ac:dyDescent="0.25">
      <c r="B9" t="s">
        <v>1147</v>
      </c>
    </row>
    <row r="10" spans="2:5" x14ac:dyDescent="0.25">
      <c r="B10" t="s">
        <v>1148</v>
      </c>
    </row>
    <row r="13" spans="2:5" x14ac:dyDescent="0.25">
      <c r="B13" t="s">
        <v>1149</v>
      </c>
    </row>
    <row r="14" spans="2:5" x14ac:dyDescent="0.25">
      <c r="B14" t="s">
        <v>1150</v>
      </c>
    </row>
    <row r="15" spans="2:5" x14ac:dyDescent="0.25">
      <c r="B15" t="s">
        <v>1151</v>
      </c>
    </row>
    <row r="16" spans="2:5" x14ac:dyDescent="0.25">
      <c r="B16" t="s">
        <v>1152</v>
      </c>
    </row>
    <row r="17" spans="2:2" x14ac:dyDescent="0.25">
      <c r="B17" t="s">
        <v>1153</v>
      </c>
    </row>
    <row r="18" spans="2:2" x14ac:dyDescent="0.25">
      <c r="B18" t="s">
        <v>1154</v>
      </c>
    </row>
    <row r="19" spans="2:2" x14ac:dyDescent="0.25">
      <c r="B19" t="s">
        <v>1155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E46" sqref="E46"/>
    </sheetView>
  </sheetViews>
  <sheetFormatPr baseColWidth="10" defaultColWidth="11.42578125" defaultRowHeight="12.75" x14ac:dyDescent="0.2"/>
  <cols>
    <col min="1" max="1" width="32.85546875" style="267" customWidth="1"/>
    <col min="2" max="16384" width="11.42578125" style="267"/>
  </cols>
  <sheetData>
    <row r="3" spans="1:1" x14ac:dyDescent="0.2">
      <c r="A3" s="266" t="s">
        <v>1114</v>
      </c>
    </row>
    <row r="4" spans="1:1" x14ac:dyDescent="0.2">
      <c r="A4" s="266" t="s">
        <v>1116</v>
      </c>
    </row>
    <row r="5" spans="1:1" x14ac:dyDescent="0.2">
      <c r="A5" s="266" t="s">
        <v>1118</v>
      </c>
    </row>
    <row r="6" spans="1:1" x14ac:dyDescent="0.2">
      <c r="A6" s="266" t="s">
        <v>1120</v>
      </c>
    </row>
    <row r="7" spans="1:1" x14ac:dyDescent="0.2">
      <c r="A7" s="266" t="s">
        <v>1122</v>
      </c>
    </row>
    <row r="8" spans="1:1" x14ac:dyDescent="0.2">
      <c r="A8" s="266" t="s">
        <v>1125</v>
      </c>
    </row>
    <row r="9" spans="1:1" x14ac:dyDescent="0.2">
      <c r="A9" s="266" t="s">
        <v>1128</v>
      </c>
    </row>
    <row r="10" spans="1:1" x14ac:dyDescent="0.2">
      <c r="A10" s="266" t="s">
        <v>1130</v>
      </c>
    </row>
    <row r="11" spans="1:1" x14ac:dyDescent="0.2">
      <c r="A11" s="266" t="s">
        <v>1132</v>
      </c>
    </row>
    <row r="12" spans="1:1" x14ac:dyDescent="0.2">
      <c r="A12" s="266" t="s">
        <v>1156</v>
      </c>
    </row>
    <row r="13" spans="1:1" x14ac:dyDescent="0.2">
      <c r="A13" s="266" t="s">
        <v>1157</v>
      </c>
    </row>
    <row r="14" spans="1:1" x14ac:dyDescent="0.2">
      <c r="A14" s="266" t="s">
        <v>1158</v>
      </c>
    </row>
    <row r="16" spans="1:1" x14ac:dyDescent="0.2">
      <c r="A16" s="266" t="s">
        <v>1159</v>
      </c>
    </row>
    <row r="17" spans="1:1" x14ac:dyDescent="0.2">
      <c r="A17" s="266" t="s">
        <v>1139</v>
      </c>
    </row>
    <row r="18" spans="1:1" x14ac:dyDescent="0.2">
      <c r="A18" s="266" t="s">
        <v>1141</v>
      </c>
    </row>
    <row r="20" spans="1:1" x14ac:dyDescent="0.2">
      <c r="A20" s="266" t="s">
        <v>1147</v>
      </c>
    </row>
    <row r="21" spans="1:1" x14ac:dyDescent="0.2">
      <c r="A21" s="266" t="s">
        <v>1148</v>
      </c>
    </row>
    <row r="23" spans="1:1" x14ac:dyDescent="0.2">
      <c r="A23" s="266" t="s">
        <v>1167</v>
      </c>
    </row>
    <row r="24" spans="1:1" x14ac:dyDescent="0.2">
      <c r="A24" s="266" t="s">
        <v>1168</v>
      </c>
    </row>
    <row r="25" spans="1:1" x14ac:dyDescent="0.2">
      <c r="A25" s="266" t="s">
        <v>1169</v>
      </c>
    </row>
    <row r="28" spans="1:1" x14ac:dyDescent="0.2">
      <c r="A28" s="266" t="s">
        <v>1170</v>
      </c>
    </row>
    <row r="29" spans="1:1" x14ac:dyDescent="0.2">
      <c r="A29" s="266" t="s">
        <v>1171</v>
      </c>
    </row>
    <row r="30" spans="1:1" x14ac:dyDescent="0.2">
      <c r="A30" s="266" t="s">
        <v>1172</v>
      </c>
    </row>
    <row r="31" spans="1:1" x14ac:dyDescent="0.2">
      <c r="A31" s="266" t="s">
        <v>1173</v>
      </c>
    </row>
    <row r="32" spans="1:1" x14ac:dyDescent="0.2">
      <c r="A32" s="266" t="s">
        <v>1174</v>
      </c>
    </row>
    <row r="33" spans="1:1" x14ac:dyDescent="0.2">
      <c r="A33" s="266" t="s">
        <v>1175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sqref="A1:A14"/>
    </sheetView>
  </sheetViews>
  <sheetFormatPr baseColWidth="10" defaultRowHeight="15" x14ac:dyDescent="0.25"/>
  <sheetData>
    <row r="1" spans="1:10" x14ac:dyDescent="0.25">
      <c r="A1" s="274" t="s">
        <v>980</v>
      </c>
      <c r="I1" t="s">
        <v>191</v>
      </c>
      <c r="J1" t="s">
        <v>7</v>
      </c>
    </row>
    <row r="2" spans="1:10" x14ac:dyDescent="0.25">
      <c r="A2" s="275" t="s">
        <v>1188</v>
      </c>
      <c r="I2" t="s">
        <v>73</v>
      </c>
      <c r="J2" t="s">
        <v>8</v>
      </c>
    </row>
    <row r="3" spans="1:10" x14ac:dyDescent="0.25">
      <c r="A3" s="274" t="s">
        <v>172</v>
      </c>
      <c r="I3" t="s">
        <v>74</v>
      </c>
      <c r="J3" t="s">
        <v>9</v>
      </c>
    </row>
    <row r="4" spans="1:10" x14ac:dyDescent="0.25">
      <c r="A4" s="274" t="s">
        <v>1189</v>
      </c>
      <c r="I4" t="s">
        <v>75</v>
      </c>
      <c r="J4" t="s">
        <v>10</v>
      </c>
    </row>
    <row r="5" spans="1:10" x14ac:dyDescent="0.25">
      <c r="A5" s="274" t="s">
        <v>1190</v>
      </c>
      <c r="I5" t="s">
        <v>76</v>
      </c>
      <c r="J5" t="s">
        <v>11</v>
      </c>
    </row>
    <row r="6" spans="1:10" x14ac:dyDescent="0.25">
      <c r="A6" s="274" t="s">
        <v>1191</v>
      </c>
    </row>
    <row r="7" spans="1:10" x14ac:dyDescent="0.25">
      <c r="A7" s="274" t="s">
        <v>173</v>
      </c>
    </row>
    <row r="8" spans="1:10" x14ac:dyDescent="0.25">
      <c r="A8" s="274" t="s">
        <v>174</v>
      </c>
    </row>
    <row r="9" spans="1:10" x14ac:dyDescent="0.25">
      <c r="A9" s="274" t="s">
        <v>175</v>
      </c>
    </row>
    <row r="10" spans="1:10" x14ac:dyDescent="0.25">
      <c r="A10" s="274" t="s">
        <v>178</v>
      </c>
    </row>
    <row r="11" spans="1:10" x14ac:dyDescent="0.25">
      <c r="A11" s="274" t="s">
        <v>1192</v>
      </c>
    </row>
    <row r="12" spans="1:10" x14ac:dyDescent="0.25">
      <c r="A12" s="274" t="s">
        <v>979</v>
      </c>
    </row>
    <row r="13" spans="1:10" x14ac:dyDescent="0.25">
      <c r="A13" s="274" t="s">
        <v>180</v>
      </c>
    </row>
    <row r="14" spans="1:10" x14ac:dyDescent="0.25">
      <c r="A14" s="274" t="s">
        <v>1193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2C7F3-8695-47F0-B059-37382E74D824}">
  <sheetPr>
    <tabColor rgb="FFFFFF00"/>
  </sheetPr>
  <dimension ref="A1:IV102"/>
  <sheetViews>
    <sheetView showGridLines="0" topLeftCell="AP4" zoomScale="80" zoomScaleNormal="80" workbookViewId="0">
      <selection activeCell="B26" sqref="B26"/>
    </sheetView>
  </sheetViews>
  <sheetFormatPr baseColWidth="10" defaultRowHeight="15" x14ac:dyDescent="0.3"/>
  <cols>
    <col min="1" max="1" width="1.42578125" style="36" customWidth="1"/>
    <col min="2" max="2" width="16.7109375" style="36" customWidth="1"/>
    <col min="3" max="3" width="51" style="59" customWidth="1"/>
    <col min="4" max="4" width="75" style="36" customWidth="1"/>
    <col min="5" max="5" width="20" style="36" customWidth="1"/>
    <col min="6" max="6" width="51.28515625" style="36" customWidth="1"/>
    <col min="7" max="7" width="43" style="36" customWidth="1"/>
    <col min="8" max="8" width="34.42578125" style="36" customWidth="1"/>
    <col min="9" max="9" width="9" style="37" hidden="1" customWidth="1"/>
    <col min="10" max="10" width="23" style="36" customWidth="1"/>
    <col min="11" max="11" width="7.28515625" style="36" hidden="1" customWidth="1"/>
    <col min="12" max="12" width="23.42578125" style="36" customWidth="1"/>
    <col min="13" max="13" width="10.140625" style="36" hidden="1" customWidth="1"/>
    <col min="14" max="14" width="21" style="36" customWidth="1"/>
    <col min="15" max="15" width="7.42578125" style="36" hidden="1" customWidth="1"/>
    <col min="16" max="16" width="22.42578125" style="36" customWidth="1"/>
    <col min="17" max="17" width="8.42578125" style="36" hidden="1" customWidth="1"/>
    <col min="18" max="18" width="26.42578125" style="37" customWidth="1"/>
    <col min="19" max="19" width="32.42578125" style="36" customWidth="1"/>
    <col min="20" max="20" width="20.140625" style="37" hidden="1" customWidth="1"/>
    <col min="21" max="21" width="20.28515625" style="38" hidden="1" customWidth="1"/>
    <col min="22" max="22" width="27.28515625" style="38" customWidth="1"/>
    <col min="23" max="23" width="20.28515625" style="38" hidden="1" customWidth="1"/>
    <col min="24" max="24" width="30.42578125" style="38" customWidth="1"/>
    <col min="25" max="25" width="20.28515625" style="38" hidden="1" customWidth="1"/>
    <col min="26" max="26" width="26.7109375" style="38" customWidth="1"/>
    <col min="27" max="27" width="20.28515625" style="38" hidden="1" customWidth="1"/>
    <col min="28" max="28" width="32.140625" style="38" customWidth="1"/>
    <col min="29" max="29" width="20.28515625" style="38" hidden="1" customWidth="1"/>
    <col min="30" max="30" width="28.28515625" style="38" customWidth="1"/>
    <col min="31" max="31" width="20.28515625" style="38" hidden="1" customWidth="1"/>
    <col min="32" max="32" width="25.42578125" style="38" customWidth="1"/>
    <col min="33" max="33" width="20.28515625" style="38" hidden="1" customWidth="1"/>
    <col min="34" max="34" width="30.140625" style="38" customWidth="1"/>
    <col min="35" max="35" width="20.28515625" style="38" hidden="1" customWidth="1"/>
    <col min="36" max="36" width="36" style="38" customWidth="1"/>
    <col min="37" max="37" width="20.28515625" style="38" hidden="1" customWidth="1"/>
    <col min="38" max="38" width="25.85546875" style="38" customWidth="1"/>
    <col min="39" max="39" width="20.28515625" style="38" hidden="1" customWidth="1"/>
    <col min="40" max="40" width="30" style="38" customWidth="1"/>
    <col min="41" max="41" width="20.28515625" style="38" hidden="1" customWidth="1"/>
    <col min="42" max="42" width="25.140625" style="38" customWidth="1"/>
    <col min="43" max="43" width="20.28515625" style="38" hidden="1" customWidth="1"/>
    <col min="44" max="44" width="25" style="38" customWidth="1"/>
    <col min="45" max="45" width="20.28515625" style="38" hidden="1" customWidth="1"/>
    <col min="46" max="46" width="23.85546875" style="38" customWidth="1"/>
    <col min="47" max="47" width="20.28515625" style="38" hidden="1" customWidth="1"/>
    <col min="48" max="48" width="24.7109375" style="38" customWidth="1"/>
    <col min="49" max="49" width="20.28515625" style="38" hidden="1" customWidth="1"/>
    <col min="50" max="50" width="24.28515625" style="38" customWidth="1"/>
    <col min="51" max="51" width="20.28515625" style="38" hidden="1" customWidth="1"/>
    <col min="52" max="52" width="24" style="38" customWidth="1"/>
    <col min="53" max="53" width="20.28515625" style="38" hidden="1" customWidth="1"/>
    <col min="54" max="54" width="24.7109375" style="38" customWidth="1"/>
    <col min="55" max="55" width="20.28515625" style="38" hidden="1" customWidth="1"/>
    <col min="56" max="56" width="22.42578125" style="38" customWidth="1"/>
    <col min="57" max="57" width="20.28515625" style="38" hidden="1" customWidth="1"/>
    <col min="58" max="58" width="25.28515625" style="38" customWidth="1"/>
    <col min="59" max="62" width="20.28515625" style="38" hidden="1" customWidth="1"/>
    <col min="63" max="63" width="23.7109375" style="38" customWidth="1"/>
    <col min="64" max="64" width="23" style="38" customWidth="1"/>
    <col min="65" max="65" width="28.42578125" style="37" customWidth="1"/>
    <col min="66" max="66" width="44.140625" style="38" customWidth="1"/>
    <col min="67" max="67" width="28.28515625" style="36" customWidth="1"/>
    <col min="68" max="69" width="15.7109375" style="36" customWidth="1"/>
    <col min="70" max="70" width="15.7109375" style="36" hidden="1" customWidth="1"/>
    <col min="71" max="71" width="15.7109375" style="36" customWidth="1"/>
    <col min="72" max="72" width="15.7109375" style="36" hidden="1" customWidth="1"/>
    <col min="73" max="73" width="15.7109375" style="36" customWidth="1"/>
    <col min="74" max="74" width="15.7109375" style="36" hidden="1" customWidth="1"/>
    <col min="75" max="75" width="15.7109375" style="36" customWidth="1"/>
    <col min="76" max="76" width="15.7109375" style="36" hidden="1" customWidth="1"/>
    <col min="77" max="77" width="15.7109375" style="36" customWidth="1"/>
    <col min="78" max="78" width="15.7109375" style="36" hidden="1" customWidth="1"/>
    <col min="79" max="79" width="15.7109375" style="36" customWidth="1"/>
    <col min="80" max="80" width="15.7109375" style="36" hidden="1" customWidth="1"/>
    <col min="81" max="81" width="15.7109375" style="36" customWidth="1"/>
    <col min="82" max="82" width="15.7109375" style="36" hidden="1" customWidth="1"/>
    <col min="83" max="83" width="11.42578125" style="36" customWidth="1"/>
    <col min="84" max="84" width="13" style="36" customWidth="1"/>
    <col min="85" max="85" width="16.42578125" style="36" customWidth="1"/>
    <col min="86" max="89" width="15.7109375" style="36" customWidth="1"/>
    <col min="90" max="90" width="16.140625" style="36" customWidth="1"/>
    <col min="91" max="91" width="12.28515625" style="36" customWidth="1"/>
    <col min="92" max="92" width="14.28515625" style="36" customWidth="1"/>
    <col min="93" max="94" width="13.85546875" style="36" hidden="1" customWidth="1"/>
    <col min="95" max="95" width="13.85546875" style="36" customWidth="1"/>
    <col min="96" max="97" width="12.28515625" style="36" hidden="1" customWidth="1"/>
    <col min="98" max="99" width="12.28515625" style="36" customWidth="1"/>
    <col min="100" max="100" width="15.140625" style="36" customWidth="1"/>
    <col min="101" max="101" width="25.28515625" style="36" customWidth="1"/>
    <col min="102" max="112" width="17.85546875" style="36" customWidth="1"/>
    <col min="113" max="113" width="15.7109375" style="36" customWidth="1"/>
    <col min="114" max="256" width="11.42578125" style="36"/>
    <col min="257" max="257" width="1.42578125" style="36" customWidth="1"/>
    <col min="258" max="258" width="16.7109375" style="36" customWidth="1"/>
    <col min="259" max="259" width="71" style="36" customWidth="1"/>
    <col min="260" max="260" width="76.7109375" style="36" customWidth="1"/>
    <col min="261" max="261" width="30" style="36" customWidth="1"/>
    <col min="262" max="262" width="52" style="36" customWidth="1"/>
    <col min="263" max="263" width="45.140625" style="36" customWidth="1"/>
    <col min="264" max="264" width="34.42578125" style="36" customWidth="1"/>
    <col min="265" max="265" width="0" style="36" hidden="1" customWidth="1"/>
    <col min="266" max="266" width="23" style="36" customWidth="1"/>
    <col min="267" max="267" width="0" style="36" hidden="1" customWidth="1"/>
    <col min="268" max="268" width="23.42578125" style="36" customWidth="1"/>
    <col min="269" max="269" width="0" style="36" hidden="1" customWidth="1"/>
    <col min="270" max="270" width="21" style="36" customWidth="1"/>
    <col min="271" max="271" width="0" style="36" hidden="1" customWidth="1"/>
    <col min="272" max="272" width="22.42578125" style="36" customWidth="1"/>
    <col min="273" max="273" width="0" style="36" hidden="1" customWidth="1"/>
    <col min="274" max="274" width="26.42578125" style="36" customWidth="1"/>
    <col min="275" max="275" width="32.42578125" style="36" customWidth="1"/>
    <col min="276" max="277" width="0" style="36" hidden="1" customWidth="1"/>
    <col min="278" max="278" width="27.28515625" style="36" customWidth="1"/>
    <col min="279" max="279" width="0" style="36" hidden="1" customWidth="1"/>
    <col min="280" max="280" width="30.42578125" style="36" customWidth="1"/>
    <col min="281" max="281" width="0" style="36" hidden="1" customWidth="1"/>
    <col min="282" max="282" width="26.7109375" style="36" customWidth="1"/>
    <col min="283" max="283" width="0" style="36" hidden="1" customWidth="1"/>
    <col min="284" max="284" width="32.140625" style="36" customWidth="1"/>
    <col min="285" max="285" width="0" style="36" hidden="1" customWidth="1"/>
    <col min="286" max="286" width="28.28515625" style="36" customWidth="1"/>
    <col min="287" max="287" width="0" style="36" hidden="1" customWidth="1"/>
    <col min="288" max="288" width="25.42578125" style="36" customWidth="1"/>
    <col min="289" max="289" width="0" style="36" hidden="1" customWidth="1"/>
    <col min="290" max="290" width="30.140625" style="36" customWidth="1"/>
    <col min="291" max="291" width="0" style="36" hidden="1" customWidth="1"/>
    <col min="292" max="292" width="36" style="36" customWidth="1"/>
    <col min="293" max="293" width="0" style="36" hidden="1" customWidth="1"/>
    <col min="294" max="294" width="25.85546875" style="36" customWidth="1"/>
    <col min="295" max="295" width="0" style="36" hidden="1" customWidth="1"/>
    <col min="296" max="296" width="30" style="36" customWidth="1"/>
    <col min="297" max="297" width="0" style="36" hidden="1" customWidth="1"/>
    <col min="298" max="298" width="25.140625" style="36" customWidth="1"/>
    <col min="299" max="299" width="0" style="36" hidden="1" customWidth="1"/>
    <col min="300" max="300" width="25" style="36" customWidth="1"/>
    <col min="301" max="301" width="0" style="36" hidden="1" customWidth="1"/>
    <col min="302" max="302" width="23.85546875" style="36" customWidth="1"/>
    <col min="303" max="303" width="0" style="36" hidden="1" customWidth="1"/>
    <col min="304" max="304" width="24.7109375" style="36" customWidth="1"/>
    <col min="305" max="305" width="0" style="36" hidden="1" customWidth="1"/>
    <col min="306" max="306" width="24.28515625" style="36" customWidth="1"/>
    <col min="307" max="307" width="0" style="36" hidden="1" customWidth="1"/>
    <col min="308" max="308" width="24" style="36" customWidth="1"/>
    <col min="309" max="309" width="0" style="36" hidden="1" customWidth="1"/>
    <col min="310" max="310" width="24.7109375" style="36" customWidth="1"/>
    <col min="311" max="311" width="0" style="36" hidden="1" customWidth="1"/>
    <col min="312" max="312" width="22.42578125" style="36" customWidth="1"/>
    <col min="313" max="313" width="0" style="36" hidden="1" customWidth="1"/>
    <col min="314" max="314" width="25.28515625" style="36" customWidth="1"/>
    <col min="315" max="318" width="0" style="36" hidden="1" customWidth="1"/>
    <col min="319" max="319" width="23.7109375" style="36" customWidth="1"/>
    <col min="320" max="320" width="23" style="36" customWidth="1"/>
    <col min="321" max="321" width="28.42578125" style="36" customWidth="1"/>
    <col min="322" max="322" width="44.140625" style="36" customWidth="1"/>
    <col min="323" max="323" width="28.28515625" style="36" customWidth="1"/>
    <col min="324" max="325" width="15.7109375" style="36" customWidth="1"/>
    <col min="326" max="326" width="0" style="36" hidden="1" customWidth="1"/>
    <col min="327" max="327" width="15.7109375" style="36" customWidth="1"/>
    <col min="328" max="328" width="0" style="36" hidden="1" customWidth="1"/>
    <col min="329" max="329" width="15.7109375" style="36" customWidth="1"/>
    <col min="330" max="330" width="0" style="36" hidden="1" customWidth="1"/>
    <col min="331" max="331" width="15.7109375" style="36" customWidth="1"/>
    <col min="332" max="332" width="0" style="36" hidden="1" customWidth="1"/>
    <col min="333" max="333" width="15.7109375" style="36" customWidth="1"/>
    <col min="334" max="334" width="0" style="36" hidden="1" customWidth="1"/>
    <col min="335" max="335" width="15.7109375" style="36" customWidth="1"/>
    <col min="336" max="336" width="0" style="36" hidden="1" customWidth="1"/>
    <col min="337" max="337" width="15.7109375" style="36" customWidth="1"/>
    <col min="338" max="338" width="0" style="36" hidden="1" customWidth="1"/>
    <col min="339" max="339" width="11.42578125" style="36"/>
    <col min="340" max="340" width="13" style="36" customWidth="1"/>
    <col min="341" max="341" width="16.42578125" style="36" customWidth="1"/>
    <col min="342" max="345" width="15.7109375" style="36" customWidth="1"/>
    <col min="346" max="346" width="16.140625" style="36" customWidth="1"/>
    <col min="347" max="347" width="12.28515625" style="36" customWidth="1"/>
    <col min="348" max="348" width="14.28515625" style="36" customWidth="1"/>
    <col min="349" max="350" width="0" style="36" hidden="1" customWidth="1"/>
    <col min="351" max="351" width="13.85546875" style="36" customWidth="1"/>
    <col min="352" max="353" width="0" style="36" hidden="1" customWidth="1"/>
    <col min="354" max="355" width="12.28515625" style="36" customWidth="1"/>
    <col min="356" max="356" width="15.140625" style="36" customWidth="1"/>
    <col min="357" max="357" width="25.28515625" style="36" customWidth="1"/>
    <col min="358" max="368" width="17.85546875" style="36" customWidth="1"/>
    <col min="369" max="369" width="15.7109375" style="36" customWidth="1"/>
    <col min="370" max="512" width="11.42578125" style="36"/>
    <col min="513" max="513" width="1.42578125" style="36" customWidth="1"/>
    <col min="514" max="514" width="16.7109375" style="36" customWidth="1"/>
    <col min="515" max="515" width="71" style="36" customWidth="1"/>
    <col min="516" max="516" width="76.7109375" style="36" customWidth="1"/>
    <col min="517" max="517" width="30" style="36" customWidth="1"/>
    <col min="518" max="518" width="52" style="36" customWidth="1"/>
    <col min="519" max="519" width="45.140625" style="36" customWidth="1"/>
    <col min="520" max="520" width="34.42578125" style="36" customWidth="1"/>
    <col min="521" max="521" width="0" style="36" hidden="1" customWidth="1"/>
    <col min="522" max="522" width="23" style="36" customWidth="1"/>
    <col min="523" max="523" width="0" style="36" hidden="1" customWidth="1"/>
    <col min="524" max="524" width="23.42578125" style="36" customWidth="1"/>
    <col min="525" max="525" width="0" style="36" hidden="1" customWidth="1"/>
    <col min="526" max="526" width="21" style="36" customWidth="1"/>
    <col min="527" max="527" width="0" style="36" hidden="1" customWidth="1"/>
    <col min="528" max="528" width="22.42578125" style="36" customWidth="1"/>
    <col min="529" max="529" width="0" style="36" hidden="1" customWidth="1"/>
    <col min="530" max="530" width="26.42578125" style="36" customWidth="1"/>
    <col min="531" max="531" width="32.42578125" style="36" customWidth="1"/>
    <col min="532" max="533" width="0" style="36" hidden="1" customWidth="1"/>
    <col min="534" max="534" width="27.28515625" style="36" customWidth="1"/>
    <col min="535" max="535" width="0" style="36" hidden="1" customWidth="1"/>
    <col min="536" max="536" width="30.42578125" style="36" customWidth="1"/>
    <col min="537" max="537" width="0" style="36" hidden="1" customWidth="1"/>
    <col min="538" max="538" width="26.7109375" style="36" customWidth="1"/>
    <col min="539" max="539" width="0" style="36" hidden="1" customWidth="1"/>
    <col min="540" max="540" width="32.140625" style="36" customWidth="1"/>
    <col min="541" max="541" width="0" style="36" hidden="1" customWidth="1"/>
    <col min="542" max="542" width="28.28515625" style="36" customWidth="1"/>
    <col min="543" max="543" width="0" style="36" hidden="1" customWidth="1"/>
    <col min="544" max="544" width="25.42578125" style="36" customWidth="1"/>
    <col min="545" max="545" width="0" style="36" hidden="1" customWidth="1"/>
    <col min="546" max="546" width="30.140625" style="36" customWidth="1"/>
    <col min="547" max="547" width="0" style="36" hidden="1" customWidth="1"/>
    <col min="548" max="548" width="36" style="36" customWidth="1"/>
    <col min="549" max="549" width="0" style="36" hidden="1" customWidth="1"/>
    <col min="550" max="550" width="25.85546875" style="36" customWidth="1"/>
    <col min="551" max="551" width="0" style="36" hidden="1" customWidth="1"/>
    <col min="552" max="552" width="30" style="36" customWidth="1"/>
    <col min="553" max="553" width="0" style="36" hidden="1" customWidth="1"/>
    <col min="554" max="554" width="25.140625" style="36" customWidth="1"/>
    <col min="555" max="555" width="0" style="36" hidden="1" customWidth="1"/>
    <col min="556" max="556" width="25" style="36" customWidth="1"/>
    <col min="557" max="557" width="0" style="36" hidden="1" customWidth="1"/>
    <col min="558" max="558" width="23.85546875" style="36" customWidth="1"/>
    <col min="559" max="559" width="0" style="36" hidden="1" customWidth="1"/>
    <col min="560" max="560" width="24.7109375" style="36" customWidth="1"/>
    <col min="561" max="561" width="0" style="36" hidden="1" customWidth="1"/>
    <col min="562" max="562" width="24.28515625" style="36" customWidth="1"/>
    <col min="563" max="563" width="0" style="36" hidden="1" customWidth="1"/>
    <col min="564" max="564" width="24" style="36" customWidth="1"/>
    <col min="565" max="565" width="0" style="36" hidden="1" customWidth="1"/>
    <col min="566" max="566" width="24.7109375" style="36" customWidth="1"/>
    <col min="567" max="567" width="0" style="36" hidden="1" customWidth="1"/>
    <col min="568" max="568" width="22.42578125" style="36" customWidth="1"/>
    <col min="569" max="569" width="0" style="36" hidden="1" customWidth="1"/>
    <col min="570" max="570" width="25.28515625" style="36" customWidth="1"/>
    <col min="571" max="574" width="0" style="36" hidden="1" customWidth="1"/>
    <col min="575" max="575" width="23.7109375" style="36" customWidth="1"/>
    <col min="576" max="576" width="23" style="36" customWidth="1"/>
    <col min="577" max="577" width="28.42578125" style="36" customWidth="1"/>
    <col min="578" max="578" width="44.140625" style="36" customWidth="1"/>
    <col min="579" max="579" width="28.28515625" style="36" customWidth="1"/>
    <col min="580" max="581" width="15.7109375" style="36" customWidth="1"/>
    <col min="582" max="582" width="0" style="36" hidden="1" customWidth="1"/>
    <col min="583" max="583" width="15.7109375" style="36" customWidth="1"/>
    <col min="584" max="584" width="0" style="36" hidden="1" customWidth="1"/>
    <col min="585" max="585" width="15.7109375" style="36" customWidth="1"/>
    <col min="586" max="586" width="0" style="36" hidden="1" customWidth="1"/>
    <col min="587" max="587" width="15.7109375" style="36" customWidth="1"/>
    <col min="588" max="588" width="0" style="36" hidden="1" customWidth="1"/>
    <col min="589" max="589" width="15.7109375" style="36" customWidth="1"/>
    <col min="590" max="590" width="0" style="36" hidden="1" customWidth="1"/>
    <col min="591" max="591" width="15.7109375" style="36" customWidth="1"/>
    <col min="592" max="592" width="0" style="36" hidden="1" customWidth="1"/>
    <col min="593" max="593" width="15.7109375" style="36" customWidth="1"/>
    <col min="594" max="594" width="0" style="36" hidden="1" customWidth="1"/>
    <col min="595" max="595" width="11.42578125" style="36"/>
    <col min="596" max="596" width="13" style="36" customWidth="1"/>
    <col min="597" max="597" width="16.42578125" style="36" customWidth="1"/>
    <col min="598" max="601" width="15.7109375" style="36" customWidth="1"/>
    <col min="602" max="602" width="16.140625" style="36" customWidth="1"/>
    <col min="603" max="603" width="12.28515625" style="36" customWidth="1"/>
    <col min="604" max="604" width="14.28515625" style="36" customWidth="1"/>
    <col min="605" max="606" width="0" style="36" hidden="1" customWidth="1"/>
    <col min="607" max="607" width="13.85546875" style="36" customWidth="1"/>
    <col min="608" max="609" width="0" style="36" hidden="1" customWidth="1"/>
    <col min="610" max="611" width="12.28515625" style="36" customWidth="1"/>
    <col min="612" max="612" width="15.140625" style="36" customWidth="1"/>
    <col min="613" max="613" width="25.28515625" style="36" customWidth="1"/>
    <col min="614" max="624" width="17.85546875" style="36" customWidth="1"/>
    <col min="625" max="625" width="15.7109375" style="36" customWidth="1"/>
    <col min="626" max="768" width="11.42578125" style="36"/>
    <col min="769" max="769" width="1.42578125" style="36" customWidth="1"/>
    <col min="770" max="770" width="16.7109375" style="36" customWidth="1"/>
    <col min="771" max="771" width="71" style="36" customWidth="1"/>
    <col min="772" max="772" width="76.7109375" style="36" customWidth="1"/>
    <col min="773" max="773" width="30" style="36" customWidth="1"/>
    <col min="774" max="774" width="52" style="36" customWidth="1"/>
    <col min="775" max="775" width="45.140625" style="36" customWidth="1"/>
    <col min="776" max="776" width="34.42578125" style="36" customWidth="1"/>
    <col min="777" max="777" width="0" style="36" hidden="1" customWidth="1"/>
    <col min="778" max="778" width="23" style="36" customWidth="1"/>
    <col min="779" max="779" width="0" style="36" hidden="1" customWidth="1"/>
    <col min="780" max="780" width="23.42578125" style="36" customWidth="1"/>
    <col min="781" max="781" width="0" style="36" hidden="1" customWidth="1"/>
    <col min="782" max="782" width="21" style="36" customWidth="1"/>
    <col min="783" max="783" width="0" style="36" hidden="1" customWidth="1"/>
    <col min="784" max="784" width="22.42578125" style="36" customWidth="1"/>
    <col min="785" max="785" width="0" style="36" hidden="1" customWidth="1"/>
    <col min="786" max="786" width="26.42578125" style="36" customWidth="1"/>
    <col min="787" max="787" width="32.42578125" style="36" customWidth="1"/>
    <col min="788" max="789" width="0" style="36" hidden="1" customWidth="1"/>
    <col min="790" max="790" width="27.28515625" style="36" customWidth="1"/>
    <col min="791" max="791" width="0" style="36" hidden="1" customWidth="1"/>
    <col min="792" max="792" width="30.42578125" style="36" customWidth="1"/>
    <col min="793" max="793" width="0" style="36" hidden="1" customWidth="1"/>
    <col min="794" max="794" width="26.7109375" style="36" customWidth="1"/>
    <col min="795" max="795" width="0" style="36" hidden="1" customWidth="1"/>
    <col min="796" max="796" width="32.140625" style="36" customWidth="1"/>
    <col min="797" max="797" width="0" style="36" hidden="1" customWidth="1"/>
    <col min="798" max="798" width="28.28515625" style="36" customWidth="1"/>
    <col min="799" max="799" width="0" style="36" hidden="1" customWidth="1"/>
    <col min="800" max="800" width="25.42578125" style="36" customWidth="1"/>
    <col min="801" max="801" width="0" style="36" hidden="1" customWidth="1"/>
    <col min="802" max="802" width="30.140625" style="36" customWidth="1"/>
    <col min="803" max="803" width="0" style="36" hidden="1" customWidth="1"/>
    <col min="804" max="804" width="36" style="36" customWidth="1"/>
    <col min="805" max="805" width="0" style="36" hidden="1" customWidth="1"/>
    <col min="806" max="806" width="25.85546875" style="36" customWidth="1"/>
    <col min="807" max="807" width="0" style="36" hidden="1" customWidth="1"/>
    <col min="808" max="808" width="30" style="36" customWidth="1"/>
    <col min="809" max="809" width="0" style="36" hidden="1" customWidth="1"/>
    <col min="810" max="810" width="25.140625" style="36" customWidth="1"/>
    <col min="811" max="811" width="0" style="36" hidden="1" customWidth="1"/>
    <col min="812" max="812" width="25" style="36" customWidth="1"/>
    <col min="813" max="813" width="0" style="36" hidden="1" customWidth="1"/>
    <col min="814" max="814" width="23.85546875" style="36" customWidth="1"/>
    <col min="815" max="815" width="0" style="36" hidden="1" customWidth="1"/>
    <col min="816" max="816" width="24.7109375" style="36" customWidth="1"/>
    <col min="817" max="817" width="0" style="36" hidden="1" customWidth="1"/>
    <col min="818" max="818" width="24.28515625" style="36" customWidth="1"/>
    <col min="819" max="819" width="0" style="36" hidden="1" customWidth="1"/>
    <col min="820" max="820" width="24" style="36" customWidth="1"/>
    <col min="821" max="821" width="0" style="36" hidden="1" customWidth="1"/>
    <col min="822" max="822" width="24.7109375" style="36" customWidth="1"/>
    <col min="823" max="823" width="0" style="36" hidden="1" customWidth="1"/>
    <col min="824" max="824" width="22.42578125" style="36" customWidth="1"/>
    <col min="825" max="825" width="0" style="36" hidden="1" customWidth="1"/>
    <col min="826" max="826" width="25.28515625" style="36" customWidth="1"/>
    <col min="827" max="830" width="0" style="36" hidden="1" customWidth="1"/>
    <col min="831" max="831" width="23.7109375" style="36" customWidth="1"/>
    <col min="832" max="832" width="23" style="36" customWidth="1"/>
    <col min="833" max="833" width="28.42578125" style="36" customWidth="1"/>
    <col min="834" max="834" width="44.140625" style="36" customWidth="1"/>
    <col min="835" max="835" width="28.28515625" style="36" customWidth="1"/>
    <col min="836" max="837" width="15.7109375" style="36" customWidth="1"/>
    <col min="838" max="838" width="0" style="36" hidden="1" customWidth="1"/>
    <col min="839" max="839" width="15.7109375" style="36" customWidth="1"/>
    <col min="840" max="840" width="0" style="36" hidden="1" customWidth="1"/>
    <col min="841" max="841" width="15.7109375" style="36" customWidth="1"/>
    <col min="842" max="842" width="0" style="36" hidden="1" customWidth="1"/>
    <col min="843" max="843" width="15.7109375" style="36" customWidth="1"/>
    <col min="844" max="844" width="0" style="36" hidden="1" customWidth="1"/>
    <col min="845" max="845" width="15.7109375" style="36" customWidth="1"/>
    <col min="846" max="846" width="0" style="36" hidden="1" customWidth="1"/>
    <col min="847" max="847" width="15.7109375" style="36" customWidth="1"/>
    <col min="848" max="848" width="0" style="36" hidden="1" customWidth="1"/>
    <col min="849" max="849" width="15.7109375" style="36" customWidth="1"/>
    <col min="850" max="850" width="0" style="36" hidden="1" customWidth="1"/>
    <col min="851" max="851" width="11.42578125" style="36"/>
    <col min="852" max="852" width="13" style="36" customWidth="1"/>
    <col min="853" max="853" width="16.42578125" style="36" customWidth="1"/>
    <col min="854" max="857" width="15.7109375" style="36" customWidth="1"/>
    <col min="858" max="858" width="16.140625" style="36" customWidth="1"/>
    <col min="859" max="859" width="12.28515625" style="36" customWidth="1"/>
    <col min="860" max="860" width="14.28515625" style="36" customWidth="1"/>
    <col min="861" max="862" width="0" style="36" hidden="1" customWidth="1"/>
    <col min="863" max="863" width="13.85546875" style="36" customWidth="1"/>
    <col min="864" max="865" width="0" style="36" hidden="1" customWidth="1"/>
    <col min="866" max="867" width="12.28515625" style="36" customWidth="1"/>
    <col min="868" max="868" width="15.140625" style="36" customWidth="1"/>
    <col min="869" max="869" width="25.28515625" style="36" customWidth="1"/>
    <col min="870" max="880" width="17.85546875" style="36" customWidth="1"/>
    <col min="881" max="881" width="15.7109375" style="36" customWidth="1"/>
    <col min="882" max="1024" width="11.42578125" style="36"/>
    <col min="1025" max="1025" width="1.42578125" style="36" customWidth="1"/>
    <col min="1026" max="1026" width="16.7109375" style="36" customWidth="1"/>
    <col min="1027" max="1027" width="71" style="36" customWidth="1"/>
    <col min="1028" max="1028" width="76.7109375" style="36" customWidth="1"/>
    <col min="1029" max="1029" width="30" style="36" customWidth="1"/>
    <col min="1030" max="1030" width="52" style="36" customWidth="1"/>
    <col min="1031" max="1031" width="45.140625" style="36" customWidth="1"/>
    <col min="1032" max="1032" width="34.42578125" style="36" customWidth="1"/>
    <col min="1033" max="1033" width="0" style="36" hidden="1" customWidth="1"/>
    <col min="1034" max="1034" width="23" style="36" customWidth="1"/>
    <col min="1035" max="1035" width="0" style="36" hidden="1" customWidth="1"/>
    <col min="1036" max="1036" width="23.42578125" style="36" customWidth="1"/>
    <col min="1037" max="1037" width="0" style="36" hidden="1" customWidth="1"/>
    <col min="1038" max="1038" width="21" style="36" customWidth="1"/>
    <col min="1039" max="1039" width="0" style="36" hidden="1" customWidth="1"/>
    <col min="1040" max="1040" width="22.42578125" style="36" customWidth="1"/>
    <col min="1041" max="1041" width="0" style="36" hidden="1" customWidth="1"/>
    <col min="1042" max="1042" width="26.42578125" style="36" customWidth="1"/>
    <col min="1043" max="1043" width="32.42578125" style="36" customWidth="1"/>
    <col min="1044" max="1045" width="0" style="36" hidden="1" customWidth="1"/>
    <col min="1046" max="1046" width="27.28515625" style="36" customWidth="1"/>
    <col min="1047" max="1047" width="0" style="36" hidden="1" customWidth="1"/>
    <col min="1048" max="1048" width="30.42578125" style="36" customWidth="1"/>
    <col min="1049" max="1049" width="0" style="36" hidden="1" customWidth="1"/>
    <col min="1050" max="1050" width="26.7109375" style="36" customWidth="1"/>
    <col min="1051" max="1051" width="0" style="36" hidden="1" customWidth="1"/>
    <col min="1052" max="1052" width="32.140625" style="36" customWidth="1"/>
    <col min="1053" max="1053" width="0" style="36" hidden="1" customWidth="1"/>
    <col min="1054" max="1054" width="28.28515625" style="36" customWidth="1"/>
    <col min="1055" max="1055" width="0" style="36" hidden="1" customWidth="1"/>
    <col min="1056" max="1056" width="25.42578125" style="36" customWidth="1"/>
    <col min="1057" max="1057" width="0" style="36" hidden="1" customWidth="1"/>
    <col min="1058" max="1058" width="30.140625" style="36" customWidth="1"/>
    <col min="1059" max="1059" width="0" style="36" hidden="1" customWidth="1"/>
    <col min="1060" max="1060" width="36" style="36" customWidth="1"/>
    <col min="1061" max="1061" width="0" style="36" hidden="1" customWidth="1"/>
    <col min="1062" max="1062" width="25.85546875" style="36" customWidth="1"/>
    <col min="1063" max="1063" width="0" style="36" hidden="1" customWidth="1"/>
    <col min="1064" max="1064" width="30" style="36" customWidth="1"/>
    <col min="1065" max="1065" width="0" style="36" hidden="1" customWidth="1"/>
    <col min="1066" max="1066" width="25.140625" style="36" customWidth="1"/>
    <col min="1067" max="1067" width="0" style="36" hidden="1" customWidth="1"/>
    <col min="1068" max="1068" width="25" style="36" customWidth="1"/>
    <col min="1069" max="1069" width="0" style="36" hidden="1" customWidth="1"/>
    <col min="1070" max="1070" width="23.85546875" style="36" customWidth="1"/>
    <col min="1071" max="1071" width="0" style="36" hidden="1" customWidth="1"/>
    <col min="1072" max="1072" width="24.7109375" style="36" customWidth="1"/>
    <col min="1073" max="1073" width="0" style="36" hidden="1" customWidth="1"/>
    <col min="1074" max="1074" width="24.28515625" style="36" customWidth="1"/>
    <col min="1075" max="1075" width="0" style="36" hidden="1" customWidth="1"/>
    <col min="1076" max="1076" width="24" style="36" customWidth="1"/>
    <col min="1077" max="1077" width="0" style="36" hidden="1" customWidth="1"/>
    <col min="1078" max="1078" width="24.7109375" style="36" customWidth="1"/>
    <col min="1079" max="1079" width="0" style="36" hidden="1" customWidth="1"/>
    <col min="1080" max="1080" width="22.42578125" style="36" customWidth="1"/>
    <col min="1081" max="1081" width="0" style="36" hidden="1" customWidth="1"/>
    <col min="1082" max="1082" width="25.28515625" style="36" customWidth="1"/>
    <col min="1083" max="1086" width="0" style="36" hidden="1" customWidth="1"/>
    <col min="1087" max="1087" width="23.7109375" style="36" customWidth="1"/>
    <col min="1088" max="1088" width="23" style="36" customWidth="1"/>
    <col min="1089" max="1089" width="28.42578125" style="36" customWidth="1"/>
    <col min="1090" max="1090" width="44.140625" style="36" customWidth="1"/>
    <col min="1091" max="1091" width="28.28515625" style="36" customWidth="1"/>
    <col min="1092" max="1093" width="15.7109375" style="36" customWidth="1"/>
    <col min="1094" max="1094" width="0" style="36" hidden="1" customWidth="1"/>
    <col min="1095" max="1095" width="15.7109375" style="36" customWidth="1"/>
    <col min="1096" max="1096" width="0" style="36" hidden="1" customWidth="1"/>
    <col min="1097" max="1097" width="15.7109375" style="36" customWidth="1"/>
    <col min="1098" max="1098" width="0" style="36" hidden="1" customWidth="1"/>
    <col min="1099" max="1099" width="15.7109375" style="36" customWidth="1"/>
    <col min="1100" max="1100" width="0" style="36" hidden="1" customWidth="1"/>
    <col min="1101" max="1101" width="15.7109375" style="36" customWidth="1"/>
    <col min="1102" max="1102" width="0" style="36" hidden="1" customWidth="1"/>
    <col min="1103" max="1103" width="15.7109375" style="36" customWidth="1"/>
    <col min="1104" max="1104" width="0" style="36" hidden="1" customWidth="1"/>
    <col min="1105" max="1105" width="15.7109375" style="36" customWidth="1"/>
    <col min="1106" max="1106" width="0" style="36" hidden="1" customWidth="1"/>
    <col min="1107" max="1107" width="11.42578125" style="36"/>
    <col min="1108" max="1108" width="13" style="36" customWidth="1"/>
    <col min="1109" max="1109" width="16.42578125" style="36" customWidth="1"/>
    <col min="1110" max="1113" width="15.7109375" style="36" customWidth="1"/>
    <col min="1114" max="1114" width="16.140625" style="36" customWidth="1"/>
    <col min="1115" max="1115" width="12.28515625" style="36" customWidth="1"/>
    <col min="1116" max="1116" width="14.28515625" style="36" customWidth="1"/>
    <col min="1117" max="1118" width="0" style="36" hidden="1" customWidth="1"/>
    <col min="1119" max="1119" width="13.85546875" style="36" customWidth="1"/>
    <col min="1120" max="1121" width="0" style="36" hidden="1" customWidth="1"/>
    <col min="1122" max="1123" width="12.28515625" style="36" customWidth="1"/>
    <col min="1124" max="1124" width="15.140625" style="36" customWidth="1"/>
    <col min="1125" max="1125" width="25.28515625" style="36" customWidth="1"/>
    <col min="1126" max="1136" width="17.85546875" style="36" customWidth="1"/>
    <col min="1137" max="1137" width="15.7109375" style="36" customWidth="1"/>
    <col min="1138" max="1280" width="11.42578125" style="36"/>
    <col min="1281" max="1281" width="1.42578125" style="36" customWidth="1"/>
    <col min="1282" max="1282" width="16.7109375" style="36" customWidth="1"/>
    <col min="1283" max="1283" width="71" style="36" customWidth="1"/>
    <col min="1284" max="1284" width="76.7109375" style="36" customWidth="1"/>
    <col min="1285" max="1285" width="30" style="36" customWidth="1"/>
    <col min="1286" max="1286" width="52" style="36" customWidth="1"/>
    <col min="1287" max="1287" width="45.140625" style="36" customWidth="1"/>
    <col min="1288" max="1288" width="34.42578125" style="36" customWidth="1"/>
    <col min="1289" max="1289" width="0" style="36" hidden="1" customWidth="1"/>
    <col min="1290" max="1290" width="23" style="36" customWidth="1"/>
    <col min="1291" max="1291" width="0" style="36" hidden="1" customWidth="1"/>
    <col min="1292" max="1292" width="23.42578125" style="36" customWidth="1"/>
    <col min="1293" max="1293" width="0" style="36" hidden="1" customWidth="1"/>
    <col min="1294" max="1294" width="21" style="36" customWidth="1"/>
    <col min="1295" max="1295" width="0" style="36" hidden="1" customWidth="1"/>
    <col min="1296" max="1296" width="22.42578125" style="36" customWidth="1"/>
    <col min="1297" max="1297" width="0" style="36" hidden="1" customWidth="1"/>
    <col min="1298" max="1298" width="26.42578125" style="36" customWidth="1"/>
    <col min="1299" max="1299" width="32.42578125" style="36" customWidth="1"/>
    <col min="1300" max="1301" width="0" style="36" hidden="1" customWidth="1"/>
    <col min="1302" max="1302" width="27.28515625" style="36" customWidth="1"/>
    <col min="1303" max="1303" width="0" style="36" hidden="1" customWidth="1"/>
    <col min="1304" max="1304" width="30.42578125" style="36" customWidth="1"/>
    <col min="1305" max="1305" width="0" style="36" hidden="1" customWidth="1"/>
    <col min="1306" max="1306" width="26.7109375" style="36" customWidth="1"/>
    <col min="1307" max="1307" width="0" style="36" hidden="1" customWidth="1"/>
    <col min="1308" max="1308" width="32.140625" style="36" customWidth="1"/>
    <col min="1309" max="1309" width="0" style="36" hidden="1" customWidth="1"/>
    <col min="1310" max="1310" width="28.28515625" style="36" customWidth="1"/>
    <col min="1311" max="1311" width="0" style="36" hidden="1" customWidth="1"/>
    <col min="1312" max="1312" width="25.42578125" style="36" customWidth="1"/>
    <col min="1313" max="1313" width="0" style="36" hidden="1" customWidth="1"/>
    <col min="1314" max="1314" width="30.140625" style="36" customWidth="1"/>
    <col min="1315" max="1315" width="0" style="36" hidden="1" customWidth="1"/>
    <col min="1316" max="1316" width="36" style="36" customWidth="1"/>
    <col min="1317" max="1317" width="0" style="36" hidden="1" customWidth="1"/>
    <col min="1318" max="1318" width="25.85546875" style="36" customWidth="1"/>
    <col min="1319" max="1319" width="0" style="36" hidden="1" customWidth="1"/>
    <col min="1320" max="1320" width="30" style="36" customWidth="1"/>
    <col min="1321" max="1321" width="0" style="36" hidden="1" customWidth="1"/>
    <col min="1322" max="1322" width="25.140625" style="36" customWidth="1"/>
    <col min="1323" max="1323" width="0" style="36" hidden="1" customWidth="1"/>
    <col min="1324" max="1324" width="25" style="36" customWidth="1"/>
    <col min="1325" max="1325" width="0" style="36" hidden="1" customWidth="1"/>
    <col min="1326" max="1326" width="23.85546875" style="36" customWidth="1"/>
    <col min="1327" max="1327" width="0" style="36" hidden="1" customWidth="1"/>
    <col min="1328" max="1328" width="24.7109375" style="36" customWidth="1"/>
    <col min="1329" max="1329" width="0" style="36" hidden="1" customWidth="1"/>
    <col min="1330" max="1330" width="24.28515625" style="36" customWidth="1"/>
    <col min="1331" max="1331" width="0" style="36" hidden="1" customWidth="1"/>
    <col min="1332" max="1332" width="24" style="36" customWidth="1"/>
    <col min="1333" max="1333" width="0" style="36" hidden="1" customWidth="1"/>
    <col min="1334" max="1334" width="24.7109375" style="36" customWidth="1"/>
    <col min="1335" max="1335" width="0" style="36" hidden="1" customWidth="1"/>
    <col min="1336" max="1336" width="22.42578125" style="36" customWidth="1"/>
    <col min="1337" max="1337" width="0" style="36" hidden="1" customWidth="1"/>
    <col min="1338" max="1338" width="25.28515625" style="36" customWidth="1"/>
    <col min="1339" max="1342" width="0" style="36" hidden="1" customWidth="1"/>
    <col min="1343" max="1343" width="23.7109375" style="36" customWidth="1"/>
    <col min="1344" max="1344" width="23" style="36" customWidth="1"/>
    <col min="1345" max="1345" width="28.42578125" style="36" customWidth="1"/>
    <col min="1346" max="1346" width="44.140625" style="36" customWidth="1"/>
    <col min="1347" max="1347" width="28.28515625" style="36" customWidth="1"/>
    <col min="1348" max="1349" width="15.7109375" style="36" customWidth="1"/>
    <col min="1350" max="1350" width="0" style="36" hidden="1" customWidth="1"/>
    <col min="1351" max="1351" width="15.7109375" style="36" customWidth="1"/>
    <col min="1352" max="1352" width="0" style="36" hidden="1" customWidth="1"/>
    <col min="1353" max="1353" width="15.7109375" style="36" customWidth="1"/>
    <col min="1354" max="1354" width="0" style="36" hidden="1" customWidth="1"/>
    <col min="1355" max="1355" width="15.7109375" style="36" customWidth="1"/>
    <col min="1356" max="1356" width="0" style="36" hidden="1" customWidth="1"/>
    <col min="1357" max="1357" width="15.7109375" style="36" customWidth="1"/>
    <col min="1358" max="1358" width="0" style="36" hidden="1" customWidth="1"/>
    <col min="1359" max="1359" width="15.7109375" style="36" customWidth="1"/>
    <col min="1360" max="1360" width="0" style="36" hidden="1" customWidth="1"/>
    <col min="1361" max="1361" width="15.7109375" style="36" customWidth="1"/>
    <col min="1362" max="1362" width="0" style="36" hidden="1" customWidth="1"/>
    <col min="1363" max="1363" width="11.42578125" style="36"/>
    <col min="1364" max="1364" width="13" style="36" customWidth="1"/>
    <col min="1365" max="1365" width="16.42578125" style="36" customWidth="1"/>
    <col min="1366" max="1369" width="15.7109375" style="36" customWidth="1"/>
    <col min="1370" max="1370" width="16.140625" style="36" customWidth="1"/>
    <col min="1371" max="1371" width="12.28515625" style="36" customWidth="1"/>
    <col min="1372" max="1372" width="14.28515625" style="36" customWidth="1"/>
    <col min="1373" max="1374" width="0" style="36" hidden="1" customWidth="1"/>
    <col min="1375" max="1375" width="13.85546875" style="36" customWidth="1"/>
    <col min="1376" max="1377" width="0" style="36" hidden="1" customWidth="1"/>
    <col min="1378" max="1379" width="12.28515625" style="36" customWidth="1"/>
    <col min="1380" max="1380" width="15.140625" style="36" customWidth="1"/>
    <col min="1381" max="1381" width="25.28515625" style="36" customWidth="1"/>
    <col min="1382" max="1392" width="17.85546875" style="36" customWidth="1"/>
    <col min="1393" max="1393" width="15.7109375" style="36" customWidth="1"/>
    <col min="1394" max="1536" width="11.42578125" style="36"/>
    <col min="1537" max="1537" width="1.42578125" style="36" customWidth="1"/>
    <col min="1538" max="1538" width="16.7109375" style="36" customWidth="1"/>
    <col min="1539" max="1539" width="71" style="36" customWidth="1"/>
    <col min="1540" max="1540" width="76.7109375" style="36" customWidth="1"/>
    <col min="1541" max="1541" width="30" style="36" customWidth="1"/>
    <col min="1542" max="1542" width="52" style="36" customWidth="1"/>
    <col min="1543" max="1543" width="45.140625" style="36" customWidth="1"/>
    <col min="1544" max="1544" width="34.42578125" style="36" customWidth="1"/>
    <col min="1545" max="1545" width="0" style="36" hidden="1" customWidth="1"/>
    <col min="1546" max="1546" width="23" style="36" customWidth="1"/>
    <col min="1547" max="1547" width="0" style="36" hidden="1" customWidth="1"/>
    <col min="1548" max="1548" width="23.42578125" style="36" customWidth="1"/>
    <col min="1549" max="1549" width="0" style="36" hidden="1" customWidth="1"/>
    <col min="1550" max="1550" width="21" style="36" customWidth="1"/>
    <col min="1551" max="1551" width="0" style="36" hidden="1" customWidth="1"/>
    <col min="1552" max="1552" width="22.42578125" style="36" customWidth="1"/>
    <col min="1553" max="1553" width="0" style="36" hidden="1" customWidth="1"/>
    <col min="1554" max="1554" width="26.42578125" style="36" customWidth="1"/>
    <col min="1555" max="1555" width="32.42578125" style="36" customWidth="1"/>
    <col min="1556" max="1557" width="0" style="36" hidden="1" customWidth="1"/>
    <col min="1558" max="1558" width="27.28515625" style="36" customWidth="1"/>
    <col min="1559" max="1559" width="0" style="36" hidden="1" customWidth="1"/>
    <col min="1560" max="1560" width="30.42578125" style="36" customWidth="1"/>
    <col min="1561" max="1561" width="0" style="36" hidden="1" customWidth="1"/>
    <col min="1562" max="1562" width="26.7109375" style="36" customWidth="1"/>
    <col min="1563" max="1563" width="0" style="36" hidden="1" customWidth="1"/>
    <col min="1564" max="1564" width="32.140625" style="36" customWidth="1"/>
    <col min="1565" max="1565" width="0" style="36" hidden="1" customWidth="1"/>
    <col min="1566" max="1566" width="28.28515625" style="36" customWidth="1"/>
    <col min="1567" max="1567" width="0" style="36" hidden="1" customWidth="1"/>
    <col min="1568" max="1568" width="25.42578125" style="36" customWidth="1"/>
    <col min="1569" max="1569" width="0" style="36" hidden="1" customWidth="1"/>
    <col min="1570" max="1570" width="30.140625" style="36" customWidth="1"/>
    <col min="1571" max="1571" width="0" style="36" hidden="1" customWidth="1"/>
    <col min="1572" max="1572" width="36" style="36" customWidth="1"/>
    <col min="1573" max="1573" width="0" style="36" hidden="1" customWidth="1"/>
    <col min="1574" max="1574" width="25.85546875" style="36" customWidth="1"/>
    <col min="1575" max="1575" width="0" style="36" hidden="1" customWidth="1"/>
    <col min="1576" max="1576" width="30" style="36" customWidth="1"/>
    <col min="1577" max="1577" width="0" style="36" hidden="1" customWidth="1"/>
    <col min="1578" max="1578" width="25.140625" style="36" customWidth="1"/>
    <col min="1579" max="1579" width="0" style="36" hidden="1" customWidth="1"/>
    <col min="1580" max="1580" width="25" style="36" customWidth="1"/>
    <col min="1581" max="1581" width="0" style="36" hidden="1" customWidth="1"/>
    <col min="1582" max="1582" width="23.85546875" style="36" customWidth="1"/>
    <col min="1583" max="1583" width="0" style="36" hidden="1" customWidth="1"/>
    <col min="1584" max="1584" width="24.7109375" style="36" customWidth="1"/>
    <col min="1585" max="1585" width="0" style="36" hidden="1" customWidth="1"/>
    <col min="1586" max="1586" width="24.28515625" style="36" customWidth="1"/>
    <col min="1587" max="1587" width="0" style="36" hidden="1" customWidth="1"/>
    <col min="1588" max="1588" width="24" style="36" customWidth="1"/>
    <col min="1589" max="1589" width="0" style="36" hidden="1" customWidth="1"/>
    <col min="1590" max="1590" width="24.7109375" style="36" customWidth="1"/>
    <col min="1591" max="1591" width="0" style="36" hidden="1" customWidth="1"/>
    <col min="1592" max="1592" width="22.42578125" style="36" customWidth="1"/>
    <col min="1593" max="1593" width="0" style="36" hidden="1" customWidth="1"/>
    <col min="1594" max="1594" width="25.28515625" style="36" customWidth="1"/>
    <col min="1595" max="1598" width="0" style="36" hidden="1" customWidth="1"/>
    <col min="1599" max="1599" width="23.7109375" style="36" customWidth="1"/>
    <col min="1600" max="1600" width="23" style="36" customWidth="1"/>
    <col min="1601" max="1601" width="28.42578125" style="36" customWidth="1"/>
    <col min="1602" max="1602" width="44.140625" style="36" customWidth="1"/>
    <col min="1603" max="1603" width="28.28515625" style="36" customWidth="1"/>
    <col min="1604" max="1605" width="15.7109375" style="36" customWidth="1"/>
    <col min="1606" max="1606" width="0" style="36" hidden="1" customWidth="1"/>
    <col min="1607" max="1607" width="15.7109375" style="36" customWidth="1"/>
    <col min="1608" max="1608" width="0" style="36" hidden="1" customWidth="1"/>
    <col min="1609" max="1609" width="15.7109375" style="36" customWidth="1"/>
    <col min="1610" max="1610" width="0" style="36" hidden="1" customWidth="1"/>
    <col min="1611" max="1611" width="15.7109375" style="36" customWidth="1"/>
    <col min="1612" max="1612" width="0" style="36" hidden="1" customWidth="1"/>
    <col min="1613" max="1613" width="15.7109375" style="36" customWidth="1"/>
    <col min="1614" max="1614" width="0" style="36" hidden="1" customWidth="1"/>
    <col min="1615" max="1615" width="15.7109375" style="36" customWidth="1"/>
    <col min="1616" max="1616" width="0" style="36" hidden="1" customWidth="1"/>
    <col min="1617" max="1617" width="15.7109375" style="36" customWidth="1"/>
    <col min="1618" max="1618" width="0" style="36" hidden="1" customWidth="1"/>
    <col min="1619" max="1619" width="11.42578125" style="36"/>
    <col min="1620" max="1620" width="13" style="36" customWidth="1"/>
    <col min="1621" max="1621" width="16.42578125" style="36" customWidth="1"/>
    <col min="1622" max="1625" width="15.7109375" style="36" customWidth="1"/>
    <col min="1626" max="1626" width="16.140625" style="36" customWidth="1"/>
    <col min="1627" max="1627" width="12.28515625" style="36" customWidth="1"/>
    <col min="1628" max="1628" width="14.28515625" style="36" customWidth="1"/>
    <col min="1629" max="1630" width="0" style="36" hidden="1" customWidth="1"/>
    <col min="1631" max="1631" width="13.85546875" style="36" customWidth="1"/>
    <col min="1632" max="1633" width="0" style="36" hidden="1" customWidth="1"/>
    <col min="1634" max="1635" width="12.28515625" style="36" customWidth="1"/>
    <col min="1636" max="1636" width="15.140625" style="36" customWidth="1"/>
    <col min="1637" max="1637" width="25.28515625" style="36" customWidth="1"/>
    <col min="1638" max="1648" width="17.85546875" style="36" customWidth="1"/>
    <col min="1649" max="1649" width="15.7109375" style="36" customWidth="1"/>
    <col min="1650" max="1792" width="11.42578125" style="36"/>
    <col min="1793" max="1793" width="1.42578125" style="36" customWidth="1"/>
    <col min="1794" max="1794" width="16.7109375" style="36" customWidth="1"/>
    <col min="1795" max="1795" width="71" style="36" customWidth="1"/>
    <col min="1796" max="1796" width="76.7109375" style="36" customWidth="1"/>
    <col min="1797" max="1797" width="30" style="36" customWidth="1"/>
    <col min="1798" max="1798" width="52" style="36" customWidth="1"/>
    <col min="1799" max="1799" width="45.140625" style="36" customWidth="1"/>
    <col min="1800" max="1800" width="34.42578125" style="36" customWidth="1"/>
    <col min="1801" max="1801" width="0" style="36" hidden="1" customWidth="1"/>
    <col min="1802" max="1802" width="23" style="36" customWidth="1"/>
    <col min="1803" max="1803" width="0" style="36" hidden="1" customWidth="1"/>
    <col min="1804" max="1804" width="23.42578125" style="36" customWidth="1"/>
    <col min="1805" max="1805" width="0" style="36" hidden="1" customWidth="1"/>
    <col min="1806" max="1806" width="21" style="36" customWidth="1"/>
    <col min="1807" max="1807" width="0" style="36" hidden="1" customWidth="1"/>
    <col min="1808" max="1808" width="22.42578125" style="36" customWidth="1"/>
    <col min="1809" max="1809" width="0" style="36" hidden="1" customWidth="1"/>
    <col min="1810" max="1810" width="26.42578125" style="36" customWidth="1"/>
    <col min="1811" max="1811" width="32.42578125" style="36" customWidth="1"/>
    <col min="1812" max="1813" width="0" style="36" hidden="1" customWidth="1"/>
    <col min="1814" max="1814" width="27.28515625" style="36" customWidth="1"/>
    <col min="1815" max="1815" width="0" style="36" hidden="1" customWidth="1"/>
    <col min="1816" max="1816" width="30.42578125" style="36" customWidth="1"/>
    <col min="1817" max="1817" width="0" style="36" hidden="1" customWidth="1"/>
    <col min="1818" max="1818" width="26.7109375" style="36" customWidth="1"/>
    <col min="1819" max="1819" width="0" style="36" hidden="1" customWidth="1"/>
    <col min="1820" max="1820" width="32.140625" style="36" customWidth="1"/>
    <col min="1821" max="1821" width="0" style="36" hidden="1" customWidth="1"/>
    <col min="1822" max="1822" width="28.28515625" style="36" customWidth="1"/>
    <col min="1823" max="1823" width="0" style="36" hidden="1" customWidth="1"/>
    <col min="1824" max="1824" width="25.42578125" style="36" customWidth="1"/>
    <col min="1825" max="1825" width="0" style="36" hidden="1" customWidth="1"/>
    <col min="1826" max="1826" width="30.140625" style="36" customWidth="1"/>
    <col min="1827" max="1827" width="0" style="36" hidden="1" customWidth="1"/>
    <col min="1828" max="1828" width="36" style="36" customWidth="1"/>
    <col min="1829" max="1829" width="0" style="36" hidden="1" customWidth="1"/>
    <col min="1830" max="1830" width="25.85546875" style="36" customWidth="1"/>
    <col min="1831" max="1831" width="0" style="36" hidden="1" customWidth="1"/>
    <col min="1832" max="1832" width="30" style="36" customWidth="1"/>
    <col min="1833" max="1833" width="0" style="36" hidden="1" customWidth="1"/>
    <col min="1834" max="1834" width="25.140625" style="36" customWidth="1"/>
    <col min="1835" max="1835" width="0" style="36" hidden="1" customWidth="1"/>
    <col min="1836" max="1836" width="25" style="36" customWidth="1"/>
    <col min="1837" max="1837" width="0" style="36" hidden="1" customWidth="1"/>
    <col min="1838" max="1838" width="23.85546875" style="36" customWidth="1"/>
    <col min="1839" max="1839" width="0" style="36" hidden="1" customWidth="1"/>
    <col min="1840" max="1840" width="24.7109375" style="36" customWidth="1"/>
    <col min="1841" max="1841" width="0" style="36" hidden="1" customWidth="1"/>
    <col min="1842" max="1842" width="24.28515625" style="36" customWidth="1"/>
    <col min="1843" max="1843" width="0" style="36" hidden="1" customWidth="1"/>
    <col min="1844" max="1844" width="24" style="36" customWidth="1"/>
    <col min="1845" max="1845" width="0" style="36" hidden="1" customWidth="1"/>
    <col min="1846" max="1846" width="24.7109375" style="36" customWidth="1"/>
    <col min="1847" max="1847" width="0" style="36" hidden="1" customWidth="1"/>
    <col min="1848" max="1848" width="22.42578125" style="36" customWidth="1"/>
    <col min="1849" max="1849" width="0" style="36" hidden="1" customWidth="1"/>
    <col min="1850" max="1850" width="25.28515625" style="36" customWidth="1"/>
    <col min="1851" max="1854" width="0" style="36" hidden="1" customWidth="1"/>
    <col min="1855" max="1855" width="23.7109375" style="36" customWidth="1"/>
    <col min="1856" max="1856" width="23" style="36" customWidth="1"/>
    <col min="1857" max="1857" width="28.42578125" style="36" customWidth="1"/>
    <col min="1858" max="1858" width="44.140625" style="36" customWidth="1"/>
    <col min="1859" max="1859" width="28.28515625" style="36" customWidth="1"/>
    <col min="1860" max="1861" width="15.7109375" style="36" customWidth="1"/>
    <col min="1862" max="1862" width="0" style="36" hidden="1" customWidth="1"/>
    <col min="1863" max="1863" width="15.7109375" style="36" customWidth="1"/>
    <col min="1864" max="1864" width="0" style="36" hidden="1" customWidth="1"/>
    <col min="1865" max="1865" width="15.7109375" style="36" customWidth="1"/>
    <col min="1866" max="1866" width="0" style="36" hidden="1" customWidth="1"/>
    <col min="1867" max="1867" width="15.7109375" style="36" customWidth="1"/>
    <col min="1868" max="1868" width="0" style="36" hidden="1" customWidth="1"/>
    <col min="1869" max="1869" width="15.7109375" style="36" customWidth="1"/>
    <col min="1870" max="1870" width="0" style="36" hidden="1" customWidth="1"/>
    <col min="1871" max="1871" width="15.7109375" style="36" customWidth="1"/>
    <col min="1872" max="1872" width="0" style="36" hidden="1" customWidth="1"/>
    <col min="1873" max="1873" width="15.7109375" style="36" customWidth="1"/>
    <col min="1874" max="1874" width="0" style="36" hidden="1" customWidth="1"/>
    <col min="1875" max="1875" width="11.42578125" style="36"/>
    <col min="1876" max="1876" width="13" style="36" customWidth="1"/>
    <col min="1877" max="1877" width="16.42578125" style="36" customWidth="1"/>
    <col min="1878" max="1881" width="15.7109375" style="36" customWidth="1"/>
    <col min="1882" max="1882" width="16.140625" style="36" customWidth="1"/>
    <col min="1883" max="1883" width="12.28515625" style="36" customWidth="1"/>
    <col min="1884" max="1884" width="14.28515625" style="36" customWidth="1"/>
    <col min="1885" max="1886" width="0" style="36" hidden="1" customWidth="1"/>
    <col min="1887" max="1887" width="13.85546875" style="36" customWidth="1"/>
    <col min="1888" max="1889" width="0" style="36" hidden="1" customWidth="1"/>
    <col min="1890" max="1891" width="12.28515625" style="36" customWidth="1"/>
    <col min="1892" max="1892" width="15.140625" style="36" customWidth="1"/>
    <col min="1893" max="1893" width="25.28515625" style="36" customWidth="1"/>
    <col min="1894" max="1904" width="17.85546875" style="36" customWidth="1"/>
    <col min="1905" max="1905" width="15.7109375" style="36" customWidth="1"/>
    <col min="1906" max="2048" width="11.42578125" style="36"/>
    <col min="2049" max="2049" width="1.42578125" style="36" customWidth="1"/>
    <col min="2050" max="2050" width="16.7109375" style="36" customWidth="1"/>
    <col min="2051" max="2051" width="71" style="36" customWidth="1"/>
    <col min="2052" max="2052" width="76.7109375" style="36" customWidth="1"/>
    <col min="2053" max="2053" width="30" style="36" customWidth="1"/>
    <col min="2054" max="2054" width="52" style="36" customWidth="1"/>
    <col min="2055" max="2055" width="45.140625" style="36" customWidth="1"/>
    <col min="2056" max="2056" width="34.42578125" style="36" customWidth="1"/>
    <col min="2057" max="2057" width="0" style="36" hidden="1" customWidth="1"/>
    <col min="2058" max="2058" width="23" style="36" customWidth="1"/>
    <col min="2059" max="2059" width="0" style="36" hidden="1" customWidth="1"/>
    <col min="2060" max="2060" width="23.42578125" style="36" customWidth="1"/>
    <col min="2061" max="2061" width="0" style="36" hidden="1" customWidth="1"/>
    <col min="2062" max="2062" width="21" style="36" customWidth="1"/>
    <col min="2063" max="2063" width="0" style="36" hidden="1" customWidth="1"/>
    <col min="2064" max="2064" width="22.42578125" style="36" customWidth="1"/>
    <col min="2065" max="2065" width="0" style="36" hidden="1" customWidth="1"/>
    <col min="2066" max="2066" width="26.42578125" style="36" customWidth="1"/>
    <col min="2067" max="2067" width="32.42578125" style="36" customWidth="1"/>
    <col min="2068" max="2069" width="0" style="36" hidden="1" customWidth="1"/>
    <col min="2070" max="2070" width="27.28515625" style="36" customWidth="1"/>
    <col min="2071" max="2071" width="0" style="36" hidden="1" customWidth="1"/>
    <col min="2072" max="2072" width="30.42578125" style="36" customWidth="1"/>
    <col min="2073" max="2073" width="0" style="36" hidden="1" customWidth="1"/>
    <col min="2074" max="2074" width="26.7109375" style="36" customWidth="1"/>
    <col min="2075" max="2075" width="0" style="36" hidden="1" customWidth="1"/>
    <col min="2076" max="2076" width="32.140625" style="36" customWidth="1"/>
    <col min="2077" max="2077" width="0" style="36" hidden="1" customWidth="1"/>
    <col min="2078" max="2078" width="28.28515625" style="36" customWidth="1"/>
    <col min="2079" max="2079" width="0" style="36" hidden="1" customWidth="1"/>
    <col min="2080" max="2080" width="25.42578125" style="36" customWidth="1"/>
    <col min="2081" max="2081" width="0" style="36" hidden="1" customWidth="1"/>
    <col min="2082" max="2082" width="30.140625" style="36" customWidth="1"/>
    <col min="2083" max="2083" width="0" style="36" hidden="1" customWidth="1"/>
    <col min="2084" max="2084" width="36" style="36" customWidth="1"/>
    <col min="2085" max="2085" width="0" style="36" hidden="1" customWidth="1"/>
    <col min="2086" max="2086" width="25.85546875" style="36" customWidth="1"/>
    <col min="2087" max="2087" width="0" style="36" hidden="1" customWidth="1"/>
    <col min="2088" max="2088" width="30" style="36" customWidth="1"/>
    <col min="2089" max="2089" width="0" style="36" hidden="1" customWidth="1"/>
    <col min="2090" max="2090" width="25.140625" style="36" customWidth="1"/>
    <col min="2091" max="2091" width="0" style="36" hidden="1" customWidth="1"/>
    <col min="2092" max="2092" width="25" style="36" customWidth="1"/>
    <col min="2093" max="2093" width="0" style="36" hidden="1" customWidth="1"/>
    <col min="2094" max="2094" width="23.85546875" style="36" customWidth="1"/>
    <col min="2095" max="2095" width="0" style="36" hidden="1" customWidth="1"/>
    <col min="2096" max="2096" width="24.7109375" style="36" customWidth="1"/>
    <col min="2097" max="2097" width="0" style="36" hidden="1" customWidth="1"/>
    <col min="2098" max="2098" width="24.28515625" style="36" customWidth="1"/>
    <col min="2099" max="2099" width="0" style="36" hidden="1" customWidth="1"/>
    <col min="2100" max="2100" width="24" style="36" customWidth="1"/>
    <col min="2101" max="2101" width="0" style="36" hidden="1" customWidth="1"/>
    <col min="2102" max="2102" width="24.7109375" style="36" customWidth="1"/>
    <col min="2103" max="2103" width="0" style="36" hidden="1" customWidth="1"/>
    <col min="2104" max="2104" width="22.42578125" style="36" customWidth="1"/>
    <col min="2105" max="2105" width="0" style="36" hidden="1" customWidth="1"/>
    <col min="2106" max="2106" width="25.28515625" style="36" customWidth="1"/>
    <col min="2107" max="2110" width="0" style="36" hidden="1" customWidth="1"/>
    <col min="2111" max="2111" width="23.7109375" style="36" customWidth="1"/>
    <col min="2112" max="2112" width="23" style="36" customWidth="1"/>
    <col min="2113" max="2113" width="28.42578125" style="36" customWidth="1"/>
    <col min="2114" max="2114" width="44.140625" style="36" customWidth="1"/>
    <col min="2115" max="2115" width="28.28515625" style="36" customWidth="1"/>
    <col min="2116" max="2117" width="15.7109375" style="36" customWidth="1"/>
    <col min="2118" max="2118" width="0" style="36" hidden="1" customWidth="1"/>
    <col min="2119" max="2119" width="15.7109375" style="36" customWidth="1"/>
    <col min="2120" max="2120" width="0" style="36" hidden="1" customWidth="1"/>
    <col min="2121" max="2121" width="15.7109375" style="36" customWidth="1"/>
    <col min="2122" max="2122" width="0" style="36" hidden="1" customWidth="1"/>
    <col min="2123" max="2123" width="15.7109375" style="36" customWidth="1"/>
    <col min="2124" max="2124" width="0" style="36" hidden="1" customWidth="1"/>
    <col min="2125" max="2125" width="15.7109375" style="36" customWidth="1"/>
    <col min="2126" max="2126" width="0" style="36" hidden="1" customWidth="1"/>
    <col min="2127" max="2127" width="15.7109375" style="36" customWidth="1"/>
    <col min="2128" max="2128" width="0" style="36" hidden="1" customWidth="1"/>
    <col min="2129" max="2129" width="15.7109375" style="36" customWidth="1"/>
    <col min="2130" max="2130" width="0" style="36" hidden="1" customWidth="1"/>
    <col min="2131" max="2131" width="11.42578125" style="36"/>
    <col min="2132" max="2132" width="13" style="36" customWidth="1"/>
    <col min="2133" max="2133" width="16.42578125" style="36" customWidth="1"/>
    <col min="2134" max="2137" width="15.7109375" style="36" customWidth="1"/>
    <col min="2138" max="2138" width="16.140625" style="36" customWidth="1"/>
    <col min="2139" max="2139" width="12.28515625" style="36" customWidth="1"/>
    <col min="2140" max="2140" width="14.28515625" style="36" customWidth="1"/>
    <col min="2141" max="2142" width="0" style="36" hidden="1" customWidth="1"/>
    <col min="2143" max="2143" width="13.85546875" style="36" customWidth="1"/>
    <col min="2144" max="2145" width="0" style="36" hidden="1" customWidth="1"/>
    <col min="2146" max="2147" width="12.28515625" style="36" customWidth="1"/>
    <col min="2148" max="2148" width="15.140625" style="36" customWidth="1"/>
    <col min="2149" max="2149" width="25.28515625" style="36" customWidth="1"/>
    <col min="2150" max="2160" width="17.85546875" style="36" customWidth="1"/>
    <col min="2161" max="2161" width="15.7109375" style="36" customWidth="1"/>
    <col min="2162" max="2304" width="11.42578125" style="36"/>
    <col min="2305" max="2305" width="1.42578125" style="36" customWidth="1"/>
    <col min="2306" max="2306" width="16.7109375" style="36" customWidth="1"/>
    <col min="2307" max="2307" width="71" style="36" customWidth="1"/>
    <col min="2308" max="2308" width="76.7109375" style="36" customWidth="1"/>
    <col min="2309" max="2309" width="30" style="36" customWidth="1"/>
    <col min="2310" max="2310" width="52" style="36" customWidth="1"/>
    <col min="2311" max="2311" width="45.140625" style="36" customWidth="1"/>
    <col min="2312" max="2312" width="34.42578125" style="36" customWidth="1"/>
    <col min="2313" max="2313" width="0" style="36" hidden="1" customWidth="1"/>
    <col min="2314" max="2314" width="23" style="36" customWidth="1"/>
    <col min="2315" max="2315" width="0" style="36" hidden="1" customWidth="1"/>
    <col min="2316" max="2316" width="23.42578125" style="36" customWidth="1"/>
    <col min="2317" max="2317" width="0" style="36" hidden="1" customWidth="1"/>
    <col min="2318" max="2318" width="21" style="36" customWidth="1"/>
    <col min="2319" max="2319" width="0" style="36" hidden="1" customWidth="1"/>
    <col min="2320" max="2320" width="22.42578125" style="36" customWidth="1"/>
    <col min="2321" max="2321" width="0" style="36" hidden="1" customWidth="1"/>
    <col min="2322" max="2322" width="26.42578125" style="36" customWidth="1"/>
    <col min="2323" max="2323" width="32.42578125" style="36" customWidth="1"/>
    <col min="2324" max="2325" width="0" style="36" hidden="1" customWidth="1"/>
    <col min="2326" max="2326" width="27.28515625" style="36" customWidth="1"/>
    <col min="2327" max="2327" width="0" style="36" hidden="1" customWidth="1"/>
    <col min="2328" max="2328" width="30.42578125" style="36" customWidth="1"/>
    <col min="2329" max="2329" width="0" style="36" hidden="1" customWidth="1"/>
    <col min="2330" max="2330" width="26.7109375" style="36" customWidth="1"/>
    <col min="2331" max="2331" width="0" style="36" hidden="1" customWidth="1"/>
    <col min="2332" max="2332" width="32.140625" style="36" customWidth="1"/>
    <col min="2333" max="2333" width="0" style="36" hidden="1" customWidth="1"/>
    <col min="2334" max="2334" width="28.28515625" style="36" customWidth="1"/>
    <col min="2335" max="2335" width="0" style="36" hidden="1" customWidth="1"/>
    <col min="2336" max="2336" width="25.42578125" style="36" customWidth="1"/>
    <col min="2337" max="2337" width="0" style="36" hidden="1" customWidth="1"/>
    <col min="2338" max="2338" width="30.140625" style="36" customWidth="1"/>
    <col min="2339" max="2339" width="0" style="36" hidden="1" customWidth="1"/>
    <col min="2340" max="2340" width="36" style="36" customWidth="1"/>
    <col min="2341" max="2341" width="0" style="36" hidden="1" customWidth="1"/>
    <col min="2342" max="2342" width="25.85546875" style="36" customWidth="1"/>
    <col min="2343" max="2343" width="0" style="36" hidden="1" customWidth="1"/>
    <col min="2344" max="2344" width="30" style="36" customWidth="1"/>
    <col min="2345" max="2345" width="0" style="36" hidden="1" customWidth="1"/>
    <col min="2346" max="2346" width="25.140625" style="36" customWidth="1"/>
    <col min="2347" max="2347" width="0" style="36" hidden="1" customWidth="1"/>
    <col min="2348" max="2348" width="25" style="36" customWidth="1"/>
    <col min="2349" max="2349" width="0" style="36" hidden="1" customWidth="1"/>
    <col min="2350" max="2350" width="23.85546875" style="36" customWidth="1"/>
    <col min="2351" max="2351" width="0" style="36" hidden="1" customWidth="1"/>
    <col min="2352" max="2352" width="24.7109375" style="36" customWidth="1"/>
    <col min="2353" max="2353" width="0" style="36" hidden="1" customWidth="1"/>
    <col min="2354" max="2354" width="24.28515625" style="36" customWidth="1"/>
    <col min="2355" max="2355" width="0" style="36" hidden="1" customWidth="1"/>
    <col min="2356" max="2356" width="24" style="36" customWidth="1"/>
    <col min="2357" max="2357" width="0" style="36" hidden="1" customWidth="1"/>
    <col min="2358" max="2358" width="24.7109375" style="36" customWidth="1"/>
    <col min="2359" max="2359" width="0" style="36" hidden="1" customWidth="1"/>
    <col min="2360" max="2360" width="22.42578125" style="36" customWidth="1"/>
    <col min="2361" max="2361" width="0" style="36" hidden="1" customWidth="1"/>
    <col min="2362" max="2362" width="25.28515625" style="36" customWidth="1"/>
    <col min="2363" max="2366" width="0" style="36" hidden="1" customWidth="1"/>
    <col min="2367" max="2367" width="23.7109375" style="36" customWidth="1"/>
    <col min="2368" max="2368" width="23" style="36" customWidth="1"/>
    <col min="2369" max="2369" width="28.42578125" style="36" customWidth="1"/>
    <col min="2370" max="2370" width="44.140625" style="36" customWidth="1"/>
    <col min="2371" max="2371" width="28.28515625" style="36" customWidth="1"/>
    <col min="2372" max="2373" width="15.7109375" style="36" customWidth="1"/>
    <col min="2374" max="2374" width="0" style="36" hidden="1" customWidth="1"/>
    <col min="2375" max="2375" width="15.7109375" style="36" customWidth="1"/>
    <col min="2376" max="2376" width="0" style="36" hidden="1" customWidth="1"/>
    <col min="2377" max="2377" width="15.7109375" style="36" customWidth="1"/>
    <col min="2378" max="2378" width="0" style="36" hidden="1" customWidth="1"/>
    <col min="2379" max="2379" width="15.7109375" style="36" customWidth="1"/>
    <col min="2380" max="2380" width="0" style="36" hidden="1" customWidth="1"/>
    <col min="2381" max="2381" width="15.7109375" style="36" customWidth="1"/>
    <col min="2382" max="2382" width="0" style="36" hidden="1" customWidth="1"/>
    <col min="2383" max="2383" width="15.7109375" style="36" customWidth="1"/>
    <col min="2384" max="2384" width="0" style="36" hidden="1" customWidth="1"/>
    <col min="2385" max="2385" width="15.7109375" style="36" customWidth="1"/>
    <col min="2386" max="2386" width="0" style="36" hidden="1" customWidth="1"/>
    <col min="2387" max="2387" width="11.42578125" style="36"/>
    <col min="2388" max="2388" width="13" style="36" customWidth="1"/>
    <col min="2389" max="2389" width="16.42578125" style="36" customWidth="1"/>
    <col min="2390" max="2393" width="15.7109375" style="36" customWidth="1"/>
    <col min="2394" max="2394" width="16.140625" style="36" customWidth="1"/>
    <col min="2395" max="2395" width="12.28515625" style="36" customWidth="1"/>
    <col min="2396" max="2396" width="14.28515625" style="36" customWidth="1"/>
    <col min="2397" max="2398" width="0" style="36" hidden="1" customWidth="1"/>
    <col min="2399" max="2399" width="13.85546875" style="36" customWidth="1"/>
    <col min="2400" max="2401" width="0" style="36" hidden="1" customWidth="1"/>
    <col min="2402" max="2403" width="12.28515625" style="36" customWidth="1"/>
    <col min="2404" max="2404" width="15.140625" style="36" customWidth="1"/>
    <col min="2405" max="2405" width="25.28515625" style="36" customWidth="1"/>
    <col min="2406" max="2416" width="17.85546875" style="36" customWidth="1"/>
    <col min="2417" max="2417" width="15.7109375" style="36" customWidth="1"/>
    <col min="2418" max="2560" width="11.42578125" style="36"/>
    <col min="2561" max="2561" width="1.42578125" style="36" customWidth="1"/>
    <col min="2562" max="2562" width="16.7109375" style="36" customWidth="1"/>
    <col min="2563" max="2563" width="71" style="36" customWidth="1"/>
    <col min="2564" max="2564" width="76.7109375" style="36" customWidth="1"/>
    <col min="2565" max="2565" width="30" style="36" customWidth="1"/>
    <col min="2566" max="2566" width="52" style="36" customWidth="1"/>
    <col min="2567" max="2567" width="45.140625" style="36" customWidth="1"/>
    <col min="2568" max="2568" width="34.42578125" style="36" customWidth="1"/>
    <col min="2569" max="2569" width="0" style="36" hidden="1" customWidth="1"/>
    <col min="2570" max="2570" width="23" style="36" customWidth="1"/>
    <col min="2571" max="2571" width="0" style="36" hidden="1" customWidth="1"/>
    <col min="2572" max="2572" width="23.42578125" style="36" customWidth="1"/>
    <col min="2573" max="2573" width="0" style="36" hidden="1" customWidth="1"/>
    <col min="2574" max="2574" width="21" style="36" customWidth="1"/>
    <col min="2575" max="2575" width="0" style="36" hidden="1" customWidth="1"/>
    <col min="2576" max="2576" width="22.42578125" style="36" customWidth="1"/>
    <col min="2577" max="2577" width="0" style="36" hidden="1" customWidth="1"/>
    <col min="2578" max="2578" width="26.42578125" style="36" customWidth="1"/>
    <col min="2579" max="2579" width="32.42578125" style="36" customWidth="1"/>
    <col min="2580" max="2581" width="0" style="36" hidden="1" customWidth="1"/>
    <col min="2582" max="2582" width="27.28515625" style="36" customWidth="1"/>
    <col min="2583" max="2583" width="0" style="36" hidden="1" customWidth="1"/>
    <col min="2584" max="2584" width="30.42578125" style="36" customWidth="1"/>
    <col min="2585" max="2585" width="0" style="36" hidden="1" customWidth="1"/>
    <col min="2586" max="2586" width="26.7109375" style="36" customWidth="1"/>
    <col min="2587" max="2587" width="0" style="36" hidden="1" customWidth="1"/>
    <col min="2588" max="2588" width="32.140625" style="36" customWidth="1"/>
    <col min="2589" max="2589" width="0" style="36" hidden="1" customWidth="1"/>
    <col min="2590" max="2590" width="28.28515625" style="36" customWidth="1"/>
    <col min="2591" max="2591" width="0" style="36" hidden="1" customWidth="1"/>
    <col min="2592" max="2592" width="25.42578125" style="36" customWidth="1"/>
    <col min="2593" max="2593" width="0" style="36" hidden="1" customWidth="1"/>
    <col min="2594" max="2594" width="30.140625" style="36" customWidth="1"/>
    <col min="2595" max="2595" width="0" style="36" hidden="1" customWidth="1"/>
    <col min="2596" max="2596" width="36" style="36" customWidth="1"/>
    <col min="2597" max="2597" width="0" style="36" hidden="1" customWidth="1"/>
    <col min="2598" max="2598" width="25.85546875" style="36" customWidth="1"/>
    <col min="2599" max="2599" width="0" style="36" hidden="1" customWidth="1"/>
    <col min="2600" max="2600" width="30" style="36" customWidth="1"/>
    <col min="2601" max="2601" width="0" style="36" hidden="1" customWidth="1"/>
    <col min="2602" max="2602" width="25.140625" style="36" customWidth="1"/>
    <col min="2603" max="2603" width="0" style="36" hidden="1" customWidth="1"/>
    <col min="2604" max="2604" width="25" style="36" customWidth="1"/>
    <col min="2605" max="2605" width="0" style="36" hidden="1" customWidth="1"/>
    <col min="2606" max="2606" width="23.85546875" style="36" customWidth="1"/>
    <col min="2607" max="2607" width="0" style="36" hidden="1" customWidth="1"/>
    <col min="2608" max="2608" width="24.7109375" style="36" customWidth="1"/>
    <col min="2609" max="2609" width="0" style="36" hidden="1" customWidth="1"/>
    <col min="2610" max="2610" width="24.28515625" style="36" customWidth="1"/>
    <col min="2611" max="2611" width="0" style="36" hidden="1" customWidth="1"/>
    <col min="2612" max="2612" width="24" style="36" customWidth="1"/>
    <col min="2613" max="2613" width="0" style="36" hidden="1" customWidth="1"/>
    <col min="2614" max="2614" width="24.7109375" style="36" customWidth="1"/>
    <col min="2615" max="2615" width="0" style="36" hidden="1" customWidth="1"/>
    <col min="2616" max="2616" width="22.42578125" style="36" customWidth="1"/>
    <col min="2617" max="2617" width="0" style="36" hidden="1" customWidth="1"/>
    <col min="2618" max="2618" width="25.28515625" style="36" customWidth="1"/>
    <col min="2619" max="2622" width="0" style="36" hidden="1" customWidth="1"/>
    <col min="2623" max="2623" width="23.7109375" style="36" customWidth="1"/>
    <col min="2624" max="2624" width="23" style="36" customWidth="1"/>
    <col min="2625" max="2625" width="28.42578125" style="36" customWidth="1"/>
    <col min="2626" max="2626" width="44.140625" style="36" customWidth="1"/>
    <col min="2627" max="2627" width="28.28515625" style="36" customWidth="1"/>
    <col min="2628" max="2629" width="15.7109375" style="36" customWidth="1"/>
    <col min="2630" max="2630" width="0" style="36" hidden="1" customWidth="1"/>
    <col min="2631" max="2631" width="15.7109375" style="36" customWidth="1"/>
    <col min="2632" max="2632" width="0" style="36" hidden="1" customWidth="1"/>
    <col min="2633" max="2633" width="15.7109375" style="36" customWidth="1"/>
    <col min="2634" max="2634" width="0" style="36" hidden="1" customWidth="1"/>
    <col min="2635" max="2635" width="15.7109375" style="36" customWidth="1"/>
    <col min="2636" max="2636" width="0" style="36" hidden="1" customWidth="1"/>
    <col min="2637" max="2637" width="15.7109375" style="36" customWidth="1"/>
    <col min="2638" max="2638" width="0" style="36" hidden="1" customWidth="1"/>
    <col min="2639" max="2639" width="15.7109375" style="36" customWidth="1"/>
    <col min="2640" max="2640" width="0" style="36" hidden="1" customWidth="1"/>
    <col min="2641" max="2641" width="15.7109375" style="36" customWidth="1"/>
    <col min="2642" max="2642" width="0" style="36" hidden="1" customWidth="1"/>
    <col min="2643" max="2643" width="11.42578125" style="36"/>
    <col min="2644" max="2644" width="13" style="36" customWidth="1"/>
    <col min="2645" max="2645" width="16.42578125" style="36" customWidth="1"/>
    <col min="2646" max="2649" width="15.7109375" style="36" customWidth="1"/>
    <col min="2650" max="2650" width="16.140625" style="36" customWidth="1"/>
    <col min="2651" max="2651" width="12.28515625" style="36" customWidth="1"/>
    <col min="2652" max="2652" width="14.28515625" style="36" customWidth="1"/>
    <col min="2653" max="2654" width="0" style="36" hidden="1" customWidth="1"/>
    <col min="2655" max="2655" width="13.85546875" style="36" customWidth="1"/>
    <col min="2656" max="2657" width="0" style="36" hidden="1" customWidth="1"/>
    <col min="2658" max="2659" width="12.28515625" style="36" customWidth="1"/>
    <col min="2660" max="2660" width="15.140625" style="36" customWidth="1"/>
    <col min="2661" max="2661" width="25.28515625" style="36" customWidth="1"/>
    <col min="2662" max="2672" width="17.85546875" style="36" customWidth="1"/>
    <col min="2673" max="2673" width="15.7109375" style="36" customWidth="1"/>
    <col min="2674" max="2816" width="11.42578125" style="36"/>
    <col min="2817" max="2817" width="1.42578125" style="36" customWidth="1"/>
    <col min="2818" max="2818" width="16.7109375" style="36" customWidth="1"/>
    <col min="2819" max="2819" width="71" style="36" customWidth="1"/>
    <col min="2820" max="2820" width="76.7109375" style="36" customWidth="1"/>
    <col min="2821" max="2821" width="30" style="36" customWidth="1"/>
    <col min="2822" max="2822" width="52" style="36" customWidth="1"/>
    <col min="2823" max="2823" width="45.140625" style="36" customWidth="1"/>
    <col min="2824" max="2824" width="34.42578125" style="36" customWidth="1"/>
    <col min="2825" max="2825" width="0" style="36" hidden="1" customWidth="1"/>
    <col min="2826" max="2826" width="23" style="36" customWidth="1"/>
    <col min="2827" max="2827" width="0" style="36" hidden="1" customWidth="1"/>
    <col min="2828" max="2828" width="23.42578125" style="36" customWidth="1"/>
    <col min="2829" max="2829" width="0" style="36" hidden="1" customWidth="1"/>
    <col min="2830" max="2830" width="21" style="36" customWidth="1"/>
    <col min="2831" max="2831" width="0" style="36" hidden="1" customWidth="1"/>
    <col min="2832" max="2832" width="22.42578125" style="36" customWidth="1"/>
    <col min="2833" max="2833" width="0" style="36" hidden="1" customWidth="1"/>
    <col min="2834" max="2834" width="26.42578125" style="36" customWidth="1"/>
    <col min="2835" max="2835" width="32.42578125" style="36" customWidth="1"/>
    <col min="2836" max="2837" width="0" style="36" hidden="1" customWidth="1"/>
    <col min="2838" max="2838" width="27.28515625" style="36" customWidth="1"/>
    <col min="2839" max="2839" width="0" style="36" hidden="1" customWidth="1"/>
    <col min="2840" max="2840" width="30.42578125" style="36" customWidth="1"/>
    <col min="2841" max="2841" width="0" style="36" hidden="1" customWidth="1"/>
    <col min="2842" max="2842" width="26.7109375" style="36" customWidth="1"/>
    <col min="2843" max="2843" width="0" style="36" hidden="1" customWidth="1"/>
    <col min="2844" max="2844" width="32.140625" style="36" customWidth="1"/>
    <col min="2845" max="2845" width="0" style="36" hidden="1" customWidth="1"/>
    <col min="2846" max="2846" width="28.28515625" style="36" customWidth="1"/>
    <col min="2847" max="2847" width="0" style="36" hidden="1" customWidth="1"/>
    <col min="2848" max="2848" width="25.42578125" style="36" customWidth="1"/>
    <col min="2849" max="2849" width="0" style="36" hidden="1" customWidth="1"/>
    <col min="2850" max="2850" width="30.140625" style="36" customWidth="1"/>
    <col min="2851" max="2851" width="0" style="36" hidden="1" customWidth="1"/>
    <col min="2852" max="2852" width="36" style="36" customWidth="1"/>
    <col min="2853" max="2853" width="0" style="36" hidden="1" customWidth="1"/>
    <col min="2854" max="2854" width="25.85546875" style="36" customWidth="1"/>
    <col min="2855" max="2855" width="0" style="36" hidden="1" customWidth="1"/>
    <col min="2856" max="2856" width="30" style="36" customWidth="1"/>
    <col min="2857" max="2857" width="0" style="36" hidden="1" customWidth="1"/>
    <col min="2858" max="2858" width="25.140625" style="36" customWidth="1"/>
    <col min="2859" max="2859" width="0" style="36" hidden="1" customWidth="1"/>
    <col min="2860" max="2860" width="25" style="36" customWidth="1"/>
    <col min="2861" max="2861" width="0" style="36" hidden="1" customWidth="1"/>
    <col min="2862" max="2862" width="23.85546875" style="36" customWidth="1"/>
    <col min="2863" max="2863" width="0" style="36" hidden="1" customWidth="1"/>
    <col min="2864" max="2864" width="24.7109375" style="36" customWidth="1"/>
    <col min="2865" max="2865" width="0" style="36" hidden="1" customWidth="1"/>
    <col min="2866" max="2866" width="24.28515625" style="36" customWidth="1"/>
    <col min="2867" max="2867" width="0" style="36" hidden="1" customWidth="1"/>
    <col min="2868" max="2868" width="24" style="36" customWidth="1"/>
    <col min="2869" max="2869" width="0" style="36" hidden="1" customWidth="1"/>
    <col min="2870" max="2870" width="24.7109375" style="36" customWidth="1"/>
    <col min="2871" max="2871" width="0" style="36" hidden="1" customWidth="1"/>
    <col min="2872" max="2872" width="22.42578125" style="36" customWidth="1"/>
    <col min="2873" max="2873" width="0" style="36" hidden="1" customWidth="1"/>
    <col min="2874" max="2874" width="25.28515625" style="36" customWidth="1"/>
    <col min="2875" max="2878" width="0" style="36" hidden="1" customWidth="1"/>
    <col min="2879" max="2879" width="23.7109375" style="36" customWidth="1"/>
    <col min="2880" max="2880" width="23" style="36" customWidth="1"/>
    <col min="2881" max="2881" width="28.42578125" style="36" customWidth="1"/>
    <col min="2882" max="2882" width="44.140625" style="36" customWidth="1"/>
    <col min="2883" max="2883" width="28.28515625" style="36" customWidth="1"/>
    <col min="2884" max="2885" width="15.7109375" style="36" customWidth="1"/>
    <col min="2886" max="2886" width="0" style="36" hidden="1" customWidth="1"/>
    <col min="2887" max="2887" width="15.7109375" style="36" customWidth="1"/>
    <col min="2888" max="2888" width="0" style="36" hidden="1" customWidth="1"/>
    <col min="2889" max="2889" width="15.7109375" style="36" customWidth="1"/>
    <col min="2890" max="2890" width="0" style="36" hidden="1" customWidth="1"/>
    <col min="2891" max="2891" width="15.7109375" style="36" customWidth="1"/>
    <col min="2892" max="2892" width="0" style="36" hidden="1" customWidth="1"/>
    <col min="2893" max="2893" width="15.7109375" style="36" customWidth="1"/>
    <col min="2894" max="2894" width="0" style="36" hidden="1" customWidth="1"/>
    <col min="2895" max="2895" width="15.7109375" style="36" customWidth="1"/>
    <col min="2896" max="2896" width="0" style="36" hidden="1" customWidth="1"/>
    <col min="2897" max="2897" width="15.7109375" style="36" customWidth="1"/>
    <col min="2898" max="2898" width="0" style="36" hidden="1" customWidth="1"/>
    <col min="2899" max="2899" width="11.42578125" style="36"/>
    <col min="2900" max="2900" width="13" style="36" customWidth="1"/>
    <col min="2901" max="2901" width="16.42578125" style="36" customWidth="1"/>
    <col min="2902" max="2905" width="15.7109375" style="36" customWidth="1"/>
    <col min="2906" max="2906" width="16.140625" style="36" customWidth="1"/>
    <col min="2907" max="2907" width="12.28515625" style="36" customWidth="1"/>
    <col min="2908" max="2908" width="14.28515625" style="36" customWidth="1"/>
    <col min="2909" max="2910" width="0" style="36" hidden="1" customWidth="1"/>
    <col min="2911" max="2911" width="13.85546875" style="36" customWidth="1"/>
    <col min="2912" max="2913" width="0" style="36" hidden="1" customWidth="1"/>
    <col min="2914" max="2915" width="12.28515625" style="36" customWidth="1"/>
    <col min="2916" max="2916" width="15.140625" style="36" customWidth="1"/>
    <col min="2917" max="2917" width="25.28515625" style="36" customWidth="1"/>
    <col min="2918" max="2928" width="17.85546875" style="36" customWidth="1"/>
    <col min="2929" max="2929" width="15.7109375" style="36" customWidth="1"/>
    <col min="2930" max="3072" width="11.42578125" style="36"/>
    <col min="3073" max="3073" width="1.42578125" style="36" customWidth="1"/>
    <col min="3074" max="3074" width="16.7109375" style="36" customWidth="1"/>
    <col min="3075" max="3075" width="71" style="36" customWidth="1"/>
    <col min="3076" max="3076" width="76.7109375" style="36" customWidth="1"/>
    <col min="3077" max="3077" width="30" style="36" customWidth="1"/>
    <col min="3078" max="3078" width="52" style="36" customWidth="1"/>
    <col min="3079" max="3079" width="45.140625" style="36" customWidth="1"/>
    <col min="3080" max="3080" width="34.42578125" style="36" customWidth="1"/>
    <col min="3081" max="3081" width="0" style="36" hidden="1" customWidth="1"/>
    <col min="3082" max="3082" width="23" style="36" customWidth="1"/>
    <col min="3083" max="3083" width="0" style="36" hidden="1" customWidth="1"/>
    <col min="3084" max="3084" width="23.42578125" style="36" customWidth="1"/>
    <col min="3085" max="3085" width="0" style="36" hidden="1" customWidth="1"/>
    <col min="3086" max="3086" width="21" style="36" customWidth="1"/>
    <col min="3087" max="3087" width="0" style="36" hidden="1" customWidth="1"/>
    <col min="3088" max="3088" width="22.42578125" style="36" customWidth="1"/>
    <col min="3089" max="3089" width="0" style="36" hidden="1" customWidth="1"/>
    <col min="3090" max="3090" width="26.42578125" style="36" customWidth="1"/>
    <col min="3091" max="3091" width="32.42578125" style="36" customWidth="1"/>
    <col min="3092" max="3093" width="0" style="36" hidden="1" customWidth="1"/>
    <col min="3094" max="3094" width="27.28515625" style="36" customWidth="1"/>
    <col min="3095" max="3095" width="0" style="36" hidden="1" customWidth="1"/>
    <col min="3096" max="3096" width="30.42578125" style="36" customWidth="1"/>
    <col min="3097" max="3097" width="0" style="36" hidden="1" customWidth="1"/>
    <col min="3098" max="3098" width="26.7109375" style="36" customWidth="1"/>
    <col min="3099" max="3099" width="0" style="36" hidden="1" customWidth="1"/>
    <col min="3100" max="3100" width="32.140625" style="36" customWidth="1"/>
    <col min="3101" max="3101" width="0" style="36" hidden="1" customWidth="1"/>
    <col min="3102" max="3102" width="28.28515625" style="36" customWidth="1"/>
    <col min="3103" max="3103" width="0" style="36" hidden="1" customWidth="1"/>
    <col min="3104" max="3104" width="25.42578125" style="36" customWidth="1"/>
    <col min="3105" max="3105" width="0" style="36" hidden="1" customWidth="1"/>
    <col min="3106" max="3106" width="30.140625" style="36" customWidth="1"/>
    <col min="3107" max="3107" width="0" style="36" hidden="1" customWidth="1"/>
    <col min="3108" max="3108" width="36" style="36" customWidth="1"/>
    <col min="3109" max="3109" width="0" style="36" hidden="1" customWidth="1"/>
    <col min="3110" max="3110" width="25.85546875" style="36" customWidth="1"/>
    <col min="3111" max="3111" width="0" style="36" hidden="1" customWidth="1"/>
    <col min="3112" max="3112" width="30" style="36" customWidth="1"/>
    <col min="3113" max="3113" width="0" style="36" hidden="1" customWidth="1"/>
    <col min="3114" max="3114" width="25.140625" style="36" customWidth="1"/>
    <col min="3115" max="3115" width="0" style="36" hidden="1" customWidth="1"/>
    <col min="3116" max="3116" width="25" style="36" customWidth="1"/>
    <col min="3117" max="3117" width="0" style="36" hidden="1" customWidth="1"/>
    <col min="3118" max="3118" width="23.85546875" style="36" customWidth="1"/>
    <col min="3119" max="3119" width="0" style="36" hidden="1" customWidth="1"/>
    <col min="3120" max="3120" width="24.7109375" style="36" customWidth="1"/>
    <col min="3121" max="3121" width="0" style="36" hidden="1" customWidth="1"/>
    <col min="3122" max="3122" width="24.28515625" style="36" customWidth="1"/>
    <col min="3123" max="3123" width="0" style="36" hidden="1" customWidth="1"/>
    <col min="3124" max="3124" width="24" style="36" customWidth="1"/>
    <col min="3125" max="3125" width="0" style="36" hidden="1" customWidth="1"/>
    <col min="3126" max="3126" width="24.7109375" style="36" customWidth="1"/>
    <col min="3127" max="3127" width="0" style="36" hidden="1" customWidth="1"/>
    <col min="3128" max="3128" width="22.42578125" style="36" customWidth="1"/>
    <col min="3129" max="3129" width="0" style="36" hidden="1" customWidth="1"/>
    <col min="3130" max="3130" width="25.28515625" style="36" customWidth="1"/>
    <col min="3131" max="3134" width="0" style="36" hidden="1" customWidth="1"/>
    <col min="3135" max="3135" width="23.7109375" style="36" customWidth="1"/>
    <col min="3136" max="3136" width="23" style="36" customWidth="1"/>
    <col min="3137" max="3137" width="28.42578125" style="36" customWidth="1"/>
    <col min="3138" max="3138" width="44.140625" style="36" customWidth="1"/>
    <col min="3139" max="3139" width="28.28515625" style="36" customWidth="1"/>
    <col min="3140" max="3141" width="15.7109375" style="36" customWidth="1"/>
    <col min="3142" max="3142" width="0" style="36" hidden="1" customWidth="1"/>
    <col min="3143" max="3143" width="15.7109375" style="36" customWidth="1"/>
    <col min="3144" max="3144" width="0" style="36" hidden="1" customWidth="1"/>
    <col min="3145" max="3145" width="15.7109375" style="36" customWidth="1"/>
    <col min="3146" max="3146" width="0" style="36" hidden="1" customWidth="1"/>
    <col min="3147" max="3147" width="15.7109375" style="36" customWidth="1"/>
    <col min="3148" max="3148" width="0" style="36" hidden="1" customWidth="1"/>
    <col min="3149" max="3149" width="15.7109375" style="36" customWidth="1"/>
    <col min="3150" max="3150" width="0" style="36" hidden="1" customWidth="1"/>
    <col min="3151" max="3151" width="15.7109375" style="36" customWidth="1"/>
    <col min="3152" max="3152" width="0" style="36" hidden="1" customWidth="1"/>
    <col min="3153" max="3153" width="15.7109375" style="36" customWidth="1"/>
    <col min="3154" max="3154" width="0" style="36" hidden="1" customWidth="1"/>
    <col min="3155" max="3155" width="11.42578125" style="36"/>
    <col min="3156" max="3156" width="13" style="36" customWidth="1"/>
    <col min="3157" max="3157" width="16.42578125" style="36" customWidth="1"/>
    <col min="3158" max="3161" width="15.7109375" style="36" customWidth="1"/>
    <col min="3162" max="3162" width="16.140625" style="36" customWidth="1"/>
    <col min="3163" max="3163" width="12.28515625" style="36" customWidth="1"/>
    <col min="3164" max="3164" width="14.28515625" style="36" customWidth="1"/>
    <col min="3165" max="3166" width="0" style="36" hidden="1" customWidth="1"/>
    <col min="3167" max="3167" width="13.85546875" style="36" customWidth="1"/>
    <col min="3168" max="3169" width="0" style="36" hidden="1" customWidth="1"/>
    <col min="3170" max="3171" width="12.28515625" style="36" customWidth="1"/>
    <col min="3172" max="3172" width="15.140625" style="36" customWidth="1"/>
    <col min="3173" max="3173" width="25.28515625" style="36" customWidth="1"/>
    <col min="3174" max="3184" width="17.85546875" style="36" customWidth="1"/>
    <col min="3185" max="3185" width="15.7109375" style="36" customWidth="1"/>
    <col min="3186" max="3328" width="11.42578125" style="36"/>
    <col min="3329" max="3329" width="1.42578125" style="36" customWidth="1"/>
    <col min="3330" max="3330" width="16.7109375" style="36" customWidth="1"/>
    <col min="3331" max="3331" width="71" style="36" customWidth="1"/>
    <col min="3332" max="3332" width="76.7109375" style="36" customWidth="1"/>
    <col min="3333" max="3333" width="30" style="36" customWidth="1"/>
    <col min="3334" max="3334" width="52" style="36" customWidth="1"/>
    <col min="3335" max="3335" width="45.140625" style="36" customWidth="1"/>
    <col min="3336" max="3336" width="34.42578125" style="36" customWidth="1"/>
    <col min="3337" max="3337" width="0" style="36" hidden="1" customWidth="1"/>
    <col min="3338" max="3338" width="23" style="36" customWidth="1"/>
    <col min="3339" max="3339" width="0" style="36" hidden="1" customWidth="1"/>
    <col min="3340" max="3340" width="23.42578125" style="36" customWidth="1"/>
    <col min="3341" max="3341" width="0" style="36" hidden="1" customWidth="1"/>
    <col min="3342" max="3342" width="21" style="36" customWidth="1"/>
    <col min="3343" max="3343" width="0" style="36" hidden="1" customWidth="1"/>
    <col min="3344" max="3344" width="22.42578125" style="36" customWidth="1"/>
    <col min="3345" max="3345" width="0" style="36" hidden="1" customWidth="1"/>
    <col min="3346" max="3346" width="26.42578125" style="36" customWidth="1"/>
    <col min="3347" max="3347" width="32.42578125" style="36" customWidth="1"/>
    <col min="3348" max="3349" width="0" style="36" hidden="1" customWidth="1"/>
    <col min="3350" max="3350" width="27.28515625" style="36" customWidth="1"/>
    <col min="3351" max="3351" width="0" style="36" hidden="1" customWidth="1"/>
    <col min="3352" max="3352" width="30.42578125" style="36" customWidth="1"/>
    <col min="3353" max="3353" width="0" style="36" hidden="1" customWidth="1"/>
    <col min="3354" max="3354" width="26.7109375" style="36" customWidth="1"/>
    <col min="3355" max="3355" width="0" style="36" hidden="1" customWidth="1"/>
    <col min="3356" max="3356" width="32.140625" style="36" customWidth="1"/>
    <col min="3357" max="3357" width="0" style="36" hidden="1" customWidth="1"/>
    <col min="3358" max="3358" width="28.28515625" style="36" customWidth="1"/>
    <col min="3359" max="3359" width="0" style="36" hidden="1" customWidth="1"/>
    <col min="3360" max="3360" width="25.42578125" style="36" customWidth="1"/>
    <col min="3361" max="3361" width="0" style="36" hidden="1" customWidth="1"/>
    <col min="3362" max="3362" width="30.140625" style="36" customWidth="1"/>
    <col min="3363" max="3363" width="0" style="36" hidden="1" customWidth="1"/>
    <col min="3364" max="3364" width="36" style="36" customWidth="1"/>
    <col min="3365" max="3365" width="0" style="36" hidden="1" customWidth="1"/>
    <col min="3366" max="3366" width="25.85546875" style="36" customWidth="1"/>
    <col min="3367" max="3367" width="0" style="36" hidden="1" customWidth="1"/>
    <col min="3368" max="3368" width="30" style="36" customWidth="1"/>
    <col min="3369" max="3369" width="0" style="36" hidden="1" customWidth="1"/>
    <col min="3370" max="3370" width="25.140625" style="36" customWidth="1"/>
    <col min="3371" max="3371" width="0" style="36" hidden="1" customWidth="1"/>
    <col min="3372" max="3372" width="25" style="36" customWidth="1"/>
    <col min="3373" max="3373" width="0" style="36" hidden="1" customWidth="1"/>
    <col min="3374" max="3374" width="23.85546875" style="36" customWidth="1"/>
    <col min="3375" max="3375" width="0" style="36" hidden="1" customWidth="1"/>
    <col min="3376" max="3376" width="24.7109375" style="36" customWidth="1"/>
    <col min="3377" max="3377" width="0" style="36" hidden="1" customWidth="1"/>
    <col min="3378" max="3378" width="24.28515625" style="36" customWidth="1"/>
    <col min="3379" max="3379" width="0" style="36" hidden="1" customWidth="1"/>
    <col min="3380" max="3380" width="24" style="36" customWidth="1"/>
    <col min="3381" max="3381" width="0" style="36" hidden="1" customWidth="1"/>
    <col min="3382" max="3382" width="24.7109375" style="36" customWidth="1"/>
    <col min="3383" max="3383" width="0" style="36" hidden="1" customWidth="1"/>
    <col min="3384" max="3384" width="22.42578125" style="36" customWidth="1"/>
    <col min="3385" max="3385" width="0" style="36" hidden="1" customWidth="1"/>
    <col min="3386" max="3386" width="25.28515625" style="36" customWidth="1"/>
    <col min="3387" max="3390" width="0" style="36" hidden="1" customWidth="1"/>
    <col min="3391" max="3391" width="23.7109375" style="36" customWidth="1"/>
    <col min="3392" max="3392" width="23" style="36" customWidth="1"/>
    <col min="3393" max="3393" width="28.42578125" style="36" customWidth="1"/>
    <col min="3394" max="3394" width="44.140625" style="36" customWidth="1"/>
    <col min="3395" max="3395" width="28.28515625" style="36" customWidth="1"/>
    <col min="3396" max="3397" width="15.7109375" style="36" customWidth="1"/>
    <col min="3398" max="3398" width="0" style="36" hidden="1" customWidth="1"/>
    <col min="3399" max="3399" width="15.7109375" style="36" customWidth="1"/>
    <col min="3400" max="3400" width="0" style="36" hidden="1" customWidth="1"/>
    <col min="3401" max="3401" width="15.7109375" style="36" customWidth="1"/>
    <col min="3402" max="3402" width="0" style="36" hidden="1" customWidth="1"/>
    <col min="3403" max="3403" width="15.7109375" style="36" customWidth="1"/>
    <col min="3404" max="3404" width="0" style="36" hidden="1" customWidth="1"/>
    <col min="3405" max="3405" width="15.7109375" style="36" customWidth="1"/>
    <col min="3406" max="3406" width="0" style="36" hidden="1" customWidth="1"/>
    <col min="3407" max="3407" width="15.7109375" style="36" customWidth="1"/>
    <col min="3408" max="3408" width="0" style="36" hidden="1" customWidth="1"/>
    <col min="3409" max="3409" width="15.7109375" style="36" customWidth="1"/>
    <col min="3410" max="3410" width="0" style="36" hidden="1" customWidth="1"/>
    <col min="3411" max="3411" width="11.42578125" style="36"/>
    <col min="3412" max="3412" width="13" style="36" customWidth="1"/>
    <col min="3413" max="3413" width="16.42578125" style="36" customWidth="1"/>
    <col min="3414" max="3417" width="15.7109375" style="36" customWidth="1"/>
    <col min="3418" max="3418" width="16.140625" style="36" customWidth="1"/>
    <col min="3419" max="3419" width="12.28515625" style="36" customWidth="1"/>
    <col min="3420" max="3420" width="14.28515625" style="36" customWidth="1"/>
    <col min="3421" max="3422" width="0" style="36" hidden="1" customWidth="1"/>
    <col min="3423" max="3423" width="13.85546875" style="36" customWidth="1"/>
    <col min="3424" max="3425" width="0" style="36" hidden="1" customWidth="1"/>
    <col min="3426" max="3427" width="12.28515625" style="36" customWidth="1"/>
    <col min="3428" max="3428" width="15.140625" style="36" customWidth="1"/>
    <col min="3429" max="3429" width="25.28515625" style="36" customWidth="1"/>
    <col min="3430" max="3440" width="17.85546875" style="36" customWidth="1"/>
    <col min="3441" max="3441" width="15.7109375" style="36" customWidth="1"/>
    <col min="3442" max="3584" width="11.42578125" style="36"/>
    <col min="3585" max="3585" width="1.42578125" style="36" customWidth="1"/>
    <col min="3586" max="3586" width="16.7109375" style="36" customWidth="1"/>
    <col min="3587" max="3587" width="71" style="36" customWidth="1"/>
    <col min="3588" max="3588" width="76.7109375" style="36" customWidth="1"/>
    <col min="3589" max="3589" width="30" style="36" customWidth="1"/>
    <col min="3590" max="3590" width="52" style="36" customWidth="1"/>
    <col min="3591" max="3591" width="45.140625" style="36" customWidth="1"/>
    <col min="3592" max="3592" width="34.42578125" style="36" customWidth="1"/>
    <col min="3593" max="3593" width="0" style="36" hidden="1" customWidth="1"/>
    <col min="3594" max="3594" width="23" style="36" customWidth="1"/>
    <col min="3595" max="3595" width="0" style="36" hidden="1" customWidth="1"/>
    <col min="3596" max="3596" width="23.42578125" style="36" customWidth="1"/>
    <col min="3597" max="3597" width="0" style="36" hidden="1" customWidth="1"/>
    <col min="3598" max="3598" width="21" style="36" customWidth="1"/>
    <col min="3599" max="3599" width="0" style="36" hidden="1" customWidth="1"/>
    <col min="3600" max="3600" width="22.42578125" style="36" customWidth="1"/>
    <col min="3601" max="3601" width="0" style="36" hidden="1" customWidth="1"/>
    <col min="3602" max="3602" width="26.42578125" style="36" customWidth="1"/>
    <col min="3603" max="3603" width="32.42578125" style="36" customWidth="1"/>
    <col min="3604" max="3605" width="0" style="36" hidden="1" customWidth="1"/>
    <col min="3606" max="3606" width="27.28515625" style="36" customWidth="1"/>
    <col min="3607" max="3607" width="0" style="36" hidden="1" customWidth="1"/>
    <col min="3608" max="3608" width="30.42578125" style="36" customWidth="1"/>
    <col min="3609" max="3609" width="0" style="36" hidden="1" customWidth="1"/>
    <col min="3610" max="3610" width="26.7109375" style="36" customWidth="1"/>
    <col min="3611" max="3611" width="0" style="36" hidden="1" customWidth="1"/>
    <col min="3612" max="3612" width="32.140625" style="36" customWidth="1"/>
    <col min="3613" max="3613" width="0" style="36" hidden="1" customWidth="1"/>
    <col min="3614" max="3614" width="28.28515625" style="36" customWidth="1"/>
    <col min="3615" max="3615" width="0" style="36" hidden="1" customWidth="1"/>
    <col min="3616" max="3616" width="25.42578125" style="36" customWidth="1"/>
    <col min="3617" max="3617" width="0" style="36" hidden="1" customWidth="1"/>
    <col min="3618" max="3618" width="30.140625" style="36" customWidth="1"/>
    <col min="3619" max="3619" width="0" style="36" hidden="1" customWidth="1"/>
    <col min="3620" max="3620" width="36" style="36" customWidth="1"/>
    <col min="3621" max="3621" width="0" style="36" hidden="1" customWidth="1"/>
    <col min="3622" max="3622" width="25.85546875" style="36" customWidth="1"/>
    <col min="3623" max="3623" width="0" style="36" hidden="1" customWidth="1"/>
    <col min="3624" max="3624" width="30" style="36" customWidth="1"/>
    <col min="3625" max="3625" width="0" style="36" hidden="1" customWidth="1"/>
    <col min="3626" max="3626" width="25.140625" style="36" customWidth="1"/>
    <col min="3627" max="3627" width="0" style="36" hidden="1" customWidth="1"/>
    <col min="3628" max="3628" width="25" style="36" customWidth="1"/>
    <col min="3629" max="3629" width="0" style="36" hidden="1" customWidth="1"/>
    <col min="3630" max="3630" width="23.85546875" style="36" customWidth="1"/>
    <col min="3631" max="3631" width="0" style="36" hidden="1" customWidth="1"/>
    <col min="3632" max="3632" width="24.7109375" style="36" customWidth="1"/>
    <col min="3633" max="3633" width="0" style="36" hidden="1" customWidth="1"/>
    <col min="3634" max="3634" width="24.28515625" style="36" customWidth="1"/>
    <col min="3635" max="3635" width="0" style="36" hidden="1" customWidth="1"/>
    <col min="3636" max="3636" width="24" style="36" customWidth="1"/>
    <col min="3637" max="3637" width="0" style="36" hidden="1" customWidth="1"/>
    <col min="3638" max="3638" width="24.7109375" style="36" customWidth="1"/>
    <col min="3639" max="3639" width="0" style="36" hidden="1" customWidth="1"/>
    <col min="3640" max="3640" width="22.42578125" style="36" customWidth="1"/>
    <col min="3641" max="3641" width="0" style="36" hidden="1" customWidth="1"/>
    <col min="3642" max="3642" width="25.28515625" style="36" customWidth="1"/>
    <col min="3643" max="3646" width="0" style="36" hidden="1" customWidth="1"/>
    <col min="3647" max="3647" width="23.7109375" style="36" customWidth="1"/>
    <col min="3648" max="3648" width="23" style="36" customWidth="1"/>
    <col min="3649" max="3649" width="28.42578125" style="36" customWidth="1"/>
    <col min="3650" max="3650" width="44.140625" style="36" customWidth="1"/>
    <col min="3651" max="3651" width="28.28515625" style="36" customWidth="1"/>
    <col min="3652" max="3653" width="15.7109375" style="36" customWidth="1"/>
    <col min="3654" max="3654" width="0" style="36" hidden="1" customWidth="1"/>
    <col min="3655" max="3655" width="15.7109375" style="36" customWidth="1"/>
    <col min="3656" max="3656" width="0" style="36" hidden="1" customWidth="1"/>
    <col min="3657" max="3657" width="15.7109375" style="36" customWidth="1"/>
    <col min="3658" max="3658" width="0" style="36" hidden="1" customWidth="1"/>
    <col min="3659" max="3659" width="15.7109375" style="36" customWidth="1"/>
    <col min="3660" max="3660" width="0" style="36" hidden="1" customWidth="1"/>
    <col min="3661" max="3661" width="15.7109375" style="36" customWidth="1"/>
    <col min="3662" max="3662" width="0" style="36" hidden="1" customWidth="1"/>
    <col min="3663" max="3663" width="15.7109375" style="36" customWidth="1"/>
    <col min="3664" max="3664" width="0" style="36" hidden="1" customWidth="1"/>
    <col min="3665" max="3665" width="15.7109375" style="36" customWidth="1"/>
    <col min="3666" max="3666" width="0" style="36" hidden="1" customWidth="1"/>
    <col min="3667" max="3667" width="11.42578125" style="36"/>
    <col min="3668" max="3668" width="13" style="36" customWidth="1"/>
    <col min="3669" max="3669" width="16.42578125" style="36" customWidth="1"/>
    <col min="3670" max="3673" width="15.7109375" style="36" customWidth="1"/>
    <col min="3674" max="3674" width="16.140625" style="36" customWidth="1"/>
    <col min="3675" max="3675" width="12.28515625" style="36" customWidth="1"/>
    <col min="3676" max="3676" width="14.28515625" style="36" customWidth="1"/>
    <col min="3677" max="3678" width="0" style="36" hidden="1" customWidth="1"/>
    <col min="3679" max="3679" width="13.85546875" style="36" customWidth="1"/>
    <col min="3680" max="3681" width="0" style="36" hidden="1" customWidth="1"/>
    <col min="3682" max="3683" width="12.28515625" style="36" customWidth="1"/>
    <col min="3684" max="3684" width="15.140625" style="36" customWidth="1"/>
    <col min="3685" max="3685" width="25.28515625" style="36" customWidth="1"/>
    <col min="3686" max="3696" width="17.85546875" style="36" customWidth="1"/>
    <col min="3697" max="3697" width="15.7109375" style="36" customWidth="1"/>
    <col min="3698" max="3840" width="11.42578125" style="36"/>
    <col min="3841" max="3841" width="1.42578125" style="36" customWidth="1"/>
    <col min="3842" max="3842" width="16.7109375" style="36" customWidth="1"/>
    <col min="3843" max="3843" width="71" style="36" customWidth="1"/>
    <col min="3844" max="3844" width="76.7109375" style="36" customWidth="1"/>
    <col min="3845" max="3845" width="30" style="36" customWidth="1"/>
    <col min="3846" max="3846" width="52" style="36" customWidth="1"/>
    <col min="3847" max="3847" width="45.140625" style="36" customWidth="1"/>
    <col min="3848" max="3848" width="34.42578125" style="36" customWidth="1"/>
    <col min="3849" max="3849" width="0" style="36" hidden="1" customWidth="1"/>
    <col min="3850" max="3850" width="23" style="36" customWidth="1"/>
    <col min="3851" max="3851" width="0" style="36" hidden="1" customWidth="1"/>
    <col min="3852" max="3852" width="23.42578125" style="36" customWidth="1"/>
    <col min="3853" max="3853" width="0" style="36" hidden="1" customWidth="1"/>
    <col min="3854" max="3854" width="21" style="36" customWidth="1"/>
    <col min="3855" max="3855" width="0" style="36" hidden="1" customWidth="1"/>
    <col min="3856" max="3856" width="22.42578125" style="36" customWidth="1"/>
    <col min="3857" max="3857" width="0" style="36" hidden="1" customWidth="1"/>
    <col min="3858" max="3858" width="26.42578125" style="36" customWidth="1"/>
    <col min="3859" max="3859" width="32.42578125" style="36" customWidth="1"/>
    <col min="3860" max="3861" width="0" style="36" hidden="1" customWidth="1"/>
    <col min="3862" max="3862" width="27.28515625" style="36" customWidth="1"/>
    <col min="3863" max="3863" width="0" style="36" hidden="1" customWidth="1"/>
    <col min="3864" max="3864" width="30.42578125" style="36" customWidth="1"/>
    <col min="3865" max="3865" width="0" style="36" hidden="1" customWidth="1"/>
    <col min="3866" max="3866" width="26.7109375" style="36" customWidth="1"/>
    <col min="3867" max="3867" width="0" style="36" hidden="1" customWidth="1"/>
    <col min="3868" max="3868" width="32.140625" style="36" customWidth="1"/>
    <col min="3869" max="3869" width="0" style="36" hidden="1" customWidth="1"/>
    <col min="3870" max="3870" width="28.28515625" style="36" customWidth="1"/>
    <col min="3871" max="3871" width="0" style="36" hidden="1" customWidth="1"/>
    <col min="3872" max="3872" width="25.42578125" style="36" customWidth="1"/>
    <col min="3873" max="3873" width="0" style="36" hidden="1" customWidth="1"/>
    <col min="3874" max="3874" width="30.140625" style="36" customWidth="1"/>
    <col min="3875" max="3875" width="0" style="36" hidden="1" customWidth="1"/>
    <col min="3876" max="3876" width="36" style="36" customWidth="1"/>
    <col min="3877" max="3877" width="0" style="36" hidden="1" customWidth="1"/>
    <col min="3878" max="3878" width="25.85546875" style="36" customWidth="1"/>
    <col min="3879" max="3879" width="0" style="36" hidden="1" customWidth="1"/>
    <col min="3880" max="3880" width="30" style="36" customWidth="1"/>
    <col min="3881" max="3881" width="0" style="36" hidden="1" customWidth="1"/>
    <col min="3882" max="3882" width="25.140625" style="36" customWidth="1"/>
    <col min="3883" max="3883" width="0" style="36" hidden="1" customWidth="1"/>
    <col min="3884" max="3884" width="25" style="36" customWidth="1"/>
    <col min="3885" max="3885" width="0" style="36" hidden="1" customWidth="1"/>
    <col min="3886" max="3886" width="23.85546875" style="36" customWidth="1"/>
    <col min="3887" max="3887" width="0" style="36" hidden="1" customWidth="1"/>
    <col min="3888" max="3888" width="24.7109375" style="36" customWidth="1"/>
    <col min="3889" max="3889" width="0" style="36" hidden="1" customWidth="1"/>
    <col min="3890" max="3890" width="24.28515625" style="36" customWidth="1"/>
    <col min="3891" max="3891" width="0" style="36" hidden="1" customWidth="1"/>
    <col min="3892" max="3892" width="24" style="36" customWidth="1"/>
    <col min="3893" max="3893" width="0" style="36" hidden="1" customWidth="1"/>
    <col min="3894" max="3894" width="24.7109375" style="36" customWidth="1"/>
    <col min="3895" max="3895" width="0" style="36" hidden="1" customWidth="1"/>
    <col min="3896" max="3896" width="22.42578125" style="36" customWidth="1"/>
    <col min="3897" max="3897" width="0" style="36" hidden="1" customWidth="1"/>
    <col min="3898" max="3898" width="25.28515625" style="36" customWidth="1"/>
    <col min="3899" max="3902" width="0" style="36" hidden="1" customWidth="1"/>
    <col min="3903" max="3903" width="23.7109375" style="36" customWidth="1"/>
    <col min="3904" max="3904" width="23" style="36" customWidth="1"/>
    <col min="3905" max="3905" width="28.42578125" style="36" customWidth="1"/>
    <col min="3906" max="3906" width="44.140625" style="36" customWidth="1"/>
    <col min="3907" max="3907" width="28.28515625" style="36" customWidth="1"/>
    <col min="3908" max="3909" width="15.7109375" style="36" customWidth="1"/>
    <col min="3910" max="3910" width="0" style="36" hidden="1" customWidth="1"/>
    <col min="3911" max="3911" width="15.7109375" style="36" customWidth="1"/>
    <col min="3912" max="3912" width="0" style="36" hidden="1" customWidth="1"/>
    <col min="3913" max="3913" width="15.7109375" style="36" customWidth="1"/>
    <col min="3914" max="3914" width="0" style="36" hidden="1" customWidth="1"/>
    <col min="3915" max="3915" width="15.7109375" style="36" customWidth="1"/>
    <col min="3916" max="3916" width="0" style="36" hidden="1" customWidth="1"/>
    <col min="3917" max="3917" width="15.7109375" style="36" customWidth="1"/>
    <col min="3918" max="3918" width="0" style="36" hidden="1" customWidth="1"/>
    <col min="3919" max="3919" width="15.7109375" style="36" customWidth="1"/>
    <col min="3920" max="3920" width="0" style="36" hidden="1" customWidth="1"/>
    <col min="3921" max="3921" width="15.7109375" style="36" customWidth="1"/>
    <col min="3922" max="3922" width="0" style="36" hidden="1" customWidth="1"/>
    <col min="3923" max="3923" width="11.42578125" style="36"/>
    <col min="3924" max="3924" width="13" style="36" customWidth="1"/>
    <col min="3925" max="3925" width="16.42578125" style="36" customWidth="1"/>
    <col min="3926" max="3929" width="15.7109375" style="36" customWidth="1"/>
    <col min="3930" max="3930" width="16.140625" style="36" customWidth="1"/>
    <col min="3931" max="3931" width="12.28515625" style="36" customWidth="1"/>
    <col min="3932" max="3932" width="14.28515625" style="36" customWidth="1"/>
    <col min="3933" max="3934" width="0" style="36" hidden="1" customWidth="1"/>
    <col min="3935" max="3935" width="13.85546875" style="36" customWidth="1"/>
    <col min="3936" max="3937" width="0" style="36" hidden="1" customWidth="1"/>
    <col min="3938" max="3939" width="12.28515625" style="36" customWidth="1"/>
    <col min="3940" max="3940" width="15.140625" style="36" customWidth="1"/>
    <col min="3941" max="3941" width="25.28515625" style="36" customWidth="1"/>
    <col min="3942" max="3952" width="17.85546875" style="36" customWidth="1"/>
    <col min="3953" max="3953" width="15.7109375" style="36" customWidth="1"/>
    <col min="3954" max="4096" width="11.42578125" style="36"/>
    <col min="4097" max="4097" width="1.42578125" style="36" customWidth="1"/>
    <col min="4098" max="4098" width="16.7109375" style="36" customWidth="1"/>
    <col min="4099" max="4099" width="71" style="36" customWidth="1"/>
    <col min="4100" max="4100" width="76.7109375" style="36" customWidth="1"/>
    <col min="4101" max="4101" width="30" style="36" customWidth="1"/>
    <col min="4102" max="4102" width="52" style="36" customWidth="1"/>
    <col min="4103" max="4103" width="45.140625" style="36" customWidth="1"/>
    <col min="4104" max="4104" width="34.42578125" style="36" customWidth="1"/>
    <col min="4105" max="4105" width="0" style="36" hidden="1" customWidth="1"/>
    <col min="4106" max="4106" width="23" style="36" customWidth="1"/>
    <col min="4107" max="4107" width="0" style="36" hidden="1" customWidth="1"/>
    <col min="4108" max="4108" width="23.42578125" style="36" customWidth="1"/>
    <col min="4109" max="4109" width="0" style="36" hidden="1" customWidth="1"/>
    <col min="4110" max="4110" width="21" style="36" customWidth="1"/>
    <col min="4111" max="4111" width="0" style="36" hidden="1" customWidth="1"/>
    <col min="4112" max="4112" width="22.42578125" style="36" customWidth="1"/>
    <col min="4113" max="4113" width="0" style="36" hidden="1" customWidth="1"/>
    <col min="4114" max="4114" width="26.42578125" style="36" customWidth="1"/>
    <col min="4115" max="4115" width="32.42578125" style="36" customWidth="1"/>
    <col min="4116" max="4117" width="0" style="36" hidden="1" customWidth="1"/>
    <col min="4118" max="4118" width="27.28515625" style="36" customWidth="1"/>
    <col min="4119" max="4119" width="0" style="36" hidden="1" customWidth="1"/>
    <col min="4120" max="4120" width="30.42578125" style="36" customWidth="1"/>
    <col min="4121" max="4121" width="0" style="36" hidden="1" customWidth="1"/>
    <col min="4122" max="4122" width="26.7109375" style="36" customWidth="1"/>
    <col min="4123" max="4123" width="0" style="36" hidden="1" customWidth="1"/>
    <col min="4124" max="4124" width="32.140625" style="36" customWidth="1"/>
    <col min="4125" max="4125" width="0" style="36" hidden="1" customWidth="1"/>
    <col min="4126" max="4126" width="28.28515625" style="36" customWidth="1"/>
    <col min="4127" max="4127" width="0" style="36" hidden="1" customWidth="1"/>
    <col min="4128" max="4128" width="25.42578125" style="36" customWidth="1"/>
    <col min="4129" max="4129" width="0" style="36" hidden="1" customWidth="1"/>
    <col min="4130" max="4130" width="30.140625" style="36" customWidth="1"/>
    <col min="4131" max="4131" width="0" style="36" hidden="1" customWidth="1"/>
    <col min="4132" max="4132" width="36" style="36" customWidth="1"/>
    <col min="4133" max="4133" width="0" style="36" hidden="1" customWidth="1"/>
    <col min="4134" max="4134" width="25.85546875" style="36" customWidth="1"/>
    <col min="4135" max="4135" width="0" style="36" hidden="1" customWidth="1"/>
    <col min="4136" max="4136" width="30" style="36" customWidth="1"/>
    <col min="4137" max="4137" width="0" style="36" hidden="1" customWidth="1"/>
    <col min="4138" max="4138" width="25.140625" style="36" customWidth="1"/>
    <col min="4139" max="4139" width="0" style="36" hidden="1" customWidth="1"/>
    <col min="4140" max="4140" width="25" style="36" customWidth="1"/>
    <col min="4141" max="4141" width="0" style="36" hidden="1" customWidth="1"/>
    <col min="4142" max="4142" width="23.85546875" style="36" customWidth="1"/>
    <col min="4143" max="4143" width="0" style="36" hidden="1" customWidth="1"/>
    <col min="4144" max="4144" width="24.7109375" style="36" customWidth="1"/>
    <col min="4145" max="4145" width="0" style="36" hidden="1" customWidth="1"/>
    <col min="4146" max="4146" width="24.28515625" style="36" customWidth="1"/>
    <col min="4147" max="4147" width="0" style="36" hidden="1" customWidth="1"/>
    <col min="4148" max="4148" width="24" style="36" customWidth="1"/>
    <col min="4149" max="4149" width="0" style="36" hidden="1" customWidth="1"/>
    <col min="4150" max="4150" width="24.7109375" style="36" customWidth="1"/>
    <col min="4151" max="4151" width="0" style="36" hidden="1" customWidth="1"/>
    <col min="4152" max="4152" width="22.42578125" style="36" customWidth="1"/>
    <col min="4153" max="4153" width="0" style="36" hidden="1" customWidth="1"/>
    <col min="4154" max="4154" width="25.28515625" style="36" customWidth="1"/>
    <col min="4155" max="4158" width="0" style="36" hidden="1" customWidth="1"/>
    <col min="4159" max="4159" width="23.7109375" style="36" customWidth="1"/>
    <col min="4160" max="4160" width="23" style="36" customWidth="1"/>
    <col min="4161" max="4161" width="28.42578125" style="36" customWidth="1"/>
    <col min="4162" max="4162" width="44.140625" style="36" customWidth="1"/>
    <col min="4163" max="4163" width="28.28515625" style="36" customWidth="1"/>
    <col min="4164" max="4165" width="15.7109375" style="36" customWidth="1"/>
    <col min="4166" max="4166" width="0" style="36" hidden="1" customWidth="1"/>
    <col min="4167" max="4167" width="15.7109375" style="36" customWidth="1"/>
    <col min="4168" max="4168" width="0" style="36" hidden="1" customWidth="1"/>
    <col min="4169" max="4169" width="15.7109375" style="36" customWidth="1"/>
    <col min="4170" max="4170" width="0" style="36" hidden="1" customWidth="1"/>
    <col min="4171" max="4171" width="15.7109375" style="36" customWidth="1"/>
    <col min="4172" max="4172" width="0" style="36" hidden="1" customWidth="1"/>
    <col min="4173" max="4173" width="15.7109375" style="36" customWidth="1"/>
    <col min="4174" max="4174" width="0" style="36" hidden="1" customWidth="1"/>
    <col min="4175" max="4175" width="15.7109375" style="36" customWidth="1"/>
    <col min="4176" max="4176" width="0" style="36" hidden="1" customWidth="1"/>
    <col min="4177" max="4177" width="15.7109375" style="36" customWidth="1"/>
    <col min="4178" max="4178" width="0" style="36" hidden="1" customWidth="1"/>
    <col min="4179" max="4179" width="11.42578125" style="36"/>
    <col min="4180" max="4180" width="13" style="36" customWidth="1"/>
    <col min="4181" max="4181" width="16.42578125" style="36" customWidth="1"/>
    <col min="4182" max="4185" width="15.7109375" style="36" customWidth="1"/>
    <col min="4186" max="4186" width="16.140625" style="36" customWidth="1"/>
    <col min="4187" max="4187" width="12.28515625" style="36" customWidth="1"/>
    <col min="4188" max="4188" width="14.28515625" style="36" customWidth="1"/>
    <col min="4189" max="4190" width="0" style="36" hidden="1" customWidth="1"/>
    <col min="4191" max="4191" width="13.85546875" style="36" customWidth="1"/>
    <col min="4192" max="4193" width="0" style="36" hidden="1" customWidth="1"/>
    <col min="4194" max="4195" width="12.28515625" style="36" customWidth="1"/>
    <col min="4196" max="4196" width="15.140625" style="36" customWidth="1"/>
    <col min="4197" max="4197" width="25.28515625" style="36" customWidth="1"/>
    <col min="4198" max="4208" width="17.85546875" style="36" customWidth="1"/>
    <col min="4209" max="4209" width="15.7109375" style="36" customWidth="1"/>
    <col min="4210" max="4352" width="11.42578125" style="36"/>
    <col min="4353" max="4353" width="1.42578125" style="36" customWidth="1"/>
    <col min="4354" max="4354" width="16.7109375" style="36" customWidth="1"/>
    <col min="4355" max="4355" width="71" style="36" customWidth="1"/>
    <col min="4356" max="4356" width="76.7109375" style="36" customWidth="1"/>
    <col min="4357" max="4357" width="30" style="36" customWidth="1"/>
    <col min="4358" max="4358" width="52" style="36" customWidth="1"/>
    <col min="4359" max="4359" width="45.140625" style="36" customWidth="1"/>
    <col min="4360" max="4360" width="34.42578125" style="36" customWidth="1"/>
    <col min="4361" max="4361" width="0" style="36" hidden="1" customWidth="1"/>
    <col min="4362" max="4362" width="23" style="36" customWidth="1"/>
    <col min="4363" max="4363" width="0" style="36" hidden="1" customWidth="1"/>
    <col min="4364" max="4364" width="23.42578125" style="36" customWidth="1"/>
    <col min="4365" max="4365" width="0" style="36" hidden="1" customWidth="1"/>
    <col min="4366" max="4366" width="21" style="36" customWidth="1"/>
    <col min="4367" max="4367" width="0" style="36" hidden="1" customWidth="1"/>
    <col min="4368" max="4368" width="22.42578125" style="36" customWidth="1"/>
    <col min="4369" max="4369" width="0" style="36" hidden="1" customWidth="1"/>
    <col min="4370" max="4370" width="26.42578125" style="36" customWidth="1"/>
    <col min="4371" max="4371" width="32.42578125" style="36" customWidth="1"/>
    <col min="4372" max="4373" width="0" style="36" hidden="1" customWidth="1"/>
    <col min="4374" max="4374" width="27.28515625" style="36" customWidth="1"/>
    <col min="4375" max="4375" width="0" style="36" hidden="1" customWidth="1"/>
    <col min="4376" max="4376" width="30.42578125" style="36" customWidth="1"/>
    <col min="4377" max="4377" width="0" style="36" hidden="1" customWidth="1"/>
    <col min="4378" max="4378" width="26.7109375" style="36" customWidth="1"/>
    <col min="4379" max="4379" width="0" style="36" hidden="1" customWidth="1"/>
    <col min="4380" max="4380" width="32.140625" style="36" customWidth="1"/>
    <col min="4381" max="4381" width="0" style="36" hidden="1" customWidth="1"/>
    <col min="4382" max="4382" width="28.28515625" style="36" customWidth="1"/>
    <col min="4383" max="4383" width="0" style="36" hidden="1" customWidth="1"/>
    <col min="4384" max="4384" width="25.42578125" style="36" customWidth="1"/>
    <col min="4385" max="4385" width="0" style="36" hidden="1" customWidth="1"/>
    <col min="4386" max="4386" width="30.140625" style="36" customWidth="1"/>
    <col min="4387" max="4387" width="0" style="36" hidden="1" customWidth="1"/>
    <col min="4388" max="4388" width="36" style="36" customWidth="1"/>
    <col min="4389" max="4389" width="0" style="36" hidden="1" customWidth="1"/>
    <col min="4390" max="4390" width="25.85546875" style="36" customWidth="1"/>
    <col min="4391" max="4391" width="0" style="36" hidden="1" customWidth="1"/>
    <col min="4392" max="4392" width="30" style="36" customWidth="1"/>
    <col min="4393" max="4393" width="0" style="36" hidden="1" customWidth="1"/>
    <col min="4394" max="4394" width="25.140625" style="36" customWidth="1"/>
    <col min="4395" max="4395" width="0" style="36" hidden="1" customWidth="1"/>
    <col min="4396" max="4396" width="25" style="36" customWidth="1"/>
    <col min="4397" max="4397" width="0" style="36" hidden="1" customWidth="1"/>
    <col min="4398" max="4398" width="23.85546875" style="36" customWidth="1"/>
    <col min="4399" max="4399" width="0" style="36" hidden="1" customWidth="1"/>
    <col min="4400" max="4400" width="24.7109375" style="36" customWidth="1"/>
    <col min="4401" max="4401" width="0" style="36" hidden="1" customWidth="1"/>
    <col min="4402" max="4402" width="24.28515625" style="36" customWidth="1"/>
    <col min="4403" max="4403" width="0" style="36" hidden="1" customWidth="1"/>
    <col min="4404" max="4404" width="24" style="36" customWidth="1"/>
    <col min="4405" max="4405" width="0" style="36" hidden="1" customWidth="1"/>
    <col min="4406" max="4406" width="24.7109375" style="36" customWidth="1"/>
    <col min="4407" max="4407" width="0" style="36" hidden="1" customWidth="1"/>
    <col min="4408" max="4408" width="22.42578125" style="36" customWidth="1"/>
    <col min="4409" max="4409" width="0" style="36" hidden="1" customWidth="1"/>
    <col min="4410" max="4410" width="25.28515625" style="36" customWidth="1"/>
    <col min="4411" max="4414" width="0" style="36" hidden="1" customWidth="1"/>
    <col min="4415" max="4415" width="23.7109375" style="36" customWidth="1"/>
    <col min="4416" max="4416" width="23" style="36" customWidth="1"/>
    <col min="4417" max="4417" width="28.42578125" style="36" customWidth="1"/>
    <col min="4418" max="4418" width="44.140625" style="36" customWidth="1"/>
    <col min="4419" max="4419" width="28.28515625" style="36" customWidth="1"/>
    <col min="4420" max="4421" width="15.7109375" style="36" customWidth="1"/>
    <col min="4422" max="4422" width="0" style="36" hidden="1" customWidth="1"/>
    <col min="4423" max="4423" width="15.7109375" style="36" customWidth="1"/>
    <col min="4424" max="4424" width="0" style="36" hidden="1" customWidth="1"/>
    <col min="4425" max="4425" width="15.7109375" style="36" customWidth="1"/>
    <col min="4426" max="4426" width="0" style="36" hidden="1" customWidth="1"/>
    <col min="4427" max="4427" width="15.7109375" style="36" customWidth="1"/>
    <col min="4428" max="4428" width="0" style="36" hidden="1" customWidth="1"/>
    <col min="4429" max="4429" width="15.7109375" style="36" customWidth="1"/>
    <col min="4430" max="4430" width="0" style="36" hidden="1" customWidth="1"/>
    <col min="4431" max="4431" width="15.7109375" style="36" customWidth="1"/>
    <col min="4432" max="4432" width="0" style="36" hidden="1" customWidth="1"/>
    <col min="4433" max="4433" width="15.7109375" style="36" customWidth="1"/>
    <col min="4434" max="4434" width="0" style="36" hidden="1" customWidth="1"/>
    <col min="4435" max="4435" width="11.42578125" style="36"/>
    <col min="4436" max="4436" width="13" style="36" customWidth="1"/>
    <col min="4437" max="4437" width="16.42578125" style="36" customWidth="1"/>
    <col min="4438" max="4441" width="15.7109375" style="36" customWidth="1"/>
    <col min="4442" max="4442" width="16.140625" style="36" customWidth="1"/>
    <col min="4443" max="4443" width="12.28515625" style="36" customWidth="1"/>
    <col min="4444" max="4444" width="14.28515625" style="36" customWidth="1"/>
    <col min="4445" max="4446" width="0" style="36" hidden="1" customWidth="1"/>
    <col min="4447" max="4447" width="13.85546875" style="36" customWidth="1"/>
    <col min="4448" max="4449" width="0" style="36" hidden="1" customWidth="1"/>
    <col min="4450" max="4451" width="12.28515625" style="36" customWidth="1"/>
    <col min="4452" max="4452" width="15.140625" style="36" customWidth="1"/>
    <col min="4453" max="4453" width="25.28515625" style="36" customWidth="1"/>
    <col min="4454" max="4464" width="17.85546875" style="36" customWidth="1"/>
    <col min="4465" max="4465" width="15.7109375" style="36" customWidth="1"/>
    <col min="4466" max="4608" width="11.42578125" style="36"/>
    <col min="4609" max="4609" width="1.42578125" style="36" customWidth="1"/>
    <col min="4610" max="4610" width="16.7109375" style="36" customWidth="1"/>
    <col min="4611" max="4611" width="71" style="36" customWidth="1"/>
    <col min="4612" max="4612" width="76.7109375" style="36" customWidth="1"/>
    <col min="4613" max="4613" width="30" style="36" customWidth="1"/>
    <col min="4614" max="4614" width="52" style="36" customWidth="1"/>
    <col min="4615" max="4615" width="45.140625" style="36" customWidth="1"/>
    <col min="4616" max="4616" width="34.42578125" style="36" customWidth="1"/>
    <col min="4617" max="4617" width="0" style="36" hidden="1" customWidth="1"/>
    <col min="4618" max="4618" width="23" style="36" customWidth="1"/>
    <col min="4619" max="4619" width="0" style="36" hidden="1" customWidth="1"/>
    <col min="4620" max="4620" width="23.42578125" style="36" customWidth="1"/>
    <col min="4621" max="4621" width="0" style="36" hidden="1" customWidth="1"/>
    <col min="4622" max="4622" width="21" style="36" customWidth="1"/>
    <col min="4623" max="4623" width="0" style="36" hidden="1" customWidth="1"/>
    <col min="4624" max="4624" width="22.42578125" style="36" customWidth="1"/>
    <col min="4625" max="4625" width="0" style="36" hidden="1" customWidth="1"/>
    <col min="4626" max="4626" width="26.42578125" style="36" customWidth="1"/>
    <col min="4627" max="4627" width="32.42578125" style="36" customWidth="1"/>
    <col min="4628" max="4629" width="0" style="36" hidden="1" customWidth="1"/>
    <col min="4630" max="4630" width="27.28515625" style="36" customWidth="1"/>
    <col min="4631" max="4631" width="0" style="36" hidden="1" customWidth="1"/>
    <col min="4632" max="4632" width="30.42578125" style="36" customWidth="1"/>
    <col min="4633" max="4633" width="0" style="36" hidden="1" customWidth="1"/>
    <col min="4634" max="4634" width="26.7109375" style="36" customWidth="1"/>
    <col min="4635" max="4635" width="0" style="36" hidden="1" customWidth="1"/>
    <col min="4636" max="4636" width="32.140625" style="36" customWidth="1"/>
    <col min="4637" max="4637" width="0" style="36" hidden="1" customWidth="1"/>
    <col min="4638" max="4638" width="28.28515625" style="36" customWidth="1"/>
    <col min="4639" max="4639" width="0" style="36" hidden="1" customWidth="1"/>
    <col min="4640" max="4640" width="25.42578125" style="36" customWidth="1"/>
    <col min="4641" max="4641" width="0" style="36" hidden="1" customWidth="1"/>
    <col min="4642" max="4642" width="30.140625" style="36" customWidth="1"/>
    <col min="4643" max="4643" width="0" style="36" hidden="1" customWidth="1"/>
    <col min="4644" max="4644" width="36" style="36" customWidth="1"/>
    <col min="4645" max="4645" width="0" style="36" hidden="1" customWidth="1"/>
    <col min="4646" max="4646" width="25.85546875" style="36" customWidth="1"/>
    <col min="4647" max="4647" width="0" style="36" hidden="1" customWidth="1"/>
    <col min="4648" max="4648" width="30" style="36" customWidth="1"/>
    <col min="4649" max="4649" width="0" style="36" hidden="1" customWidth="1"/>
    <col min="4650" max="4650" width="25.140625" style="36" customWidth="1"/>
    <col min="4651" max="4651" width="0" style="36" hidden="1" customWidth="1"/>
    <col min="4652" max="4652" width="25" style="36" customWidth="1"/>
    <col min="4653" max="4653" width="0" style="36" hidden="1" customWidth="1"/>
    <col min="4654" max="4654" width="23.85546875" style="36" customWidth="1"/>
    <col min="4655" max="4655" width="0" style="36" hidden="1" customWidth="1"/>
    <col min="4656" max="4656" width="24.7109375" style="36" customWidth="1"/>
    <col min="4657" max="4657" width="0" style="36" hidden="1" customWidth="1"/>
    <col min="4658" max="4658" width="24.28515625" style="36" customWidth="1"/>
    <col min="4659" max="4659" width="0" style="36" hidden="1" customWidth="1"/>
    <col min="4660" max="4660" width="24" style="36" customWidth="1"/>
    <col min="4661" max="4661" width="0" style="36" hidden="1" customWidth="1"/>
    <col min="4662" max="4662" width="24.7109375" style="36" customWidth="1"/>
    <col min="4663" max="4663" width="0" style="36" hidden="1" customWidth="1"/>
    <col min="4664" max="4664" width="22.42578125" style="36" customWidth="1"/>
    <col min="4665" max="4665" width="0" style="36" hidden="1" customWidth="1"/>
    <col min="4666" max="4666" width="25.28515625" style="36" customWidth="1"/>
    <col min="4667" max="4670" width="0" style="36" hidden="1" customWidth="1"/>
    <col min="4671" max="4671" width="23.7109375" style="36" customWidth="1"/>
    <col min="4672" max="4672" width="23" style="36" customWidth="1"/>
    <col min="4673" max="4673" width="28.42578125" style="36" customWidth="1"/>
    <col min="4674" max="4674" width="44.140625" style="36" customWidth="1"/>
    <col min="4675" max="4675" width="28.28515625" style="36" customWidth="1"/>
    <col min="4676" max="4677" width="15.7109375" style="36" customWidth="1"/>
    <col min="4678" max="4678" width="0" style="36" hidden="1" customWidth="1"/>
    <col min="4679" max="4679" width="15.7109375" style="36" customWidth="1"/>
    <col min="4680" max="4680" width="0" style="36" hidden="1" customWidth="1"/>
    <col min="4681" max="4681" width="15.7109375" style="36" customWidth="1"/>
    <col min="4682" max="4682" width="0" style="36" hidden="1" customWidth="1"/>
    <col min="4683" max="4683" width="15.7109375" style="36" customWidth="1"/>
    <col min="4684" max="4684" width="0" style="36" hidden="1" customWidth="1"/>
    <col min="4685" max="4685" width="15.7109375" style="36" customWidth="1"/>
    <col min="4686" max="4686" width="0" style="36" hidden="1" customWidth="1"/>
    <col min="4687" max="4687" width="15.7109375" style="36" customWidth="1"/>
    <col min="4688" max="4688" width="0" style="36" hidden="1" customWidth="1"/>
    <col min="4689" max="4689" width="15.7109375" style="36" customWidth="1"/>
    <col min="4690" max="4690" width="0" style="36" hidden="1" customWidth="1"/>
    <col min="4691" max="4691" width="11.42578125" style="36"/>
    <col min="4692" max="4692" width="13" style="36" customWidth="1"/>
    <col min="4693" max="4693" width="16.42578125" style="36" customWidth="1"/>
    <col min="4694" max="4697" width="15.7109375" style="36" customWidth="1"/>
    <col min="4698" max="4698" width="16.140625" style="36" customWidth="1"/>
    <col min="4699" max="4699" width="12.28515625" style="36" customWidth="1"/>
    <col min="4700" max="4700" width="14.28515625" style="36" customWidth="1"/>
    <col min="4701" max="4702" width="0" style="36" hidden="1" customWidth="1"/>
    <col min="4703" max="4703" width="13.85546875" style="36" customWidth="1"/>
    <col min="4704" max="4705" width="0" style="36" hidden="1" customWidth="1"/>
    <col min="4706" max="4707" width="12.28515625" style="36" customWidth="1"/>
    <col min="4708" max="4708" width="15.140625" style="36" customWidth="1"/>
    <col min="4709" max="4709" width="25.28515625" style="36" customWidth="1"/>
    <col min="4710" max="4720" width="17.85546875" style="36" customWidth="1"/>
    <col min="4721" max="4721" width="15.7109375" style="36" customWidth="1"/>
    <col min="4722" max="4864" width="11.42578125" style="36"/>
    <col min="4865" max="4865" width="1.42578125" style="36" customWidth="1"/>
    <col min="4866" max="4866" width="16.7109375" style="36" customWidth="1"/>
    <col min="4867" max="4867" width="71" style="36" customWidth="1"/>
    <col min="4868" max="4868" width="76.7109375" style="36" customWidth="1"/>
    <col min="4869" max="4869" width="30" style="36" customWidth="1"/>
    <col min="4870" max="4870" width="52" style="36" customWidth="1"/>
    <col min="4871" max="4871" width="45.140625" style="36" customWidth="1"/>
    <col min="4872" max="4872" width="34.42578125" style="36" customWidth="1"/>
    <col min="4873" max="4873" width="0" style="36" hidden="1" customWidth="1"/>
    <col min="4874" max="4874" width="23" style="36" customWidth="1"/>
    <col min="4875" max="4875" width="0" style="36" hidden="1" customWidth="1"/>
    <col min="4876" max="4876" width="23.42578125" style="36" customWidth="1"/>
    <col min="4877" max="4877" width="0" style="36" hidden="1" customWidth="1"/>
    <col min="4878" max="4878" width="21" style="36" customWidth="1"/>
    <col min="4879" max="4879" width="0" style="36" hidden="1" customWidth="1"/>
    <col min="4880" max="4880" width="22.42578125" style="36" customWidth="1"/>
    <col min="4881" max="4881" width="0" style="36" hidden="1" customWidth="1"/>
    <col min="4882" max="4882" width="26.42578125" style="36" customWidth="1"/>
    <col min="4883" max="4883" width="32.42578125" style="36" customWidth="1"/>
    <col min="4884" max="4885" width="0" style="36" hidden="1" customWidth="1"/>
    <col min="4886" max="4886" width="27.28515625" style="36" customWidth="1"/>
    <col min="4887" max="4887" width="0" style="36" hidden="1" customWidth="1"/>
    <col min="4888" max="4888" width="30.42578125" style="36" customWidth="1"/>
    <col min="4889" max="4889" width="0" style="36" hidden="1" customWidth="1"/>
    <col min="4890" max="4890" width="26.7109375" style="36" customWidth="1"/>
    <col min="4891" max="4891" width="0" style="36" hidden="1" customWidth="1"/>
    <col min="4892" max="4892" width="32.140625" style="36" customWidth="1"/>
    <col min="4893" max="4893" width="0" style="36" hidden="1" customWidth="1"/>
    <col min="4894" max="4894" width="28.28515625" style="36" customWidth="1"/>
    <col min="4895" max="4895" width="0" style="36" hidden="1" customWidth="1"/>
    <col min="4896" max="4896" width="25.42578125" style="36" customWidth="1"/>
    <col min="4897" max="4897" width="0" style="36" hidden="1" customWidth="1"/>
    <col min="4898" max="4898" width="30.140625" style="36" customWidth="1"/>
    <col min="4899" max="4899" width="0" style="36" hidden="1" customWidth="1"/>
    <col min="4900" max="4900" width="36" style="36" customWidth="1"/>
    <col min="4901" max="4901" width="0" style="36" hidden="1" customWidth="1"/>
    <col min="4902" max="4902" width="25.85546875" style="36" customWidth="1"/>
    <col min="4903" max="4903" width="0" style="36" hidden="1" customWidth="1"/>
    <col min="4904" max="4904" width="30" style="36" customWidth="1"/>
    <col min="4905" max="4905" width="0" style="36" hidden="1" customWidth="1"/>
    <col min="4906" max="4906" width="25.140625" style="36" customWidth="1"/>
    <col min="4907" max="4907" width="0" style="36" hidden="1" customWidth="1"/>
    <col min="4908" max="4908" width="25" style="36" customWidth="1"/>
    <col min="4909" max="4909" width="0" style="36" hidden="1" customWidth="1"/>
    <col min="4910" max="4910" width="23.85546875" style="36" customWidth="1"/>
    <col min="4911" max="4911" width="0" style="36" hidden="1" customWidth="1"/>
    <col min="4912" max="4912" width="24.7109375" style="36" customWidth="1"/>
    <col min="4913" max="4913" width="0" style="36" hidden="1" customWidth="1"/>
    <col min="4914" max="4914" width="24.28515625" style="36" customWidth="1"/>
    <col min="4915" max="4915" width="0" style="36" hidden="1" customWidth="1"/>
    <col min="4916" max="4916" width="24" style="36" customWidth="1"/>
    <col min="4917" max="4917" width="0" style="36" hidden="1" customWidth="1"/>
    <col min="4918" max="4918" width="24.7109375" style="36" customWidth="1"/>
    <col min="4919" max="4919" width="0" style="36" hidden="1" customWidth="1"/>
    <col min="4920" max="4920" width="22.42578125" style="36" customWidth="1"/>
    <col min="4921" max="4921" width="0" style="36" hidden="1" customWidth="1"/>
    <col min="4922" max="4922" width="25.28515625" style="36" customWidth="1"/>
    <col min="4923" max="4926" width="0" style="36" hidden="1" customWidth="1"/>
    <col min="4927" max="4927" width="23.7109375" style="36" customWidth="1"/>
    <col min="4928" max="4928" width="23" style="36" customWidth="1"/>
    <col min="4929" max="4929" width="28.42578125" style="36" customWidth="1"/>
    <col min="4930" max="4930" width="44.140625" style="36" customWidth="1"/>
    <col min="4931" max="4931" width="28.28515625" style="36" customWidth="1"/>
    <col min="4932" max="4933" width="15.7109375" style="36" customWidth="1"/>
    <col min="4934" max="4934" width="0" style="36" hidden="1" customWidth="1"/>
    <col min="4935" max="4935" width="15.7109375" style="36" customWidth="1"/>
    <col min="4936" max="4936" width="0" style="36" hidden="1" customWidth="1"/>
    <col min="4937" max="4937" width="15.7109375" style="36" customWidth="1"/>
    <col min="4938" max="4938" width="0" style="36" hidden="1" customWidth="1"/>
    <col min="4939" max="4939" width="15.7109375" style="36" customWidth="1"/>
    <col min="4940" max="4940" width="0" style="36" hidden="1" customWidth="1"/>
    <col min="4941" max="4941" width="15.7109375" style="36" customWidth="1"/>
    <col min="4942" max="4942" width="0" style="36" hidden="1" customWidth="1"/>
    <col min="4943" max="4943" width="15.7109375" style="36" customWidth="1"/>
    <col min="4944" max="4944" width="0" style="36" hidden="1" customWidth="1"/>
    <col min="4945" max="4945" width="15.7109375" style="36" customWidth="1"/>
    <col min="4946" max="4946" width="0" style="36" hidden="1" customWidth="1"/>
    <col min="4947" max="4947" width="11.42578125" style="36"/>
    <col min="4948" max="4948" width="13" style="36" customWidth="1"/>
    <col min="4949" max="4949" width="16.42578125" style="36" customWidth="1"/>
    <col min="4950" max="4953" width="15.7109375" style="36" customWidth="1"/>
    <col min="4954" max="4954" width="16.140625" style="36" customWidth="1"/>
    <col min="4955" max="4955" width="12.28515625" style="36" customWidth="1"/>
    <col min="4956" max="4956" width="14.28515625" style="36" customWidth="1"/>
    <col min="4957" max="4958" width="0" style="36" hidden="1" customWidth="1"/>
    <col min="4959" max="4959" width="13.85546875" style="36" customWidth="1"/>
    <col min="4960" max="4961" width="0" style="36" hidden="1" customWidth="1"/>
    <col min="4962" max="4963" width="12.28515625" style="36" customWidth="1"/>
    <col min="4964" max="4964" width="15.140625" style="36" customWidth="1"/>
    <col min="4965" max="4965" width="25.28515625" style="36" customWidth="1"/>
    <col min="4966" max="4976" width="17.85546875" style="36" customWidth="1"/>
    <col min="4977" max="4977" width="15.7109375" style="36" customWidth="1"/>
    <col min="4978" max="5120" width="11.42578125" style="36"/>
    <col min="5121" max="5121" width="1.42578125" style="36" customWidth="1"/>
    <col min="5122" max="5122" width="16.7109375" style="36" customWidth="1"/>
    <col min="5123" max="5123" width="71" style="36" customWidth="1"/>
    <col min="5124" max="5124" width="76.7109375" style="36" customWidth="1"/>
    <col min="5125" max="5125" width="30" style="36" customWidth="1"/>
    <col min="5126" max="5126" width="52" style="36" customWidth="1"/>
    <col min="5127" max="5127" width="45.140625" style="36" customWidth="1"/>
    <col min="5128" max="5128" width="34.42578125" style="36" customWidth="1"/>
    <col min="5129" max="5129" width="0" style="36" hidden="1" customWidth="1"/>
    <col min="5130" max="5130" width="23" style="36" customWidth="1"/>
    <col min="5131" max="5131" width="0" style="36" hidden="1" customWidth="1"/>
    <col min="5132" max="5132" width="23.42578125" style="36" customWidth="1"/>
    <col min="5133" max="5133" width="0" style="36" hidden="1" customWidth="1"/>
    <col min="5134" max="5134" width="21" style="36" customWidth="1"/>
    <col min="5135" max="5135" width="0" style="36" hidden="1" customWidth="1"/>
    <col min="5136" max="5136" width="22.42578125" style="36" customWidth="1"/>
    <col min="5137" max="5137" width="0" style="36" hidden="1" customWidth="1"/>
    <col min="5138" max="5138" width="26.42578125" style="36" customWidth="1"/>
    <col min="5139" max="5139" width="32.42578125" style="36" customWidth="1"/>
    <col min="5140" max="5141" width="0" style="36" hidden="1" customWidth="1"/>
    <col min="5142" max="5142" width="27.28515625" style="36" customWidth="1"/>
    <col min="5143" max="5143" width="0" style="36" hidden="1" customWidth="1"/>
    <col min="5144" max="5144" width="30.42578125" style="36" customWidth="1"/>
    <col min="5145" max="5145" width="0" style="36" hidden="1" customWidth="1"/>
    <col min="5146" max="5146" width="26.7109375" style="36" customWidth="1"/>
    <col min="5147" max="5147" width="0" style="36" hidden="1" customWidth="1"/>
    <col min="5148" max="5148" width="32.140625" style="36" customWidth="1"/>
    <col min="5149" max="5149" width="0" style="36" hidden="1" customWidth="1"/>
    <col min="5150" max="5150" width="28.28515625" style="36" customWidth="1"/>
    <col min="5151" max="5151" width="0" style="36" hidden="1" customWidth="1"/>
    <col min="5152" max="5152" width="25.42578125" style="36" customWidth="1"/>
    <col min="5153" max="5153" width="0" style="36" hidden="1" customWidth="1"/>
    <col min="5154" max="5154" width="30.140625" style="36" customWidth="1"/>
    <col min="5155" max="5155" width="0" style="36" hidden="1" customWidth="1"/>
    <col min="5156" max="5156" width="36" style="36" customWidth="1"/>
    <col min="5157" max="5157" width="0" style="36" hidden="1" customWidth="1"/>
    <col min="5158" max="5158" width="25.85546875" style="36" customWidth="1"/>
    <col min="5159" max="5159" width="0" style="36" hidden="1" customWidth="1"/>
    <col min="5160" max="5160" width="30" style="36" customWidth="1"/>
    <col min="5161" max="5161" width="0" style="36" hidden="1" customWidth="1"/>
    <col min="5162" max="5162" width="25.140625" style="36" customWidth="1"/>
    <col min="5163" max="5163" width="0" style="36" hidden="1" customWidth="1"/>
    <col min="5164" max="5164" width="25" style="36" customWidth="1"/>
    <col min="5165" max="5165" width="0" style="36" hidden="1" customWidth="1"/>
    <col min="5166" max="5166" width="23.85546875" style="36" customWidth="1"/>
    <col min="5167" max="5167" width="0" style="36" hidden="1" customWidth="1"/>
    <col min="5168" max="5168" width="24.7109375" style="36" customWidth="1"/>
    <col min="5169" max="5169" width="0" style="36" hidden="1" customWidth="1"/>
    <col min="5170" max="5170" width="24.28515625" style="36" customWidth="1"/>
    <col min="5171" max="5171" width="0" style="36" hidden="1" customWidth="1"/>
    <col min="5172" max="5172" width="24" style="36" customWidth="1"/>
    <col min="5173" max="5173" width="0" style="36" hidden="1" customWidth="1"/>
    <col min="5174" max="5174" width="24.7109375" style="36" customWidth="1"/>
    <col min="5175" max="5175" width="0" style="36" hidden="1" customWidth="1"/>
    <col min="5176" max="5176" width="22.42578125" style="36" customWidth="1"/>
    <col min="5177" max="5177" width="0" style="36" hidden="1" customWidth="1"/>
    <col min="5178" max="5178" width="25.28515625" style="36" customWidth="1"/>
    <col min="5179" max="5182" width="0" style="36" hidden="1" customWidth="1"/>
    <col min="5183" max="5183" width="23.7109375" style="36" customWidth="1"/>
    <col min="5184" max="5184" width="23" style="36" customWidth="1"/>
    <col min="5185" max="5185" width="28.42578125" style="36" customWidth="1"/>
    <col min="5186" max="5186" width="44.140625" style="36" customWidth="1"/>
    <col min="5187" max="5187" width="28.28515625" style="36" customWidth="1"/>
    <col min="5188" max="5189" width="15.7109375" style="36" customWidth="1"/>
    <col min="5190" max="5190" width="0" style="36" hidden="1" customWidth="1"/>
    <col min="5191" max="5191" width="15.7109375" style="36" customWidth="1"/>
    <col min="5192" max="5192" width="0" style="36" hidden="1" customWidth="1"/>
    <col min="5193" max="5193" width="15.7109375" style="36" customWidth="1"/>
    <col min="5194" max="5194" width="0" style="36" hidden="1" customWidth="1"/>
    <col min="5195" max="5195" width="15.7109375" style="36" customWidth="1"/>
    <col min="5196" max="5196" width="0" style="36" hidden="1" customWidth="1"/>
    <col min="5197" max="5197" width="15.7109375" style="36" customWidth="1"/>
    <col min="5198" max="5198" width="0" style="36" hidden="1" customWidth="1"/>
    <col min="5199" max="5199" width="15.7109375" style="36" customWidth="1"/>
    <col min="5200" max="5200" width="0" style="36" hidden="1" customWidth="1"/>
    <col min="5201" max="5201" width="15.7109375" style="36" customWidth="1"/>
    <col min="5202" max="5202" width="0" style="36" hidden="1" customWidth="1"/>
    <col min="5203" max="5203" width="11.42578125" style="36"/>
    <col min="5204" max="5204" width="13" style="36" customWidth="1"/>
    <col min="5205" max="5205" width="16.42578125" style="36" customWidth="1"/>
    <col min="5206" max="5209" width="15.7109375" style="36" customWidth="1"/>
    <col min="5210" max="5210" width="16.140625" style="36" customWidth="1"/>
    <col min="5211" max="5211" width="12.28515625" style="36" customWidth="1"/>
    <col min="5212" max="5212" width="14.28515625" style="36" customWidth="1"/>
    <col min="5213" max="5214" width="0" style="36" hidden="1" customWidth="1"/>
    <col min="5215" max="5215" width="13.85546875" style="36" customWidth="1"/>
    <col min="5216" max="5217" width="0" style="36" hidden="1" customWidth="1"/>
    <col min="5218" max="5219" width="12.28515625" style="36" customWidth="1"/>
    <col min="5220" max="5220" width="15.140625" style="36" customWidth="1"/>
    <col min="5221" max="5221" width="25.28515625" style="36" customWidth="1"/>
    <col min="5222" max="5232" width="17.85546875" style="36" customWidth="1"/>
    <col min="5233" max="5233" width="15.7109375" style="36" customWidth="1"/>
    <col min="5234" max="5376" width="11.42578125" style="36"/>
    <col min="5377" max="5377" width="1.42578125" style="36" customWidth="1"/>
    <col min="5378" max="5378" width="16.7109375" style="36" customWidth="1"/>
    <col min="5379" max="5379" width="71" style="36" customWidth="1"/>
    <col min="5380" max="5380" width="76.7109375" style="36" customWidth="1"/>
    <col min="5381" max="5381" width="30" style="36" customWidth="1"/>
    <col min="5382" max="5382" width="52" style="36" customWidth="1"/>
    <col min="5383" max="5383" width="45.140625" style="36" customWidth="1"/>
    <col min="5384" max="5384" width="34.42578125" style="36" customWidth="1"/>
    <col min="5385" max="5385" width="0" style="36" hidden="1" customWidth="1"/>
    <col min="5386" max="5386" width="23" style="36" customWidth="1"/>
    <col min="5387" max="5387" width="0" style="36" hidden="1" customWidth="1"/>
    <col min="5388" max="5388" width="23.42578125" style="36" customWidth="1"/>
    <col min="5389" max="5389" width="0" style="36" hidden="1" customWidth="1"/>
    <col min="5390" max="5390" width="21" style="36" customWidth="1"/>
    <col min="5391" max="5391" width="0" style="36" hidden="1" customWidth="1"/>
    <col min="5392" max="5392" width="22.42578125" style="36" customWidth="1"/>
    <col min="5393" max="5393" width="0" style="36" hidden="1" customWidth="1"/>
    <col min="5394" max="5394" width="26.42578125" style="36" customWidth="1"/>
    <col min="5395" max="5395" width="32.42578125" style="36" customWidth="1"/>
    <col min="5396" max="5397" width="0" style="36" hidden="1" customWidth="1"/>
    <col min="5398" max="5398" width="27.28515625" style="36" customWidth="1"/>
    <col min="5399" max="5399" width="0" style="36" hidden="1" customWidth="1"/>
    <col min="5400" max="5400" width="30.42578125" style="36" customWidth="1"/>
    <col min="5401" max="5401" width="0" style="36" hidden="1" customWidth="1"/>
    <col min="5402" max="5402" width="26.7109375" style="36" customWidth="1"/>
    <col min="5403" max="5403" width="0" style="36" hidden="1" customWidth="1"/>
    <col min="5404" max="5404" width="32.140625" style="36" customWidth="1"/>
    <col min="5405" max="5405" width="0" style="36" hidden="1" customWidth="1"/>
    <col min="5406" max="5406" width="28.28515625" style="36" customWidth="1"/>
    <col min="5407" max="5407" width="0" style="36" hidden="1" customWidth="1"/>
    <col min="5408" max="5408" width="25.42578125" style="36" customWidth="1"/>
    <col min="5409" max="5409" width="0" style="36" hidden="1" customWidth="1"/>
    <col min="5410" max="5410" width="30.140625" style="36" customWidth="1"/>
    <col min="5411" max="5411" width="0" style="36" hidden="1" customWidth="1"/>
    <col min="5412" max="5412" width="36" style="36" customWidth="1"/>
    <col min="5413" max="5413" width="0" style="36" hidden="1" customWidth="1"/>
    <col min="5414" max="5414" width="25.85546875" style="36" customWidth="1"/>
    <col min="5415" max="5415" width="0" style="36" hidden="1" customWidth="1"/>
    <col min="5416" max="5416" width="30" style="36" customWidth="1"/>
    <col min="5417" max="5417" width="0" style="36" hidden="1" customWidth="1"/>
    <col min="5418" max="5418" width="25.140625" style="36" customWidth="1"/>
    <col min="5419" max="5419" width="0" style="36" hidden="1" customWidth="1"/>
    <col min="5420" max="5420" width="25" style="36" customWidth="1"/>
    <col min="5421" max="5421" width="0" style="36" hidden="1" customWidth="1"/>
    <col min="5422" max="5422" width="23.85546875" style="36" customWidth="1"/>
    <col min="5423" max="5423" width="0" style="36" hidden="1" customWidth="1"/>
    <col min="5424" max="5424" width="24.7109375" style="36" customWidth="1"/>
    <col min="5425" max="5425" width="0" style="36" hidden="1" customWidth="1"/>
    <col min="5426" max="5426" width="24.28515625" style="36" customWidth="1"/>
    <col min="5427" max="5427" width="0" style="36" hidden="1" customWidth="1"/>
    <col min="5428" max="5428" width="24" style="36" customWidth="1"/>
    <col min="5429" max="5429" width="0" style="36" hidden="1" customWidth="1"/>
    <col min="5430" max="5430" width="24.7109375" style="36" customWidth="1"/>
    <col min="5431" max="5431" width="0" style="36" hidden="1" customWidth="1"/>
    <col min="5432" max="5432" width="22.42578125" style="36" customWidth="1"/>
    <col min="5433" max="5433" width="0" style="36" hidden="1" customWidth="1"/>
    <col min="5434" max="5434" width="25.28515625" style="36" customWidth="1"/>
    <col min="5435" max="5438" width="0" style="36" hidden="1" customWidth="1"/>
    <col min="5439" max="5439" width="23.7109375" style="36" customWidth="1"/>
    <col min="5440" max="5440" width="23" style="36" customWidth="1"/>
    <col min="5441" max="5441" width="28.42578125" style="36" customWidth="1"/>
    <col min="5442" max="5442" width="44.140625" style="36" customWidth="1"/>
    <col min="5443" max="5443" width="28.28515625" style="36" customWidth="1"/>
    <col min="5444" max="5445" width="15.7109375" style="36" customWidth="1"/>
    <col min="5446" max="5446" width="0" style="36" hidden="1" customWidth="1"/>
    <col min="5447" max="5447" width="15.7109375" style="36" customWidth="1"/>
    <col min="5448" max="5448" width="0" style="36" hidden="1" customWidth="1"/>
    <col min="5449" max="5449" width="15.7109375" style="36" customWidth="1"/>
    <col min="5450" max="5450" width="0" style="36" hidden="1" customWidth="1"/>
    <col min="5451" max="5451" width="15.7109375" style="36" customWidth="1"/>
    <col min="5452" max="5452" width="0" style="36" hidden="1" customWidth="1"/>
    <col min="5453" max="5453" width="15.7109375" style="36" customWidth="1"/>
    <col min="5454" max="5454" width="0" style="36" hidden="1" customWidth="1"/>
    <col min="5455" max="5455" width="15.7109375" style="36" customWidth="1"/>
    <col min="5456" max="5456" width="0" style="36" hidden="1" customWidth="1"/>
    <col min="5457" max="5457" width="15.7109375" style="36" customWidth="1"/>
    <col min="5458" max="5458" width="0" style="36" hidden="1" customWidth="1"/>
    <col min="5459" max="5459" width="11.42578125" style="36"/>
    <col min="5460" max="5460" width="13" style="36" customWidth="1"/>
    <col min="5461" max="5461" width="16.42578125" style="36" customWidth="1"/>
    <col min="5462" max="5465" width="15.7109375" style="36" customWidth="1"/>
    <col min="5466" max="5466" width="16.140625" style="36" customWidth="1"/>
    <col min="5467" max="5467" width="12.28515625" style="36" customWidth="1"/>
    <col min="5468" max="5468" width="14.28515625" style="36" customWidth="1"/>
    <col min="5469" max="5470" width="0" style="36" hidden="1" customWidth="1"/>
    <col min="5471" max="5471" width="13.85546875" style="36" customWidth="1"/>
    <col min="5472" max="5473" width="0" style="36" hidden="1" customWidth="1"/>
    <col min="5474" max="5475" width="12.28515625" style="36" customWidth="1"/>
    <col min="5476" max="5476" width="15.140625" style="36" customWidth="1"/>
    <col min="5477" max="5477" width="25.28515625" style="36" customWidth="1"/>
    <col min="5478" max="5488" width="17.85546875" style="36" customWidth="1"/>
    <col min="5489" max="5489" width="15.7109375" style="36" customWidth="1"/>
    <col min="5490" max="5632" width="11.42578125" style="36"/>
    <col min="5633" max="5633" width="1.42578125" style="36" customWidth="1"/>
    <col min="5634" max="5634" width="16.7109375" style="36" customWidth="1"/>
    <col min="5635" max="5635" width="71" style="36" customWidth="1"/>
    <col min="5636" max="5636" width="76.7109375" style="36" customWidth="1"/>
    <col min="5637" max="5637" width="30" style="36" customWidth="1"/>
    <col min="5638" max="5638" width="52" style="36" customWidth="1"/>
    <col min="5639" max="5639" width="45.140625" style="36" customWidth="1"/>
    <col min="5640" max="5640" width="34.42578125" style="36" customWidth="1"/>
    <col min="5641" max="5641" width="0" style="36" hidden="1" customWidth="1"/>
    <col min="5642" max="5642" width="23" style="36" customWidth="1"/>
    <col min="5643" max="5643" width="0" style="36" hidden="1" customWidth="1"/>
    <col min="5644" max="5644" width="23.42578125" style="36" customWidth="1"/>
    <col min="5645" max="5645" width="0" style="36" hidden="1" customWidth="1"/>
    <col min="5646" max="5646" width="21" style="36" customWidth="1"/>
    <col min="5647" max="5647" width="0" style="36" hidden="1" customWidth="1"/>
    <col min="5648" max="5648" width="22.42578125" style="36" customWidth="1"/>
    <col min="5649" max="5649" width="0" style="36" hidden="1" customWidth="1"/>
    <col min="5650" max="5650" width="26.42578125" style="36" customWidth="1"/>
    <col min="5651" max="5651" width="32.42578125" style="36" customWidth="1"/>
    <col min="5652" max="5653" width="0" style="36" hidden="1" customWidth="1"/>
    <col min="5654" max="5654" width="27.28515625" style="36" customWidth="1"/>
    <col min="5655" max="5655" width="0" style="36" hidden="1" customWidth="1"/>
    <col min="5656" max="5656" width="30.42578125" style="36" customWidth="1"/>
    <col min="5657" max="5657" width="0" style="36" hidden="1" customWidth="1"/>
    <col min="5658" max="5658" width="26.7109375" style="36" customWidth="1"/>
    <col min="5659" max="5659" width="0" style="36" hidden="1" customWidth="1"/>
    <col min="5660" max="5660" width="32.140625" style="36" customWidth="1"/>
    <col min="5661" max="5661" width="0" style="36" hidden="1" customWidth="1"/>
    <col min="5662" max="5662" width="28.28515625" style="36" customWidth="1"/>
    <col min="5663" max="5663" width="0" style="36" hidden="1" customWidth="1"/>
    <col min="5664" max="5664" width="25.42578125" style="36" customWidth="1"/>
    <col min="5665" max="5665" width="0" style="36" hidden="1" customWidth="1"/>
    <col min="5666" max="5666" width="30.140625" style="36" customWidth="1"/>
    <col min="5667" max="5667" width="0" style="36" hidden="1" customWidth="1"/>
    <col min="5668" max="5668" width="36" style="36" customWidth="1"/>
    <col min="5669" max="5669" width="0" style="36" hidden="1" customWidth="1"/>
    <col min="5670" max="5670" width="25.85546875" style="36" customWidth="1"/>
    <col min="5671" max="5671" width="0" style="36" hidden="1" customWidth="1"/>
    <col min="5672" max="5672" width="30" style="36" customWidth="1"/>
    <col min="5673" max="5673" width="0" style="36" hidden="1" customWidth="1"/>
    <col min="5674" max="5674" width="25.140625" style="36" customWidth="1"/>
    <col min="5675" max="5675" width="0" style="36" hidden="1" customWidth="1"/>
    <col min="5676" max="5676" width="25" style="36" customWidth="1"/>
    <col min="5677" max="5677" width="0" style="36" hidden="1" customWidth="1"/>
    <col min="5678" max="5678" width="23.85546875" style="36" customWidth="1"/>
    <col min="5679" max="5679" width="0" style="36" hidden="1" customWidth="1"/>
    <col min="5680" max="5680" width="24.7109375" style="36" customWidth="1"/>
    <col min="5681" max="5681" width="0" style="36" hidden="1" customWidth="1"/>
    <col min="5682" max="5682" width="24.28515625" style="36" customWidth="1"/>
    <col min="5683" max="5683" width="0" style="36" hidden="1" customWidth="1"/>
    <col min="5684" max="5684" width="24" style="36" customWidth="1"/>
    <col min="5685" max="5685" width="0" style="36" hidden="1" customWidth="1"/>
    <col min="5686" max="5686" width="24.7109375" style="36" customWidth="1"/>
    <col min="5687" max="5687" width="0" style="36" hidden="1" customWidth="1"/>
    <col min="5688" max="5688" width="22.42578125" style="36" customWidth="1"/>
    <col min="5689" max="5689" width="0" style="36" hidden="1" customWidth="1"/>
    <col min="5690" max="5690" width="25.28515625" style="36" customWidth="1"/>
    <col min="5691" max="5694" width="0" style="36" hidden="1" customWidth="1"/>
    <col min="5695" max="5695" width="23.7109375" style="36" customWidth="1"/>
    <col min="5696" max="5696" width="23" style="36" customWidth="1"/>
    <col min="5697" max="5697" width="28.42578125" style="36" customWidth="1"/>
    <col min="5698" max="5698" width="44.140625" style="36" customWidth="1"/>
    <col min="5699" max="5699" width="28.28515625" style="36" customWidth="1"/>
    <col min="5700" max="5701" width="15.7109375" style="36" customWidth="1"/>
    <col min="5702" max="5702" width="0" style="36" hidden="1" customWidth="1"/>
    <col min="5703" max="5703" width="15.7109375" style="36" customWidth="1"/>
    <col min="5704" max="5704" width="0" style="36" hidden="1" customWidth="1"/>
    <col min="5705" max="5705" width="15.7109375" style="36" customWidth="1"/>
    <col min="5706" max="5706" width="0" style="36" hidden="1" customWidth="1"/>
    <col min="5707" max="5707" width="15.7109375" style="36" customWidth="1"/>
    <col min="5708" max="5708" width="0" style="36" hidden="1" customWidth="1"/>
    <col min="5709" max="5709" width="15.7109375" style="36" customWidth="1"/>
    <col min="5710" max="5710" width="0" style="36" hidden="1" customWidth="1"/>
    <col min="5711" max="5711" width="15.7109375" style="36" customWidth="1"/>
    <col min="5712" max="5712" width="0" style="36" hidden="1" customWidth="1"/>
    <col min="5713" max="5713" width="15.7109375" style="36" customWidth="1"/>
    <col min="5714" max="5714" width="0" style="36" hidden="1" customWidth="1"/>
    <col min="5715" max="5715" width="11.42578125" style="36"/>
    <col min="5716" max="5716" width="13" style="36" customWidth="1"/>
    <col min="5717" max="5717" width="16.42578125" style="36" customWidth="1"/>
    <col min="5718" max="5721" width="15.7109375" style="36" customWidth="1"/>
    <col min="5722" max="5722" width="16.140625" style="36" customWidth="1"/>
    <col min="5723" max="5723" width="12.28515625" style="36" customWidth="1"/>
    <col min="5724" max="5724" width="14.28515625" style="36" customWidth="1"/>
    <col min="5725" max="5726" width="0" style="36" hidden="1" customWidth="1"/>
    <col min="5727" max="5727" width="13.85546875" style="36" customWidth="1"/>
    <col min="5728" max="5729" width="0" style="36" hidden="1" customWidth="1"/>
    <col min="5730" max="5731" width="12.28515625" style="36" customWidth="1"/>
    <col min="5732" max="5732" width="15.140625" style="36" customWidth="1"/>
    <col min="5733" max="5733" width="25.28515625" style="36" customWidth="1"/>
    <col min="5734" max="5744" width="17.85546875" style="36" customWidth="1"/>
    <col min="5745" max="5745" width="15.7109375" style="36" customWidth="1"/>
    <col min="5746" max="5888" width="11.42578125" style="36"/>
    <col min="5889" max="5889" width="1.42578125" style="36" customWidth="1"/>
    <col min="5890" max="5890" width="16.7109375" style="36" customWidth="1"/>
    <col min="5891" max="5891" width="71" style="36" customWidth="1"/>
    <col min="5892" max="5892" width="76.7109375" style="36" customWidth="1"/>
    <col min="5893" max="5893" width="30" style="36" customWidth="1"/>
    <col min="5894" max="5894" width="52" style="36" customWidth="1"/>
    <col min="5895" max="5895" width="45.140625" style="36" customWidth="1"/>
    <col min="5896" max="5896" width="34.42578125" style="36" customWidth="1"/>
    <col min="5897" max="5897" width="0" style="36" hidden="1" customWidth="1"/>
    <col min="5898" max="5898" width="23" style="36" customWidth="1"/>
    <col min="5899" max="5899" width="0" style="36" hidden="1" customWidth="1"/>
    <col min="5900" max="5900" width="23.42578125" style="36" customWidth="1"/>
    <col min="5901" max="5901" width="0" style="36" hidden="1" customWidth="1"/>
    <col min="5902" max="5902" width="21" style="36" customWidth="1"/>
    <col min="5903" max="5903" width="0" style="36" hidden="1" customWidth="1"/>
    <col min="5904" max="5904" width="22.42578125" style="36" customWidth="1"/>
    <col min="5905" max="5905" width="0" style="36" hidden="1" customWidth="1"/>
    <col min="5906" max="5906" width="26.42578125" style="36" customWidth="1"/>
    <col min="5907" max="5907" width="32.42578125" style="36" customWidth="1"/>
    <col min="5908" max="5909" width="0" style="36" hidden="1" customWidth="1"/>
    <col min="5910" max="5910" width="27.28515625" style="36" customWidth="1"/>
    <col min="5911" max="5911" width="0" style="36" hidden="1" customWidth="1"/>
    <col min="5912" max="5912" width="30.42578125" style="36" customWidth="1"/>
    <col min="5913" max="5913" width="0" style="36" hidden="1" customWidth="1"/>
    <col min="5914" max="5914" width="26.7109375" style="36" customWidth="1"/>
    <col min="5915" max="5915" width="0" style="36" hidden="1" customWidth="1"/>
    <col min="5916" max="5916" width="32.140625" style="36" customWidth="1"/>
    <col min="5917" max="5917" width="0" style="36" hidden="1" customWidth="1"/>
    <col min="5918" max="5918" width="28.28515625" style="36" customWidth="1"/>
    <col min="5919" max="5919" width="0" style="36" hidden="1" customWidth="1"/>
    <col min="5920" max="5920" width="25.42578125" style="36" customWidth="1"/>
    <col min="5921" max="5921" width="0" style="36" hidden="1" customWidth="1"/>
    <col min="5922" max="5922" width="30.140625" style="36" customWidth="1"/>
    <col min="5923" max="5923" width="0" style="36" hidden="1" customWidth="1"/>
    <col min="5924" max="5924" width="36" style="36" customWidth="1"/>
    <col min="5925" max="5925" width="0" style="36" hidden="1" customWidth="1"/>
    <col min="5926" max="5926" width="25.85546875" style="36" customWidth="1"/>
    <col min="5927" max="5927" width="0" style="36" hidden="1" customWidth="1"/>
    <col min="5928" max="5928" width="30" style="36" customWidth="1"/>
    <col min="5929" max="5929" width="0" style="36" hidden="1" customWidth="1"/>
    <col min="5930" max="5930" width="25.140625" style="36" customWidth="1"/>
    <col min="5931" max="5931" width="0" style="36" hidden="1" customWidth="1"/>
    <col min="5932" max="5932" width="25" style="36" customWidth="1"/>
    <col min="5933" max="5933" width="0" style="36" hidden="1" customWidth="1"/>
    <col min="5934" max="5934" width="23.85546875" style="36" customWidth="1"/>
    <col min="5935" max="5935" width="0" style="36" hidden="1" customWidth="1"/>
    <col min="5936" max="5936" width="24.7109375" style="36" customWidth="1"/>
    <col min="5937" max="5937" width="0" style="36" hidden="1" customWidth="1"/>
    <col min="5938" max="5938" width="24.28515625" style="36" customWidth="1"/>
    <col min="5939" max="5939" width="0" style="36" hidden="1" customWidth="1"/>
    <col min="5940" max="5940" width="24" style="36" customWidth="1"/>
    <col min="5941" max="5941" width="0" style="36" hidden="1" customWidth="1"/>
    <col min="5942" max="5942" width="24.7109375" style="36" customWidth="1"/>
    <col min="5943" max="5943" width="0" style="36" hidden="1" customWidth="1"/>
    <col min="5944" max="5944" width="22.42578125" style="36" customWidth="1"/>
    <col min="5945" max="5945" width="0" style="36" hidden="1" customWidth="1"/>
    <col min="5946" max="5946" width="25.28515625" style="36" customWidth="1"/>
    <col min="5947" max="5950" width="0" style="36" hidden="1" customWidth="1"/>
    <col min="5951" max="5951" width="23.7109375" style="36" customWidth="1"/>
    <col min="5952" max="5952" width="23" style="36" customWidth="1"/>
    <col min="5953" max="5953" width="28.42578125" style="36" customWidth="1"/>
    <col min="5954" max="5954" width="44.140625" style="36" customWidth="1"/>
    <col min="5955" max="5955" width="28.28515625" style="36" customWidth="1"/>
    <col min="5956" max="5957" width="15.7109375" style="36" customWidth="1"/>
    <col min="5958" max="5958" width="0" style="36" hidden="1" customWidth="1"/>
    <col min="5959" max="5959" width="15.7109375" style="36" customWidth="1"/>
    <col min="5960" max="5960" width="0" style="36" hidden="1" customWidth="1"/>
    <col min="5961" max="5961" width="15.7109375" style="36" customWidth="1"/>
    <col min="5962" max="5962" width="0" style="36" hidden="1" customWidth="1"/>
    <col min="5963" max="5963" width="15.7109375" style="36" customWidth="1"/>
    <col min="5964" max="5964" width="0" style="36" hidden="1" customWidth="1"/>
    <col min="5965" max="5965" width="15.7109375" style="36" customWidth="1"/>
    <col min="5966" max="5966" width="0" style="36" hidden="1" customWidth="1"/>
    <col min="5967" max="5967" width="15.7109375" style="36" customWidth="1"/>
    <col min="5968" max="5968" width="0" style="36" hidden="1" customWidth="1"/>
    <col min="5969" max="5969" width="15.7109375" style="36" customWidth="1"/>
    <col min="5970" max="5970" width="0" style="36" hidden="1" customWidth="1"/>
    <col min="5971" max="5971" width="11.42578125" style="36"/>
    <col min="5972" max="5972" width="13" style="36" customWidth="1"/>
    <col min="5973" max="5973" width="16.42578125" style="36" customWidth="1"/>
    <col min="5974" max="5977" width="15.7109375" style="36" customWidth="1"/>
    <col min="5978" max="5978" width="16.140625" style="36" customWidth="1"/>
    <col min="5979" max="5979" width="12.28515625" style="36" customWidth="1"/>
    <col min="5980" max="5980" width="14.28515625" style="36" customWidth="1"/>
    <col min="5981" max="5982" width="0" style="36" hidden="1" customWidth="1"/>
    <col min="5983" max="5983" width="13.85546875" style="36" customWidth="1"/>
    <col min="5984" max="5985" width="0" style="36" hidden="1" customWidth="1"/>
    <col min="5986" max="5987" width="12.28515625" style="36" customWidth="1"/>
    <col min="5988" max="5988" width="15.140625" style="36" customWidth="1"/>
    <col min="5989" max="5989" width="25.28515625" style="36" customWidth="1"/>
    <col min="5990" max="6000" width="17.85546875" style="36" customWidth="1"/>
    <col min="6001" max="6001" width="15.7109375" style="36" customWidth="1"/>
    <col min="6002" max="6144" width="11.42578125" style="36"/>
    <col min="6145" max="6145" width="1.42578125" style="36" customWidth="1"/>
    <col min="6146" max="6146" width="16.7109375" style="36" customWidth="1"/>
    <col min="6147" max="6147" width="71" style="36" customWidth="1"/>
    <col min="6148" max="6148" width="76.7109375" style="36" customWidth="1"/>
    <col min="6149" max="6149" width="30" style="36" customWidth="1"/>
    <col min="6150" max="6150" width="52" style="36" customWidth="1"/>
    <col min="6151" max="6151" width="45.140625" style="36" customWidth="1"/>
    <col min="6152" max="6152" width="34.42578125" style="36" customWidth="1"/>
    <col min="6153" max="6153" width="0" style="36" hidden="1" customWidth="1"/>
    <col min="6154" max="6154" width="23" style="36" customWidth="1"/>
    <col min="6155" max="6155" width="0" style="36" hidden="1" customWidth="1"/>
    <col min="6156" max="6156" width="23.42578125" style="36" customWidth="1"/>
    <col min="6157" max="6157" width="0" style="36" hidden="1" customWidth="1"/>
    <col min="6158" max="6158" width="21" style="36" customWidth="1"/>
    <col min="6159" max="6159" width="0" style="36" hidden="1" customWidth="1"/>
    <col min="6160" max="6160" width="22.42578125" style="36" customWidth="1"/>
    <col min="6161" max="6161" width="0" style="36" hidden="1" customWidth="1"/>
    <col min="6162" max="6162" width="26.42578125" style="36" customWidth="1"/>
    <col min="6163" max="6163" width="32.42578125" style="36" customWidth="1"/>
    <col min="6164" max="6165" width="0" style="36" hidden="1" customWidth="1"/>
    <col min="6166" max="6166" width="27.28515625" style="36" customWidth="1"/>
    <col min="6167" max="6167" width="0" style="36" hidden="1" customWidth="1"/>
    <col min="6168" max="6168" width="30.42578125" style="36" customWidth="1"/>
    <col min="6169" max="6169" width="0" style="36" hidden="1" customWidth="1"/>
    <col min="6170" max="6170" width="26.7109375" style="36" customWidth="1"/>
    <col min="6171" max="6171" width="0" style="36" hidden="1" customWidth="1"/>
    <col min="6172" max="6172" width="32.140625" style="36" customWidth="1"/>
    <col min="6173" max="6173" width="0" style="36" hidden="1" customWidth="1"/>
    <col min="6174" max="6174" width="28.28515625" style="36" customWidth="1"/>
    <col min="6175" max="6175" width="0" style="36" hidden="1" customWidth="1"/>
    <col min="6176" max="6176" width="25.42578125" style="36" customWidth="1"/>
    <col min="6177" max="6177" width="0" style="36" hidden="1" customWidth="1"/>
    <col min="6178" max="6178" width="30.140625" style="36" customWidth="1"/>
    <col min="6179" max="6179" width="0" style="36" hidden="1" customWidth="1"/>
    <col min="6180" max="6180" width="36" style="36" customWidth="1"/>
    <col min="6181" max="6181" width="0" style="36" hidden="1" customWidth="1"/>
    <col min="6182" max="6182" width="25.85546875" style="36" customWidth="1"/>
    <col min="6183" max="6183" width="0" style="36" hidden="1" customWidth="1"/>
    <col min="6184" max="6184" width="30" style="36" customWidth="1"/>
    <col min="6185" max="6185" width="0" style="36" hidden="1" customWidth="1"/>
    <col min="6186" max="6186" width="25.140625" style="36" customWidth="1"/>
    <col min="6187" max="6187" width="0" style="36" hidden="1" customWidth="1"/>
    <col min="6188" max="6188" width="25" style="36" customWidth="1"/>
    <col min="6189" max="6189" width="0" style="36" hidden="1" customWidth="1"/>
    <col min="6190" max="6190" width="23.85546875" style="36" customWidth="1"/>
    <col min="6191" max="6191" width="0" style="36" hidden="1" customWidth="1"/>
    <col min="6192" max="6192" width="24.7109375" style="36" customWidth="1"/>
    <col min="6193" max="6193" width="0" style="36" hidden="1" customWidth="1"/>
    <col min="6194" max="6194" width="24.28515625" style="36" customWidth="1"/>
    <col min="6195" max="6195" width="0" style="36" hidden="1" customWidth="1"/>
    <col min="6196" max="6196" width="24" style="36" customWidth="1"/>
    <col min="6197" max="6197" width="0" style="36" hidden="1" customWidth="1"/>
    <col min="6198" max="6198" width="24.7109375" style="36" customWidth="1"/>
    <col min="6199" max="6199" width="0" style="36" hidden="1" customWidth="1"/>
    <col min="6200" max="6200" width="22.42578125" style="36" customWidth="1"/>
    <col min="6201" max="6201" width="0" style="36" hidden="1" customWidth="1"/>
    <col min="6202" max="6202" width="25.28515625" style="36" customWidth="1"/>
    <col min="6203" max="6206" width="0" style="36" hidden="1" customWidth="1"/>
    <col min="6207" max="6207" width="23.7109375" style="36" customWidth="1"/>
    <col min="6208" max="6208" width="23" style="36" customWidth="1"/>
    <col min="6209" max="6209" width="28.42578125" style="36" customWidth="1"/>
    <col min="6210" max="6210" width="44.140625" style="36" customWidth="1"/>
    <col min="6211" max="6211" width="28.28515625" style="36" customWidth="1"/>
    <col min="6212" max="6213" width="15.7109375" style="36" customWidth="1"/>
    <col min="6214" max="6214" width="0" style="36" hidden="1" customWidth="1"/>
    <col min="6215" max="6215" width="15.7109375" style="36" customWidth="1"/>
    <col min="6216" max="6216" width="0" style="36" hidden="1" customWidth="1"/>
    <col min="6217" max="6217" width="15.7109375" style="36" customWidth="1"/>
    <col min="6218" max="6218" width="0" style="36" hidden="1" customWidth="1"/>
    <col min="6219" max="6219" width="15.7109375" style="36" customWidth="1"/>
    <col min="6220" max="6220" width="0" style="36" hidden="1" customWidth="1"/>
    <col min="6221" max="6221" width="15.7109375" style="36" customWidth="1"/>
    <col min="6222" max="6222" width="0" style="36" hidden="1" customWidth="1"/>
    <col min="6223" max="6223" width="15.7109375" style="36" customWidth="1"/>
    <col min="6224" max="6224" width="0" style="36" hidden="1" customWidth="1"/>
    <col min="6225" max="6225" width="15.7109375" style="36" customWidth="1"/>
    <col min="6226" max="6226" width="0" style="36" hidden="1" customWidth="1"/>
    <col min="6227" max="6227" width="11.42578125" style="36"/>
    <col min="6228" max="6228" width="13" style="36" customWidth="1"/>
    <col min="6229" max="6229" width="16.42578125" style="36" customWidth="1"/>
    <col min="6230" max="6233" width="15.7109375" style="36" customWidth="1"/>
    <col min="6234" max="6234" width="16.140625" style="36" customWidth="1"/>
    <col min="6235" max="6235" width="12.28515625" style="36" customWidth="1"/>
    <col min="6236" max="6236" width="14.28515625" style="36" customWidth="1"/>
    <col min="6237" max="6238" width="0" style="36" hidden="1" customWidth="1"/>
    <col min="6239" max="6239" width="13.85546875" style="36" customWidth="1"/>
    <col min="6240" max="6241" width="0" style="36" hidden="1" customWidth="1"/>
    <col min="6242" max="6243" width="12.28515625" style="36" customWidth="1"/>
    <col min="6244" max="6244" width="15.140625" style="36" customWidth="1"/>
    <col min="6245" max="6245" width="25.28515625" style="36" customWidth="1"/>
    <col min="6246" max="6256" width="17.85546875" style="36" customWidth="1"/>
    <col min="6257" max="6257" width="15.7109375" style="36" customWidth="1"/>
    <col min="6258" max="6400" width="11.42578125" style="36"/>
    <col min="6401" max="6401" width="1.42578125" style="36" customWidth="1"/>
    <col min="6402" max="6402" width="16.7109375" style="36" customWidth="1"/>
    <col min="6403" max="6403" width="71" style="36" customWidth="1"/>
    <col min="6404" max="6404" width="76.7109375" style="36" customWidth="1"/>
    <col min="6405" max="6405" width="30" style="36" customWidth="1"/>
    <col min="6406" max="6406" width="52" style="36" customWidth="1"/>
    <col min="6407" max="6407" width="45.140625" style="36" customWidth="1"/>
    <col min="6408" max="6408" width="34.42578125" style="36" customWidth="1"/>
    <col min="6409" max="6409" width="0" style="36" hidden="1" customWidth="1"/>
    <col min="6410" max="6410" width="23" style="36" customWidth="1"/>
    <col min="6411" max="6411" width="0" style="36" hidden="1" customWidth="1"/>
    <col min="6412" max="6412" width="23.42578125" style="36" customWidth="1"/>
    <col min="6413" max="6413" width="0" style="36" hidden="1" customWidth="1"/>
    <col min="6414" max="6414" width="21" style="36" customWidth="1"/>
    <col min="6415" max="6415" width="0" style="36" hidden="1" customWidth="1"/>
    <col min="6416" max="6416" width="22.42578125" style="36" customWidth="1"/>
    <col min="6417" max="6417" width="0" style="36" hidden="1" customWidth="1"/>
    <col min="6418" max="6418" width="26.42578125" style="36" customWidth="1"/>
    <col min="6419" max="6419" width="32.42578125" style="36" customWidth="1"/>
    <col min="6420" max="6421" width="0" style="36" hidden="1" customWidth="1"/>
    <col min="6422" max="6422" width="27.28515625" style="36" customWidth="1"/>
    <col min="6423" max="6423" width="0" style="36" hidden="1" customWidth="1"/>
    <col min="6424" max="6424" width="30.42578125" style="36" customWidth="1"/>
    <col min="6425" max="6425" width="0" style="36" hidden="1" customWidth="1"/>
    <col min="6426" max="6426" width="26.7109375" style="36" customWidth="1"/>
    <col min="6427" max="6427" width="0" style="36" hidden="1" customWidth="1"/>
    <col min="6428" max="6428" width="32.140625" style="36" customWidth="1"/>
    <col min="6429" max="6429" width="0" style="36" hidden="1" customWidth="1"/>
    <col min="6430" max="6430" width="28.28515625" style="36" customWidth="1"/>
    <col min="6431" max="6431" width="0" style="36" hidden="1" customWidth="1"/>
    <col min="6432" max="6432" width="25.42578125" style="36" customWidth="1"/>
    <col min="6433" max="6433" width="0" style="36" hidden="1" customWidth="1"/>
    <col min="6434" max="6434" width="30.140625" style="36" customWidth="1"/>
    <col min="6435" max="6435" width="0" style="36" hidden="1" customWidth="1"/>
    <col min="6436" max="6436" width="36" style="36" customWidth="1"/>
    <col min="6437" max="6437" width="0" style="36" hidden="1" customWidth="1"/>
    <col min="6438" max="6438" width="25.85546875" style="36" customWidth="1"/>
    <col min="6439" max="6439" width="0" style="36" hidden="1" customWidth="1"/>
    <col min="6440" max="6440" width="30" style="36" customWidth="1"/>
    <col min="6441" max="6441" width="0" style="36" hidden="1" customWidth="1"/>
    <col min="6442" max="6442" width="25.140625" style="36" customWidth="1"/>
    <col min="6443" max="6443" width="0" style="36" hidden="1" customWidth="1"/>
    <col min="6444" max="6444" width="25" style="36" customWidth="1"/>
    <col min="6445" max="6445" width="0" style="36" hidden="1" customWidth="1"/>
    <col min="6446" max="6446" width="23.85546875" style="36" customWidth="1"/>
    <col min="6447" max="6447" width="0" style="36" hidden="1" customWidth="1"/>
    <col min="6448" max="6448" width="24.7109375" style="36" customWidth="1"/>
    <col min="6449" max="6449" width="0" style="36" hidden="1" customWidth="1"/>
    <col min="6450" max="6450" width="24.28515625" style="36" customWidth="1"/>
    <col min="6451" max="6451" width="0" style="36" hidden="1" customWidth="1"/>
    <col min="6452" max="6452" width="24" style="36" customWidth="1"/>
    <col min="6453" max="6453" width="0" style="36" hidden="1" customWidth="1"/>
    <col min="6454" max="6454" width="24.7109375" style="36" customWidth="1"/>
    <col min="6455" max="6455" width="0" style="36" hidden="1" customWidth="1"/>
    <col min="6456" max="6456" width="22.42578125" style="36" customWidth="1"/>
    <col min="6457" max="6457" width="0" style="36" hidden="1" customWidth="1"/>
    <col min="6458" max="6458" width="25.28515625" style="36" customWidth="1"/>
    <col min="6459" max="6462" width="0" style="36" hidden="1" customWidth="1"/>
    <col min="6463" max="6463" width="23.7109375" style="36" customWidth="1"/>
    <col min="6464" max="6464" width="23" style="36" customWidth="1"/>
    <col min="6465" max="6465" width="28.42578125" style="36" customWidth="1"/>
    <col min="6466" max="6466" width="44.140625" style="36" customWidth="1"/>
    <col min="6467" max="6467" width="28.28515625" style="36" customWidth="1"/>
    <col min="6468" max="6469" width="15.7109375" style="36" customWidth="1"/>
    <col min="6470" max="6470" width="0" style="36" hidden="1" customWidth="1"/>
    <col min="6471" max="6471" width="15.7109375" style="36" customWidth="1"/>
    <col min="6472" max="6472" width="0" style="36" hidden="1" customWidth="1"/>
    <col min="6473" max="6473" width="15.7109375" style="36" customWidth="1"/>
    <col min="6474" max="6474" width="0" style="36" hidden="1" customWidth="1"/>
    <col min="6475" max="6475" width="15.7109375" style="36" customWidth="1"/>
    <col min="6476" max="6476" width="0" style="36" hidden="1" customWidth="1"/>
    <col min="6477" max="6477" width="15.7109375" style="36" customWidth="1"/>
    <col min="6478" max="6478" width="0" style="36" hidden="1" customWidth="1"/>
    <col min="6479" max="6479" width="15.7109375" style="36" customWidth="1"/>
    <col min="6480" max="6480" width="0" style="36" hidden="1" customWidth="1"/>
    <col min="6481" max="6481" width="15.7109375" style="36" customWidth="1"/>
    <col min="6482" max="6482" width="0" style="36" hidden="1" customWidth="1"/>
    <col min="6483" max="6483" width="11.42578125" style="36"/>
    <col min="6484" max="6484" width="13" style="36" customWidth="1"/>
    <col min="6485" max="6485" width="16.42578125" style="36" customWidth="1"/>
    <col min="6486" max="6489" width="15.7109375" style="36" customWidth="1"/>
    <col min="6490" max="6490" width="16.140625" style="36" customWidth="1"/>
    <col min="6491" max="6491" width="12.28515625" style="36" customWidth="1"/>
    <col min="6492" max="6492" width="14.28515625" style="36" customWidth="1"/>
    <col min="6493" max="6494" width="0" style="36" hidden="1" customWidth="1"/>
    <col min="6495" max="6495" width="13.85546875" style="36" customWidth="1"/>
    <col min="6496" max="6497" width="0" style="36" hidden="1" customWidth="1"/>
    <col min="6498" max="6499" width="12.28515625" style="36" customWidth="1"/>
    <col min="6500" max="6500" width="15.140625" style="36" customWidth="1"/>
    <col min="6501" max="6501" width="25.28515625" style="36" customWidth="1"/>
    <col min="6502" max="6512" width="17.85546875" style="36" customWidth="1"/>
    <col min="6513" max="6513" width="15.7109375" style="36" customWidth="1"/>
    <col min="6514" max="6656" width="11.42578125" style="36"/>
    <col min="6657" max="6657" width="1.42578125" style="36" customWidth="1"/>
    <col min="6658" max="6658" width="16.7109375" style="36" customWidth="1"/>
    <col min="6659" max="6659" width="71" style="36" customWidth="1"/>
    <col min="6660" max="6660" width="76.7109375" style="36" customWidth="1"/>
    <col min="6661" max="6661" width="30" style="36" customWidth="1"/>
    <col min="6662" max="6662" width="52" style="36" customWidth="1"/>
    <col min="6663" max="6663" width="45.140625" style="36" customWidth="1"/>
    <col min="6664" max="6664" width="34.42578125" style="36" customWidth="1"/>
    <col min="6665" max="6665" width="0" style="36" hidden="1" customWidth="1"/>
    <col min="6666" max="6666" width="23" style="36" customWidth="1"/>
    <col min="6667" max="6667" width="0" style="36" hidden="1" customWidth="1"/>
    <col min="6668" max="6668" width="23.42578125" style="36" customWidth="1"/>
    <col min="6669" max="6669" width="0" style="36" hidden="1" customWidth="1"/>
    <col min="6670" max="6670" width="21" style="36" customWidth="1"/>
    <col min="6671" max="6671" width="0" style="36" hidden="1" customWidth="1"/>
    <col min="6672" max="6672" width="22.42578125" style="36" customWidth="1"/>
    <col min="6673" max="6673" width="0" style="36" hidden="1" customWidth="1"/>
    <col min="6674" max="6674" width="26.42578125" style="36" customWidth="1"/>
    <col min="6675" max="6675" width="32.42578125" style="36" customWidth="1"/>
    <col min="6676" max="6677" width="0" style="36" hidden="1" customWidth="1"/>
    <col min="6678" max="6678" width="27.28515625" style="36" customWidth="1"/>
    <col min="6679" max="6679" width="0" style="36" hidden="1" customWidth="1"/>
    <col min="6680" max="6680" width="30.42578125" style="36" customWidth="1"/>
    <col min="6681" max="6681" width="0" style="36" hidden="1" customWidth="1"/>
    <col min="6682" max="6682" width="26.7109375" style="36" customWidth="1"/>
    <col min="6683" max="6683" width="0" style="36" hidden="1" customWidth="1"/>
    <col min="6684" max="6684" width="32.140625" style="36" customWidth="1"/>
    <col min="6685" max="6685" width="0" style="36" hidden="1" customWidth="1"/>
    <col min="6686" max="6686" width="28.28515625" style="36" customWidth="1"/>
    <col min="6687" max="6687" width="0" style="36" hidden="1" customWidth="1"/>
    <col min="6688" max="6688" width="25.42578125" style="36" customWidth="1"/>
    <col min="6689" max="6689" width="0" style="36" hidden="1" customWidth="1"/>
    <col min="6690" max="6690" width="30.140625" style="36" customWidth="1"/>
    <col min="6691" max="6691" width="0" style="36" hidden="1" customWidth="1"/>
    <col min="6692" max="6692" width="36" style="36" customWidth="1"/>
    <col min="6693" max="6693" width="0" style="36" hidden="1" customWidth="1"/>
    <col min="6694" max="6694" width="25.85546875" style="36" customWidth="1"/>
    <col min="6695" max="6695" width="0" style="36" hidden="1" customWidth="1"/>
    <col min="6696" max="6696" width="30" style="36" customWidth="1"/>
    <col min="6697" max="6697" width="0" style="36" hidden="1" customWidth="1"/>
    <col min="6698" max="6698" width="25.140625" style="36" customWidth="1"/>
    <col min="6699" max="6699" width="0" style="36" hidden="1" customWidth="1"/>
    <col min="6700" max="6700" width="25" style="36" customWidth="1"/>
    <col min="6701" max="6701" width="0" style="36" hidden="1" customWidth="1"/>
    <col min="6702" max="6702" width="23.85546875" style="36" customWidth="1"/>
    <col min="6703" max="6703" width="0" style="36" hidden="1" customWidth="1"/>
    <col min="6704" max="6704" width="24.7109375" style="36" customWidth="1"/>
    <col min="6705" max="6705" width="0" style="36" hidden="1" customWidth="1"/>
    <col min="6706" max="6706" width="24.28515625" style="36" customWidth="1"/>
    <col min="6707" max="6707" width="0" style="36" hidden="1" customWidth="1"/>
    <col min="6708" max="6708" width="24" style="36" customWidth="1"/>
    <col min="6709" max="6709" width="0" style="36" hidden="1" customWidth="1"/>
    <col min="6710" max="6710" width="24.7109375" style="36" customWidth="1"/>
    <col min="6711" max="6711" width="0" style="36" hidden="1" customWidth="1"/>
    <col min="6712" max="6712" width="22.42578125" style="36" customWidth="1"/>
    <col min="6713" max="6713" width="0" style="36" hidden="1" customWidth="1"/>
    <col min="6714" max="6714" width="25.28515625" style="36" customWidth="1"/>
    <col min="6715" max="6718" width="0" style="36" hidden="1" customWidth="1"/>
    <col min="6719" max="6719" width="23.7109375" style="36" customWidth="1"/>
    <col min="6720" max="6720" width="23" style="36" customWidth="1"/>
    <col min="6721" max="6721" width="28.42578125" style="36" customWidth="1"/>
    <col min="6722" max="6722" width="44.140625" style="36" customWidth="1"/>
    <col min="6723" max="6723" width="28.28515625" style="36" customWidth="1"/>
    <col min="6724" max="6725" width="15.7109375" style="36" customWidth="1"/>
    <col min="6726" max="6726" width="0" style="36" hidden="1" customWidth="1"/>
    <col min="6727" max="6727" width="15.7109375" style="36" customWidth="1"/>
    <col min="6728" max="6728" width="0" style="36" hidden="1" customWidth="1"/>
    <col min="6729" max="6729" width="15.7109375" style="36" customWidth="1"/>
    <col min="6730" max="6730" width="0" style="36" hidden="1" customWidth="1"/>
    <col min="6731" max="6731" width="15.7109375" style="36" customWidth="1"/>
    <col min="6732" max="6732" width="0" style="36" hidden="1" customWidth="1"/>
    <col min="6733" max="6733" width="15.7109375" style="36" customWidth="1"/>
    <col min="6734" max="6734" width="0" style="36" hidden="1" customWidth="1"/>
    <col min="6735" max="6735" width="15.7109375" style="36" customWidth="1"/>
    <col min="6736" max="6736" width="0" style="36" hidden="1" customWidth="1"/>
    <col min="6737" max="6737" width="15.7109375" style="36" customWidth="1"/>
    <col min="6738" max="6738" width="0" style="36" hidden="1" customWidth="1"/>
    <col min="6739" max="6739" width="11.42578125" style="36"/>
    <col min="6740" max="6740" width="13" style="36" customWidth="1"/>
    <col min="6741" max="6741" width="16.42578125" style="36" customWidth="1"/>
    <col min="6742" max="6745" width="15.7109375" style="36" customWidth="1"/>
    <col min="6746" max="6746" width="16.140625" style="36" customWidth="1"/>
    <col min="6747" max="6747" width="12.28515625" style="36" customWidth="1"/>
    <col min="6748" max="6748" width="14.28515625" style="36" customWidth="1"/>
    <col min="6749" max="6750" width="0" style="36" hidden="1" customWidth="1"/>
    <col min="6751" max="6751" width="13.85546875" style="36" customWidth="1"/>
    <col min="6752" max="6753" width="0" style="36" hidden="1" customWidth="1"/>
    <col min="6754" max="6755" width="12.28515625" style="36" customWidth="1"/>
    <col min="6756" max="6756" width="15.140625" style="36" customWidth="1"/>
    <col min="6757" max="6757" width="25.28515625" style="36" customWidth="1"/>
    <col min="6758" max="6768" width="17.85546875" style="36" customWidth="1"/>
    <col min="6769" max="6769" width="15.7109375" style="36" customWidth="1"/>
    <col min="6770" max="6912" width="11.42578125" style="36"/>
    <col min="6913" max="6913" width="1.42578125" style="36" customWidth="1"/>
    <col min="6914" max="6914" width="16.7109375" style="36" customWidth="1"/>
    <col min="6915" max="6915" width="71" style="36" customWidth="1"/>
    <col min="6916" max="6916" width="76.7109375" style="36" customWidth="1"/>
    <col min="6917" max="6917" width="30" style="36" customWidth="1"/>
    <col min="6918" max="6918" width="52" style="36" customWidth="1"/>
    <col min="6919" max="6919" width="45.140625" style="36" customWidth="1"/>
    <col min="6920" max="6920" width="34.42578125" style="36" customWidth="1"/>
    <col min="6921" max="6921" width="0" style="36" hidden="1" customWidth="1"/>
    <col min="6922" max="6922" width="23" style="36" customWidth="1"/>
    <col min="6923" max="6923" width="0" style="36" hidden="1" customWidth="1"/>
    <col min="6924" max="6924" width="23.42578125" style="36" customWidth="1"/>
    <col min="6925" max="6925" width="0" style="36" hidden="1" customWidth="1"/>
    <col min="6926" max="6926" width="21" style="36" customWidth="1"/>
    <col min="6927" max="6927" width="0" style="36" hidden="1" customWidth="1"/>
    <col min="6928" max="6928" width="22.42578125" style="36" customWidth="1"/>
    <col min="6929" max="6929" width="0" style="36" hidden="1" customWidth="1"/>
    <col min="6930" max="6930" width="26.42578125" style="36" customWidth="1"/>
    <col min="6931" max="6931" width="32.42578125" style="36" customWidth="1"/>
    <col min="6932" max="6933" width="0" style="36" hidden="1" customWidth="1"/>
    <col min="6934" max="6934" width="27.28515625" style="36" customWidth="1"/>
    <col min="6935" max="6935" width="0" style="36" hidden="1" customWidth="1"/>
    <col min="6936" max="6936" width="30.42578125" style="36" customWidth="1"/>
    <col min="6937" max="6937" width="0" style="36" hidden="1" customWidth="1"/>
    <col min="6938" max="6938" width="26.7109375" style="36" customWidth="1"/>
    <col min="6939" max="6939" width="0" style="36" hidden="1" customWidth="1"/>
    <col min="6940" max="6940" width="32.140625" style="36" customWidth="1"/>
    <col min="6941" max="6941" width="0" style="36" hidden="1" customWidth="1"/>
    <col min="6942" max="6942" width="28.28515625" style="36" customWidth="1"/>
    <col min="6943" max="6943" width="0" style="36" hidden="1" customWidth="1"/>
    <col min="6944" max="6944" width="25.42578125" style="36" customWidth="1"/>
    <col min="6945" max="6945" width="0" style="36" hidden="1" customWidth="1"/>
    <col min="6946" max="6946" width="30.140625" style="36" customWidth="1"/>
    <col min="6947" max="6947" width="0" style="36" hidden="1" customWidth="1"/>
    <col min="6948" max="6948" width="36" style="36" customWidth="1"/>
    <col min="6949" max="6949" width="0" style="36" hidden="1" customWidth="1"/>
    <col min="6950" max="6950" width="25.85546875" style="36" customWidth="1"/>
    <col min="6951" max="6951" width="0" style="36" hidden="1" customWidth="1"/>
    <col min="6952" max="6952" width="30" style="36" customWidth="1"/>
    <col min="6953" max="6953" width="0" style="36" hidden="1" customWidth="1"/>
    <col min="6954" max="6954" width="25.140625" style="36" customWidth="1"/>
    <col min="6955" max="6955" width="0" style="36" hidden="1" customWidth="1"/>
    <col min="6956" max="6956" width="25" style="36" customWidth="1"/>
    <col min="6957" max="6957" width="0" style="36" hidden="1" customWidth="1"/>
    <col min="6958" max="6958" width="23.85546875" style="36" customWidth="1"/>
    <col min="6959" max="6959" width="0" style="36" hidden="1" customWidth="1"/>
    <col min="6960" max="6960" width="24.7109375" style="36" customWidth="1"/>
    <col min="6961" max="6961" width="0" style="36" hidden="1" customWidth="1"/>
    <col min="6962" max="6962" width="24.28515625" style="36" customWidth="1"/>
    <col min="6963" max="6963" width="0" style="36" hidden="1" customWidth="1"/>
    <col min="6964" max="6964" width="24" style="36" customWidth="1"/>
    <col min="6965" max="6965" width="0" style="36" hidden="1" customWidth="1"/>
    <col min="6966" max="6966" width="24.7109375" style="36" customWidth="1"/>
    <col min="6967" max="6967" width="0" style="36" hidden="1" customWidth="1"/>
    <col min="6968" max="6968" width="22.42578125" style="36" customWidth="1"/>
    <col min="6969" max="6969" width="0" style="36" hidden="1" customWidth="1"/>
    <col min="6970" max="6970" width="25.28515625" style="36" customWidth="1"/>
    <col min="6971" max="6974" width="0" style="36" hidden="1" customWidth="1"/>
    <col min="6975" max="6975" width="23.7109375" style="36" customWidth="1"/>
    <col min="6976" max="6976" width="23" style="36" customWidth="1"/>
    <col min="6977" max="6977" width="28.42578125" style="36" customWidth="1"/>
    <col min="6978" max="6978" width="44.140625" style="36" customWidth="1"/>
    <col min="6979" max="6979" width="28.28515625" style="36" customWidth="1"/>
    <col min="6980" max="6981" width="15.7109375" style="36" customWidth="1"/>
    <col min="6982" max="6982" width="0" style="36" hidden="1" customWidth="1"/>
    <col min="6983" max="6983" width="15.7109375" style="36" customWidth="1"/>
    <col min="6984" max="6984" width="0" style="36" hidden="1" customWidth="1"/>
    <col min="6985" max="6985" width="15.7109375" style="36" customWidth="1"/>
    <col min="6986" max="6986" width="0" style="36" hidden="1" customWidth="1"/>
    <col min="6987" max="6987" width="15.7109375" style="36" customWidth="1"/>
    <col min="6988" max="6988" width="0" style="36" hidden="1" customWidth="1"/>
    <col min="6989" max="6989" width="15.7109375" style="36" customWidth="1"/>
    <col min="6990" max="6990" width="0" style="36" hidden="1" customWidth="1"/>
    <col min="6991" max="6991" width="15.7109375" style="36" customWidth="1"/>
    <col min="6992" max="6992" width="0" style="36" hidden="1" customWidth="1"/>
    <col min="6993" max="6993" width="15.7109375" style="36" customWidth="1"/>
    <col min="6994" max="6994" width="0" style="36" hidden="1" customWidth="1"/>
    <col min="6995" max="6995" width="11.42578125" style="36"/>
    <col min="6996" max="6996" width="13" style="36" customWidth="1"/>
    <col min="6997" max="6997" width="16.42578125" style="36" customWidth="1"/>
    <col min="6998" max="7001" width="15.7109375" style="36" customWidth="1"/>
    <col min="7002" max="7002" width="16.140625" style="36" customWidth="1"/>
    <col min="7003" max="7003" width="12.28515625" style="36" customWidth="1"/>
    <col min="7004" max="7004" width="14.28515625" style="36" customWidth="1"/>
    <col min="7005" max="7006" width="0" style="36" hidden="1" customWidth="1"/>
    <col min="7007" max="7007" width="13.85546875" style="36" customWidth="1"/>
    <col min="7008" max="7009" width="0" style="36" hidden="1" customWidth="1"/>
    <col min="7010" max="7011" width="12.28515625" style="36" customWidth="1"/>
    <col min="7012" max="7012" width="15.140625" style="36" customWidth="1"/>
    <col min="7013" max="7013" width="25.28515625" style="36" customWidth="1"/>
    <col min="7014" max="7024" width="17.85546875" style="36" customWidth="1"/>
    <col min="7025" max="7025" width="15.7109375" style="36" customWidth="1"/>
    <col min="7026" max="7168" width="11.42578125" style="36"/>
    <col min="7169" max="7169" width="1.42578125" style="36" customWidth="1"/>
    <col min="7170" max="7170" width="16.7109375" style="36" customWidth="1"/>
    <col min="7171" max="7171" width="71" style="36" customWidth="1"/>
    <col min="7172" max="7172" width="76.7109375" style="36" customWidth="1"/>
    <col min="7173" max="7173" width="30" style="36" customWidth="1"/>
    <col min="7174" max="7174" width="52" style="36" customWidth="1"/>
    <col min="7175" max="7175" width="45.140625" style="36" customWidth="1"/>
    <col min="7176" max="7176" width="34.42578125" style="36" customWidth="1"/>
    <col min="7177" max="7177" width="0" style="36" hidden="1" customWidth="1"/>
    <col min="7178" max="7178" width="23" style="36" customWidth="1"/>
    <col min="7179" max="7179" width="0" style="36" hidden="1" customWidth="1"/>
    <col min="7180" max="7180" width="23.42578125" style="36" customWidth="1"/>
    <col min="7181" max="7181" width="0" style="36" hidden="1" customWidth="1"/>
    <col min="7182" max="7182" width="21" style="36" customWidth="1"/>
    <col min="7183" max="7183" width="0" style="36" hidden="1" customWidth="1"/>
    <col min="7184" max="7184" width="22.42578125" style="36" customWidth="1"/>
    <col min="7185" max="7185" width="0" style="36" hidden="1" customWidth="1"/>
    <col min="7186" max="7186" width="26.42578125" style="36" customWidth="1"/>
    <col min="7187" max="7187" width="32.42578125" style="36" customWidth="1"/>
    <col min="7188" max="7189" width="0" style="36" hidden="1" customWidth="1"/>
    <col min="7190" max="7190" width="27.28515625" style="36" customWidth="1"/>
    <col min="7191" max="7191" width="0" style="36" hidden="1" customWidth="1"/>
    <col min="7192" max="7192" width="30.42578125" style="36" customWidth="1"/>
    <col min="7193" max="7193" width="0" style="36" hidden="1" customWidth="1"/>
    <col min="7194" max="7194" width="26.7109375" style="36" customWidth="1"/>
    <col min="7195" max="7195" width="0" style="36" hidden="1" customWidth="1"/>
    <col min="7196" max="7196" width="32.140625" style="36" customWidth="1"/>
    <col min="7197" max="7197" width="0" style="36" hidden="1" customWidth="1"/>
    <col min="7198" max="7198" width="28.28515625" style="36" customWidth="1"/>
    <col min="7199" max="7199" width="0" style="36" hidden="1" customWidth="1"/>
    <col min="7200" max="7200" width="25.42578125" style="36" customWidth="1"/>
    <col min="7201" max="7201" width="0" style="36" hidden="1" customWidth="1"/>
    <col min="7202" max="7202" width="30.140625" style="36" customWidth="1"/>
    <col min="7203" max="7203" width="0" style="36" hidden="1" customWidth="1"/>
    <col min="7204" max="7204" width="36" style="36" customWidth="1"/>
    <col min="7205" max="7205" width="0" style="36" hidden="1" customWidth="1"/>
    <col min="7206" max="7206" width="25.85546875" style="36" customWidth="1"/>
    <col min="7207" max="7207" width="0" style="36" hidden="1" customWidth="1"/>
    <col min="7208" max="7208" width="30" style="36" customWidth="1"/>
    <col min="7209" max="7209" width="0" style="36" hidden="1" customWidth="1"/>
    <col min="7210" max="7210" width="25.140625" style="36" customWidth="1"/>
    <col min="7211" max="7211" width="0" style="36" hidden="1" customWidth="1"/>
    <col min="7212" max="7212" width="25" style="36" customWidth="1"/>
    <col min="7213" max="7213" width="0" style="36" hidden="1" customWidth="1"/>
    <col min="7214" max="7214" width="23.85546875" style="36" customWidth="1"/>
    <col min="7215" max="7215" width="0" style="36" hidden="1" customWidth="1"/>
    <col min="7216" max="7216" width="24.7109375" style="36" customWidth="1"/>
    <col min="7217" max="7217" width="0" style="36" hidden="1" customWidth="1"/>
    <col min="7218" max="7218" width="24.28515625" style="36" customWidth="1"/>
    <col min="7219" max="7219" width="0" style="36" hidden="1" customWidth="1"/>
    <col min="7220" max="7220" width="24" style="36" customWidth="1"/>
    <col min="7221" max="7221" width="0" style="36" hidden="1" customWidth="1"/>
    <col min="7222" max="7222" width="24.7109375" style="36" customWidth="1"/>
    <col min="7223" max="7223" width="0" style="36" hidden="1" customWidth="1"/>
    <col min="7224" max="7224" width="22.42578125" style="36" customWidth="1"/>
    <col min="7225" max="7225" width="0" style="36" hidden="1" customWidth="1"/>
    <col min="7226" max="7226" width="25.28515625" style="36" customWidth="1"/>
    <col min="7227" max="7230" width="0" style="36" hidden="1" customWidth="1"/>
    <col min="7231" max="7231" width="23.7109375" style="36" customWidth="1"/>
    <col min="7232" max="7232" width="23" style="36" customWidth="1"/>
    <col min="7233" max="7233" width="28.42578125" style="36" customWidth="1"/>
    <col min="7234" max="7234" width="44.140625" style="36" customWidth="1"/>
    <col min="7235" max="7235" width="28.28515625" style="36" customWidth="1"/>
    <col min="7236" max="7237" width="15.7109375" style="36" customWidth="1"/>
    <col min="7238" max="7238" width="0" style="36" hidden="1" customWidth="1"/>
    <col min="7239" max="7239" width="15.7109375" style="36" customWidth="1"/>
    <col min="7240" max="7240" width="0" style="36" hidden="1" customWidth="1"/>
    <col min="7241" max="7241" width="15.7109375" style="36" customWidth="1"/>
    <col min="7242" max="7242" width="0" style="36" hidden="1" customWidth="1"/>
    <col min="7243" max="7243" width="15.7109375" style="36" customWidth="1"/>
    <col min="7244" max="7244" width="0" style="36" hidden="1" customWidth="1"/>
    <col min="7245" max="7245" width="15.7109375" style="36" customWidth="1"/>
    <col min="7246" max="7246" width="0" style="36" hidden="1" customWidth="1"/>
    <col min="7247" max="7247" width="15.7109375" style="36" customWidth="1"/>
    <col min="7248" max="7248" width="0" style="36" hidden="1" customWidth="1"/>
    <col min="7249" max="7249" width="15.7109375" style="36" customWidth="1"/>
    <col min="7250" max="7250" width="0" style="36" hidden="1" customWidth="1"/>
    <col min="7251" max="7251" width="11.42578125" style="36"/>
    <col min="7252" max="7252" width="13" style="36" customWidth="1"/>
    <col min="7253" max="7253" width="16.42578125" style="36" customWidth="1"/>
    <col min="7254" max="7257" width="15.7109375" style="36" customWidth="1"/>
    <col min="7258" max="7258" width="16.140625" style="36" customWidth="1"/>
    <col min="7259" max="7259" width="12.28515625" style="36" customWidth="1"/>
    <col min="7260" max="7260" width="14.28515625" style="36" customWidth="1"/>
    <col min="7261" max="7262" width="0" style="36" hidden="1" customWidth="1"/>
    <col min="7263" max="7263" width="13.85546875" style="36" customWidth="1"/>
    <col min="7264" max="7265" width="0" style="36" hidden="1" customWidth="1"/>
    <col min="7266" max="7267" width="12.28515625" style="36" customWidth="1"/>
    <col min="7268" max="7268" width="15.140625" style="36" customWidth="1"/>
    <col min="7269" max="7269" width="25.28515625" style="36" customWidth="1"/>
    <col min="7270" max="7280" width="17.85546875" style="36" customWidth="1"/>
    <col min="7281" max="7281" width="15.7109375" style="36" customWidth="1"/>
    <col min="7282" max="7424" width="11.42578125" style="36"/>
    <col min="7425" max="7425" width="1.42578125" style="36" customWidth="1"/>
    <col min="7426" max="7426" width="16.7109375" style="36" customWidth="1"/>
    <col min="7427" max="7427" width="71" style="36" customWidth="1"/>
    <col min="7428" max="7428" width="76.7109375" style="36" customWidth="1"/>
    <col min="7429" max="7429" width="30" style="36" customWidth="1"/>
    <col min="7430" max="7430" width="52" style="36" customWidth="1"/>
    <col min="7431" max="7431" width="45.140625" style="36" customWidth="1"/>
    <col min="7432" max="7432" width="34.42578125" style="36" customWidth="1"/>
    <col min="7433" max="7433" width="0" style="36" hidden="1" customWidth="1"/>
    <col min="7434" max="7434" width="23" style="36" customWidth="1"/>
    <col min="7435" max="7435" width="0" style="36" hidden="1" customWidth="1"/>
    <col min="7436" max="7436" width="23.42578125" style="36" customWidth="1"/>
    <col min="7437" max="7437" width="0" style="36" hidden="1" customWidth="1"/>
    <col min="7438" max="7438" width="21" style="36" customWidth="1"/>
    <col min="7439" max="7439" width="0" style="36" hidden="1" customWidth="1"/>
    <col min="7440" max="7440" width="22.42578125" style="36" customWidth="1"/>
    <col min="7441" max="7441" width="0" style="36" hidden="1" customWidth="1"/>
    <col min="7442" max="7442" width="26.42578125" style="36" customWidth="1"/>
    <col min="7443" max="7443" width="32.42578125" style="36" customWidth="1"/>
    <col min="7444" max="7445" width="0" style="36" hidden="1" customWidth="1"/>
    <col min="7446" max="7446" width="27.28515625" style="36" customWidth="1"/>
    <col min="7447" max="7447" width="0" style="36" hidden="1" customWidth="1"/>
    <col min="7448" max="7448" width="30.42578125" style="36" customWidth="1"/>
    <col min="7449" max="7449" width="0" style="36" hidden="1" customWidth="1"/>
    <col min="7450" max="7450" width="26.7109375" style="36" customWidth="1"/>
    <col min="7451" max="7451" width="0" style="36" hidden="1" customWidth="1"/>
    <col min="7452" max="7452" width="32.140625" style="36" customWidth="1"/>
    <col min="7453" max="7453" width="0" style="36" hidden="1" customWidth="1"/>
    <col min="7454" max="7454" width="28.28515625" style="36" customWidth="1"/>
    <col min="7455" max="7455" width="0" style="36" hidden="1" customWidth="1"/>
    <col min="7456" max="7456" width="25.42578125" style="36" customWidth="1"/>
    <col min="7457" max="7457" width="0" style="36" hidden="1" customWidth="1"/>
    <col min="7458" max="7458" width="30.140625" style="36" customWidth="1"/>
    <col min="7459" max="7459" width="0" style="36" hidden="1" customWidth="1"/>
    <col min="7460" max="7460" width="36" style="36" customWidth="1"/>
    <col min="7461" max="7461" width="0" style="36" hidden="1" customWidth="1"/>
    <col min="7462" max="7462" width="25.85546875" style="36" customWidth="1"/>
    <col min="7463" max="7463" width="0" style="36" hidden="1" customWidth="1"/>
    <col min="7464" max="7464" width="30" style="36" customWidth="1"/>
    <col min="7465" max="7465" width="0" style="36" hidden="1" customWidth="1"/>
    <col min="7466" max="7466" width="25.140625" style="36" customWidth="1"/>
    <col min="7467" max="7467" width="0" style="36" hidden="1" customWidth="1"/>
    <col min="7468" max="7468" width="25" style="36" customWidth="1"/>
    <col min="7469" max="7469" width="0" style="36" hidden="1" customWidth="1"/>
    <col min="7470" max="7470" width="23.85546875" style="36" customWidth="1"/>
    <col min="7471" max="7471" width="0" style="36" hidden="1" customWidth="1"/>
    <col min="7472" max="7472" width="24.7109375" style="36" customWidth="1"/>
    <col min="7473" max="7473" width="0" style="36" hidden="1" customWidth="1"/>
    <col min="7474" max="7474" width="24.28515625" style="36" customWidth="1"/>
    <col min="7475" max="7475" width="0" style="36" hidden="1" customWidth="1"/>
    <col min="7476" max="7476" width="24" style="36" customWidth="1"/>
    <col min="7477" max="7477" width="0" style="36" hidden="1" customWidth="1"/>
    <col min="7478" max="7478" width="24.7109375" style="36" customWidth="1"/>
    <col min="7479" max="7479" width="0" style="36" hidden="1" customWidth="1"/>
    <col min="7480" max="7480" width="22.42578125" style="36" customWidth="1"/>
    <col min="7481" max="7481" width="0" style="36" hidden="1" customWidth="1"/>
    <col min="7482" max="7482" width="25.28515625" style="36" customWidth="1"/>
    <col min="7483" max="7486" width="0" style="36" hidden="1" customWidth="1"/>
    <col min="7487" max="7487" width="23.7109375" style="36" customWidth="1"/>
    <col min="7488" max="7488" width="23" style="36" customWidth="1"/>
    <col min="7489" max="7489" width="28.42578125" style="36" customWidth="1"/>
    <col min="7490" max="7490" width="44.140625" style="36" customWidth="1"/>
    <col min="7491" max="7491" width="28.28515625" style="36" customWidth="1"/>
    <col min="7492" max="7493" width="15.7109375" style="36" customWidth="1"/>
    <col min="7494" max="7494" width="0" style="36" hidden="1" customWidth="1"/>
    <col min="7495" max="7495" width="15.7109375" style="36" customWidth="1"/>
    <col min="7496" max="7496" width="0" style="36" hidden="1" customWidth="1"/>
    <col min="7497" max="7497" width="15.7109375" style="36" customWidth="1"/>
    <col min="7498" max="7498" width="0" style="36" hidden="1" customWidth="1"/>
    <col min="7499" max="7499" width="15.7109375" style="36" customWidth="1"/>
    <col min="7500" max="7500" width="0" style="36" hidden="1" customWidth="1"/>
    <col min="7501" max="7501" width="15.7109375" style="36" customWidth="1"/>
    <col min="7502" max="7502" width="0" style="36" hidden="1" customWidth="1"/>
    <col min="7503" max="7503" width="15.7109375" style="36" customWidth="1"/>
    <col min="7504" max="7504" width="0" style="36" hidden="1" customWidth="1"/>
    <col min="7505" max="7505" width="15.7109375" style="36" customWidth="1"/>
    <col min="7506" max="7506" width="0" style="36" hidden="1" customWidth="1"/>
    <col min="7507" max="7507" width="11.42578125" style="36"/>
    <col min="7508" max="7508" width="13" style="36" customWidth="1"/>
    <col min="7509" max="7509" width="16.42578125" style="36" customWidth="1"/>
    <col min="7510" max="7513" width="15.7109375" style="36" customWidth="1"/>
    <col min="7514" max="7514" width="16.140625" style="36" customWidth="1"/>
    <col min="7515" max="7515" width="12.28515625" style="36" customWidth="1"/>
    <col min="7516" max="7516" width="14.28515625" style="36" customWidth="1"/>
    <col min="7517" max="7518" width="0" style="36" hidden="1" customWidth="1"/>
    <col min="7519" max="7519" width="13.85546875" style="36" customWidth="1"/>
    <col min="7520" max="7521" width="0" style="36" hidden="1" customWidth="1"/>
    <col min="7522" max="7523" width="12.28515625" style="36" customWidth="1"/>
    <col min="7524" max="7524" width="15.140625" style="36" customWidth="1"/>
    <col min="7525" max="7525" width="25.28515625" style="36" customWidth="1"/>
    <col min="7526" max="7536" width="17.85546875" style="36" customWidth="1"/>
    <col min="7537" max="7537" width="15.7109375" style="36" customWidth="1"/>
    <col min="7538" max="7680" width="11.42578125" style="36"/>
    <col min="7681" max="7681" width="1.42578125" style="36" customWidth="1"/>
    <col min="7682" max="7682" width="16.7109375" style="36" customWidth="1"/>
    <col min="7683" max="7683" width="71" style="36" customWidth="1"/>
    <col min="7684" max="7684" width="76.7109375" style="36" customWidth="1"/>
    <col min="7685" max="7685" width="30" style="36" customWidth="1"/>
    <col min="7686" max="7686" width="52" style="36" customWidth="1"/>
    <col min="7687" max="7687" width="45.140625" style="36" customWidth="1"/>
    <col min="7688" max="7688" width="34.42578125" style="36" customWidth="1"/>
    <col min="7689" max="7689" width="0" style="36" hidden="1" customWidth="1"/>
    <col min="7690" max="7690" width="23" style="36" customWidth="1"/>
    <col min="7691" max="7691" width="0" style="36" hidden="1" customWidth="1"/>
    <col min="7692" max="7692" width="23.42578125" style="36" customWidth="1"/>
    <col min="7693" max="7693" width="0" style="36" hidden="1" customWidth="1"/>
    <col min="7694" max="7694" width="21" style="36" customWidth="1"/>
    <col min="7695" max="7695" width="0" style="36" hidden="1" customWidth="1"/>
    <col min="7696" max="7696" width="22.42578125" style="36" customWidth="1"/>
    <col min="7697" max="7697" width="0" style="36" hidden="1" customWidth="1"/>
    <col min="7698" max="7698" width="26.42578125" style="36" customWidth="1"/>
    <col min="7699" max="7699" width="32.42578125" style="36" customWidth="1"/>
    <col min="7700" max="7701" width="0" style="36" hidden="1" customWidth="1"/>
    <col min="7702" max="7702" width="27.28515625" style="36" customWidth="1"/>
    <col min="7703" max="7703" width="0" style="36" hidden="1" customWidth="1"/>
    <col min="7704" max="7704" width="30.42578125" style="36" customWidth="1"/>
    <col min="7705" max="7705" width="0" style="36" hidden="1" customWidth="1"/>
    <col min="7706" max="7706" width="26.7109375" style="36" customWidth="1"/>
    <col min="7707" max="7707" width="0" style="36" hidden="1" customWidth="1"/>
    <col min="7708" max="7708" width="32.140625" style="36" customWidth="1"/>
    <col min="7709" max="7709" width="0" style="36" hidden="1" customWidth="1"/>
    <col min="7710" max="7710" width="28.28515625" style="36" customWidth="1"/>
    <col min="7711" max="7711" width="0" style="36" hidden="1" customWidth="1"/>
    <col min="7712" max="7712" width="25.42578125" style="36" customWidth="1"/>
    <col min="7713" max="7713" width="0" style="36" hidden="1" customWidth="1"/>
    <col min="7714" max="7714" width="30.140625" style="36" customWidth="1"/>
    <col min="7715" max="7715" width="0" style="36" hidden="1" customWidth="1"/>
    <col min="7716" max="7716" width="36" style="36" customWidth="1"/>
    <col min="7717" max="7717" width="0" style="36" hidden="1" customWidth="1"/>
    <col min="7718" max="7718" width="25.85546875" style="36" customWidth="1"/>
    <col min="7719" max="7719" width="0" style="36" hidden="1" customWidth="1"/>
    <col min="7720" max="7720" width="30" style="36" customWidth="1"/>
    <col min="7721" max="7721" width="0" style="36" hidden="1" customWidth="1"/>
    <col min="7722" max="7722" width="25.140625" style="36" customWidth="1"/>
    <col min="7723" max="7723" width="0" style="36" hidden="1" customWidth="1"/>
    <col min="7724" max="7724" width="25" style="36" customWidth="1"/>
    <col min="7725" max="7725" width="0" style="36" hidden="1" customWidth="1"/>
    <col min="7726" max="7726" width="23.85546875" style="36" customWidth="1"/>
    <col min="7727" max="7727" width="0" style="36" hidden="1" customWidth="1"/>
    <col min="7728" max="7728" width="24.7109375" style="36" customWidth="1"/>
    <col min="7729" max="7729" width="0" style="36" hidden="1" customWidth="1"/>
    <col min="7730" max="7730" width="24.28515625" style="36" customWidth="1"/>
    <col min="7731" max="7731" width="0" style="36" hidden="1" customWidth="1"/>
    <col min="7732" max="7732" width="24" style="36" customWidth="1"/>
    <col min="7733" max="7733" width="0" style="36" hidden="1" customWidth="1"/>
    <col min="7734" max="7734" width="24.7109375" style="36" customWidth="1"/>
    <col min="7735" max="7735" width="0" style="36" hidden="1" customWidth="1"/>
    <col min="7736" max="7736" width="22.42578125" style="36" customWidth="1"/>
    <col min="7737" max="7737" width="0" style="36" hidden="1" customWidth="1"/>
    <col min="7738" max="7738" width="25.28515625" style="36" customWidth="1"/>
    <col min="7739" max="7742" width="0" style="36" hidden="1" customWidth="1"/>
    <col min="7743" max="7743" width="23.7109375" style="36" customWidth="1"/>
    <col min="7744" max="7744" width="23" style="36" customWidth="1"/>
    <col min="7745" max="7745" width="28.42578125" style="36" customWidth="1"/>
    <col min="7746" max="7746" width="44.140625" style="36" customWidth="1"/>
    <col min="7747" max="7747" width="28.28515625" style="36" customWidth="1"/>
    <col min="7748" max="7749" width="15.7109375" style="36" customWidth="1"/>
    <col min="7750" max="7750" width="0" style="36" hidden="1" customWidth="1"/>
    <col min="7751" max="7751" width="15.7109375" style="36" customWidth="1"/>
    <col min="7752" max="7752" width="0" style="36" hidden="1" customWidth="1"/>
    <col min="7753" max="7753" width="15.7109375" style="36" customWidth="1"/>
    <col min="7754" max="7754" width="0" style="36" hidden="1" customWidth="1"/>
    <col min="7755" max="7755" width="15.7109375" style="36" customWidth="1"/>
    <col min="7756" max="7756" width="0" style="36" hidden="1" customWidth="1"/>
    <col min="7757" max="7757" width="15.7109375" style="36" customWidth="1"/>
    <col min="7758" max="7758" width="0" style="36" hidden="1" customWidth="1"/>
    <col min="7759" max="7759" width="15.7109375" style="36" customWidth="1"/>
    <col min="7760" max="7760" width="0" style="36" hidden="1" customWidth="1"/>
    <col min="7761" max="7761" width="15.7109375" style="36" customWidth="1"/>
    <col min="7762" max="7762" width="0" style="36" hidden="1" customWidth="1"/>
    <col min="7763" max="7763" width="11.42578125" style="36"/>
    <col min="7764" max="7764" width="13" style="36" customWidth="1"/>
    <col min="7765" max="7765" width="16.42578125" style="36" customWidth="1"/>
    <col min="7766" max="7769" width="15.7109375" style="36" customWidth="1"/>
    <col min="7770" max="7770" width="16.140625" style="36" customWidth="1"/>
    <col min="7771" max="7771" width="12.28515625" style="36" customWidth="1"/>
    <col min="7772" max="7772" width="14.28515625" style="36" customWidth="1"/>
    <col min="7773" max="7774" width="0" style="36" hidden="1" customWidth="1"/>
    <col min="7775" max="7775" width="13.85546875" style="36" customWidth="1"/>
    <col min="7776" max="7777" width="0" style="36" hidden="1" customWidth="1"/>
    <col min="7778" max="7779" width="12.28515625" style="36" customWidth="1"/>
    <col min="7780" max="7780" width="15.140625" style="36" customWidth="1"/>
    <col min="7781" max="7781" width="25.28515625" style="36" customWidth="1"/>
    <col min="7782" max="7792" width="17.85546875" style="36" customWidth="1"/>
    <col min="7793" max="7793" width="15.7109375" style="36" customWidth="1"/>
    <col min="7794" max="7936" width="11.42578125" style="36"/>
    <col min="7937" max="7937" width="1.42578125" style="36" customWidth="1"/>
    <col min="7938" max="7938" width="16.7109375" style="36" customWidth="1"/>
    <col min="7939" max="7939" width="71" style="36" customWidth="1"/>
    <col min="7940" max="7940" width="76.7109375" style="36" customWidth="1"/>
    <col min="7941" max="7941" width="30" style="36" customWidth="1"/>
    <col min="7942" max="7942" width="52" style="36" customWidth="1"/>
    <col min="7943" max="7943" width="45.140625" style="36" customWidth="1"/>
    <col min="7944" max="7944" width="34.42578125" style="36" customWidth="1"/>
    <col min="7945" max="7945" width="0" style="36" hidden="1" customWidth="1"/>
    <col min="7946" max="7946" width="23" style="36" customWidth="1"/>
    <col min="7947" max="7947" width="0" style="36" hidden="1" customWidth="1"/>
    <col min="7948" max="7948" width="23.42578125" style="36" customWidth="1"/>
    <col min="7949" max="7949" width="0" style="36" hidden="1" customWidth="1"/>
    <col min="7950" max="7950" width="21" style="36" customWidth="1"/>
    <col min="7951" max="7951" width="0" style="36" hidden="1" customWidth="1"/>
    <col min="7952" max="7952" width="22.42578125" style="36" customWidth="1"/>
    <col min="7953" max="7953" width="0" style="36" hidden="1" customWidth="1"/>
    <col min="7954" max="7954" width="26.42578125" style="36" customWidth="1"/>
    <col min="7955" max="7955" width="32.42578125" style="36" customWidth="1"/>
    <col min="7956" max="7957" width="0" style="36" hidden="1" customWidth="1"/>
    <col min="7958" max="7958" width="27.28515625" style="36" customWidth="1"/>
    <col min="7959" max="7959" width="0" style="36" hidden="1" customWidth="1"/>
    <col min="7960" max="7960" width="30.42578125" style="36" customWidth="1"/>
    <col min="7961" max="7961" width="0" style="36" hidden="1" customWidth="1"/>
    <col min="7962" max="7962" width="26.7109375" style="36" customWidth="1"/>
    <col min="7963" max="7963" width="0" style="36" hidden="1" customWidth="1"/>
    <col min="7964" max="7964" width="32.140625" style="36" customWidth="1"/>
    <col min="7965" max="7965" width="0" style="36" hidden="1" customWidth="1"/>
    <col min="7966" max="7966" width="28.28515625" style="36" customWidth="1"/>
    <col min="7967" max="7967" width="0" style="36" hidden="1" customWidth="1"/>
    <col min="7968" max="7968" width="25.42578125" style="36" customWidth="1"/>
    <col min="7969" max="7969" width="0" style="36" hidden="1" customWidth="1"/>
    <col min="7970" max="7970" width="30.140625" style="36" customWidth="1"/>
    <col min="7971" max="7971" width="0" style="36" hidden="1" customWidth="1"/>
    <col min="7972" max="7972" width="36" style="36" customWidth="1"/>
    <col min="7973" max="7973" width="0" style="36" hidden="1" customWidth="1"/>
    <col min="7974" max="7974" width="25.85546875" style="36" customWidth="1"/>
    <col min="7975" max="7975" width="0" style="36" hidden="1" customWidth="1"/>
    <col min="7976" max="7976" width="30" style="36" customWidth="1"/>
    <col min="7977" max="7977" width="0" style="36" hidden="1" customWidth="1"/>
    <col min="7978" max="7978" width="25.140625" style="36" customWidth="1"/>
    <col min="7979" max="7979" width="0" style="36" hidden="1" customWidth="1"/>
    <col min="7980" max="7980" width="25" style="36" customWidth="1"/>
    <col min="7981" max="7981" width="0" style="36" hidden="1" customWidth="1"/>
    <col min="7982" max="7982" width="23.85546875" style="36" customWidth="1"/>
    <col min="7983" max="7983" width="0" style="36" hidden="1" customWidth="1"/>
    <col min="7984" max="7984" width="24.7109375" style="36" customWidth="1"/>
    <col min="7985" max="7985" width="0" style="36" hidden="1" customWidth="1"/>
    <col min="7986" max="7986" width="24.28515625" style="36" customWidth="1"/>
    <col min="7987" max="7987" width="0" style="36" hidden="1" customWidth="1"/>
    <col min="7988" max="7988" width="24" style="36" customWidth="1"/>
    <col min="7989" max="7989" width="0" style="36" hidden="1" customWidth="1"/>
    <col min="7990" max="7990" width="24.7109375" style="36" customWidth="1"/>
    <col min="7991" max="7991" width="0" style="36" hidden="1" customWidth="1"/>
    <col min="7992" max="7992" width="22.42578125" style="36" customWidth="1"/>
    <col min="7993" max="7993" width="0" style="36" hidden="1" customWidth="1"/>
    <col min="7994" max="7994" width="25.28515625" style="36" customWidth="1"/>
    <col min="7995" max="7998" width="0" style="36" hidden="1" customWidth="1"/>
    <col min="7999" max="7999" width="23.7109375" style="36" customWidth="1"/>
    <col min="8000" max="8000" width="23" style="36" customWidth="1"/>
    <col min="8001" max="8001" width="28.42578125" style="36" customWidth="1"/>
    <col min="8002" max="8002" width="44.140625" style="36" customWidth="1"/>
    <col min="8003" max="8003" width="28.28515625" style="36" customWidth="1"/>
    <col min="8004" max="8005" width="15.7109375" style="36" customWidth="1"/>
    <col min="8006" max="8006" width="0" style="36" hidden="1" customWidth="1"/>
    <col min="8007" max="8007" width="15.7109375" style="36" customWidth="1"/>
    <col min="8008" max="8008" width="0" style="36" hidden="1" customWidth="1"/>
    <col min="8009" max="8009" width="15.7109375" style="36" customWidth="1"/>
    <col min="8010" max="8010" width="0" style="36" hidden="1" customWidth="1"/>
    <col min="8011" max="8011" width="15.7109375" style="36" customWidth="1"/>
    <col min="8012" max="8012" width="0" style="36" hidden="1" customWidth="1"/>
    <col min="8013" max="8013" width="15.7109375" style="36" customWidth="1"/>
    <col min="8014" max="8014" width="0" style="36" hidden="1" customWidth="1"/>
    <col min="8015" max="8015" width="15.7109375" style="36" customWidth="1"/>
    <col min="8016" max="8016" width="0" style="36" hidden="1" customWidth="1"/>
    <col min="8017" max="8017" width="15.7109375" style="36" customWidth="1"/>
    <col min="8018" max="8018" width="0" style="36" hidden="1" customWidth="1"/>
    <col min="8019" max="8019" width="11.42578125" style="36"/>
    <col min="8020" max="8020" width="13" style="36" customWidth="1"/>
    <col min="8021" max="8021" width="16.42578125" style="36" customWidth="1"/>
    <col min="8022" max="8025" width="15.7109375" style="36" customWidth="1"/>
    <col min="8026" max="8026" width="16.140625" style="36" customWidth="1"/>
    <col min="8027" max="8027" width="12.28515625" style="36" customWidth="1"/>
    <col min="8028" max="8028" width="14.28515625" style="36" customWidth="1"/>
    <col min="8029" max="8030" width="0" style="36" hidden="1" customWidth="1"/>
    <col min="8031" max="8031" width="13.85546875" style="36" customWidth="1"/>
    <col min="8032" max="8033" width="0" style="36" hidden="1" customWidth="1"/>
    <col min="8034" max="8035" width="12.28515625" style="36" customWidth="1"/>
    <col min="8036" max="8036" width="15.140625" style="36" customWidth="1"/>
    <col min="8037" max="8037" width="25.28515625" style="36" customWidth="1"/>
    <col min="8038" max="8048" width="17.85546875" style="36" customWidth="1"/>
    <col min="8049" max="8049" width="15.7109375" style="36" customWidth="1"/>
    <col min="8050" max="8192" width="11.42578125" style="36"/>
    <col min="8193" max="8193" width="1.42578125" style="36" customWidth="1"/>
    <col min="8194" max="8194" width="16.7109375" style="36" customWidth="1"/>
    <col min="8195" max="8195" width="71" style="36" customWidth="1"/>
    <col min="8196" max="8196" width="76.7109375" style="36" customWidth="1"/>
    <col min="8197" max="8197" width="30" style="36" customWidth="1"/>
    <col min="8198" max="8198" width="52" style="36" customWidth="1"/>
    <col min="8199" max="8199" width="45.140625" style="36" customWidth="1"/>
    <col min="8200" max="8200" width="34.42578125" style="36" customWidth="1"/>
    <col min="8201" max="8201" width="0" style="36" hidden="1" customWidth="1"/>
    <col min="8202" max="8202" width="23" style="36" customWidth="1"/>
    <col min="8203" max="8203" width="0" style="36" hidden="1" customWidth="1"/>
    <col min="8204" max="8204" width="23.42578125" style="36" customWidth="1"/>
    <col min="8205" max="8205" width="0" style="36" hidden="1" customWidth="1"/>
    <col min="8206" max="8206" width="21" style="36" customWidth="1"/>
    <col min="8207" max="8207" width="0" style="36" hidden="1" customWidth="1"/>
    <col min="8208" max="8208" width="22.42578125" style="36" customWidth="1"/>
    <col min="8209" max="8209" width="0" style="36" hidden="1" customWidth="1"/>
    <col min="8210" max="8210" width="26.42578125" style="36" customWidth="1"/>
    <col min="8211" max="8211" width="32.42578125" style="36" customWidth="1"/>
    <col min="8212" max="8213" width="0" style="36" hidden="1" customWidth="1"/>
    <col min="8214" max="8214" width="27.28515625" style="36" customWidth="1"/>
    <col min="8215" max="8215" width="0" style="36" hidden="1" customWidth="1"/>
    <col min="8216" max="8216" width="30.42578125" style="36" customWidth="1"/>
    <col min="8217" max="8217" width="0" style="36" hidden="1" customWidth="1"/>
    <col min="8218" max="8218" width="26.7109375" style="36" customWidth="1"/>
    <col min="8219" max="8219" width="0" style="36" hidden="1" customWidth="1"/>
    <col min="8220" max="8220" width="32.140625" style="36" customWidth="1"/>
    <col min="8221" max="8221" width="0" style="36" hidden="1" customWidth="1"/>
    <col min="8222" max="8222" width="28.28515625" style="36" customWidth="1"/>
    <col min="8223" max="8223" width="0" style="36" hidden="1" customWidth="1"/>
    <col min="8224" max="8224" width="25.42578125" style="36" customWidth="1"/>
    <col min="8225" max="8225" width="0" style="36" hidden="1" customWidth="1"/>
    <col min="8226" max="8226" width="30.140625" style="36" customWidth="1"/>
    <col min="8227" max="8227" width="0" style="36" hidden="1" customWidth="1"/>
    <col min="8228" max="8228" width="36" style="36" customWidth="1"/>
    <col min="8229" max="8229" width="0" style="36" hidden="1" customWidth="1"/>
    <col min="8230" max="8230" width="25.85546875" style="36" customWidth="1"/>
    <col min="8231" max="8231" width="0" style="36" hidden="1" customWidth="1"/>
    <col min="8232" max="8232" width="30" style="36" customWidth="1"/>
    <col min="8233" max="8233" width="0" style="36" hidden="1" customWidth="1"/>
    <col min="8234" max="8234" width="25.140625" style="36" customWidth="1"/>
    <col min="8235" max="8235" width="0" style="36" hidden="1" customWidth="1"/>
    <col min="8236" max="8236" width="25" style="36" customWidth="1"/>
    <col min="8237" max="8237" width="0" style="36" hidden="1" customWidth="1"/>
    <col min="8238" max="8238" width="23.85546875" style="36" customWidth="1"/>
    <col min="8239" max="8239" width="0" style="36" hidden="1" customWidth="1"/>
    <col min="8240" max="8240" width="24.7109375" style="36" customWidth="1"/>
    <col min="8241" max="8241" width="0" style="36" hidden="1" customWidth="1"/>
    <col min="8242" max="8242" width="24.28515625" style="36" customWidth="1"/>
    <col min="8243" max="8243" width="0" style="36" hidden="1" customWidth="1"/>
    <col min="8244" max="8244" width="24" style="36" customWidth="1"/>
    <col min="8245" max="8245" width="0" style="36" hidden="1" customWidth="1"/>
    <col min="8246" max="8246" width="24.7109375" style="36" customWidth="1"/>
    <col min="8247" max="8247" width="0" style="36" hidden="1" customWidth="1"/>
    <col min="8248" max="8248" width="22.42578125" style="36" customWidth="1"/>
    <col min="8249" max="8249" width="0" style="36" hidden="1" customWidth="1"/>
    <col min="8250" max="8250" width="25.28515625" style="36" customWidth="1"/>
    <col min="8251" max="8254" width="0" style="36" hidden="1" customWidth="1"/>
    <col min="8255" max="8255" width="23.7109375" style="36" customWidth="1"/>
    <col min="8256" max="8256" width="23" style="36" customWidth="1"/>
    <col min="8257" max="8257" width="28.42578125" style="36" customWidth="1"/>
    <col min="8258" max="8258" width="44.140625" style="36" customWidth="1"/>
    <col min="8259" max="8259" width="28.28515625" style="36" customWidth="1"/>
    <col min="8260" max="8261" width="15.7109375" style="36" customWidth="1"/>
    <col min="8262" max="8262" width="0" style="36" hidden="1" customWidth="1"/>
    <col min="8263" max="8263" width="15.7109375" style="36" customWidth="1"/>
    <col min="8264" max="8264" width="0" style="36" hidden="1" customWidth="1"/>
    <col min="8265" max="8265" width="15.7109375" style="36" customWidth="1"/>
    <col min="8266" max="8266" width="0" style="36" hidden="1" customWidth="1"/>
    <col min="8267" max="8267" width="15.7109375" style="36" customWidth="1"/>
    <col min="8268" max="8268" width="0" style="36" hidden="1" customWidth="1"/>
    <col min="8269" max="8269" width="15.7109375" style="36" customWidth="1"/>
    <col min="8270" max="8270" width="0" style="36" hidden="1" customWidth="1"/>
    <col min="8271" max="8271" width="15.7109375" style="36" customWidth="1"/>
    <col min="8272" max="8272" width="0" style="36" hidden="1" customWidth="1"/>
    <col min="8273" max="8273" width="15.7109375" style="36" customWidth="1"/>
    <col min="8274" max="8274" width="0" style="36" hidden="1" customWidth="1"/>
    <col min="8275" max="8275" width="11.42578125" style="36"/>
    <col min="8276" max="8276" width="13" style="36" customWidth="1"/>
    <col min="8277" max="8277" width="16.42578125" style="36" customWidth="1"/>
    <col min="8278" max="8281" width="15.7109375" style="36" customWidth="1"/>
    <col min="8282" max="8282" width="16.140625" style="36" customWidth="1"/>
    <col min="8283" max="8283" width="12.28515625" style="36" customWidth="1"/>
    <col min="8284" max="8284" width="14.28515625" style="36" customWidth="1"/>
    <col min="8285" max="8286" width="0" style="36" hidden="1" customWidth="1"/>
    <col min="8287" max="8287" width="13.85546875" style="36" customWidth="1"/>
    <col min="8288" max="8289" width="0" style="36" hidden="1" customWidth="1"/>
    <col min="8290" max="8291" width="12.28515625" style="36" customWidth="1"/>
    <col min="8292" max="8292" width="15.140625" style="36" customWidth="1"/>
    <col min="8293" max="8293" width="25.28515625" style="36" customWidth="1"/>
    <col min="8294" max="8304" width="17.85546875" style="36" customWidth="1"/>
    <col min="8305" max="8305" width="15.7109375" style="36" customWidth="1"/>
    <col min="8306" max="8448" width="11.42578125" style="36"/>
    <col min="8449" max="8449" width="1.42578125" style="36" customWidth="1"/>
    <col min="8450" max="8450" width="16.7109375" style="36" customWidth="1"/>
    <col min="8451" max="8451" width="71" style="36" customWidth="1"/>
    <col min="8452" max="8452" width="76.7109375" style="36" customWidth="1"/>
    <col min="8453" max="8453" width="30" style="36" customWidth="1"/>
    <col min="8454" max="8454" width="52" style="36" customWidth="1"/>
    <col min="8455" max="8455" width="45.140625" style="36" customWidth="1"/>
    <col min="8456" max="8456" width="34.42578125" style="36" customWidth="1"/>
    <col min="8457" max="8457" width="0" style="36" hidden="1" customWidth="1"/>
    <col min="8458" max="8458" width="23" style="36" customWidth="1"/>
    <col min="8459" max="8459" width="0" style="36" hidden="1" customWidth="1"/>
    <col min="8460" max="8460" width="23.42578125" style="36" customWidth="1"/>
    <col min="8461" max="8461" width="0" style="36" hidden="1" customWidth="1"/>
    <col min="8462" max="8462" width="21" style="36" customWidth="1"/>
    <col min="8463" max="8463" width="0" style="36" hidden="1" customWidth="1"/>
    <col min="8464" max="8464" width="22.42578125" style="36" customWidth="1"/>
    <col min="8465" max="8465" width="0" style="36" hidden="1" customWidth="1"/>
    <col min="8466" max="8466" width="26.42578125" style="36" customWidth="1"/>
    <col min="8467" max="8467" width="32.42578125" style="36" customWidth="1"/>
    <col min="8468" max="8469" width="0" style="36" hidden="1" customWidth="1"/>
    <col min="8470" max="8470" width="27.28515625" style="36" customWidth="1"/>
    <col min="8471" max="8471" width="0" style="36" hidden="1" customWidth="1"/>
    <col min="8472" max="8472" width="30.42578125" style="36" customWidth="1"/>
    <col min="8473" max="8473" width="0" style="36" hidden="1" customWidth="1"/>
    <col min="8474" max="8474" width="26.7109375" style="36" customWidth="1"/>
    <col min="8475" max="8475" width="0" style="36" hidden="1" customWidth="1"/>
    <col min="8476" max="8476" width="32.140625" style="36" customWidth="1"/>
    <col min="8477" max="8477" width="0" style="36" hidden="1" customWidth="1"/>
    <col min="8478" max="8478" width="28.28515625" style="36" customWidth="1"/>
    <col min="8479" max="8479" width="0" style="36" hidden="1" customWidth="1"/>
    <col min="8480" max="8480" width="25.42578125" style="36" customWidth="1"/>
    <col min="8481" max="8481" width="0" style="36" hidden="1" customWidth="1"/>
    <col min="8482" max="8482" width="30.140625" style="36" customWidth="1"/>
    <col min="8483" max="8483" width="0" style="36" hidden="1" customWidth="1"/>
    <col min="8484" max="8484" width="36" style="36" customWidth="1"/>
    <col min="8485" max="8485" width="0" style="36" hidden="1" customWidth="1"/>
    <col min="8486" max="8486" width="25.85546875" style="36" customWidth="1"/>
    <col min="8487" max="8487" width="0" style="36" hidden="1" customWidth="1"/>
    <col min="8488" max="8488" width="30" style="36" customWidth="1"/>
    <col min="8489" max="8489" width="0" style="36" hidden="1" customWidth="1"/>
    <col min="8490" max="8490" width="25.140625" style="36" customWidth="1"/>
    <col min="8491" max="8491" width="0" style="36" hidden="1" customWidth="1"/>
    <col min="8492" max="8492" width="25" style="36" customWidth="1"/>
    <col min="8493" max="8493" width="0" style="36" hidden="1" customWidth="1"/>
    <col min="8494" max="8494" width="23.85546875" style="36" customWidth="1"/>
    <col min="8495" max="8495" width="0" style="36" hidden="1" customWidth="1"/>
    <col min="8496" max="8496" width="24.7109375" style="36" customWidth="1"/>
    <col min="8497" max="8497" width="0" style="36" hidden="1" customWidth="1"/>
    <col min="8498" max="8498" width="24.28515625" style="36" customWidth="1"/>
    <col min="8499" max="8499" width="0" style="36" hidden="1" customWidth="1"/>
    <col min="8500" max="8500" width="24" style="36" customWidth="1"/>
    <col min="8501" max="8501" width="0" style="36" hidden="1" customWidth="1"/>
    <col min="8502" max="8502" width="24.7109375" style="36" customWidth="1"/>
    <col min="8503" max="8503" width="0" style="36" hidden="1" customWidth="1"/>
    <col min="8504" max="8504" width="22.42578125" style="36" customWidth="1"/>
    <col min="8505" max="8505" width="0" style="36" hidden="1" customWidth="1"/>
    <col min="8506" max="8506" width="25.28515625" style="36" customWidth="1"/>
    <col min="8507" max="8510" width="0" style="36" hidden="1" customWidth="1"/>
    <col min="8511" max="8511" width="23.7109375" style="36" customWidth="1"/>
    <col min="8512" max="8512" width="23" style="36" customWidth="1"/>
    <col min="8513" max="8513" width="28.42578125" style="36" customWidth="1"/>
    <col min="8514" max="8514" width="44.140625" style="36" customWidth="1"/>
    <col min="8515" max="8515" width="28.28515625" style="36" customWidth="1"/>
    <col min="8516" max="8517" width="15.7109375" style="36" customWidth="1"/>
    <col min="8518" max="8518" width="0" style="36" hidden="1" customWidth="1"/>
    <col min="8519" max="8519" width="15.7109375" style="36" customWidth="1"/>
    <col min="8520" max="8520" width="0" style="36" hidden="1" customWidth="1"/>
    <col min="8521" max="8521" width="15.7109375" style="36" customWidth="1"/>
    <col min="8522" max="8522" width="0" style="36" hidden="1" customWidth="1"/>
    <col min="8523" max="8523" width="15.7109375" style="36" customWidth="1"/>
    <col min="8524" max="8524" width="0" style="36" hidden="1" customWidth="1"/>
    <col min="8525" max="8525" width="15.7109375" style="36" customWidth="1"/>
    <col min="8526" max="8526" width="0" style="36" hidden="1" customWidth="1"/>
    <col min="8527" max="8527" width="15.7109375" style="36" customWidth="1"/>
    <col min="8528" max="8528" width="0" style="36" hidden="1" customWidth="1"/>
    <col min="8529" max="8529" width="15.7109375" style="36" customWidth="1"/>
    <col min="8530" max="8530" width="0" style="36" hidden="1" customWidth="1"/>
    <col min="8531" max="8531" width="11.42578125" style="36"/>
    <col min="8532" max="8532" width="13" style="36" customWidth="1"/>
    <col min="8533" max="8533" width="16.42578125" style="36" customWidth="1"/>
    <col min="8534" max="8537" width="15.7109375" style="36" customWidth="1"/>
    <col min="8538" max="8538" width="16.140625" style="36" customWidth="1"/>
    <col min="8539" max="8539" width="12.28515625" style="36" customWidth="1"/>
    <col min="8540" max="8540" width="14.28515625" style="36" customWidth="1"/>
    <col min="8541" max="8542" width="0" style="36" hidden="1" customWidth="1"/>
    <col min="8543" max="8543" width="13.85546875" style="36" customWidth="1"/>
    <col min="8544" max="8545" width="0" style="36" hidden="1" customWidth="1"/>
    <col min="8546" max="8547" width="12.28515625" style="36" customWidth="1"/>
    <col min="8548" max="8548" width="15.140625" style="36" customWidth="1"/>
    <col min="8549" max="8549" width="25.28515625" style="36" customWidth="1"/>
    <col min="8550" max="8560" width="17.85546875" style="36" customWidth="1"/>
    <col min="8561" max="8561" width="15.7109375" style="36" customWidth="1"/>
    <col min="8562" max="8704" width="11.42578125" style="36"/>
    <col min="8705" max="8705" width="1.42578125" style="36" customWidth="1"/>
    <col min="8706" max="8706" width="16.7109375" style="36" customWidth="1"/>
    <col min="8707" max="8707" width="71" style="36" customWidth="1"/>
    <col min="8708" max="8708" width="76.7109375" style="36" customWidth="1"/>
    <col min="8709" max="8709" width="30" style="36" customWidth="1"/>
    <col min="8710" max="8710" width="52" style="36" customWidth="1"/>
    <col min="8711" max="8711" width="45.140625" style="36" customWidth="1"/>
    <col min="8712" max="8712" width="34.42578125" style="36" customWidth="1"/>
    <col min="8713" max="8713" width="0" style="36" hidden="1" customWidth="1"/>
    <col min="8714" max="8714" width="23" style="36" customWidth="1"/>
    <col min="8715" max="8715" width="0" style="36" hidden="1" customWidth="1"/>
    <col min="8716" max="8716" width="23.42578125" style="36" customWidth="1"/>
    <col min="8717" max="8717" width="0" style="36" hidden="1" customWidth="1"/>
    <col min="8718" max="8718" width="21" style="36" customWidth="1"/>
    <col min="8719" max="8719" width="0" style="36" hidden="1" customWidth="1"/>
    <col min="8720" max="8720" width="22.42578125" style="36" customWidth="1"/>
    <col min="8721" max="8721" width="0" style="36" hidden="1" customWidth="1"/>
    <col min="8722" max="8722" width="26.42578125" style="36" customWidth="1"/>
    <col min="8723" max="8723" width="32.42578125" style="36" customWidth="1"/>
    <col min="8724" max="8725" width="0" style="36" hidden="1" customWidth="1"/>
    <col min="8726" max="8726" width="27.28515625" style="36" customWidth="1"/>
    <col min="8727" max="8727" width="0" style="36" hidden="1" customWidth="1"/>
    <col min="8728" max="8728" width="30.42578125" style="36" customWidth="1"/>
    <col min="8729" max="8729" width="0" style="36" hidden="1" customWidth="1"/>
    <col min="8730" max="8730" width="26.7109375" style="36" customWidth="1"/>
    <col min="8731" max="8731" width="0" style="36" hidden="1" customWidth="1"/>
    <col min="8732" max="8732" width="32.140625" style="36" customWidth="1"/>
    <col min="8733" max="8733" width="0" style="36" hidden="1" customWidth="1"/>
    <col min="8734" max="8734" width="28.28515625" style="36" customWidth="1"/>
    <col min="8735" max="8735" width="0" style="36" hidden="1" customWidth="1"/>
    <col min="8736" max="8736" width="25.42578125" style="36" customWidth="1"/>
    <col min="8737" max="8737" width="0" style="36" hidden="1" customWidth="1"/>
    <col min="8738" max="8738" width="30.140625" style="36" customWidth="1"/>
    <col min="8739" max="8739" width="0" style="36" hidden="1" customWidth="1"/>
    <col min="8740" max="8740" width="36" style="36" customWidth="1"/>
    <col min="8741" max="8741" width="0" style="36" hidden="1" customWidth="1"/>
    <col min="8742" max="8742" width="25.85546875" style="36" customWidth="1"/>
    <col min="8743" max="8743" width="0" style="36" hidden="1" customWidth="1"/>
    <col min="8744" max="8744" width="30" style="36" customWidth="1"/>
    <col min="8745" max="8745" width="0" style="36" hidden="1" customWidth="1"/>
    <col min="8746" max="8746" width="25.140625" style="36" customWidth="1"/>
    <col min="8747" max="8747" width="0" style="36" hidden="1" customWidth="1"/>
    <col min="8748" max="8748" width="25" style="36" customWidth="1"/>
    <col min="8749" max="8749" width="0" style="36" hidden="1" customWidth="1"/>
    <col min="8750" max="8750" width="23.85546875" style="36" customWidth="1"/>
    <col min="8751" max="8751" width="0" style="36" hidden="1" customWidth="1"/>
    <col min="8752" max="8752" width="24.7109375" style="36" customWidth="1"/>
    <col min="8753" max="8753" width="0" style="36" hidden="1" customWidth="1"/>
    <col min="8754" max="8754" width="24.28515625" style="36" customWidth="1"/>
    <col min="8755" max="8755" width="0" style="36" hidden="1" customWidth="1"/>
    <col min="8756" max="8756" width="24" style="36" customWidth="1"/>
    <col min="8757" max="8757" width="0" style="36" hidden="1" customWidth="1"/>
    <col min="8758" max="8758" width="24.7109375" style="36" customWidth="1"/>
    <col min="8759" max="8759" width="0" style="36" hidden="1" customWidth="1"/>
    <col min="8760" max="8760" width="22.42578125" style="36" customWidth="1"/>
    <col min="8761" max="8761" width="0" style="36" hidden="1" customWidth="1"/>
    <col min="8762" max="8762" width="25.28515625" style="36" customWidth="1"/>
    <col min="8763" max="8766" width="0" style="36" hidden="1" customWidth="1"/>
    <col min="8767" max="8767" width="23.7109375" style="36" customWidth="1"/>
    <col min="8768" max="8768" width="23" style="36" customWidth="1"/>
    <col min="8769" max="8769" width="28.42578125" style="36" customWidth="1"/>
    <col min="8770" max="8770" width="44.140625" style="36" customWidth="1"/>
    <col min="8771" max="8771" width="28.28515625" style="36" customWidth="1"/>
    <col min="8772" max="8773" width="15.7109375" style="36" customWidth="1"/>
    <col min="8774" max="8774" width="0" style="36" hidden="1" customWidth="1"/>
    <col min="8775" max="8775" width="15.7109375" style="36" customWidth="1"/>
    <col min="8776" max="8776" width="0" style="36" hidden="1" customWidth="1"/>
    <col min="8777" max="8777" width="15.7109375" style="36" customWidth="1"/>
    <col min="8778" max="8778" width="0" style="36" hidden="1" customWidth="1"/>
    <col min="8779" max="8779" width="15.7109375" style="36" customWidth="1"/>
    <col min="8780" max="8780" width="0" style="36" hidden="1" customWidth="1"/>
    <col min="8781" max="8781" width="15.7109375" style="36" customWidth="1"/>
    <col min="8782" max="8782" width="0" style="36" hidden="1" customWidth="1"/>
    <col min="8783" max="8783" width="15.7109375" style="36" customWidth="1"/>
    <col min="8784" max="8784" width="0" style="36" hidden="1" customWidth="1"/>
    <col min="8785" max="8785" width="15.7109375" style="36" customWidth="1"/>
    <col min="8786" max="8786" width="0" style="36" hidden="1" customWidth="1"/>
    <col min="8787" max="8787" width="11.42578125" style="36"/>
    <col min="8788" max="8788" width="13" style="36" customWidth="1"/>
    <col min="8789" max="8789" width="16.42578125" style="36" customWidth="1"/>
    <col min="8790" max="8793" width="15.7109375" style="36" customWidth="1"/>
    <col min="8794" max="8794" width="16.140625" style="36" customWidth="1"/>
    <col min="8795" max="8795" width="12.28515625" style="36" customWidth="1"/>
    <col min="8796" max="8796" width="14.28515625" style="36" customWidth="1"/>
    <col min="8797" max="8798" width="0" style="36" hidden="1" customWidth="1"/>
    <col min="8799" max="8799" width="13.85546875" style="36" customWidth="1"/>
    <col min="8800" max="8801" width="0" style="36" hidden="1" customWidth="1"/>
    <col min="8802" max="8803" width="12.28515625" style="36" customWidth="1"/>
    <col min="8804" max="8804" width="15.140625" style="36" customWidth="1"/>
    <col min="8805" max="8805" width="25.28515625" style="36" customWidth="1"/>
    <col min="8806" max="8816" width="17.85546875" style="36" customWidth="1"/>
    <col min="8817" max="8817" width="15.7109375" style="36" customWidth="1"/>
    <col min="8818" max="8960" width="11.42578125" style="36"/>
    <col min="8961" max="8961" width="1.42578125" style="36" customWidth="1"/>
    <col min="8962" max="8962" width="16.7109375" style="36" customWidth="1"/>
    <col min="8963" max="8963" width="71" style="36" customWidth="1"/>
    <col min="8964" max="8964" width="76.7109375" style="36" customWidth="1"/>
    <col min="8965" max="8965" width="30" style="36" customWidth="1"/>
    <col min="8966" max="8966" width="52" style="36" customWidth="1"/>
    <col min="8967" max="8967" width="45.140625" style="36" customWidth="1"/>
    <col min="8968" max="8968" width="34.42578125" style="36" customWidth="1"/>
    <col min="8969" max="8969" width="0" style="36" hidden="1" customWidth="1"/>
    <col min="8970" max="8970" width="23" style="36" customWidth="1"/>
    <col min="8971" max="8971" width="0" style="36" hidden="1" customWidth="1"/>
    <col min="8972" max="8972" width="23.42578125" style="36" customWidth="1"/>
    <col min="8973" max="8973" width="0" style="36" hidden="1" customWidth="1"/>
    <col min="8974" max="8974" width="21" style="36" customWidth="1"/>
    <col min="8975" max="8975" width="0" style="36" hidden="1" customWidth="1"/>
    <col min="8976" max="8976" width="22.42578125" style="36" customWidth="1"/>
    <col min="8977" max="8977" width="0" style="36" hidden="1" customWidth="1"/>
    <col min="8978" max="8978" width="26.42578125" style="36" customWidth="1"/>
    <col min="8979" max="8979" width="32.42578125" style="36" customWidth="1"/>
    <col min="8980" max="8981" width="0" style="36" hidden="1" customWidth="1"/>
    <col min="8982" max="8982" width="27.28515625" style="36" customWidth="1"/>
    <col min="8983" max="8983" width="0" style="36" hidden="1" customWidth="1"/>
    <col min="8984" max="8984" width="30.42578125" style="36" customWidth="1"/>
    <col min="8985" max="8985" width="0" style="36" hidden="1" customWidth="1"/>
    <col min="8986" max="8986" width="26.7109375" style="36" customWidth="1"/>
    <col min="8987" max="8987" width="0" style="36" hidden="1" customWidth="1"/>
    <col min="8988" max="8988" width="32.140625" style="36" customWidth="1"/>
    <col min="8989" max="8989" width="0" style="36" hidden="1" customWidth="1"/>
    <col min="8990" max="8990" width="28.28515625" style="36" customWidth="1"/>
    <col min="8991" max="8991" width="0" style="36" hidden="1" customWidth="1"/>
    <col min="8992" max="8992" width="25.42578125" style="36" customWidth="1"/>
    <col min="8993" max="8993" width="0" style="36" hidden="1" customWidth="1"/>
    <col min="8994" max="8994" width="30.140625" style="36" customWidth="1"/>
    <col min="8995" max="8995" width="0" style="36" hidden="1" customWidth="1"/>
    <col min="8996" max="8996" width="36" style="36" customWidth="1"/>
    <col min="8997" max="8997" width="0" style="36" hidden="1" customWidth="1"/>
    <col min="8998" max="8998" width="25.85546875" style="36" customWidth="1"/>
    <col min="8999" max="8999" width="0" style="36" hidden="1" customWidth="1"/>
    <col min="9000" max="9000" width="30" style="36" customWidth="1"/>
    <col min="9001" max="9001" width="0" style="36" hidden="1" customWidth="1"/>
    <col min="9002" max="9002" width="25.140625" style="36" customWidth="1"/>
    <col min="9003" max="9003" width="0" style="36" hidden="1" customWidth="1"/>
    <col min="9004" max="9004" width="25" style="36" customWidth="1"/>
    <col min="9005" max="9005" width="0" style="36" hidden="1" customWidth="1"/>
    <col min="9006" max="9006" width="23.85546875" style="36" customWidth="1"/>
    <col min="9007" max="9007" width="0" style="36" hidden="1" customWidth="1"/>
    <col min="9008" max="9008" width="24.7109375" style="36" customWidth="1"/>
    <col min="9009" max="9009" width="0" style="36" hidden="1" customWidth="1"/>
    <col min="9010" max="9010" width="24.28515625" style="36" customWidth="1"/>
    <col min="9011" max="9011" width="0" style="36" hidden="1" customWidth="1"/>
    <col min="9012" max="9012" width="24" style="36" customWidth="1"/>
    <col min="9013" max="9013" width="0" style="36" hidden="1" customWidth="1"/>
    <col min="9014" max="9014" width="24.7109375" style="36" customWidth="1"/>
    <col min="9015" max="9015" width="0" style="36" hidden="1" customWidth="1"/>
    <col min="9016" max="9016" width="22.42578125" style="36" customWidth="1"/>
    <col min="9017" max="9017" width="0" style="36" hidden="1" customWidth="1"/>
    <col min="9018" max="9018" width="25.28515625" style="36" customWidth="1"/>
    <col min="9019" max="9022" width="0" style="36" hidden="1" customWidth="1"/>
    <col min="9023" max="9023" width="23.7109375" style="36" customWidth="1"/>
    <col min="9024" max="9024" width="23" style="36" customWidth="1"/>
    <col min="9025" max="9025" width="28.42578125" style="36" customWidth="1"/>
    <col min="9026" max="9026" width="44.140625" style="36" customWidth="1"/>
    <col min="9027" max="9027" width="28.28515625" style="36" customWidth="1"/>
    <col min="9028" max="9029" width="15.7109375" style="36" customWidth="1"/>
    <col min="9030" max="9030" width="0" style="36" hidden="1" customWidth="1"/>
    <col min="9031" max="9031" width="15.7109375" style="36" customWidth="1"/>
    <col min="9032" max="9032" width="0" style="36" hidden="1" customWidth="1"/>
    <col min="9033" max="9033" width="15.7109375" style="36" customWidth="1"/>
    <col min="9034" max="9034" width="0" style="36" hidden="1" customWidth="1"/>
    <col min="9035" max="9035" width="15.7109375" style="36" customWidth="1"/>
    <col min="9036" max="9036" width="0" style="36" hidden="1" customWidth="1"/>
    <col min="9037" max="9037" width="15.7109375" style="36" customWidth="1"/>
    <col min="9038" max="9038" width="0" style="36" hidden="1" customWidth="1"/>
    <col min="9039" max="9039" width="15.7109375" style="36" customWidth="1"/>
    <col min="9040" max="9040" width="0" style="36" hidden="1" customWidth="1"/>
    <col min="9041" max="9041" width="15.7109375" style="36" customWidth="1"/>
    <col min="9042" max="9042" width="0" style="36" hidden="1" customWidth="1"/>
    <col min="9043" max="9043" width="11.42578125" style="36"/>
    <col min="9044" max="9044" width="13" style="36" customWidth="1"/>
    <col min="9045" max="9045" width="16.42578125" style="36" customWidth="1"/>
    <col min="9046" max="9049" width="15.7109375" style="36" customWidth="1"/>
    <col min="9050" max="9050" width="16.140625" style="36" customWidth="1"/>
    <col min="9051" max="9051" width="12.28515625" style="36" customWidth="1"/>
    <col min="9052" max="9052" width="14.28515625" style="36" customWidth="1"/>
    <col min="9053" max="9054" width="0" style="36" hidden="1" customWidth="1"/>
    <col min="9055" max="9055" width="13.85546875" style="36" customWidth="1"/>
    <col min="9056" max="9057" width="0" style="36" hidden="1" customWidth="1"/>
    <col min="9058" max="9059" width="12.28515625" style="36" customWidth="1"/>
    <col min="9060" max="9060" width="15.140625" style="36" customWidth="1"/>
    <col min="9061" max="9061" width="25.28515625" style="36" customWidth="1"/>
    <col min="9062" max="9072" width="17.85546875" style="36" customWidth="1"/>
    <col min="9073" max="9073" width="15.7109375" style="36" customWidth="1"/>
    <col min="9074" max="9216" width="11.42578125" style="36"/>
    <col min="9217" max="9217" width="1.42578125" style="36" customWidth="1"/>
    <col min="9218" max="9218" width="16.7109375" style="36" customWidth="1"/>
    <col min="9219" max="9219" width="71" style="36" customWidth="1"/>
    <col min="9220" max="9220" width="76.7109375" style="36" customWidth="1"/>
    <col min="9221" max="9221" width="30" style="36" customWidth="1"/>
    <col min="9222" max="9222" width="52" style="36" customWidth="1"/>
    <col min="9223" max="9223" width="45.140625" style="36" customWidth="1"/>
    <col min="9224" max="9224" width="34.42578125" style="36" customWidth="1"/>
    <col min="9225" max="9225" width="0" style="36" hidden="1" customWidth="1"/>
    <col min="9226" max="9226" width="23" style="36" customWidth="1"/>
    <col min="9227" max="9227" width="0" style="36" hidden="1" customWidth="1"/>
    <col min="9228" max="9228" width="23.42578125" style="36" customWidth="1"/>
    <col min="9229" max="9229" width="0" style="36" hidden="1" customWidth="1"/>
    <col min="9230" max="9230" width="21" style="36" customWidth="1"/>
    <col min="9231" max="9231" width="0" style="36" hidden="1" customWidth="1"/>
    <col min="9232" max="9232" width="22.42578125" style="36" customWidth="1"/>
    <col min="9233" max="9233" width="0" style="36" hidden="1" customWidth="1"/>
    <col min="9234" max="9234" width="26.42578125" style="36" customWidth="1"/>
    <col min="9235" max="9235" width="32.42578125" style="36" customWidth="1"/>
    <col min="9236" max="9237" width="0" style="36" hidden="1" customWidth="1"/>
    <col min="9238" max="9238" width="27.28515625" style="36" customWidth="1"/>
    <col min="9239" max="9239" width="0" style="36" hidden="1" customWidth="1"/>
    <col min="9240" max="9240" width="30.42578125" style="36" customWidth="1"/>
    <col min="9241" max="9241" width="0" style="36" hidden="1" customWidth="1"/>
    <col min="9242" max="9242" width="26.7109375" style="36" customWidth="1"/>
    <col min="9243" max="9243" width="0" style="36" hidden="1" customWidth="1"/>
    <col min="9244" max="9244" width="32.140625" style="36" customWidth="1"/>
    <col min="9245" max="9245" width="0" style="36" hidden="1" customWidth="1"/>
    <col min="9246" max="9246" width="28.28515625" style="36" customWidth="1"/>
    <col min="9247" max="9247" width="0" style="36" hidden="1" customWidth="1"/>
    <col min="9248" max="9248" width="25.42578125" style="36" customWidth="1"/>
    <col min="9249" max="9249" width="0" style="36" hidden="1" customWidth="1"/>
    <col min="9250" max="9250" width="30.140625" style="36" customWidth="1"/>
    <col min="9251" max="9251" width="0" style="36" hidden="1" customWidth="1"/>
    <col min="9252" max="9252" width="36" style="36" customWidth="1"/>
    <col min="9253" max="9253" width="0" style="36" hidden="1" customWidth="1"/>
    <col min="9254" max="9254" width="25.85546875" style="36" customWidth="1"/>
    <col min="9255" max="9255" width="0" style="36" hidden="1" customWidth="1"/>
    <col min="9256" max="9256" width="30" style="36" customWidth="1"/>
    <col min="9257" max="9257" width="0" style="36" hidden="1" customWidth="1"/>
    <col min="9258" max="9258" width="25.140625" style="36" customWidth="1"/>
    <col min="9259" max="9259" width="0" style="36" hidden="1" customWidth="1"/>
    <col min="9260" max="9260" width="25" style="36" customWidth="1"/>
    <col min="9261" max="9261" width="0" style="36" hidden="1" customWidth="1"/>
    <col min="9262" max="9262" width="23.85546875" style="36" customWidth="1"/>
    <col min="9263" max="9263" width="0" style="36" hidden="1" customWidth="1"/>
    <col min="9264" max="9264" width="24.7109375" style="36" customWidth="1"/>
    <col min="9265" max="9265" width="0" style="36" hidden="1" customWidth="1"/>
    <col min="9266" max="9266" width="24.28515625" style="36" customWidth="1"/>
    <col min="9267" max="9267" width="0" style="36" hidden="1" customWidth="1"/>
    <col min="9268" max="9268" width="24" style="36" customWidth="1"/>
    <col min="9269" max="9269" width="0" style="36" hidden="1" customWidth="1"/>
    <col min="9270" max="9270" width="24.7109375" style="36" customWidth="1"/>
    <col min="9271" max="9271" width="0" style="36" hidden="1" customWidth="1"/>
    <col min="9272" max="9272" width="22.42578125" style="36" customWidth="1"/>
    <col min="9273" max="9273" width="0" style="36" hidden="1" customWidth="1"/>
    <col min="9274" max="9274" width="25.28515625" style="36" customWidth="1"/>
    <col min="9275" max="9278" width="0" style="36" hidden="1" customWidth="1"/>
    <col min="9279" max="9279" width="23.7109375" style="36" customWidth="1"/>
    <col min="9280" max="9280" width="23" style="36" customWidth="1"/>
    <col min="9281" max="9281" width="28.42578125" style="36" customWidth="1"/>
    <col min="9282" max="9282" width="44.140625" style="36" customWidth="1"/>
    <col min="9283" max="9283" width="28.28515625" style="36" customWidth="1"/>
    <col min="9284" max="9285" width="15.7109375" style="36" customWidth="1"/>
    <col min="9286" max="9286" width="0" style="36" hidden="1" customWidth="1"/>
    <col min="9287" max="9287" width="15.7109375" style="36" customWidth="1"/>
    <col min="9288" max="9288" width="0" style="36" hidden="1" customWidth="1"/>
    <col min="9289" max="9289" width="15.7109375" style="36" customWidth="1"/>
    <col min="9290" max="9290" width="0" style="36" hidden="1" customWidth="1"/>
    <col min="9291" max="9291" width="15.7109375" style="36" customWidth="1"/>
    <col min="9292" max="9292" width="0" style="36" hidden="1" customWidth="1"/>
    <col min="9293" max="9293" width="15.7109375" style="36" customWidth="1"/>
    <col min="9294" max="9294" width="0" style="36" hidden="1" customWidth="1"/>
    <col min="9295" max="9295" width="15.7109375" style="36" customWidth="1"/>
    <col min="9296" max="9296" width="0" style="36" hidden="1" customWidth="1"/>
    <col min="9297" max="9297" width="15.7109375" style="36" customWidth="1"/>
    <col min="9298" max="9298" width="0" style="36" hidden="1" customWidth="1"/>
    <col min="9299" max="9299" width="11.42578125" style="36"/>
    <col min="9300" max="9300" width="13" style="36" customWidth="1"/>
    <col min="9301" max="9301" width="16.42578125" style="36" customWidth="1"/>
    <col min="9302" max="9305" width="15.7109375" style="36" customWidth="1"/>
    <col min="9306" max="9306" width="16.140625" style="36" customWidth="1"/>
    <col min="9307" max="9307" width="12.28515625" style="36" customWidth="1"/>
    <col min="9308" max="9308" width="14.28515625" style="36" customWidth="1"/>
    <col min="9309" max="9310" width="0" style="36" hidden="1" customWidth="1"/>
    <col min="9311" max="9311" width="13.85546875" style="36" customWidth="1"/>
    <col min="9312" max="9313" width="0" style="36" hidden="1" customWidth="1"/>
    <col min="9314" max="9315" width="12.28515625" style="36" customWidth="1"/>
    <col min="9316" max="9316" width="15.140625" style="36" customWidth="1"/>
    <col min="9317" max="9317" width="25.28515625" style="36" customWidth="1"/>
    <col min="9318" max="9328" width="17.85546875" style="36" customWidth="1"/>
    <col min="9329" max="9329" width="15.7109375" style="36" customWidth="1"/>
    <col min="9330" max="9472" width="11.42578125" style="36"/>
    <col min="9473" max="9473" width="1.42578125" style="36" customWidth="1"/>
    <col min="9474" max="9474" width="16.7109375" style="36" customWidth="1"/>
    <col min="9475" max="9475" width="71" style="36" customWidth="1"/>
    <col min="9476" max="9476" width="76.7109375" style="36" customWidth="1"/>
    <col min="9477" max="9477" width="30" style="36" customWidth="1"/>
    <col min="9478" max="9478" width="52" style="36" customWidth="1"/>
    <col min="9479" max="9479" width="45.140625" style="36" customWidth="1"/>
    <col min="9480" max="9480" width="34.42578125" style="36" customWidth="1"/>
    <col min="9481" max="9481" width="0" style="36" hidden="1" customWidth="1"/>
    <col min="9482" max="9482" width="23" style="36" customWidth="1"/>
    <col min="9483" max="9483" width="0" style="36" hidden="1" customWidth="1"/>
    <col min="9484" max="9484" width="23.42578125" style="36" customWidth="1"/>
    <col min="9485" max="9485" width="0" style="36" hidden="1" customWidth="1"/>
    <col min="9486" max="9486" width="21" style="36" customWidth="1"/>
    <col min="9487" max="9487" width="0" style="36" hidden="1" customWidth="1"/>
    <col min="9488" max="9488" width="22.42578125" style="36" customWidth="1"/>
    <col min="9489" max="9489" width="0" style="36" hidden="1" customWidth="1"/>
    <col min="9490" max="9490" width="26.42578125" style="36" customWidth="1"/>
    <col min="9491" max="9491" width="32.42578125" style="36" customWidth="1"/>
    <col min="9492" max="9493" width="0" style="36" hidden="1" customWidth="1"/>
    <col min="9494" max="9494" width="27.28515625" style="36" customWidth="1"/>
    <col min="9495" max="9495" width="0" style="36" hidden="1" customWidth="1"/>
    <col min="9496" max="9496" width="30.42578125" style="36" customWidth="1"/>
    <col min="9497" max="9497" width="0" style="36" hidden="1" customWidth="1"/>
    <col min="9498" max="9498" width="26.7109375" style="36" customWidth="1"/>
    <col min="9499" max="9499" width="0" style="36" hidden="1" customWidth="1"/>
    <col min="9500" max="9500" width="32.140625" style="36" customWidth="1"/>
    <col min="9501" max="9501" width="0" style="36" hidden="1" customWidth="1"/>
    <col min="9502" max="9502" width="28.28515625" style="36" customWidth="1"/>
    <col min="9503" max="9503" width="0" style="36" hidden="1" customWidth="1"/>
    <col min="9504" max="9504" width="25.42578125" style="36" customWidth="1"/>
    <col min="9505" max="9505" width="0" style="36" hidden="1" customWidth="1"/>
    <col min="9506" max="9506" width="30.140625" style="36" customWidth="1"/>
    <col min="9507" max="9507" width="0" style="36" hidden="1" customWidth="1"/>
    <col min="9508" max="9508" width="36" style="36" customWidth="1"/>
    <col min="9509" max="9509" width="0" style="36" hidden="1" customWidth="1"/>
    <col min="9510" max="9510" width="25.85546875" style="36" customWidth="1"/>
    <col min="9511" max="9511" width="0" style="36" hidden="1" customWidth="1"/>
    <col min="9512" max="9512" width="30" style="36" customWidth="1"/>
    <col min="9513" max="9513" width="0" style="36" hidden="1" customWidth="1"/>
    <col min="9514" max="9514" width="25.140625" style="36" customWidth="1"/>
    <col min="9515" max="9515" width="0" style="36" hidden="1" customWidth="1"/>
    <col min="9516" max="9516" width="25" style="36" customWidth="1"/>
    <col min="9517" max="9517" width="0" style="36" hidden="1" customWidth="1"/>
    <col min="9518" max="9518" width="23.85546875" style="36" customWidth="1"/>
    <col min="9519" max="9519" width="0" style="36" hidden="1" customWidth="1"/>
    <col min="9520" max="9520" width="24.7109375" style="36" customWidth="1"/>
    <col min="9521" max="9521" width="0" style="36" hidden="1" customWidth="1"/>
    <col min="9522" max="9522" width="24.28515625" style="36" customWidth="1"/>
    <col min="9523" max="9523" width="0" style="36" hidden="1" customWidth="1"/>
    <col min="9524" max="9524" width="24" style="36" customWidth="1"/>
    <col min="9525" max="9525" width="0" style="36" hidden="1" customWidth="1"/>
    <col min="9526" max="9526" width="24.7109375" style="36" customWidth="1"/>
    <col min="9527" max="9527" width="0" style="36" hidden="1" customWidth="1"/>
    <col min="9528" max="9528" width="22.42578125" style="36" customWidth="1"/>
    <col min="9529" max="9529" width="0" style="36" hidden="1" customWidth="1"/>
    <col min="9530" max="9530" width="25.28515625" style="36" customWidth="1"/>
    <col min="9531" max="9534" width="0" style="36" hidden="1" customWidth="1"/>
    <col min="9535" max="9535" width="23.7109375" style="36" customWidth="1"/>
    <col min="9536" max="9536" width="23" style="36" customWidth="1"/>
    <col min="9537" max="9537" width="28.42578125" style="36" customWidth="1"/>
    <col min="9538" max="9538" width="44.140625" style="36" customWidth="1"/>
    <col min="9539" max="9539" width="28.28515625" style="36" customWidth="1"/>
    <col min="9540" max="9541" width="15.7109375" style="36" customWidth="1"/>
    <col min="9542" max="9542" width="0" style="36" hidden="1" customWidth="1"/>
    <col min="9543" max="9543" width="15.7109375" style="36" customWidth="1"/>
    <col min="9544" max="9544" width="0" style="36" hidden="1" customWidth="1"/>
    <col min="9545" max="9545" width="15.7109375" style="36" customWidth="1"/>
    <col min="9546" max="9546" width="0" style="36" hidden="1" customWidth="1"/>
    <col min="9547" max="9547" width="15.7109375" style="36" customWidth="1"/>
    <col min="9548" max="9548" width="0" style="36" hidden="1" customWidth="1"/>
    <col min="9549" max="9549" width="15.7109375" style="36" customWidth="1"/>
    <col min="9550" max="9550" width="0" style="36" hidden="1" customWidth="1"/>
    <col min="9551" max="9551" width="15.7109375" style="36" customWidth="1"/>
    <col min="9552" max="9552" width="0" style="36" hidden="1" customWidth="1"/>
    <col min="9553" max="9553" width="15.7109375" style="36" customWidth="1"/>
    <col min="9554" max="9554" width="0" style="36" hidden="1" customWidth="1"/>
    <col min="9555" max="9555" width="11.42578125" style="36"/>
    <col min="9556" max="9556" width="13" style="36" customWidth="1"/>
    <col min="9557" max="9557" width="16.42578125" style="36" customWidth="1"/>
    <col min="9558" max="9561" width="15.7109375" style="36" customWidth="1"/>
    <col min="9562" max="9562" width="16.140625" style="36" customWidth="1"/>
    <col min="9563" max="9563" width="12.28515625" style="36" customWidth="1"/>
    <col min="9564" max="9564" width="14.28515625" style="36" customWidth="1"/>
    <col min="9565" max="9566" width="0" style="36" hidden="1" customWidth="1"/>
    <col min="9567" max="9567" width="13.85546875" style="36" customWidth="1"/>
    <col min="9568" max="9569" width="0" style="36" hidden="1" customWidth="1"/>
    <col min="9570" max="9571" width="12.28515625" style="36" customWidth="1"/>
    <col min="9572" max="9572" width="15.140625" style="36" customWidth="1"/>
    <col min="9573" max="9573" width="25.28515625" style="36" customWidth="1"/>
    <col min="9574" max="9584" width="17.85546875" style="36" customWidth="1"/>
    <col min="9585" max="9585" width="15.7109375" style="36" customWidth="1"/>
    <col min="9586" max="9728" width="11.42578125" style="36"/>
    <col min="9729" max="9729" width="1.42578125" style="36" customWidth="1"/>
    <col min="9730" max="9730" width="16.7109375" style="36" customWidth="1"/>
    <col min="9731" max="9731" width="71" style="36" customWidth="1"/>
    <col min="9732" max="9732" width="76.7109375" style="36" customWidth="1"/>
    <col min="9733" max="9733" width="30" style="36" customWidth="1"/>
    <col min="9734" max="9734" width="52" style="36" customWidth="1"/>
    <col min="9735" max="9735" width="45.140625" style="36" customWidth="1"/>
    <col min="9736" max="9736" width="34.42578125" style="36" customWidth="1"/>
    <col min="9737" max="9737" width="0" style="36" hidden="1" customWidth="1"/>
    <col min="9738" max="9738" width="23" style="36" customWidth="1"/>
    <col min="9739" max="9739" width="0" style="36" hidden="1" customWidth="1"/>
    <col min="9740" max="9740" width="23.42578125" style="36" customWidth="1"/>
    <col min="9741" max="9741" width="0" style="36" hidden="1" customWidth="1"/>
    <col min="9742" max="9742" width="21" style="36" customWidth="1"/>
    <col min="9743" max="9743" width="0" style="36" hidden="1" customWidth="1"/>
    <col min="9744" max="9744" width="22.42578125" style="36" customWidth="1"/>
    <col min="9745" max="9745" width="0" style="36" hidden="1" customWidth="1"/>
    <col min="9746" max="9746" width="26.42578125" style="36" customWidth="1"/>
    <col min="9747" max="9747" width="32.42578125" style="36" customWidth="1"/>
    <col min="9748" max="9749" width="0" style="36" hidden="1" customWidth="1"/>
    <col min="9750" max="9750" width="27.28515625" style="36" customWidth="1"/>
    <col min="9751" max="9751" width="0" style="36" hidden="1" customWidth="1"/>
    <col min="9752" max="9752" width="30.42578125" style="36" customWidth="1"/>
    <col min="9753" max="9753" width="0" style="36" hidden="1" customWidth="1"/>
    <col min="9754" max="9754" width="26.7109375" style="36" customWidth="1"/>
    <col min="9755" max="9755" width="0" style="36" hidden="1" customWidth="1"/>
    <col min="9756" max="9756" width="32.140625" style="36" customWidth="1"/>
    <col min="9757" max="9757" width="0" style="36" hidden="1" customWidth="1"/>
    <col min="9758" max="9758" width="28.28515625" style="36" customWidth="1"/>
    <col min="9759" max="9759" width="0" style="36" hidden="1" customWidth="1"/>
    <col min="9760" max="9760" width="25.42578125" style="36" customWidth="1"/>
    <col min="9761" max="9761" width="0" style="36" hidden="1" customWidth="1"/>
    <col min="9762" max="9762" width="30.140625" style="36" customWidth="1"/>
    <col min="9763" max="9763" width="0" style="36" hidden="1" customWidth="1"/>
    <col min="9764" max="9764" width="36" style="36" customWidth="1"/>
    <col min="9765" max="9765" width="0" style="36" hidden="1" customWidth="1"/>
    <col min="9766" max="9766" width="25.85546875" style="36" customWidth="1"/>
    <col min="9767" max="9767" width="0" style="36" hidden="1" customWidth="1"/>
    <col min="9768" max="9768" width="30" style="36" customWidth="1"/>
    <col min="9769" max="9769" width="0" style="36" hidden="1" customWidth="1"/>
    <col min="9770" max="9770" width="25.140625" style="36" customWidth="1"/>
    <col min="9771" max="9771" width="0" style="36" hidden="1" customWidth="1"/>
    <col min="9772" max="9772" width="25" style="36" customWidth="1"/>
    <col min="9773" max="9773" width="0" style="36" hidden="1" customWidth="1"/>
    <col min="9774" max="9774" width="23.85546875" style="36" customWidth="1"/>
    <col min="9775" max="9775" width="0" style="36" hidden="1" customWidth="1"/>
    <col min="9776" max="9776" width="24.7109375" style="36" customWidth="1"/>
    <col min="9777" max="9777" width="0" style="36" hidden="1" customWidth="1"/>
    <col min="9778" max="9778" width="24.28515625" style="36" customWidth="1"/>
    <col min="9779" max="9779" width="0" style="36" hidden="1" customWidth="1"/>
    <col min="9780" max="9780" width="24" style="36" customWidth="1"/>
    <col min="9781" max="9781" width="0" style="36" hidden="1" customWidth="1"/>
    <col min="9782" max="9782" width="24.7109375" style="36" customWidth="1"/>
    <col min="9783" max="9783" width="0" style="36" hidden="1" customWidth="1"/>
    <col min="9784" max="9784" width="22.42578125" style="36" customWidth="1"/>
    <col min="9785" max="9785" width="0" style="36" hidden="1" customWidth="1"/>
    <col min="9786" max="9786" width="25.28515625" style="36" customWidth="1"/>
    <col min="9787" max="9790" width="0" style="36" hidden="1" customWidth="1"/>
    <col min="9791" max="9791" width="23.7109375" style="36" customWidth="1"/>
    <col min="9792" max="9792" width="23" style="36" customWidth="1"/>
    <col min="9793" max="9793" width="28.42578125" style="36" customWidth="1"/>
    <col min="9794" max="9794" width="44.140625" style="36" customWidth="1"/>
    <col min="9795" max="9795" width="28.28515625" style="36" customWidth="1"/>
    <col min="9796" max="9797" width="15.7109375" style="36" customWidth="1"/>
    <col min="9798" max="9798" width="0" style="36" hidden="1" customWidth="1"/>
    <col min="9799" max="9799" width="15.7109375" style="36" customWidth="1"/>
    <col min="9800" max="9800" width="0" style="36" hidden="1" customWidth="1"/>
    <col min="9801" max="9801" width="15.7109375" style="36" customWidth="1"/>
    <col min="9802" max="9802" width="0" style="36" hidden="1" customWidth="1"/>
    <col min="9803" max="9803" width="15.7109375" style="36" customWidth="1"/>
    <col min="9804" max="9804" width="0" style="36" hidden="1" customWidth="1"/>
    <col min="9805" max="9805" width="15.7109375" style="36" customWidth="1"/>
    <col min="9806" max="9806" width="0" style="36" hidden="1" customWidth="1"/>
    <col min="9807" max="9807" width="15.7109375" style="36" customWidth="1"/>
    <col min="9808" max="9808" width="0" style="36" hidden="1" customWidth="1"/>
    <col min="9809" max="9809" width="15.7109375" style="36" customWidth="1"/>
    <col min="9810" max="9810" width="0" style="36" hidden="1" customWidth="1"/>
    <col min="9811" max="9811" width="11.42578125" style="36"/>
    <col min="9812" max="9812" width="13" style="36" customWidth="1"/>
    <col min="9813" max="9813" width="16.42578125" style="36" customWidth="1"/>
    <col min="9814" max="9817" width="15.7109375" style="36" customWidth="1"/>
    <col min="9818" max="9818" width="16.140625" style="36" customWidth="1"/>
    <col min="9819" max="9819" width="12.28515625" style="36" customWidth="1"/>
    <col min="9820" max="9820" width="14.28515625" style="36" customWidth="1"/>
    <col min="9821" max="9822" width="0" style="36" hidden="1" customWidth="1"/>
    <col min="9823" max="9823" width="13.85546875" style="36" customWidth="1"/>
    <col min="9824" max="9825" width="0" style="36" hidden="1" customWidth="1"/>
    <col min="9826" max="9827" width="12.28515625" style="36" customWidth="1"/>
    <col min="9828" max="9828" width="15.140625" style="36" customWidth="1"/>
    <col min="9829" max="9829" width="25.28515625" style="36" customWidth="1"/>
    <col min="9830" max="9840" width="17.85546875" style="36" customWidth="1"/>
    <col min="9841" max="9841" width="15.7109375" style="36" customWidth="1"/>
    <col min="9842" max="9984" width="11.42578125" style="36"/>
    <col min="9985" max="9985" width="1.42578125" style="36" customWidth="1"/>
    <col min="9986" max="9986" width="16.7109375" style="36" customWidth="1"/>
    <col min="9987" max="9987" width="71" style="36" customWidth="1"/>
    <col min="9988" max="9988" width="76.7109375" style="36" customWidth="1"/>
    <col min="9989" max="9989" width="30" style="36" customWidth="1"/>
    <col min="9990" max="9990" width="52" style="36" customWidth="1"/>
    <col min="9991" max="9991" width="45.140625" style="36" customWidth="1"/>
    <col min="9992" max="9992" width="34.42578125" style="36" customWidth="1"/>
    <col min="9993" max="9993" width="0" style="36" hidden="1" customWidth="1"/>
    <col min="9994" max="9994" width="23" style="36" customWidth="1"/>
    <col min="9995" max="9995" width="0" style="36" hidden="1" customWidth="1"/>
    <col min="9996" max="9996" width="23.42578125" style="36" customWidth="1"/>
    <col min="9997" max="9997" width="0" style="36" hidden="1" customWidth="1"/>
    <col min="9998" max="9998" width="21" style="36" customWidth="1"/>
    <col min="9999" max="9999" width="0" style="36" hidden="1" customWidth="1"/>
    <col min="10000" max="10000" width="22.42578125" style="36" customWidth="1"/>
    <col min="10001" max="10001" width="0" style="36" hidden="1" customWidth="1"/>
    <col min="10002" max="10002" width="26.42578125" style="36" customWidth="1"/>
    <col min="10003" max="10003" width="32.42578125" style="36" customWidth="1"/>
    <col min="10004" max="10005" width="0" style="36" hidden="1" customWidth="1"/>
    <col min="10006" max="10006" width="27.28515625" style="36" customWidth="1"/>
    <col min="10007" max="10007" width="0" style="36" hidden="1" customWidth="1"/>
    <col min="10008" max="10008" width="30.42578125" style="36" customWidth="1"/>
    <col min="10009" max="10009" width="0" style="36" hidden="1" customWidth="1"/>
    <col min="10010" max="10010" width="26.7109375" style="36" customWidth="1"/>
    <col min="10011" max="10011" width="0" style="36" hidden="1" customWidth="1"/>
    <col min="10012" max="10012" width="32.140625" style="36" customWidth="1"/>
    <col min="10013" max="10013" width="0" style="36" hidden="1" customWidth="1"/>
    <col min="10014" max="10014" width="28.28515625" style="36" customWidth="1"/>
    <col min="10015" max="10015" width="0" style="36" hidden="1" customWidth="1"/>
    <col min="10016" max="10016" width="25.42578125" style="36" customWidth="1"/>
    <col min="10017" max="10017" width="0" style="36" hidden="1" customWidth="1"/>
    <col min="10018" max="10018" width="30.140625" style="36" customWidth="1"/>
    <col min="10019" max="10019" width="0" style="36" hidden="1" customWidth="1"/>
    <col min="10020" max="10020" width="36" style="36" customWidth="1"/>
    <col min="10021" max="10021" width="0" style="36" hidden="1" customWidth="1"/>
    <col min="10022" max="10022" width="25.85546875" style="36" customWidth="1"/>
    <col min="10023" max="10023" width="0" style="36" hidden="1" customWidth="1"/>
    <col min="10024" max="10024" width="30" style="36" customWidth="1"/>
    <col min="10025" max="10025" width="0" style="36" hidden="1" customWidth="1"/>
    <col min="10026" max="10026" width="25.140625" style="36" customWidth="1"/>
    <col min="10027" max="10027" width="0" style="36" hidden="1" customWidth="1"/>
    <col min="10028" max="10028" width="25" style="36" customWidth="1"/>
    <col min="10029" max="10029" width="0" style="36" hidden="1" customWidth="1"/>
    <col min="10030" max="10030" width="23.85546875" style="36" customWidth="1"/>
    <col min="10031" max="10031" width="0" style="36" hidden="1" customWidth="1"/>
    <col min="10032" max="10032" width="24.7109375" style="36" customWidth="1"/>
    <col min="10033" max="10033" width="0" style="36" hidden="1" customWidth="1"/>
    <col min="10034" max="10034" width="24.28515625" style="36" customWidth="1"/>
    <col min="10035" max="10035" width="0" style="36" hidden="1" customWidth="1"/>
    <col min="10036" max="10036" width="24" style="36" customWidth="1"/>
    <col min="10037" max="10037" width="0" style="36" hidden="1" customWidth="1"/>
    <col min="10038" max="10038" width="24.7109375" style="36" customWidth="1"/>
    <col min="10039" max="10039" width="0" style="36" hidden="1" customWidth="1"/>
    <col min="10040" max="10040" width="22.42578125" style="36" customWidth="1"/>
    <col min="10041" max="10041" width="0" style="36" hidden="1" customWidth="1"/>
    <col min="10042" max="10042" width="25.28515625" style="36" customWidth="1"/>
    <col min="10043" max="10046" width="0" style="36" hidden="1" customWidth="1"/>
    <col min="10047" max="10047" width="23.7109375" style="36" customWidth="1"/>
    <col min="10048" max="10048" width="23" style="36" customWidth="1"/>
    <col min="10049" max="10049" width="28.42578125" style="36" customWidth="1"/>
    <col min="10050" max="10050" width="44.140625" style="36" customWidth="1"/>
    <col min="10051" max="10051" width="28.28515625" style="36" customWidth="1"/>
    <col min="10052" max="10053" width="15.7109375" style="36" customWidth="1"/>
    <col min="10054" max="10054" width="0" style="36" hidden="1" customWidth="1"/>
    <col min="10055" max="10055" width="15.7109375" style="36" customWidth="1"/>
    <col min="10056" max="10056" width="0" style="36" hidden="1" customWidth="1"/>
    <col min="10057" max="10057" width="15.7109375" style="36" customWidth="1"/>
    <col min="10058" max="10058" width="0" style="36" hidden="1" customWidth="1"/>
    <col min="10059" max="10059" width="15.7109375" style="36" customWidth="1"/>
    <col min="10060" max="10060" width="0" style="36" hidden="1" customWidth="1"/>
    <col min="10061" max="10061" width="15.7109375" style="36" customWidth="1"/>
    <col min="10062" max="10062" width="0" style="36" hidden="1" customWidth="1"/>
    <col min="10063" max="10063" width="15.7109375" style="36" customWidth="1"/>
    <col min="10064" max="10064" width="0" style="36" hidden="1" customWidth="1"/>
    <col min="10065" max="10065" width="15.7109375" style="36" customWidth="1"/>
    <col min="10066" max="10066" width="0" style="36" hidden="1" customWidth="1"/>
    <col min="10067" max="10067" width="11.42578125" style="36"/>
    <col min="10068" max="10068" width="13" style="36" customWidth="1"/>
    <col min="10069" max="10069" width="16.42578125" style="36" customWidth="1"/>
    <col min="10070" max="10073" width="15.7109375" style="36" customWidth="1"/>
    <col min="10074" max="10074" width="16.140625" style="36" customWidth="1"/>
    <col min="10075" max="10075" width="12.28515625" style="36" customWidth="1"/>
    <col min="10076" max="10076" width="14.28515625" style="36" customWidth="1"/>
    <col min="10077" max="10078" width="0" style="36" hidden="1" customWidth="1"/>
    <col min="10079" max="10079" width="13.85546875" style="36" customWidth="1"/>
    <col min="10080" max="10081" width="0" style="36" hidden="1" customWidth="1"/>
    <col min="10082" max="10083" width="12.28515625" style="36" customWidth="1"/>
    <col min="10084" max="10084" width="15.140625" style="36" customWidth="1"/>
    <col min="10085" max="10085" width="25.28515625" style="36" customWidth="1"/>
    <col min="10086" max="10096" width="17.85546875" style="36" customWidth="1"/>
    <col min="10097" max="10097" width="15.7109375" style="36" customWidth="1"/>
    <col min="10098" max="10240" width="11.42578125" style="36"/>
    <col min="10241" max="10241" width="1.42578125" style="36" customWidth="1"/>
    <col min="10242" max="10242" width="16.7109375" style="36" customWidth="1"/>
    <col min="10243" max="10243" width="71" style="36" customWidth="1"/>
    <col min="10244" max="10244" width="76.7109375" style="36" customWidth="1"/>
    <col min="10245" max="10245" width="30" style="36" customWidth="1"/>
    <col min="10246" max="10246" width="52" style="36" customWidth="1"/>
    <col min="10247" max="10247" width="45.140625" style="36" customWidth="1"/>
    <col min="10248" max="10248" width="34.42578125" style="36" customWidth="1"/>
    <col min="10249" max="10249" width="0" style="36" hidden="1" customWidth="1"/>
    <col min="10250" max="10250" width="23" style="36" customWidth="1"/>
    <col min="10251" max="10251" width="0" style="36" hidden="1" customWidth="1"/>
    <col min="10252" max="10252" width="23.42578125" style="36" customWidth="1"/>
    <col min="10253" max="10253" width="0" style="36" hidden="1" customWidth="1"/>
    <col min="10254" max="10254" width="21" style="36" customWidth="1"/>
    <col min="10255" max="10255" width="0" style="36" hidden="1" customWidth="1"/>
    <col min="10256" max="10256" width="22.42578125" style="36" customWidth="1"/>
    <col min="10257" max="10257" width="0" style="36" hidden="1" customWidth="1"/>
    <col min="10258" max="10258" width="26.42578125" style="36" customWidth="1"/>
    <col min="10259" max="10259" width="32.42578125" style="36" customWidth="1"/>
    <col min="10260" max="10261" width="0" style="36" hidden="1" customWidth="1"/>
    <col min="10262" max="10262" width="27.28515625" style="36" customWidth="1"/>
    <col min="10263" max="10263" width="0" style="36" hidden="1" customWidth="1"/>
    <col min="10264" max="10264" width="30.42578125" style="36" customWidth="1"/>
    <col min="10265" max="10265" width="0" style="36" hidden="1" customWidth="1"/>
    <col min="10266" max="10266" width="26.7109375" style="36" customWidth="1"/>
    <col min="10267" max="10267" width="0" style="36" hidden="1" customWidth="1"/>
    <col min="10268" max="10268" width="32.140625" style="36" customWidth="1"/>
    <col min="10269" max="10269" width="0" style="36" hidden="1" customWidth="1"/>
    <col min="10270" max="10270" width="28.28515625" style="36" customWidth="1"/>
    <col min="10271" max="10271" width="0" style="36" hidden="1" customWidth="1"/>
    <col min="10272" max="10272" width="25.42578125" style="36" customWidth="1"/>
    <col min="10273" max="10273" width="0" style="36" hidden="1" customWidth="1"/>
    <col min="10274" max="10274" width="30.140625" style="36" customWidth="1"/>
    <col min="10275" max="10275" width="0" style="36" hidden="1" customWidth="1"/>
    <col min="10276" max="10276" width="36" style="36" customWidth="1"/>
    <col min="10277" max="10277" width="0" style="36" hidden="1" customWidth="1"/>
    <col min="10278" max="10278" width="25.85546875" style="36" customWidth="1"/>
    <col min="10279" max="10279" width="0" style="36" hidden="1" customWidth="1"/>
    <col min="10280" max="10280" width="30" style="36" customWidth="1"/>
    <col min="10281" max="10281" width="0" style="36" hidden="1" customWidth="1"/>
    <col min="10282" max="10282" width="25.140625" style="36" customWidth="1"/>
    <col min="10283" max="10283" width="0" style="36" hidden="1" customWidth="1"/>
    <col min="10284" max="10284" width="25" style="36" customWidth="1"/>
    <col min="10285" max="10285" width="0" style="36" hidden="1" customWidth="1"/>
    <col min="10286" max="10286" width="23.85546875" style="36" customWidth="1"/>
    <col min="10287" max="10287" width="0" style="36" hidden="1" customWidth="1"/>
    <col min="10288" max="10288" width="24.7109375" style="36" customWidth="1"/>
    <col min="10289" max="10289" width="0" style="36" hidden="1" customWidth="1"/>
    <col min="10290" max="10290" width="24.28515625" style="36" customWidth="1"/>
    <col min="10291" max="10291" width="0" style="36" hidden="1" customWidth="1"/>
    <col min="10292" max="10292" width="24" style="36" customWidth="1"/>
    <col min="10293" max="10293" width="0" style="36" hidden="1" customWidth="1"/>
    <col min="10294" max="10294" width="24.7109375" style="36" customWidth="1"/>
    <col min="10295" max="10295" width="0" style="36" hidden="1" customWidth="1"/>
    <col min="10296" max="10296" width="22.42578125" style="36" customWidth="1"/>
    <col min="10297" max="10297" width="0" style="36" hidden="1" customWidth="1"/>
    <col min="10298" max="10298" width="25.28515625" style="36" customWidth="1"/>
    <col min="10299" max="10302" width="0" style="36" hidden="1" customWidth="1"/>
    <col min="10303" max="10303" width="23.7109375" style="36" customWidth="1"/>
    <col min="10304" max="10304" width="23" style="36" customWidth="1"/>
    <col min="10305" max="10305" width="28.42578125" style="36" customWidth="1"/>
    <col min="10306" max="10306" width="44.140625" style="36" customWidth="1"/>
    <col min="10307" max="10307" width="28.28515625" style="36" customWidth="1"/>
    <col min="10308" max="10309" width="15.7109375" style="36" customWidth="1"/>
    <col min="10310" max="10310" width="0" style="36" hidden="1" customWidth="1"/>
    <col min="10311" max="10311" width="15.7109375" style="36" customWidth="1"/>
    <col min="10312" max="10312" width="0" style="36" hidden="1" customWidth="1"/>
    <col min="10313" max="10313" width="15.7109375" style="36" customWidth="1"/>
    <col min="10314" max="10314" width="0" style="36" hidden="1" customWidth="1"/>
    <col min="10315" max="10315" width="15.7109375" style="36" customWidth="1"/>
    <col min="10316" max="10316" width="0" style="36" hidden="1" customWidth="1"/>
    <col min="10317" max="10317" width="15.7109375" style="36" customWidth="1"/>
    <col min="10318" max="10318" width="0" style="36" hidden="1" customWidth="1"/>
    <col min="10319" max="10319" width="15.7109375" style="36" customWidth="1"/>
    <col min="10320" max="10320" width="0" style="36" hidden="1" customWidth="1"/>
    <col min="10321" max="10321" width="15.7109375" style="36" customWidth="1"/>
    <col min="10322" max="10322" width="0" style="36" hidden="1" customWidth="1"/>
    <col min="10323" max="10323" width="11.42578125" style="36"/>
    <col min="10324" max="10324" width="13" style="36" customWidth="1"/>
    <col min="10325" max="10325" width="16.42578125" style="36" customWidth="1"/>
    <col min="10326" max="10329" width="15.7109375" style="36" customWidth="1"/>
    <col min="10330" max="10330" width="16.140625" style="36" customWidth="1"/>
    <col min="10331" max="10331" width="12.28515625" style="36" customWidth="1"/>
    <col min="10332" max="10332" width="14.28515625" style="36" customWidth="1"/>
    <col min="10333" max="10334" width="0" style="36" hidden="1" customWidth="1"/>
    <col min="10335" max="10335" width="13.85546875" style="36" customWidth="1"/>
    <col min="10336" max="10337" width="0" style="36" hidden="1" customWidth="1"/>
    <col min="10338" max="10339" width="12.28515625" style="36" customWidth="1"/>
    <col min="10340" max="10340" width="15.140625" style="36" customWidth="1"/>
    <col min="10341" max="10341" width="25.28515625" style="36" customWidth="1"/>
    <col min="10342" max="10352" width="17.85546875" style="36" customWidth="1"/>
    <col min="10353" max="10353" width="15.7109375" style="36" customWidth="1"/>
    <col min="10354" max="10496" width="11.42578125" style="36"/>
    <col min="10497" max="10497" width="1.42578125" style="36" customWidth="1"/>
    <col min="10498" max="10498" width="16.7109375" style="36" customWidth="1"/>
    <col min="10499" max="10499" width="71" style="36" customWidth="1"/>
    <col min="10500" max="10500" width="76.7109375" style="36" customWidth="1"/>
    <col min="10501" max="10501" width="30" style="36" customWidth="1"/>
    <col min="10502" max="10502" width="52" style="36" customWidth="1"/>
    <col min="10503" max="10503" width="45.140625" style="36" customWidth="1"/>
    <col min="10504" max="10504" width="34.42578125" style="36" customWidth="1"/>
    <col min="10505" max="10505" width="0" style="36" hidden="1" customWidth="1"/>
    <col min="10506" max="10506" width="23" style="36" customWidth="1"/>
    <col min="10507" max="10507" width="0" style="36" hidden="1" customWidth="1"/>
    <col min="10508" max="10508" width="23.42578125" style="36" customWidth="1"/>
    <col min="10509" max="10509" width="0" style="36" hidden="1" customWidth="1"/>
    <col min="10510" max="10510" width="21" style="36" customWidth="1"/>
    <col min="10511" max="10511" width="0" style="36" hidden="1" customWidth="1"/>
    <col min="10512" max="10512" width="22.42578125" style="36" customWidth="1"/>
    <col min="10513" max="10513" width="0" style="36" hidden="1" customWidth="1"/>
    <col min="10514" max="10514" width="26.42578125" style="36" customWidth="1"/>
    <col min="10515" max="10515" width="32.42578125" style="36" customWidth="1"/>
    <col min="10516" max="10517" width="0" style="36" hidden="1" customWidth="1"/>
    <col min="10518" max="10518" width="27.28515625" style="36" customWidth="1"/>
    <col min="10519" max="10519" width="0" style="36" hidden="1" customWidth="1"/>
    <col min="10520" max="10520" width="30.42578125" style="36" customWidth="1"/>
    <col min="10521" max="10521" width="0" style="36" hidden="1" customWidth="1"/>
    <col min="10522" max="10522" width="26.7109375" style="36" customWidth="1"/>
    <col min="10523" max="10523" width="0" style="36" hidden="1" customWidth="1"/>
    <col min="10524" max="10524" width="32.140625" style="36" customWidth="1"/>
    <col min="10525" max="10525" width="0" style="36" hidden="1" customWidth="1"/>
    <col min="10526" max="10526" width="28.28515625" style="36" customWidth="1"/>
    <col min="10527" max="10527" width="0" style="36" hidden="1" customWidth="1"/>
    <col min="10528" max="10528" width="25.42578125" style="36" customWidth="1"/>
    <col min="10529" max="10529" width="0" style="36" hidden="1" customWidth="1"/>
    <col min="10530" max="10530" width="30.140625" style="36" customWidth="1"/>
    <col min="10531" max="10531" width="0" style="36" hidden="1" customWidth="1"/>
    <col min="10532" max="10532" width="36" style="36" customWidth="1"/>
    <col min="10533" max="10533" width="0" style="36" hidden="1" customWidth="1"/>
    <col min="10534" max="10534" width="25.85546875" style="36" customWidth="1"/>
    <col min="10535" max="10535" width="0" style="36" hidden="1" customWidth="1"/>
    <col min="10536" max="10536" width="30" style="36" customWidth="1"/>
    <col min="10537" max="10537" width="0" style="36" hidden="1" customWidth="1"/>
    <col min="10538" max="10538" width="25.140625" style="36" customWidth="1"/>
    <col min="10539" max="10539" width="0" style="36" hidden="1" customWidth="1"/>
    <col min="10540" max="10540" width="25" style="36" customWidth="1"/>
    <col min="10541" max="10541" width="0" style="36" hidden="1" customWidth="1"/>
    <col min="10542" max="10542" width="23.85546875" style="36" customWidth="1"/>
    <col min="10543" max="10543" width="0" style="36" hidden="1" customWidth="1"/>
    <col min="10544" max="10544" width="24.7109375" style="36" customWidth="1"/>
    <col min="10545" max="10545" width="0" style="36" hidden="1" customWidth="1"/>
    <col min="10546" max="10546" width="24.28515625" style="36" customWidth="1"/>
    <col min="10547" max="10547" width="0" style="36" hidden="1" customWidth="1"/>
    <col min="10548" max="10548" width="24" style="36" customWidth="1"/>
    <col min="10549" max="10549" width="0" style="36" hidden="1" customWidth="1"/>
    <col min="10550" max="10550" width="24.7109375" style="36" customWidth="1"/>
    <col min="10551" max="10551" width="0" style="36" hidden="1" customWidth="1"/>
    <col min="10552" max="10552" width="22.42578125" style="36" customWidth="1"/>
    <col min="10553" max="10553" width="0" style="36" hidden="1" customWidth="1"/>
    <col min="10554" max="10554" width="25.28515625" style="36" customWidth="1"/>
    <col min="10555" max="10558" width="0" style="36" hidden="1" customWidth="1"/>
    <col min="10559" max="10559" width="23.7109375" style="36" customWidth="1"/>
    <col min="10560" max="10560" width="23" style="36" customWidth="1"/>
    <col min="10561" max="10561" width="28.42578125" style="36" customWidth="1"/>
    <col min="10562" max="10562" width="44.140625" style="36" customWidth="1"/>
    <col min="10563" max="10563" width="28.28515625" style="36" customWidth="1"/>
    <col min="10564" max="10565" width="15.7109375" style="36" customWidth="1"/>
    <col min="10566" max="10566" width="0" style="36" hidden="1" customWidth="1"/>
    <col min="10567" max="10567" width="15.7109375" style="36" customWidth="1"/>
    <col min="10568" max="10568" width="0" style="36" hidden="1" customWidth="1"/>
    <col min="10569" max="10569" width="15.7109375" style="36" customWidth="1"/>
    <col min="10570" max="10570" width="0" style="36" hidden="1" customWidth="1"/>
    <col min="10571" max="10571" width="15.7109375" style="36" customWidth="1"/>
    <col min="10572" max="10572" width="0" style="36" hidden="1" customWidth="1"/>
    <col min="10573" max="10573" width="15.7109375" style="36" customWidth="1"/>
    <col min="10574" max="10574" width="0" style="36" hidden="1" customWidth="1"/>
    <col min="10575" max="10575" width="15.7109375" style="36" customWidth="1"/>
    <col min="10576" max="10576" width="0" style="36" hidden="1" customWidth="1"/>
    <col min="10577" max="10577" width="15.7109375" style="36" customWidth="1"/>
    <col min="10578" max="10578" width="0" style="36" hidden="1" customWidth="1"/>
    <col min="10579" max="10579" width="11.42578125" style="36"/>
    <col min="10580" max="10580" width="13" style="36" customWidth="1"/>
    <col min="10581" max="10581" width="16.42578125" style="36" customWidth="1"/>
    <col min="10582" max="10585" width="15.7109375" style="36" customWidth="1"/>
    <col min="10586" max="10586" width="16.140625" style="36" customWidth="1"/>
    <col min="10587" max="10587" width="12.28515625" style="36" customWidth="1"/>
    <col min="10588" max="10588" width="14.28515625" style="36" customWidth="1"/>
    <col min="10589" max="10590" width="0" style="36" hidden="1" customWidth="1"/>
    <col min="10591" max="10591" width="13.85546875" style="36" customWidth="1"/>
    <col min="10592" max="10593" width="0" style="36" hidden="1" customWidth="1"/>
    <col min="10594" max="10595" width="12.28515625" style="36" customWidth="1"/>
    <col min="10596" max="10596" width="15.140625" style="36" customWidth="1"/>
    <col min="10597" max="10597" width="25.28515625" style="36" customWidth="1"/>
    <col min="10598" max="10608" width="17.85546875" style="36" customWidth="1"/>
    <col min="10609" max="10609" width="15.7109375" style="36" customWidth="1"/>
    <col min="10610" max="10752" width="11.42578125" style="36"/>
    <col min="10753" max="10753" width="1.42578125" style="36" customWidth="1"/>
    <col min="10754" max="10754" width="16.7109375" style="36" customWidth="1"/>
    <col min="10755" max="10755" width="71" style="36" customWidth="1"/>
    <col min="10756" max="10756" width="76.7109375" style="36" customWidth="1"/>
    <col min="10757" max="10757" width="30" style="36" customWidth="1"/>
    <col min="10758" max="10758" width="52" style="36" customWidth="1"/>
    <col min="10759" max="10759" width="45.140625" style="36" customWidth="1"/>
    <col min="10760" max="10760" width="34.42578125" style="36" customWidth="1"/>
    <col min="10761" max="10761" width="0" style="36" hidden="1" customWidth="1"/>
    <col min="10762" max="10762" width="23" style="36" customWidth="1"/>
    <col min="10763" max="10763" width="0" style="36" hidden="1" customWidth="1"/>
    <col min="10764" max="10764" width="23.42578125" style="36" customWidth="1"/>
    <col min="10765" max="10765" width="0" style="36" hidden="1" customWidth="1"/>
    <col min="10766" max="10766" width="21" style="36" customWidth="1"/>
    <col min="10767" max="10767" width="0" style="36" hidden="1" customWidth="1"/>
    <col min="10768" max="10768" width="22.42578125" style="36" customWidth="1"/>
    <col min="10769" max="10769" width="0" style="36" hidden="1" customWidth="1"/>
    <col min="10770" max="10770" width="26.42578125" style="36" customWidth="1"/>
    <col min="10771" max="10771" width="32.42578125" style="36" customWidth="1"/>
    <col min="10772" max="10773" width="0" style="36" hidden="1" customWidth="1"/>
    <col min="10774" max="10774" width="27.28515625" style="36" customWidth="1"/>
    <col min="10775" max="10775" width="0" style="36" hidden="1" customWidth="1"/>
    <col min="10776" max="10776" width="30.42578125" style="36" customWidth="1"/>
    <col min="10777" max="10777" width="0" style="36" hidden="1" customWidth="1"/>
    <col min="10778" max="10778" width="26.7109375" style="36" customWidth="1"/>
    <col min="10779" max="10779" width="0" style="36" hidden="1" customWidth="1"/>
    <col min="10780" max="10780" width="32.140625" style="36" customWidth="1"/>
    <col min="10781" max="10781" width="0" style="36" hidden="1" customWidth="1"/>
    <col min="10782" max="10782" width="28.28515625" style="36" customWidth="1"/>
    <col min="10783" max="10783" width="0" style="36" hidden="1" customWidth="1"/>
    <col min="10784" max="10784" width="25.42578125" style="36" customWidth="1"/>
    <col min="10785" max="10785" width="0" style="36" hidden="1" customWidth="1"/>
    <col min="10786" max="10786" width="30.140625" style="36" customWidth="1"/>
    <col min="10787" max="10787" width="0" style="36" hidden="1" customWidth="1"/>
    <col min="10788" max="10788" width="36" style="36" customWidth="1"/>
    <col min="10789" max="10789" width="0" style="36" hidden="1" customWidth="1"/>
    <col min="10790" max="10790" width="25.85546875" style="36" customWidth="1"/>
    <col min="10791" max="10791" width="0" style="36" hidden="1" customWidth="1"/>
    <col min="10792" max="10792" width="30" style="36" customWidth="1"/>
    <col min="10793" max="10793" width="0" style="36" hidden="1" customWidth="1"/>
    <col min="10794" max="10794" width="25.140625" style="36" customWidth="1"/>
    <col min="10795" max="10795" width="0" style="36" hidden="1" customWidth="1"/>
    <col min="10796" max="10796" width="25" style="36" customWidth="1"/>
    <col min="10797" max="10797" width="0" style="36" hidden="1" customWidth="1"/>
    <col min="10798" max="10798" width="23.85546875" style="36" customWidth="1"/>
    <col min="10799" max="10799" width="0" style="36" hidden="1" customWidth="1"/>
    <col min="10800" max="10800" width="24.7109375" style="36" customWidth="1"/>
    <col min="10801" max="10801" width="0" style="36" hidden="1" customWidth="1"/>
    <col min="10802" max="10802" width="24.28515625" style="36" customWidth="1"/>
    <col min="10803" max="10803" width="0" style="36" hidden="1" customWidth="1"/>
    <col min="10804" max="10804" width="24" style="36" customWidth="1"/>
    <col min="10805" max="10805" width="0" style="36" hidden="1" customWidth="1"/>
    <col min="10806" max="10806" width="24.7109375" style="36" customWidth="1"/>
    <col min="10807" max="10807" width="0" style="36" hidden="1" customWidth="1"/>
    <col min="10808" max="10808" width="22.42578125" style="36" customWidth="1"/>
    <col min="10809" max="10809" width="0" style="36" hidden="1" customWidth="1"/>
    <col min="10810" max="10810" width="25.28515625" style="36" customWidth="1"/>
    <col min="10811" max="10814" width="0" style="36" hidden="1" customWidth="1"/>
    <col min="10815" max="10815" width="23.7109375" style="36" customWidth="1"/>
    <col min="10816" max="10816" width="23" style="36" customWidth="1"/>
    <col min="10817" max="10817" width="28.42578125" style="36" customWidth="1"/>
    <col min="10818" max="10818" width="44.140625" style="36" customWidth="1"/>
    <col min="10819" max="10819" width="28.28515625" style="36" customWidth="1"/>
    <col min="10820" max="10821" width="15.7109375" style="36" customWidth="1"/>
    <col min="10822" max="10822" width="0" style="36" hidden="1" customWidth="1"/>
    <col min="10823" max="10823" width="15.7109375" style="36" customWidth="1"/>
    <col min="10824" max="10824" width="0" style="36" hidden="1" customWidth="1"/>
    <col min="10825" max="10825" width="15.7109375" style="36" customWidth="1"/>
    <col min="10826" max="10826" width="0" style="36" hidden="1" customWidth="1"/>
    <col min="10827" max="10827" width="15.7109375" style="36" customWidth="1"/>
    <col min="10828" max="10828" width="0" style="36" hidden="1" customWidth="1"/>
    <col min="10829" max="10829" width="15.7109375" style="36" customWidth="1"/>
    <col min="10830" max="10830" width="0" style="36" hidden="1" customWidth="1"/>
    <col min="10831" max="10831" width="15.7109375" style="36" customWidth="1"/>
    <col min="10832" max="10832" width="0" style="36" hidden="1" customWidth="1"/>
    <col min="10833" max="10833" width="15.7109375" style="36" customWidth="1"/>
    <col min="10834" max="10834" width="0" style="36" hidden="1" customWidth="1"/>
    <col min="10835" max="10835" width="11.42578125" style="36"/>
    <col min="10836" max="10836" width="13" style="36" customWidth="1"/>
    <col min="10837" max="10837" width="16.42578125" style="36" customWidth="1"/>
    <col min="10838" max="10841" width="15.7109375" style="36" customWidth="1"/>
    <col min="10842" max="10842" width="16.140625" style="36" customWidth="1"/>
    <col min="10843" max="10843" width="12.28515625" style="36" customWidth="1"/>
    <col min="10844" max="10844" width="14.28515625" style="36" customWidth="1"/>
    <col min="10845" max="10846" width="0" style="36" hidden="1" customWidth="1"/>
    <col min="10847" max="10847" width="13.85546875" style="36" customWidth="1"/>
    <col min="10848" max="10849" width="0" style="36" hidden="1" customWidth="1"/>
    <col min="10850" max="10851" width="12.28515625" style="36" customWidth="1"/>
    <col min="10852" max="10852" width="15.140625" style="36" customWidth="1"/>
    <col min="10853" max="10853" width="25.28515625" style="36" customWidth="1"/>
    <col min="10854" max="10864" width="17.85546875" style="36" customWidth="1"/>
    <col min="10865" max="10865" width="15.7109375" style="36" customWidth="1"/>
    <col min="10866" max="11008" width="11.42578125" style="36"/>
    <col min="11009" max="11009" width="1.42578125" style="36" customWidth="1"/>
    <col min="11010" max="11010" width="16.7109375" style="36" customWidth="1"/>
    <col min="11011" max="11011" width="71" style="36" customWidth="1"/>
    <col min="11012" max="11012" width="76.7109375" style="36" customWidth="1"/>
    <col min="11013" max="11013" width="30" style="36" customWidth="1"/>
    <col min="11014" max="11014" width="52" style="36" customWidth="1"/>
    <col min="11015" max="11015" width="45.140625" style="36" customWidth="1"/>
    <col min="11016" max="11016" width="34.42578125" style="36" customWidth="1"/>
    <col min="11017" max="11017" width="0" style="36" hidden="1" customWidth="1"/>
    <col min="11018" max="11018" width="23" style="36" customWidth="1"/>
    <col min="11019" max="11019" width="0" style="36" hidden="1" customWidth="1"/>
    <col min="11020" max="11020" width="23.42578125" style="36" customWidth="1"/>
    <col min="11021" max="11021" width="0" style="36" hidden="1" customWidth="1"/>
    <col min="11022" max="11022" width="21" style="36" customWidth="1"/>
    <col min="11023" max="11023" width="0" style="36" hidden="1" customWidth="1"/>
    <col min="11024" max="11024" width="22.42578125" style="36" customWidth="1"/>
    <col min="11025" max="11025" width="0" style="36" hidden="1" customWidth="1"/>
    <col min="11026" max="11026" width="26.42578125" style="36" customWidth="1"/>
    <col min="11027" max="11027" width="32.42578125" style="36" customWidth="1"/>
    <col min="11028" max="11029" width="0" style="36" hidden="1" customWidth="1"/>
    <col min="11030" max="11030" width="27.28515625" style="36" customWidth="1"/>
    <col min="11031" max="11031" width="0" style="36" hidden="1" customWidth="1"/>
    <col min="11032" max="11032" width="30.42578125" style="36" customWidth="1"/>
    <col min="11033" max="11033" width="0" style="36" hidden="1" customWidth="1"/>
    <col min="11034" max="11034" width="26.7109375" style="36" customWidth="1"/>
    <col min="11035" max="11035" width="0" style="36" hidden="1" customWidth="1"/>
    <col min="11036" max="11036" width="32.140625" style="36" customWidth="1"/>
    <col min="11037" max="11037" width="0" style="36" hidden="1" customWidth="1"/>
    <col min="11038" max="11038" width="28.28515625" style="36" customWidth="1"/>
    <col min="11039" max="11039" width="0" style="36" hidden="1" customWidth="1"/>
    <col min="11040" max="11040" width="25.42578125" style="36" customWidth="1"/>
    <col min="11041" max="11041" width="0" style="36" hidden="1" customWidth="1"/>
    <col min="11042" max="11042" width="30.140625" style="36" customWidth="1"/>
    <col min="11043" max="11043" width="0" style="36" hidden="1" customWidth="1"/>
    <col min="11044" max="11044" width="36" style="36" customWidth="1"/>
    <col min="11045" max="11045" width="0" style="36" hidden="1" customWidth="1"/>
    <col min="11046" max="11046" width="25.85546875" style="36" customWidth="1"/>
    <col min="11047" max="11047" width="0" style="36" hidden="1" customWidth="1"/>
    <col min="11048" max="11048" width="30" style="36" customWidth="1"/>
    <col min="11049" max="11049" width="0" style="36" hidden="1" customWidth="1"/>
    <col min="11050" max="11050" width="25.140625" style="36" customWidth="1"/>
    <col min="11051" max="11051" width="0" style="36" hidden="1" customWidth="1"/>
    <col min="11052" max="11052" width="25" style="36" customWidth="1"/>
    <col min="11053" max="11053" width="0" style="36" hidden="1" customWidth="1"/>
    <col min="11054" max="11054" width="23.85546875" style="36" customWidth="1"/>
    <col min="11055" max="11055" width="0" style="36" hidden="1" customWidth="1"/>
    <col min="11056" max="11056" width="24.7109375" style="36" customWidth="1"/>
    <col min="11057" max="11057" width="0" style="36" hidden="1" customWidth="1"/>
    <col min="11058" max="11058" width="24.28515625" style="36" customWidth="1"/>
    <col min="11059" max="11059" width="0" style="36" hidden="1" customWidth="1"/>
    <col min="11060" max="11060" width="24" style="36" customWidth="1"/>
    <col min="11061" max="11061" width="0" style="36" hidden="1" customWidth="1"/>
    <col min="11062" max="11062" width="24.7109375" style="36" customWidth="1"/>
    <col min="11063" max="11063" width="0" style="36" hidden="1" customWidth="1"/>
    <col min="11064" max="11064" width="22.42578125" style="36" customWidth="1"/>
    <col min="11065" max="11065" width="0" style="36" hidden="1" customWidth="1"/>
    <col min="11066" max="11066" width="25.28515625" style="36" customWidth="1"/>
    <col min="11067" max="11070" width="0" style="36" hidden="1" customWidth="1"/>
    <col min="11071" max="11071" width="23.7109375" style="36" customWidth="1"/>
    <col min="11072" max="11072" width="23" style="36" customWidth="1"/>
    <col min="11073" max="11073" width="28.42578125" style="36" customWidth="1"/>
    <col min="11074" max="11074" width="44.140625" style="36" customWidth="1"/>
    <col min="11075" max="11075" width="28.28515625" style="36" customWidth="1"/>
    <col min="11076" max="11077" width="15.7109375" style="36" customWidth="1"/>
    <col min="11078" max="11078" width="0" style="36" hidden="1" customWidth="1"/>
    <col min="11079" max="11079" width="15.7109375" style="36" customWidth="1"/>
    <col min="11080" max="11080" width="0" style="36" hidden="1" customWidth="1"/>
    <col min="11081" max="11081" width="15.7109375" style="36" customWidth="1"/>
    <col min="11082" max="11082" width="0" style="36" hidden="1" customWidth="1"/>
    <col min="11083" max="11083" width="15.7109375" style="36" customWidth="1"/>
    <col min="11084" max="11084" width="0" style="36" hidden="1" customWidth="1"/>
    <col min="11085" max="11085" width="15.7109375" style="36" customWidth="1"/>
    <col min="11086" max="11086" width="0" style="36" hidden="1" customWidth="1"/>
    <col min="11087" max="11087" width="15.7109375" style="36" customWidth="1"/>
    <col min="11088" max="11088" width="0" style="36" hidden="1" customWidth="1"/>
    <col min="11089" max="11089" width="15.7109375" style="36" customWidth="1"/>
    <col min="11090" max="11090" width="0" style="36" hidden="1" customWidth="1"/>
    <col min="11091" max="11091" width="11.42578125" style="36"/>
    <col min="11092" max="11092" width="13" style="36" customWidth="1"/>
    <col min="11093" max="11093" width="16.42578125" style="36" customWidth="1"/>
    <col min="11094" max="11097" width="15.7109375" style="36" customWidth="1"/>
    <col min="11098" max="11098" width="16.140625" style="36" customWidth="1"/>
    <col min="11099" max="11099" width="12.28515625" style="36" customWidth="1"/>
    <col min="11100" max="11100" width="14.28515625" style="36" customWidth="1"/>
    <col min="11101" max="11102" width="0" style="36" hidden="1" customWidth="1"/>
    <col min="11103" max="11103" width="13.85546875" style="36" customWidth="1"/>
    <col min="11104" max="11105" width="0" style="36" hidden="1" customWidth="1"/>
    <col min="11106" max="11107" width="12.28515625" style="36" customWidth="1"/>
    <col min="11108" max="11108" width="15.140625" style="36" customWidth="1"/>
    <col min="11109" max="11109" width="25.28515625" style="36" customWidth="1"/>
    <col min="11110" max="11120" width="17.85546875" style="36" customWidth="1"/>
    <col min="11121" max="11121" width="15.7109375" style="36" customWidth="1"/>
    <col min="11122" max="11264" width="11.42578125" style="36"/>
    <col min="11265" max="11265" width="1.42578125" style="36" customWidth="1"/>
    <col min="11266" max="11266" width="16.7109375" style="36" customWidth="1"/>
    <col min="11267" max="11267" width="71" style="36" customWidth="1"/>
    <col min="11268" max="11268" width="76.7109375" style="36" customWidth="1"/>
    <col min="11269" max="11269" width="30" style="36" customWidth="1"/>
    <col min="11270" max="11270" width="52" style="36" customWidth="1"/>
    <col min="11271" max="11271" width="45.140625" style="36" customWidth="1"/>
    <col min="11272" max="11272" width="34.42578125" style="36" customWidth="1"/>
    <col min="11273" max="11273" width="0" style="36" hidden="1" customWidth="1"/>
    <col min="11274" max="11274" width="23" style="36" customWidth="1"/>
    <col min="11275" max="11275" width="0" style="36" hidden="1" customWidth="1"/>
    <col min="11276" max="11276" width="23.42578125" style="36" customWidth="1"/>
    <col min="11277" max="11277" width="0" style="36" hidden="1" customWidth="1"/>
    <col min="11278" max="11278" width="21" style="36" customWidth="1"/>
    <col min="11279" max="11279" width="0" style="36" hidden="1" customWidth="1"/>
    <col min="11280" max="11280" width="22.42578125" style="36" customWidth="1"/>
    <col min="11281" max="11281" width="0" style="36" hidden="1" customWidth="1"/>
    <col min="11282" max="11282" width="26.42578125" style="36" customWidth="1"/>
    <col min="11283" max="11283" width="32.42578125" style="36" customWidth="1"/>
    <col min="11284" max="11285" width="0" style="36" hidden="1" customWidth="1"/>
    <col min="11286" max="11286" width="27.28515625" style="36" customWidth="1"/>
    <col min="11287" max="11287" width="0" style="36" hidden="1" customWidth="1"/>
    <col min="11288" max="11288" width="30.42578125" style="36" customWidth="1"/>
    <col min="11289" max="11289" width="0" style="36" hidden="1" customWidth="1"/>
    <col min="11290" max="11290" width="26.7109375" style="36" customWidth="1"/>
    <col min="11291" max="11291" width="0" style="36" hidden="1" customWidth="1"/>
    <col min="11292" max="11292" width="32.140625" style="36" customWidth="1"/>
    <col min="11293" max="11293" width="0" style="36" hidden="1" customWidth="1"/>
    <col min="11294" max="11294" width="28.28515625" style="36" customWidth="1"/>
    <col min="11295" max="11295" width="0" style="36" hidden="1" customWidth="1"/>
    <col min="11296" max="11296" width="25.42578125" style="36" customWidth="1"/>
    <col min="11297" max="11297" width="0" style="36" hidden="1" customWidth="1"/>
    <col min="11298" max="11298" width="30.140625" style="36" customWidth="1"/>
    <col min="11299" max="11299" width="0" style="36" hidden="1" customWidth="1"/>
    <col min="11300" max="11300" width="36" style="36" customWidth="1"/>
    <col min="11301" max="11301" width="0" style="36" hidden="1" customWidth="1"/>
    <col min="11302" max="11302" width="25.85546875" style="36" customWidth="1"/>
    <col min="11303" max="11303" width="0" style="36" hidden="1" customWidth="1"/>
    <col min="11304" max="11304" width="30" style="36" customWidth="1"/>
    <col min="11305" max="11305" width="0" style="36" hidden="1" customWidth="1"/>
    <col min="11306" max="11306" width="25.140625" style="36" customWidth="1"/>
    <col min="11307" max="11307" width="0" style="36" hidden="1" customWidth="1"/>
    <col min="11308" max="11308" width="25" style="36" customWidth="1"/>
    <col min="11309" max="11309" width="0" style="36" hidden="1" customWidth="1"/>
    <col min="11310" max="11310" width="23.85546875" style="36" customWidth="1"/>
    <col min="11311" max="11311" width="0" style="36" hidden="1" customWidth="1"/>
    <col min="11312" max="11312" width="24.7109375" style="36" customWidth="1"/>
    <col min="11313" max="11313" width="0" style="36" hidden="1" customWidth="1"/>
    <col min="11314" max="11314" width="24.28515625" style="36" customWidth="1"/>
    <col min="11315" max="11315" width="0" style="36" hidden="1" customWidth="1"/>
    <col min="11316" max="11316" width="24" style="36" customWidth="1"/>
    <col min="11317" max="11317" width="0" style="36" hidden="1" customWidth="1"/>
    <col min="11318" max="11318" width="24.7109375" style="36" customWidth="1"/>
    <col min="11319" max="11319" width="0" style="36" hidden="1" customWidth="1"/>
    <col min="11320" max="11320" width="22.42578125" style="36" customWidth="1"/>
    <col min="11321" max="11321" width="0" style="36" hidden="1" customWidth="1"/>
    <col min="11322" max="11322" width="25.28515625" style="36" customWidth="1"/>
    <col min="11323" max="11326" width="0" style="36" hidden="1" customWidth="1"/>
    <col min="11327" max="11327" width="23.7109375" style="36" customWidth="1"/>
    <col min="11328" max="11328" width="23" style="36" customWidth="1"/>
    <col min="11329" max="11329" width="28.42578125" style="36" customWidth="1"/>
    <col min="11330" max="11330" width="44.140625" style="36" customWidth="1"/>
    <col min="11331" max="11331" width="28.28515625" style="36" customWidth="1"/>
    <col min="11332" max="11333" width="15.7109375" style="36" customWidth="1"/>
    <col min="11334" max="11334" width="0" style="36" hidden="1" customWidth="1"/>
    <col min="11335" max="11335" width="15.7109375" style="36" customWidth="1"/>
    <col min="11336" max="11336" width="0" style="36" hidden="1" customWidth="1"/>
    <col min="11337" max="11337" width="15.7109375" style="36" customWidth="1"/>
    <col min="11338" max="11338" width="0" style="36" hidden="1" customWidth="1"/>
    <col min="11339" max="11339" width="15.7109375" style="36" customWidth="1"/>
    <col min="11340" max="11340" width="0" style="36" hidden="1" customWidth="1"/>
    <col min="11341" max="11341" width="15.7109375" style="36" customWidth="1"/>
    <col min="11342" max="11342" width="0" style="36" hidden="1" customWidth="1"/>
    <col min="11343" max="11343" width="15.7109375" style="36" customWidth="1"/>
    <col min="11344" max="11344" width="0" style="36" hidden="1" customWidth="1"/>
    <col min="11345" max="11345" width="15.7109375" style="36" customWidth="1"/>
    <col min="11346" max="11346" width="0" style="36" hidden="1" customWidth="1"/>
    <col min="11347" max="11347" width="11.42578125" style="36"/>
    <col min="11348" max="11348" width="13" style="36" customWidth="1"/>
    <col min="11349" max="11349" width="16.42578125" style="36" customWidth="1"/>
    <col min="11350" max="11353" width="15.7109375" style="36" customWidth="1"/>
    <col min="11354" max="11354" width="16.140625" style="36" customWidth="1"/>
    <col min="11355" max="11355" width="12.28515625" style="36" customWidth="1"/>
    <col min="11356" max="11356" width="14.28515625" style="36" customWidth="1"/>
    <col min="11357" max="11358" width="0" style="36" hidden="1" customWidth="1"/>
    <col min="11359" max="11359" width="13.85546875" style="36" customWidth="1"/>
    <col min="11360" max="11361" width="0" style="36" hidden="1" customWidth="1"/>
    <col min="11362" max="11363" width="12.28515625" style="36" customWidth="1"/>
    <col min="11364" max="11364" width="15.140625" style="36" customWidth="1"/>
    <col min="11365" max="11365" width="25.28515625" style="36" customWidth="1"/>
    <col min="11366" max="11376" width="17.85546875" style="36" customWidth="1"/>
    <col min="11377" max="11377" width="15.7109375" style="36" customWidth="1"/>
    <col min="11378" max="11520" width="11.42578125" style="36"/>
    <col min="11521" max="11521" width="1.42578125" style="36" customWidth="1"/>
    <col min="11522" max="11522" width="16.7109375" style="36" customWidth="1"/>
    <col min="11523" max="11523" width="71" style="36" customWidth="1"/>
    <col min="11524" max="11524" width="76.7109375" style="36" customWidth="1"/>
    <col min="11525" max="11525" width="30" style="36" customWidth="1"/>
    <col min="11526" max="11526" width="52" style="36" customWidth="1"/>
    <col min="11527" max="11527" width="45.140625" style="36" customWidth="1"/>
    <col min="11528" max="11528" width="34.42578125" style="36" customWidth="1"/>
    <col min="11529" max="11529" width="0" style="36" hidden="1" customWidth="1"/>
    <col min="11530" max="11530" width="23" style="36" customWidth="1"/>
    <col min="11531" max="11531" width="0" style="36" hidden="1" customWidth="1"/>
    <col min="11532" max="11532" width="23.42578125" style="36" customWidth="1"/>
    <col min="11533" max="11533" width="0" style="36" hidden="1" customWidth="1"/>
    <col min="11534" max="11534" width="21" style="36" customWidth="1"/>
    <col min="11535" max="11535" width="0" style="36" hidden="1" customWidth="1"/>
    <col min="11536" max="11536" width="22.42578125" style="36" customWidth="1"/>
    <col min="11537" max="11537" width="0" style="36" hidden="1" customWidth="1"/>
    <col min="11538" max="11538" width="26.42578125" style="36" customWidth="1"/>
    <col min="11539" max="11539" width="32.42578125" style="36" customWidth="1"/>
    <col min="11540" max="11541" width="0" style="36" hidden="1" customWidth="1"/>
    <col min="11542" max="11542" width="27.28515625" style="36" customWidth="1"/>
    <col min="11543" max="11543" width="0" style="36" hidden="1" customWidth="1"/>
    <col min="11544" max="11544" width="30.42578125" style="36" customWidth="1"/>
    <col min="11545" max="11545" width="0" style="36" hidden="1" customWidth="1"/>
    <col min="11546" max="11546" width="26.7109375" style="36" customWidth="1"/>
    <col min="11547" max="11547" width="0" style="36" hidden="1" customWidth="1"/>
    <col min="11548" max="11548" width="32.140625" style="36" customWidth="1"/>
    <col min="11549" max="11549" width="0" style="36" hidden="1" customWidth="1"/>
    <col min="11550" max="11550" width="28.28515625" style="36" customWidth="1"/>
    <col min="11551" max="11551" width="0" style="36" hidden="1" customWidth="1"/>
    <col min="11552" max="11552" width="25.42578125" style="36" customWidth="1"/>
    <col min="11553" max="11553" width="0" style="36" hidden="1" customWidth="1"/>
    <col min="11554" max="11554" width="30.140625" style="36" customWidth="1"/>
    <col min="11555" max="11555" width="0" style="36" hidden="1" customWidth="1"/>
    <col min="11556" max="11556" width="36" style="36" customWidth="1"/>
    <col min="11557" max="11557" width="0" style="36" hidden="1" customWidth="1"/>
    <col min="11558" max="11558" width="25.85546875" style="36" customWidth="1"/>
    <col min="11559" max="11559" width="0" style="36" hidden="1" customWidth="1"/>
    <col min="11560" max="11560" width="30" style="36" customWidth="1"/>
    <col min="11561" max="11561" width="0" style="36" hidden="1" customWidth="1"/>
    <col min="11562" max="11562" width="25.140625" style="36" customWidth="1"/>
    <col min="11563" max="11563" width="0" style="36" hidden="1" customWidth="1"/>
    <col min="11564" max="11564" width="25" style="36" customWidth="1"/>
    <col min="11565" max="11565" width="0" style="36" hidden="1" customWidth="1"/>
    <col min="11566" max="11566" width="23.85546875" style="36" customWidth="1"/>
    <col min="11567" max="11567" width="0" style="36" hidden="1" customWidth="1"/>
    <col min="11568" max="11568" width="24.7109375" style="36" customWidth="1"/>
    <col min="11569" max="11569" width="0" style="36" hidden="1" customWidth="1"/>
    <col min="11570" max="11570" width="24.28515625" style="36" customWidth="1"/>
    <col min="11571" max="11571" width="0" style="36" hidden="1" customWidth="1"/>
    <col min="11572" max="11572" width="24" style="36" customWidth="1"/>
    <col min="11573" max="11573" width="0" style="36" hidden="1" customWidth="1"/>
    <col min="11574" max="11574" width="24.7109375" style="36" customWidth="1"/>
    <col min="11575" max="11575" width="0" style="36" hidden="1" customWidth="1"/>
    <col min="11576" max="11576" width="22.42578125" style="36" customWidth="1"/>
    <col min="11577" max="11577" width="0" style="36" hidden="1" customWidth="1"/>
    <col min="11578" max="11578" width="25.28515625" style="36" customWidth="1"/>
    <col min="11579" max="11582" width="0" style="36" hidden="1" customWidth="1"/>
    <col min="11583" max="11583" width="23.7109375" style="36" customWidth="1"/>
    <col min="11584" max="11584" width="23" style="36" customWidth="1"/>
    <col min="11585" max="11585" width="28.42578125" style="36" customWidth="1"/>
    <col min="11586" max="11586" width="44.140625" style="36" customWidth="1"/>
    <col min="11587" max="11587" width="28.28515625" style="36" customWidth="1"/>
    <col min="11588" max="11589" width="15.7109375" style="36" customWidth="1"/>
    <col min="11590" max="11590" width="0" style="36" hidden="1" customWidth="1"/>
    <col min="11591" max="11591" width="15.7109375" style="36" customWidth="1"/>
    <col min="11592" max="11592" width="0" style="36" hidden="1" customWidth="1"/>
    <col min="11593" max="11593" width="15.7109375" style="36" customWidth="1"/>
    <col min="11594" max="11594" width="0" style="36" hidden="1" customWidth="1"/>
    <col min="11595" max="11595" width="15.7109375" style="36" customWidth="1"/>
    <col min="11596" max="11596" width="0" style="36" hidden="1" customWidth="1"/>
    <col min="11597" max="11597" width="15.7109375" style="36" customWidth="1"/>
    <col min="11598" max="11598" width="0" style="36" hidden="1" customWidth="1"/>
    <col min="11599" max="11599" width="15.7109375" style="36" customWidth="1"/>
    <col min="11600" max="11600" width="0" style="36" hidden="1" customWidth="1"/>
    <col min="11601" max="11601" width="15.7109375" style="36" customWidth="1"/>
    <col min="11602" max="11602" width="0" style="36" hidden="1" customWidth="1"/>
    <col min="11603" max="11603" width="11.42578125" style="36"/>
    <col min="11604" max="11604" width="13" style="36" customWidth="1"/>
    <col min="11605" max="11605" width="16.42578125" style="36" customWidth="1"/>
    <col min="11606" max="11609" width="15.7109375" style="36" customWidth="1"/>
    <col min="11610" max="11610" width="16.140625" style="36" customWidth="1"/>
    <col min="11611" max="11611" width="12.28515625" style="36" customWidth="1"/>
    <col min="11612" max="11612" width="14.28515625" style="36" customWidth="1"/>
    <col min="11613" max="11614" width="0" style="36" hidden="1" customWidth="1"/>
    <col min="11615" max="11615" width="13.85546875" style="36" customWidth="1"/>
    <col min="11616" max="11617" width="0" style="36" hidden="1" customWidth="1"/>
    <col min="11618" max="11619" width="12.28515625" style="36" customWidth="1"/>
    <col min="11620" max="11620" width="15.140625" style="36" customWidth="1"/>
    <col min="11621" max="11621" width="25.28515625" style="36" customWidth="1"/>
    <col min="11622" max="11632" width="17.85546875" style="36" customWidth="1"/>
    <col min="11633" max="11633" width="15.7109375" style="36" customWidth="1"/>
    <col min="11634" max="11776" width="11.42578125" style="36"/>
    <col min="11777" max="11777" width="1.42578125" style="36" customWidth="1"/>
    <col min="11778" max="11778" width="16.7109375" style="36" customWidth="1"/>
    <col min="11779" max="11779" width="71" style="36" customWidth="1"/>
    <col min="11780" max="11780" width="76.7109375" style="36" customWidth="1"/>
    <col min="11781" max="11781" width="30" style="36" customWidth="1"/>
    <col min="11782" max="11782" width="52" style="36" customWidth="1"/>
    <col min="11783" max="11783" width="45.140625" style="36" customWidth="1"/>
    <col min="11784" max="11784" width="34.42578125" style="36" customWidth="1"/>
    <col min="11785" max="11785" width="0" style="36" hidden="1" customWidth="1"/>
    <col min="11786" max="11786" width="23" style="36" customWidth="1"/>
    <col min="11787" max="11787" width="0" style="36" hidden="1" customWidth="1"/>
    <col min="11788" max="11788" width="23.42578125" style="36" customWidth="1"/>
    <col min="11789" max="11789" width="0" style="36" hidden="1" customWidth="1"/>
    <col min="11790" max="11790" width="21" style="36" customWidth="1"/>
    <col min="11791" max="11791" width="0" style="36" hidden="1" customWidth="1"/>
    <col min="11792" max="11792" width="22.42578125" style="36" customWidth="1"/>
    <col min="11793" max="11793" width="0" style="36" hidden="1" customWidth="1"/>
    <col min="11794" max="11794" width="26.42578125" style="36" customWidth="1"/>
    <col min="11795" max="11795" width="32.42578125" style="36" customWidth="1"/>
    <col min="11796" max="11797" width="0" style="36" hidden="1" customWidth="1"/>
    <col min="11798" max="11798" width="27.28515625" style="36" customWidth="1"/>
    <col min="11799" max="11799" width="0" style="36" hidden="1" customWidth="1"/>
    <col min="11800" max="11800" width="30.42578125" style="36" customWidth="1"/>
    <col min="11801" max="11801" width="0" style="36" hidden="1" customWidth="1"/>
    <col min="11802" max="11802" width="26.7109375" style="36" customWidth="1"/>
    <col min="11803" max="11803" width="0" style="36" hidden="1" customWidth="1"/>
    <col min="11804" max="11804" width="32.140625" style="36" customWidth="1"/>
    <col min="11805" max="11805" width="0" style="36" hidden="1" customWidth="1"/>
    <col min="11806" max="11806" width="28.28515625" style="36" customWidth="1"/>
    <col min="11807" max="11807" width="0" style="36" hidden="1" customWidth="1"/>
    <col min="11808" max="11808" width="25.42578125" style="36" customWidth="1"/>
    <col min="11809" max="11809" width="0" style="36" hidden="1" customWidth="1"/>
    <col min="11810" max="11810" width="30.140625" style="36" customWidth="1"/>
    <col min="11811" max="11811" width="0" style="36" hidden="1" customWidth="1"/>
    <col min="11812" max="11812" width="36" style="36" customWidth="1"/>
    <col min="11813" max="11813" width="0" style="36" hidden="1" customWidth="1"/>
    <col min="11814" max="11814" width="25.85546875" style="36" customWidth="1"/>
    <col min="11815" max="11815" width="0" style="36" hidden="1" customWidth="1"/>
    <col min="11816" max="11816" width="30" style="36" customWidth="1"/>
    <col min="11817" max="11817" width="0" style="36" hidden="1" customWidth="1"/>
    <col min="11818" max="11818" width="25.140625" style="36" customWidth="1"/>
    <col min="11819" max="11819" width="0" style="36" hidden="1" customWidth="1"/>
    <col min="11820" max="11820" width="25" style="36" customWidth="1"/>
    <col min="11821" max="11821" width="0" style="36" hidden="1" customWidth="1"/>
    <col min="11822" max="11822" width="23.85546875" style="36" customWidth="1"/>
    <col min="11823" max="11823" width="0" style="36" hidden="1" customWidth="1"/>
    <col min="11824" max="11824" width="24.7109375" style="36" customWidth="1"/>
    <col min="11825" max="11825" width="0" style="36" hidden="1" customWidth="1"/>
    <col min="11826" max="11826" width="24.28515625" style="36" customWidth="1"/>
    <col min="11827" max="11827" width="0" style="36" hidden="1" customWidth="1"/>
    <col min="11828" max="11828" width="24" style="36" customWidth="1"/>
    <col min="11829" max="11829" width="0" style="36" hidden="1" customWidth="1"/>
    <col min="11830" max="11830" width="24.7109375" style="36" customWidth="1"/>
    <col min="11831" max="11831" width="0" style="36" hidden="1" customWidth="1"/>
    <col min="11832" max="11832" width="22.42578125" style="36" customWidth="1"/>
    <col min="11833" max="11833" width="0" style="36" hidden="1" customWidth="1"/>
    <col min="11834" max="11834" width="25.28515625" style="36" customWidth="1"/>
    <col min="11835" max="11838" width="0" style="36" hidden="1" customWidth="1"/>
    <col min="11839" max="11839" width="23.7109375" style="36" customWidth="1"/>
    <col min="11840" max="11840" width="23" style="36" customWidth="1"/>
    <col min="11841" max="11841" width="28.42578125" style="36" customWidth="1"/>
    <col min="11842" max="11842" width="44.140625" style="36" customWidth="1"/>
    <col min="11843" max="11843" width="28.28515625" style="36" customWidth="1"/>
    <col min="11844" max="11845" width="15.7109375" style="36" customWidth="1"/>
    <col min="11846" max="11846" width="0" style="36" hidden="1" customWidth="1"/>
    <col min="11847" max="11847" width="15.7109375" style="36" customWidth="1"/>
    <col min="11848" max="11848" width="0" style="36" hidden="1" customWidth="1"/>
    <col min="11849" max="11849" width="15.7109375" style="36" customWidth="1"/>
    <col min="11850" max="11850" width="0" style="36" hidden="1" customWidth="1"/>
    <col min="11851" max="11851" width="15.7109375" style="36" customWidth="1"/>
    <col min="11852" max="11852" width="0" style="36" hidden="1" customWidth="1"/>
    <col min="11853" max="11853" width="15.7109375" style="36" customWidth="1"/>
    <col min="11854" max="11854" width="0" style="36" hidden="1" customWidth="1"/>
    <col min="11855" max="11855" width="15.7109375" style="36" customWidth="1"/>
    <col min="11856" max="11856" width="0" style="36" hidden="1" customWidth="1"/>
    <col min="11857" max="11857" width="15.7109375" style="36" customWidth="1"/>
    <col min="11858" max="11858" width="0" style="36" hidden="1" customWidth="1"/>
    <col min="11859" max="11859" width="11.42578125" style="36"/>
    <col min="11860" max="11860" width="13" style="36" customWidth="1"/>
    <col min="11861" max="11861" width="16.42578125" style="36" customWidth="1"/>
    <col min="11862" max="11865" width="15.7109375" style="36" customWidth="1"/>
    <col min="11866" max="11866" width="16.140625" style="36" customWidth="1"/>
    <col min="11867" max="11867" width="12.28515625" style="36" customWidth="1"/>
    <col min="11868" max="11868" width="14.28515625" style="36" customWidth="1"/>
    <col min="11869" max="11870" width="0" style="36" hidden="1" customWidth="1"/>
    <col min="11871" max="11871" width="13.85546875" style="36" customWidth="1"/>
    <col min="11872" max="11873" width="0" style="36" hidden="1" customWidth="1"/>
    <col min="11874" max="11875" width="12.28515625" style="36" customWidth="1"/>
    <col min="11876" max="11876" width="15.140625" style="36" customWidth="1"/>
    <col min="11877" max="11877" width="25.28515625" style="36" customWidth="1"/>
    <col min="11878" max="11888" width="17.85546875" style="36" customWidth="1"/>
    <col min="11889" max="11889" width="15.7109375" style="36" customWidth="1"/>
    <col min="11890" max="12032" width="11.42578125" style="36"/>
    <col min="12033" max="12033" width="1.42578125" style="36" customWidth="1"/>
    <col min="12034" max="12034" width="16.7109375" style="36" customWidth="1"/>
    <col min="12035" max="12035" width="71" style="36" customWidth="1"/>
    <col min="12036" max="12036" width="76.7109375" style="36" customWidth="1"/>
    <col min="12037" max="12037" width="30" style="36" customWidth="1"/>
    <col min="12038" max="12038" width="52" style="36" customWidth="1"/>
    <col min="12039" max="12039" width="45.140625" style="36" customWidth="1"/>
    <col min="12040" max="12040" width="34.42578125" style="36" customWidth="1"/>
    <col min="12041" max="12041" width="0" style="36" hidden="1" customWidth="1"/>
    <col min="12042" max="12042" width="23" style="36" customWidth="1"/>
    <col min="12043" max="12043" width="0" style="36" hidden="1" customWidth="1"/>
    <col min="12044" max="12044" width="23.42578125" style="36" customWidth="1"/>
    <col min="12045" max="12045" width="0" style="36" hidden="1" customWidth="1"/>
    <col min="12046" max="12046" width="21" style="36" customWidth="1"/>
    <col min="12047" max="12047" width="0" style="36" hidden="1" customWidth="1"/>
    <col min="12048" max="12048" width="22.42578125" style="36" customWidth="1"/>
    <col min="12049" max="12049" width="0" style="36" hidden="1" customWidth="1"/>
    <col min="12050" max="12050" width="26.42578125" style="36" customWidth="1"/>
    <col min="12051" max="12051" width="32.42578125" style="36" customWidth="1"/>
    <col min="12052" max="12053" width="0" style="36" hidden="1" customWidth="1"/>
    <col min="12054" max="12054" width="27.28515625" style="36" customWidth="1"/>
    <col min="12055" max="12055" width="0" style="36" hidden="1" customWidth="1"/>
    <col min="12056" max="12056" width="30.42578125" style="36" customWidth="1"/>
    <col min="12057" max="12057" width="0" style="36" hidden="1" customWidth="1"/>
    <col min="12058" max="12058" width="26.7109375" style="36" customWidth="1"/>
    <col min="12059" max="12059" width="0" style="36" hidden="1" customWidth="1"/>
    <col min="12060" max="12060" width="32.140625" style="36" customWidth="1"/>
    <col min="12061" max="12061" width="0" style="36" hidden="1" customWidth="1"/>
    <col min="12062" max="12062" width="28.28515625" style="36" customWidth="1"/>
    <col min="12063" max="12063" width="0" style="36" hidden="1" customWidth="1"/>
    <col min="12064" max="12064" width="25.42578125" style="36" customWidth="1"/>
    <col min="12065" max="12065" width="0" style="36" hidden="1" customWidth="1"/>
    <col min="12066" max="12066" width="30.140625" style="36" customWidth="1"/>
    <col min="12067" max="12067" width="0" style="36" hidden="1" customWidth="1"/>
    <col min="12068" max="12068" width="36" style="36" customWidth="1"/>
    <col min="12069" max="12069" width="0" style="36" hidden="1" customWidth="1"/>
    <col min="12070" max="12070" width="25.85546875" style="36" customWidth="1"/>
    <col min="12071" max="12071" width="0" style="36" hidden="1" customWidth="1"/>
    <col min="12072" max="12072" width="30" style="36" customWidth="1"/>
    <col min="12073" max="12073" width="0" style="36" hidden="1" customWidth="1"/>
    <col min="12074" max="12074" width="25.140625" style="36" customWidth="1"/>
    <col min="12075" max="12075" width="0" style="36" hidden="1" customWidth="1"/>
    <col min="12076" max="12076" width="25" style="36" customWidth="1"/>
    <col min="12077" max="12077" width="0" style="36" hidden="1" customWidth="1"/>
    <col min="12078" max="12078" width="23.85546875" style="36" customWidth="1"/>
    <col min="12079" max="12079" width="0" style="36" hidden="1" customWidth="1"/>
    <col min="12080" max="12080" width="24.7109375" style="36" customWidth="1"/>
    <col min="12081" max="12081" width="0" style="36" hidden="1" customWidth="1"/>
    <col min="12082" max="12082" width="24.28515625" style="36" customWidth="1"/>
    <col min="12083" max="12083" width="0" style="36" hidden="1" customWidth="1"/>
    <col min="12084" max="12084" width="24" style="36" customWidth="1"/>
    <col min="12085" max="12085" width="0" style="36" hidden="1" customWidth="1"/>
    <col min="12086" max="12086" width="24.7109375" style="36" customWidth="1"/>
    <col min="12087" max="12087" width="0" style="36" hidden="1" customWidth="1"/>
    <col min="12088" max="12088" width="22.42578125" style="36" customWidth="1"/>
    <col min="12089" max="12089" width="0" style="36" hidden="1" customWidth="1"/>
    <col min="12090" max="12090" width="25.28515625" style="36" customWidth="1"/>
    <col min="12091" max="12094" width="0" style="36" hidden="1" customWidth="1"/>
    <col min="12095" max="12095" width="23.7109375" style="36" customWidth="1"/>
    <col min="12096" max="12096" width="23" style="36" customWidth="1"/>
    <col min="12097" max="12097" width="28.42578125" style="36" customWidth="1"/>
    <col min="12098" max="12098" width="44.140625" style="36" customWidth="1"/>
    <col min="12099" max="12099" width="28.28515625" style="36" customWidth="1"/>
    <col min="12100" max="12101" width="15.7109375" style="36" customWidth="1"/>
    <col min="12102" max="12102" width="0" style="36" hidden="1" customWidth="1"/>
    <col min="12103" max="12103" width="15.7109375" style="36" customWidth="1"/>
    <col min="12104" max="12104" width="0" style="36" hidden="1" customWidth="1"/>
    <col min="12105" max="12105" width="15.7109375" style="36" customWidth="1"/>
    <col min="12106" max="12106" width="0" style="36" hidden="1" customWidth="1"/>
    <col min="12107" max="12107" width="15.7109375" style="36" customWidth="1"/>
    <col min="12108" max="12108" width="0" style="36" hidden="1" customWidth="1"/>
    <col min="12109" max="12109" width="15.7109375" style="36" customWidth="1"/>
    <col min="12110" max="12110" width="0" style="36" hidden="1" customWidth="1"/>
    <col min="12111" max="12111" width="15.7109375" style="36" customWidth="1"/>
    <col min="12112" max="12112" width="0" style="36" hidden="1" customWidth="1"/>
    <col min="12113" max="12113" width="15.7109375" style="36" customWidth="1"/>
    <col min="12114" max="12114" width="0" style="36" hidden="1" customWidth="1"/>
    <col min="12115" max="12115" width="11.42578125" style="36"/>
    <col min="12116" max="12116" width="13" style="36" customWidth="1"/>
    <col min="12117" max="12117" width="16.42578125" style="36" customWidth="1"/>
    <col min="12118" max="12121" width="15.7109375" style="36" customWidth="1"/>
    <col min="12122" max="12122" width="16.140625" style="36" customWidth="1"/>
    <col min="12123" max="12123" width="12.28515625" style="36" customWidth="1"/>
    <col min="12124" max="12124" width="14.28515625" style="36" customWidth="1"/>
    <col min="12125" max="12126" width="0" style="36" hidden="1" customWidth="1"/>
    <col min="12127" max="12127" width="13.85546875" style="36" customWidth="1"/>
    <col min="12128" max="12129" width="0" style="36" hidden="1" customWidth="1"/>
    <col min="12130" max="12131" width="12.28515625" style="36" customWidth="1"/>
    <col min="12132" max="12132" width="15.140625" style="36" customWidth="1"/>
    <col min="12133" max="12133" width="25.28515625" style="36" customWidth="1"/>
    <col min="12134" max="12144" width="17.85546875" style="36" customWidth="1"/>
    <col min="12145" max="12145" width="15.7109375" style="36" customWidth="1"/>
    <col min="12146" max="12288" width="11.42578125" style="36"/>
    <col min="12289" max="12289" width="1.42578125" style="36" customWidth="1"/>
    <col min="12290" max="12290" width="16.7109375" style="36" customWidth="1"/>
    <col min="12291" max="12291" width="71" style="36" customWidth="1"/>
    <col min="12292" max="12292" width="76.7109375" style="36" customWidth="1"/>
    <col min="12293" max="12293" width="30" style="36" customWidth="1"/>
    <col min="12294" max="12294" width="52" style="36" customWidth="1"/>
    <col min="12295" max="12295" width="45.140625" style="36" customWidth="1"/>
    <col min="12296" max="12296" width="34.42578125" style="36" customWidth="1"/>
    <col min="12297" max="12297" width="0" style="36" hidden="1" customWidth="1"/>
    <col min="12298" max="12298" width="23" style="36" customWidth="1"/>
    <col min="12299" max="12299" width="0" style="36" hidden="1" customWidth="1"/>
    <col min="12300" max="12300" width="23.42578125" style="36" customWidth="1"/>
    <col min="12301" max="12301" width="0" style="36" hidden="1" customWidth="1"/>
    <col min="12302" max="12302" width="21" style="36" customWidth="1"/>
    <col min="12303" max="12303" width="0" style="36" hidden="1" customWidth="1"/>
    <col min="12304" max="12304" width="22.42578125" style="36" customWidth="1"/>
    <col min="12305" max="12305" width="0" style="36" hidden="1" customWidth="1"/>
    <col min="12306" max="12306" width="26.42578125" style="36" customWidth="1"/>
    <col min="12307" max="12307" width="32.42578125" style="36" customWidth="1"/>
    <col min="12308" max="12309" width="0" style="36" hidden="1" customWidth="1"/>
    <col min="12310" max="12310" width="27.28515625" style="36" customWidth="1"/>
    <col min="12311" max="12311" width="0" style="36" hidden="1" customWidth="1"/>
    <col min="12312" max="12312" width="30.42578125" style="36" customWidth="1"/>
    <col min="12313" max="12313" width="0" style="36" hidden="1" customWidth="1"/>
    <col min="12314" max="12314" width="26.7109375" style="36" customWidth="1"/>
    <col min="12315" max="12315" width="0" style="36" hidden="1" customWidth="1"/>
    <col min="12316" max="12316" width="32.140625" style="36" customWidth="1"/>
    <col min="12317" max="12317" width="0" style="36" hidden="1" customWidth="1"/>
    <col min="12318" max="12318" width="28.28515625" style="36" customWidth="1"/>
    <col min="12319" max="12319" width="0" style="36" hidden="1" customWidth="1"/>
    <col min="12320" max="12320" width="25.42578125" style="36" customWidth="1"/>
    <col min="12321" max="12321" width="0" style="36" hidden="1" customWidth="1"/>
    <col min="12322" max="12322" width="30.140625" style="36" customWidth="1"/>
    <col min="12323" max="12323" width="0" style="36" hidden="1" customWidth="1"/>
    <col min="12324" max="12324" width="36" style="36" customWidth="1"/>
    <col min="12325" max="12325" width="0" style="36" hidden="1" customWidth="1"/>
    <col min="12326" max="12326" width="25.85546875" style="36" customWidth="1"/>
    <col min="12327" max="12327" width="0" style="36" hidden="1" customWidth="1"/>
    <col min="12328" max="12328" width="30" style="36" customWidth="1"/>
    <col min="12329" max="12329" width="0" style="36" hidden="1" customWidth="1"/>
    <col min="12330" max="12330" width="25.140625" style="36" customWidth="1"/>
    <col min="12331" max="12331" width="0" style="36" hidden="1" customWidth="1"/>
    <col min="12332" max="12332" width="25" style="36" customWidth="1"/>
    <col min="12333" max="12333" width="0" style="36" hidden="1" customWidth="1"/>
    <col min="12334" max="12334" width="23.85546875" style="36" customWidth="1"/>
    <col min="12335" max="12335" width="0" style="36" hidden="1" customWidth="1"/>
    <col min="12336" max="12336" width="24.7109375" style="36" customWidth="1"/>
    <col min="12337" max="12337" width="0" style="36" hidden="1" customWidth="1"/>
    <col min="12338" max="12338" width="24.28515625" style="36" customWidth="1"/>
    <col min="12339" max="12339" width="0" style="36" hidden="1" customWidth="1"/>
    <col min="12340" max="12340" width="24" style="36" customWidth="1"/>
    <col min="12341" max="12341" width="0" style="36" hidden="1" customWidth="1"/>
    <col min="12342" max="12342" width="24.7109375" style="36" customWidth="1"/>
    <col min="12343" max="12343" width="0" style="36" hidden="1" customWidth="1"/>
    <col min="12344" max="12344" width="22.42578125" style="36" customWidth="1"/>
    <col min="12345" max="12345" width="0" style="36" hidden="1" customWidth="1"/>
    <col min="12346" max="12346" width="25.28515625" style="36" customWidth="1"/>
    <col min="12347" max="12350" width="0" style="36" hidden="1" customWidth="1"/>
    <col min="12351" max="12351" width="23.7109375" style="36" customWidth="1"/>
    <col min="12352" max="12352" width="23" style="36" customWidth="1"/>
    <col min="12353" max="12353" width="28.42578125" style="36" customWidth="1"/>
    <col min="12354" max="12354" width="44.140625" style="36" customWidth="1"/>
    <col min="12355" max="12355" width="28.28515625" style="36" customWidth="1"/>
    <col min="12356" max="12357" width="15.7109375" style="36" customWidth="1"/>
    <col min="12358" max="12358" width="0" style="36" hidden="1" customWidth="1"/>
    <col min="12359" max="12359" width="15.7109375" style="36" customWidth="1"/>
    <col min="12360" max="12360" width="0" style="36" hidden="1" customWidth="1"/>
    <col min="12361" max="12361" width="15.7109375" style="36" customWidth="1"/>
    <col min="12362" max="12362" width="0" style="36" hidden="1" customWidth="1"/>
    <col min="12363" max="12363" width="15.7109375" style="36" customWidth="1"/>
    <col min="12364" max="12364" width="0" style="36" hidden="1" customWidth="1"/>
    <col min="12365" max="12365" width="15.7109375" style="36" customWidth="1"/>
    <col min="12366" max="12366" width="0" style="36" hidden="1" customWidth="1"/>
    <col min="12367" max="12367" width="15.7109375" style="36" customWidth="1"/>
    <col min="12368" max="12368" width="0" style="36" hidden="1" customWidth="1"/>
    <col min="12369" max="12369" width="15.7109375" style="36" customWidth="1"/>
    <col min="12370" max="12370" width="0" style="36" hidden="1" customWidth="1"/>
    <col min="12371" max="12371" width="11.42578125" style="36"/>
    <col min="12372" max="12372" width="13" style="36" customWidth="1"/>
    <col min="12373" max="12373" width="16.42578125" style="36" customWidth="1"/>
    <col min="12374" max="12377" width="15.7109375" style="36" customWidth="1"/>
    <col min="12378" max="12378" width="16.140625" style="36" customWidth="1"/>
    <col min="12379" max="12379" width="12.28515625" style="36" customWidth="1"/>
    <col min="12380" max="12380" width="14.28515625" style="36" customWidth="1"/>
    <col min="12381" max="12382" width="0" style="36" hidden="1" customWidth="1"/>
    <col min="12383" max="12383" width="13.85546875" style="36" customWidth="1"/>
    <col min="12384" max="12385" width="0" style="36" hidden="1" customWidth="1"/>
    <col min="12386" max="12387" width="12.28515625" style="36" customWidth="1"/>
    <col min="12388" max="12388" width="15.140625" style="36" customWidth="1"/>
    <col min="12389" max="12389" width="25.28515625" style="36" customWidth="1"/>
    <col min="12390" max="12400" width="17.85546875" style="36" customWidth="1"/>
    <col min="12401" max="12401" width="15.7109375" style="36" customWidth="1"/>
    <col min="12402" max="12544" width="11.42578125" style="36"/>
    <col min="12545" max="12545" width="1.42578125" style="36" customWidth="1"/>
    <col min="12546" max="12546" width="16.7109375" style="36" customWidth="1"/>
    <col min="12547" max="12547" width="71" style="36" customWidth="1"/>
    <col min="12548" max="12548" width="76.7109375" style="36" customWidth="1"/>
    <col min="12549" max="12549" width="30" style="36" customWidth="1"/>
    <col min="12550" max="12550" width="52" style="36" customWidth="1"/>
    <col min="12551" max="12551" width="45.140625" style="36" customWidth="1"/>
    <col min="12552" max="12552" width="34.42578125" style="36" customWidth="1"/>
    <col min="12553" max="12553" width="0" style="36" hidden="1" customWidth="1"/>
    <col min="12554" max="12554" width="23" style="36" customWidth="1"/>
    <col min="12555" max="12555" width="0" style="36" hidden="1" customWidth="1"/>
    <col min="12556" max="12556" width="23.42578125" style="36" customWidth="1"/>
    <col min="12557" max="12557" width="0" style="36" hidden="1" customWidth="1"/>
    <col min="12558" max="12558" width="21" style="36" customWidth="1"/>
    <col min="12559" max="12559" width="0" style="36" hidden="1" customWidth="1"/>
    <col min="12560" max="12560" width="22.42578125" style="36" customWidth="1"/>
    <col min="12561" max="12561" width="0" style="36" hidden="1" customWidth="1"/>
    <col min="12562" max="12562" width="26.42578125" style="36" customWidth="1"/>
    <col min="12563" max="12563" width="32.42578125" style="36" customWidth="1"/>
    <col min="12564" max="12565" width="0" style="36" hidden="1" customWidth="1"/>
    <col min="12566" max="12566" width="27.28515625" style="36" customWidth="1"/>
    <col min="12567" max="12567" width="0" style="36" hidden="1" customWidth="1"/>
    <col min="12568" max="12568" width="30.42578125" style="36" customWidth="1"/>
    <col min="12569" max="12569" width="0" style="36" hidden="1" customWidth="1"/>
    <col min="12570" max="12570" width="26.7109375" style="36" customWidth="1"/>
    <col min="12571" max="12571" width="0" style="36" hidden="1" customWidth="1"/>
    <col min="12572" max="12572" width="32.140625" style="36" customWidth="1"/>
    <col min="12573" max="12573" width="0" style="36" hidden="1" customWidth="1"/>
    <col min="12574" max="12574" width="28.28515625" style="36" customWidth="1"/>
    <col min="12575" max="12575" width="0" style="36" hidden="1" customWidth="1"/>
    <col min="12576" max="12576" width="25.42578125" style="36" customWidth="1"/>
    <col min="12577" max="12577" width="0" style="36" hidden="1" customWidth="1"/>
    <col min="12578" max="12578" width="30.140625" style="36" customWidth="1"/>
    <col min="12579" max="12579" width="0" style="36" hidden="1" customWidth="1"/>
    <col min="12580" max="12580" width="36" style="36" customWidth="1"/>
    <col min="12581" max="12581" width="0" style="36" hidden="1" customWidth="1"/>
    <col min="12582" max="12582" width="25.85546875" style="36" customWidth="1"/>
    <col min="12583" max="12583" width="0" style="36" hidden="1" customWidth="1"/>
    <col min="12584" max="12584" width="30" style="36" customWidth="1"/>
    <col min="12585" max="12585" width="0" style="36" hidden="1" customWidth="1"/>
    <col min="12586" max="12586" width="25.140625" style="36" customWidth="1"/>
    <col min="12587" max="12587" width="0" style="36" hidden="1" customWidth="1"/>
    <col min="12588" max="12588" width="25" style="36" customWidth="1"/>
    <col min="12589" max="12589" width="0" style="36" hidden="1" customWidth="1"/>
    <col min="12590" max="12590" width="23.85546875" style="36" customWidth="1"/>
    <col min="12591" max="12591" width="0" style="36" hidden="1" customWidth="1"/>
    <col min="12592" max="12592" width="24.7109375" style="36" customWidth="1"/>
    <col min="12593" max="12593" width="0" style="36" hidden="1" customWidth="1"/>
    <col min="12594" max="12594" width="24.28515625" style="36" customWidth="1"/>
    <col min="12595" max="12595" width="0" style="36" hidden="1" customWidth="1"/>
    <col min="12596" max="12596" width="24" style="36" customWidth="1"/>
    <col min="12597" max="12597" width="0" style="36" hidden="1" customWidth="1"/>
    <col min="12598" max="12598" width="24.7109375" style="36" customWidth="1"/>
    <col min="12599" max="12599" width="0" style="36" hidden="1" customWidth="1"/>
    <col min="12600" max="12600" width="22.42578125" style="36" customWidth="1"/>
    <col min="12601" max="12601" width="0" style="36" hidden="1" customWidth="1"/>
    <col min="12602" max="12602" width="25.28515625" style="36" customWidth="1"/>
    <col min="12603" max="12606" width="0" style="36" hidden="1" customWidth="1"/>
    <col min="12607" max="12607" width="23.7109375" style="36" customWidth="1"/>
    <col min="12608" max="12608" width="23" style="36" customWidth="1"/>
    <col min="12609" max="12609" width="28.42578125" style="36" customWidth="1"/>
    <col min="12610" max="12610" width="44.140625" style="36" customWidth="1"/>
    <col min="12611" max="12611" width="28.28515625" style="36" customWidth="1"/>
    <col min="12612" max="12613" width="15.7109375" style="36" customWidth="1"/>
    <col min="12614" max="12614" width="0" style="36" hidden="1" customWidth="1"/>
    <col min="12615" max="12615" width="15.7109375" style="36" customWidth="1"/>
    <col min="12616" max="12616" width="0" style="36" hidden="1" customWidth="1"/>
    <col min="12617" max="12617" width="15.7109375" style="36" customWidth="1"/>
    <col min="12618" max="12618" width="0" style="36" hidden="1" customWidth="1"/>
    <col min="12619" max="12619" width="15.7109375" style="36" customWidth="1"/>
    <col min="12620" max="12620" width="0" style="36" hidden="1" customWidth="1"/>
    <col min="12621" max="12621" width="15.7109375" style="36" customWidth="1"/>
    <col min="12622" max="12622" width="0" style="36" hidden="1" customWidth="1"/>
    <col min="12623" max="12623" width="15.7109375" style="36" customWidth="1"/>
    <col min="12624" max="12624" width="0" style="36" hidden="1" customWidth="1"/>
    <col min="12625" max="12625" width="15.7109375" style="36" customWidth="1"/>
    <col min="12626" max="12626" width="0" style="36" hidden="1" customWidth="1"/>
    <col min="12627" max="12627" width="11.42578125" style="36"/>
    <col min="12628" max="12628" width="13" style="36" customWidth="1"/>
    <col min="12629" max="12629" width="16.42578125" style="36" customWidth="1"/>
    <col min="12630" max="12633" width="15.7109375" style="36" customWidth="1"/>
    <col min="12634" max="12634" width="16.140625" style="36" customWidth="1"/>
    <col min="12635" max="12635" width="12.28515625" style="36" customWidth="1"/>
    <col min="12636" max="12636" width="14.28515625" style="36" customWidth="1"/>
    <col min="12637" max="12638" width="0" style="36" hidden="1" customWidth="1"/>
    <col min="12639" max="12639" width="13.85546875" style="36" customWidth="1"/>
    <col min="12640" max="12641" width="0" style="36" hidden="1" customWidth="1"/>
    <col min="12642" max="12643" width="12.28515625" style="36" customWidth="1"/>
    <col min="12644" max="12644" width="15.140625" style="36" customWidth="1"/>
    <col min="12645" max="12645" width="25.28515625" style="36" customWidth="1"/>
    <col min="12646" max="12656" width="17.85546875" style="36" customWidth="1"/>
    <col min="12657" max="12657" width="15.7109375" style="36" customWidth="1"/>
    <col min="12658" max="12800" width="11.42578125" style="36"/>
    <col min="12801" max="12801" width="1.42578125" style="36" customWidth="1"/>
    <col min="12802" max="12802" width="16.7109375" style="36" customWidth="1"/>
    <col min="12803" max="12803" width="71" style="36" customWidth="1"/>
    <col min="12804" max="12804" width="76.7109375" style="36" customWidth="1"/>
    <col min="12805" max="12805" width="30" style="36" customWidth="1"/>
    <col min="12806" max="12806" width="52" style="36" customWidth="1"/>
    <col min="12807" max="12807" width="45.140625" style="36" customWidth="1"/>
    <col min="12808" max="12808" width="34.42578125" style="36" customWidth="1"/>
    <col min="12809" max="12809" width="0" style="36" hidden="1" customWidth="1"/>
    <col min="12810" max="12810" width="23" style="36" customWidth="1"/>
    <col min="12811" max="12811" width="0" style="36" hidden="1" customWidth="1"/>
    <col min="12812" max="12812" width="23.42578125" style="36" customWidth="1"/>
    <col min="12813" max="12813" width="0" style="36" hidden="1" customWidth="1"/>
    <col min="12814" max="12814" width="21" style="36" customWidth="1"/>
    <col min="12815" max="12815" width="0" style="36" hidden="1" customWidth="1"/>
    <col min="12816" max="12816" width="22.42578125" style="36" customWidth="1"/>
    <col min="12817" max="12817" width="0" style="36" hidden="1" customWidth="1"/>
    <col min="12818" max="12818" width="26.42578125" style="36" customWidth="1"/>
    <col min="12819" max="12819" width="32.42578125" style="36" customWidth="1"/>
    <col min="12820" max="12821" width="0" style="36" hidden="1" customWidth="1"/>
    <col min="12822" max="12822" width="27.28515625" style="36" customWidth="1"/>
    <col min="12823" max="12823" width="0" style="36" hidden="1" customWidth="1"/>
    <col min="12824" max="12824" width="30.42578125" style="36" customWidth="1"/>
    <col min="12825" max="12825" width="0" style="36" hidden="1" customWidth="1"/>
    <col min="12826" max="12826" width="26.7109375" style="36" customWidth="1"/>
    <col min="12827" max="12827" width="0" style="36" hidden="1" customWidth="1"/>
    <col min="12828" max="12828" width="32.140625" style="36" customWidth="1"/>
    <col min="12829" max="12829" width="0" style="36" hidden="1" customWidth="1"/>
    <col min="12830" max="12830" width="28.28515625" style="36" customWidth="1"/>
    <col min="12831" max="12831" width="0" style="36" hidden="1" customWidth="1"/>
    <col min="12832" max="12832" width="25.42578125" style="36" customWidth="1"/>
    <col min="12833" max="12833" width="0" style="36" hidden="1" customWidth="1"/>
    <col min="12834" max="12834" width="30.140625" style="36" customWidth="1"/>
    <col min="12835" max="12835" width="0" style="36" hidden="1" customWidth="1"/>
    <col min="12836" max="12836" width="36" style="36" customWidth="1"/>
    <col min="12837" max="12837" width="0" style="36" hidden="1" customWidth="1"/>
    <col min="12838" max="12838" width="25.85546875" style="36" customWidth="1"/>
    <col min="12839" max="12839" width="0" style="36" hidden="1" customWidth="1"/>
    <col min="12840" max="12840" width="30" style="36" customWidth="1"/>
    <col min="12841" max="12841" width="0" style="36" hidden="1" customWidth="1"/>
    <col min="12842" max="12842" width="25.140625" style="36" customWidth="1"/>
    <col min="12843" max="12843" width="0" style="36" hidden="1" customWidth="1"/>
    <col min="12844" max="12844" width="25" style="36" customWidth="1"/>
    <col min="12845" max="12845" width="0" style="36" hidden="1" customWidth="1"/>
    <col min="12846" max="12846" width="23.85546875" style="36" customWidth="1"/>
    <col min="12847" max="12847" width="0" style="36" hidden="1" customWidth="1"/>
    <col min="12848" max="12848" width="24.7109375" style="36" customWidth="1"/>
    <col min="12849" max="12849" width="0" style="36" hidden="1" customWidth="1"/>
    <col min="12850" max="12850" width="24.28515625" style="36" customWidth="1"/>
    <col min="12851" max="12851" width="0" style="36" hidden="1" customWidth="1"/>
    <col min="12852" max="12852" width="24" style="36" customWidth="1"/>
    <col min="12853" max="12853" width="0" style="36" hidden="1" customWidth="1"/>
    <col min="12854" max="12854" width="24.7109375" style="36" customWidth="1"/>
    <col min="12855" max="12855" width="0" style="36" hidden="1" customWidth="1"/>
    <col min="12856" max="12856" width="22.42578125" style="36" customWidth="1"/>
    <col min="12857" max="12857" width="0" style="36" hidden="1" customWidth="1"/>
    <col min="12858" max="12858" width="25.28515625" style="36" customWidth="1"/>
    <col min="12859" max="12862" width="0" style="36" hidden="1" customWidth="1"/>
    <col min="12863" max="12863" width="23.7109375" style="36" customWidth="1"/>
    <col min="12864" max="12864" width="23" style="36" customWidth="1"/>
    <col min="12865" max="12865" width="28.42578125" style="36" customWidth="1"/>
    <col min="12866" max="12866" width="44.140625" style="36" customWidth="1"/>
    <col min="12867" max="12867" width="28.28515625" style="36" customWidth="1"/>
    <col min="12868" max="12869" width="15.7109375" style="36" customWidth="1"/>
    <col min="12870" max="12870" width="0" style="36" hidden="1" customWidth="1"/>
    <col min="12871" max="12871" width="15.7109375" style="36" customWidth="1"/>
    <col min="12872" max="12872" width="0" style="36" hidden="1" customWidth="1"/>
    <col min="12873" max="12873" width="15.7109375" style="36" customWidth="1"/>
    <col min="12874" max="12874" width="0" style="36" hidden="1" customWidth="1"/>
    <col min="12875" max="12875" width="15.7109375" style="36" customWidth="1"/>
    <col min="12876" max="12876" width="0" style="36" hidden="1" customWidth="1"/>
    <col min="12877" max="12877" width="15.7109375" style="36" customWidth="1"/>
    <col min="12878" max="12878" width="0" style="36" hidden="1" customWidth="1"/>
    <col min="12879" max="12879" width="15.7109375" style="36" customWidth="1"/>
    <col min="12880" max="12880" width="0" style="36" hidden="1" customWidth="1"/>
    <col min="12881" max="12881" width="15.7109375" style="36" customWidth="1"/>
    <col min="12882" max="12882" width="0" style="36" hidden="1" customWidth="1"/>
    <col min="12883" max="12883" width="11.42578125" style="36"/>
    <col min="12884" max="12884" width="13" style="36" customWidth="1"/>
    <col min="12885" max="12885" width="16.42578125" style="36" customWidth="1"/>
    <col min="12886" max="12889" width="15.7109375" style="36" customWidth="1"/>
    <col min="12890" max="12890" width="16.140625" style="36" customWidth="1"/>
    <col min="12891" max="12891" width="12.28515625" style="36" customWidth="1"/>
    <col min="12892" max="12892" width="14.28515625" style="36" customWidth="1"/>
    <col min="12893" max="12894" width="0" style="36" hidden="1" customWidth="1"/>
    <col min="12895" max="12895" width="13.85546875" style="36" customWidth="1"/>
    <col min="12896" max="12897" width="0" style="36" hidden="1" customWidth="1"/>
    <col min="12898" max="12899" width="12.28515625" style="36" customWidth="1"/>
    <col min="12900" max="12900" width="15.140625" style="36" customWidth="1"/>
    <col min="12901" max="12901" width="25.28515625" style="36" customWidth="1"/>
    <col min="12902" max="12912" width="17.85546875" style="36" customWidth="1"/>
    <col min="12913" max="12913" width="15.7109375" style="36" customWidth="1"/>
    <col min="12914" max="13056" width="11.42578125" style="36"/>
    <col min="13057" max="13057" width="1.42578125" style="36" customWidth="1"/>
    <col min="13058" max="13058" width="16.7109375" style="36" customWidth="1"/>
    <col min="13059" max="13059" width="71" style="36" customWidth="1"/>
    <col min="13060" max="13060" width="76.7109375" style="36" customWidth="1"/>
    <col min="13061" max="13061" width="30" style="36" customWidth="1"/>
    <col min="13062" max="13062" width="52" style="36" customWidth="1"/>
    <col min="13063" max="13063" width="45.140625" style="36" customWidth="1"/>
    <col min="13064" max="13064" width="34.42578125" style="36" customWidth="1"/>
    <col min="13065" max="13065" width="0" style="36" hidden="1" customWidth="1"/>
    <col min="13066" max="13066" width="23" style="36" customWidth="1"/>
    <col min="13067" max="13067" width="0" style="36" hidden="1" customWidth="1"/>
    <col min="13068" max="13068" width="23.42578125" style="36" customWidth="1"/>
    <col min="13069" max="13069" width="0" style="36" hidden="1" customWidth="1"/>
    <col min="13070" max="13070" width="21" style="36" customWidth="1"/>
    <col min="13071" max="13071" width="0" style="36" hidden="1" customWidth="1"/>
    <col min="13072" max="13072" width="22.42578125" style="36" customWidth="1"/>
    <col min="13073" max="13073" width="0" style="36" hidden="1" customWidth="1"/>
    <col min="13074" max="13074" width="26.42578125" style="36" customWidth="1"/>
    <col min="13075" max="13075" width="32.42578125" style="36" customWidth="1"/>
    <col min="13076" max="13077" width="0" style="36" hidden="1" customWidth="1"/>
    <col min="13078" max="13078" width="27.28515625" style="36" customWidth="1"/>
    <col min="13079" max="13079" width="0" style="36" hidden="1" customWidth="1"/>
    <col min="13080" max="13080" width="30.42578125" style="36" customWidth="1"/>
    <col min="13081" max="13081" width="0" style="36" hidden="1" customWidth="1"/>
    <col min="13082" max="13082" width="26.7109375" style="36" customWidth="1"/>
    <col min="13083" max="13083" width="0" style="36" hidden="1" customWidth="1"/>
    <col min="13084" max="13084" width="32.140625" style="36" customWidth="1"/>
    <col min="13085" max="13085" width="0" style="36" hidden="1" customWidth="1"/>
    <col min="13086" max="13086" width="28.28515625" style="36" customWidth="1"/>
    <col min="13087" max="13087" width="0" style="36" hidden="1" customWidth="1"/>
    <col min="13088" max="13088" width="25.42578125" style="36" customWidth="1"/>
    <col min="13089" max="13089" width="0" style="36" hidden="1" customWidth="1"/>
    <col min="13090" max="13090" width="30.140625" style="36" customWidth="1"/>
    <col min="13091" max="13091" width="0" style="36" hidden="1" customWidth="1"/>
    <col min="13092" max="13092" width="36" style="36" customWidth="1"/>
    <col min="13093" max="13093" width="0" style="36" hidden="1" customWidth="1"/>
    <col min="13094" max="13094" width="25.85546875" style="36" customWidth="1"/>
    <col min="13095" max="13095" width="0" style="36" hidden="1" customWidth="1"/>
    <col min="13096" max="13096" width="30" style="36" customWidth="1"/>
    <col min="13097" max="13097" width="0" style="36" hidden="1" customWidth="1"/>
    <col min="13098" max="13098" width="25.140625" style="36" customWidth="1"/>
    <col min="13099" max="13099" width="0" style="36" hidden="1" customWidth="1"/>
    <col min="13100" max="13100" width="25" style="36" customWidth="1"/>
    <col min="13101" max="13101" width="0" style="36" hidden="1" customWidth="1"/>
    <col min="13102" max="13102" width="23.85546875" style="36" customWidth="1"/>
    <col min="13103" max="13103" width="0" style="36" hidden="1" customWidth="1"/>
    <col min="13104" max="13104" width="24.7109375" style="36" customWidth="1"/>
    <col min="13105" max="13105" width="0" style="36" hidden="1" customWidth="1"/>
    <col min="13106" max="13106" width="24.28515625" style="36" customWidth="1"/>
    <col min="13107" max="13107" width="0" style="36" hidden="1" customWidth="1"/>
    <col min="13108" max="13108" width="24" style="36" customWidth="1"/>
    <col min="13109" max="13109" width="0" style="36" hidden="1" customWidth="1"/>
    <col min="13110" max="13110" width="24.7109375" style="36" customWidth="1"/>
    <col min="13111" max="13111" width="0" style="36" hidden="1" customWidth="1"/>
    <col min="13112" max="13112" width="22.42578125" style="36" customWidth="1"/>
    <col min="13113" max="13113" width="0" style="36" hidden="1" customWidth="1"/>
    <col min="13114" max="13114" width="25.28515625" style="36" customWidth="1"/>
    <col min="13115" max="13118" width="0" style="36" hidden="1" customWidth="1"/>
    <col min="13119" max="13119" width="23.7109375" style="36" customWidth="1"/>
    <col min="13120" max="13120" width="23" style="36" customWidth="1"/>
    <col min="13121" max="13121" width="28.42578125" style="36" customWidth="1"/>
    <col min="13122" max="13122" width="44.140625" style="36" customWidth="1"/>
    <col min="13123" max="13123" width="28.28515625" style="36" customWidth="1"/>
    <col min="13124" max="13125" width="15.7109375" style="36" customWidth="1"/>
    <col min="13126" max="13126" width="0" style="36" hidden="1" customWidth="1"/>
    <col min="13127" max="13127" width="15.7109375" style="36" customWidth="1"/>
    <col min="13128" max="13128" width="0" style="36" hidden="1" customWidth="1"/>
    <col min="13129" max="13129" width="15.7109375" style="36" customWidth="1"/>
    <col min="13130" max="13130" width="0" style="36" hidden="1" customWidth="1"/>
    <col min="13131" max="13131" width="15.7109375" style="36" customWidth="1"/>
    <col min="13132" max="13132" width="0" style="36" hidden="1" customWidth="1"/>
    <col min="13133" max="13133" width="15.7109375" style="36" customWidth="1"/>
    <col min="13134" max="13134" width="0" style="36" hidden="1" customWidth="1"/>
    <col min="13135" max="13135" width="15.7109375" style="36" customWidth="1"/>
    <col min="13136" max="13136" width="0" style="36" hidden="1" customWidth="1"/>
    <col min="13137" max="13137" width="15.7109375" style="36" customWidth="1"/>
    <col min="13138" max="13138" width="0" style="36" hidden="1" customWidth="1"/>
    <col min="13139" max="13139" width="11.42578125" style="36"/>
    <col min="13140" max="13140" width="13" style="36" customWidth="1"/>
    <col min="13141" max="13141" width="16.42578125" style="36" customWidth="1"/>
    <col min="13142" max="13145" width="15.7109375" style="36" customWidth="1"/>
    <col min="13146" max="13146" width="16.140625" style="36" customWidth="1"/>
    <col min="13147" max="13147" width="12.28515625" style="36" customWidth="1"/>
    <col min="13148" max="13148" width="14.28515625" style="36" customWidth="1"/>
    <col min="13149" max="13150" width="0" style="36" hidden="1" customWidth="1"/>
    <col min="13151" max="13151" width="13.85546875" style="36" customWidth="1"/>
    <col min="13152" max="13153" width="0" style="36" hidden="1" customWidth="1"/>
    <col min="13154" max="13155" width="12.28515625" style="36" customWidth="1"/>
    <col min="13156" max="13156" width="15.140625" style="36" customWidth="1"/>
    <col min="13157" max="13157" width="25.28515625" style="36" customWidth="1"/>
    <col min="13158" max="13168" width="17.85546875" style="36" customWidth="1"/>
    <col min="13169" max="13169" width="15.7109375" style="36" customWidth="1"/>
    <col min="13170" max="13312" width="11.42578125" style="36"/>
    <col min="13313" max="13313" width="1.42578125" style="36" customWidth="1"/>
    <col min="13314" max="13314" width="16.7109375" style="36" customWidth="1"/>
    <col min="13315" max="13315" width="71" style="36" customWidth="1"/>
    <col min="13316" max="13316" width="76.7109375" style="36" customWidth="1"/>
    <col min="13317" max="13317" width="30" style="36" customWidth="1"/>
    <col min="13318" max="13318" width="52" style="36" customWidth="1"/>
    <col min="13319" max="13319" width="45.140625" style="36" customWidth="1"/>
    <col min="13320" max="13320" width="34.42578125" style="36" customWidth="1"/>
    <col min="13321" max="13321" width="0" style="36" hidden="1" customWidth="1"/>
    <col min="13322" max="13322" width="23" style="36" customWidth="1"/>
    <col min="13323" max="13323" width="0" style="36" hidden="1" customWidth="1"/>
    <col min="13324" max="13324" width="23.42578125" style="36" customWidth="1"/>
    <col min="13325" max="13325" width="0" style="36" hidden="1" customWidth="1"/>
    <col min="13326" max="13326" width="21" style="36" customWidth="1"/>
    <col min="13327" max="13327" width="0" style="36" hidden="1" customWidth="1"/>
    <col min="13328" max="13328" width="22.42578125" style="36" customWidth="1"/>
    <col min="13329" max="13329" width="0" style="36" hidden="1" customWidth="1"/>
    <col min="13330" max="13330" width="26.42578125" style="36" customWidth="1"/>
    <col min="13331" max="13331" width="32.42578125" style="36" customWidth="1"/>
    <col min="13332" max="13333" width="0" style="36" hidden="1" customWidth="1"/>
    <col min="13334" max="13334" width="27.28515625" style="36" customWidth="1"/>
    <col min="13335" max="13335" width="0" style="36" hidden="1" customWidth="1"/>
    <col min="13336" max="13336" width="30.42578125" style="36" customWidth="1"/>
    <col min="13337" max="13337" width="0" style="36" hidden="1" customWidth="1"/>
    <col min="13338" max="13338" width="26.7109375" style="36" customWidth="1"/>
    <col min="13339" max="13339" width="0" style="36" hidden="1" customWidth="1"/>
    <col min="13340" max="13340" width="32.140625" style="36" customWidth="1"/>
    <col min="13341" max="13341" width="0" style="36" hidden="1" customWidth="1"/>
    <col min="13342" max="13342" width="28.28515625" style="36" customWidth="1"/>
    <col min="13343" max="13343" width="0" style="36" hidden="1" customWidth="1"/>
    <col min="13344" max="13344" width="25.42578125" style="36" customWidth="1"/>
    <col min="13345" max="13345" width="0" style="36" hidden="1" customWidth="1"/>
    <col min="13346" max="13346" width="30.140625" style="36" customWidth="1"/>
    <col min="13347" max="13347" width="0" style="36" hidden="1" customWidth="1"/>
    <col min="13348" max="13348" width="36" style="36" customWidth="1"/>
    <col min="13349" max="13349" width="0" style="36" hidden="1" customWidth="1"/>
    <col min="13350" max="13350" width="25.85546875" style="36" customWidth="1"/>
    <col min="13351" max="13351" width="0" style="36" hidden="1" customWidth="1"/>
    <col min="13352" max="13352" width="30" style="36" customWidth="1"/>
    <col min="13353" max="13353" width="0" style="36" hidden="1" customWidth="1"/>
    <col min="13354" max="13354" width="25.140625" style="36" customWidth="1"/>
    <col min="13355" max="13355" width="0" style="36" hidden="1" customWidth="1"/>
    <col min="13356" max="13356" width="25" style="36" customWidth="1"/>
    <col min="13357" max="13357" width="0" style="36" hidden="1" customWidth="1"/>
    <col min="13358" max="13358" width="23.85546875" style="36" customWidth="1"/>
    <col min="13359" max="13359" width="0" style="36" hidden="1" customWidth="1"/>
    <col min="13360" max="13360" width="24.7109375" style="36" customWidth="1"/>
    <col min="13361" max="13361" width="0" style="36" hidden="1" customWidth="1"/>
    <col min="13362" max="13362" width="24.28515625" style="36" customWidth="1"/>
    <col min="13363" max="13363" width="0" style="36" hidden="1" customWidth="1"/>
    <col min="13364" max="13364" width="24" style="36" customWidth="1"/>
    <col min="13365" max="13365" width="0" style="36" hidden="1" customWidth="1"/>
    <col min="13366" max="13366" width="24.7109375" style="36" customWidth="1"/>
    <col min="13367" max="13367" width="0" style="36" hidden="1" customWidth="1"/>
    <col min="13368" max="13368" width="22.42578125" style="36" customWidth="1"/>
    <col min="13369" max="13369" width="0" style="36" hidden="1" customWidth="1"/>
    <col min="13370" max="13370" width="25.28515625" style="36" customWidth="1"/>
    <col min="13371" max="13374" width="0" style="36" hidden="1" customWidth="1"/>
    <col min="13375" max="13375" width="23.7109375" style="36" customWidth="1"/>
    <col min="13376" max="13376" width="23" style="36" customWidth="1"/>
    <col min="13377" max="13377" width="28.42578125" style="36" customWidth="1"/>
    <col min="13378" max="13378" width="44.140625" style="36" customWidth="1"/>
    <col min="13379" max="13379" width="28.28515625" style="36" customWidth="1"/>
    <col min="13380" max="13381" width="15.7109375" style="36" customWidth="1"/>
    <col min="13382" max="13382" width="0" style="36" hidden="1" customWidth="1"/>
    <col min="13383" max="13383" width="15.7109375" style="36" customWidth="1"/>
    <col min="13384" max="13384" width="0" style="36" hidden="1" customWidth="1"/>
    <col min="13385" max="13385" width="15.7109375" style="36" customWidth="1"/>
    <col min="13386" max="13386" width="0" style="36" hidden="1" customWidth="1"/>
    <col min="13387" max="13387" width="15.7109375" style="36" customWidth="1"/>
    <col min="13388" max="13388" width="0" style="36" hidden="1" customWidth="1"/>
    <col min="13389" max="13389" width="15.7109375" style="36" customWidth="1"/>
    <col min="13390" max="13390" width="0" style="36" hidden="1" customWidth="1"/>
    <col min="13391" max="13391" width="15.7109375" style="36" customWidth="1"/>
    <col min="13392" max="13392" width="0" style="36" hidden="1" customWidth="1"/>
    <col min="13393" max="13393" width="15.7109375" style="36" customWidth="1"/>
    <col min="13394" max="13394" width="0" style="36" hidden="1" customWidth="1"/>
    <col min="13395" max="13395" width="11.42578125" style="36"/>
    <col min="13396" max="13396" width="13" style="36" customWidth="1"/>
    <col min="13397" max="13397" width="16.42578125" style="36" customWidth="1"/>
    <col min="13398" max="13401" width="15.7109375" style="36" customWidth="1"/>
    <col min="13402" max="13402" width="16.140625" style="36" customWidth="1"/>
    <col min="13403" max="13403" width="12.28515625" style="36" customWidth="1"/>
    <col min="13404" max="13404" width="14.28515625" style="36" customWidth="1"/>
    <col min="13405" max="13406" width="0" style="36" hidden="1" customWidth="1"/>
    <col min="13407" max="13407" width="13.85546875" style="36" customWidth="1"/>
    <col min="13408" max="13409" width="0" style="36" hidden="1" customWidth="1"/>
    <col min="13410" max="13411" width="12.28515625" style="36" customWidth="1"/>
    <col min="13412" max="13412" width="15.140625" style="36" customWidth="1"/>
    <col min="13413" max="13413" width="25.28515625" style="36" customWidth="1"/>
    <col min="13414" max="13424" width="17.85546875" style="36" customWidth="1"/>
    <col min="13425" max="13425" width="15.7109375" style="36" customWidth="1"/>
    <col min="13426" max="13568" width="11.42578125" style="36"/>
    <col min="13569" max="13569" width="1.42578125" style="36" customWidth="1"/>
    <col min="13570" max="13570" width="16.7109375" style="36" customWidth="1"/>
    <col min="13571" max="13571" width="71" style="36" customWidth="1"/>
    <col min="13572" max="13572" width="76.7109375" style="36" customWidth="1"/>
    <col min="13573" max="13573" width="30" style="36" customWidth="1"/>
    <col min="13574" max="13574" width="52" style="36" customWidth="1"/>
    <col min="13575" max="13575" width="45.140625" style="36" customWidth="1"/>
    <col min="13576" max="13576" width="34.42578125" style="36" customWidth="1"/>
    <col min="13577" max="13577" width="0" style="36" hidden="1" customWidth="1"/>
    <col min="13578" max="13578" width="23" style="36" customWidth="1"/>
    <col min="13579" max="13579" width="0" style="36" hidden="1" customWidth="1"/>
    <col min="13580" max="13580" width="23.42578125" style="36" customWidth="1"/>
    <col min="13581" max="13581" width="0" style="36" hidden="1" customWidth="1"/>
    <col min="13582" max="13582" width="21" style="36" customWidth="1"/>
    <col min="13583" max="13583" width="0" style="36" hidden="1" customWidth="1"/>
    <col min="13584" max="13584" width="22.42578125" style="36" customWidth="1"/>
    <col min="13585" max="13585" width="0" style="36" hidden="1" customWidth="1"/>
    <col min="13586" max="13586" width="26.42578125" style="36" customWidth="1"/>
    <col min="13587" max="13587" width="32.42578125" style="36" customWidth="1"/>
    <col min="13588" max="13589" width="0" style="36" hidden="1" customWidth="1"/>
    <col min="13590" max="13590" width="27.28515625" style="36" customWidth="1"/>
    <col min="13591" max="13591" width="0" style="36" hidden="1" customWidth="1"/>
    <col min="13592" max="13592" width="30.42578125" style="36" customWidth="1"/>
    <col min="13593" max="13593" width="0" style="36" hidden="1" customWidth="1"/>
    <col min="13594" max="13594" width="26.7109375" style="36" customWidth="1"/>
    <col min="13595" max="13595" width="0" style="36" hidden="1" customWidth="1"/>
    <col min="13596" max="13596" width="32.140625" style="36" customWidth="1"/>
    <col min="13597" max="13597" width="0" style="36" hidden="1" customWidth="1"/>
    <col min="13598" max="13598" width="28.28515625" style="36" customWidth="1"/>
    <col min="13599" max="13599" width="0" style="36" hidden="1" customWidth="1"/>
    <col min="13600" max="13600" width="25.42578125" style="36" customWidth="1"/>
    <col min="13601" max="13601" width="0" style="36" hidden="1" customWidth="1"/>
    <col min="13602" max="13602" width="30.140625" style="36" customWidth="1"/>
    <col min="13603" max="13603" width="0" style="36" hidden="1" customWidth="1"/>
    <col min="13604" max="13604" width="36" style="36" customWidth="1"/>
    <col min="13605" max="13605" width="0" style="36" hidden="1" customWidth="1"/>
    <col min="13606" max="13606" width="25.85546875" style="36" customWidth="1"/>
    <col min="13607" max="13607" width="0" style="36" hidden="1" customWidth="1"/>
    <col min="13608" max="13608" width="30" style="36" customWidth="1"/>
    <col min="13609" max="13609" width="0" style="36" hidden="1" customWidth="1"/>
    <col min="13610" max="13610" width="25.140625" style="36" customWidth="1"/>
    <col min="13611" max="13611" width="0" style="36" hidden="1" customWidth="1"/>
    <col min="13612" max="13612" width="25" style="36" customWidth="1"/>
    <col min="13613" max="13613" width="0" style="36" hidden="1" customWidth="1"/>
    <col min="13614" max="13614" width="23.85546875" style="36" customWidth="1"/>
    <col min="13615" max="13615" width="0" style="36" hidden="1" customWidth="1"/>
    <col min="13616" max="13616" width="24.7109375" style="36" customWidth="1"/>
    <col min="13617" max="13617" width="0" style="36" hidden="1" customWidth="1"/>
    <col min="13618" max="13618" width="24.28515625" style="36" customWidth="1"/>
    <col min="13619" max="13619" width="0" style="36" hidden="1" customWidth="1"/>
    <col min="13620" max="13620" width="24" style="36" customWidth="1"/>
    <col min="13621" max="13621" width="0" style="36" hidden="1" customWidth="1"/>
    <col min="13622" max="13622" width="24.7109375" style="36" customWidth="1"/>
    <col min="13623" max="13623" width="0" style="36" hidden="1" customWidth="1"/>
    <col min="13624" max="13624" width="22.42578125" style="36" customWidth="1"/>
    <col min="13625" max="13625" width="0" style="36" hidden="1" customWidth="1"/>
    <col min="13626" max="13626" width="25.28515625" style="36" customWidth="1"/>
    <col min="13627" max="13630" width="0" style="36" hidden="1" customWidth="1"/>
    <col min="13631" max="13631" width="23.7109375" style="36" customWidth="1"/>
    <col min="13632" max="13632" width="23" style="36" customWidth="1"/>
    <col min="13633" max="13633" width="28.42578125" style="36" customWidth="1"/>
    <col min="13634" max="13634" width="44.140625" style="36" customWidth="1"/>
    <col min="13635" max="13635" width="28.28515625" style="36" customWidth="1"/>
    <col min="13636" max="13637" width="15.7109375" style="36" customWidth="1"/>
    <col min="13638" max="13638" width="0" style="36" hidden="1" customWidth="1"/>
    <col min="13639" max="13639" width="15.7109375" style="36" customWidth="1"/>
    <col min="13640" max="13640" width="0" style="36" hidden="1" customWidth="1"/>
    <col min="13641" max="13641" width="15.7109375" style="36" customWidth="1"/>
    <col min="13642" max="13642" width="0" style="36" hidden="1" customWidth="1"/>
    <col min="13643" max="13643" width="15.7109375" style="36" customWidth="1"/>
    <col min="13644" max="13644" width="0" style="36" hidden="1" customWidth="1"/>
    <col min="13645" max="13645" width="15.7109375" style="36" customWidth="1"/>
    <col min="13646" max="13646" width="0" style="36" hidden="1" customWidth="1"/>
    <col min="13647" max="13647" width="15.7109375" style="36" customWidth="1"/>
    <col min="13648" max="13648" width="0" style="36" hidden="1" customWidth="1"/>
    <col min="13649" max="13649" width="15.7109375" style="36" customWidth="1"/>
    <col min="13650" max="13650" width="0" style="36" hidden="1" customWidth="1"/>
    <col min="13651" max="13651" width="11.42578125" style="36"/>
    <col min="13652" max="13652" width="13" style="36" customWidth="1"/>
    <col min="13653" max="13653" width="16.42578125" style="36" customWidth="1"/>
    <col min="13654" max="13657" width="15.7109375" style="36" customWidth="1"/>
    <col min="13658" max="13658" width="16.140625" style="36" customWidth="1"/>
    <col min="13659" max="13659" width="12.28515625" style="36" customWidth="1"/>
    <col min="13660" max="13660" width="14.28515625" style="36" customWidth="1"/>
    <col min="13661" max="13662" width="0" style="36" hidden="1" customWidth="1"/>
    <col min="13663" max="13663" width="13.85546875" style="36" customWidth="1"/>
    <col min="13664" max="13665" width="0" style="36" hidden="1" customWidth="1"/>
    <col min="13666" max="13667" width="12.28515625" style="36" customWidth="1"/>
    <col min="13668" max="13668" width="15.140625" style="36" customWidth="1"/>
    <col min="13669" max="13669" width="25.28515625" style="36" customWidth="1"/>
    <col min="13670" max="13680" width="17.85546875" style="36" customWidth="1"/>
    <col min="13681" max="13681" width="15.7109375" style="36" customWidth="1"/>
    <col min="13682" max="13824" width="11.42578125" style="36"/>
    <col min="13825" max="13825" width="1.42578125" style="36" customWidth="1"/>
    <col min="13826" max="13826" width="16.7109375" style="36" customWidth="1"/>
    <col min="13827" max="13827" width="71" style="36" customWidth="1"/>
    <col min="13828" max="13828" width="76.7109375" style="36" customWidth="1"/>
    <col min="13829" max="13829" width="30" style="36" customWidth="1"/>
    <col min="13830" max="13830" width="52" style="36" customWidth="1"/>
    <col min="13831" max="13831" width="45.140625" style="36" customWidth="1"/>
    <col min="13832" max="13832" width="34.42578125" style="36" customWidth="1"/>
    <col min="13833" max="13833" width="0" style="36" hidden="1" customWidth="1"/>
    <col min="13834" max="13834" width="23" style="36" customWidth="1"/>
    <col min="13835" max="13835" width="0" style="36" hidden="1" customWidth="1"/>
    <col min="13836" max="13836" width="23.42578125" style="36" customWidth="1"/>
    <col min="13837" max="13837" width="0" style="36" hidden="1" customWidth="1"/>
    <col min="13838" max="13838" width="21" style="36" customWidth="1"/>
    <col min="13839" max="13839" width="0" style="36" hidden="1" customWidth="1"/>
    <col min="13840" max="13840" width="22.42578125" style="36" customWidth="1"/>
    <col min="13841" max="13841" width="0" style="36" hidden="1" customWidth="1"/>
    <col min="13842" max="13842" width="26.42578125" style="36" customWidth="1"/>
    <col min="13843" max="13843" width="32.42578125" style="36" customWidth="1"/>
    <col min="13844" max="13845" width="0" style="36" hidden="1" customWidth="1"/>
    <col min="13846" max="13846" width="27.28515625" style="36" customWidth="1"/>
    <col min="13847" max="13847" width="0" style="36" hidden="1" customWidth="1"/>
    <col min="13848" max="13848" width="30.42578125" style="36" customWidth="1"/>
    <col min="13849" max="13849" width="0" style="36" hidden="1" customWidth="1"/>
    <col min="13850" max="13850" width="26.7109375" style="36" customWidth="1"/>
    <col min="13851" max="13851" width="0" style="36" hidden="1" customWidth="1"/>
    <col min="13852" max="13852" width="32.140625" style="36" customWidth="1"/>
    <col min="13853" max="13853" width="0" style="36" hidden="1" customWidth="1"/>
    <col min="13854" max="13854" width="28.28515625" style="36" customWidth="1"/>
    <col min="13855" max="13855" width="0" style="36" hidden="1" customWidth="1"/>
    <col min="13856" max="13856" width="25.42578125" style="36" customWidth="1"/>
    <col min="13857" max="13857" width="0" style="36" hidden="1" customWidth="1"/>
    <col min="13858" max="13858" width="30.140625" style="36" customWidth="1"/>
    <col min="13859" max="13859" width="0" style="36" hidden="1" customWidth="1"/>
    <col min="13860" max="13860" width="36" style="36" customWidth="1"/>
    <col min="13861" max="13861" width="0" style="36" hidden="1" customWidth="1"/>
    <col min="13862" max="13862" width="25.85546875" style="36" customWidth="1"/>
    <col min="13863" max="13863" width="0" style="36" hidden="1" customWidth="1"/>
    <col min="13864" max="13864" width="30" style="36" customWidth="1"/>
    <col min="13865" max="13865" width="0" style="36" hidden="1" customWidth="1"/>
    <col min="13866" max="13866" width="25.140625" style="36" customWidth="1"/>
    <col min="13867" max="13867" width="0" style="36" hidden="1" customWidth="1"/>
    <col min="13868" max="13868" width="25" style="36" customWidth="1"/>
    <col min="13869" max="13869" width="0" style="36" hidden="1" customWidth="1"/>
    <col min="13870" max="13870" width="23.85546875" style="36" customWidth="1"/>
    <col min="13871" max="13871" width="0" style="36" hidden="1" customWidth="1"/>
    <col min="13872" max="13872" width="24.7109375" style="36" customWidth="1"/>
    <col min="13873" max="13873" width="0" style="36" hidden="1" customWidth="1"/>
    <col min="13874" max="13874" width="24.28515625" style="36" customWidth="1"/>
    <col min="13875" max="13875" width="0" style="36" hidden="1" customWidth="1"/>
    <col min="13876" max="13876" width="24" style="36" customWidth="1"/>
    <col min="13877" max="13877" width="0" style="36" hidden="1" customWidth="1"/>
    <col min="13878" max="13878" width="24.7109375" style="36" customWidth="1"/>
    <col min="13879" max="13879" width="0" style="36" hidden="1" customWidth="1"/>
    <col min="13880" max="13880" width="22.42578125" style="36" customWidth="1"/>
    <col min="13881" max="13881" width="0" style="36" hidden="1" customWidth="1"/>
    <col min="13882" max="13882" width="25.28515625" style="36" customWidth="1"/>
    <col min="13883" max="13886" width="0" style="36" hidden="1" customWidth="1"/>
    <col min="13887" max="13887" width="23.7109375" style="36" customWidth="1"/>
    <col min="13888" max="13888" width="23" style="36" customWidth="1"/>
    <col min="13889" max="13889" width="28.42578125" style="36" customWidth="1"/>
    <col min="13890" max="13890" width="44.140625" style="36" customWidth="1"/>
    <col min="13891" max="13891" width="28.28515625" style="36" customWidth="1"/>
    <col min="13892" max="13893" width="15.7109375" style="36" customWidth="1"/>
    <col min="13894" max="13894" width="0" style="36" hidden="1" customWidth="1"/>
    <col min="13895" max="13895" width="15.7109375" style="36" customWidth="1"/>
    <col min="13896" max="13896" width="0" style="36" hidden="1" customWidth="1"/>
    <col min="13897" max="13897" width="15.7109375" style="36" customWidth="1"/>
    <col min="13898" max="13898" width="0" style="36" hidden="1" customWidth="1"/>
    <col min="13899" max="13899" width="15.7109375" style="36" customWidth="1"/>
    <col min="13900" max="13900" width="0" style="36" hidden="1" customWidth="1"/>
    <col min="13901" max="13901" width="15.7109375" style="36" customWidth="1"/>
    <col min="13902" max="13902" width="0" style="36" hidden="1" customWidth="1"/>
    <col min="13903" max="13903" width="15.7109375" style="36" customWidth="1"/>
    <col min="13904" max="13904" width="0" style="36" hidden="1" customWidth="1"/>
    <col min="13905" max="13905" width="15.7109375" style="36" customWidth="1"/>
    <col min="13906" max="13906" width="0" style="36" hidden="1" customWidth="1"/>
    <col min="13907" max="13907" width="11.42578125" style="36"/>
    <col min="13908" max="13908" width="13" style="36" customWidth="1"/>
    <col min="13909" max="13909" width="16.42578125" style="36" customWidth="1"/>
    <col min="13910" max="13913" width="15.7109375" style="36" customWidth="1"/>
    <col min="13914" max="13914" width="16.140625" style="36" customWidth="1"/>
    <col min="13915" max="13915" width="12.28515625" style="36" customWidth="1"/>
    <col min="13916" max="13916" width="14.28515625" style="36" customWidth="1"/>
    <col min="13917" max="13918" width="0" style="36" hidden="1" customWidth="1"/>
    <col min="13919" max="13919" width="13.85546875" style="36" customWidth="1"/>
    <col min="13920" max="13921" width="0" style="36" hidden="1" customWidth="1"/>
    <col min="13922" max="13923" width="12.28515625" style="36" customWidth="1"/>
    <col min="13924" max="13924" width="15.140625" style="36" customWidth="1"/>
    <col min="13925" max="13925" width="25.28515625" style="36" customWidth="1"/>
    <col min="13926" max="13936" width="17.85546875" style="36" customWidth="1"/>
    <col min="13937" max="13937" width="15.7109375" style="36" customWidth="1"/>
    <col min="13938" max="14080" width="11.42578125" style="36"/>
    <col min="14081" max="14081" width="1.42578125" style="36" customWidth="1"/>
    <col min="14082" max="14082" width="16.7109375" style="36" customWidth="1"/>
    <col min="14083" max="14083" width="71" style="36" customWidth="1"/>
    <col min="14084" max="14084" width="76.7109375" style="36" customWidth="1"/>
    <col min="14085" max="14085" width="30" style="36" customWidth="1"/>
    <col min="14086" max="14086" width="52" style="36" customWidth="1"/>
    <col min="14087" max="14087" width="45.140625" style="36" customWidth="1"/>
    <col min="14088" max="14088" width="34.42578125" style="36" customWidth="1"/>
    <col min="14089" max="14089" width="0" style="36" hidden="1" customWidth="1"/>
    <col min="14090" max="14090" width="23" style="36" customWidth="1"/>
    <col min="14091" max="14091" width="0" style="36" hidden="1" customWidth="1"/>
    <col min="14092" max="14092" width="23.42578125" style="36" customWidth="1"/>
    <col min="14093" max="14093" width="0" style="36" hidden="1" customWidth="1"/>
    <col min="14094" max="14094" width="21" style="36" customWidth="1"/>
    <col min="14095" max="14095" width="0" style="36" hidden="1" customWidth="1"/>
    <col min="14096" max="14096" width="22.42578125" style="36" customWidth="1"/>
    <col min="14097" max="14097" width="0" style="36" hidden="1" customWidth="1"/>
    <col min="14098" max="14098" width="26.42578125" style="36" customWidth="1"/>
    <col min="14099" max="14099" width="32.42578125" style="36" customWidth="1"/>
    <col min="14100" max="14101" width="0" style="36" hidden="1" customWidth="1"/>
    <col min="14102" max="14102" width="27.28515625" style="36" customWidth="1"/>
    <col min="14103" max="14103" width="0" style="36" hidden="1" customWidth="1"/>
    <col min="14104" max="14104" width="30.42578125" style="36" customWidth="1"/>
    <col min="14105" max="14105" width="0" style="36" hidden="1" customWidth="1"/>
    <col min="14106" max="14106" width="26.7109375" style="36" customWidth="1"/>
    <col min="14107" max="14107" width="0" style="36" hidden="1" customWidth="1"/>
    <col min="14108" max="14108" width="32.140625" style="36" customWidth="1"/>
    <col min="14109" max="14109" width="0" style="36" hidden="1" customWidth="1"/>
    <col min="14110" max="14110" width="28.28515625" style="36" customWidth="1"/>
    <col min="14111" max="14111" width="0" style="36" hidden="1" customWidth="1"/>
    <col min="14112" max="14112" width="25.42578125" style="36" customWidth="1"/>
    <col min="14113" max="14113" width="0" style="36" hidden="1" customWidth="1"/>
    <col min="14114" max="14114" width="30.140625" style="36" customWidth="1"/>
    <col min="14115" max="14115" width="0" style="36" hidden="1" customWidth="1"/>
    <col min="14116" max="14116" width="36" style="36" customWidth="1"/>
    <col min="14117" max="14117" width="0" style="36" hidden="1" customWidth="1"/>
    <col min="14118" max="14118" width="25.85546875" style="36" customWidth="1"/>
    <col min="14119" max="14119" width="0" style="36" hidden="1" customWidth="1"/>
    <col min="14120" max="14120" width="30" style="36" customWidth="1"/>
    <col min="14121" max="14121" width="0" style="36" hidden="1" customWidth="1"/>
    <col min="14122" max="14122" width="25.140625" style="36" customWidth="1"/>
    <col min="14123" max="14123" width="0" style="36" hidden="1" customWidth="1"/>
    <col min="14124" max="14124" width="25" style="36" customWidth="1"/>
    <col min="14125" max="14125" width="0" style="36" hidden="1" customWidth="1"/>
    <col min="14126" max="14126" width="23.85546875" style="36" customWidth="1"/>
    <col min="14127" max="14127" width="0" style="36" hidden="1" customWidth="1"/>
    <col min="14128" max="14128" width="24.7109375" style="36" customWidth="1"/>
    <col min="14129" max="14129" width="0" style="36" hidden="1" customWidth="1"/>
    <col min="14130" max="14130" width="24.28515625" style="36" customWidth="1"/>
    <col min="14131" max="14131" width="0" style="36" hidden="1" customWidth="1"/>
    <col min="14132" max="14132" width="24" style="36" customWidth="1"/>
    <col min="14133" max="14133" width="0" style="36" hidden="1" customWidth="1"/>
    <col min="14134" max="14134" width="24.7109375" style="36" customWidth="1"/>
    <col min="14135" max="14135" width="0" style="36" hidden="1" customWidth="1"/>
    <col min="14136" max="14136" width="22.42578125" style="36" customWidth="1"/>
    <col min="14137" max="14137" width="0" style="36" hidden="1" customWidth="1"/>
    <col min="14138" max="14138" width="25.28515625" style="36" customWidth="1"/>
    <col min="14139" max="14142" width="0" style="36" hidden="1" customWidth="1"/>
    <col min="14143" max="14143" width="23.7109375" style="36" customWidth="1"/>
    <col min="14144" max="14144" width="23" style="36" customWidth="1"/>
    <col min="14145" max="14145" width="28.42578125" style="36" customWidth="1"/>
    <col min="14146" max="14146" width="44.140625" style="36" customWidth="1"/>
    <col min="14147" max="14147" width="28.28515625" style="36" customWidth="1"/>
    <col min="14148" max="14149" width="15.7109375" style="36" customWidth="1"/>
    <col min="14150" max="14150" width="0" style="36" hidden="1" customWidth="1"/>
    <col min="14151" max="14151" width="15.7109375" style="36" customWidth="1"/>
    <col min="14152" max="14152" width="0" style="36" hidden="1" customWidth="1"/>
    <col min="14153" max="14153" width="15.7109375" style="36" customWidth="1"/>
    <col min="14154" max="14154" width="0" style="36" hidden="1" customWidth="1"/>
    <col min="14155" max="14155" width="15.7109375" style="36" customWidth="1"/>
    <col min="14156" max="14156" width="0" style="36" hidden="1" customWidth="1"/>
    <col min="14157" max="14157" width="15.7109375" style="36" customWidth="1"/>
    <col min="14158" max="14158" width="0" style="36" hidden="1" customWidth="1"/>
    <col min="14159" max="14159" width="15.7109375" style="36" customWidth="1"/>
    <col min="14160" max="14160" width="0" style="36" hidden="1" customWidth="1"/>
    <col min="14161" max="14161" width="15.7109375" style="36" customWidth="1"/>
    <col min="14162" max="14162" width="0" style="36" hidden="1" customWidth="1"/>
    <col min="14163" max="14163" width="11.42578125" style="36"/>
    <col min="14164" max="14164" width="13" style="36" customWidth="1"/>
    <col min="14165" max="14165" width="16.42578125" style="36" customWidth="1"/>
    <col min="14166" max="14169" width="15.7109375" style="36" customWidth="1"/>
    <col min="14170" max="14170" width="16.140625" style="36" customWidth="1"/>
    <col min="14171" max="14171" width="12.28515625" style="36" customWidth="1"/>
    <col min="14172" max="14172" width="14.28515625" style="36" customWidth="1"/>
    <col min="14173" max="14174" width="0" style="36" hidden="1" customWidth="1"/>
    <col min="14175" max="14175" width="13.85546875" style="36" customWidth="1"/>
    <col min="14176" max="14177" width="0" style="36" hidden="1" customWidth="1"/>
    <col min="14178" max="14179" width="12.28515625" style="36" customWidth="1"/>
    <col min="14180" max="14180" width="15.140625" style="36" customWidth="1"/>
    <col min="14181" max="14181" width="25.28515625" style="36" customWidth="1"/>
    <col min="14182" max="14192" width="17.85546875" style="36" customWidth="1"/>
    <col min="14193" max="14193" width="15.7109375" style="36" customWidth="1"/>
    <col min="14194" max="14336" width="11.42578125" style="36"/>
    <col min="14337" max="14337" width="1.42578125" style="36" customWidth="1"/>
    <col min="14338" max="14338" width="16.7109375" style="36" customWidth="1"/>
    <col min="14339" max="14339" width="71" style="36" customWidth="1"/>
    <col min="14340" max="14340" width="76.7109375" style="36" customWidth="1"/>
    <col min="14341" max="14341" width="30" style="36" customWidth="1"/>
    <col min="14342" max="14342" width="52" style="36" customWidth="1"/>
    <col min="14343" max="14343" width="45.140625" style="36" customWidth="1"/>
    <col min="14344" max="14344" width="34.42578125" style="36" customWidth="1"/>
    <col min="14345" max="14345" width="0" style="36" hidden="1" customWidth="1"/>
    <col min="14346" max="14346" width="23" style="36" customWidth="1"/>
    <col min="14347" max="14347" width="0" style="36" hidden="1" customWidth="1"/>
    <col min="14348" max="14348" width="23.42578125" style="36" customWidth="1"/>
    <col min="14349" max="14349" width="0" style="36" hidden="1" customWidth="1"/>
    <col min="14350" max="14350" width="21" style="36" customWidth="1"/>
    <col min="14351" max="14351" width="0" style="36" hidden="1" customWidth="1"/>
    <col min="14352" max="14352" width="22.42578125" style="36" customWidth="1"/>
    <col min="14353" max="14353" width="0" style="36" hidden="1" customWidth="1"/>
    <col min="14354" max="14354" width="26.42578125" style="36" customWidth="1"/>
    <col min="14355" max="14355" width="32.42578125" style="36" customWidth="1"/>
    <col min="14356" max="14357" width="0" style="36" hidden="1" customWidth="1"/>
    <col min="14358" max="14358" width="27.28515625" style="36" customWidth="1"/>
    <col min="14359" max="14359" width="0" style="36" hidden="1" customWidth="1"/>
    <col min="14360" max="14360" width="30.42578125" style="36" customWidth="1"/>
    <col min="14361" max="14361" width="0" style="36" hidden="1" customWidth="1"/>
    <col min="14362" max="14362" width="26.7109375" style="36" customWidth="1"/>
    <col min="14363" max="14363" width="0" style="36" hidden="1" customWidth="1"/>
    <col min="14364" max="14364" width="32.140625" style="36" customWidth="1"/>
    <col min="14365" max="14365" width="0" style="36" hidden="1" customWidth="1"/>
    <col min="14366" max="14366" width="28.28515625" style="36" customWidth="1"/>
    <col min="14367" max="14367" width="0" style="36" hidden="1" customWidth="1"/>
    <col min="14368" max="14368" width="25.42578125" style="36" customWidth="1"/>
    <col min="14369" max="14369" width="0" style="36" hidden="1" customWidth="1"/>
    <col min="14370" max="14370" width="30.140625" style="36" customWidth="1"/>
    <col min="14371" max="14371" width="0" style="36" hidden="1" customWidth="1"/>
    <col min="14372" max="14372" width="36" style="36" customWidth="1"/>
    <col min="14373" max="14373" width="0" style="36" hidden="1" customWidth="1"/>
    <col min="14374" max="14374" width="25.85546875" style="36" customWidth="1"/>
    <col min="14375" max="14375" width="0" style="36" hidden="1" customWidth="1"/>
    <col min="14376" max="14376" width="30" style="36" customWidth="1"/>
    <col min="14377" max="14377" width="0" style="36" hidden="1" customWidth="1"/>
    <col min="14378" max="14378" width="25.140625" style="36" customWidth="1"/>
    <col min="14379" max="14379" width="0" style="36" hidden="1" customWidth="1"/>
    <col min="14380" max="14380" width="25" style="36" customWidth="1"/>
    <col min="14381" max="14381" width="0" style="36" hidden="1" customWidth="1"/>
    <col min="14382" max="14382" width="23.85546875" style="36" customWidth="1"/>
    <col min="14383" max="14383" width="0" style="36" hidden="1" customWidth="1"/>
    <col min="14384" max="14384" width="24.7109375" style="36" customWidth="1"/>
    <col min="14385" max="14385" width="0" style="36" hidden="1" customWidth="1"/>
    <col min="14386" max="14386" width="24.28515625" style="36" customWidth="1"/>
    <col min="14387" max="14387" width="0" style="36" hidden="1" customWidth="1"/>
    <col min="14388" max="14388" width="24" style="36" customWidth="1"/>
    <col min="14389" max="14389" width="0" style="36" hidden="1" customWidth="1"/>
    <col min="14390" max="14390" width="24.7109375" style="36" customWidth="1"/>
    <col min="14391" max="14391" width="0" style="36" hidden="1" customWidth="1"/>
    <col min="14392" max="14392" width="22.42578125" style="36" customWidth="1"/>
    <col min="14393" max="14393" width="0" style="36" hidden="1" customWidth="1"/>
    <col min="14394" max="14394" width="25.28515625" style="36" customWidth="1"/>
    <col min="14395" max="14398" width="0" style="36" hidden="1" customWidth="1"/>
    <col min="14399" max="14399" width="23.7109375" style="36" customWidth="1"/>
    <col min="14400" max="14400" width="23" style="36" customWidth="1"/>
    <col min="14401" max="14401" width="28.42578125" style="36" customWidth="1"/>
    <col min="14402" max="14402" width="44.140625" style="36" customWidth="1"/>
    <col min="14403" max="14403" width="28.28515625" style="36" customWidth="1"/>
    <col min="14404" max="14405" width="15.7109375" style="36" customWidth="1"/>
    <col min="14406" max="14406" width="0" style="36" hidden="1" customWidth="1"/>
    <col min="14407" max="14407" width="15.7109375" style="36" customWidth="1"/>
    <col min="14408" max="14408" width="0" style="36" hidden="1" customWidth="1"/>
    <col min="14409" max="14409" width="15.7109375" style="36" customWidth="1"/>
    <col min="14410" max="14410" width="0" style="36" hidden="1" customWidth="1"/>
    <col min="14411" max="14411" width="15.7109375" style="36" customWidth="1"/>
    <col min="14412" max="14412" width="0" style="36" hidden="1" customWidth="1"/>
    <col min="14413" max="14413" width="15.7109375" style="36" customWidth="1"/>
    <col min="14414" max="14414" width="0" style="36" hidden="1" customWidth="1"/>
    <col min="14415" max="14415" width="15.7109375" style="36" customWidth="1"/>
    <col min="14416" max="14416" width="0" style="36" hidden="1" customWidth="1"/>
    <col min="14417" max="14417" width="15.7109375" style="36" customWidth="1"/>
    <col min="14418" max="14418" width="0" style="36" hidden="1" customWidth="1"/>
    <col min="14419" max="14419" width="11.42578125" style="36"/>
    <col min="14420" max="14420" width="13" style="36" customWidth="1"/>
    <col min="14421" max="14421" width="16.42578125" style="36" customWidth="1"/>
    <col min="14422" max="14425" width="15.7109375" style="36" customWidth="1"/>
    <col min="14426" max="14426" width="16.140625" style="36" customWidth="1"/>
    <col min="14427" max="14427" width="12.28515625" style="36" customWidth="1"/>
    <col min="14428" max="14428" width="14.28515625" style="36" customWidth="1"/>
    <col min="14429" max="14430" width="0" style="36" hidden="1" customWidth="1"/>
    <col min="14431" max="14431" width="13.85546875" style="36" customWidth="1"/>
    <col min="14432" max="14433" width="0" style="36" hidden="1" customWidth="1"/>
    <col min="14434" max="14435" width="12.28515625" style="36" customWidth="1"/>
    <col min="14436" max="14436" width="15.140625" style="36" customWidth="1"/>
    <col min="14437" max="14437" width="25.28515625" style="36" customWidth="1"/>
    <col min="14438" max="14448" width="17.85546875" style="36" customWidth="1"/>
    <col min="14449" max="14449" width="15.7109375" style="36" customWidth="1"/>
    <col min="14450" max="14592" width="11.42578125" style="36"/>
    <col min="14593" max="14593" width="1.42578125" style="36" customWidth="1"/>
    <col min="14594" max="14594" width="16.7109375" style="36" customWidth="1"/>
    <col min="14595" max="14595" width="71" style="36" customWidth="1"/>
    <col min="14596" max="14596" width="76.7109375" style="36" customWidth="1"/>
    <col min="14597" max="14597" width="30" style="36" customWidth="1"/>
    <col min="14598" max="14598" width="52" style="36" customWidth="1"/>
    <col min="14599" max="14599" width="45.140625" style="36" customWidth="1"/>
    <col min="14600" max="14600" width="34.42578125" style="36" customWidth="1"/>
    <col min="14601" max="14601" width="0" style="36" hidden="1" customWidth="1"/>
    <col min="14602" max="14602" width="23" style="36" customWidth="1"/>
    <col min="14603" max="14603" width="0" style="36" hidden="1" customWidth="1"/>
    <col min="14604" max="14604" width="23.42578125" style="36" customWidth="1"/>
    <col min="14605" max="14605" width="0" style="36" hidden="1" customWidth="1"/>
    <col min="14606" max="14606" width="21" style="36" customWidth="1"/>
    <col min="14607" max="14607" width="0" style="36" hidden="1" customWidth="1"/>
    <col min="14608" max="14608" width="22.42578125" style="36" customWidth="1"/>
    <col min="14609" max="14609" width="0" style="36" hidden="1" customWidth="1"/>
    <col min="14610" max="14610" width="26.42578125" style="36" customWidth="1"/>
    <col min="14611" max="14611" width="32.42578125" style="36" customWidth="1"/>
    <col min="14612" max="14613" width="0" style="36" hidden="1" customWidth="1"/>
    <col min="14614" max="14614" width="27.28515625" style="36" customWidth="1"/>
    <col min="14615" max="14615" width="0" style="36" hidden="1" customWidth="1"/>
    <col min="14616" max="14616" width="30.42578125" style="36" customWidth="1"/>
    <col min="14617" max="14617" width="0" style="36" hidden="1" customWidth="1"/>
    <col min="14618" max="14618" width="26.7109375" style="36" customWidth="1"/>
    <col min="14619" max="14619" width="0" style="36" hidden="1" customWidth="1"/>
    <col min="14620" max="14620" width="32.140625" style="36" customWidth="1"/>
    <col min="14621" max="14621" width="0" style="36" hidden="1" customWidth="1"/>
    <col min="14622" max="14622" width="28.28515625" style="36" customWidth="1"/>
    <col min="14623" max="14623" width="0" style="36" hidden="1" customWidth="1"/>
    <col min="14624" max="14624" width="25.42578125" style="36" customWidth="1"/>
    <col min="14625" max="14625" width="0" style="36" hidden="1" customWidth="1"/>
    <col min="14626" max="14626" width="30.140625" style="36" customWidth="1"/>
    <col min="14627" max="14627" width="0" style="36" hidden="1" customWidth="1"/>
    <col min="14628" max="14628" width="36" style="36" customWidth="1"/>
    <col min="14629" max="14629" width="0" style="36" hidden="1" customWidth="1"/>
    <col min="14630" max="14630" width="25.85546875" style="36" customWidth="1"/>
    <col min="14631" max="14631" width="0" style="36" hidden="1" customWidth="1"/>
    <col min="14632" max="14632" width="30" style="36" customWidth="1"/>
    <col min="14633" max="14633" width="0" style="36" hidden="1" customWidth="1"/>
    <col min="14634" max="14634" width="25.140625" style="36" customWidth="1"/>
    <col min="14635" max="14635" width="0" style="36" hidden="1" customWidth="1"/>
    <col min="14636" max="14636" width="25" style="36" customWidth="1"/>
    <col min="14637" max="14637" width="0" style="36" hidden="1" customWidth="1"/>
    <col min="14638" max="14638" width="23.85546875" style="36" customWidth="1"/>
    <col min="14639" max="14639" width="0" style="36" hidden="1" customWidth="1"/>
    <col min="14640" max="14640" width="24.7109375" style="36" customWidth="1"/>
    <col min="14641" max="14641" width="0" style="36" hidden="1" customWidth="1"/>
    <col min="14642" max="14642" width="24.28515625" style="36" customWidth="1"/>
    <col min="14643" max="14643" width="0" style="36" hidden="1" customWidth="1"/>
    <col min="14644" max="14644" width="24" style="36" customWidth="1"/>
    <col min="14645" max="14645" width="0" style="36" hidden="1" customWidth="1"/>
    <col min="14646" max="14646" width="24.7109375" style="36" customWidth="1"/>
    <col min="14647" max="14647" width="0" style="36" hidden="1" customWidth="1"/>
    <col min="14648" max="14648" width="22.42578125" style="36" customWidth="1"/>
    <col min="14649" max="14649" width="0" style="36" hidden="1" customWidth="1"/>
    <col min="14650" max="14650" width="25.28515625" style="36" customWidth="1"/>
    <col min="14651" max="14654" width="0" style="36" hidden="1" customWidth="1"/>
    <col min="14655" max="14655" width="23.7109375" style="36" customWidth="1"/>
    <col min="14656" max="14656" width="23" style="36" customWidth="1"/>
    <col min="14657" max="14657" width="28.42578125" style="36" customWidth="1"/>
    <col min="14658" max="14658" width="44.140625" style="36" customWidth="1"/>
    <col min="14659" max="14659" width="28.28515625" style="36" customWidth="1"/>
    <col min="14660" max="14661" width="15.7109375" style="36" customWidth="1"/>
    <col min="14662" max="14662" width="0" style="36" hidden="1" customWidth="1"/>
    <col min="14663" max="14663" width="15.7109375" style="36" customWidth="1"/>
    <col min="14664" max="14664" width="0" style="36" hidden="1" customWidth="1"/>
    <col min="14665" max="14665" width="15.7109375" style="36" customWidth="1"/>
    <col min="14666" max="14666" width="0" style="36" hidden="1" customWidth="1"/>
    <col min="14667" max="14667" width="15.7109375" style="36" customWidth="1"/>
    <col min="14668" max="14668" width="0" style="36" hidden="1" customWidth="1"/>
    <col min="14669" max="14669" width="15.7109375" style="36" customWidth="1"/>
    <col min="14670" max="14670" width="0" style="36" hidden="1" customWidth="1"/>
    <col min="14671" max="14671" width="15.7109375" style="36" customWidth="1"/>
    <col min="14672" max="14672" width="0" style="36" hidden="1" customWidth="1"/>
    <col min="14673" max="14673" width="15.7109375" style="36" customWidth="1"/>
    <col min="14674" max="14674" width="0" style="36" hidden="1" customWidth="1"/>
    <col min="14675" max="14675" width="11.42578125" style="36"/>
    <col min="14676" max="14676" width="13" style="36" customWidth="1"/>
    <col min="14677" max="14677" width="16.42578125" style="36" customWidth="1"/>
    <col min="14678" max="14681" width="15.7109375" style="36" customWidth="1"/>
    <col min="14682" max="14682" width="16.140625" style="36" customWidth="1"/>
    <col min="14683" max="14683" width="12.28515625" style="36" customWidth="1"/>
    <col min="14684" max="14684" width="14.28515625" style="36" customWidth="1"/>
    <col min="14685" max="14686" width="0" style="36" hidden="1" customWidth="1"/>
    <col min="14687" max="14687" width="13.85546875" style="36" customWidth="1"/>
    <col min="14688" max="14689" width="0" style="36" hidden="1" customWidth="1"/>
    <col min="14690" max="14691" width="12.28515625" style="36" customWidth="1"/>
    <col min="14692" max="14692" width="15.140625" style="36" customWidth="1"/>
    <col min="14693" max="14693" width="25.28515625" style="36" customWidth="1"/>
    <col min="14694" max="14704" width="17.85546875" style="36" customWidth="1"/>
    <col min="14705" max="14705" width="15.7109375" style="36" customWidth="1"/>
    <col min="14706" max="14848" width="11.42578125" style="36"/>
    <col min="14849" max="14849" width="1.42578125" style="36" customWidth="1"/>
    <col min="14850" max="14850" width="16.7109375" style="36" customWidth="1"/>
    <col min="14851" max="14851" width="71" style="36" customWidth="1"/>
    <col min="14852" max="14852" width="76.7109375" style="36" customWidth="1"/>
    <col min="14853" max="14853" width="30" style="36" customWidth="1"/>
    <col min="14854" max="14854" width="52" style="36" customWidth="1"/>
    <col min="14855" max="14855" width="45.140625" style="36" customWidth="1"/>
    <col min="14856" max="14856" width="34.42578125" style="36" customWidth="1"/>
    <col min="14857" max="14857" width="0" style="36" hidden="1" customWidth="1"/>
    <col min="14858" max="14858" width="23" style="36" customWidth="1"/>
    <col min="14859" max="14859" width="0" style="36" hidden="1" customWidth="1"/>
    <col min="14860" max="14860" width="23.42578125" style="36" customWidth="1"/>
    <col min="14861" max="14861" width="0" style="36" hidden="1" customWidth="1"/>
    <col min="14862" max="14862" width="21" style="36" customWidth="1"/>
    <col min="14863" max="14863" width="0" style="36" hidden="1" customWidth="1"/>
    <col min="14864" max="14864" width="22.42578125" style="36" customWidth="1"/>
    <col min="14865" max="14865" width="0" style="36" hidden="1" customWidth="1"/>
    <col min="14866" max="14866" width="26.42578125" style="36" customWidth="1"/>
    <col min="14867" max="14867" width="32.42578125" style="36" customWidth="1"/>
    <col min="14868" max="14869" width="0" style="36" hidden="1" customWidth="1"/>
    <col min="14870" max="14870" width="27.28515625" style="36" customWidth="1"/>
    <col min="14871" max="14871" width="0" style="36" hidden="1" customWidth="1"/>
    <col min="14872" max="14872" width="30.42578125" style="36" customWidth="1"/>
    <col min="14873" max="14873" width="0" style="36" hidden="1" customWidth="1"/>
    <col min="14874" max="14874" width="26.7109375" style="36" customWidth="1"/>
    <col min="14875" max="14875" width="0" style="36" hidden="1" customWidth="1"/>
    <col min="14876" max="14876" width="32.140625" style="36" customWidth="1"/>
    <col min="14877" max="14877" width="0" style="36" hidden="1" customWidth="1"/>
    <col min="14878" max="14878" width="28.28515625" style="36" customWidth="1"/>
    <col min="14879" max="14879" width="0" style="36" hidden="1" customWidth="1"/>
    <col min="14880" max="14880" width="25.42578125" style="36" customWidth="1"/>
    <col min="14881" max="14881" width="0" style="36" hidden="1" customWidth="1"/>
    <col min="14882" max="14882" width="30.140625" style="36" customWidth="1"/>
    <col min="14883" max="14883" width="0" style="36" hidden="1" customWidth="1"/>
    <col min="14884" max="14884" width="36" style="36" customWidth="1"/>
    <col min="14885" max="14885" width="0" style="36" hidden="1" customWidth="1"/>
    <col min="14886" max="14886" width="25.85546875" style="36" customWidth="1"/>
    <col min="14887" max="14887" width="0" style="36" hidden="1" customWidth="1"/>
    <col min="14888" max="14888" width="30" style="36" customWidth="1"/>
    <col min="14889" max="14889" width="0" style="36" hidden="1" customWidth="1"/>
    <col min="14890" max="14890" width="25.140625" style="36" customWidth="1"/>
    <col min="14891" max="14891" width="0" style="36" hidden="1" customWidth="1"/>
    <col min="14892" max="14892" width="25" style="36" customWidth="1"/>
    <col min="14893" max="14893" width="0" style="36" hidden="1" customWidth="1"/>
    <col min="14894" max="14894" width="23.85546875" style="36" customWidth="1"/>
    <col min="14895" max="14895" width="0" style="36" hidden="1" customWidth="1"/>
    <col min="14896" max="14896" width="24.7109375" style="36" customWidth="1"/>
    <col min="14897" max="14897" width="0" style="36" hidden="1" customWidth="1"/>
    <col min="14898" max="14898" width="24.28515625" style="36" customWidth="1"/>
    <col min="14899" max="14899" width="0" style="36" hidden="1" customWidth="1"/>
    <col min="14900" max="14900" width="24" style="36" customWidth="1"/>
    <col min="14901" max="14901" width="0" style="36" hidden="1" customWidth="1"/>
    <col min="14902" max="14902" width="24.7109375" style="36" customWidth="1"/>
    <col min="14903" max="14903" width="0" style="36" hidden="1" customWidth="1"/>
    <col min="14904" max="14904" width="22.42578125" style="36" customWidth="1"/>
    <col min="14905" max="14905" width="0" style="36" hidden="1" customWidth="1"/>
    <col min="14906" max="14906" width="25.28515625" style="36" customWidth="1"/>
    <col min="14907" max="14910" width="0" style="36" hidden="1" customWidth="1"/>
    <col min="14911" max="14911" width="23.7109375" style="36" customWidth="1"/>
    <col min="14912" max="14912" width="23" style="36" customWidth="1"/>
    <col min="14913" max="14913" width="28.42578125" style="36" customWidth="1"/>
    <col min="14914" max="14914" width="44.140625" style="36" customWidth="1"/>
    <col min="14915" max="14915" width="28.28515625" style="36" customWidth="1"/>
    <col min="14916" max="14917" width="15.7109375" style="36" customWidth="1"/>
    <col min="14918" max="14918" width="0" style="36" hidden="1" customWidth="1"/>
    <col min="14919" max="14919" width="15.7109375" style="36" customWidth="1"/>
    <col min="14920" max="14920" width="0" style="36" hidden="1" customWidth="1"/>
    <col min="14921" max="14921" width="15.7109375" style="36" customWidth="1"/>
    <col min="14922" max="14922" width="0" style="36" hidden="1" customWidth="1"/>
    <col min="14923" max="14923" width="15.7109375" style="36" customWidth="1"/>
    <col min="14924" max="14924" width="0" style="36" hidden="1" customWidth="1"/>
    <col min="14925" max="14925" width="15.7109375" style="36" customWidth="1"/>
    <col min="14926" max="14926" width="0" style="36" hidden="1" customWidth="1"/>
    <col min="14927" max="14927" width="15.7109375" style="36" customWidth="1"/>
    <col min="14928" max="14928" width="0" style="36" hidden="1" customWidth="1"/>
    <col min="14929" max="14929" width="15.7109375" style="36" customWidth="1"/>
    <col min="14930" max="14930" width="0" style="36" hidden="1" customWidth="1"/>
    <col min="14931" max="14931" width="11.42578125" style="36"/>
    <col min="14932" max="14932" width="13" style="36" customWidth="1"/>
    <col min="14933" max="14933" width="16.42578125" style="36" customWidth="1"/>
    <col min="14934" max="14937" width="15.7109375" style="36" customWidth="1"/>
    <col min="14938" max="14938" width="16.140625" style="36" customWidth="1"/>
    <col min="14939" max="14939" width="12.28515625" style="36" customWidth="1"/>
    <col min="14940" max="14940" width="14.28515625" style="36" customWidth="1"/>
    <col min="14941" max="14942" width="0" style="36" hidden="1" customWidth="1"/>
    <col min="14943" max="14943" width="13.85546875" style="36" customWidth="1"/>
    <col min="14944" max="14945" width="0" style="36" hidden="1" customWidth="1"/>
    <col min="14946" max="14947" width="12.28515625" style="36" customWidth="1"/>
    <col min="14948" max="14948" width="15.140625" style="36" customWidth="1"/>
    <col min="14949" max="14949" width="25.28515625" style="36" customWidth="1"/>
    <col min="14950" max="14960" width="17.85546875" style="36" customWidth="1"/>
    <col min="14961" max="14961" width="15.7109375" style="36" customWidth="1"/>
    <col min="14962" max="15104" width="11.42578125" style="36"/>
    <col min="15105" max="15105" width="1.42578125" style="36" customWidth="1"/>
    <col min="15106" max="15106" width="16.7109375" style="36" customWidth="1"/>
    <col min="15107" max="15107" width="71" style="36" customWidth="1"/>
    <col min="15108" max="15108" width="76.7109375" style="36" customWidth="1"/>
    <col min="15109" max="15109" width="30" style="36" customWidth="1"/>
    <col min="15110" max="15110" width="52" style="36" customWidth="1"/>
    <col min="15111" max="15111" width="45.140625" style="36" customWidth="1"/>
    <col min="15112" max="15112" width="34.42578125" style="36" customWidth="1"/>
    <col min="15113" max="15113" width="0" style="36" hidden="1" customWidth="1"/>
    <col min="15114" max="15114" width="23" style="36" customWidth="1"/>
    <col min="15115" max="15115" width="0" style="36" hidden="1" customWidth="1"/>
    <col min="15116" max="15116" width="23.42578125" style="36" customWidth="1"/>
    <col min="15117" max="15117" width="0" style="36" hidden="1" customWidth="1"/>
    <col min="15118" max="15118" width="21" style="36" customWidth="1"/>
    <col min="15119" max="15119" width="0" style="36" hidden="1" customWidth="1"/>
    <col min="15120" max="15120" width="22.42578125" style="36" customWidth="1"/>
    <col min="15121" max="15121" width="0" style="36" hidden="1" customWidth="1"/>
    <col min="15122" max="15122" width="26.42578125" style="36" customWidth="1"/>
    <col min="15123" max="15123" width="32.42578125" style="36" customWidth="1"/>
    <col min="15124" max="15125" width="0" style="36" hidden="1" customWidth="1"/>
    <col min="15126" max="15126" width="27.28515625" style="36" customWidth="1"/>
    <col min="15127" max="15127" width="0" style="36" hidden="1" customWidth="1"/>
    <col min="15128" max="15128" width="30.42578125" style="36" customWidth="1"/>
    <col min="15129" max="15129" width="0" style="36" hidden="1" customWidth="1"/>
    <col min="15130" max="15130" width="26.7109375" style="36" customWidth="1"/>
    <col min="15131" max="15131" width="0" style="36" hidden="1" customWidth="1"/>
    <col min="15132" max="15132" width="32.140625" style="36" customWidth="1"/>
    <col min="15133" max="15133" width="0" style="36" hidden="1" customWidth="1"/>
    <col min="15134" max="15134" width="28.28515625" style="36" customWidth="1"/>
    <col min="15135" max="15135" width="0" style="36" hidden="1" customWidth="1"/>
    <col min="15136" max="15136" width="25.42578125" style="36" customWidth="1"/>
    <col min="15137" max="15137" width="0" style="36" hidden="1" customWidth="1"/>
    <col min="15138" max="15138" width="30.140625" style="36" customWidth="1"/>
    <col min="15139" max="15139" width="0" style="36" hidden="1" customWidth="1"/>
    <col min="15140" max="15140" width="36" style="36" customWidth="1"/>
    <col min="15141" max="15141" width="0" style="36" hidden="1" customWidth="1"/>
    <col min="15142" max="15142" width="25.85546875" style="36" customWidth="1"/>
    <col min="15143" max="15143" width="0" style="36" hidden="1" customWidth="1"/>
    <col min="15144" max="15144" width="30" style="36" customWidth="1"/>
    <col min="15145" max="15145" width="0" style="36" hidden="1" customWidth="1"/>
    <col min="15146" max="15146" width="25.140625" style="36" customWidth="1"/>
    <col min="15147" max="15147" width="0" style="36" hidden="1" customWidth="1"/>
    <col min="15148" max="15148" width="25" style="36" customWidth="1"/>
    <col min="15149" max="15149" width="0" style="36" hidden="1" customWidth="1"/>
    <col min="15150" max="15150" width="23.85546875" style="36" customWidth="1"/>
    <col min="15151" max="15151" width="0" style="36" hidden="1" customWidth="1"/>
    <col min="15152" max="15152" width="24.7109375" style="36" customWidth="1"/>
    <col min="15153" max="15153" width="0" style="36" hidden="1" customWidth="1"/>
    <col min="15154" max="15154" width="24.28515625" style="36" customWidth="1"/>
    <col min="15155" max="15155" width="0" style="36" hidden="1" customWidth="1"/>
    <col min="15156" max="15156" width="24" style="36" customWidth="1"/>
    <col min="15157" max="15157" width="0" style="36" hidden="1" customWidth="1"/>
    <col min="15158" max="15158" width="24.7109375" style="36" customWidth="1"/>
    <col min="15159" max="15159" width="0" style="36" hidden="1" customWidth="1"/>
    <col min="15160" max="15160" width="22.42578125" style="36" customWidth="1"/>
    <col min="15161" max="15161" width="0" style="36" hidden="1" customWidth="1"/>
    <col min="15162" max="15162" width="25.28515625" style="36" customWidth="1"/>
    <col min="15163" max="15166" width="0" style="36" hidden="1" customWidth="1"/>
    <col min="15167" max="15167" width="23.7109375" style="36" customWidth="1"/>
    <col min="15168" max="15168" width="23" style="36" customWidth="1"/>
    <col min="15169" max="15169" width="28.42578125" style="36" customWidth="1"/>
    <col min="15170" max="15170" width="44.140625" style="36" customWidth="1"/>
    <col min="15171" max="15171" width="28.28515625" style="36" customWidth="1"/>
    <col min="15172" max="15173" width="15.7109375" style="36" customWidth="1"/>
    <col min="15174" max="15174" width="0" style="36" hidden="1" customWidth="1"/>
    <col min="15175" max="15175" width="15.7109375" style="36" customWidth="1"/>
    <col min="15176" max="15176" width="0" style="36" hidden="1" customWidth="1"/>
    <col min="15177" max="15177" width="15.7109375" style="36" customWidth="1"/>
    <col min="15178" max="15178" width="0" style="36" hidden="1" customWidth="1"/>
    <col min="15179" max="15179" width="15.7109375" style="36" customWidth="1"/>
    <col min="15180" max="15180" width="0" style="36" hidden="1" customWidth="1"/>
    <col min="15181" max="15181" width="15.7109375" style="36" customWidth="1"/>
    <col min="15182" max="15182" width="0" style="36" hidden="1" customWidth="1"/>
    <col min="15183" max="15183" width="15.7109375" style="36" customWidth="1"/>
    <col min="15184" max="15184" width="0" style="36" hidden="1" customWidth="1"/>
    <col min="15185" max="15185" width="15.7109375" style="36" customWidth="1"/>
    <col min="15186" max="15186" width="0" style="36" hidden="1" customWidth="1"/>
    <col min="15187" max="15187" width="11.42578125" style="36"/>
    <col min="15188" max="15188" width="13" style="36" customWidth="1"/>
    <col min="15189" max="15189" width="16.42578125" style="36" customWidth="1"/>
    <col min="15190" max="15193" width="15.7109375" style="36" customWidth="1"/>
    <col min="15194" max="15194" width="16.140625" style="36" customWidth="1"/>
    <col min="15195" max="15195" width="12.28515625" style="36" customWidth="1"/>
    <col min="15196" max="15196" width="14.28515625" style="36" customWidth="1"/>
    <col min="15197" max="15198" width="0" style="36" hidden="1" customWidth="1"/>
    <col min="15199" max="15199" width="13.85546875" style="36" customWidth="1"/>
    <col min="15200" max="15201" width="0" style="36" hidden="1" customWidth="1"/>
    <col min="15202" max="15203" width="12.28515625" style="36" customWidth="1"/>
    <col min="15204" max="15204" width="15.140625" style="36" customWidth="1"/>
    <col min="15205" max="15205" width="25.28515625" style="36" customWidth="1"/>
    <col min="15206" max="15216" width="17.85546875" style="36" customWidth="1"/>
    <col min="15217" max="15217" width="15.7109375" style="36" customWidth="1"/>
    <col min="15218" max="15360" width="11.42578125" style="36"/>
    <col min="15361" max="15361" width="1.42578125" style="36" customWidth="1"/>
    <col min="15362" max="15362" width="16.7109375" style="36" customWidth="1"/>
    <col min="15363" max="15363" width="71" style="36" customWidth="1"/>
    <col min="15364" max="15364" width="76.7109375" style="36" customWidth="1"/>
    <col min="15365" max="15365" width="30" style="36" customWidth="1"/>
    <col min="15366" max="15366" width="52" style="36" customWidth="1"/>
    <col min="15367" max="15367" width="45.140625" style="36" customWidth="1"/>
    <col min="15368" max="15368" width="34.42578125" style="36" customWidth="1"/>
    <col min="15369" max="15369" width="0" style="36" hidden="1" customWidth="1"/>
    <col min="15370" max="15370" width="23" style="36" customWidth="1"/>
    <col min="15371" max="15371" width="0" style="36" hidden="1" customWidth="1"/>
    <col min="15372" max="15372" width="23.42578125" style="36" customWidth="1"/>
    <col min="15373" max="15373" width="0" style="36" hidden="1" customWidth="1"/>
    <col min="15374" max="15374" width="21" style="36" customWidth="1"/>
    <col min="15375" max="15375" width="0" style="36" hidden="1" customWidth="1"/>
    <col min="15376" max="15376" width="22.42578125" style="36" customWidth="1"/>
    <col min="15377" max="15377" width="0" style="36" hidden="1" customWidth="1"/>
    <col min="15378" max="15378" width="26.42578125" style="36" customWidth="1"/>
    <col min="15379" max="15379" width="32.42578125" style="36" customWidth="1"/>
    <col min="15380" max="15381" width="0" style="36" hidden="1" customWidth="1"/>
    <col min="15382" max="15382" width="27.28515625" style="36" customWidth="1"/>
    <col min="15383" max="15383" width="0" style="36" hidden="1" customWidth="1"/>
    <col min="15384" max="15384" width="30.42578125" style="36" customWidth="1"/>
    <col min="15385" max="15385" width="0" style="36" hidden="1" customWidth="1"/>
    <col min="15386" max="15386" width="26.7109375" style="36" customWidth="1"/>
    <col min="15387" max="15387" width="0" style="36" hidden="1" customWidth="1"/>
    <col min="15388" max="15388" width="32.140625" style="36" customWidth="1"/>
    <col min="15389" max="15389" width="0" style="36" hidden="1" customWidth="1"/>
    <col min="15390" max="15390" width="28.28515625" style="36" customWidth="1"/>
    <col min="15391" max="15391" width="0" style="36" hidden="1" customWidth="1"/>
    <col min="15392" max="15392" width="25.42578125" style="36" customWidth="1"/>
    <col min="15393" max="15393" width="0" style="36" hidden="1" customWidth="1"/>
    <col min="15394" max="15394" width="30.140625" style="36" customWidth="1"/>
    <col min="15395" max="15395" width="0" style="36" hidden="1" customWidth="1"/>
    <col min="15396" max="15396" width="36" style="36" customWidth="1"/>
    <col min="15397" max="15397" width="0" style="36" hidden="1" customWidth="1"/>
    <col min="15398" max="15398" width="25.85546875" style="36" customWidth="1"/>
    <col min="15399" max="15399" width="0" style="36" hidden="1" customWidth="1"/>
    <col min="15400" max="15400" width="30" style="36" customWidth="1"/>
    <col min="15401" max="15401" width="0" style="36" hidden="1" customWidth="1"/>
    <col min="15402" max="15402" width="25.140625" style="36" customWidth="1"/>
    <col min="15403" max="15403" width="0" style="36" hidden="1" customWidth="1"/>
    <col min="15404" max="15404" width="25" style="36" customWidth="1"/>
    <col min="15405" max="15405" width="0" style="36" hidden="1" customWidth="1"/>
    <col min="15406" max="15406" width="23.85546875" style="36" customWidth="1"/>
    <col min="15407" max="15407" width="0" style="36" hidden="1" customWidth="1"/>
    <col min="15408" max="15408" width="24.7109375" style="36" customWidth="1"/>
    <col min="15409" max="15409" width="0" style="36" hidden="1" customWidth="1"/>
    <col min="15410" max="15410" width="24.28515625" style="36" customWidth="1"/>
    <col min="15411" max="15411" width="0" style="36" hidden="1" customWidth="1"/>
    <col min="15412" max="15412" width="24" style="36" customWidth="1"/>
    <col min="15413" max="15413" width="0" style="36" hidden="1" customWidth="1"/>
    <col min="15414" max="15414" width="24.7109375" style="36" customWidth="1"/>
    <col min="15415" max="15415" width="0" style="36" hidden="1" customWidth="1"/>
    <col min="15416" max="15416" width="22.42578125" style="36" customWidth="1"/>
    <col min="15417" max="15417" width="0" style="36" hidden="1" customWidth="1"/>
    <col min="15418" max="15418" width="25.28515625" style="36" customWidth="1"/>
    <col min="15419" max="15422" width="0" style="36" hidden="1" customWidth="1"/>
    <col min="15423" max="15423" width="23.7109375" style="36" customWidth="1"/>
    <col min="15424" max="15424" width="23" style="36" customWidth="1"/>
    <col min="15425" max="15425" width="28.42578125" style="36" customWidth="1"/>
    <col min="15426" max="15426" width="44.140625" style="36" customWidth="1"/>
    <col min="15427" max="15427" width="28.28515625" style="36" customWidth="1"/>
    <col min="15428" max="15429" width="15.7109375" style="36" customWidth="1"/>
    <col min="15430" max="15430" width="0" style="36" hidden="1" customWidth="1"/>
    <col min="15431" max="15431" width="15.7109375" style="36" customWidth="1"/>
    <col min="15432" max="15432" width="0" style="36" hidden="1" customWidth="1"/>
    <col min="15433" max="15433" width="15.7109375" style="36" customWidth="1"/>
    <col min="15434" max="15434" width="0" style="36" hidden="1" customWidth="1"/>
    <col min="15435" max="15435" width="15.7109375" style="36" customWidth="1"/>
    <col min="15436" max="15436" width="0" style="36" hidden="1" customWidth="1"/>
    <col min="15437" max="15437" width="15.7109375" style="36" customWidth="1"/>
    <col min="15438" max="15438" width="0" style="36" hidden="1" customWidth="1"/>
    <col min="15439" max="15439" width="15.7109375" style="36" customWidth="1"/>
    <col min="15440" max="15440" width="0" style="36" hidden="1" customWidth="1"/>
    <col min="15441" max="15441" width="15.7109375" style="36" customWidth="1"/>
    <col min="15442" max="15442" width="0" style="36" hidden="1" customWidth="1"/>
    <col min="15443" max="15443" width="11.42578125" style="36"/>
    <col min="15444" max="15444" width="13" style="36" customWidth="1"/>
    <col min="15445" max="15445" width="16.42578125" style="36" customWidth="1"/>
    <col min="15446" max="15449" width="15.7109375" style="36" customWidth="1"/>
    <col min="15450" max="15450" width="16.140625" style="36" customWidth="1"/>
    <col min="15451" max="15451" width="12.28515625" style="36" customWidth="1"/>
    <col min="15452" max="15452" width="14.28515625" style="36" customWidth="1"/>
    <col min="15453" max="15454" width="0" style="36" hidden="1" customWidth="1"/>
    <col min="15455" max="15455" width="13.85546875" style="36" customWidth="1"/>
    <col min="15456" max="15457" width="0" style="36" hidden="1" customWidth="1"/>
    <col min="15458" max="15459" width="12.28515625" style="36" customWidth="1"/>
    <col min="15460" max="15460" width="15.140625" style="36" customWidth="1"/>
    <col min="15461" max="15461" width="25.28515625" style="36" customWidth="1"/>
    <col min="15462" max="15472" width="17.85546875" style="36" customWidth="1"/>
    <col min="15473" max="15473" width="15.7109375" style="36" customWidth="1"/>
    <col min="15474" max="15616" width="11.42578125" style="36"/>
    <col min="15617" max="15617" width="1.42578125" style="36" customWidth="1"/>
    <col min="15618" max="15618" width="16.7109375" style="36" customWidth="1"/>
    <col min="15619" max="15619" width="71" style="36" customWidth="1"/>
    <col min="15620" max="15620" width="76.7109375" style="36" customWidth="1"/>
    <col min="15621" max="15621" width="30" style="36" customWidth="1"/>
    <col min="15622" max="15622" width="52" style="36" customWidth="1"/>
    <col min="15623" max="15623" width="45.140625" style="36" customWidth="1"/>
    <col min="15624" max="15624" width="34.42578125" style="36" customWidth="1"/>
    <col min="15625" max="15625" width="0" style="36" hidden="1" customWidth="1"/>
    <col min="15626" max="15626" width="23" style="36" customWidth="1"/>
    <col min="15627" max="15627" width="0" style="36" hidden="1" customWidth="1"/>
    <col min="15628" max="15628" width="23.42578125" style="36" customWidth="1"/>
    <col min="15629" max="15629" width="0" style="36" hidden="1" customWidth="1"/>
    <col min="15630" max="15630" width="21" style="36" customWidth="1"/>
    <col min="15631" max="15631" width="0" style="36" hidden="1" customWidth="1"/>
    <col min="15632" max="15632" width="22.42578125" style="36" customWidth="1"/>
    <col min="15633" max="15633" width="0" style="36" hidden="1" customWidth="1"/>
    <col min="15634" max="15634" width="26.42578125" style="36" customWidth="1"/>
    <col min="15635" max="15635" width="32.42578125" style="36" customWidth="1"/>
    <col min="15636" max="15637" width="0" style="36" hidden="1" customWidth="1"/>
    <col min="15638" max="15638" width="27.28515625" style="36" customWidth="1"/>
    <col min="15639" max="15639" width="0" style="36" hidden="1" customWidth="1"/>
    <col min="15640" max="15640" width="30.42578125" style="36" customWidth="1"/>
    <col min="15641" max="15641" width="0" style="36" hidden="1" customWidth="1"/>
    <col min="15642" max="15642" width="26.7109375" style="36" customWidth="1"/>
    <col min="15643" max="15643" width="0" style="36" hidden="1" customWidth="1"/>
    <col min="15644" max="15644" width="32.140625" style="36" customWidth="1"/>
    <col min="15645" max="15645" width="0" style="36" hidden="1" customWidth="1"/>
    <col min="15646" max="15646" width="28.28515625" style="36" customWidth="1"/>
    <col min="15647" max="15647" width="0" style="36" hidden="1" customWidth="1"/>
    <col min="15648" max="15648" width="25.42578125" style="36" customWidth="1"/>
    <col min="15649" max="15649" width="0" style="36" hidden="1" customWidth="1"/>
    <col min="15650" max="15650" width="30.140625" style="36" customWidth="1"/>
    <col min="15651" max="15651" width="0" style="36" hidden="1" customWidth="1"/>
    <col min="15652" max="15652" width="36" style="36" customWidth="1"/>
    <col min="15653" max="15653" width="0" style="36" hidden="1" customWidth="1"/>
    <col min="15654" max="15654" width="25.85546875" style="36" customWidth="1"/>
    <col min="15655" max="15655" width="0" style="36" hidden="1" customWidth="1"/>
    <col min="15656" max="15656" width="30" style="36" customWidth="1"/>
    <col min="15657" max="15657" width="0" style="36" hidden="1" customWidth="1"/>
    <col min="15658" max="15658" width="25.140625" style="36" customWidth="1"/>
    <col min="15659" max="15659" width="0" style="36" hidden="1" customWidth="1"/>
    <col min="15660" max="15660" width="25" style="36" customWidth="1"/>
    <col min="15661" max="15661" width="0" style="36" hidden="1" customWidth="1"/>
    <col min="15662" max="15662" width="23.85546875" style="36" customWidth="1"/>
    <col min="15663" max="15663" width="0" style="36" hidden="1" customWidth="1"/>
    <col min="15664" max="15664" width="24.7109375" style="36" customWidth="1"/>
    <col min="15665" max="15665" width="0" style="36" hidden="1" customWidth="1"/>
    <col min="15666" max="15666" width="24.28515625" style="36" customWidth="1"/>
    <col min="15667" max="15667" width="0" style="36" hidden="1" customWidth="1"/>
    <col min="15668" max="15668" width="24" style="36" customWidth="1"/>
    <col min="15669" max="15669" width="0" style="36" hidden="1" customWidth="1"/>
    <col min="15670" max="15670" width="24.7109375" style="36" customWidth="1"/>
    <col min="15671" max="15671" width="0" style="36" hidden="1" customWidth="1"/>
    <col min="15672" max="15672" width="22.42578125" style="36" customWidth="1"/>
    <col min="15673" max="15673" width="0" style="36" hidden="1" customWidth="1"/>
    <col min="15674" max="15674" width="25.28515625" style="36" customWidth="1"/>
    <col min="15675" max="15678" width="0" style="36" hidden="1" customWidth="1"/>
    <col min="15679" max="15679" width="23.7109375" style="36" customWidth="1"/>
    <col min="15680" max="15680" width="23" style="36" customWidth="1"/>
    <col min="15681" max="15681" width="28.42578125" style="36" customWidth="1"/>
    <col min="15682" max="15682" width="44.140625" style="36" customWidth="1"/>
    <col min="15683" max="15683" width="28.28515625" style="36" customWidth="1"/>
    <col min="15684" max="15685" width="15.7109375" style="36" customWidth="1"/>
    <col min="15686" max="15686" width="0" style="36" hidden="1" customWidth="1"/>
    <col min="15687" max="15687" width="15.7109375" style="36" customWidth="1"/>
    <col min="15688" max="15688" width="0" style="36" hidden="1" customWidth="1"/>
    <col min="15689" max="15689" width="15.7109375" style="36" customWidth="1"/>
    <col min="15690" max="15690" width="0" style="36" hidden="1" customWidth="1"/>
    <col min="15691" max="15691" width="15.7109375" style="36" customWidth="1"/>
    <col min="15692" max="15692" width="0" style="36" hidden="1" customWidth="1"/>
    <col min="15693" max="15693" width="15.7109375" style="36" customWidth="1"/>
    <col min="15694" max="15694" width="0" style="36" hidden="1" customWidth="1"/>
    <col min="15695" max="15695" width="15.7109375" style="36" customWidth="1"/>
    <col min="15696" max="15696" width="0" style="36" hidden="1" customWidth="1"/>
    <col min="15697" max="15697" width="15.7109375" style="36" customWidth="1"/>
    <col min="15698" max="15698" width="0" style="36" hidden="1" customWidth="1"/>
    <col min="15699" max="15699" width="11.42578125" style="36"/>
    <col min="15700" max="15700" width="13" style="36" customWidth="1"/>
    <col min="15701" max="15701" width="16.42578125" style="36" customWidth="1"/>
    <col min="15702" max="15705" width="15.7109375" style="36" customWidth="1"/>
    <col min="15706" max="15706" width="16.140625" style="36" customWidth="1"/>
    <col min="15707" max="15707" width="12.28515625" style="36" customWidth="1"/>
    <col min="15708" max="15708" width="14.28515625" style="36" customWidth="1"/>
    <col min="15709" max="15710" width="0" style="36" hidden="1" customWidth="1"/>
    <col min="15711" max="15711" width="13.85546875" style="36" customWidth="1"/>
    <col min="15712" max="15713" width="0" style="36" hidden="1" customWidth="1"/>
    <col min="15714" max="15715" width="12.28515625" style="36" customWidth="1"/>
    <col min="15716" max="15716" width="15.140625" style="36" customWidth="1"/>
    <col min="15717" max="15717" width="25.28515625" style="36" customWidth="1"/>
    <col min="15718" max="15728" width="17.85546875" style="36" customWidth="1"/>
    <col min="15729" max="15729" width="15.7109375" style="36" customWidth="1"/>
    <col min="15730" max="15872" width="11.42578125" style="36"/>
    <col min="15873" max="15873" width="1.42578125" style="36" customWidth="1"/>
    <col min="15874" max="15874" width="16.7109375" style="36" customWidth="1"/>
    <col min="15875" max="15875" width="71" style="36" customWidth="1"/>
    <col min="15876" max="15876" width="76.7109375" style="36" customWidth="1"/>
    <col min="15877" max="15877" width="30" style="36" customWidth="1"/>
    <col min="15878" max="15878" width="52" style="36" customWidth="1"/>
    <col min="15879" max="15879" width="45.140625" style="36" customWidth="1"/>
    <col min="15880" max="15880" width="34.42578125" style="36" customWidth="1"/>
    <col min="15881" max="15881" width="0" style="36" hidden="1" customWidth="1"/>
    <col min="15882" max="15882" width="23" style="36" customWidth="1"/>
    <col min="15883" max="15883" width="0" style="36" hidden="1" customWidth="1"/>
    <col min="15884" max="15884" width="23.42578125" style="36" customWidth="1"/>
    <col min="15885" max="15885" width="0" style="36" hidden="1" customWidth="1"/>
    <col min="15886" max="15886" width="21" style="36" customWidth="1"/>
    <col min="15887" max="15887" width="0" style="36" hidden="1" customWidth="1"/>
    <col min="15888" max="15888" width="22.42578125" style="36" customWidth="1"/>
    <col min="15889" max="15889" width="0" style="36" hidden="1" customWidth="1"/>
    <col min="15890" max="15890" width="26.42578125" style="36" customWidth="1"/>
    <col min="15891" max="15891" width="32.42578125" style="36" customWidth="1"/>
    <col min="15892" max="15893" width="0" style="36" hidden="1" customWidth="1"/>
    <col min="15894" max="15894" width="27.28515625" style="36" customWidth="1"/>
    <col min="15895" max="15895" width="0" style="36" hidden="1" customWidth="1"/>
    <col min="15896" max="15896" width="30.42578125" style="36" customWidth="1"/>
    <col min="15897" max="15897" width="0" style="36" hidden="1" customWidth="1"/>
    <col min="15898" max="15898" width="26.7109375" style="36" customWidth="1"/>
    <col min="15899" max="15899" width="0" style="36" hidden="1" customWidth="1"/>
    <col min="15900" max="15900" width="32.140625" style="36" customWidth="1"/>
    <col min="15901" max="15901" width="0" style="36" hidden="1" customWidth="1"/>
    <col min="15902" max="15902" width="28.28515625" style="36" customWidth="1"/>
    <col min="15903" max="15903" width="0" style="36" hidden="1" customWidth="1"/>
    <col min="15904" max="15904" width="25.42578125" style="36" customWidth="1"/>
    <col min="15905" max="15905" width="0" style="36" hidden="1" customWidth="1"/>
    <col min="15906" max="15906" width="30.140625" style="36" customWidth="1"/>
    <col min="15907" max="15907" width="0" style="36" hidden="1" customWidth="1"/>
    <col min="15908" max="15908" width="36" style="36" customWidth="1"/>
    <col min="15909" max="15909" width="0" style="36" hidden="1" customWidth="1"/>
    <col min="15910" max="15910" width="25.85546875" style="36" customWidth="1"/>
    <col min="15911" max="15911" width="0" style="36" hidden="1" customWidth="1"/>
    <col min="15912" max="15912" width="30" style="36" customWidth="1"/>
    <col min="15913" max="15913" width="0" style="36" hidden="1" customWidth="1"/>
    <col min="15914" max="15914" width="25.140625" style="36" customWidth="1"/>
    <col min="15915" max="15915" width="0" style="36" hidden="1" customWidth="1"/>
    <col min="15916" max="15916" width="25" style="36" customWidth="1"/>
    <col min="15917" max="15917" width="0" style="36" hidden="1" customWidth="1"/>
    <col min="15918" max="15918" width="23.85546875" style="36" customWidth="1"/>
    <col min="15919" max="15919" width="0" style="36" hidden="1" customWidth="1"/>
    <col min="15920" max="15920" width="24.7109375" style="36" customWidth="1"/>
    <col min="15921" max="15921" width="0" style="36" hidden="1" customWidth="1"/>
    <col min="15922" max="15922" width="24.28515625" style="36" customWidth="1"/>
    <col min="15923" max="15923" width="0" style="36" hidden="1" customWidth="1"/>
    <col min="15924" max="15924" width="24" style="36" customWidth="1"/>
    <col min="15925" max="15925" width="0" style="36" hidden="1" customWidth="1"/>
    <col min="15926" max="15926" width="24.7109375" style="36" customWidth="1"/>
    <col min="15927" max="15927" width="0" style="36" hidden="1" customWidth="1"/>
    <col min="15928" max="15928" width="22.42578125" style="36" customWidth="1"/>
    <col min="15929" max="15929" width="0" style="36" hidden="1" customWidth="1"/>
    <col min="15930" max="15930" width="25.28515625" style="36" customWidth="1"/>
    <col min="15931" max="15934" width="0" style="36" hidden="1" customWidth="1"/>
    <col min="15935" max="15935" width="23.7109375" style="36" customWidth="1"/>
    <col min="15936" max="15936" width="23" style="36" customWidth="1"/>
    <col min="15937" max="15937" width="28.42578125" style="36" customWidth="1"/>
    <col min="15938" max="15938" width="44.140625" style="36" customWidth="1"/>
    <col min="15939" max="15939" width="28.28515625" style="36" customWidth="1"/>
    <col min="15940" max="15941" width="15.7109375" style="36" customWidth="1"/>
    <col min="15942" max="15942" width="0" style="36" hidden="1" customWidth="1"/>
    <col min="15943" max="15943" width="15.7109375" style="36" customWidth="1"/>
    <col min="15944" max="15944" width="0" style="36" hidden="1" customWidth="1"/>
    <col min="15945" max="15945" width="15.7109375" style="36" customWidth="1"/>
    <col min="15946" max="15946" width="0" style="36" hidden="1" customWidth="1"/>
    <col min="15947" max="15947" width="15.7109375" style="36" customWidth="1"/>
    <col min="15948" max="15948" width="0" style="36" hidden="1" customWidth="1"/>
    <col min="15949" max="15949" width="15.7109375" style="36" customWidth="1"/>
    <col min="15950" max="15950" width="0" style="36" hidden="1" customWidth="1"/>
    <col min="15951" max="15951" width="15.7109375" style="36" customWidth="1"/>
    <col min="15952" max="15952" width="0" style="36" hidden="1" customWidth="1"/>
    <col min="15953" max="15953" width="15.7109375" style="36" customWidth="1"/>
    <col min="15954" max="15954" width="0" style="36" hidden="1" customWidth="1"/>
    <col min="15955" max="15955" width="11.42578125" style="36"/>
    <col min="15956" max="15956" width="13" style="36" customWidth="1"/>
    <col min="15957" max="15957" width="16.42578125" style="36" customWidth="1"/>
    <col min="15958" max="15961" width="15.7109375" style="36" customWidth="1"/>
    <col min="15962" max="15962" width="16.140625" style="36" customWidth="1"/>
    <col min="15963" max="15963" width="12.28515625" style="36" customWidth="1"/>
    <col min="15964" max="15964" width="14.28515625" style="36" customWidth="1"/>
    <col min="15965" max="15966" width="0" style="36" hidden="1" customWidth="1"/>
    <col min="15967" max="15967" width="13.85546875" style="36" customWidth="1"/>
    <col min="15968" max="15969" width="0" style="36" hidden="1" customWidth="1"/>
    <col min="15970" max="15971" width="12.28515625" style="36" customWidth="1"/>
    <col min="15972" max="15972" width="15.140625" style="36" customWidth="1"/>
    <col min="15973" max="15973" width="25.28515625" style="36" customWidth="1"/>
    <col min="15974" max="15984" width="17.85546875" style="36" customWidth="1"/>
    <col min="15985" max="15985" width="15.7109375" style="36" customWidth="1"/>
    <col min="15986" max="16128" width="11.42578125" style="36"/>
    <col min="16129" max="16129" width="1.42578125" style="36" customWidth="1"/>
    <col min="16130" max="16130" width="16.7109375" style="36" customWidth="1"/>
    <col min="16131" max="16131" width="71" style="36" customWidth="1"/>
    <col min="16132" max="16132" width="76.7109375" style="36" customWidth="1"/>
    <col min="16133" max="16133" width="30" style="36" customWidth="1"/>
    <col min="16134" max="16134" width="52" style="36" customWidth="1"/>
    <col min="16135" max="16135" width="45.140625" style="36" customWidth="1"/>
    <col min="16136" max="16136" width="34.42578125" style="36" customWidth="1"/>
    <col min="16137" max="16137" width="0" style="36" hidden="1" customWidth="1"/>
    <col min="16138" max="16138" width="23" style="36" customWidth="1"/>
    <col min="16139" max="16139" width="0" style="36" hidden="1" customWidth="1"/>
    <col min="16140" max="16140" width="23.42578125" style="36" customWidth="1"/>
    <col min="16141" max="16141" width="0" style="36" hidden="1" customWidth="1"/>
    <col min="16142" max="16142" width="21" style="36" customWidth="1"/>
    <col min="16143" max="16143" width="0" style="36" hidden="1" customWidth="1"/>
    <col min="16144" max="16144" width="22.42578125" style="36" customWidth="1"/>
    <col min="16145" max="16145" width="0" style="36" hidden="1" customWidth="1"/>
    <col min="16146" max="16146" width="26.42578125" style="36" customWidth="1"/>
    <col min="16147" max="16147" width="32.42578125" style="36" customWidth="1"/>
    <col min="16148" max="16149" width="0" style="36" hidden="1" customWidth="1"/>
    <col min="16150" max="16150" width="27.28515625" style="36" customWidth="1"/>
    <col min="16151" max="16151" width="0" style="36" hidden="1" customWidth="1"/>
    <col min="16152" max="16152" width="30.42578125" style="36" customWidth="1"/>
    <col min="16153" max="16153" width="0" style="36" hidden="1" customWidth="1"/>
    <col min="16154" max="16154" width="26.7109375" style="36" customWidth="1"/>
    <col min="16155" max="16155" width="0" style="36" hidden="1" customWidth="1"/>
    <col min="16156" max="16156" width="32.140625" style="36" customWidth="1"/>
    <col min="16157" max="16157" width="0" style="36" hidden="1" customWidth="1"/>
    <col min="16158" max="16158" width="28.28515625" style="36" customWidth="1"/>
    <col min="16159" max="16159" width="0" style="36" hidden="1" customWidth="1"/>
    <col min="16160" max="16160" width="25.42578125" style="36" customWidth="1"/>
    <col min="16161" max="16161" width="0" style="36" hidden="1" customWidth="1"/>
    <col min="16162" max="16162" width="30.140625" style="36" customWidth="1"/>
    <col min="16163" max="16163" width="0" style="36" hidden="1" customWidth="1"/>
    <col min="16164" max="16164" width="36" style="36" customWidth="1"/>
    <col min="16165" max="16165" width="0" style="36" hidden="1" customWidth="1"/>
    <col min="16166" max="16166" width="25.85546875" style="36" customWidth="1"/>
    <col min="16167" max="16167" width="0" style="36" hidden="1" customWidth="1"/>
    <col min="16168" max="16168" width="30" style="36" customWidth="1"/>
    <col min="16169" max="16169" width="0" style="36" hidden="1" customWidth="1"/>
    <col min="16170" max="16170" width="25.140625" style="36" customWidth="1"/>
    <col min="16171" max="16171" width="0" style="36" hidden="1" customWidth="1"/>
    <col min="16172" max="16172" width="25" style="36" customWidth="1"/>
    <col min="16173" max="16173" width="0" style="36" hidden="1" customWidth="1"/>
    <col min="16174" max="16174" width="23.85546875" style="36" customWidth="1"/>
    <col min="16175" max="16175" width="0" style="36" hidden="1" customWidth="1"/>
    <col min="16176" max="16176" width="24.7109375" style="36" customWidth="1"/>
    <col min="16177" max="16177" width="0" style="36" hidden="1" customWidth="1"/>
    <col min="16178" max="16178" width="24.28515625" style="36" customWidth="1"/>
    <col min="16179" max="16179" width="0" style="36" hidden="1" customWidth="1"/>
    <col min="16180" max="16180" width="24" style="36" customWidth="1"/>
    <col min="16181" max="16181" width="0" style="36" hidden="1" customWidth="1"/>
    <col min="16182" max="16182" width="24.7109375" style="36" customWidth="1"/>
    <col min="16183" max="16183" width="0" style="36" hidden="1" customWidth="1"/>
    <col min="16184" max="16184" width="22.42578125" style="36" customWidth="1"/>
    <col min="16185" max="16185" width="0" style="36" hidden="1" customWidth="1"/>
    <col min="16186" max="16186" width="25.28515625" style="36" customWidth="1"/>
    <col min="16187" max="16190" width="0" style="36" hidden="1" customWidth="1"/>
    <col min="16191" max="16191" width="23.7109375" style="36" customWidth="1"/>
    <col min="16192" max="16192" width="23" style="36" customWidth="1"/>
    <col min="16193" max="16193" width="28.42578125" style="36" customWidth="1"/>
    <col min="16194" max="16194" width="44.140625" style="36" customWidth="1"/>
    <col min="16195" max="16195" width="28.28515625" style="36" customWidth="1"/>
    <col min="16196" max="16197" width="15.7109375" style="36" customWidth="1"/>
    <col min="16198" max="16198" width="0" style="36" hidden="1" customWidth="1"/>
    <col min="16199" max="16199" width="15.7109375" style="36" customWidth="1"/>
    <col min="16200" max="16200" width="0" style="36" hidden="1" customWidth="1"/>
    <col min="16201" max="16201" width="15.7109375" style="36" customWidth="1"/>
    <col min="16202" max="16202" width="0" style="36" hidden="1" customWidth="1"/>
    <col min="16203" max="16203" width="15.7109375" style="36" customWidth="1"/>
    <col min="16204" max="16204" width="0" style="36" hidden="1" customWidth="1"/>
    <col min="16205" max="16205" width="15.7109375" style="36" customWidth="1"/>
    <col min="16206" max="16206" width="0" style="36" hidden="1" customWidth="1"/>
    <col min="16207" max="16207" width="15.7109375" style="36" customWidth="1"/>
    <col min="16208" max="16208" width="0" style="36" hidden="1" customWidth="1"/>
    <col min="16209" max="16209" width="15.7109375" style="36" customWidth="1"/>
    <col min="16210" max="16210" width="0" style="36" hidden="1" customWidth="1"/>
    <col min="16211" max="16211" width="11.42578125" style="36"/>
    <col min="16212" max="16212" width="13" style="36" customWidth="1"/>
    <col min="16213" max="16213" width="16.42578125" style="36" customWidth="1"/>
    <col min="16214" max="16217" width="15.7109375" style="36" customWidth="1"/>
    <col min="16218" max="16218" width="16.140625" style="36" customWidth="1"/>
    <col min="16219" max="16219" width="12.28515625" style="36" customWidth="1"/>
    <col min="16220" max="16220" width="14.28515625" style="36" customWidth="1"/>
    <col min="16221" max="16222" width="0" style="36" hidden="1" customWidth="1"/>
    <col min="16223" max="16223" width="13.85546875" style="36" customWidth="1"/>
    <col min="16224" max="16225" width="0" style="36" hidden="1" customWidth="1"/>
    <col min="16226" max="16227" width="12.28515625" style="36" customWidth="1"/>
    <col min="16228" max="16228" width="15.140625" style="36" customWidth="1"/>
    <col min="16229" max="16229" width="25.28515625" style="36" customWidth="1"/>
    <col min="16230" max="16240" width="17.85546875" style="36" customWidth="1"/>
    <col min="16241" max="16241" width="15.7109375" style="36" customWidth="1"/>
    <col min="16242" max="16384" width="11.42578125" style="36"/>
  </cols>
  <sheetData>
    <row r="1" spans="1:256" ht="30.75" customHeight="1" x14ac:dyDescent="0.3">
      <c r="A1" s="46"/>
      <c r="B1" s="119"/>
      <c r="C1" s="145"/>
      <c r="D1" s="1158" t="s">
        <v>469</v>
      </c>
      <c r="E1" s="1159" t="s">
        <v>1230</v>
      </c>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59"/>
      <c r="AL1" s="1159"/>
      <c r="AM1" s="1159"/>
      <c r="AN1" s="1159"/>
      <c r="AO1" s="1159"/>
      <c r="AP1" s="1159"/>
      <c r="AQ1" s="1159"/>
      <c r="AR1" s="1159"/>
      <c r="AS1" s="1159"/>
      <c r="AT1" s="1159"/>
      <c r="AU1" s="1159"/>
      <c r="AV1" s="1159"/>
      <c r="AW1" s="1159"/>
      <c r="AX1" s="1159"/>
      <c r="AY1" s="1159"/>
      <c r="AZ1" s="1159"/>
      <c r="BA1" s="1159"/>
      <c r="BB1" s="1159"/>
      <c r="BC1" s="1159"/>
      <c r="BD1" s="1159"/>
      <c r="BE1" s="1159"/>
      <c r="BF1" s="1159"/>
      <c r="BG1" s="1159"/>
      <c r="BH1" s="1159"/>
      <c r="BI1" s="1159"/>
      <c r="BJ1" s="1159"/>
      <c r="BK1" s="1159"/>
      <c r="BL1" s="1160"/>
      <c r="BM1" s="134" t="s">
        <v>963</v>
      </c>
      <c r="BN1" s="135">
        <v>7</v>
      </c>
    </row>
    <row r="2" spans="1:256" ht="26.25" customHeight="1" x14ac:dyDescent="0.3">
      <c r="A2" s="47"/>
      <c r="B2" s="120"/>
      <c r="C2" s="146"/>
      <c r="D2" s="1103"/>
      <c r="E2" s="1161"/>
      <c r="F2" s="1161"/>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1161"/>
      <c r="AZ2" s="1161"/>
      <c r="BA2" s="1161"/>
      <c r="BB2" s="1161"/>
      <c r="BC2" s="1161"/>
      <c r="BD2" s="1161"/>
      <c r="BE2" s="1161"/>
      <c r="BF2" s="1161"/>
      <c r="BG2" s="1161"/>
      <c r="BH2" s="1161"/>
      <c r="BI2" s="1161"/>
      <c r="BJ2" s="1161"/>
      <c r="BK2" s="1161"/>
      <c r="BL2" s="1103"/>
      <c r="BM2" s="134" t="s">
        <v>964</v>
      </c>
      <c r="BN2" s="136" t="s">
        <v>1234</v>
      </c>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1162"/>
      <c r="DL2" s="1162"/>
    </row>
    <row r="3" spans="1:256" ht="18.75" customHeight="1" x14ac:dyDescent="0.3">
      <c r="A3" s="47"/>
      <c r="B3" s="120"/>
      <c r="C3" s="146"/>
      <c r="D3" s="1163" t="s">
        <v>962</v>
      </c>
      <c r="E3" s="1164" t="s">
        <v>1231</v>
      </c>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1164"/>
      <c r="AZ3" s="1164"/>
      <c r="BA3" s="1164"/>
      <c r="BB3" s="1164"/>
      <c r="BC3" s="1164"/>
      <c r="BD3" s="1164"/>
      <c r="BE3" s="1164"/>
      <c r="BF3" s="1164"/>
      <c r="BG3" s="1164"/>
      <c r="BH3" s="1164"/>
      <c r="BI3" s="1164"/>
      <c r="BJ3" s="1164"/>
      <c r="BK3" s="1164"/>
      <c r="BL3" s="1163"/>
      <c r="BM3" s="1165" t="s">
        <v>965</v>
      </c>
      <c r="BN3" s="1167">
        <v>45139</v>
      </c>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1169"/>
      <c r="DL3" s="1169"/>
    </row>
    <row r="4" spans="1:256" s="41" customFormat="1" ht="14.25" customHeight="1" x14ac:dyDescent="0.3">
      <c r="A4" s="47"/>
      <c r="B4" s="121"/>
      <c r="C4" s="147"/>
      <c r="D4" s="1103"/>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1"/>
      <c r="BB4" s="1161"/>
      <c r="BC4" s="1161"/>
      <c r="BD4" s="1161"/>
      <c r="BE4" s="1161"/>
      <c r="BF4" s="1161"/>
      <c r="BG4" s="1161"/>
      <c r="BH4" s="1161"/>
      <c r="BI4" s="1161"/>
      <c r="BJ4" s="1161"/>
      <c r="BK4" s="1161"/>
      <c r="BL4" s="1103"/>
      <c r="BM4" s="1166"/>
      <c r="BN4" s="1168"/>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row>
    <row r="5" spans="1:256" ht="20.25" customHeight="1" x14ac:dyDescent="0.3">
      <c r="A5" s="47"/>
      <c r="B5" s="339"/>
      <c r="C5" s="340"/>
      <c r="D5" s="340"/>
      <c r="E5" s="1170" t="s">
        <v>961</v>
      </c>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c r="AE5" s="1170"/>
      <c r="AF5" s="1170"/>
      <c r="AG5" s="1170"/>
      <c r="AH5" s="1170"/>
      <c r="AI5" s="1170"/>
      <c r="AJ5" s="1170"/>
      <c r="AK5" s="1170"/>
      <c r="AL5" s="1170"/>
      <c r="AM5" s="1170"/>
      <c r="AN5" s="1170"/>
      <c r="AO5" s="1170"/>
      <c r="AP5" s="1170"/>
      <c r="AQ5" s="1170"/>
      <c r="AR5" s="1170"/>
      <c r="AS5" s="1170"/>
      <c r="AT5" s="1170"/>
      <c r="AU5" s="1170"/>
      <c r="AV5" s="1170"/>
      <c r="AW5" s="1170"/>
      <c r="AX5" s="1170"/>
      <c r="AY5" s="1170"/>
      <c r="AZ5" s="1170"/>
      <c r="BA5" s="1170"/>
      <c r="BB5" s="1170"/>
      <c r="BC5" s="1170"/>
      <c r="BD5" s="1170"/>
      <c r="BE5" s="1170"/>
      <c r="BF5" s="1170"/>
      <c r="BG5" s="1170"/>
      <c r="BH5" s="1170"/>
      <c r="BI5" s="1170"/>
      <c r="BJ5" s="1170"/>
      <c r="BK5" s="1170"/>
      <c r="BL5" s="1171"/>
      <c r="BM5" s="341"/>
      <c r="BN5" s="379"/>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row>
    <row r="6" spans="1:256" s="40" customFormat="1" ht="68.25" customHeight="1" x14ac:dyDescent="0.25">
      <c r="A6" s="42"/>
      <c r="B6" s="61" t="s">
        <v>232</v>
      </c>
      <c r="C6" s="115" t="s">
        <v>1190</v>
      </c>
      <c r="D6" s="63"/>
      <c r="E6" s="62" t="s">
        <v>456</v>
      </c>
      <c r="F6" s="1172" t="str">
        <f>IFERROR(INDEX('[3]VALIDACIÓN DE DATOS'!$AB$22:$AD$35,MATCH(C6,'[3]VALIDACIÓN DE DATOS'!$AB$22:$AB$35,0),2),"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G6" s="1173"/>
      <c r="H6" s="1173"/>
      <c r="I6" s="1173"/>
      <c r="J6" s="1173"/>
      <c r="K6" s="1173"/>
      <c r="L6" s="1173"/>
      <c r="M6" s="1173"/>
      <c r="N6" s="1173"/>
      <c r="O6" s="1173"/>
      <c r="P6" s="1173"/>
      <c r="Q6" s="1173"/>
      <c r="R6" s="1173"/>
      <c r="S6" s="1174"/>
      <c r="T6" s="51"/>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4"/>
      <c r="BN6" s="380"/>
    </row>
    <row r="7" spans="1:256" s="42" customFormat="1" ht="7.5" customHeight="1" x14ac:dyDescent="0.25">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381"/>
    </row>
    <row r="8" spans="1:256" s="287" customFormat="1" ht="16.5" customHeight="1" x14ac:dyDescent="0.5">
      <c r="B8" s="1175" t="s">
        <v>976</v>
      </c>
      <c r="C8" s="1176"/>
      <c r="D8" s="1176"/>
      <c r="E8" s="288"/>
      <c r="F8" s="288"/>
      <c r="G8" s="289"/>
      <c r="H8" s="290"/>
      <c r="I8" s="291"/>
      <c r="J8" s="291"/>
      <c r="K8" s="291"/>
      <c r="L8" s="291"/>
      <c r="M8" s="291"/>
      <c r="N8" s="291"/>
      <c r="O8" s="291"/>
      <c r="P8" s="291"/>
      <c r="Q8" s="291"/>
      <c r="R8" s="1179" t="s">
        <v>167</v>
      </c>
      <c r="S8" s="1179"/>
      <c r="T8" s="1179"/>
      <c r="U8" s="1179"/>
      <c r="V8" s="1179"/>
      <c r="W8" s="1179"/>
      <c r="X8" s="1179"/>
      <c r="Y8" s="1179"/>
      <c r="Z8" s="1179"/>
      <c r="AA8" s="1179"/>
      <c r="AB8" s="1179"/>
      <c r="AC8" s="1179"/>
      <c r="AD8" s="1179"/>
      <c r="AE8" s="1179"/>
      <c r="AF8" s="1179"/>
      <c r="AG8" s="1179"/>
      <c r="AH8" s="1179"/>
      <c r="AI8" s="1179"/>
      <c r="AJ8" s="1179"/>
      <c r="AK8" s="1179"/>
      <c r="AL8" s="1179"/>
      <c r="AM8" s="1179"/>
      <c r="AN8" s="1179"/>
      <c r="AO8" s="1179"/>
      <c r="AP8" s="1179"/>
      <c r="AQ8" s="1179"/>
      <c r="AR8" s="1179"/>
      <c r="AS8" s="1179"/>
      <c r="AT8" s="1179"/>
      <c r="AU8" s="1179"/>
      <c r="AV8" s="1179"/>
      <c r="AW8" s="1179"/>
      <c r="AX8" s="1179"/>
      <c r="AY8" s="1179"/>
      <c r="AZ8" s="1179"/>
      <c r="BA8" s="1179"/>
      <c r="BB8" s="1179"/>
      <c r="BC8" s="1179"/>
      <c r="BD8" s="1179"/>
      <c r="BE8" s="1179"/>
      <c r="BF8" s="1179"/>
      <c r="BG8" s="291"/>
      <c r="BH8" s="291"/>
      <c r="BI8" s="291"/>
      <c r="BJ8" s="291"/>
      <c r="BK8" s="291"/>
      <c r="BL8" s="291"/>
      <c r="BM8" s="291"/>
      <c r="BN8" s="292"/>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287" customFormat="1" ht="17.25" customHeight="1" thickBot="1" x14ac:dyDescent="0.3">
      <c r="B9" s="1177"/>
      <c r="C9" s="1178"/>
      <c r="D9" s="1178"/>
      <c r="E9" s="293"/>
      <c r="F9" s="293"/>
      <c r="G9" s="294"/>
      <c r="H9" s="295"/>
      <c r="I9" s="296"/>
      <c r="J9" s="1181" t="s">
        <v>26</v>
      </c>
      <c r="K9" s="1182"/>
      <c r="L9" s="1182"/>
      <c r="M9" s="1182"/>
      <c r="N9" s="1182"/>
      <c r="O9" s="1182"/>
      <c r="P9" s="1183"/>
      <c r="Q9" s="297"/>
      <c r="R9" s="1180"/>
      <c r="S9" s="1180"/>
      <c r="T9" s="1180"/>
      <c r="U9" s="1180"/>
      <c r="V9" s="1180"/>
      <c r="W9" s="1180"/>
      <c r="X9" s="1180"/>
      <c r="Y9" s="1180"/>
      <c r="Z9" s="1180"/>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298"/>
      <c r="BH9" s="298"/>
      <c r="BI9" s="298"/>
      <c r="BJ9" s="298"/>
      <c r="BK9" s="298"/>
      <c r="BL9" s="298"/>
      <c r="BM9" s="298"/>
      <c r="BN9" s="296"/>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299" customFormat="1" ht="87.75" customHeight="1" thickBot="1" x14ac:dyDescent="0.3">
      <c r="B10" s="26" t="s">
        <v>159</v>
      </c>
      <c r="C10" s="769" t="s">
        <v>25</v>
      </c>
      <c r="D10" s="770" t="s">
        <v>184</v>
      </c>
      <c r="E10" s="26" t="s">
        <v>418</v>
      </c>
      <c r="F10" s="26" t="s">
        <v>2</v>
      </c>
      <c r="G10" s="26" t="s">
        <v>28</v>
      </c>
      <c r="H10" s="26" t="s">
        <v>154</v>
      </c>
      <c r="I10" s="300" t="s">
        <v>4</v>
      </c>
      <c r="J10" s="26" t="s">
        <v>90</v>
      </c>
      <c r="K10" s="301"/>
      <c r="L10" s="26" t="s">
        <v>91</v>
      </c>
      <c r="M10" s="302"/>
      <c r="N10" s="26" t="s">
        <v>92</v>
      </c>
      <c r="O10" s="302"/>
      <c r="P10" s="26" t="s">
        <v>146</v>
      </c>
      <c r="Q10" s="303"/>
      <c r="R10" s="300" t="s">
        <v>470</v>
      </c>
      <c r="S10" s="304" t="s">
        <v>114</v>
      </c>
      <c r="T10" s="26" t="s">
        <v>481</v>
      </c>
      <c r="U10" s="300" t="s">
        <v>482</v>
      </c>
      <c r="V10" s="26" t="s">
        <v>124</v>
      </c>
      <c r="W10" s="300"/>
      <c r="X10" s="26" t="s">
        <v>125</v>
      </c>
      <c r="Y10" s="300"/>
      <c r="Z10" s="26" t="s">
        <v>126</v>
      </c>
      <c r="AA10" s="300"/>
      <c r="AB10" s="26" t="s">
        <v>127</v>
      </c>
      <c r="AC10" s="300"/>
      <c r="AD10" s="26" t="s">
        <v>977</v>
      </c>
      <c r="AE10" s="300"/>
      <c r="AF10" s="26" t="s">
        <v>128</v>
      </c>
      <c r="AG10" s="300"/>
      <c r="AH10" s="26" t="s">
        <v>129</v>
      </c>
      <c r="AI10" s="300"/>
      <c r="AJ10" s="26" t="s">
        <v>130</v>
      </c>
      <c r="AK10" s="300"/>
      <c r="AL10" s="26" t="s">
        <v>131</v>
      </c>
      <c r="AM10" s="300"/>
      <c r="AN10" s="26" t="s">
        <v>132</v>
      </c>
      <c r="AO10" s="300"/>
      <c r="AP10" s="26" t="s">
        <v>133</v>
      </c>
      <c r="AQ10" s="300"/>
      <c r="AR10" s="26" t="s">
        <v>134</v>
      </c>
      <c r="AS10" s="300"/>
      <c r="AT10" s="26" t="s">
        <v>135</v>
      </c>
      <c r="AU10" s="300"/>
      <c r="AV10" s="26" t="s">
        <v>136</v>
      </c>
      <c r="AW10" s="300"/>
      <c r="AX10" s="26" t="s">
        <v>137</v>
      </c>
      <c r="AY10" s="300"/>
      <c r="AZ10" s="26" t="s">
        <v>138</v>
      </c>
      <c r="BA10" s="300"/>
      <c r="BB10" s="26" t="s">
        <v>139</v>
      </c>
      <c r="BC10" s="300"/>
      <c r="BD10" s="26" t="s">
        <v>140</v>
      </c>
      <c r="BE10" s="300"/>
      <c r="BF10" s="26" t="s">
        <v>141</v>
      </c>
      <c r="BG10" s="300"/>
      <c r="BH10" s="300" t="s">
        <v>471</v>
      </c>
      <c r="BI10" s="305" t="s">
        <v>472</v>
      </c>
      <c r="BJ10" s="300" t="s">
        <v>6</v>
      </c>
      <c r="BK10" s="300" t="s">
        <v>960</v>
      </c>
      <c r="BL10" s="300" t="s">
        <v>155</v>
      </c>
      <c r="BM10" s="300" t="s">
        <v>157</v>
      </c>
      <c r="BN10" s="26" t="s">
        <v>421</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603" customFormat="1" ht="105" x14ac:dyDescent="0.2">
      <c r="B11" s="604" t="s">
        <v>188</v>
      </c>
      <c r="C11" s="771" t="s">
        <v>1286</v>
      </c>
      <c r="D11" s="771" t="s">
        <v>1685</v>
      </c>
      <c r="E11" s="35" t="s">
        <v>419</v>
      </c>
      <c r="F11" s="549" t="s">
        <v>1686</v>
      </c>
      <c r="G11" s="549" t="s">
        <v>1687</v>
      </c>
      <c r="H11" s="568"/>
      <c r="I11" s="641">
        <v>1</v>
      </c>
      <c r="J11" s="568" t="s">
        <v>76</v>
      </c>
      <c r="K11" s="641" t="b">
        <v>0</v>
      </c>
      <c r="L11" s="568" t="s">
        <v>76</v>
      </c>
      <c r="M11" s="641" t="b">
        <v>0</v>
      </c>
      <c r="N11" s="568" t="s">
        <v>76</v>
      </c>
      <c r="O11" s="641" t="b">
        <v>0</v>
      </c>
      <c r="P11" s="568" t="s">
        <v>76</v>
      </c>
      <c r="Q11" s="641">
        <f>IF(P11="Posible",3,IF(P11="Rara vez",1,IF(P11="Improbable",2,IF(P11="Probable",4,IF(P11="Casi seguro",5)))))</f>
        <v>1</v>
      </c>
      <c r="R11" s="641">
        <f>IFERROR(IF(I11=FALSE,ROUND(AVERAGE(K11,M11,O11,Q11),0),IF(I11&gt;0,I11)),"  ")</f>
        <v>1</v>
      </c>
      <c r="S11" s="642" t="str">
        <f>IF(AND(COUNTBLANK(H11)=1,COUNTBLANK(J11)=1)," ",IF(R11=1,"Rara vez",IF(R11=2,"Improbable",IF(R11=3,"Posible",IF(R11=4,"Probable",IF(R11=5,"Casi seguro"))))))</f>
        <v>Rara vez</v>
      </c>
      <c r="T11" s="643"/>
      <c r="U11" s="641"/>
      <c r="V11" s="568" t="s">
        <v>1243</v>
      </c>
      <c r="W11" s="641">
        <v>1</v>
      </c>
      <c r="X11" s="568" t="s">
        <v>1243</v>
      </c>
      <c r="Y11" s="641">
        <v>1</v>
      </c>
      <c r="Z11" s="568" t="s">
        <v>1243</v>
      </c>
      <c r="AA11" s="641">
        <v>1</v>
      </c>
      <c r="AB11" s="568" t="s">
        <v>1243</v>
      </c>
      <c r="AC11" s="641">
        <v>1</v>
      </c>
      <c r="AD11" s="568" t="s">
        <v>1243</v>
      </c>
      <c r="AE11" s="641">
        <v>1</v>
      </c>
      <c r="AF11" s="568" t="s">
        <v>1243</v>
      </c>
      <c r="AG11" s="641">
        <v>1</v>
      </c>
      <c r="AH11" s="568" t="s">
        <v>1243</v>
      </c>
      <c r="AI11" s="641">
        <v>1</v>
      </c>
      <c r="AJ11" s="568" t="s">
        <v>1243</v>
      </c>
      <c r="AK11" s="641">
        <v>1</v>
      </c>
      <c r="AL11" s="568" t="s">
        <v>1244</v>
      </c>
      <c r="AM11" s="641">
        <v>0</v>
      </c>
      <c r="AN11" s="568" t="s">
        <v>1243</v>
      </c>
      <c r="AO11" s="641" t="b">
        <v>0</v>
      </c>
      <c r="AP11" s="568" t="s">
        <v>1243</v>
      </c>
      <c r="AQ11" s="641">
        <v>1</v>
      </c>
      <c r="AR11" s="568" t="s">
        <v>1243</v>
      </c>
      <c r="AS11" s="641">
        <v>1</v>
      </c>
      <c r="AT11" s="568" t="s">
        <v>1243</v>
      </c>
      <c r="AU11" s="641">
        <v>1</v>
      </c>
      <c r="AV11" s="568" t="s">
        <v>1243</v>
      </c>
      <c r="AW11" s="641">
        <v>1</v>
      </c>
      <c r="AX11" s="568" t="s">
        <v>1244</v>
      </c>
      <c r="AY11" s="641">
        <v>0</v>
      </c>
      <c r="AZ11" s="568" t="s">
        <v>1243</v>
      </c>
      <c r="BA11" s="641">
        <v>1</v>
      </c>
      <c r="BB11" s="568" t="s">
        <v>1243</v>
      </c>
      <c r="BC11" s="641">
        <v>1</v>
      </c>
      <c r="BD11" s="568" t="s">
        <v>1244</v>
      </c>
      <c r="BE11" s="641">
        <v>0</v>
      </c>
      <c r="BF11" s="568" t="s">
        <v>1243</v>
      </c>
      <c r="BG11" s="641">
        <f t="shared" ref="BG11:BG77" si="0">IF(BF11="SI",1,IF(BF11="NO",0))</f>
        <v>1</v>
      </c>
      <c r="BH11" s="641" t="str">
        <f t="shared" ref="BH11:BH77" si="1">IF(BJ11=FALSE," ",IF(BJ11&lt;6,"Moderado",IF(BJ11&gt;11,"Catastrófico",IF(BJ11&gt;5,"Mayor"))))</f>
        <v>Catastrófico</v>
      </c>
      <c r="BI11" s="641"/>
      <c r="BJ11" s="641">
        <f>IF(OR(E11="Corrupción ",E11="Conflicto de Intereses"),W11+Y11+AA11+AC11+AE11+AG11+AI11+AK11+AM11+AO11+AQ11+AS11+AU11+AW11+AY11+BA11+BC11+BE11+BG11)</f>
        <v>15</v>
      </c>
      <c r="BK11" s="641">
        <f t="shared" ref="BK11:BK77" si="2">IF(BL11="Moderado",3,IF(BL11="Mayor",4,IF(BL11="Catastrófico",5,IF(BL11=" "," "))))</f>
        <v>5</v>
      </c>
      <c r="BL11" s="641" t="str">
        <f t="shared" ref="BL11:BL77" si="3">IF(BJ11&gt;=0,BH11)</f>
        <v>Catastrófico</v>
      </c>
      <c r="BM11" s="641" t="str">
        <f t="shared" ref="BM11:BM77" si="4">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568" t="s">
        <v>1287</v>
      </c>
      <c r="BO11" s="608"/>
      <c r="BP11" s="608"/>
      <c r="BQ11" s="608"/>
      <c r="BR11" s="608"/>
      <c r="BS11" s="608"/>
      <c r="BT11" s="608"/>
      <c r="BU11" s="608"/>
      <c r="BV11" s="608"/>
      <c r="BW11" s="608"/>
      <c r="BX11" s="608"/>
      <c r="BY11" s="608"/>
      <c r="BZ11" s="608"/>
      <c r="CA11" s="608"/>
      <c r="CB11" s="608"/>
      <c r="CC11" s="608"/>
      <c r="CD11" s="608"/>
      <c r="CE11" s="608"/>
      <c r="CF11" s="608"/>
      <c r="CG11" s="608"/>
      <c r="CH11" s="608"/>
      <c r="CI11" s="608"/>
      <c r="CJ11" s="608"/>
      <c r="CK11" s="608"/>
      <c r="CL11" s="608"/>
      <c r="CM11" s="608"/>
      <c r="CN11" s="608"/>
      <c r="CO11" s="608"/>
      <c r="CP11" s="608"/>
      <c r="CQ11" s="608"/>
      <c r="CR11" s="608"/>
      <c r="CS11" s="608"/>
      <c r="CT11" s="608"/>
      <c r="CU11" s="608"/>
      <c r="CV11" s="608"/>
      <c r="CW11" s="608"/>
      <c r="CX11" s="608"/>
      <c r="CY11" s="608"/>
      <c r="CZ11" s="608"/>
      <c r="DA11" s="608"/>
      <c r="DB11" s="608"/>
      <c r="DC11" s="608"/>
      <c r="DD11" s="608"/>
      <c r="DE11" s="608"/>
      <c r="DF11" s="608"/>
      <c r="DG11" s="608"/>
      <c r="DH11" s="608"/>
      <c r="DI11" s="608"/>
      <c r="DJ11" s="608"/>
      <c r="DK11" s="608"/>
      <c r="DL11" s="608"/>
      <c r="DM11" s="608"/>
      <c r="DN11" s="608"/>
      <c r="DO11" s="608"/>
      <c r="DP11" s="608"/>
      <c r="DQ11" s="608"/>
      <c r="DR11" s="608"/>
      <c r="DS11" s="608"/>
      <c r="DT11" s="608"/>
      <c r="DU11" s="608"/>
      <c r="DV11" s="608"/>
      <c r="DW11" s="608"/>
      <c r="DX11" s="608"/>
      <c r="DY11" s="608"/>
      <c r="DZ11" s="608"/>
      <c r="EA11" s="608"/>
      <c r="EB11" s="608"/>
      <c r="EC11" s="608"/>
      <c r="ED11" s="608"/>
      <c r="EE11" s="608"/>
      <c r="EF11" s="608"/>
      <c r="EG11" s="608"/>
      <c r="EH11" s="608"/>
      <c r="EI11" s="608"/>
      <c r="EJ11" s="608"/>
      <c r="EK11" s="608"/>
      <c r="EL11" s="608"/>
      <c r="EM11" s="608"/>
      <c r="EN11" s="608"/>
      <c r="EO11" s="608"/>
      <c r="EP11" s="608"/>
      <c r="EQ11" s="608"/>
      <c r="ER11" s="608"/>
      <c r="ES11" s="608"/>
      <c r="ET11" s="608"/>
      <c r="EU11" s="608"/>
      <c r="EV11" s="608"/>
      <c r="EW11" s="608"/>
      <c r="EX11" s="608"/>
      <c r="EY11" s="608"/>
      <c r="EZ11" s="608"/>
      <c r="FA11" s="608"/>
      <c r="FB11" s="608"/>
      <c r="FC11" s="608"/>
      <c r="FD11" s="608"/>
      <c r="FE11" s="608"/>
      <c r="FF11" s="608"/>
      <c r="FG11" s="608"/>
      <c r="FH11" s="608"/>
      <c r="FI11" s="608"/>
      <c r="FJ11" s="608"/>
      <c r="FK11" s="608"/>
      <c r="FL11" s="608"/>
      <c r="FM11" s="608"/>
      <c r="FN11" s="608"/>
      <c r="FO11" s="608"/>
      <c r="FP11" s="608"/>
      <c r="FQ11" s="608"/>
      <c r="FR11" s="608"/>
      <c r="FS11" s="608"/>
      <c r="FT11" s="608"/>
      <c r="FU11" s="608"/>
      <c r="FV11" s="608"/>
      <c r="FW11" s="608"/>
      <c r="FX11" s="608"/>
      <c r="FY11" s="608"/>
      <c r="FZ11" s="608"/>
      <c r="GA11" s="608"/>
      <c r="GB11" s="608"/>
      <c r="GC11" s="608"/>
      <c r="GD11" s="608"/>
      <c r="GE11" s="608"/>
      <c r="GF11" s="608"/>
      <c r="GG11" s="608"/>
      <c r="GH11" s="608"/>
      <c r="GI11" s="608"/>
      <c r="GJ11" s="608"/>
      <c r="GK11" s="608"/>
      <c r="GL11" s="608"/>
      <c r="GM11" s="608"/>
      <c r="GN11" s="608"/>
      <c r="GO11" s="608"/>
      <c r="GP11" s="608"/>
      <c r="GQ11" s="608"/>
      <c r="GR11" s="608"/>
      <c r="GS11" s="608"/>
      <c r="GT11" s="608"/>
      <c r="GU11" s="608"/>
      <c r="GV11" s="608"/>
      <c r="GW11" s="608"/>
      <c r="GX11" s="608"/>
      <c r="GY11" s="608"/>
      <c r="GZ11" s="608"/>
      <c r="HA11" s="608"/>
      <c r="HB11" s="608"/>
      <c r="HC11" s="608"/>
      <c r="HD11" s="608"/>
      <c r="HE11" s="608"/>
      <c r="HF11" s="608"/>
      <c r="HG11" s="608"/>
      <c r="HH11" s="608"/>
      <c r="HI11" s="608"/>
      <c r="HJ11" s="608"/>
      <c r="HK11" s="608"/>
      <c r="HL11" s="608"/>
      <c r="HM11" s="608"/>
      <c r="HN11" s="608"/>
      <c r="HO11" s="608"/>
      <c r="HP11" s="608"/>
      <c r="HQ11" s="608"/>
      <c r="HR11" s="608"/>
      <c r="HS11" s="608"/>
      <c r="HT11" s="608"/>
      <c r="HU11" s="608"/>
      <c r="HV11" s="608"/>
      <c r="HW11" s="608"/>
      <c r="HX11" s="608"/>
      <c r="HY11" s="608"/>
      <c r="HZ11" s="608"/>
      <c r="IA11" s="608"/>
      <c r="IB11" s="608"/>
      <c r="IC11" s="608"/>
      <c r="ID11" s="608"/>
      <c r="IE11" s="608"/>
      <c r="IF11" s="608"/>
      <c r="IG11" s="608"/>
      <c r="IH11" s="608"/>
      <c r="II11" s="608"/>
      <c r="IJ11" s="608"/>
      <c r="IK11" s="608"/>
      <c r="IL11" s="608"/>
      <c r="IM11" s="608"/>
      <c r="IN11" s="608"/>
      <c r="IO11" s="608"/>
      <c r="IP11" s="608"/>
      <c r="IQ11" s="608"/>
      <c r="IR11" s="608"/>
      <c r="IS11" s="608"/>
      <c r="IT11" s="608"/>
      <c r="IU11" s="608"/>
      <c r="IV11" s="608"/>
    </row>
    <row r="12" spans="1:256" s="603" customFormat="1" ht="127.5" x14ac:dyDescent="0.2">
      <c r="B12" s="604" t="s">
        <v>189</v>
      </c>
      <c r="C12" s="772" t="s">
        <v>1475</v>
      </c>
      <c r="D12" s="772" t="s">
        <v>1665</v>
      </c>
      <c r="E12" s="598" t="s">
        <v>419</v>
      </c>
      <c r="F12" s="599" t="s">
        <v>1666</v>
      </c>
      <c r="G12" s="600" t="s">
        <v>1667</v>
      </c>
      <c r="H12" s="605"/>
      <c r="I12" s="65">
        <v>1</v>
      </c>
      <c r="J12" s="605" t="s">
        <v>76</v>
      </c>
      <c r="K12" s="65">
        <v>1</v>
      </c>
      <c r="L12" s="605" t="s">
        <v>76</v>
      </c>
      <c r="M12" s="65">
        <v>1</v>
      </c>
      <c r="N12" s="605" t="s">
        <v>75</v>
      </c>
      <c r="O12" s="65">
        <v>2</v>
      </c>
      <c r="P12" s="605" t="s">
        <v>76</v>
      </c>
      <c r="Q12" s="65">
        <f>IF(P12="Posible",3,IF(P12="Rara vez",1,IF(P12="Improbable",2,IF(P12="Probable",4,IF(P12="Casi seguro",5)))))</f>
        <v>1</v>
      </c>
      <c r="R12" s="65">
        <f>IFERROR(IF(I12=FALSE,ROUND(AVERAGE(K12,M12,O12,Q12),0),IF(I12&gt;0,I12)),"  ")</f>
        <v>1</v>
      </c>
      <c r="S12" s="606" t="str">
        <f>IF(AND(COUNTBLANK(H12)=1,COUNTBLANK(J12)=1)," ",IF(R12=1,"Rara vez",IF(R12=2,"Improbable",IF(R12=3,"Posible",IF(R12=4,"Probable",IF(R12=5,"Casi seguro"))))))</f>
        <v>Rara vez</v>
      </c>
      <c r="T12" s="607"/>
      <c r="U12" s="65"/>
      <c r="V12" s="605" t="s">
        <v>1243</v>
      </c>
      <c r="W12" s="65">
        <v>1</v>
      </c>
      <c r="X12" s="605" t="s">
        <v>1243</v>
      </c>
      <c r="Y12" s="65">
        <v>1</v>
      </c>
      <c r="Z12" s="605" t="s">
        <v>1243</v>
      </c>
      <c r="AA12" s="65">
        <v>1</v>
      </c>
      <c r="AB12" s="605" t="s">
        <v>1243</v>
      </c>
      <c r="AC12" s="65">
        <v>1</v>
      </c>
      <c r="AD12" s="605" t="s">
        <v>1243</v>
      </c>
      <c r="AE12" s="65">
        <v>1</v>
      </c>
      <c r="AF12" s="605" t="s">
        <v>1244</v>
      </c>
      <c r="AG12" s="65">
        <v>0</v>
      </c>
      <c r="AH12" s="605" t="s">
        <v>1243</v>
      </c>
      <c r="AI12" s="65">
        <v>1</v>
      </c>
      <c r="AJ12" s="605" t="s">
        <v>1243</v>
      </c>
      <c r="AK12" s="65">
        <v>1</v>
      </c>
      <c r="AL12" s="605" t="s">
        <v>1243</v>
      </c>
      <c r="AM12" s="65">
        <v>1</v>
      </c>
      <c r="AN12" s="605" t="s">
        <v>1243</v>
      </c>
      <c r="AO12" s="65">
        <v>1</v>
      </c>
      <c r="AP12" s="605" t="s">
        <v>1243</v>
      </c>
      <c r="AQ12" s="65">
        <v>1</v>
      </c>
      <c r="AR12" s="605" t="s">
        <v>1243</v>
      </c>
      <c r="AS12" s="65">
        <v>1</v>
      </c>
      <c r="AT12" s="605" t="s">
        <v>1243</v>
      </c>
      <c r="AU12" s="65">
        <v>1</v>
      </c>
      <c r="AV12" s="605" t="s">
        <v>1243</v>
      </c>
      <c r="AW12" s="65">
        <v>1</v>
      </c>
      <c r="AX12" s="605" t="s">
        <v>1244</v>
      </c>
      <c r="AY12" s="65">
        <v>0</v>
      </c>
      <c r="AZ12" s="605" t="s">
        <v>1243</v>
      </c>
      <c r="BA12" s="65">
        <v>1</v>
      </c>
      <c r="BB12" s="605" t="s">
        <v>1243</v>
      </c>
      <c r="BC12" s="65">
        <v>1</v>
      </c>
      <c r="BD12" s="605" t="s">
        <v>1244</v>
      </c>
      <c r="BE12" s="65">
        <v>0</v>
      </c>
      <c r="BF12" s="605" t="s">
        <v>1243</v>
      </c>
      <c r="BG12" s="65">
        <f>IF(BF12="SI",1,IF(BF12="NO",0))</f>
        <v>1</v>
      </c>
      <c r="BH12" s="65" t="str">
        <f>IF(BJ12=FALSE," ",IF(BJ12&lt;6,"Moderado",IF(BJ12&gt;11,"Catastrófico",IF(BJ12&gt;5,"Mayor"))))</f>
        <v>Catastrófico</v>
      </c>
      <c r="BI12" s="65"/>
      <c r="BJ12" s="65">
        <f>IF(OR(E12="Corrupción ",E12="Conflicto de Intereses"),W12+Y12+AA12+AC12+AE12+AG12+AI12+AK12+AM12+AO12+AQ12+AS12+AU12+AW12+AY12+BA12+BC12+BE12+BG12)</f>
        <v>16</v>
      </c>
      <c r="BK12" s="65">
        <f>IF(BL12="Moderado",3,IF(BL12="Mayor",4,IF(BL12="Catastrófico",5,IF(BL12=" "," "))))</f>
        <v>5</v>
      </c>
      <c r="BL12" s="65" t="str">
        <f>IF(BJ12&gt;=0,BH12)</f>
        <v>Catastrófico</v>
      </c>
      <c r="BM12" s="65"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605" t="s">
        <v>1534</v>
      </c>
      <c r="BO12" s="608"/>
      <c r="BP12" s="608"/>
      <c r="BQ12" s="608"/>
      <c r="BR12" s="608"/>
      <c r="BS12" s="608"/>
      <c r="BT12" s="608"/>
      <c r="BU12" s="608"/>
      <c r="BV12" s="608"/>
      <c r="BW12" s="608"/>
      <c r="BX12" s="608"/>
      <c r="BY12" s="608"/>
      <c r="BZ12" s="608"/>
      <c r="CA12" s="608"/>
      <c r="CB12" s="608"/>
      <c r="CC12" s="608"/>
      <c r="CD12" s="608"/>
      <c r="CE12" s="608"/>
      <c r="CF12" s="608"/>
      <c r="CG12" s="608"/>
      <c r="CH12" s="608"/>
      <c r="CI12" s="608"/>
      <c r="CJ12" s="608"/>
      <c r="CK12" s="608"/>
      <c r="CL12" s="608"/>
      <c r="CM12" s="608"/>
      <c r="CN12" s="608"/>
      <c r="CO12" s="608"/>
      <c r="CP12" s="608"/>
      <c r="CQ12" s="608"/>
      <c r="CR12" s="608"/>
      <c r="CS12" s="608"/>
      <c r="CT12" s="608"/>
      <c r="CU12" s="608"/>
      <c r="CV12" s="608"/>
      <c r="CW12" s="608"/>
      <c r="CX12" s="608"/>
      <c r="CY12" s="608"/>
      <c r="CZ12" s="608"/>
      <c r="DA12" s="608"/>
      <c r="DB12" s="608"/>
      <c r="DC12" s="608"/>
      <c r="DD12" s="608"/>
      <c r="DE12" s="608"/>
      <c r="DF12" s="608"/>
      <c r="DG12" s="608"/>
      <c r="DH12" s="608"/>
      <c r="DI12" s="608"/>
      <c r="DJ12" s="608"/>
      <c r="DK12" s="608"/>
      <c r="DL12" s="608"/>
      <c r="DM12" s="608"/>
      <c r="DN12" s="608"/>
      <c r="DO12" s="608"/>
      <c r="DP12" s="608"/>
      <c r="DQ12" s="608"/>
      <c r="DR12" s="608"/>
      <c r="DS12" s="608"/>
      <c r="DT12" s="608"/>
      <c r="DU12" s="608"/>
      <c r="DV12" s="608"/>
      <c r="DW12" s="608"/>
      <c r="DX12" s="608"/>
      <c r="DY12" s="608"/>
      <c r="DZ12" s="608"/>
      <c r="EA12" s="608"/>
      <c r="EB12" s="608"/>
      <c r="EC12" s="608"/>
      <c r="ED12" s="608"/>
      <c r="EE12" s="608"/>
      <c r="EF12" s="608"/>
      <c r="EG12" s="608"/>
      <c r="EH12" s="608"/>
      <c r="EI12" s="608"/>
      <c r="EJ12" s="608"/>
      <c r="EK12" s="608"/>
      <c r="EL12" s="608"/>
      <c r="EM12" s="608"/>
      <c r="EN12" s="608"/>
      <c r="EO12" s="608"/>
      <c r="EP12" s="608"/>
      <c r="EQ12" s="608"/>
      <c r="ER12" s="608"/>
      <c r="ES12" s="608"/>
      <c r="ET12" s="608"/>
      <c r="EU12" s="608"/>
      <c r="EV12" s="608"/>
      <c r="EW12" s="608"/>
      <c r="EX12" s="608"/>
      <c r="EY12" s="608"/>
      <c r="EZ12" s="608"/>
      <c r="FA12" s="608"/>
      <c r="FB12" s="608"/>
      <c r="FC12" s="608"/>
      <c r="FD12" s="608"/>
      <c r="FE12" s="608"/>
      <c r="FF12" s="608"/>
      <c r="FG12" s="608"/>
      <c r="FH12" s="608"/>
      <c r="FI12" s="608"/>
      <c r="FJ12" s="608"/>
      <c r="FK12" s="608"/>
      <c r="FL12" s="608"/>
      <c r="FM12" s="608"/>
      <c r="FN12" s="608"/>
      <c r="FO12" s="608"/>
      <c r="FP12" s="608"/>
      <c r="FQ12" s="608"/>
      <c r="FR12" s="608"/>
      <c r="FS12" s="608"/>
      <c r="FT12" s="608"/>
      <c r="FU12" s="608"/>
      <c r="FV12" s="608"/>
      <c r="FW12" s="608"/>
      <c r="FX12" s="608"/>
      <c r="FY12" s="608"/>
      <c r="FZ12" s="608"/>
      <c r="GA12" s="608"/>
      <c r="GB12" s="608"/>
      <c r="GC12" s="608"/>
      <c r="GD12" s="608"/>
      <c r="GE12" s="608"/>
      <c r="GF12" s="608"/>
      <c r="GG12" s="608"/>
      <c r="GH12" s="608"/>
      <c r="GI12" s="608"/>
      <c r="GJ12" s="608"/>
      <c r="GK12" s="608"/>
      <c r="GL12" s="608"/>
      <c r="GM12" s="608"/>
      <c r="GN12" s="608"/>
      <c r="GO12" s="608"/>
      <c r="GP12" s="608"/>
      <c r="GQ12" s="608"/>
      <c r="GR12" s="608"/>
      <c r="GS12" s="608"/>
      <c r="GT12" s="608"/>
      <c r="GU12" s="608"/>
      <c r="GV12" s="608"/>
      <c r="GW12" s="608"/>
      <c r="GX12" s="608"/>
      <c r="GY12" s="608"/>
      <c r="GZ12" s="608"/>
      <c r="HA12" s="608"/>
      <c r="HB12" s="608"/>
      <c r="HC12" s="608"/>
      <c r="HD12" s="608"/>
      <c r="HE12" s="608"/>
      <c r="HF12" s="608"/>
      <c r="HG12" s="608"/>
      <c r="HH12" s="608"/>
      <c r="HI12" s="608"/>
      <c r="HJ12" s="608"/>
      <c r="HK12" s="608"/>
      <c r="HL12" s="608"/>
      <c r="HM12" s="608"/>
      <c r="HN12" s="608"/>
      <c r="HO12" s="608"/>
      <c r="HP12" s="608"/>
      <c r="HQ12" s="608"/>
      <c r="HR12" s="608"/>
      <c r="HS12" s="608"/>
      <c r="HT12" s="608"/>
      <c r="HU12" s="608"/>
      <c r="HV12" s="608"/>
      <c r="HW12" s="608"/>
      <c r="HX12" s="608"/>
      <c r="HY12" s="608"/>
      <c r="HZ12" s="608"/>
      <c r="IA12" s="608"/>
      <c r="IB12" s="608"/>
      <c r="IC12" s="608"/>
      <c r="ID12" s="608"/>
      <c r="IE12" s="608"/>
      <c r="IF12" s="608"/>
      <c r="IG12" s="608"/>
      <c r="IH12" s="608"/>
      <c r="II12" s="608"/>
      <c r="IJ12" s="608"/>
      <c r="IK12" s="608"/>
      <c r="IL12" s="608"/>
      <c r="IM12" s="608"/>
      <c r="IN12" s="608"/>
      <c r="IO12" s="608"/>
      <c r="IP12" s="608"/>
      <c r="IQ12" s="608"/>
      <c r="IR12" s="608"/>
      <c r="IS12" s="608"/>
      <c r="IT12" s="608"/>
      <c r="IU12" s="608"/>
      <c r="IV12" s="608"/>
    </row>
    <row r="13" spans="1:256" s="603" customFormat="1" ht="89.25" x14ac:dyDescent="0.2">
      <c r="B13" s="604" t="s">
        <v>210</v>
      </c>
      <c r="C13" s="669" t="s">
        <v>1288</v>
      </c>
      <c r="D13" s="772" t="s">
        <v>1668</v>
      </c>
      <c r="E13" s="601" t="s">
        <v>419</v>
      </c>
      <c r="F13" s="609" t="s">
        <v>1671</v>
      </c>
      <c r="G13" s="609" t="s">
        <v>1672</v>
      </c>
      <c r="H13" s="571"/>
      <c r="I13" s="610">
        <v>3</v>
      </c>
      <c r="J13" s="571" t="s">
        <v>74</v>
      </c>
      <c r="K13" s="610">
        <v>3</v>
      </c>
      <c r="L13" s="571" t="s">
        <v>74</v>
      </c>
      <c r="M13" s="610">
        <v>3</v>
      </c>
      <c r="N13" s="571" t="s">
        <v>74</v>
      </c>
      <c r="O13" s="610">
        <v>3</v>
      </c>
      <c r="P13" s="571" t="s">
        <v>74</v>
      </c>
      <c r="Q13" s="610">
        <v>3</v>
      </c>
      <c r="R13" s="65">
        <v>3</v>
      </c>
      <c r="S13" s="606" t="s">
        <v>74</v>
      </c>
      <c r="T13" s="607"/>
      <c r="U13" s="65"/>
      <c r="V13" s="605" t="s">
        <v>1243</v>
      </c>
      <c r="W13" s="65">
        <v>1</v>
      </c>
      <c r="X13" s="605" t="s">
        <v>1243</v>
      </c>
      <c r="Y13" s="65">
        <v>1</v>
      </c>
      <c r="Z13" s="605" t="s">
        <v>1243</v>
      </c>
      <c r="AA13" s="65">
        <v>1</v>
      </c>
      <c r="AB13" s="605" t="s">
        <v>1243</v>
      </c>
      <c r="AC13" s="65">
        <v>1</v>
      </c>
      <c r="AD13" s="605" t="s">
        <v>1243</v>
      </c>
      <c r="AE13" s="65">
        <v>1</v>
      </c>
      <c r="AF13" s="605" t="s">
        <v>1244</v>
      </c>
      <c r="AG13" s="65">
        <v>0</v>
      </c>
      <c r="AH13" s="605" t="s">
        <v>1243</v>
      </c>
      <c r="AI13" s="65">
        <v>1</v>
      </c>
      <c r="AJ13" s="605" t="s">
        <v>1243</v>
      </c>
      <c r="AK13" s="65">
        <v>1</v>
      </c>
      <c r="AL13" s="605" t="s">
        <v>1243</v>
      </c>
      <c r="AM13" s="65">
        <v>1</v>
      </c>
      <c r="AN13" s="605" t="s">
        <v>1243</v>
      </c>
      <c r="AO13" s="65">
        <v>1</v>
      </c>
      <c r="AP13" s="605" t="s">
        <v>1243</v>
      </c>
      <c r="AQ13" s="65">
        <v>1</v>
      </c>
      <c r="AR13" s="605" t="s">
        <v>1243</v>
      </c>
      <c r="AS13" s="65">
        <v>1</v>
      </c>
      <c r="AT13" s="605" t="s">
        <v>1243</v>
      </c>
      <c r="AU13" s="65">
        <v>1</v>
      </c>
      <c r="AV13" s="605" t="s">
        <v>1243</v>
      </c>
      <c r="AW13" s="65">
        <v>1</v>
      </c>
      <c r="AX13" s="605" t="s">
        <v>1244</v>
      </c>
      <c r="AY13" s="65">
        <v>0</v>
      </c>
      <c r="AZ13" s="605" t="s">
        <v>1243</v>
      </c>
      <c r="BA13" s="65">
        <v>1</v>
      </c>
      <c r="BB13" s="605" t="s">
        <v>1243</v>
      </c>
      <c r="BC13" s="65">
        <v>1</v>
      </c>
      <c r="BD13" s="605" t="s">
        <v>1289</v>
      </c>
      <c r="BE13" s="65" t="b">
        <v>0</v>
      </c>
      <c r="BF13" s="605" t="s">
        <v>1290</v>
      </c>
      <c r="BG13" s="65" t="b">
        <v>0</v>
      </c>
      <c r="BH13" s="65" t="s">
        <v>7</v>
      </c>
      <c r="BI13" s="65"/>
      <c r="BJ13" s="65">
        <v>15</v>
      </c>
      <c r="BK13" s="65">
        <v>5</v>
      </c>
      <c r="BL13" s="65" t="s">
        <v>7</v>
      </c>
      <c r="BM13" s="65" t="s">
        <v>1245</v>
      </c>
      <c r="BN13" s="605" t="s">
        <v>1534</v>
      </c>
      <c r="BO13" s="608"/>
      <c r="BP13" s="608"/>
      <c r="BQ13" s="608"/>
      <c r="BR13" s="608"/>
      <c r="BS13" s="608"/>
      <c r="BT13" s="608"/>
      <c r="BU13" s="608"/>
      <c r="BV13" s="608"/>
      <c r="BW13" s="608"/>
      <c r="BX13" s="608"/>
      <c r="BY13" s="608"/>
      <c r="BZ13" s="608"/>
      <c r="CA13" s="608"/>
      <c r="CB13" s="608"/>
      <c r="CC13" s="608"/>
      <c r="CD13" s="608"/>
      <c r="CE13" s="608"/>
      <c r="CF13" s="608"/>
      <c r="CG13" s="608"/>
      <c r="CH13" s="608"/>
      <c r="CI13" s="608"/>
      <c r="CJ13" s="608"/>
      <c r="CK13" s="608"/>
      <c r="CL13" s="608"/>
      <c r="CM13" s="608"/>
      <c r="CN13" s="608"/>
      <c r="CO13" s="608"/>
      <c r="CP13" s="608"/>
      <c r="CQ13" s="608"/>
      <c r="CR13" s="608"/>
      <c r="CS13" s="608"/>
      <c r="CT13" s="608"/>
      <c r="CU13" s="608"/>
      <c r="CV13" s="608"/>
      <c r="CW13" s="608"/>
      <c r="CX13" s="608"/>
      <c r="CY13" s="608"/>
      <c r="CZ13" s="608"/>
      <c r="DA13" s="608"/>
      <c r="DB13" s="608"/>
      <c r="DC13" s="608"/>
      <c r="DD13" s="608"/>
      <c r="DE13" s="608"/>
      <c r="DF13" s="608"/>
      <c r="DG13" s="608"/>
      <c r="DH13" s="608"/>
      <c r="DI13" s="608"/>
      <c r="DJ13" s="608"/>
      <c r="DK13" s="608"/>
      <c r="DL13" s="608"/>
      <c r="DM13" s="608"/>
      <c r="DN13" s="608"/>
      <c r="DO13" s="608"/>
      <c r="DP13" s="608"/>
      <c r="DQ13" s="608"/>
      <c r="DR13" s="608"/>
      <c r="DS13" s="608"/>
      <c r="DT13" s="608"/>
      <c r="DU13" s="608"/>
      <c r="DV13" s="608"/>
      <c r="DW13" s="608"/>
      <c r="DX13" s="608"/>
      <c r="DY13" s="608"/>
      <c r="DZ13" s="608"/>
      <c r="EA13" s="608"/>
      <c r="EB13" s="608"/>
      <c r="EC13" s="608"/>
      <c r="ED13" s="608"/>
      <c r="EE13" s="608"/>
      <c r="EF13" s="608"/>
      <c r="EG13" s="608"/>
      <c r="EH13" s="608"/>
      <c r="EI13" s="608"/>
      <c r="EJ13" s="608"/>
      <c r="EK13" s="608"/>
      <c r="EL13" s="608"/>
      <c r="EM13" s="608"/>
      <c r="EN13" s="608"/>
      <c r="EO13" s="608"/>
      <c r="EP13" s="608"/>
      <c r="EQ13" s="608"/>
      <c r="ER13" s="608"/>
      <c r="ES13" s="608"/>
      <c r="ET13" s="608"/>
      <c r="EU13" s="608"/>
      <c r="EV13" s="608"/>
      <c r="EW13" s="608"/>
      <c r="EX13" s="608"/>
      <c r="EY13" s="608"/>
      <c r="EZ13" s="608"/>
      <c r="FA13" s="608"/>
      <c r="FB13" s="608"/>
      <c r="FC13" s="608"/>
      <c r="FD13" s="608"/>
      <c r="FE13" s="608"/>
      <c r="FF13" s="608"/>
      <c r="FG13" s="608"/>
      <c r="FH13" s="608"/>
      <c r="FI13" s="608"/>
      <c r="FJ13" s="608"/>
      <c r="FK13" s="608"/>
      <c r="FL13" s="608"/>
      <c r="FM13" s="608"/>
      <c r="FN13" s="608"/>
      <c r="FO13" s="608"/>
      <c r="FP13" s="608"/>
      <c r="FQ13" s="608"/>
      <c r="FR13" s="608"/>
      <c r="FS13" s="608"/>
      <c r="FT13" s="608"/>
      <c r="FU13" s="608"/>
      <c r="FV13" s="608"/>
      <c r="FW13" s="608"/>
      <c r="FX13" s="608"/>
      <c r="FY13" s="608"/>
      <c r="FZ13" s="608"/>
      <c r="GA13" s="608"/>
      <c r="GB13" s="608"/>
      <c r="GC13" s="608"/>
      <c r="GD13" s="608"/>
      <c r="GE13" s="608"/>
      <c r="GF13" s="608"/>
      <c r="GG13" s="608"/>
      <c r="GH13" s="608"/>
      <c r="GI13" s="608"/>
      <c r="GJ13" s="608"/>
      <c r="GK13" s="608"/>
      <c r="GL13" s="608"/>
      <c r="GM13" s="608"/>
      <c r="GN13" s="608"/>
      <c r="GO13" s="608"/>
      <c r="GP13" s="608"/>
      <c r="GQ13" s="608"/>
      <c r="GR13" s="608"/>
      <c r="GS13" s="608"/>
      <c r="GT13" s="608"/>
      <c r="GU13" s="608"/>
      <c r="GV13" s="608"/>
      <c r="GW13" s="608"/>
      <c r="GX13" s="608"/>
      <c r="GY13" s="608"/>
      <c r="GZ13" s="608"/>
      <c r="HA13" s="608"/>
      <c r="HB13" s="608"/>
      <c r="HC13" s="608"/>
      <c r="HD13" s="608"/>
      <c r="HE13" s="608"/>
      <c r="HF13" s="608"/>
      <c r="HG13" s="608"/>
      <c r="HH13" s="608"/>
      <c r="HI13" s="608"/>
      <c r="HJ13" s="608"/>
      <c r="HK13" s="608"/>
      <c r="HL13" s="608"/>
      <c r="HM13" s="608"/>
      <c r="HN13" s="608"/>
      <c r="HO13" s="608"/>
      <c r="HP13" s="608"/>
      <c r="HQ13" s="608"/>
      <c r="HR13" s="608"/>
      <c r="HS13" s="608"/>
      <c r="HT13" s="608"/>
      <c r="HU13" s="608"/>
      <c r="HV13" s="608"/>
      <c r="HW13" s="608"/>
      <c r="HX13" s="608"/>
      <c r="HY13" s="608"/>
      <c r="HZ13" s="608"/>
      <c r="IA13" s="608"/>
      <c r="IB13" s="608"/>
      <c r="IC13" s="608"/>
      <c r="ID13" s="608"/>
      <c r="IE13" s="608"/>
      <c r="IF13" s="608"/>
      <c r="IG13" s="608"/>
      <c r="IH13" s="608"/>
      <c r="II13" s="608"/>
      <c r="IJ13" s="608"/>
      <c r="IK13" s="608"/>
      <c r="IL13" s="608"/>
      <c r="IM13" s="608"/>
      <c r="IN13" s="608"/>
      <c r="IO13" s="608"/>
      <c r="IP13" s="608"/>
      <c r="IQ13" s="608"/>
      <c r="IR13" s="608"/>
      <c r="IS13" s="608"/>
      <c r="IT13" s="608"/>
      <c r="IU13" s="608"/>
      <c r="IV13" s="608"/>
    </row>
    <row r="14" spans="1:256" s="603" customFormat="1" ht="150" x14ac:dyDescent="0.3">
      <c r="B14" s="604" t="s">
        <v>211</v>
      </c>
      <c r="C14" s="773" t="s">
        <v>1476</v>
      </c>
      <c r="D14" s="772" t="s">
        <v>1669</v>
      </c>
      <c r="E14" s="601" t="s">
        <v>985</v>
      </c>
      <c r="F14" s="602" t="s">
        <v>1670</v>
      </c>
      <c r="G14" s="599" t="s">
        <v>1673</v>
      </c>
      <c r="H14" s="571"/>
      <c r="I14" s="610">
        <v>3</v>
      </c>
      <c r="J14" s="571" t="s">
        <v>74</v>
      </c>
      <c r="K14" s="610">
        <v>3</v>
      </c>
      <c r="L14" s="571" t="s">
        <v>74</v>
      </c>
      <c r="M14" s="610">
        <v>3</v>
      </c>
      <c r="N14" s="571" t="s">
        <v>74</v>
      </c>
      <c r="O14" s="610">
        <v>3</v>
      </c>
      <c r="P14" s="571" t="s">
        <v>74</v>
      </c>
      <c r="Q14" s="610">
        <v>3</v>
      </c>
      <c r="R14" s="65">
        <v>3</v>
      </c>
      <c r="S14" s="606" t="s">
        <v>74</v>
      </c>
      <c r="T14" s="571"/>
      <c r="U14" s="65"/>
      <c r="V14" s="605" t="s">
        <v>1243</v>
      </c>
      <c r="W14" s="65">
        <v>1</v>
      </c>
      <c r="X14" s="605" t="s">
        <v>1243</v>
      </c>
      <c r="Y14" s="65">
        <v>1</v>
      </c>
      <c r="Z14" s="605" t="s">
        <v>1243</v>
      </c>
      <c r="AA14" s="65">
        <v>1</v>
      </c>
      <c r="AB14" s="605" t="s">
        <v>1243</v>
      </c>
      <c r="AC14" s="65">
        <v>1</v>
      </c>
      <c r="AD14" s="605" t="s">
        <v>1243</v>
      </c>
      <c r="AE14" s="65">
        <v>1</v>
      </c>
      <c r="AF14" s="605" t="s">
        <v>1244</v>
      </c>
      <c r="AG14" s="65">
        <v>0</v>
      </c>
      <c r="AH14" s="605" t="s">
        <v>1243</v>
      </c>
      <c r="AI14" s="65">
        <v>1</v>
      </c>
      <c r="AJ14" s="605" t="s">
        <v>1243</v>
      </c>
      <c r="AK14" s="65">
        <v>1</v>
      </c>
      <c r="AL14" s="605" t="s">
        <v>1243</v>
      </c>
      <c r="AM14" s="65">
        <v>1</v>
      </c>
      <c r="AN14" s="605" t="s">
        <v>1243</v>
      </c>
      <c r="AO14" s="65">
        <v>1</v>
      </c>
      <c r="AP14" s="605" t="s">
        <v>1243</v>
      </c>
      <c r="AQ14" s="65">
        <v>1</v>
      </c>
      <c r="AR14" s="605" t="s">
        <v>1243</v>
      </c>
      <c r="AS14" s="65">
        <v>1</v>
      </c>
      <c r="AT14" s="605" t="s">
        <v>1243</v>
      </c>
      <c r="AU14" s="65">
        <v>1</v>
      </c>
      <c r="AV14" s="605" t="s">
        <v>1243</v>
      </c>
      <c r="AW14" s="65">
        <v>1</v>
      </c>
      <c r="AX14" s="605" t="s">
        <v>1244</v>
      </c>
      <c r="AY14" s="65">
        <v>0</v>
      </c>
      <c r="AZ14" s="605" t="s">
        <v>1243</v>
      </c>
      <c r="BA14" s="65">
        <v>1</v>
      </c>
      <c r="BB14" s="605" t="s">
        <v>1243</v>
      </c>
      <c r="BC14" s="65">
        <v>1</v>
      </c>
      <c r="BD14" s="605" t="s">
        <v>1244</v>
      </c>
      <c r="BE14" s="65">
        <v>0</v>
      </c>
      <c r="BF14" s="605" t="s">
        <v>1290</v>
      </c>
      <c r="BG14" s="65" t="b">
        <v>0</v>
      </c>
      <c r="BH14" s="65" t="s">
        <v>7</v>
      </c>
      <c r="BI14" s="65"/>
      <c r="BJ14" s="65">
        <v>15</v>
      </c>
      <c r="BK14" s="65">
        <v>5</v>
      </c>
      <c r="BL14" s="65" t="s">
        <v>7</v>
      </c>
      <c r="BM14" s="65" t="s">
        <v>1245</v>
      </c>
      <c r="BN14" s="605" t="s">
        <v>1534</v>
      </c>
      <c r="BO14" s="608"/>
      <c r="BP14" s="608"/>
      <c r="BQ14" s="608"/>
      <c r="BR14" s="608"/>
      <c r="BS14" s="608"/>
      <c r="BT14" s="608"/>
      <c r="BU14" s="608"/>
      <c r="BV14" s="608"/>
      <c r="BW14" s="608"/>
      <c r="BX14" s="608"/>
      <c r="BY14" s="608"/>
      <c r="BZ14" s="608"/>
      <c r="CA14" s="608"/>
      <c r="CB14" s="608"/>
      <c r="CC14" s="608"/>
      <c r="CD14" s="608"/>
      <c r="CE14" s="608"/>
      <c r="CF14" s="608"/>
      <c r="CG14" s="608"/>
      <c r="CH14" s="608"/>
      <c r="CI14" s="608"/>
      <c r="CJ14" s="608"/>
      <c r="CK14" s="608"/>
      <c r="CL14" s="608"/>
      <c r="CM14" s="608"/>
      <c r="CN14" s="608"/>
      <c r="CO14" s="608"/>
      <c r="CP14" s="608"/>
      <c r="CQ14" s="608"/>
      <c r="CR14" s="608"/>
      <c r="CS14" s="608"/>
      <c r="CT14" s="608"/>
      <c r="CU14" s="608"/>
      <c r="CV14" s="608"/>
      <c r="CW14" s="608"/>
      <c r="CX14" s="608"/>
      <c r="CY14" s="608"/>
      <c r="CZ14" s="608"/>
      <c r="DA14" s="608"/>
      <c r="DB14" s="608"/>
      <c r="DC14" s="608"/>
      <c r="DD14" s="608"/>
      <c r="DE14" s="608"/>
      <c r="DF14" s="608"/>
      <c r="DG14" s="608"/>
      <c r="DH14" s="608"/>
      <c r="DI14" s="608"/>
      <c r="DJ14" s="608"/>
      <c r="DK14" s="608"/>
      <c r="DL14" s="608"/>
      <c r="DM14" s="608"/>
      <c r="DN14" s="608"/>
      <c r="DO14" s="608"/>
      <c r="DP14" s="608"/>
      <c r="DQ14" s="608"/>
      <c r="DR14" s="608"/>
      <c r="DS14" s="608"/>
      <c r="DT14" s="608"/>
      <c r="DU14" s="608"/>
      <c r="DV14" s="608"/>
      <c r="DW14" s="608"/>
      <c r="DX14" s="608"/>
      <c r="DY14" s="608"/>
      <c r="DZ14" s="608"/>
      <c r="EA14" s="608"/>
      <c r="EB14" s="608"/>
      <c r="EC14" s="608"/>
      <c r="ED14" s="608"/>
      <c r="EE14" s="608"/>
      <c r="EF14" s="608"/>
      <c r="EG14" s="608"/>
      <c r="EH14" s="608"/>
      <c r="EI14" s="608"/>
      <c r="EJ14" s="608"/>
      <c r="EK14" s="608"/>
      <c r="EL14" s="608"/>
      <c r="EM14" s="608"/>
      <c r="EN14" s="608"/>
      <c r="EO14" s="608"/>
      <c r="EP14" s="608"/>
      <c r="EQ14" s="608"/>
      <c r="ER14" s="608"/>
      <c r="ES14" s="608"/>
      <c r="ET14" s="608"/>
      <c r="EU14" s="608"/>
      <c r="EV14" s="608"/>
      <c r="EW14" s="608"/>
      <c r="EX14" s="608"/>
      <c r="EY14" s="608"/>
      <c r="EZ14" s="608"/>
      <c r="FA14" s="608"/>
      <c r="FB14" s="608"/>
      <c r="FC14" s="608"/>
      <c r="FD14" s="608"/>
      <c r="FE14" s="608"/>
      <c r="FF14" s="608"/>
      <c r="FG14" s="608"/>
      <c r="FH14" s="608"/>
      <c r="FI14" s="608"/>
      <c r="FJ14" s="608"/>
      <c r="FK14" s="608"/>
      <c r="FL14" s="608"/>
      <c r="FM14" s="608"/>
      <c r="FN14" s="608"/>
      <c r="FO14" s="608"/>
      <c r="FP14" s="608"/>
      <c r="FQ14" s="608"/>
      <c r="FR14" s="608"/>
      <c r="FS14" s="608"/>
      <c r="FT14" s="608"/>
      <c r="FU14" s="608"/>
      <c r="FV14" s="608"/>
      <c r="FW14" s="608"/>
      <c r="FX14" s="608"/>
      <c r="FY14" s="608"/>
      <c r="FZ14" s="608"/>
      <c r="GA14" s="608"/>
      <c r="GB14" s="608"/>
      <c r="GC14" s="608"/>
      <c r="GD14" s="608"/>
      <c r="GE14" s="608"/>
      <c r="GF14" s="608"/>
      <c r="GG14" s="608"/>
      <c r="GH14" s="608"/>
      <c r="GI14" s="608"/>
      <c r="GJ14" s="608"/>
      <c r="GK14" s="608"/>
      <c r="GL14" s="608"/>
      <c r="GM14" s="608"/>
      <c r="GN14" s="608"/>
      <c r="GO14" s="608"/>
      <c r="GP14" s="608"/>
      <c r="GQ14" s="608"/>
      <c r="GR14" s="608"/>
      <c r="GS14" s="608"/>
      <c r="GT14" s="608"/>
      <c r="GU14" s="608"/>
      <c r="GV14" s="608"/>
      <c r="GW14" s="608"/>
      <c r="GX14" s="608"/>
      <c r="GY14" s="608"/>
      <c r="GZ14" s="608"/>
      <c r="HA14" s="608"/>
      <c r="HB14" s="608"/>
      <c r="HC14" s="608"/>
      <c r="HD14" s="608"/>
      <c r="HE14" s="608"/>
      <c r="HF14" s="608"/>
      <c r="HG14" s="608"/>
      <c r="HH14" s="608"/>
      <c r="HI14" s="608"/>
      <c r="HJ14" s="608"/>
      <c r="HK14" s="608"/>
      <c r="HL14" s="608"/>
      <c r="HM14" s="608"/>
      <c r="HN14" s="608"/>
      <c r="HO14" s="608"/>
      <c r="HP14" s="608"/>
      <c r="HQ14" s="608"/>
      <c r="HR14" s="608"/>
      <c r="HS14" s="608"/>
      <c r="HT14" s="608"/>
      <c r="HU14" s="608"/>
      <c r="HV14" s="608"/>
      <c r="HW14" s="608"/>
      <c r="HX14" s="608"/>
      <c r="HY14" s="608"/>
      <c r="HZ14" s="608"/>
      <c r="IA14" s="608"/>
      <c r="IB14" s="608"/>
      <c r="IC14" s="608"/>
      <c r="ID14" s="608"/>
      <c r="IE14" s="608"/>
      <c r="IF14" s="608"/>
      <c r="IG14" s="608"/>
      <c r="IH14" s="608"/>
      <c r="II14" s="608"/>
      <c r="IJ14" s="608"/>
      <c r="IK14" s="608"/>
      <c r="IL14" s="608"/>
      <c r="IM14" s="608"/>
      <c r="IN14" s="608"/>
      <c r="IO14" s="608"/>
      <c r="IP14" s="608"/>
      <c r="IQ14" s="608"/>
      <c r="IR14" s="608"/>
      <c r="IS14" s="608"/>
      <c r="IT14" s="608"/>
      <c r="IU14" s="608"/>
      <c r="IV14" s="608"/>
    </row>
    <row r="15" spans="1:256" s="603" customFormat="1" ht="195" x14ac:dyDescent="0.2">
      <c r="B15" s="604" t="s">
        <v>212</v>
      </c>
      <c r="C15" s="140" t="s">
        <v>1536</v>
      </c>
      <c r="D15" s="445" t="s">
        <v>1700</v>
      </c>
      <c r="E15" s="648" t="s">
        <v>419</v>
      </c>
      <c r="F15" s="649" t="s">
        <v>1701</v>
      </c>
      <c r="G15" s="649" t="s">
        <v>1702</v>
      </c>
      <c r="H15" s="571"/>
      <c r="I15" s="610" t="b">
        <f>IF(H15="Posible",3,IF(H15="Rara vez",1,IF(H15="Improbable",2,IF(H15="Probable",4,IF(H15="Casi seguro",5)))))</f>
        <v>0</v>
      </c>
      <c r="J15" s="605" t="s">
        <v>76</v>
      </c>
      <c r="K15" s="610" t="b">
        <v>0</v>
      </c>
      <c r="L15" s="605" t="s">
        <v>76</v>
      </c>
      <c r="M15" s="610" t="b">
        <v>0</v>
      </c>
      <c r="N15" s="605" t="s">
        <v>76</v>
      </c>
      <c r="O15" s="610" t="b">
        <v>0</v>
      </c>
      <c r="P15" s="605" t="s">
        <v>76</v>
      </c>
      <c r="Q15" s="610">
        <f>IF(P15="Posible",3,IF(P15="Rara vez",1,IF(P15="Improbable",2,IF(P15="Probable",4,IF(P15="Casi seguro",5)))))</f>
        <v>1</v>
      </c>
      <c r="R15" s="65">
        <f>IFERROR(IF(I15=FALSE,ROUND(AVERAGE(K15,M15,O15,Q15),0),IF(I15&gt;0,I15)),"  ")</f>
        <v>1</v>
      </c>
      <c r="S15" s="606" t="str">
        <f>IF(AND(COUNTBLANK(H15)=1,COUNTBLANK(J15)=1)," ",IF(R15=1,"Rara vez",IF(R15=2,"Improbable",IF(R15=3,"Posible",IF(R15=4,"Probable",IF(R15=5,"Casi seguro"))))))</f>
        <v>Rara vez</v>
      </c>
      <c r="T15" s="571"/>
      <c r="U15" s="65"/>
      <c r="V15" s="605" t="s">
        <v>1243</v>
      </c>
      <c r="W15" s="65">
        <v>1</v>
      </c>
      <c r="X15" s="605" t="s">
        <v>1243</v>
      </c>
      <c r="Y15" s="65">
        <v>1</v>
      </c>
      <c r="Z15" s="605" t="s">
        <v>1243</v>
      </c>
      <c r="AA15" s="65">
        <v>1</v>
      </c>
      <c r="AB15" s="605" t="s">
        <v>1243</v>
      </c>
      <c r="AC15" s="65">
        <v>1</v>
      </c>
      <c r="AD15" s="605" t="s">
        <v>1243</v>
      </c>
      <c r="AE15" s="65">
        <v>1</v>
      </c>
      <c r="AF15" s="605" t="s">
        <v>1243</v>
      </c>
      <c r="AG15" s="65">
        <v>1</v>
      </c>
      <c r="AH15" s="605" t="s">
        <v>1243</v>
      </c>
      <c r="AI15" s="65">
        <v>1</v>
      </c>
      <c r="AJ15" s="605" t="s">
        <v>1243</v>
      </c>
      <c r="AK15" s="65">
        <v>1</v>
      </c>
      <c r="AL15" s="605" t="s">
        <v>1244</v>
      </c>
      <c r="AM15" s="65">
        <v>0</v>
      </c>
      <c r="AN15" s="605" t="s">
        <v>1243</v>
      </c>
      <c r="AO15" s="65">
        <v>1</v>
      </c>
      <c r="AP15" s="605" t="s">
        <v>1243</v>
      </c>
      <c r="AQ15" s="65">
        <v>1</v>
      </c>
      <c r="AR15" s="605" t="s">
        <v>1243</v>
      </c>
      <c r="AS15" s="65">
        <v>1</v>
      </c>
      <c r="AT15" s="605" t="s">
        <v>1243</v>
      </c>
      <c r="AU15" s="65">
        <v>1</v>
      </c>
      <c r="AV15" s="605" t="s">
        <v>1243</v>
      </c>
      <c r="AW15" s="65">
        <v>1</v>
      </c>
      <c r="AX15" s="605" t="s">
        <v>1244</v>
      </c>
      <c r="AY15" s="65">
        <v>0</v>
      </c>
      <c r="AZ15" s="605" t="s">
        <v>1243</v>
      </c>
      <c r="BA15" s="65">
        <v>1</v>
      </c>
      <c r="BB15" s="605" t="s">
        <v>1243</v>
      </c>
      <c r="BC15" s="65">
        <v>1</v>
      </c>
      <c r="BD15" s="605" t="s">
        <v>1244</v>
      </c>
      <c r="BE15" s="65">
        <v>0</v>
      </c>
      <c r="BF15" s="605" t="s">
        <v>1243</v>
      </c>
      <c r="BG15" s="65">
        <f t="shared" si="0"/>
        <v>1</v>
      </c>
      <c r="BH15" s="65" t="str">
        <f t="shared" si="1"/>
        <v>Catastrófico</v>
      </c>
      <c r="BI15" s="65"/>
      <c r="BJ15" s="65">
        <f>IF(OR(E15="Corrupción ",E15="Conflicto de Intereses"),W15+Y15+AA15+AC15+AE15+AG15+AI15+AK15+AM15+AO15+AQ15+AS15+AU15+AW15+AY15+BA15+BC15+BE15+BG15)</f>
        <v>16</v>
      </c>
      <c r="BK15" s="65">
        <f t="shared" si="2"/>
        <v>5</v>
      </c>
      <c r="BL15" s="65" t="str">
        <f t="shared" si="3"/>
        <v>Catastrófico</v>
      </c>
      <c r="BM15" s="65" t="str">
        <f t="shared" si="4"/>
        <v>Zona Extrema</v>
      </c>
      <c r="BN15" s="605" t="s">
        <v>1291</v>
      </c>
      <c r="BO15" s="608"/>
      <c r="BP15" s="608"/>
      <c r="BQ15" s="608"/>
      <c r="BR15" s="608"/>
      <c r="BS15" s="608"/>
      <c r="BT15" s="608"/>
      <c r="BU15" s="608"/>
      <c r="BV15" s="608"/>
      <c r="BW15" s="608"/>
      <c r="BX15" s="608"/>
      <c r="BY15" s="608"/>
      <c r="BZ15" s="608"/>
      <c r="CA15" s="608"/>
      <c r="CB15" s="608"/>
      <c r="CC15" s="608"/>
      <c r="CD15" s="608"/>
      <c r="CE15" s="608"/>
      <c r="CF15" s="608"/>
      <c r="CG15" s="608"/>
      <c r="CH15" s="608"/>
      <c r="CI15" s="608"/>
      <c r="CJ15" s="608"/>
      <c r="CK15" s="608"/>
      <c r="CL15" s="608"/>
      <c r="CM15" s="608"/>
      <c r="CN15" s="608"/>
      <c r="CO15" s="608"/>
      <c r="CP15" s="608"/>
      <c r="CQ15" s="608"/>
      <c r="CR15" s="608"/>
      <c r="CS15" s="608"/>
      <c r="CT15" s="608"/>
      <c r="CU15" s="608"/>
      <c r="CV15" s="608"/>
      <c r="CW15" s="608"/>
      <c r="CX15" s="608"/>
      <c r="CY15" s="608"/>
      <c r="CZ15" s="608"/>
      <c r="DA15" s="608"/>
      <c r="DB15" s="608"/>
      <c r="DC15" s="608"/>
      <c r="DD15" s="608"/>
      <c r="DE15" s="608"/>
      <c r="DF15" s="608"/>
      <c r="DG15" s="608"/>
      <c r="DH15" s="608"/>
      <c r="DI15" s="608"/>
      <c r="DJ15" s="608"/>
      <c r="DK15" s="608"/>
      <c r="DL15" s="608"/>
      <c r="DM15" s="608"/>
      <c r="DN15" s="608"/>
      <c r="DO15" s="608"/>
      <c r="DP15" s="608"/>
      <c r="DQ15" s="608"/>
      <c r="DR15" s="608"/>
      <c r="DS15" s="608"/>
      <c r="DT15" s="608"/>
      <c r="DU15" s="608"/>
      <c r="DV15" s="608"/>
      <c r="DW15" s="608"/>
      <c r="DX15" s="608"/>
      <c r="DY15" s="608"/>
      <c r="DZ15" s="608"/>
      <c r="EA15" s="608"/>
      <c r="EB15" s="608"/>
      <c r="EC15" s="608"/>
      <c r="ED15" s="608"/>
      <c r="EE15" s="608"/>
      <c r="EF15" s="608"/>
      <c r="EG15" s="608"/>
      <c r="EH15" s="608"/>
      <c r="EI15" s="608"/>
      <c r="EJ15" s="608"/>
      <c r="EK15" s="608"/>
      <c r="EL15" s="608"/>
      <c r="EM15" s="608"/>
      <c r="EN15" s="608"/>
      <c r="EO15" s="608"/>
      <c r="EP15" s="608"/>
      <c r="EQ15" s="608"/>
      <c r="ER15" s="608"/>
      <c r="ES15" s="608"/>
      <c r="ET15" s="608"/>
      <c r="EU15" s="608"/>
      <c r="EV15" s="608"/>
      <c r="EW15" s="608"/>
      <c r="EX15" s="608"/>
      <c r="EY15" s="608"/>
      <c r="EZ15" s="608"/>
      <c r="FA15" s="608"/>
      <c r="FB15" s="608"/>
      <c r="FC15" s="608"/>
      <c r="FD15" s="608"/>
      <c r="FE15" s="608"/>
      <c r="FF15" s="608"/>
      <c r="FG15" s="608"/>
      <c r="FH15" s="608"/>
      <c r="FI15" s="608"/>
      <c r="FJ15" s="608"/>
      <c r="FK15" s="608"/>
      <c r="FL15" s="608"/>
      <c r="FM15" s="608"/>
      <c r="FN15" s="608"/>
      <c r="FO15" s="608"/>
      <c r="FP15" s="608"/>
      <c r="FQ15" s="608"/>
      <c r="FR15" s="608"/>
      <c r="FS15" s="608"/>
      <c r="FT15" s="608"/>
      <c r="FU15" s="608"/>
      <c r="FV15" s="608"/>
      <c r="FW15" s="608"/>
      <c r="FX15" s="608"/>
      <c r="FY15" s="608"/>
      <c r="FZ15" s="608"/>
      <c r="GA15" s="608"/>
      <c r="GB15" s="608"/>
      <c r="GC15" s="608"/>
      <c r="GD15" s="608"/>
      <c r="GE15" s="608"/>
      <c r="GF15" s="608"/>
      <c r="GG15" s="608"/>
      <c r="GH15" s="608"/>
      <c r="GI15" s="608"/>
      <c r="GJ15" s="608"/>
      <c r="GK15" s="608"/>
      <c r="GL15" s="608"/>
      <c r="GM15" s="608"/>
      <c r="GN15" s="608"/>
      <c r="GO15" s="608"/>
      <c r="GP15" s="608"/>
      <c r="GQ15" s="608"/>
      <c r="GR15" s="608"/>
      <c r="GS15" s="608"/>
      <c r="GT15" s="608"/>
      <c r="GU15" s="608"/>
      <c r="GV15" s="608"/>
      <c r="GW15" s="608"/>
      <c r="GX15" s="608"/>
      <c r="GY15" s="608"/>
      <c r="GZ15" s="608"/>
      <c r="HA15" s="608"/>
      <c r="HB15" s="608"/>
      <c r="HC15" s="608"/>
      <c r="HD15" s="608"/>
      <c r="HE15" s="608"/>
      <c r="HF15" s="608"/>
      <c r="HG15" s="608"/>
      <c r="HH15" s="608"/>
      <c r="HI15" s="608"/>
      <c r="HJ15" s="608"/>
      <c r="HK15" s="608"/>
      <c r="HL15" s="608"/>
      <c r="HM15" s="608"/>
      <c r="HN15" s="608"/>
      <c r="HO15" s="608"/>
      <c r="HP15" s="608"/>
      <c r="HQ15" s="608"/>
      <c r="HR15" s="608"/>
      <c r="HS15" s="608"/>
      <c r="HT15" s="608"/>
      <c r="HU15" s="608"/>
      <c r="HV15" s="608"/>
      <c r="HW15" s="608"/>
      <c r="HX15" s="608"/>
      <c r="HY15" s="608"/>
      <c r="HZ15" s="608"/>
      <c r="IA15" s="608"/>
      <c r="IB15" s="608"/>
      <c r="IC15" s="608"/>
      <c r="ID15" s="608"/>
      <c r="IE15" s="608"/>
      <c r="IF15" s="608"/>
      <c r="IG15" s="608"/>
      <c r="IH15" s="608"/>
      <c r="II15" s="608"/>
      <c r="IJ15" s="608"/>
      <c r="IK15" s="608"/>
      <c r="IL15" s="608"/>
      <c r="IM15" s="608"/>
      <c r="IN15" s="608"/>
      <c r="IO15" s="608"/>
      <c r="IP15" s="608"/>
      <c r="IQ15" s="608"/>
      <c r="IR15" s="608"/>
      <c r="IS15" s="608"/>
      <c r="IT15" s="608"/>
      <c r="IU15" s="608"/>
      <c r="IV15" s="608"/>
    </row>
    <row r="16" spans="1:256" s="603" customFormat="1" ht="120" x14ac:dyDescent="0.3">
      <c r="B16" s="604" t="s">
        <v>213</v>
      </c>
      <c r="C16" s="649" t="s">
        <v>1537</v>
      </c>
      <c r="D16" s="140" t="s">
        <v>1703</v>
      </c>
      <c r="E16" s="35" t="s">
        <v>419</v>
      </c>
      <c r="F16" s="650" t="s">
        <v>1704</v>
      </c>
      <c r="G16" s="651" t="s">
        <v>1705</v>
      </c>
      <c r="H16" s="571"/>
      <c r="I16" s="610" t="b">
        <f t="shared" ref="I16:I79" si="5">IF(H16="Posible",3,IF(H16="Rara vez",1,IF(H16="Improbable",2,IF(H16="Probable",4,IF(H16="Casi seguro",5)))))</f>
        <v>0</v>
      </c>
      <c r="J16" s="605" t="s">
        <v>76</v>
      </c>
      <c r="K16" s="610" t="b">
        <v>0</v>
      </c>
      <c r="L16" s="605" t="s">
        <v>76</v>
      </c>
      <c r="M16" s="610" t="b">
        <v>0</v>
      </c>
      <c r="N16" s="605" t="s">
        <v>76</v>
      </c>
      <c r="O16" s="610" t="b">
        <v>0</v>
      </c>
      <c r="P16" s="605" t="s">
        <v>76</v>
      </c>
      <c r="Q16" s="610">
        <f t="shared" ref="Q16:Q79" si="6">IF(P16="Posible",3,IF(P16="Rara vez",1,IF(P16="Improbable",2,IF(P16="Probable",4,IF(P16="Casi seguro",5)))))</f>
        <v>1</v>
      </c>
      <c r="R16" s="65">
        <f t="shared" ref="R16:R79" si="7">IFERROR(IF(I16=FALSE,ROUND(AVERAGE(K16,M16,O16,Q16),0),IF(I16&gt;0,I16)),"  ")</f>
        <v>1</v>
      </c>
      <c r="S16" s="606" t="str">
        <f t="shared" ref="S16:S79" si="8">IF(AND(COUNTBLANK(H16)=1,COUNTBLANK(J16)=1)," ",IF(R16=1,"Rara vez",IF(R16=2,"Improbable",IF(R16=3,"Posible",IF(R16=4,"Probable",IF(R16=5,"Casi seguro"))))))</f>
        <v>Rara vez</v>
      </c>
      <c r="T16" s="571"/>
      <c r="U16" s="65"/>
      <c r="V16" s="605" t="s">
        <v>1243</v>
      </c>
      <c r="W16" s="65">
        <v>1</v>
      </c>
      <c r="X16" s="605" t="s">
        <v>1243</v>
      </c>
      <c r="Y16" s="65">
        <v>1</v>
      </c>
      <c r="Z16" s="605" t="s">
        <v>1243</v>
      </c>
      <c r="AA16" s="65">
        <v>1</v>
      </c>
      <c r="AB16" s="605" t="s">
        <v>1243</v>
      </c>
      <c r="AC16" s="65">
        <v>1</v>
      </c>
      <c r="AD16" s="605" t="s">
        <v>1243</v>
      </c>
      <c r="AE16" s="65">
        <v>1</v>
      </c>
      <c r="AF16" s="605" t="s">
        <v>1243</v>
      </c>
      <c r="AG16" s="65">
        <v>1</v>
      </c>
      <c r="AH16" s="605" t="s">
        <v>1243</v>
      </c>
      <c r="AI16" s="65">
        <v>1</v>
      </c>
      <c r="AJ16" s="605" t="s">
        <v>1243</v>
      </c>
      <c r="AK16" s="65">
        <v>1</v>
      </c>
      <c r="AL16" s="605" t="s">
        <v>1243</v>
      </c>
      <c r="AM16" s="65">
        <v>1</v>
      </c>
      <c r="AN16" s="605" t="s">
        <v>1243</v>
      </c>
      <c r="AO16" s="65">
        <v>1</v>
      </c>
      <c r="AP16" s="605" t="s">
        <v>1243</v>
      </c>
      <c r="AQ16" s="65">
        <v>1</v>
      </c>
      <c r="AR16" s="605" t="s">
        <v>1243</v>
      </c>
      <c r="AS16" s="65">
        <v>1</v>
      </c>
      <c r="AT16" s="605" t="s">
        <v>1243</v>
      </c>
      <c r="AU16" s="65">
        <v>1</v>
      </c>
      <c r="AV16" s="605" t="s">
        <v>1243</v>
      </c>
      <c r="AW16" s="65">
        <v>1</v>
      </c>
      <c r="AX16" s="605" t="s">
        <v>1244</v>
      </c>
      <c r="AY16" s="65">
        <v>0</v>
      </c>
      <c r="AZ16" s="605" t="s">
        <v>1243</v>
      </c>
      <c r="BA16" s="65">
        <v>1</v>
      </c>
      <c r="BB16" s="605" t="s">
        <v>1243</v>
      </c>
      <c r="BC16" s="65">
        <v>1</v>
      </c>
      <c r="BD16" s="605" t="s">
        <v>1244</v>
      </c>
      <c r="BE16" s="65">
        <v>0</v>
      </c>
      <c r="BF16" s="605" t="s">
        <v>1243</v>
      </c>
      <c r="BG16" s="65">
        <f t="shared" si="0"/>
        <v>1</v>
      </c>
      <c r="BH16" s="65" t="str">
        <f t="shared" si="1"/>
        <v>Catastrófico</v>
      </c>
      <c r="BI16" s="65"/>
      <c r="BJ16" s="65">
        <f t="shared" ref="BJ16:BJ79" si="9">IF(OR(E16="Corrupción ",E16="Conflicto de Intereses"),W16+Y16+AA16+AC16+AE16+AG16+AI16+AK16+AM16+AO16+AQ16+AS16+AU16+AW16+AY16+BA16+BC16+BE16+BG16)</f>
        <v>17</v>
      </c>
      <c r="BK16" s="65">
        <f t="shared" si="2"/>
        <v>5</v>
      </c>
      <c r="BL16" s="65" t="str">
        <f t="shared" si="3"/>
        <v>Catastrófico</v>
      </c>
      <c r="BM16" s="65" t="str">
        <f t="shared" si="4"/>
        <v>Zona Extrema</v>
      </c>
      <c r="BN16" s="571" t="s">
        <v>1291</v>
      </c>
      <c r="BO16" s="608"/>
      <c r="BP16" s="608"/>
      <c r="BQ16" s="608"/>
      <c r="BR16" s="608"/>
      <c r="BS16" s="608"/>
      <c r="BT16" s="608"/>
      <c r="BU16" s="608"/>
      <c r="BV16" s="608"/>
      <c r="BW16" s="608"/>
      <c r="BX16" s="608"/>
      <c r="BY16" s="608"/>
      <c r="BZ16" s="608"/>
      <c r="CA16" s="608"/>
      <c r="CB16" s="608"/>
      <c r="CC16" s="608"/>
      <c r="CD16" s="608"/>
      <c r="CE16" s="608"/>
      <c r="CF16" s="608"/>
      <c r="CG16" s="608"/>
      <c r="CH16" s="608"/>
      <c r="CI16" s="608"/>
      <c r="CJ16" s="608"/>
      <c r="CK16" s="608"/>
      <c r="CL16" s="608"/>
      <c r="CM16" s="608"/>
      <c r="CN16" s="608"/>
      <c r="CO16" s="608"/>
      <c r="CP16" s="608"/>
      <c r="CQ16" s="608"/>
      <c r="CR16" s="608"/>
      <c r="CS16" s="608"/>
      <c r="CT16" s="608"/>
      <c r="CU16" s="608"/>
      <c r="CV16" s="608"/>
      <c r="CW16" s="608"/>
      <c r="CX16" s="608"/>
      <c r="CY16" s="608"/>
      <c r="CZ16" s="608"/>
      <c r="DA16" s="608"/>
      <c r="DB16" s="608"/>
      <c r="DC16" s="608"/>
      <c r="DD16" s="608"/>
      <c r="DE16" s="608"/>
      <c r="DF16" s="608"/>
      <c r="DG16" s="608"/>
      <c r="DH16" s="608"/>
      <c r="DI16" s="608"/>
      <c r="DJ16" s="608"/>
      <c r="DK16" s="608"/>
      <c r="DL16" s="608"/>
      <c r="DM16" s="608"/>
      <c r="DN16" s="608"/>
      <c r="DO16" s="608"/>
      <c r="DP16" s="608"/>
      <c r="DQ16" s="608"/>
      <c r="DR16" s="608"/>
      <c r="DS16" s="608"/>
      <c r="DT16" s="608"/>
      <c r="DU16" s="608"/>
      <c r="DV16" s="608"/>
      <c r="DW16" s="608"/>
      <c r="DX16" s="608"/>
      <c r="DY16" s="608"/>
      <c r="DZ16" s="608"/>
      <c r="EA16" s="608"/>
      <c r="EB16" s="608"/>
      <c r="EC16" s="608"/>
      <c r="ED16" s="608"/>
      <c r="EE16" s="608"/>
      <c r="EF16" s="608"/>
      <c r="EG16" s="608"/>
      <c r="EH16" s="608"/>
      <c r="EI16" s="608"/>
      <c r="EJ16" s="608"/>
      <c r="EK16" s="608"/>
      <c r="EL16" s="608"/>
      <c r="EM16" s="608"/>
      <c r="EN16" s="608"/>
      <c r="EO16" s="608"/>
      <c r="EP16" s="608"/>
      <c r="EQ16" s="608"/>
      <c r="ER16" s="608"/>
      <c r="ES16" s="608"/>
      <c r="ET16" s="608"/>
      <c r="EU16" s="608"/>
      <c r="EV16" s="608"/>
      <c r="EW16" s="608"/>
      <c r="EX16" s="608"/>
      <c r="EY16" s="608"/>
      <c r="EZ16" s="608"/>
      <c r="FA16" s="608"/>
      <c r="FB16" s="608"/>
      <c r="FC16" s="608"/>
      <c r="FD16" s="608"/>
      <c r="FE16" s="608"/>
      <c r="FF16" s="608"/>
      <c r="FG16" s="608"/>
      <c r="FH16" s="608"/>
      <c r="FI16" s="608"/>
      <c r="FJ16" s="608"/>
      <c r="FK16" s="608"/>
      <c r="FL16" s="608"/>
      <c r="FM16" s="608"/>
      <c r="FN16" s="608"/>
      <c r="FO16" s="608"/>
      <c r="FP16" s="608"/>
      <c r="FQ16" s="608"/>
      <c r="FR16" s="608"/>
      <c r="FS16" s="608"/>
      <c r="FT16" s="608"/>
      <c r="FU16" s="608"/>
      <c r="FV16" s="608"/>
      <c r="FW16" s="608"/>
      <c r="FX16" s="608"/>
      <c r="FY16" s="608"/>
      <c r="FZ16" s="608"/>
      <c r="GA16" s="608"/>
      <c r="GB16" s="608"/>
      <c r="GC16" s="608"/>
      <c r="GD16" s="608"/>
      <c r="GE16" s="608"/>
      <c r="GF16" s="608"/>
      <c r="GG16" s="608"/>
      <c r="GH16" s="608"/>
      <c r="GI16" s="608"/>
      <c r="GJ16" s="608"/>
      <c r="GK16" s="608"/>
      <c r="GL16" s="608"/>
      <c r="GM16" s="608"/>
      <c r="GN16" s="608"/>
      <c r="GO16" s="608"/>
      <c r="GP16" s="608"/>
      <c r="GQ16" s="608"/>
      <c r="GR16" s="608"/>
      <c r="GS16" s="608"/>
      <c r="GT16" s="608"/>
      <c r="GU16" s="608"/>
      <c r="GV16" s="608"/>
      <c r="GW16" s="608"/>
      <c r="GX16" s="608"/>
      <c r="GY16" s="608"/>
      <c r="GZ16" s="608"/>
      <c r="HA16" s="608"/>
      <c r="HB16" s="608"/>
      <c r="HC16" s="608"/>
      <c r="HD16" s="608"/>
      <c r="HE16" s="608"/>
      <c r="HF16" s="608"/>
      <c r="HG16" s="608"/>
      <c r="HH16" s="608"/>
      <c r="HI16" s="608"/>
      <c r="HJ16" s="608"/>
      <c r="HK16" s="608"/>
      <c r="HL16" s="608"/>
      <c r="HM16" s="608"/>
      <c r="HN16" s="608"/>
      <c r="HO16" s="608"/>
      <c r="HP16" s="608"/>
      <c r="HQ16" s="608"/>
      <c r="HR16" s="608"/>
      <c r="HS16" s="608"/>
      <c r="HT16" s="608"/>
      <c r="HU16" s="608"/>
      <c r="HV16" s="608"/>
      <c r="HW16" s="608"/>
      <c r="HX16" s="608"/>
      <c r="HY16" s="608"/>
      <c r="HZ16" s="608"/>
      <c r="IA16" s="608"/>
      <c r="IB16" s="608"/>
      <c r="IC16" s="608"/>
      <c r="ID16" s="608"/>
      <c r="IE16" s="608"/>
      <c r="IF16" s="608"/>
      <c r="IG16" s="608"/>
      <c r="IH16" s="608"/>
      <c r="II16" s="608"/>
      <c r="IJ16" s="608"/>
      <c r="IK16" s="608"/>
      <c r="IL16" s="608"/>
      <c r="IM16" s="608"/>
      <c r="IN16" s="608"/>
      <c r="IO16" s="608"/>
      <c r="IP16" s="608"/>
      <c r="IQ16" s="608"/>
      <c r="IR16" s="608"/>
      <c r="IS16" s="608"/>
      <c r="IT16" s="608"/>
      <c r="IU16" s="608"/>
      <c r="IV16" s="608"/>
    </row>
    <row r="17" spans="1:256" s="603" customFormat="1" ht="180" x14ac:dyDescent="0.2">
      <c r="B17" s="604" t="s">
        <v>214</v>
      </c>
      <c r="C17" s="649" t="s">
        <v>1538</v>
      </c>
      <c r="D17" s="140" t="s">
        <v>1706</v>
      </c>
      <c r="E17" s="35" t="s">
        <v>985</v>
      </c>
      <c r="F17" s="652" t="s">
        <v>1707</v>
      </c>
      <c r="G17" s="27" t="s">
        <v>1708</v>
      </c>
      <c r="H17" s="571"/>
      <c r="I17" s="610" t="b">
        <f t="shared" si="5"/>
        <v>0</v>
      </c>
      <c r="J17" s="605" t="s">
        <v>76</v>
      </c>
      <c r="K17" s="610"/>
      <c r="L17" s="605" t="s">
        <v>76</v>
      </c>
      <c r="M17" s="610"/>
      <c r="N17" s="605" t="s">
        <v>76</v>
      </c>
      <c r="O17" s="610"/>
      <c r="P17" s="605" t="s">
        <v>76</v>
      </c>
      <c r="Q17" s="610">
        <f t="shared" si="6"/>
        <v>1</v>
      </c>
      <c r="R17" s="65">
        <f t="shared" si="7"/>
        <v>1</v>
      </c>
      <c r="S17" s="606" t="str">
        <f t="shared" si="8"/>
        <v>Rara vez</v>
      </c>
      <c r="T17" s="571"/>
      <c r="U17" s="65"/>
      <c r="V17" s="605" t="s">
        <v>1243</v>
      </c>
      <c r="W17" s="65">
        <v>1</v>
      </c>
      <c r="X17" s="605" t="s">
        <v>1243</v>
      </c>
      <c r="Y17" s="65">
        <v>1</v>
      </c>
      <c r="Z17" s="605" t="s">
        <v>1243</v>
      </c>
      <c r="AA17" s="65">
        <v>1</v>
      </c>
      <c r="AB17" s="605" t="s">
        <v>1243</v>
      </c>
      <c r="AC17" s="65">
        <v>1</v>
      </c>
      <c r="AD17" s="605" t="s">
        <v>1243</v>
      </c>
      <c r="AE17" s="65">
        <v>1</v>
      </c>
      <c r="AF17" s="605" t="s">
        <v>1243</v>
      </c>
      <c r="AG17" s="65">
        <v>1</v>
      </c>
      <c r="AH17" s="605" t="s">
        <v>1243</v>
      </c>
      <c r="AI17" s="65">
        <v>1</v>
      </c>
      <c r="AJ17" s="605" t="s">
        <v>1243</v>
      </c>
      <c r="AK17" s="65">
        <v>1</v>
      </c>
      <c r="AL17" s="605" t="s">
        <v>1243</v>
      </c>
      <c r="AM17" s="65">
        <v>1</v>
      </c>
      <c r="AN17" s="605" t="s">
        <v>1243</v>
      </c>
      <c r="AO17" s="65">
        <v>1</v>
      </c>
      <c r="AP17" s="605" t="s">
        <v>1243</v>
      </c>
      <c r="AQ17" s="65">
        <v>1</v>
      </c>
      <c r="AR17" s="605" t="s">
        <v>1243</v>
      </c>
      <c r="AS17" s="65">
        <v>1</v>
      </c>
      <c r="AT17" s="605" t="s">
        <v>1243</v>
      </c>
      <c r="AU17" s="65">
        <v>1</v>
      </c>
      <c r="AV17" s="605" t="s">
        <v>1243</v>
      </c>
      <c r="AW17" s="65">
        <v>1</v>
      </c>
      <c r="AX17" s="605" t="s">
        <v>1244</v>
      </c>
      <c r="AY17" s="65">
        <v>0</v>
      </c>
      <c r="AZ17" s="605" t="s">
        <v>1243</v>
      </c>
      <c r="BA17" s="65">
        <v>1</v>
      </c>
      <c r="BB17" s="605" t="s">
        <v>1243</v>
      </c>
      <c r="BC17" s="65">
        <v>1</v>
      </c>
      <c r="BD17" s="605" t="s">
        <v>1244</v>
      </c>
      <c r="BE17" s="65">
        <v>0</v>
      </c>
      <c r="BF17" s="605" t="s">
        <v>1243</v>
      </c>
      <c r="BG17" s="65">
        <f t="shared" si="0"/>
        <v>1</v>
      </c>
      <c r="BH17" s="65" t="str">
        <f t="shared" si="1"/>
        <v>Catastrófico</v>
      </c>
      <c r="BI17" s="65"/>
      <c r="BJ17" s="65">
        <f t="shared" si="9"/>
        <v>17</v>
      </c>
      <c r="BK17" s="65">
        <f t="shared" si="2"/>
        <v>5</v>
      </c>
      <c r="BL17" s="65" t="str">
        <f t="shared" si="3"/>
        <v>Catastrófico</v>
      </c>
      <c r="BM17" s="65" t="str">
        <f t="shared" si="4"/>
        <v>Zona Extrema</v>
      </c>
      <c r="BN17" s="571" t="s">
        <v>1294</v>
      </c>
      <c r="BO17" s="608"/>
      <c r="BP17" s="608"/>
      <c r="BQ17" s="608"/>
      <c r="BR17" s="608"/>
      <c r="BS17" s="608"/>
      <c r="BT17" s="608"/>
      <c r="BU17" s="608"/>
      <c r="BV17" s="608"/>
      <c r="BW17" s="608"/>
      <c r="BX17" s="608"/>
      <c r="BY17" s="608"/>
      <c r="BZ17" s="608"/>
      <c r="CA17" s="608"/>
      <c r="CB17" s="608"/>
      <c r="CC17" s="608"/>
      <c r="CD17" s="608"/>
      <c r="CE17" s="608"/>
      <c r="CF17" s="608"/>
      <c r="CG17" s="608"/>
      <c r="CH17" s="608"/>
      <c r="CI17" s="608"/>
      <c r="CJ17" s="608"/>
      <c r="CK17" s="608"/>
      <c r="CL17" s="608"/>
      <c r="CM17" s="608"/>
      <c r="CN17" s="608"/>
      <c r="CO17" s="608"/>
      <c r="CP17" s="608"/>
      <c r="CQ17" s="608"/>
      <c r="CR17" s="608"/>
      <c r="CS17" s="608"/>
      <c r="CT17" s="608"/>
      <c r="CU17" s="608"/>
      <c r="CV17" s="608"/>
      <c r="CW17" s="608"/>
      <c r="CX17" s="608"/>
      <c r="CY17" s="608"/>
      <c r="CZ17" s="608"/>
      <c r="DA17" s="608"/>
      <c r="DB17" s="608"/>
      <c r="DC17" s="608"/>
      <c r="DD17" s="608"/>
      <c r="DE17" s="608"/>
      <c r="DF17" s="608"/>
      <c r="DG17" s="608"/>
      <c r="DH17" s="608"/>
      <c r="DI17" s="608"/>
      <c r="DJ17" s="608"/>
      <c r="DK17" s="608"/>
      <c r="DL17" s="608"/>
      <c r="DM17" s="608"/>
      <c r="DN17" s="608"/>
      <c r="DO17" s="608"/>
      <c r="DP17" s="608"/>
      <c r="DQ17" s="608"/>
      <c r="DR17" s="608"/>
      <c r="DS17" s="608"/>
      <c r="DT17" s="608"/>
      <c r="DU17" s="608"/>
      <c r="DV17" s="608"/>
      <c r="DW17" s="608"/>
      <c r="DX17" s="608"/>
      <c r="DY17" s="608"/>
      <c r="DZ17" s="608"/>
      <c r="EA17" s="608"/>
      <c r="EB17" s="608"/>
      <c r="EC17" s="608"/>
      <c r="ED17" s="608"/>
      <c r="EE17" s="608"/>
      <c r="EF17" s="608"/>
      <c r="EG17" s="608"/>
      <c r="EH17" s="608"/>
      <c r="EI17" s="608"/>
      <c r="EJ17" s="608"/>
      <c r="EK17" s="608"/>
      <c r="EL17" s="608"/>
      <c r="EM17" s="608"/>
      <c r="EN17" s="608"/>
      <c r="EO17" s="608"/>
      <c r="EP17" s="608"/>
      <c r="EQ17" s="608"/>
      <c r="ER17" s="608"/>
      <c r="ES17" s="608"/>
      <c r="ET17" s="608"/>
      <c r="EU17" s="608"/>
      <c r="EV17" s="608"/>
      <c r="EW17" s="608"/>
      <c r="EX17" s="608"/>
      <c r="EY17" s="608"/>
      <c r="EZ17" s="608"/>
      <c r="FA17" s="608"/>
      <c r="FB17" s="608"/>
      <c r="FC17" s="608"/>
      <c r="FD17" s="608"/>
      <c r="FE17" s="608"/>
      <c r="FF17" s="608"/>
      <c r="FG17" s="608"/>
      <c r="FH17" s="608"/>
      <c r="FI17" s="608"/>
      <c r="FJ17" s="608"/>
      <c r="FK17" s="608"/>
      <c r="FL17" s="608"/>
      <c r="FM17" s="608"/>
      <c r="FN17" s="608"/>
      <c r="FO17" s="608"/>
      <c r="FP17" s="608"/>
      <c r="FQ17" s="608"/>
      <c r="FR17" s="608"/>
      <c r="FS17" s="608"/>
      <c r="FT17" s="608"/>
      <c r="FU17" s="608"/>
      <c r="FV17" s="608"/>
      <c r="FW17" s="608"/>
      <c r="FX17" s="608"/>
      <c r="FY17" s="608"/>
      <c r="FZ17" s="608"/>
      <c r="GA17" s="608"/>
      <c r="GB17" s="608"/>
      <c r="GC17" s="608"/>
      <c r="GD17" s="608"/>
      <c r="GE17" s="608"/>
      <c r="GF17" s="608"/>
      <c r="GG17" s="608"/>
      <c r="GH17" s="608"/>
      <c r="GI17" s="608"/>
      <c r="GJ17" s="608"/>
      <c r="GK17" s="608"/>
      <c r="GL17" s="608"/>
      <c r="GM17" s="608"/>
      <c r="GN17" s="608"/>
      <c r="GO17" s="608"/>
      <c r="GP17" s="608"/>
      <c r="GQ17" s="608"/>
      <c r="GR17" s="608"/>
      <c r="GS17" s="608"/>
      <c r="GT17" s="608"/>
      <c r="GU17" s="608"/>
      <c r="GV17" s="608"/>
      <c r="GW17" s="608"/>
      <c r="GX17" s="608"/>
      <c r="GY17" s="608"/>
      <c r="GZ17" s="608"/>
      <c r="HA17" s="608"/>
      <c r="HB17" s="608"/>
      <c r="HC17" s="608"/>
      <c r="HD17" s="608"/>
      <c r="HE17" s="608"/>
      <c r="HF17" s="608"/>
      <c r="HG17" s="608"/>
      <c r="HH17" s="608"/>
      <c r="HI17" s="608"/>
      <c r="HJ17" s="608"/>
      <c r="HK17" s="608"/>
      <c r="HL17" s="608"/>
      <c r="HM17" s="608"/>
      <c r="HN17" s="608"/>
      <c r="HO17" s="608"/>
      <c r="HP17" s="608"/>
      <c r="HQ17" s="608"/>
      <c r="HR17" s="608"/>
      <c r="HS17" s="608"/>
      <c r="HT17" s="608"/>
      <c r="HU17" s="608"/>
      <c r="HV17" s="608"/>
      <c r="HW17" s="608"/>
      <c r="HX17" s="608"/>
      <c r="HY17" s="608"/>
      <c r="HZ17" s="608"/>
      <c r="IA17" s="608"/>
      <c r="IB17" s="608"/>
      <c r="IC17" s="608"/>
      <c r="ID17" s="608"/>
      <c r="IE17" s="608"/>
      <c r="IF17" s="608"/>
      <c r="IG17" s="608"/>
      <c r="IH17" s="608"/>
      <c r="II17" s="608"/>
      <c r="IJ17" s="608"/>
      <c r="IK17" s="608"/>
      <c r="IL17" s="608"/>
      <c r="IM17" s="608"/>
      <c r="IN17" s="608"/>
      <c r="IO17" s="608"/>
      <c r="IP17" s="608"/>
      <c r="IQ17" s="608"/>
      <c r="IR17" s="608"/>
      <c r="IS17" s="608"/>
      <c r="IT17" s="608"/>
      <c r="IU17" s="608"/>
      <c r="IV17" s="608"/>
    </row>
    <row r="18" spans="1:256" s="655" customFormat="1" ht="99" x14ac:dyDescent="0.2">
      <c r="A18" s="603"/>
      <c r="B18" s="604" t="s">
        <v>215</v>
      </c>
      <c r="C18" s="658" t="s">
        <v>1461</v>
      </c>
      <c r="D18" s="658" t="s">
        <v>1728</v>
      </c>
      <c r="E18" s="653" t="s">
        <v>419</v>
      </c>
      <c r="F18" s="654" t="s">
        <v>1729</v>
      </c>
      <c r="G18" s="654" t="s">
        <v>1730</v>
      </c>
      <c r="H18" s="571"/>
      <c r="I18" s="610" t="b">
        <f t="shared" si="5"/>
        <v>0</v>
      </c>
      <c r="J18" s="605" t="s">
        <v>75</v>
      </c>
      <c r="K18" s="610">
        <v>2</v>
      </c>
      <c r="L18" s="605" t="s">
        <v>75</v>
      </c>
      <c r="M18" s="610">
        <v>2</v>
      </c>
      <c r="N18" s="605" t="s">
        <v>74</v>
      </c>
      <c r="O18" s="610">
        <v>3</v>
      </c>
      <c r="P18" s="605" t="s">
        <v>74</v>
      </c>
      <c r="Q18" s="610">
        <f t="shared" si="6"/>
        <v>3</v>
      </c>
      <c r="R18" s="65">
        <f t="shared" si="7"/>
        <v>3</v>
      </c>
      <c r="S18" s="606" t="str">
        <f t="shared" si="8"/>
        <v>Posible</v>
      </c>
      <c r="T18" s="571"/>
      <c r="U18" s="65"/>
      <c r="V18" s="605" t="s">
        <v>1243</v>
      </c>
      <c r="W18" s="65">
        <v>1</v>
      </c>
      <c r="X18" s="605" t="s">
        <v>1243</v>
      </c>
      <c r="Y18" s="65">
        <v>1</v>
      </c>
      <c r="Z18" s="605" t="s">
        <v>1243</v>
      </c>
      <c r="AA18" s="65">
        <v>1</v>
      </c>
      <c r="AB18" s="605" t="s">
        <v>1243</v>
      </c>
      <c r="AC18" s="65">
        <v>1</v>
      </c>
      <c r="AD18" s="605" t="s">
        <v>1243</v>
      </c>
      <c r="AE18" s="65">
        <v>1</v>
      </c>
      <c r="AF18" s="605" t="s">
        <v>1244</v>
      </c>
      <c r="AG18" s="65">
        <v>0</v>
      </c>
      <c r="AH18" s="605" t="s">
        <v>1243</v>
      </c>
      <c r="AI18" s="65">
        <v>1</v>
      </c>
      <c r="AJ18" s="605" t="s">
        <v>1243</v>
      </c>
      <c r="AK18" s="65">
        <v>1</v>
      </c>
      <c r="AL18" s="605" t="s">
        <v>1243</v>
      </c>
      <c r="AM18" s="65">
        <v>1</v>
      </c>
      <c r="AN18" s="605" t="s">
        <v>1243</v>
      </c>
      <c r="AO18" s="65">
        <v>1</v>
      </c>
      <c r="AP18" s="605" t="s">
        <v>1243</v>
      </c>
      <c r="AQ18" s="65">
        <v>1</v>
      </c>
      <c r="AR18" s="605" t="s">
        <v>1243</v>
      </c>
      <c r="AS18" s="65">
        <v>1</v>
      </c>
      <c r="AT18" s="605" t="s">
        <v>1243</v>
      </c>
      <c r="AU18" s="65">
        <v>1</v>
      </c>
      <c r="AV18" s="605" t="s">
        <v>1243</v>
      </c>
      <c r="AW18" s="65">
        <v>1</v>
      </c>
      <c r="AX18" s="605" t="s">
        <v>1243</v>
      </c>
      <c r="AY18" s="65">
        <v>1</v>
      </c>
      <c r="AZ18" s="605" t="s">
        <v>1243</v>
      </c>
      <c r="BA18" s="65">
        <v>1</v>
      </c>
      <c r="BB18" s="605" t="s">
        <v>1243</v>
      </c>
      <c r="BC18" s="65">
        <v>1</v>
      </c>
      <c r="BD18" s="605" t="s">
        <v>1243</v>
      </c>
      <c r="BE18" s="65">
        <v>1</v>
      </c>
      <c r="BF18" s="605" t="s">
        <v>1243</v>
      </c>
      <c r="BG18" s="65">
        <f t="shared" si="0"/>
        <v>1</v>
      </c>
      <c r="BH18" s="65" t="str">
        <f t="shared" si="1"/>
        <v>Catastrófico</v>
      </c>
      <c r="BI18" s="65"/>
      <c r="BJ18" s="65">
        <f t="shared" si="9"/>
        <v>18</v>
      </c>
      <c r="BK18" s="65">
        <f t="shared" si="2"/>
        <v>5</v>
      </c>
      <c r="BL18" s="65" t="str">
        <f t="shared" si="3"/>
        <v>Catastrófico</v>
      </c>
      <c r="BM18" s="65" t="str">
        <f t="shared" si="4"/>
        <v>Zona Extrema</v>
      </c>
      <c r="BN18" s="571" t="s">
        <v>1295</v>
      </c>
      <c r="BO18" s="608"/>
      <c r="BP18" s="608"/>
      <c r="BQ18" s="608"/>
      <c r="BR18" s="608"/>
      <c r="BS18" s="608"/>
      <c r="BT18" s="608"/>
      <c r="BU18" s="608"/>
      <c r="BV18" s="608"/>
      <c r="BW18" s="608"/>
      <c r="BX18" s="608"/>
      <c r="BY18" s="608"/>
      <c r="BZ18" s="608"/>
      <c r="CA18" s="608"/>
      <c r="CB18" s="608"/>
      <c r="CC18" s="608"/>
      <c r="CD18" s="608"/>
      <c r="CE18" s="608"/>
      <c r="CF18" s="608"/>
      <c r="CG18" s="608"/>
      <c r="CH18" s="608"/>
      <c r="CI18" s="608"/>
      <c r="CJ18" s="608"/>
      <c r="CK18" s="608"/>
      <c r="CL18" s="608"/>
      <c r="CM18" s="608"/>
      <c r="CN18" s="608"/>
      <c r="CO18" s="608"/>
      <c r="CP18" s="608"/>
      <c r="CQ18" s="608"/>
      <c r="CR18" s="608"/>
      <c r="CS18" s="608"/>
      <c r="CT18" s="608"/>
      <c r="CU18" s="608"/>
      <c r="CV18" s="608"/>
      <c r="CW18" s="608"/>
      <c r="CX18" s="608"/>
      <c r="CY18" s="608"/>
      <c r="CZ18" s="608"/>
      <c r="DA18" s="608"/>
      <c r="DB18" s="608"/>
      <c r="DC18" s="608"/>
      <c r="DD18" s="608"/>
      <c r="DE18" s="608"/>
      <c r="DF18" s="608"/>
      <c r="DG18" s="608"/>
      <c r="DH18" s="608"/>
      <c r="DI18" s="608"/>
      <c r="DJ18" s="608"/>
      <c r="DK18" s="608"/>
      <c r="DL18" s="608"/>
      <c r="DM18" s="608"/>
      <c r="DN18" s="608"/>
      <c r="DO18" s="608"/>
      <c r="DP18" s="608"/>
      <c r="DQ18" s="608"/>
      <c r="DR18" s="608"/>
      <c r="DS18" s="608"/>
      <c r="DT18" s="608"/>
      <c r="DU18" s="608"/>
      <c r="DV18" s="608"/>
      <c r="DW18" s="608"/>
      <c r="DX18" s="608"/>
      <c r="DY18" s="608"/>
      <c r="DZ18" s="608"/>
      <c r="EA18" s="608"/>
      <c r="EB18" s="608"/>
      <c r="EC18" s="608"/>
      <c r="ED18" s="608"/>
      <c r="EE18" s="608"/>
      <c r="EF18" s="608"/>
      <c r="EG18" s="608"/>
      <c r="EH18" s="608"/>
      <c r="EI18" s="608"/>
      <c r="EJ18" s="608"/>
      <c r="EK18" s="608"/>
      <c r="EL18" s="608"/>
      <c r="EM18" s="608"/>
      <c r="EN18" s="608"/>
      <c r="EO18" s="608"/>
      <c r="EP18" s="608"/>
      <c r="EQ18" s="608"/>
      <c r="ER18" s="608"/>
      <c r="ES18" s="608"/>
      <c r="ET18" s="608"/>
      <c r="EU18" s="608"/>
      <c r="EV18" s="608"/>
      <c r="EW18" s="608"/>
      <c r="EX18" s="608"/>
      <c r="EY18" s="608"/>
      <c r="EZ18" s="608"/>
      <c r="FA18" s="608"/>
      <c r="FB18" s="608"/>
      <c r="FC18" s="608"/>
      <c r="FD18" s="608"/>
      <c r="FE18" s="608"/>
      <c r="FF18" s="608"/>
      <c r="FG18" s="608"/>
      <c r="FH18" s="608"/>
      <c r="FI18" s="608"/>
      <c r="FJ18" s="608"/>
      <c r="FK18" s="608"/>
      <c r="FL18" s="608"/>
      <c r="FM18" s="608"/>
      <c r="FN18" s="608"/>
      <c r="FO18" s="608"/>
      <c r="FP18" s="608"/>
      <c r="FQ18" s="608"/>
      <c r="FR18" s="608"/>
      <c r="FS18" s="608"/>
      <c r="FT18" s="608"/>
      <c r="FU18" s="608"/>
      <c r="FV18" s="608"/>
      <c r="FW18" s="608"/>
      <c r="FX18" s="608"/>
      <c r="FY18" s="608"/>
      <c r="FZ18" s="608"/>
      <c r="GA18" s="608"/>
      <c r="GB18" s="608"/>
      <c r="GC18" s="608"/>
      <c r="GD18" s="608"/>
      <c r="GE18" s="608"/>
      <c r="GF18" s="608"/>
      <c r="GG18" s="608"/>
      <c r="GH18" s="608"/>
      <c r="GI18" s="608"/>
      <c r="GJ18" s="608"/>
      <c r="GK18" s="608"/>
      <c r="GL18" s="608"/>
      <c r="GM18" s="608"/>
      <c r="GN18" s="608"/>
      <c r="GO18" s="608"/>
      <c r="GP18" s="608"/>
      <c r="GQ18" s="608"/>
      <c r="GR18" s="608"/>
      <c r="GS18" s="608"/>
      <c r="GT18" s="608"/>
      <c r="GU18" s="608"/>
      <c r="GV18" s="608"/>
      <c r="GW18" s="608"/>
      <c r="GX18" s="608"/>
      <c r="GY18" s="608"/>
      <c r="GZ18" s="608"/>
      <c r="HA18" s="608"/>
      <c r="HB18" s="608"/>
      <c r="HC18" s="608"/>
      <c r="HD18" s="608"/>
      <c r="HE18" s="608"/>
      <c r="HF18" s="608"/>
      <c r="HG18" s="608"/>
      <c r="HH18" s="608"/>
      <c r="HI18" s="608"/>
      <c r="HJ18" s="608"/>
      <c r="HK18" s="608"/>
      <c r="HL18" s="608"/>
      <c r="HM18" s="608"/>
      <c r="HN18" s="608"/>
      <c r="HO18" s="608"/>
      <c r="HP18" s="608"/>
      <c r="HQ18" s="608"/>
      <c r="HR18" s="608"/>
      <c r="HS18" s="608"/>
      <c r="HT18" s="608"/>
      <c r="HU18" s="608"/>
      <c r="HV18" s="608"/>
      <c r="HW18" s="608"/>
      <c r="HX18" s="608"/>
      <c r="HY18" s="608"/>
      <c r="HZ18" s="608"/>
      <c r="IA18" s="608"/>
      <c r="IB18" s="608"/>
      <c r="IC18" s="608"/>
      <c r="ID18" s="608"/>
      <c r="IE18" s="608"/>
      <c r="IF18" s="608"/>
      <c r="IG18" s="608"/>
      <c r="IH18" s="608"/>
      <c r="II18" s="608"/>
      <c r="IJ18" s="608"/>
      <c r="IK18" s="608"/>
      <c r="IL18" s="608"/>
      <c r="IM18" s="608"/>
      <c r="IN18" s="608"/>
      <c r="IO18" s="608"/>
      <c r="IP18" s="608"/>
      <c r="IQ18" s="608"/>
      <c r="IR18" s="608"/>
      <c r="IS18" s="608"/>
      <c r="IT18" s="608"/>
      <c r="IU18" s="608"/>
      <c r="IV18" s="608"/>
    </row>
    <row r="19" spans="1:256" s="443" customFormat="1" ht="102" x14ac:dyDescent="0.2">
      <c r="A19" s="441"/>
      <c r="B19" s="456" t="s">
        <v>216</v>
      </c>
      <c r="C19" s="669" t="s">
        <v>1566</v>
      </c>
      <c r="D19" s="772" t="s">
        <v>1567</v>
      </c>
      <c r="E19" s="653" t="s">
        <v>419</v>
      </c>
      <c r="F19" s="669" t="s">
        <v>1756</v>
      </c>
      <c r="G19" s="669" t="s">
        <v>1757</v>
      </c>
      <c r="H19" s="528"/>
      <c r="I19" s="529" t="b">
        <f t="shared" si="5"/>
        <v>0</v>
      </c>
      <c r="J19" s="416" t="s">
        <v>76</v>
      </c>
      <c r="K19" s="551">
        <f>IF(J19="Posible",3,IF(J19="Rara vez",1,IF(J19="Improbable",2,IF(J19="Probable",4,IF(J19="Casi seguro",5)))))</f>
        <v>1</v>
      </c>
      <c r="L19" s="416" t="s">
        <v>76</v>
      </c>
      <c r="M19" s="551">
        <f>IF(L19="Posible",3,IF(L19="Rara vez",1,IF(L19="Improbable",2,IF(L19="Probable",4,IF(L19="Casi seguro",5)))))</f>
        <v>1</v>
      </c>
      <c r="N19" s="416" t="s">
        <v>76</v>
      </c>
      <c r="O19" s="551">
        <f>IF(N19="Posible",3,IF(N19="Rara vez",1,IF(N19="Improbable",2,IF(N19="Probable",4,IF(N19="Casi seguro",5)))))</f>
        <v>1</v>
      </c>
      <c r="P19" s="416" t="s">
        <v>76</v>
      </c>
      <c r="Q19" s="551">
        <f t="shared" si="6"/>
        <v>1</v>
      </c>
      <c r="R19" s="553">
        <f t="shared" si="7"/>
        <v>1</v>
      </c>
      <c r="S19" s="554" t="str">
        <f t="shared" si="8"/>
        <v>Rara vez</v>
      </c>
      <c r="T19" s="527"/>
      <c r="U19" s="419"/>
      <c r="V19" s="416" t="s">
        <v>1243</v>
      </c>
      <c r="W19" s="553">
        <f>IF(V19="SI",1,IF(V19="NO",0))</f>
        <v>1</v>
      </c>
      <c r="X19" s="416" t="s">
        <v>1243</v>
      </c>
      <c r="Y19" s="553">
        <f>IF(X19="SI",1,IF(X19="NO",0))</f>
        <v>1</v>
      </c>
      <c r="Z19" s="416" t="s">
        <v>1243</v>
      </c>
      <c r="AA19" s="553">
        <f>IF(Z19="SI",1,IF(Z19="NO",0))</f>
        <v>1</v>
      </c>
      <c r="AB19" s="416" t="s">
        <v>1243</v>
      </c>
      <c r="AC19" s="553">
        <f>IF(AB19="SI",1,IF(AB19="NO",0))</f>
        <v>1</v>
      </c>
      <c r="AD19" s="416" t="s">
        <v>1243</v>
      </c>
      <c r="AE19" s="553">
        <f>IF(AD19="SI",1,IF(AD19="NO",0))</f>
        <v>1</v>
      </c>
      <c r="AF19" s="416" t="s">
        <v>1243</v>
      </c>
      <c r="AG19" s="553">
        <f>IF(AF19="SI",1,IF(AF19="NO",0))</f>
        <v>1</v>
      </c>
      <c r="AH19" s="416" t="s">
        <v>1243</v>
      </c>
      <c r="AI19" s="419">
        <f>IF(AH19="SI",1,IF(AH19="NO",0))</f>
        <v>1</v>
      </c>
      <c r="AJ19" s="416" t="s">
        <v>1243</v>
      </c>
      <c r="AK19" s="553">
        <f>IF(AJ19="SI",1,IF(AJ19="NO",0))</f>
        <v>1</v>
      </c>
      <c r="AL19" s="416" t="s">
        <v>1243</v>
      </c>
      <c r="AM19" s="553">
        <f>IF(AL19="SI",1,IF(AL19="NO",0))</f>
        <v>1</v>
      </c>
      <c r="AN19" s="416" t="s">
        <v>1243</v>
      </c>
      <c r="AO19" s="553">
        <f>IF(AN19="SI",1,IF(AN19="NO",0))</f>
        <v>1</v>
      </c>
      <c r="AP19" s="416" t="s">
        <v>1243</v>
      </c>
      <c r="AQ19" s="553">
        <f>IF(AP19="SI",1,IF(AP19="NO",0))</f>
        <v>1</v>
      </c>
      <c r="AR19" s="416" t="s">
        <v>1243</v>
      </c>
      <c r="AS19" s="553">
        <f>IF(AR19="SI",1,IF(AR19="NO",0))</f>
        <v>1</v>
      </c>
      <c r="AT19" s="416" t="s">
        <v>1243</v>
      </c>
      <c r="AU19" s="553">
        <f>IF(AT19="SI",1,IF(AT19="NO",0))</f>
        <v>1</v>
      </c>
      <c r="AV19" s="416" t="s">
        <v>1243</v>
      </c>
      <c r="AW19" s="553">
        <f>IF(AV19="SI",1,IF(AV19="NO",0))</f>
        <v>1</v>
      </c>
      <c r="AX19" s="416" t="s">
        <v>1244</v>
      </c>
      <c r="AY19" s="419">
        <f>IF(AX19="SI",1,IF(AX19="NO",0))</f>
        <v>0</v>
      </c>
      <c r="AZ19" s="416" t="s">
        <v>1243</v>
      </c>
      <c r="BA19" s="553">
        <f>IF(AZ19="SI",1,IF(AZ19="NO",0))</f>
        <v>1</v>
      </c>
      <c r="BB19" s="416" t="s">
        <v>1243</v>
      </c>
      <c r="BC19" s="553">
        <f>IF(BB19="SI",1,IF(BB19="NO",0))</f>
        <v>1</v>
      </c>
      <c r="BD19" s="416" t="s">
        <v>1244</v>
      </c>
      <c r="BE19" s="553">
        <f>IF(BD19="SI",1,IF(BD19="NO",0))</f>
        <v>0</v>
      </c>
      <c r="BF19" s="416" t="s">
        <v>1243</v>
      </c>
      <c r="BG19" s="553">
        <f t="shared" si="0"/>
        <v>1</v>
      </c>
      <c r="BH19" s="553" t="str">
        <f t="shared" si="1"/>
        <v>Catastrófico</v>
      </c>
      <c r="BI19" s="553"/>
      <c r="BJ19" s="553">
        <f t="shared" si="9"/>
        <v>17</v>
      </c>
      <c r="BK19" s="553">
        <f t="shared" si="2"/>
        <v>5</v>
      </c>
      <c r="BL19" s="553" t="str">
        <f t="shared" si="3"/>
        <v>Catastrófico</v>
      </c>
      <c r="BM19" s="553" t="str">
        <f t="shared" si="4"/>
        <v>Zona Extrema</v>
      </c>
      <c r="BN19" s="550" t="s">
        <v>1296</v>
      </c>
      <c r="BO19" s="442"/>
      <c r="BP19" s="442"/>
      <c r="BQ19" s="442"/>
      <c r="BR19" s="442"/>
      <c r="BS19" s="442"/>
      <c r="BT19" s="442"/>
      <c r="BU19" s="442"/>
      <c r="BV19" s="442"/>
      <c r="BW19" s="442"/>
      <c r="BX19" s="442"/>
      <c r="BY19" s="442"/>
      <c r="BZ19" s="442"/>
      <c r="CA19" s="442"/>
      <c r="CB19" s="442"/>
      <c r="CC19" s="442"/>
      <c r="CD19" s="442"/>
      <c r="CE19" s="442"/>
      <c r="CF19" s="442"/>
      <c r="CG19" s="442"/>
      <c r="CH19" s="442"/>
      <c r="CI19" s="442"/>
      <c r="CJ19" s="442"/>
      <c r="CK19" s="442"/>
      <c r="CL19" s="442"/>
      <c r="CM19" s="442"/>
      <c r="CN19" s="442"/>
      <c r="CO19" s="442"/>
      <c r="CP19" s="442"/>
      <c r="CQ19" s="442"/>
      <c r="CR19" s="442"/>
      <c r="CS19" s="442"/>
      <c r="CT19" s="442"/>
      <c r="CU19" s="442"/>
      <c r="CV19" s="442"/>
      <c r="CW19" s="442"/>
      <c r="CX19" s="442"/>
      <c r="CY19" s="442"/>
      <c r="CZ19" s="442"/>
      <c r="DA19" s="442"/>
      <c r="DB19" s="442"/>
      <c r="DC19" s="442"/>
      <c r="DD19" s="442"/>
      <c r="DE19" s="442"/>
      <c r="DF19" s="442"/>
      <c r="DG19" s="442"/>
      <c r="DH19" s="442"/>
      <c r="DI19" s="442"/>
      <c r="DJ19" s="442"/>
      <c r="DK19" s="442"/>
      <c r="DL19" s="442"/>
      <c r="DM19" s="442"/>
      <c r="DN19" s="442"/>
      <c r="DO19" s="442"/>
      <c r="DP19" s="442"/>
      <c r="DQ19" s="442"/>
      <c r="DR19" s="442"/>
      <c r="DS19" s="442"/>
      <c r="DT19" s="442"/>
      <c r="DU19" s="442"/>
      <c r="DV19" s="442"/>
      <c r="DW19" s="442"/>
      <c r="DX19" s="442"/>
      <c r="DY19" s="442"/>
      <c r="DZ19" s="442"/>
      <c r="EA19" s="442"/>
      <c r="EB19" s="442"/>
      <c r="EC19" s="442"/>
      <c r="ED19" s="442"/>
      <c r="EE19" s="442"/>
      <c r="EF19" s="442"/>
      <c r="EG19" s="442"/>
      <c r="EH19" s="442"/>
      <c r="EI19" s="442"/>
      <c r="EJ19" s="442"/>
      <c r="EK19" s="442"/>
      <c r="EL19" s="442"/>
      <c r="EM19" s="442"/>
      <c r="EN19" s="442"/>
      <c r="EO19" s="442"/>
      <c r="EP19" s="442"/>
      <c r="EQ19" s="442"/>
      <c r="ER19" s="442"/>
      <c r="ES19" s="442"/>
      <c r="ET19" s="442"/>
      <c r="EU19" s="442"/>
      <c r="EV19" s="442"/>
      <c r="EW19" s="442"/>
      <c r="EX19" s="442"/>
      <c r="EY19" s="442"/>
      <c r="EZ19" s="442"/>
      <c r="FA19" s="442"/>
      <c r="FB19" s="442"/>
      <c r="FC19" s="442"/>
      <c r="FD19" s="442"/>
      <c r="FE19" s="442"/>
      <c r="FF19" s="442"/>
      <c r="FG19" s="442"/>
      <c r="FH19" s="442"/>
      <c r="FI19" s="442"/>
      <c r="FJ19" s="442"/>
      <c r="FK19" s="442"/>
      <c r="FL19" s="442"/>
      <c r="FM19" s="442"/>
      <c r="FN19" s="442"/>
      <c r="FO19" s="442"/>
      <c r="FP19" s="442"/>
      <c r="FQ19" s="442"/>
      <c r="FR19" s="442"/>
      <c r="FS19" s="442"/>
      <c r="FT19" s="442"/>
      <c r="FU19" s="442"/>
      <c r="FV19" s="442"/>
      <c r="FW19" s="442"/>
      <c r="FX19" s="442"/>
      <c r="FY19" s="442"/>
      <c r="FZ19" s="442"/>
      <c r="GA19" s="442"/>
      <c r="GB19" s="442"/>
      <c r="GC19" s="442"/>
      <c r="GD19" s="442"/>
      <c r="GE19" s="442"/>
      <c r="GF19" s="442"/>
      <c r="GG19" s="442"/>
      <c r="GH19" s="442"/>
      <c r="GI19" s="442"/>
      <c r="GJ19" s="442"/>
      <c r="GK19" s="442"/>
      <c r="GL19" s="442"/>
      <c r="GM19" s="442"/>
      <c r="GN19" s="442"/>
      <c r="GO19" s="442"/>
      <c r="GP19" s="442"/>
      <c r="GQ19" s="442"/>
      <c r="GR19" s="442"/>
      <c r="GS19" s="442"/>
      <c r="GT19" s="442"/>
      <c r="GU19" s="442"/>
      <c r="GV19" s="442"/>
      <c r="GW19" s="442"/>
      <c r="GX19" s="442"/>
      <c r="GY19" s="442"/>
      <c r="GZ19" s="442"/>
      <c r="HA19" s="442"/>
      <c r="HB19" s="442"/>
      <c r="HC19" s="442"/>
      <c r="HD19" s="442"/>
      <c r="HE19" s="442"/>
      <c r="HF19" s="442"/>
      <c r="HG19" s="442"/>
      <c r="HH19" s="442"/>
      <c r="HI19" s="442"/>
      <c r="HJ19" s="442"/>
      <c r="HK19" s="442"/>
      <c r="HL19" s="442"/>
      <c r="HM19" s="442"/>
      <c r="HN19" s="442"/>
      <c r="HO19" s="442"/>
      <c r="HP19" s="442"/>
      <c r="HQ19" s="442"/>
      <c r="HR19" s="442"/>
      <c r="HS19" s="442"/>
      <c r="HT19" s="442"/>
      <c r="HU19" s="442"/>
      <c r="HV19" s="442"/>
      <c r="HW19" s="442"/>
      <c r="HX19" s="442"/>
      <c r="HY19" s="442"/>
      <c r="HZ19" s="442"/>
      <c r="IA19" s="442"/>
      <c r="IB19" s="442"/>
      <c r="IC19" s="442"/>
      <c r="ID19" s="442"/>
      <c r="IE19" s="442"/>
      <c r="IF19" s="442"/>
      <c r="IG19" s="442"/>
      <c r="IH19" s="442"/>
      <c r="II19" s="442"/>
      <c r="IJ19" s="442"/>
      <c r="IK19" s="442"/>
      <c r="IL19" s="442"/>
      <c r="IM19" s="442"/>
      <c r="IN19" s="442"/>
      <c r="IO19" s="442"/>
      <c r="IP19" s="442"/>
      <c r="IQ19" s="442"/>
      <c r="IR19" s="442"/>
      <c r="IS19" s="442"/>
      <c r="IT19" s="442"/>
      <c r="IU19" s="442"/>
      <c r="IV19" s="442"/>
    </row>
    <row r="20" spans="1:256" s="443" customFormat="1" ht="127.5" x14ac:dyDescent="0.2">
      <c r="B20" s="456" t="s">
        <v>217</v>
      </c>
      <c r="C20" s="669" t="s">
        <v>1297</v>
      </c>
      <c r="D20" s="772" t="s">
        <v>1568</v>
      </c>
      <c r="E20" s="653" t="s">
        <v>419</v>
      </c>
      <c r="F20" s="669" t="s">
        <v>1758</v>
      </c>
      <c r="G20" s="669" t="s">
        <v>1759</v>
      </c>
      <c r="H20" s="528"/>
      <c r="I20" s="529" t="b">
        <f t="shared" si="5"/>
        <v>0</v>
      </c>
      <c r="J20" s="416" t="s">
        <v>74</v>
      </c>
      <c r="K20" s="551">
        <f>IF(J20="Posible",3,IF(J20="Rara vez",1,IF(J20="Improbable",2,IF(J20="Probable",4,IF(J20="Casi seguro",5)))))</f>
        <v>3</v>
      </c>
      <c r="L20" s="416" t="s">
        <v>74</v>
      </c>
      <c r="M20" s="551">
        <f>IF(L20="Posible",3,IF(L20="Rara vez",1,IF(L20="Improbable",2,IF(L20="Probable",4,IF(L20="Casi seguro",5)))))</f>
        <v>3</v>
      </c>
      <c r="N20" s="416" t="s">
        <v>74</v>
      </c>
      <c r="O20" s="551">
        <f>IF(N20="Posible",3,IF(N20="Rara vez",1,IF(N20="Improbable",2,IF(N20="Probable",4,IF(N20="Casi seguro",5)))))</f>
        <v>3</v>
      </c>
      <c r="P20" s="416" t="s">
        <v>74</v>
      </c>
      <c r="Q20" s="551">
        <f t="shared" si="6"/>
        <v>3</v>
      </c>
      <c r="R20" s="553">
        <f t="shared" si="7"/>
        <v>3</v>
      </c>
      <c r="S20" s="554" t="str">
        <f t="shared" si="8"/>
        <v>Posible</v>
      </c>
      <c r="T20" s="527"/>
      <c r="U20" s="419"/>
      <c r="V20" s="416" t="s">
        <v>1243</v>
      </c>
      <c r="W20" s="553">
        <f>IF(V20="SI",1,IF(V20="NO",0))</f>
        <v>1</v>
      </c>
      <c r="X20" s="416" t="s">
        <v>1243</v>
      </c>
      <c r="Y20" s="553">
        <f>IF(X20="SI",1,IF(X20="NO",0))</f>
        <v>1</v>
      </c>
      <c r="Z20" s="416" t="s">
        <v>1243</v>
      </c>
      <c r="AA20" s="553">
        <f>IF(Z20="SI",1,IF(Z20="NO",0))</f>
        <v>1</v>
      </c>
      <c r="AB20" s="416" t="s">
        <v>1243</v>
      </c>
      <c r="AC20" s="553">
        <f>IF(AB20="SI",1,IF(AB20="NO",0))</f>
        <v>1</v>
      </c>
      <c r="AD20" s="416" t="s">
        <v>1243</v>
      </c>
      <c r="AE20" s="553">
        <f>IF(AD20="SI",1,IF(AD20="NO",0))</f>
        <v>1</v>
      </c>
      <c r="AF20" s="416" t="s">
        <v>1243</v>
      </c>
      <c r="AG20" s="553">
        <f>IF(AF20="SI",1,IF(AF20="NO",0))</f>
        <v>1</v>
      </c>
      <c r="AH20" s="416" t="s">
        <v>1243</v>
      </c>
      <c r="AI20" s="419">
        <f>IF(AH20="SI",1,IF(AH20="NO",0))</f>
        <v>1</v>
      </c>
      <c r="AJ20" s="416" t="s">
        <v>1244</v>
      </c>
      <c r="AK20" s="553">
        <f>IF(AJ20="SI",1,IF(AJ20="NO",0))</f>
        <v>0</v>
      </c>
      <c r="AL20" s="416" t="s">
        <v>1244</v>
      </c>
      <c r="AM20" s="553">
        <f>IF(AL20="SI",1,IF(AL20="NO",0))</f>
        <v>0</v>
      </c>
      <c r="AN20" s="416" t="s">
        <v>1243</v>
      </c>
      <c r="AO20" s="553">
        <f>IF(AN20="SI",1,IF(AN20="NO",0))</f>
        <v>1</v>
      </c>
      <c r="AP20" s="416" t="s">
        <v>1243</v>
      </c>
      <c r="AQ20" s="553">
        <f>IF(AP20="SI",1,IF(AP20="NO",0))</f>
        <v>1</v>
      </c>
      <c r="AR20" s="416" t="s">
        <v>1243</v>
      </c>
      <c r="AS20" s="553">
        <f>IF(AR20="SI",1,IF(AR20="NO",0))</f>
        <v>1</v>
      </c>
      <c r="AT20" s="416" t="s">
        <v>1243</v>
      </c>
      <c r="AU20" s="553">
        <f>IF(AT20="SI",1,IF(AT20="NO",0))</f>
        <v>1</v>
      </c>
      <c r="AV20" s="416" t="s">
        <v>1243</v>
      </c>
      <c r="AW20" s="553">
        <f>IF(AV20="SI",1,IF(AV20="NO",0))</f>
        <v>1</v>
      </c>
      <c r="AX20" s="416" t="s">
        <v>1244</v>
      </c>
      <c r="AY20" s="419">
        <f>IF(AX20="SI",1,IF(AX20="NO",0))</f>
        <v>0</v>
      </c>
      <c r="AZ20" s="416" t="s">
        <v>1243</v>
      </c>
      <c r="BA20" s="553">
        <f>IF(AZ20="SI",1,IF(AZ20="NO",0))</f>
        <v>1</v>
      </c>
      <c r="BB20" s="416" t="s">
        <v>1243</v>
      </c>
      <c r="BC20" s="553">
        <f>IF(BB20="SI",1,IF(BB20="NO",0))</f>
        <v>1</v>
      </c>
      <c r="BD20" s="416" t="s">
        <v>1244</v>
      </c>
      <c r="BE20" s="553">
        <f>IF(BD20="SI",1,IF(BD20="NO",0))</f>
        <v>0</v>
      </c>
      <c r="BF20" s="416" t="s">
        <v>1243</v>
      </c>
      <c r="BG20" s="553">
        <f t="shared" si="0"/>
        <v>1</v>
      </c>
      <c r="BH20" s="553" t="str">
        <f t="shared" si="1"/>
        <v>Catastrófico</v>
      </c>
      <c r="BI20" s="553"/>
      <c r="BJ20" s="553">
        <f t="shared" si="9"/>
        <v>15</v>
      </c>
      <c r="BK20" s="553">
        <f t="shared" si="2"/>
        <v>5</v>
      </c>
      <c r="BL20" s="553" t="str">
        <f t="shared" si="3"/>
        <v>Catastrófico</v>
      </c>
      <c r="BM20" s="553" t="str">
        <f t="shared" si="4"/>
        <v>Zona Extrema</v>
      </c>
      <c r="BN20" s="550" t="s">
        <v>1296</v>
      </c>
      <c r="BO20" s="442"/>
      <c r="BP20" s="442"/>
      <c r="BQ20" s="442"/>
      <c r="BR20" s="442"/>
      <c r="BS20" s="442"/>
      <c r="BT20" s="442"/>
      <c r="BU20" s="442"/>
      <c r="BV20" s="442"/>
      <c r="BW20" s="442"/>
      <c r="BX20" s="442"/>
      <c r="BY20" s="442"/>
      <c r="BZ20" s="442"/>
      <c r="CA20" s="442"/>
      <c r="CB20" s="442"/>
      <c r="CC20" s="442"/>
      <c r="CD20" s="442"/>
      <c r="CE20" s="442"/>
      <c r="CF20" s="442"/>
      <c r="CG20" s="442"/>
      <c r="CH20" s="442"/>
      <c r="CI20" s="442"/>
      <c r="CJ20" s="442"/>
      <c r="CK20" s="442"/>
      <c r="CL20" s="442"/>
      <c r="CM20" s="442"/>
      <c r="CN20" s="442"/>
      <c r="CO20" s="442"/>
      <c r="CP20" s="442"/>
      <c r="CQ20" s="442"/>
      <c r="CR20" s="442"/>
      <c r="CS20" s="442"/>
      <c r="CT20" s="442"/>
      <c r="CU20" s="442"/>
      <c r="CV20" s="442"/>
      <c r="CW20" s="442"/>
      <c r="CX20" s="442"/>
      <c r="CY20" s="442"/>
      <c r="CZ20" s="442"/>
      <c r="DA20" s="442"/>
      <c r="DB20" s="442"/>
      <c r="DC20" s="442"/>
      <c r="DD20" s="442"/>
      <c r="DE20" s="442"/>
      <c r="DF20" s="442"/>
      <c r="DG20" s="442"/>
      <c r="DH20" s="442"/>
      <c r="DI20" s="442"/>
      <c r="DJ20" s="442"/>
      <c r="DK20" s="442"/>
      <c r="DL20" s="442"/>
      <c r="DM20" s="442"/>
      <c r="DN20" s="442"/>
      <c r="DO20" s="442"/>
      <c r="DP20" s="442"/>
      <c r="DQ20" s="442"/>
      <c r="DR20" s="442"/>
      <c r="DS20" s="442"/>
      <c r="DT20" s="442"/>
      <c r="DU20" s="442"/>
      <c r="DV20" s="442"/>
      <c r="DW20" s="442"/>
      <c r="DX20" s="442"/>
      <c r="DY20" s="442"/>
      <c r="DZ20" s="442"/>
      <c r="EA20" s="442"/>
      <c r="EB20" s="442"/>
      <c r="EC20" s="442"/>
      <c r="ED20" s="442"/>
      <c r="EE20" s="442"/>
      <c r="EF20" s="442"/>
      <c r="EG20" s="442"/>
      <c r="EH20" s="442"/>
      <c r="EI20" s="442"/>
      <c r="EJ20" s="442"/>
      <c r="EK20" s="442"/>
      <c r="EL20" s="442"/>
      <c r="EM20" s="442"/>
      <c r="EN20" s="442"/>
      <c r="EO20" s="442"/>
      <c r="EP20" s="442"/>
      <c r="EQ20" s="442"/>
      <c r="ER20" s="442"/>
      <c r="ES20" s="442"/>
      <c r="ET20" s="442"/>
      <c r="EU20" s="442"/>
      <c r="EV20" s="442"/>
      <c r="EW20" s="442"/>
      <c r="EX20" s="442"/>
      <c r="EY20" s="442"/>
      <c r="EZ20" s="442"/>
      <c r="FA20" s="442"/>
      <c r="FB20" s="442"/>
      <c r="FC20" s="442"/>
      <c r="FD20" s="442"/>
      <c r="FE20" s="442"/>
      <c r="FF20" s="442"/>
      <c r="FG20" s="442"/>
      <c r="FH20" s="442"/>
      <c r="FI20" s="442"/>
      <c r="FJ20" s="442"/>
      <c r="FK20" s="442"/>
      <c r="FL20" s="442"/>
      <c r="FM20" s="442"/>
      <c r="FN20" s="442"/>
      <c r="FO20" s="442"/>
      <c r="FP20" s="442"/>
      <c r="FQ20" s="442"/>
      <c r="FR20" s="442"/>
      <c r="FS20" s="442"/>
      <c r="FT20" s="442"/>
      <c r="FU20" s="442"/>
      <c r="FV20" s="442"/>
      <c r="FW20" s="442"/>
      <c r="FX20" s="442"/>
      <c r="FY20" s="442"/>
      <c r="FZ20" s="442"/>
      <c r="GA20" s="442"/>
      <c r="GB20" s="442"/>
      <c r="GC20" s="442"/>
      <c r="GD20" s="442"/>
      <c r="GE20" s="442"/>
      <c r="GF20" s="442"/>
      <c r="GG20" s="442"/>
      <c r="GH20" s="442"/>
      <c r="GI20" s="442"/>
      <c r="GJ20" s="442"/>
      <c r="GK20" s="442"/>
      <c r="GL20" s="442"/>
      <c r="GM20" s="442"/>
      <c r="GN20" s="442"/>
      <c r="GO20" s="442"/>
      <c r="GP20" s="442"/>
      <c r="GQ20" s="442"/>
      <c r="GR20" s="442"/>
      <c r="GS20" s="442"/>
      <c r="GT20" s="442"/>
      <c r="GU20" s="442"/>
      <c r="GV20" s="442"/>
      <c r="GW20" s="442"/>
      <c r="GX20" s="442"/>
      <c r="GY20" s="442"/>
      <c r="GZ20" s="442"/>
      <c r="HA20" s="442"/>
      <c r="HB20" s="442"/>
      <c r="HC20" s="442"/>
      <c r="HD20" s="442"/>
      <c r="HE20" s="442"/>
      <c r="HF20" s="442"/>
      <c r="HG20" s="442"/>
      <c r="HH20" s="442"/>
      <c r="HI20" s="442"/>
      <c r="HJ20" s="442"/>
      <c r="HK20" s="442"/>
      <c r="HL20" s="442"/>
      <c r="HM20" s="442"/>
      <c r="HN20" s="442"/>
      <c r="HO20" s="442"/>
      <c r="HP20" s="442"/>
      <c r="HQ20" s="442"/>
      <c r="HR20" s="442"/>
      <c r="HS20" s="442"/>
      <c r="HT20" s="442"/>
      <c r="HU20" s="442"/>
      <c r="HV20" s="442"/>
      <c r="HW20" s="442"/>
      <c r="HX20" s="442"/>
      <c r="HY20" s="442"/>
      <c r="HZ20" s="442"/>
      <c r="IA20" s="442"/>
      <c r="IB20" s="442"/>
      <c r="IC20" s="442"/>
      <c r="ID20" s="442"/>
      <c r="IE20" s="442"/>
      <c r="IF20" s="442"/>
      <c r="IG20" s="442"/>
      <c r="IH20" s="442"/>
      <c r="II20" s="442"/>
      <c r="IJ20" s="442"/>
      <c r="IK20" s="442"/>
      <c r="IL20" s="442"/>
      <c r="IM20" s="442"/>
      <c r="IN20" s="442"/>
      <c r="IO20" s="442"/>
      <c r="IP20" s="442"/>
      <c r="IQ20" s="442"/>
      <c r="IR20" s="442"/>
      <c r="IS20" s="442"/>
      <c r="IT20" s="442"/>
      <c r="IU20" s="442"/>
      <c r="IV20" s="442"/>
    </row>
    <row r="21" spans="1:256" s="442" customFormat="1" ht="127.5" x14ac:dyDescent="0.2">
      <c r="A21" s="443"/>
      <c r="B21" s="456" t="s">
        <v>218</v>
      </c>
      <c r="C21" s="772" t="s">
        <v>1298</v>
      </c>
      <c r="D21" s="772" t="s">
        <v>1299</v>
      </c>
      <c r="E21" s="653" t="s">
        <v>419</v>
      </c>
      <c r="F21" s="670" t="s">
        <v>1760</v>
      </c>
      <c r="G21" s="670" t="s">
        <v>1761</v>
      </c>
      <c r="H21" s="528"/>
      <c r="I21" s="529" t="b">
        <f t="shared" si="5"/>
        <v>0</v>
      </c>
      <c r="J21" s="416" t="s">
        <v>74</v>
      </c>
      <c r="K21" s="551">
        <f>IF(J21="Posible",3,IF(J21="Rara vez",1,IF(J21="Improbable",2,IF(J21="Probable",4,IF(J21="Casi seguro",5)))))</f>
        <v>3</v>
      </c>
      <c r="L21" s="416" t="s">
        <v>74</v>
      </c>
      <c r="M21" s="551">
        <f>IF(L21="Posible",3,IF(L21="Rara vez",1,IF(L21="Improbable",2,IF(L21="Probable",4,IF(L21="Casi seguro",5)))))</f>
        <v>3</v>
      </c>
      <c r="N21" s="416" t="s">
        <v>74</v>
      </c>
      <c r="O21" s="551">
        <f>IF(N21="Posible",3,IF(N21="Rara vez",1,IF(N21="Improbable",2,IF(N21="Probable",4,IF(N21="Casi seguro",5)))))</f>
        <v>3</v>
      </c>
      <c r="P21" s="416" t="s">
        <v>74</v>
      </c>
      <c r="Q21" s="551">
        <f t="shared" si="6"/>
        <v>3</v>
      </c>
      <c r="R21" s="553">
        <f t="shared" si="7"/>
        <v>3</v>
      </c>
      <c r="S21" s="554" t="str">
        <f t="shared" si="8"/>
        <v>Posible</v>
      </c>
      <c r="T21" s="528"/>
      <c r="U21" s="419"/>
      <c r="V21" s="416" t="s">
        <v>1243</v>
      </c>
      <c r="W21" s="553">
        <f>IF(V21="SI",1,IF(V21="NO",0))</f>
        <v>1</v>
      </c>
      <c r="X21" s="416" t="s">
        <v>1243</v>
      </c>
      <c r="Y21" s="553">
        <f>IF(X21="SI",1,IF(X21="NO",0))</f>
        <v>1</v>
      </c>
      <c r="Z21" s="416" t="s">
        <v>1243</v>
      </c>
      <c r="AA21" s="553">
        <f>IF(Z21="SI",1,IF(Z21="NO",0))</f>
        <v>1</v>
      </c>
      <c r="AB21" s="416" t="s">
        <v>1243</v>
      </c>
      <c r="AC21" s="553">
        <f>IF(AB21="SI",1,IF(AB21="NO",0))</f>
        <v>1</v>
      </c>
      <c r="AD21" s="416" t="s">
        <v>1243</v>
      </c>
      <c r="AE21" s="553">
        <f>IF(AD21="SI",1,IF(AD21="NO",0))</f>
        <v>1</v>
      </c>
      <c r="AF21" s="416" t="s">
        <v>1243</v>
      </c>
      <c r="AG21" s="553">
        <f>IF(AF21="SI",1,IF(AF21="NO",0))</f>
        <v>1</v>
      </c>
      <c r="AH21" s="416" t="s">
        <v>1243</v>
      </c>
      <c r="AI21" s="419">
        <f>IF(AH21="SI",1,IF(AH21="NO",0))</f>
        <v>1</v>
      </c>
      <c r="AJ21" s="416" t="s">
        <v>1244</v>
      </c>
      <c r="AK21" s="553">
        <f>IF(AJ21="SI",1,IF(AJ21="NO",0))</f>
        <v>0</v>
      </c>
      <c r="AL21" s="416" t="s">
        <v>1243</v>
      </c>
      <c r="AM21" s="553">
        <f>IF(AL21="SI",1,IF(AL21="NO",0))</f>
        <v>1</v>
      </c>
      <c r="AN21" s="416" t="s">
        <v>1243</v>
      </c>
      <c r="AO21" s="553">
        <f>IF(AN21="SI",1,IF(AN21="NO",0))</f>
        <v>1</v>
      </c>
      <c r="AP21" s="416" t="s">
        <v>1243</v>
      </c>
      <c r="AQ21" s="553">
        <f>IF(AP21="SI",1,IF(AP21="NO",0))</f>
        <v>1</v>
      </c>
      <c r="AR21" s="416" t="s">
        <v>1243</v>
      </c>
      <c r="AS21" s="553">
        <f>IF(AR21="SI",1,IF(AR21="NO",0))</f>
        <v>1</v>
      </c>
      <c r="AT21" s="416" t="s">
        <v>1243</v>
      </c>
      <c r="AU21" s="553">
        <f>IF(AT21="SI",1,IF(AT21="NO",0))</f>
        <v>1</v>
      </c>
      <c r="AV21" s="416" t="s">
        <v>1243</v>
      </c>
      <c r="AW21" s="553">
        <f>IF(AV21="SI",1,IF(AV21="NO",0))</f>
        <v>1</v>
      </c>
      <c r="AX21" s="416" t="s">
        <v>1243</v>
      </c>
      <c r="AY21" s="419">
        <f>IF(AX21="SI",1,IF(AX21="NO",0))</f>
        <v>1</v>
      </c>
      <c r="AZ21" s="416" t="s">
        <v>1243</v>
      </c>
      <c r="BA21" s="553">
        <f>IF(AZ21="SI",1,IF(AZ21="NO",0))</f>
        <v>1</v>
      </c>
      <c r="BB21" s="416" t="s">
        <v>1243</v>
      </c>
      <c r="BC21" s="553">
        <f>IF(BB21="SI",1,IF(BB21="NO",0))</f>
        <v>1</v>
      </c>
      <c r="BD21" s="416" t="s">
        <v>1243</v>
      </c>
      <c r="BE21" s="553">
        <f>IF(BD21="SI",1,IF(BD21="NO",0))</f>
        <v>1</v>
      </c>
      <c r="BF21" s="416" t="s">
        <v>1243</v>
      </c>
      <c r="BG21" s="553">
        <f t="shared" si="0"/>
        <v>1</v>
      </c>
      <c r="BH21" s="553" t="str">
        <f t="shared" si="1"/>
        <v>Catastrófico</v>
      </c>
      <c r="BI21" s="553"/>
      <c r="BJ21" s="553">
        <f t="shared" si="9"/>
        <v>18</v>
      </c>
      <c r="BK21" s="553">
        <f t="shared" si="2"/>
        <v>5</v>
      </c>
      <c r="BL21" s="553" t="str">
        <f t="shared" si="3"/>
        <v>Catastrófico</v>
      </c>
      <c r="BM21" s="553" t="str">
        <f t="shared" si="4"/>
        <v>Zona Extrema</v>
      </c>
      <c r="BN21" s="550" t="s">
        <v>1296</v>
      </c>
    </row>
    <row r="22" spans="1:256" s="442" customFormat="1" ht="151.5" customHeight="1" x14ac:dyDescent="0.2">
      <c r="A22" s="443"/>
      <c r="B22" s="456" t="s">
        <v>219</v>
      </c>
      <c r="C22" s="772" t="s">
        <v>1292</v>
      </c>
      <c r="D22" s="772" t="s">
        <v>1293</v>
      </c>
      <c r="E22" s="653" t="s">
        <v>985</v>
      </c>
      <c r="F22" s="669" t="s">
        <v>1762</v>
      </c>
      <c r="G22" s="669" t="s">
        <v>1763</v>
      </c>
      <c r="H22" s="528"/>
      <c r="I22" s="529" t="b">
        <f t="shared" si="5"/>
        <v>0</v>
      </c>
      <c r="J22" s="416" t="s">
        <v>74</v>
      </c>
      <c r="K22" s="551">
        <f>IF(J22="Posible",3,IF(J22="Rara vez",1,IF(J22="Improbable",2,IF(J22="Probable",4,IF(J22="Casi seguro",5)))))</f>
        <v>3</v>
      </c>
      <c r="L22" s="416" t="s">
        <v>74</v>
      </c>
      <c r="M22" s="551">
        <f>IF(L22="Posible",3,IF(L22="Rara vez",1,IF(L22="Improbable",2,IF(L22="Probable",4,IF(L22="Casi seguro",5)))))</f>
        <v>3</v>
      </c>
      <c r="N22" s="416" t="s">
        <v>74</v>
      </c>
      <c r="O22" s="551">
        <f>IF(N22="Posible",3,IF(N22="Rara vez",1,IF(N22="Improbable",2,IF(N22="Probable",4,IF(N22="Casi seguro",5)))))</f>
        <v>3</v>
      </c>
      <c r="P22" s="416" t="s">
        <v>74</v>
      </c>
      <c r="Q22" s="551">
        <f t="shared" si="6"/>
        <v>3</v>
      </c>
      <c r="R22" s="553">
        <f t="shared" si="7"/>
        <v>3</v>
      </c>
      <c r="S22" s="554" t="str">
        <f t="shared" si="8"/>
        <v>Posible</v>
      </c>
      <c r="T22" s="528"/>
      <c r="U22" s="419"/>
      <c r="V22" s="416" t="s">
        <v>1243</v>
      </c>
      <c r="W22" s="553">
        <f>IF(V22="SI",1,IF(V22="NO",0))</f>
        <v>1</v>
      </c>
      <c r="X22" s="416" t="s">
        <v>1243</v>
      </c>
      <c r="Y22" s="553">
        <f>IF(X22="SI",1,IF(X22="NO",0))</f>
        <v>1</v>
      </c>
      <c r="Z22" s="416" t="s">
        <v>1243</v>
      </c>
      <c r="AA22" s="553">
        <f>IF(Z22="SI",1,IF(Z22="NO",0))</f>
        <v>1</v>
      </c>
      <c r="AB22" s="416" t="s">
        <v>1243</v>
      </c>
      <c r="AC22" s="553">
        <f>IF(AB22="SI",1,IF(AB22="NO",0))</f>
        <v>1</v>
      </c>
      <c r="AD22" s="416" t="s">
        <v>1243</v>
      </c>
      <c r="AE22" s="553">
        <f>IF(AD22="SI",1,IF(AD22="NO",0))</f>
        <v>1</v>
      </c>
      <c r="AF22" s="416" t="s">
        <v>1243</v>
      </c>
      <c r="AG22" s="553">
        <f>IF(AF22="SI",1,IF(AF22="NO",0))</f>
        <v>1</v>
      </c>
      <c r="AH22" s="416" t="s">
        <v>1243</v>
      </c>
      <c r="AI22" s="419">
        <f>IF(AH22="SI",1,IF(AH22="NO",0))</f>
        <v>1</v>
      </c>
      <c r="AJ22" s="416" t="s">
        <v>1243</v>
      </c>
      <c r="AK22" s="553">
        <f>IF(AJ22="SI",1,IF(AJ22="NO",0))</f>
        <v>1</v>
      </c>
      <c r="AL22" s="416" t="s">
        <v>1243</v>
      </c>
      <c r="AM22" s="553">
        <f>IF(AL22="SI",1,IF(AL22="NO",0))</f>
        <v>1</v>
      </c>
      <c r="AN22" s="416" t="s">
        <v>1243</v>
      </c>
      <c r="AO22" s="553">
        <f>IF(AN22="SI",1,IF(AN22="NO",0))</f>
        <v>1</v>
      </c>
      <c r="AP22" s="416" t="s">
        <v>1243</v>
      </c>
      <c r="AQ22" s="553">
        <f>IF(AP22="SI",1,IF(AP22="NO",0))</f>
        <v>1</v>
      </c>
      <c r="AR22" s="416" t="s">
        <v>1243</v>
      </c>
      <c r="AS22" s="553">
        <f>IF(AR22="SI",1,IF(AR22="NO",0))</f>
        <v>1</v>
      </c>
      <c r="AT22" s="416" t="s">
        <v>1243</v>
      </c>
      <c r="AU22" s="553">
        <f>IF(AT22="SI",1,IF(AT22="NO",0))</f>
        <v>1</v>
      </c>
      <c r="AV22" s="416" t="s">
        <v>1243</v>
      </c>
      <c r="AW22" s="553">
        <f>IF(AV22="SI",1,IF(AV22="NO",0))</f>
        <v>1</v>
      </c>
      <c r="AX22" s="416" t="s">
        <v>1244</v>
      </c>
      <c r="AY22" s="419">
        <f>IF(AX22="SI",1,IF(AX22="NO",0))</f>
        <v>0</v>
      </c>
      <c r="AZ22" s="416" t="s">
        <v>1243</v>
      </c>
      <c r="BA22" s="553">
        <f>IF(AZ22="SI",1,IF(AZ22="NO",0))</f>
        <v>1</v>
      </c>
      <c r="BB22" s="416" t="s">
        <v>1243</v>
      </c>
      <c r="BC22" s="553">
        <f>IF(BB22="SI",1,IF(BB22="NO",0))</f>
        <v>1</v>
      </c>
      <c r="BD22" s="416" t="s">
        <v>1244</v>
      </c>
      <c r="BE22" s="553">
        <f>IF(BD22="SI",1,IF(BD22="NO",0))</f>
        <v>0</v>
      </c>
      <c r="BF22" s="416" t="s">
        <v>1243</v>
      </c>
      <c r="BG22" s="553">
        <f t="shared" si="0"/>
        <v>1</v>
      </c>
      <c r="BH22" s="553" t="str">
        <f t="shared" si="1"/>
        <v>Catastrófico</v>
      </c>
      <c r="BI22" s="553"/>
      <c r="BJ22" s="553">
        <f t="shared" si="9"/>
        <v>17</v>
      </c>
      <c r="BK22" s="553">
        <f t="shared" si="2"/>
        <v>5</v>
      </c>
      <c r="BL22" s="553" t="str">
        <f t="shared" si="3"/>
        <v>Catastrófico</v>
      </c>
      <c r="BM22" s="553" t="str">
        <f t="shared" si="4"/>
        <v>Zona Extrema</v>
      </c>
      <c r="BN22" s="550" t="s">
        <v>1300</v>
      </c>
    </row>
    <row r="23" spans="1:256" s="442" customFormat="1" ht="138.75" customHeight="1" x14ac:dyDescent="0.2">
      <c r="B23" s="456" t="s">
        <v>220</v>
      </c>
      <c r="C23" s="774" t="s">
        <v>1502</v>
      </c>
      <c r="D23" s="692" t="s">
        <v>1595</v>
      </c>
      <c r="E23" s="35" t="s">
        <v>419</v>
      </c>
      <c r="F23" s="548" t="s">
        <v>1596</v>
      </c>
      <c r="G23" s="549" t="s">
        <v>1597</v>
      </c>
      <c r="H23" s="528"/>
      <c r="I23" s="529" t="b">
        <f t="shared" si="5"/>
        <v>0</v>
      </c>
      <c r="J23" s="550" t="s">
        <v>76</v>
      </c>
      <c r="K23" s="551">
        <f>IF(J23="Posible",3,IF(J23="Rara vez",1,IF(J23="Improbable",2,IF(J23="Probable",4,IF(J23="Casi seguro",5)))))</f>
        <v>1</v>
      </c>
      <c r="L23" s="550" t="s">
        <v>76</v>
      </c>
      <c r="M23" s="552">
        <f>IF(L23="Posible",3,IF(L23="Rara vez",1,IF(L23="Improbable",2,IF(L23="Probable",4,IF(L23="Casi seguro",5)))))</f>
        <v>1</v>
      </c>
      <c r="N23" s="550" t="s">
        <v>76</v>
      </c>
      <c r="O23" s="552">
        <f>IF(N23="Posible",3,IF(N23="Rara vez",1,IF(N23="Improbable",2,IF(N23="Probable",4,IF(N23="Casi seguro",5)))))</f>
        <v>1</v>
      </c>
      <c r="P23" s="550" t="s">
        <v>76</v>
      </c>
      <c r="Q23" s="552">
        <f t="shared" si="6"/>
        <v>1</v>
      </c>
      <c r="R23" s="553">
        <f t="shared" si="7"/>
        <v>1</v>
      </c>
      <c r="S23" s="554" t="str">
        <f t="shared" si="8"/>
        <v>Rara vez</v>
      </c>
      <c r="T23" s="550"/>
      <c r="U23" s="553"/>
      <c r="V23" s="416" t="s">
        <v>1243</v>
      </c>
      <c r="W23" s="553">
        <v>1</v>
      </c>
      <c r="X23" s="416" t="s">
        <v>1243</v>
      </c>
      <c r="Y23" s="553">
        <v>1</v>
      </c>
      <c r="Z23" s="416" t="s">
        <v>1244</v>
      </c>
      <c r="AA23" s="553">
        <v>0</v>
      </c>
      <c r="AB23" s="416" t="s">
        <v>1244</v>
      </c>
      <c r="AC23" s="553">
        <v>0</v>
      </c>
      <c r="AD23" s="416" t="s">
        <v>1243</v>
      </c>
      <c r="AE23" s="553">
        <v>1</v>
      </c>
      <c r="AF23" s="416" t="s">
        <v>1243</v>
      </c>
      <c r="AG23" s="553">
        <v>1</v>
      </c>
      <c r="AH23" s="416" t="s">
        <v>1243</v>
      </c>
      <c r="AI23" s="553">
        <v>1</v>
      </c>
      <c r="AJ23" s="416" t="s">
        <v>1243</v>
      </c>
      <c r="AK23" s="553">
        <v>1</v>
      </c>
      <c r="AL23" s="416" t="s">
        <v>1243</v>
      </c>
      <c r="AM23" s="553">
        <v>1</v>
      </c>
      <c r="AN23" s="416" t="s">
        <v>1243</v>
      </c>
      <c r="AO23" s="553">
        <v>1</v>
      </c>
      <c r="AP23" s="416" t="s">
        <v>1243</v>
      </c>
      <c r="AQ23" s="553">
        <v>1</v>
      </c>
      <c r="AR23" s="416" t="s">
        <v>1243</v>
      </c>
      <c r="AS23" s="553">
        <v>1</v>
      </c>
      <c r="AT23" s="416" t="s">
        <v>1243</v>
      </c>
      <c r="AU23" s="553">
        <v>1</v>
      </c>
      <c r="AV23" s="416" t="s">
        <v>1243</v>
      </c>
      <c r="AW23" s="553">
        <v>1</v>
      </c>
      <c r="AX23" s="416" t="s">
        <v>1244</v>
      </c>
      <c r="AY23" s="553">
        <v>0</v>
      </c>
      <c r="AZ23" s="416" t="s">
        <v>1243</v>
      </c>
      <c r="BA23" s="553">
        <v>1</v>
      </c>
      <c r="BB23" s="416" t="s">
        <v>1243</v>
      </c>
      <c r="BC23" s="553">
        <v>1</v>
      </c>
      <c r="BD23" s="416" t="s">
        <v>1244</v>
      </c>
      <c r="BE23" s="553">
        <v>0</v>
      </c>
      <c r="BF23" s="416" t="s">
        <v>1243</v>
      </c>
      <c r="BG23" s="553">
        <f t="shared" si="0"/>
        <v>1</v>
      </c>
      <c r="BH23" s="553" t="str">
        <f t="shared" si="1"/>
        <v>Catastrófico</v>
      </c>
      <c r="BI23" s="553"/>
      <c r="BJ23" s="553">
        <f t="shared" si="9"/>
        <v>15</v>
      </c>
      <c r="BK23" s="553">
        <f t="shared" si="2"/>
        <v>5</v>
      </c>
      <c r="BL23" s="553" t="str">
        <f t="shared" si="3"/>
        <v>Catastrófico</v>
      </c>
      <c r="BM23" s="553" t="str">
        <f t="shared" si="4"/>
        <v>Zona Extrema</v>
      </c>
      <c r="BN23" s="550" t="s">
        <v>1301</v>
      </c>
    </row>
    <row r="24" spans="1:256" s="608" customFormat="1" ht="147.75" customHeight="1" x14ac:dyDescent="0.2">
      <c r="B24" s="604" t="s">
        <v>221</v>
      </c>
      <c r="C24" s="775" t="s">
        <v>1750</v>
      </c>
      <c r="D24" s="775" t="s">
        <v>1751</v>
      </c>
      <c r="E24" s="663" t="s">
        <v>419</v>
      </c>
      <c r="F24" s="664" t="s">
        <v>1752</v>
      </c>
      <c r="G24" s="664" t="s">
        <v>1753</v>
      </c>
      <c r="H24" s="571"/>
      <c r="I24" s="610">
        <v>4</v>
      </c>
      <c r="J24" s="605" t="s">
        <v>73</v>
      </c>
      <c r="K24" s="610">
        <v>4</v>
      </c>
      <c r="L24" s="605" t="s">
        <v>73</v>
      </c>
      <c r="M24" s="665">
        <v>4</v>
      </c>
      <c r="N24" s="605" t="s">
        <v>73</v>
      </c>
      <c r="O24" s="665">
        <v>4</v>
      </c>
      <c r="P24" s="605" t="s">
        <v>73</v>
      </c>
      <c r="Q24" s="665">
        <f t="shared" si="6"/>
        <v>4</v>
      </c>
      <c r="R24" s="65">
        <f t="shared" si="7"/>
        <v>4</v>
      </c>
      <c r="S24" s="606" t="str">
        <f t="shared" si="8"/>
        <v>Probable</v>
      </c>
      <c r="T24" s="571"/>
      <c r="U24" s="65"/>
      <c r="V24" s="605" t="s">
        <v>1243</v>
      </c>
      <c r="W24" s="65">
        <v>1</v>
      </c>
      <c r="X24" s="605" t="s">
        <v>1243</v>
      </c>
      <c r="Y24" s="65">
        <v>1</v>
      </c>
      <c r="Z24" s="605" t="s">
        <v>1243</v>
      </c>
      <c r="AA24" s="65">
        <v>1</v>
      </c>
      <c r="AB24" s="605" t="s">
        <v>1243</v>
      </c>
      <c r="AC24" s="65">
        <v>1</v>
      </c>
      <c r="AD24" s="605" t="s">
        <v>1243</v>
      </c>
      <c r="AE24" s="65">
        <v>1</v>
      </c>
      <c r="AF24" s="605" t="s">
        <v>1244</v>
      </c>
      <c r="AG24" s="65">
        <v>0</v>
      </c>
      <c r="AH24" s="605" t="s">
        <v>1243</v>
      </c>
      <c r="AI24" s="65">
        <v>1</v>
      </c>
      <c r="AJ24" s="605" t="s">
        <v>1243</v>
      </c>
      <c r="AK24" s="65">
        <v>1</v>
      </c>
      <c r="AL24" s="605" t="s">
        <v>1243</v>
      </c>
      <c r="AM24" s="65">
        <v>1</v>
      </c>
      <c r="AN24" s="605" t="s">
        <v>1243</v>
      </c>
      <c r="AO24" s="65">
        <v>1</v>
      </c>
      <c r="AP24" s="605" t="s">
        <v>1243</v>
      </c>
      <c r="AQ24" s="65">
        <v>1</v>
      </c>
      <c r="AR24" s="605" t="s">
        <v>1243</v>
      </c>
      <c r="AS24" s="65">
        <v>1</v>
      </c>
      <c r="AT24" s="605" t="s">
        <v>1243</v>
      </c>
      <c r="AU24" s="65">
        <v>1</v>
      </c>
      <c r="AV24" s="605" t="s">
        <v>1243</v>
      </c>
      <c r="AW24" s="65">
        <v>1</v>
      </c>
      <c r="AX24" s="605" t="s">
        <v>1244</v>
      </c>
      <c r="AY24" s="65">
        <v>0</v>
      </c>
      <c r="AZ24" s="605" t="s">
        <v>1243</v>
      </c>
      <c r="BA24" s="65">
        <v>1</v>
      </c>
      <c r="BB24" s="605" t="s">
        <v>1243</v>
      </c>
      <c r="BC24" s="65">
        <v>1</v>
      </c>
      <c r="BD24" s="605" t="s">
        <v>1243</v>
      </c>
      <c r="BE24" s="65">
        <v>1</v>
      </c>
      <c r="BF24" s="605" t="s">
        <v>1243</v>
      </c>
      <c r="BG24" s="65">
        <f t="shared" si="0"/>
        <v>1</v>
      </c>
      <c r="BH24" s="65" t="str">
        <f t="shared" si="1"/>
        <v>Catastrófico</v>
      </c>
      <c r="BI24" s="65"/>
      <c r="BJ24" s="65">
        <f t="shared" si="9"/>
        <v>17</v>
      </c>
      <c r="BK24" s="65">
        <f t="shared" si="2"/>
        <v>5</v>
      </c>
      <c r="BL24" s="65" t="str">
        <f t="shared" si="3"/>
        <v>Catastrófico</v>
      </c>
      <c r="BM24" s="65" t="str">
        <f t="shared" si="4"/>
        <v>Zona Extrema</v>
      </c>
      <c r="BN24" s="571" t="s">
        <v>1302</v>
      </c>
    </row>
    <row r="25" spans="1:256" ht="63" customHeight="1" x14ac:dyDescent="0.3">
      <c r="B25" s="384"/>
      <c r="C25" s="356"/>
      <c r="D25" s="356"/>
      <c r="E25" s="391"/>
      <c r="F25" s="392"/>
      <c r="G25" s="392"/>
      <c r="H25" s="385"/>
      <c r="I25" s="386"/>
      <c r="J25" s="389"/>
      <c r="K25" s="386"/>
      <c r="L25" s="389"/>
      <c r="M25" s="393"/>
      <c r="N25" s="389"/>
      <c r="O25" s="393"/>
      <c r="P25" s="389"/>
      <c r="Q25" s="393"/>
      <c r="R25" s="387"/>
      <c r="S25" s="388"/>
      <c r="T25" s="385"/>
      <c r="U25" s="387"/>
      <c r="V25" s="389"/>
      <c r="W25" s="387"/>
      <c r="X25" s="389"/>
      <c r="Y25" s="387"/>
      <c r="Z25" s="389"/>
      <c r="AA25" s="387"/>
      <c r="AB25" s="389"/>
      <c r="AC25" s="387"/>
      <c r="AD25" s="389"/>
      <c r="AE25" s="387"/>
      <c r="AF25" s="389"/>
      <c r="AG25" s="387"/>
      <c r="AH25" s="389"/>
      <c r="AI25" s="387"/>
      <c r="AJ25" s="389"/>
      <c r="AK25" s="387"/>
      <c r="AL25" s="389"/>
      <c r="AM25" s="387"/>
      <c r="AN25" s="389"/>
      <c r="AO25" s="387"/>
      <c r="AP25" s="389"/>
      <c r="AQ25" s="387"/>
      <c r="AR25" s="389"/>
      <c r="AS25" s="387"/>
      <c r="AT25" s="389"/>
      <c r="AU25" s="387"/>
      <c r="AV25" s="389"/>
      <c r="AW25" s="387"/>
      <c r="AX25" s="389"/>
      <c r="AY25" s="387"/>
      <c r="AZ25" s="389"/>
      <c r="BA25" s="387"/>
      <c r="BB25" s="389"/>
      <c r="BC25" s="387"/>
      <c r="BD25" s="389"/>
      <c r="BE25" s="387"/>
      <c r="BF25" s="389"/>
      <c r="BG25" s="387"/>
      <c r="BH25" s="387"/>
      <c r="BI25" s="387"/>
      <c r="BJ25" s="387"/>
      <c r="BK25" s="387"/>
      <c r="BL25" s="387"/>
      <c r="BM25" s="387"/>
      <c r="BN25" s="385"/>
    </row>
    <row r="26" spans="1:256" ht="63" customHeight="1" x14ac:dyDescent="0.3">
      <c r="B26" s="384"/>
      <c r="C26" s="356"/>
      <c r="D26" s="356"/>
      <c r="E26" s="391"/>
      <c r="F26" s="392"/>
      <c r="G26" s="392"/>
      <c r="H26" s="385"/>
      <c r="I26" s="386" t="b">
        <f t="shared" si="5"/>
        <v>0</v>
      </c>
      <c r="J26" s="389"/>
      <c r="K26" s="386" t="b">
        <f t="shared" ref="K26:K89" si="10">IF(J26="Posible",3,IF(J26="Rara vez",1,IF(J26="Improbable",2,IF(J26="Probable",4,IF(J26="Casi seguro",5)))))</f>
        <v>0</v>
      </c>
      <c r="L26" s="389"/>
      <c r="M26" s="393" t="b">
        <f t="shared" ref="M26:M89" si="11">IF(L26="Posible",3,IF(L26="Rara vez",1,IF(L26="Improbable",2,IF(L26="Probable",4,IF(L26="Casi seguro",5)))))</f>
        <v>0</v>
      </c>
      <c r="N26" s="389"/>
      <c r="O26" s="393" t="b">
        <f t="shared" ref="O26:O89" si="12">IF(N26="Posible",3,IF(N26="Rara vez",1,IF(N26="Improbable",2,IF(N26="Probable",4,IF(N26="Casi seguro",5)))))</f>
        <v>0</v>
      </c>
      <c r="P26" s="389"/>
      <c r="Q26" s="393" t="b">
        <f t="shared" si="6"/>
        <v>0</v>
      </c>
      <c r="R26" s="387" t="str">
        <f t="shared" si="7"/>
        <v xml:space="preserve">  </v>
      </c>
      <c r="S26" s="388" t="str">
        <f t="shared" si="8"/>
        <v xml:space="preserve"> </v>
      </c>
      <c r="T26" s="385"/>
      <c r="U26" s="387"/>
      <c r="V26" s="389"/>
      <c r="W26" s="387" t="b">
        <f t="shared" ref="W26:W89" si="13">IF(V26="SI",1,IF(V26="NO",0))</f>
        <v>0</v>
      </c>
      <c r="X26" s="389"/>
      <c r="Y26" s="387" t="b">
        <f t="shared" ref="Y26:Y89" si="14">IF(X26="SI",1,IF(X26="NO",0))</f>
        <v>0</v>
      </c>
      <c r="Z26" s="389"/>
      <c r="AA26" s="387" t="b">
        <f t="shared" ref="AA26:AA89" si="15">IF(Z26="SI",1,IF(Z26="NO",0))</f>
        <v>0</v>
      </c>
      <c r="AB26" s="389"/>
      <c r="AC26" s="387" t="b">
        <f t="shared" ref="AC26:AC89" si="16">IF(AB26="SI",1,IF(AB26="NO",0))</f>
        <v>0</v>
      </c>
      <c r="AD26" s="389"/>
      <c r="AE26" s="387" t="b">
        <f t="shared" ref="AE26:AE89" si="17">IF(AD26="SI",1,IF(AD26="NO",0))</f>
        <v>0</v>
      </c>
      <c r="AF26" s="389"/>
      <c r="AG26" s="387" t="b">
        <f t="shared" ref="AG26:AG89" si="18">IF(AF26="SI",1,IF(AF26="NO",0))</f>
        <v>0</v>
      </c>
      <c r="AH26" s="389"/>
      <c r="AI26" s="387" t="b">
        <f t="shared" ref="AI26:AI89" si="19">IF(AH26="SI",1,IF(AH26="NO",0))</f>
        <v>0</v>
      </c>
      <c r="AJ26" s="389"/>
      <c r="AK26" s="387" t="b">
        <f t="shared" ref="AK26:AK89" si="20">IF(AJ26="SI",1,IF(AJ26="NO",0))</f>
        <v>0</v>
      </c>
      <c r="AL26" s="389"/>
      <c r="AM26" s="387" t="b">
        <f t="shared" ref="AM26:AM89" si="21">IF(AL26="SI",1,IF(AL26="NO",0))</f>
        <v>0</v>
      </c>
      <c r="AN26" s="389"/>
      <c r="AO26" s="387" t="b">
        <f t="shared" ref="AO26:AO89" si="22">IF(AN26="SI",1,IF(AN26="NO",0))</f>
        <v>0</v>
      </c>
      <c r="AP26" s="389"/>
      <c r="AQ26" s="387" t="b">
        <f t="shared" ref="AQ26:AQ89" si="23">IF(AP26="SI",1,IF(AP26="NO",0))</f>
        <v>0</v>
      </c>
      <c r="AR26" s="389"/>
      <c r="AS26" s="387" t="b">
        <f t="shared" ref="AS26:AS89" si="24">IF(AR26="SI",1,IF(AR26="NO",0))</f>
        <v>0</v>
      </c>
      <c r="AT26" s="389"/>
      <c r="AU26" s="387" t="b">
        <f t="shared" ref="AU26:AU89" si="25">IF(AT26="SI",1,IF(AT26="NO",0))</f>
        <v>0</v>
      </c>
      <c r="AV26" s="389"/>
      <c r="AW26" s="387" t="b">
        <f t="shared" ref="AW26:AW89" si="26">IF(AV26="SI",1,IF(AV26="NO",0))</f>
        <v>0</v>
      </c>
      <c r="AX26" s="389"/>
      <c r="AY26" s="387" t="b">
        <f t="shared" ref="AY26:AY89" si="27">IF(AX26="SI",1,IF(AX26="NO",0))</f>
        <v>0</v>
      </c>
      <c r="AZ26" s="389"/>
      <c r="BA26" s="387" t="b">
        <f t="shared" ref="BA26:BA89" si="28">IF(AZ26="SI",1,IF(AZ26="NO",0))</f>
        <v>0</v>
      </c>
      <c r="BB26" s="389"/>
      <c r="BC26" s="387" t="b">
        <f t="shared" ref="BC26:BC89" si="29">IF(BB26="SI",1,IF(BB26="NO",0))</f>
        <v>0</v>
      </c>
      <c r="BD26" s="389"/>
      <c r="BE26" s="387" t="b">
        <f t="shared" ref="BE26:BE89" si="30">IF(BD26="SI",1,IF(BD26="NO",0))</f>
        <v>0</v>
      </c>
      <c r="BF26" s="389"/>
      <c r="BG26" s="387" t="b">
        <f t="shared" si="0"/>
        <v>0</v>
      </c>
      <c r="BH26" s="387" t="str">
        <f t="shared" si="1"/>
        <v xml:space="preserve"> </v>
      </c>
      <c r="BI26" s="387"/>
      <c r="BJ26" s="387" t="b">
        <f t="shared" si="9"/>
        <v>0</v>
      </c>
      <c r="BK26" s="387" t="str">
        <f t="shared" si="2"/>
        <v xml:space="preserve"> </v>
      </c>
      <c r="BL26" s="387" t="str">
        <f t="shared" si="3"/>
        <v xml:space="preserve"> </v>
      </c>
      <c r="BM26" s="387" t="str">
        <f t="shared" si="4"/>
        <v/>
      </c>
      <c r="BN26" s="385"/>
    </row>
    <row r="27" spans="1:256" ht="63" customHeight="1" x14ac:dyDescent="0.3">
      <c r="B27" s="389"/>
      <c r="C27" s="356"/>
      <c r="D27" s="356"/>
      <c r="E27" s="391"/>
      <c r="F27" s="392"/>
      <c r="G27" s="392"/>
      <c r="H27" s="385"/>
      <c r="I27" s="386" t="b">
        <f t="shared" si="5"/>
        <v>0</v>
      </c>
      <c r="J27" s="389"/>
      <c r="K27" s="386" t="b">
        <f t="shared" si="10"/>
        <v>0</v>
      </c>
      <c r="L27" s="389"/>
      <c r="M27" s="393" t="b">
        <f t="shared" si="11"/>
        <v>0</v>
      </c>
      <c r="N27" s="389"/>
      <c r="O27" s="393" t="b">
        <f t="shared" si="12"/>
        <v>0</v>
      </c>
      <c r="P27" s="389"/>
      <c r="Q27" s="393" t="b">
        <f t="shared" si="6"/>
        <v>0</v>
      </c>
      <c r="R27" s="387" t="str">
        <f t="shared" si="7"/>
        <v xml:space="preserve">  </v>
      </c>
      <c r="S27" s="388" t="str">
        <f t="shared" si="8"/>
        <v xml:space="preserve"> </v>
      </c>
      <c r="T27" s="385"/>
      <c r="U27" s="387"/>
      <c r="V27" s="389"/>
      <c r="W27" s="387" t="b">
        <f t="shared" si="13"/>
        <v>0</v>
      </c>
      <c r="X27" s="389"/>
      <c r="Y27" s="387" t="b">
        <f t="shared" si="14"/>
        <v>0</v>
      </c>
      <c r="Z27" s="389"/>
      <c r="AA27" s="387" t="b">
        <f t="shared" si="15"/>
        <v>0</v>
      </c>
      <c r="AB27" s="389"/>
      <c r="AC27" s="387" t="b">
        <f t="shared" si="16"/>
        <v>0</v>
      </c>
      <c r="AD27" s="389"/>
      <c r="AE27" s="387" t="b">
        <f t="shared" si="17"/>
        <v>0</v>
      </c>
      <c r="AF27" s="389"/>
      <c r="AG27" s="387" t="b">
        <f t="shared" si="18"/>
        <v>0</v>
      </c>
      <c r="AH27" s="389"/>
      <c r="AI27" s="387" t="b">
        <f t="shared" si="19"/>
        <v>0</v>
      </c>
      <c r="AJ27" s="389"/>
      <c r="AK27" s="387" t="b">
        <f t="shared" si="20"/>
        <v>0</v>
      </c>
      <c r="AL27" s="389"/>
      <c r="AM27" s="387" t="b">
        <f t="shared" si="21"/>
        <v>0</v>
      </c>
      <c r="AN27" s="389"/>
      <c r="AO27" s="387" t="b">
        <f t="shared" si="22"/>
        <v>0</v>
      </c>
      <c r="AP27" s="389"/>
      <c r="AQ27" s="387" t="b">
        <f t="shared" si="23"/>
        <v>0</v>
      </c>
      <c r="AR27" s="389"/>
      <c r="AS27" s="387" t="b">
        <f t="shared" si="24"/>
        <v>0</v>
      </c>
      <c r="AT27" s="389"/>
      <c r="AU27" s="387" t="b">
        <f t="shared" si="25"/>
        <v>0</v>
      </c>
      <c r="AV27" s="389"/>
      <c r="AW27" s="387" t="b">
        <f t="shared" si="26"/>
        <v>0</v>
      </c>
      <c r="AX27" s="389"/>
      <c r="AY27" s="387" t="b">
        <f t="shared" si="27"/>
        <v>0</v>
      </c>
      <c r="AZ27" s="389"/>
      <c r="BA27" s="387" t="b">
        <f t="shared" si="28"/>
        <v>0</v>
      </c>
      <c r="BB27" s="389"/>
      <c r="BC27" s="387" t="b">
        <f t="shared" si="29"/>
        <v>0</v>
      </c>
      <c r="BD27" s="389"/>
      <c r="BE27" s="387" t="b">
        <f t="shared" si="30"/>
        <v>0</v>
      </c>
      <c r="BF27" s="389"/>
      <c r="BG27" s="387" t="b">
        <f t="shared" si="0"/>
        <v>0</v>
      </c>
      <c r="BH27" s="387" t="str">
        <f t="shared" si="1"/>
        <v xml:space="preserve"> </v>
      </c>
      <c r="BI27" s="387"/>
      <c r="BJ27" s="387" t="b">
        <f t="shared" si="9"/>
        <v>0</v>
      </c>
      <c r="BK27" s="387" t="str">
        <f t="shared" si="2"/>
        <v xml:space="preserve"> </v>
      </c>
      <c r="BL27" s="387" t="str">
        <f t="shared" si="3"/>
        <v xml:space="preserve"> </v>
      </c>
      <c r="BM27" s="387" t="str">
        <f t="shared" si="4"/>
        <v/>
      </c>
      <c r="BN27" s="385"/>
    </row>
    <row r="28" spans="1:256" ht="63" customHeight="1" x14ac:dyDescent="0.3">
      <c r="B28" s="389"/>
      <c r="C28" s="356"/>
      <c r="D28" s="356"/>
      <c r="E28" s="391"/>
      <c r="F28" s="392"/>
      <c r="G28" s="392"/>
      <c r="H28" s="385"/>
      <c r="I28" s="386" t="b">
        <f t="shared" si="5"/>
        <v>0</v>
      </c>
      <c r="J28" s="389"/>
      <c r="K28" s="386" t="b">
        <f t="shared" si="10"/>
        <v>0</v>
      </c>
      <c r="L28" s="389"/>
      <c r="M28" s="393" t="b">
        <f t="shared" si="11"/>
        <v>0</v>
      </c>
      <c r="N28" s="389"/>
      <c r="O28" s="393" t="b">
        <f t="shared" si="12"/>
        <v>0</v>
      </c>
      <c r="P28" s="389"/>
      <c r="Q28" s="393" t="b">
        <f t="shared" si="6"/>
        <v>0</v>
      </c>
      <c r="R28" s="387" t="str">
        <f t="shared" si="7"/>
        <v xml:space="preserve">  </v>
      </c>
      <c r="S28" s="388" t="str">
        <f t="shared" si="8"/>
        <v xml:space="preserve"> </v>
      </c>
      <c r="T28" s="385"/>
      <c r="U28" s="387"/>
      <c r="V28" s="389"/>
      <c r="W28" s="387" t="b">
        <f t="shared" si="13"/>
        <v>0</v>
      </c>
      <c r="X28" s="389"/>
      <c r="Y28" s="387" t="b">
        <f t="shared" si="14"/>
        <v>0</v>
      </c>
      <c r="Z28" s="389"/>
      <c r="AA28" s="387" t="b">
        <f t="shared" si="15"/>
        <v>0</v>
      </c>
      <c r="AB28" s="389"/>
      <c r="AC28" s="387" t="b">
        <f t="shared" si="16"/>
        <v>0</v>
      </c>
      <c r="AD28" s="389"/>
      <c r="AE28" s="387" t="b">
        <f t="shared" si="17"/>
        <v>0</v>
      </c>
      <c r="AF28" s="389"/>
      <c r="AG28" s="387" t="b">
        <f t="shared" si="18"/>
        <v>0</v>
      </c>
      <c r="AH28" s="389"/>
      <c r="AI28" s="387" t="b">
        <f t="shared" si="19"/>
        <v>0</v>
      </c>
      <c r="AJ28" s="389"/>
      <c r="AK28" s="387" t="b">
        <f t="shared" si="20"/>
        <v>0</v>
      </c>
      <c r="AL28" s="389"/>
      <c r="AM28" s="387" t="b">
        <f t="shared" si="21"/>
        <v>0</v>
      </c>
      <c r="AN28" s="389"/>
      <c r="AO28" s="387" t="b">
        <f t="shared" si="22"/>
        <v>0</v>
      </c>
      <c r="AP28" s="389"/>
      <c r="AQ28" s="387" t="b">
        <f t="shared" si="23"/>
        <v>0</v>
      </c>
      <c r="AR28" s="389"/>
      <c r="AS28" s="387" t="b">
        <f t="shared" si="24"/>
        <v>0</v>
      </c>
      <c r="AT28" s="389"/>
      <c r="AU28" s="387" t="b">
        <f t="shared" si="25"/>
        <v>0</v>
      </c>
      <c r="AV28" s="389"/>
      <c r="AW28" s="387" t="b">
        <f t="shared" si="26"/>
        <v>0</v>
      </c>
      <c r="AX28" s="389"/>
      <c r="AY28" s="387" t="b">
        <f t="shared" si="27"/>
        <v>0</v>
      </c>
      <c r="AZ28" s="389"/>
      <c r="BA28" s="387" t="b">
        <f t="shared" si="28"/>
        <v>0</v>
      </c>
      <c r="BB28" s="389"/>
      <c r="BC28" s="387" t="b">
        <f t="shared" si="29"/>
        <v>0</v>
      </c>
      <c r="BD28" s="389"/>
      <c r="BE28" s="387" t="b">
        <f t="shared" si="30"/>
        <v>0</v>
      </c>
      <c r="BF28" s="389"/>
      <c r="BG28" s="387" t="b">
        <f t="shared" si="0"/>
        <v>0</v>
      </c>
      <c r="BH28" s="387" t="str">
        <f t="shared" si="1"/>
        <v xml:space="preserve"> </v>
      </c>
      <c r="BI28" s="387"/>
      <c r="BJ28" s="387" t="b">
        <f t="shared" si="9"/>
        <v>0</v>
      </c>
      <c r="BK28" s="387" t="str">
        <f t="shared" si="2"/>
        <v xml:space="preserve"> </v>
      </c>
      <c r="BL28" s="387" t="str">
        <f t="shared" si="3"/>
        <v xml:space="preserve"> </v>
      </c>
      <c r="BM28" s="387" t="str">
        <f t="shared" si="4"/>
        <v/>
      </c>
      <c r="BN28" s="385"/>
    </row>
    <row r="29" spans="1:256" ht="63" customHeight="1" x14ac:dyDescent="0.3">
      <c r="B29" s="389"/>
      <c r="C29" s="356"/>
      <c r="D29" s="356"/>
      <c r="E29" s="391"/>
      <c r="F29" s="392"/>
      <c r="G29" s="392"/>
      <c r="H29" s="385"/>
      <c r="I29" s="386" t="b">
        <f t="shared" si="5"/>
        <v>0</v>
      </c>
      <c r="J29" s="389"/>
      <c r="K29" s="386" t="b">
        <f t="shared" si="10"/>
        <v>0</v>
      </c>
      <c r="L29" s="389"/>
      <c r="M29" s="393" t="b">
        <f t="shared" si="11"/>
        <v>0</v>
      </c>
      <c r="N29" s="389"/>
      <c r="O29" s="393" t="b">
        <f t="shared" si="12"/>
        <v>0</v>
      </c>
      <c r="P29" s="389"/>
      <c r="Q29" s="393" t="b">
        <f t="shared" si="6"/>
        <v>0</v>
      </c>
      <c r="R29" s="387" t="str">
        <f t="shared" si="7"/>
        <v xml:space="preserve">  </v>
      </c>
      <c r="S29" s="388" t="str">
        <f t="shared" si="8"/>
        <v xml:space="preserve"> </v>
      </c>
      <c r="T29" s="385"/>
      <c r="U29" s="387"/>
      <c r="V29" s="389"/>
      <c r="W29" s="387" t="b">
        <f t="shared" si="13"/>
        <v>0</v>
      </c>
      <c r="X29" s="389"/>
      <c r="Y29" s="387" t="b">
        <f t="shared" si="14"/>
        <v>0</v>
      </c>
      <c r="Z29" s="389"/>
      <c r="AA29" s="387" t="b">
        <f t="shared" si="15"/>
        <v>0</v>
      </c>
      <c r="AB29" s="389"/>
      <c r="AC29" s="387" t="b">
        <f t="shared" si="16"/>
        <v>0</v>
      </c>
      <c r="AD29" s="389"/>
      <c r="AE29" s="387" t="b">
        <f t="shared" si="17"/>
        <v>0</v>
      </c>
      <c r="AF29" s="389"/>
      <c r="AG29" s="387" t="b">
        <f t="shared" si="18"/>
        <v>0</v>
      </c>
      <c r="AH29" s="389"/>
      <c r="AI29" s="387" t="b">
        <f t="shared" si="19"/>
        <v>0</v>
      </c>
      <c r="AJ29" s="389"/>
      <c r="AK29" s="387" t="b">
        <f t="shared" si="20"/>
        <v>0</v>
      </c>
      <c r="AL29" s="389"/>
      <c r="AM29" s="387" t="b">
        <f t="shared" si="21"/>
        <v>0</v>
      </c>
      <c r="AN29" s="389"/>
      <c r="AO29" s="387" t="b">
        <f t="shared" si="22"/>
        <v>0</v>
      </c>
      <c r="AP29" s="389"/>
      <c r="AQ29" s="387" t="b">
        <f t="shared" si="23"/>
        <v>0</v>
      </c>
      <c r="AR29" s="389"/>
      <c r="AS29" s="387" t="b">
        <f t="shared" si="24"/>
        <v>0</v>
      </c>
      <c r="AT29" s="389"/>
      <c r="AU29" s="387" t="b">
        <f t="shared" si="25"/>
        <v>0</v>
      </c>
      <c r="AV29" s="389"/>
      <c r="AW29" s="387" t="b">
        <f t="shared" si="26"/>
        <v>0</v>
      </c>
      <c r="AX29" s="389"/>
      <c r="AY29" s="387" t="b">
        <f t="shared" si="27"/>
        <v>0</v>
      </c>
      <c r="AZ29" s="389"/>
      <c r="BA29" s="387" t="b">
        <f t="shared" si="28"/>
        <v>0</v>
      </c>
      <c r="BB29" s="389"/>
      <c r="BC29" s="387" t="b">
        <f t="shared" si="29"/>
        <v>0</v>
      </c>
      <c r="BD29" s="389"/>
      <c r="BE29" s="387" t="b">
        <f t="shared" si="30"/>
        <v>0</v>
      </c>
      <c r="BF29" s="389"/>
      <c r="BG29" s="387" t="b">
        <f t="shared" si="0"/>
        <v>0</v>
      </c>
      <c r="BH29" s="387" t="str">
        <f t="shared" si="1"/>
        <v xml:space="preserve"> </v>
      </c>
      <c r="BI29" s="387"/>
      <c r="BJ29" s="387" t="b">
        <f t="shared" si="9"/>
        <v>0</v>
      </c>
      <c r="BK29" s="387" t="str">
        <f t="shared" si="2"/>
        <v xml:space="preserve"> </v>
      </c>
      <c r="BL29" s="387" t="str">
        <f t="shared" si="3"/>
        <v xml:space="preserve"> </v>
      </c>
      <c r="BM29" s="387" t="str">
        <f t="shared" si="4"/>
        <v/>
      </c>
      <c r="BN29" s="385"/>
    </row>
    <row r="30" spans="1:256" ht="63" customHeight="1" x14ac:dyDescent="0.3">
      <c r="B30" s="389"/>
      <c r="C30" s="356"/>
      <c r="D30" s="356"/>
      <c r="E30" s="391"/>
      <c r="F30" s="392"/>
      <c r="G30" s="392"/>
      <c r="H30" s="385"/>
      <c r="I30" s="386" t="b">
        <f t="shared" si="5"/>
        <v>0</v>
      </c>
      <c r="J30" s="389"/>
      <c r="K30" s="386" t="b">
        <f t="shared" si="10"/>
        <v>0</v>
      </c>
      <c r="L30" s="389"/>
      <c r="M30" s="393" t="b">
        <f t="shared" si="11"/>
        <v>0</v>
      </c>
      <c r="N30" s="389"/>
      <c r="O30" s="393" t="b">
        <f t="shared" si="12"/>
        <v>0</v>
      </c>
      <c r="P30" s="389"/>
      <c r="Q30" s="393" t="b">
        <f t="shared" si="6"/>
        <v>0</v>
      </c>
      <c r="R30" s="387" t="str">
        <f t="shared" si="7"/>
        <v xml:space="preserve">  </v>
      </c>
      <c r="S30" s="388" t="str">
        <f t="shared" si="8"/>
        <v xml:space="preserve"> </v>
      </c>
      <c r="T30" s="385"/>
      <c r="U30" s="387"/>
      <c r="V30" s="389"/>
      <c r="W30" s="387" t="b">
        <f t="shared" si="13"/>
        <v>0</v>
      </c>
      <c r="X30" s="389"/>
      <c r="Y30" s="387" t="b">
        <f t="shared" si="14"/>
        <v>0</v>
      </c>
      <c r="Z30" s="389"/>
      <c r="AA30" s="387" t="b">
        <f t="shared" si="15"/>
        <v>0</v>
      </c>
      <c r="AB30" s="389"/>
      <c r="AC30" s="387" t="b">
        <f t="shared" si="16"/>
        <v>0</v>
      </c>
      <c r="AD30" s="389"/>
      <c r="AE30" s="387" t="b">
        <f t="shared" si="17"/>
        <v>0</v>
      </c>
      <c r="AF30" s="389"/>
      <c r="AG30" s="387" t="b">
        <f t="shared" si="18"/>
        <v>0</v>
      </c>
      <c r="AH30" s="389"/>
      <c r="AI30" s="387" t="b">
        <f t="shared" si="19"/>
        <v>0</v>
      </c>
      <c r="AJ30" s="389"/>
      <c r="AK30" s="387" t="b">
        <f t="shared" si="20"/>
        <v>0</v>
      </c>
      <c r="AL30" s="389"/>
      <c r="AM30" s="387" t="b">
        <f t="shared" si="21"/>
        <v>0</v>
      </c>
      <c r="AN30" s="389"/>
      <c r="AO30" s="387" t="b">
        <f t="shared" si="22"/>
        <v>0</v>
      </c>
      <c r="AP30" s="389"/>
      <c r="AQ30" s="387" t="b">
        <f t="shared" si="23"/>
        <v>0</v>
      </c>
      <c r="AR30" s="389"/>
      <c r="AS30" s="387" t="b">
        <f t="shared" si="24"/>
        <v>0</v>
      </c>
      <c r="AT30" s="389"/>
      <c r="AU30" s="387" t="b">
        <f t="shared" si="25"/>
        <v>0</v>
      </c>
      <c r="AV30" s="389"/>
      <c r="AW30" s="387" t="b">
        <f t="shared" si="26"/>
        <v>0</v>
      </c>
      <c r="AX30" s="389"/>
      <c r="AY30" s="387" t="b">
        <f t="shared" si="27"/>
        <v>0</v>
      </c>
      <c r="AZ30" s="389"/>
      <c r="BA30" s="387" t="b">
        <f t="shared" si="28"/>
        <v>0</v>
      </c>
      <c r="BB30" s="389"/>
      <c r="BC30" s="387" t="b">
        <f t="shared" si="29"/>
        <v>0</v>
      </c>
      <c r="BD30" s="389"/>
      <c r="BE30" s="387" t="b">
        <f t="shared" si="30"/>
        <v>0</v>
      </c>
      <c r="BF30" s="389"/>
      <c r="BG30" s="387" t="b">
        <f t="shared" si="0"/>
        <v>0</v>
      </c>
      <c r="BH30" s="387" t="str">
        <f t="shared" si="1"/>
        <v xml:space="preserve"> </v>
      </c>
      <c r="BI30" s="387"/>
      <c r="BJ30" s="387" t="b">
        <f t="shared" si="9"/>
        <v>0</v>
      </c>
      <c r="BK30" s="387" t="str">
        <f t="shared" si="2"/>
        <v xml:space="preserve"> </v>
      </c>
      <c r="BL30" s="387" t="str">
        <f t="shared" si="3"/>
        <v xml:space="preserve"> </v>
      </c>
      <c r="BM30" s="387" t="str">
        <f t="shared" si="4"/>
        <v/>
      </c>
      <c r="BN30" s="385"/>
    </row>
    <row r="31" spans="1:256" ht="63" customHeight="1" x14ac:dyDescent="0.3">
      <c r="B31" s="389"/>
      <c r="C31" s="356"/>
      <c r="D31" s="356"/>
      <c r="E31" s="391"/>
      <c r="F31" s="392"/>
      <c r="G31" s="392"/>
      <c r="H31" s="385"/>
      <c r="I31" s="386" t="b">
        <f t="shared" si="5"/>
        <v>0</v>
      </c>
      <c r="J31" s="389"/>
      <c r="K31" s="386" t="b">
        <f t="shared" si="10"/>
        <v>0</v>
      </c>
      <c r="L31" s="389"/>
      <c r="M31" s="393" t="b">
        <f t="shared" si="11"/>
        <v>0</v>
      </c>
      <c r="N31" s="389"/>
      <c r="O31" s="393" t="b">
        <f t="shared" si="12"/>
        <v>0</v>
      </c>
      <c r="P31" s="389"/>
      <c r="Q31" s="393" t="b">
        <f t="shared" si="6"/>
        <v>0</v>
      </c>
      <c r="R31" s="387" t="str">
        <f t="shared" si="7"/>
        <v xml:space="preserve">  </v>
      </c>
      <c r="S31" s="388" t="str">
        <f t="shared" si="8"/>
        <v xml:space="preserve"> </v>
      </c>
      <c r="T31" s="385"/>
      <c r="U31" s="387"/>
      <c r="V31" s="389"/>
      <c r="W31" s="387" t="b">
        <f t="shared" si="13"/>
        <v>0</v>
      </c>
      <c r="X31" s="389"/>
      <c r="Y31" s="387" t="b">
        <f t="shared" si="14"/>
        <v>0</v>
      </c>
      <c r="Z31" s="389"/>
      <c r="AA31" s="387" t="b">
        <f t="shared" si="15"/>
        <v>0</v>
      </c>
      <c r="AB31" s="389"/>
      <c r="AC31" s="387" t="b">
        <f t="shared" si="16"/>
        <v>0</v>
      </c>
      <c r="AD31" s="389"/>
      <c r="AE31" s="387" t="b">
        <f t="shared" si="17"/>
        <v>0</v>
      </c>
      <c r="AF31" s="389"/>
      <c r="AG31" s="387" t="b">
        <f t="shared" si="18"/>
        <v>0</v>
      </c>
      <c r="AH31" s="389"/>
      <c r="AI31" s="387" t="b">
        <f t="shared" si="19"/>
        <v>0</v>
      </c>
      <c r="AJ31" s="389"/>
      <c r="AK31" s="387" t="b">
        <f t="shared" si="20"/>
        <v>0</v>
      </c>
      <c r="AL31" s="389"/>
      <c r="AM31" s="387" t="b">
        <f t="shared" si="21"/>
        <v>0</v>
      </c>
      <c r="AN31" s="389"/>
      <c r="AO31" s="387" t="b">
        <f t="shared" si="22"/>
        <v>0</v>
      </c>
      <c r="AP31" s="389"/>
      <c r="AQ31" s="387" t="b">
        <f t="shared" si="23"/>
        <v>0</v>
      </c>
      <c r="AR31" s="389"/>
      <c r="AS31" s="387" t="b">
        <f t="shared" si="24"/>
        <v>0</v>
      </c>
      <c r="AT31" s="389"/>
      <c r="AU31" s="387" t="b">
        <f t="shared" si="25"/>
        <v>0</v>
      </c>
      <c r="AV31" s="389"/>
      <c r="AW31" s="387" t="b">
        <f t="shared" si="26"/>
        <v>0</v>
      </c>
      <c r="AX31" s="389"/>
      <c r="AY31" s="387" t="b">
        <f t="shared" si="27"/>
        <v>0</v>
      </c>
      <c r="AZ31" s="389"/>
      <c r="BA31" s="387" t="b">
        <f t="shared" si="28"/>
        <v>0</v>
      </c>
      <c r="BB31" s="389"/>
      <c r="BC31" s="387" t="b">
        <f t="shared" si="29"/>
        <v>0</v>
      </c>
      <c r="BD31" s="389"/>
      <c r="BE31" s="387" t="b">
        <f t="shared" si="30"/>
        <v>0</v>
      </c>
      <c r="BF31" s="389"/>
      <c r="BG31" s="387" t="b">
        <f t="shared" si="0"/>
        <v>0</v>
      </c>
      <c r="BH31" s="387" t="str">
        <f t="shared" si="1"/>
        <v xml:space="preserve"> </v>
      </c>
      <c r="BI31" s="387"/>
      <c r="BJ31" s="387" t="b">
        <f t="shared" si="9"/>
        <v>0</v>
      </c>
      <c r="BK31" s="387" t="str">
        <f t="shared" si="2"/>
        <v xml:space="preserve"> </v>
      </c>
      <c r="BL31" s="387" t="str">
        <f t="shared" si="3"/>
        <v xml:space="preserve"> </v>
      </c>
      <c r="BM31" s="387" t="str">
        <f t="shared" si="4"/>
        <v/>
      </c>
      <c r="BN31" s="385"/>
    </row>
    <row r="32" spans="1:256" ht="63" customHeight="1" x14ac:dyDescent="0.3">
      <c r="B32" s="389"/>
      <c r="C32" s="356"/>
      <c r="D32" s="356"/>
      <c r="E32" s="391"/>
      <c r="F32" s="392"/>
      <c r="G32" s="392"/>
      <c r="H32" s="385"/>
      <c r="I32" s="386" t="b">
        <f t="shared" si="5"/>
        <v>0</v>
      </c>
      <c r="J32" s="389"/>
      <c r="K32" s="386" t="b">
        <f t="shared" si="10"/>
        <v>0</v>
      </c>
      <c r="L32" s="389"/>
      <c r="M32" s="393" t="b">
        <f t="shared" si="11"/>
        <v>0</v>
      </c>
      <c r="N32" s="389"/>
      <c r="O32" s="393" t="b">
        <f t="shared" si="12"/>
        <v>0</v>
      </c>
      <c r="P32" s="389"/>
      <c r="Q32" s="393" t="b">
        <f t="shared" si="6"/>
        <v>0</v>
      </c>
      <c r="R32" s="387" t="str">
        <f t="shared" si="7"/>
        <v xml:space="preserve">  </v>
      </c>
      <c r="S32" s="388" t="str">
        <f t="shared" si="8"/>
        <v xml:space="preserve"> </v>
      </c>
      <c r="T32" s="385"/>
      <c r="U32" s="387"/>
      <c r="V32" s="389"/>
      <c r="W32" s="387" t="b">
        <f t="shared" si="13"/>
        <v>0</v>
      </c>
      <c r="X32" s="389"/>
      <c r="Y32" s="387" t="b">
        <f t="shared" si="14"/>
        <v>0</v>
      </c>
      <c r="Z32" s="389"/>
      <c r="AA32" s="387" t="b">
        <f t="shared" si="15"/>
        <v>0</v>
      </c>
      <c r="AB32" s="389"/>
      <c r="AC32" s="387" t="b">
        <f t="shared" si="16"/>
        <v>0</v>
      </c>
      <c r="AD32" s="389"/>
      <c r="AE32" s="387" t="b">
        <f t="shared" si="17"/>
        <v>0</v>
      </c>
      <c r="AF32" s="389"/>
      <c r="AG32" s="387" t="b">
        <f t="shared" si="18"/>
        <v>0</v>
      </c>
      <c r="AH32" s="389"/>
      <c r="AI32" s="387" t="b">
        <f t="shared" si="19"/>
        <v>0</v>
      </c>
      <c r="AJ32" s="389"/>
      <c r="AK32" s="387" t="b">
        <f t="shared" si="20"/>
        <v>0</v>
      </c>
      <c r="AL32" s="389"/>
      <c r="AM32" s="387" t="b">
        <f t="shared" si="21"/>
        <v>0</v>
      </c>
      <c r="AN32" s="389"/>
      <c r="AO32" s="387" t="b">
        <f t="shared" si="22"/>
        <v>0</v>
      </c>
      <c r="AP32" s="389"/>
      <c r="AQ32" s="387" t="b">
        <f t="shared" si="23"/>
        <v>0</v>
      </c>
      <c r="AR32" s="389"/>
      <c r="AS32" s="387" t="b">
        <f t="shared" si="24"/>
        <v>0</v>
      </c>
      <c r="AT32" s="389"/>
      <c r="AU32" s="387" t="b">
        <f t="shared" si="25"/>
        <v>0</v>
      </c>
      <c r="AV32" s="389"/>
      <c r="AW32" s="387" t="b">
        <f t="shared" si="26"/>
        <v>0</v>
      </c>
      <c r="AX32" s="389"/>
      <c r="AY32" s="387" t="b">
        <f t="shared" si="27"/>
        <v>0</v>
      </c>
      <c r="AZ32" s="389"/>
      <c r="BA32" s="387" t="b">
        <f t="shared" si="28"/>
        <v>0</v>
      </c>
      <c r="BB32" s="389"/>
      <c r="BC32" s="387" t="b">
        <f t="shared" si="29"/>
        <v>0</v>
      </c>
      <c r="BD32" s="389"/>
      <c r="BE32" s="387" t="b">
        <f t="shared" si="30"/>
        <v>0</v>
      </c>
      <c r="BF32" s="389"/>
      <c r="BG32" s="387" t="b">
        <f t="shared" si="0"/>
        <v>0</v>
      </c>
      <c r="BH32" s="387" t="str">
        <f t="shared" si="1"/>
        <v xml:space="preserve"> </v>
      </c>
      <c r="BI32" s="387"/>
      <c r="BJ32" s="387" t="b">
        <f t="shared" si="9"/>
        <v>0</v>
      </c>
      <c r="BK32" s="387" t="str">
        <f t="shared" si="2"/>
        <v xml:space="preserve"> </v>
      </c>
      <c r="BL32" s="387" t="str">
        <f t="shared" si="3"/>
        <v xml:space="preserve"> </v>
      </c>
      <c r="BM32" s="387" t="str">
        <f t="shared" si="4"/>
        <v/>
      </c>
      <c r="BN32" s="385"/>
    </row>
    <row r="33" spans="2:66" ht="63" customHeight="1" x14ac:dyDescent="0.3">
      <c r="B33" s="389"/>
      <c r="C33" s="356"/>
      <c r="D33" s="356"/>
      <c r="E33" s="391"/>
      <c r="F33" s="392"/>
      <c r="G33" s="392"/>
      <c r="H33" s="385"/>
      <c r="I33" s="386" t="b">
        <f t="shared" si="5"/>
        <v>0</v>
      </c>
      <c r="J33" s="389"/>
      <c r="K33" s="386" t="b">
        <f t="shared" si="10"/>
        <v>0</v>
      </c>
      <c r="L33" s="389"/>
      <c r="M33" s="393" t="b">
        <f t="shared" si="11"/>
        <v>0</v>
      </c>
      <c r="N33" s="389"/>
      <c r="O33" s="393" t="b">
        <f t="shared" si="12"/>
        <v>0</v>
      </c>
      <c r="P33" s="389"/>
      <c r="Q33" s="393" t="b">
        <f t="shared" si="6"/>
        <v>0</v>
      </c>
      <c r="R33" s="387" t="str">
        <f t="shared" si="7"/>
        <v xml:space="preserve">  </v>
      </c>
      <c r="S33" s="388" t="str">
        <f t="shared" si="8"/>
        <v xml:space="preserve"> </v>
      </c>
      <c r="T33" s="385"/>
      <c r="U33" s="387"/>
      <c r="V33" s="389"/>
      <c r="W33" s="387" t="b">
        <f t="shared" si="13"/>
        <v>0</v>
      </c>
      <c r="X33" s="389"/>
      <c r="Y33" s="387" t="b">
        <f t="shared" si="14"/>
        <v>0</v>
      </c>
      <c r="Z33" s="389"/>
      <c r="AA33" s="387" t="b">
        <f t="shared" si="15"/>
        <v>0</v>
      </c>
      <c r="AB33" s="389"/>
      <c r="AC33" s="387" t="b">
        <f t="shared" si="16"/>
        <v>0</v>
      </c>
      <c r="AD33" s="389"/>
      <c r="AE33" s="387" t="b">
        <f t="shared" si="17"/>
        <v>0</v>
      </c>
      <c r="AF33" s="389"/>
      <c r="AG33" s="387" t="b">
        <f t="shared" si="18"/>
        <v>0</v>
      </c>
      <c r="AH33" s="389"/>
      <c r="AI33" s="387" t="b">
        <f t="shared" si="19"/>
        <v>0</v>
      </c>
      <c r="AJ33" s="389"/>
      <c r="AK33" s="387" t="b">
        <f t="shared" si="20"/>
        <v>0</v>
      </c>
      <c r="AL33" s="389"/>
      <c r="AM33" s="387" t="b">
        <f t="shared" si="21"/>
        <v>0</v>
      </c>
      <c r="AN33" s="389"/>
      <c r="AO33" s="387" t="b">
        <f t="shared" si="22"/>
        <v>0</v>
      </c>
      <c r="AP33" s="389"/>
      <c r="AQ33" s="387" t="b">
        <f t="shared" si="23"/>
        <v>0</v>
      </c>
      <c r="AR33" s="389"/>
      <c r="AS33" s="387" t="b">
        <f t="shared" si="24"/>
        <v>0</v>
      </c>
      <c r="AT33" s="389"/>
      <c r="AU33" s="387" t="b">
        <f t="shared" si="25"/>
        <v>0</v>
      </c>
      <c r="AV33" s="389"/>
      <c r="AW33" s="387" t="b">
        <f t="shared" si="26"/>
        <v>0</v>
      </c>
      <c r="AX33" s="389"/>
      <c r="AY33" s="387" t="b">
        <f t="shared" si="27"/>
        <v>0</v>
      </c>
      <c r="AZ33" s="389"/>
      <c r="BA33" s="387" t="b">
        <f t="shared" si="28"/>
        <v>0</v>
      </c>
      <c r="BB33" s="389"/>
      <c r="BC33" s="387" t="b">
        <f t="shared" si="29"/>
        <v>0</v>
      </c>
      <c r="BD33" s="389"/>
      <c r="BE33" s="387" t="b">
        <f t="shared" si="30"/>
        <v>0</v>
      </c>
      <c r="BF33" s="389"/>
      <c r="BG33" s="387" t="b">
        <f t="shared" si="0"/>
        <v>0</v>
      </c>
      <c r="BH33" s="387" t="str">
        <f t="shared" si="1"/>
        <v xml:space="preserve"> </v>
      </c>
      <c r="BI33" s="387"/>
      <c r="BJ33" s="387" t="b">
        <f t="shared" si="9"/>
        <v>0</v>
      </c>
      <c r="BK33" s="387" t="str">
        <f t="shared" si="2"/>
        <v xml:space="preserve"> </v>
      </c>
      <c r="BL33" s="387" t="str">
        <f t="shared" si="3"/>
        <v xml:space="preserve"> </v>
      </c>
      <c r="BM33" s="387" t="str">
        <f t="shared" si="4"/>
        <v/>
      </c>
      <c r="BN33" s="385"/>
    </row>
    <row r="34" spans="2:66" ht="63" customHeight="1" x14ac:dyDescent="0.3">
      <c r="B34" s="389"/>
      <c r="C34" s="356"/>
      <c r="D34" s="385"/>
      <c r="E34" s="391"/>
      <c r="F34" s="392"/>
      <c r="G34" s="392"/>
      <c r="H34" s="385"/>
      <c r="I34" s="386" t="b">
        <f t="shared" si="5"/>
        <v>0</v>
      </c>
      <c r="J34" s="389"/>
      <c r="K34" s="386" t="b">
        <f t="shared" si="10"/>
        <v>0</v>
      </c>
      <c r="L34" s="389"/>
      <c r="M34" s="393" t="b">
        <f t="shared" si="11"/>
        <v>0</v>
      </c>
      <c r="N34" s="389"/>
      <c r="O34" s="393" t="b">
        <f t="shared" si="12"/>
        <v>0</v>
      </c>
      <c r="P34" s="389"/>
      <c r="Q34" s="393" t="b">
        <f t="shared" si="6"/>
        <v>0</v>
      </c>
      <c r="R34" s="387" t="str">
        <f t="shared" si="7"/>
        <v xml:space="preserve">  </v>
      </c>
      <c r="S34" s="388" t="str">
        <f t="shared" si="8"/>
        <v xml:space="preserve"> </v>
      </c>
      <c r="T34" s="385"/>
      <c r="U34" s="387"/>
      <c r="V34" s="389"/>
      <c r="W34" s="387" t="b">
        <f t="shared" si="13"/>
        <v>0</v>
      </c>
      <c r="X34" s="389"/>
      <c r="Y34" s="387" t="b">
        <f t="shared" si="14"/>
        <v>0</v>
      </c>
      <c r="Z34" s="389"/>
      <c r="AA34" s="387" t="b">
        <f t="shared" si="15"/>
        <v>0</v>
      </c>
      <c r="AB34" s="389"/>
      <c r="AC34" s="387" t="b">
        <f t="shared" si="16"/>
        <v>0</v>
      </c>
      <c r="AD34" s="389"/>
      <c r="AE34" s="387" t="b">
        <f t="shared" si="17"/>
        <v>0</v>
      </c>
      <c r="AF34" s="389"/>
      <c r="AG34" s="387" t="b">
        <f t="shared" si="18"/>
        <v>0</v>
      </c>
      <c r="AH34" s="389"/>
      <c r="AI34" s="387" t="b">
        <f t="shared" si="19"/>
        <v>0</v>
      </c>
      <c r="AJ34" s="389"/>
      <c r="AK34" s="387" t="b">
        <f t="shared" si="20"/>
        <v>0</v>
      </c>
      <c r="AL34" s="389"/>
      <c r="AM34" s="387" t="b">
        <f t="shared" si="21"/>
        <v>0</v>
      </c>
      <c r="AN34" s="389"/>
      <c r="AO34" s="387" t="b">
        <f t="shared" si="22"/>
        <v>0</v>
      </c>
      <c r="AP34" s="389"/>
      <c r="AQ34" s="387" t="b">
        <f t="shared" si="23"/>
        <v>0</v>
      </c>
      <c r="AR34" s="389"/>
      <c r="AS34" s="387" t="b">
        <f t="shared" si="24"/>
        <v>0</v>
      </c>
      <c r="AT34" s="389"/>
      <c r="AU34" s="387" t="b">
        <f t="shared" si="25"/>
        <v>0</v>
      </c>
      <c r="AV34" s="389"/>
      <c r="AW34" s="387" t="b">
        <f t="shared" si="26"/>
        <v>0</v>
      </c>
      <c r="AX34" s="389"/>
      <c r="AY34" s="387" t="b">
        <f t="shared" si="27"/>
        <v>0</v>
      </c>
      <c r="AZ34" s="389"/>
      <c r="BA34" s="387" t="b">
        <f t="shared" si="28"/>
        <v>0</v>
      </c>
      <c r="BB34" s="389"/>
      <c r="BC34" s="387" t="b">
        <f t="shared" si="29"/>
        <v>0</v>
      </c>
      <c r="BD34" s="389"/>
      <c r="BE34" s="387" t="b">
        <f t="shared" si="30"/>
        <v>0</v>
      </c>
      <c r="BF34" s="389"/>
      <c r="BG34" s="387" t="b">
        <f t="shared" si="0"/>
        <v>0</v>
      </c>
      <c r="BH34" s="387" t="str">
        <f t="shared" si="1"/>
        <v xml:space="preserve"> </v>
      </c>
      <c r="BI34" s="387"/>
      <c r="BJ34" s="387" t="b">
        <f t="shared" si="9"/>
        <v>0</v>
      </c>
      <c r="BK34" s="387" t="str">
        <f t="shared" si="2"/>
        <v xml:space="preserve"> </v>
      </c>
      <c r="BL34" s="387" t="str">
        <f t="shared" si="3"/>
        <v xml:space="preserve"> </v>
      </c>
      <c r="BM34" s="387" t="str">
        <f t="shared" si="4"/>
        <v/>
      </c>
      <c r="BN34" s="385"/>
    </row>
    <row r="35" spans="2:66" ht="63" customHeight="1" x14ac:dyDescent="0.3">
      <c r="B35" s="25"/>
      <c r="C35" s="681"/>
      <c r="D35" s="22"/>
      <c r="E35" s="35"/>
      <c r="F35" s="27"/>
      <c r="G35" s="27"/>
      <c r="H35" s="22"/>
      <c r="I35" s="19" t="b">
        <f t="shared" si="5"/>
        <v>0</v>
      </c>
      <c r="J35" s="23"/>
      <c r="K35" s="19" t="b">
        <f t="shared" si="10"/>
        <v>0</v>
      </c>
      <c r="L35" s="23"/>
      <c r="M35" s="44" t="b">
        <f t="shared" si="11"/>
        <v>0</v>
      </c>
      <c r="N35" s="23"/>
      <c r="O35" s="44" t="b">
        <f t="shared" si="12"/>
        <v>0</v>
      </c>
      <c r="P35" s="23"/>
      <c r="Q35" s="44" t="b">
        <f t="shared" si="6"/>
        <v>0</v>
      </c>
      <c r="R35" s="21" t="str">
        <f t="shared" si="7"/>
        <v xml:space="preserve">  </v>
      </c>
      <c r="S35" s="24" t="str">
        <f t="shared" si="8"/>
        <v xml:space="preserve"> </v>
      </c>
      <c r="T35" s="22"/>
      <c r="U35" s="21"/>
      <c r="V35" s="23"/>
      <c r="W35" s="21" t="b">
        <f t="shared" si="13"/>
        <v>0</v>
      </c>
      <c r="X35" s="23"/>
      <c r="Y35" s="21" t="b">
        <f t="shared" si="14"/>
        <v>0</v>
      </c>
      <c r="Z35" s="23"/>
      <c r="AA35" s="21" t="b">
        <f t="shared" si="15"/>
        <v>0</v>
      </c>
      <c r="AB35" s="23"/>
      <c r="AC35" s="21" t="b">
        <f t="shared" si="16"/>
        <v>0</v>
      </c>
      <c r="AD35" s="23"/>
      <c r="AE35" s="21" t="b">
        <f t="shared" si="17"/>
        <v>0</v>
      </c>
      <c r="AF35" s="23"/>
      <c r="AG35" s="21" t="b">
        <f t="shared" si="18"/>
        <v>0</v>
      </c>
      <c r="AH35" s="23"/>
      <c r="AI35" s="21" t="b">
        <f t="shared" si="19"/>
        <v>0</v>
      </c>
      <c r="AJ35" s="23"/>
      <c r="AK35" s="21" t="b">
        <f t="shared" si="20"/>
        <v>0</v>
      </c>
      <c r="AL35" s="23"/>
      <c r="AM35" s="21" t="b">
        <f t="shared" si="21"/>
        <v>0</v>
      </c>
      <c r="AN35" s="23"/>
      <c r="AO35" s="21" t="b">
        <f t="shared" si="22"/>
        <v>0</v>
      </c>
      <c r="AP35" s="23"/>
      <c r="AQ35" s="21" t="b">
        <f t="shared" si="23"/>
        <v>0</v>
      </c>
      <c r="AR35" s="23"/>
      <c r="AS35" s="21" t="b">
        <f t="shared" si="24"/>
        <v>0</v>
      </c>
      <c r="AT35" s="23"/>
      <c r="AU35" s="21" t="b">
        <f t="shared" si="25"/>
        <v>0</v>
      </c>
      <c r="AV35" s="23"/>
      <c r="AW35" s="21" t="b">
        <f t="shared" si="26"/>
        <v>0</v>
      </c>
      <c r="AX35" s="23"/>
      <c r="AY35" s="21" t="b">
        <f t="shared" si="27"/>
        <v>0</v>
      </c>
      <c r="AZ35" s="23"/>
      <c r="BA35" s="21" t="b">
        <f t="shared" si="28"/>
        <v>0</v>
      </c>
      <c r="BB35" s="23"/>
      <c r="BC35" s="21" t="b">
        <f t="shared" si="29"/>
        <v>0</v>
      </c>
      <c r="BD35" s="23"/>
      <c r="BE35" s="21" t="b">
        <f t="shared" si="30"/>
        <v>0</v>
      </c>
      <c r="BF35" s="23"/>
      <c r="BG35" s="21" t="b">
        <f t="shared" si="0"/>
        <v>0</v>
      </c>
      <c r="BH35" s="21" t="str">
        <f t="shared" si="1"/>
        <v xml:space="preserve"> </v>
      </c>
      <c r="BI35" s="21"/>
      <c r="BJ35" s="21" t="b">
        <f t="shared" si="9"/>
        <v>0</v>
      </c>
      <c r="BK35" s="21" t="str">
        <f t="shared" si="2"/>
        <v xml:space="preserve"> </v>
      </c>
      <c r="BL35" s="21" t="str">
        <f t="shared" si="3"/>
        <v xml:space="preserve"> </v>
      </c>
      <c r="BM35" s="21" t="str">
        <f t="shared" si="4"/>
        <v/>
      </c>
      <c r="BN35" s="22"/>
    </row>
    <row r="36" spans="2:66" ht="63" customHeight="1" x14ac:dyDescent="0.3">
      <c r="B36" s="25"/>
      <c r="C36" s="681"/>
      <c r="D36" s="22"/>
      <c r="E36" s="35"/>
      <c r="F36" s="27"/>
      <c r="G36" s="27"/>
      <c r="H36" s="22"/>
      <c r="I36" s="19" t="b">
        <f t="shared" si="5"/>
        <v>0</v>
      </c>
      <c r="J36" s="23"/>
      <c r="K36" s="19" t="b">
        <f t="shared" si="10"/>
        <v>0</v>
      </c>
      <c r="L36" s="23"/>
      <c r="M36" s="44" t="b">
        <f t="shared" si="11"/>
        <v>0</v>
      </c>
      <c r="N36" s="23"/>
      <c r="O36" s="44" t="b">
        <f t="shared" si="12"/>
        <v>0</v>
      </c>
      <c r="P36" s="23"/>
      <c r="Q36" s="44" t="b">
        <f t="shared" si="6"/>
        <v>0</v>
      </c>
      <c r="R36" s="21" t="str">
        <f t="shared" si="7"/>
        <v xml:space="preserve">  </v>
      </c>
      <c r="S36" s="24" t="str">
        <f t="shared" si="8"/>
        <v xml:space="preserve"> </v>
      </c>
      <c r="T36" s="22"/>
      <c r="U36" s="21"/>
      <c r="V36" s="23"/>
      <c r="W36" s="21" t="b">
        <f t="shared" si="13"/>
        <v>0</v>
      </c>
      <c r="X36" s="23"/>
      <c r="Y36" s="21" t="b">
        <f t="shared" si="14"/>
        <v>0</v>
      </c>
      <c r="Z36" s="23"/>
      <c r="AA36" s="21" t="b">
        <f t="shared" si="15"/>
        <v>0</v>
      </c>
      <c r="AB36" s="23"/>
      <c r="AC36" s="21" t="b">
        <f t="shared" si="16"/>
        <v>0</v>
      </c>
      <c r="AD36" s="23"/>
      <c r="AE36" s="21" t="b">
        <f t="shared" si="17"/>
        <v>0</v>
      </c>
      <c r="AF36" s="23"/>
      <c r="AG36" s="21" t="b">
        <f t="shared" si="18"/>
        <v>0</v>
      </c>
      <c r="AH36" s="23"/>
      <c r="AI36" s="21" t="b">
        <f t="shared" si="19"/>
        <v>0</v>
      </c>
      <c r="AJ36" s="23"/>
      <c r="AK36" s="21" t="b">
        <f t="shared" si="20"/>
        <v>0</v>
      </c>
      <c r="AL36" s="23"/>
      <c r="AM36" s="21" t="b">
        <f t="shared" si="21"/>
        <v>0</v>
      </c>
      <c r="AN36" s="23"/>
      <c r="AO36" s="21" t="b">
        <f t="shared" si="22"/>
        <v>0</v>
      </c>
      <c r="AP36" s="23"/>
      <c r="AQ36" s="21" t="b">
        <f t="shared" si="23"/>
        <v>0</v>
      </c>
      <c r="AR36" s="23"/>
      <c r="AS36" s="21" t="b">
        <f t="shared" si="24"/>
        <v>0</v>
      </c>
      <c r="AT36" s="23"/>
      <c r="AU36" s="21" t="b">
        <f t="shared" si="25"/>
        <v>0</v>
      </c>
      <c r="AV36" s="23"/>
      <c r="AW36" s="21" t="b">
        <f t="shared" si="26"/>
        <v>0</v>
      </c>
      <c r="AX36" s="23"/>
      <c r="AY36" s="21" t="b">
        <f t="shared" si="27"/>
        <v>0</v>
      </c>
      <c r="AZ36" s="23"/>
      <c r="BA36" s="21" t="b">
        <f t="shared" si="28"/>
        <v>0</v>
      </c>
      <c r="BB36" s="23"/>
      <c r="BC36" s="21" t="b">
        <f t="shared" si="29"/>
        <v>0</v>
      </c>
      <c r="BD36" s="23"/>
      <c r="BE36" s="21" t="b">
        <f t="shared" si="30"/>
        <v>0</v>
      </c>
      <c r="BF36" s="23"/>
      <c r="BG36" s="21" t="b">
        <f t="shared" si="0"/>
        <v>0</v>
      </c>
      <c r="BH36" s="21" t="str">
        <f t="shared" si="1"/>
        <v xml:space="preserve"> </v>
      </c>
      <c r="BI36" s="21"/>
      <c r="BJ36" s="21" t="b">
        <f t="shared" si="9"/>
        <v>0</v>
      </c>
      <c r="BK36" s="21" t="str">
        <f t="shared" si="2"/>
        <v xml:space="preserve"> </v>
      </c>
      <c r="BL36" s="21" t="str">
        <f t="shared" si="3"/>
        <v xml:space="preserve"> </v>
      </c>
      <c r="BM36" s="21" t="str">
        <f t="shared" si="4"/>
        <v/>
      </c>
      <c r="BN36" s="22"/>
    </row>
    <row r="37" spans="2:66" ht="63" customHeight="1" x14ac:dyDescent="0.3">
      <c r="B37" s="25"/>
      <c r="C37" s="681"/>
      <c r="D37" s="22"/>
      <c r="E37" s="35"/>
      <c r="F37" s="27"/>
      <c r="G37" s="27"/>
      <c r="H37" s="22"/>
      <c r="I37" s="19" t="b">
        <f t="shared" si="5"/>
        <v>0</v>
      </c>
      <c r="J37" s="23"/>
      <c r="K37" s="19" t="b">
        <f t="shared" si="10"/>
        <v>0</v>
      </c>
      <c r="L37" s="23"/>
      <c r="M37" s="44" t="b">
        <f t="shared" si="11"/>
        <v>0</v>
      </c>
      <c r="N37" s="23"/>
      <c r="O37" s="44" t="b">
        <f t="shared" si="12"/>
        <v>0</v>
      </c>
      <c r="P37" s="23"/>
      <c r="Q37" s="44" t="b">
        <f t="shared" si="6"/>
        <v>0</v>
      </c>
      <c r="R37" s="21" t="str">
        <f t="shared" si="7"/>
        <v xml:space="preserve">  </v>
      </c>
      <c r="S37" s="24" t="str">
        <f t="shared" si="8"/>
        <v xml:space="preserve"> </v>
      </c>
      <c r="T37" s="22"/>
      <c r="U37" s="21"/>
      <c r="V37" s="23"/>
      <c r="W37" s="21" t="b">
        <f t="shared" si="13"/>
        <v>0</v>
      </c>
      <c r="X37" s="23"/>
      <c r="Y37" s="21" t="b">
        <f t="shared" si="14"/>
        <v>0</v>
      </c>
      <c r="Z37" s="23"/>
      <c r="AA37" s="21" t="b">
        <f t="shared" si="15"/>
        <v>0</v>
      </c>
      <c r="AB37" s="23"/>
      <c r="AC37" s="21" t="b">
        <f t="shared" si="16"/>
        <v>0</v>
      </c>
      <c r="AD37" s="23"/>
      <c r="AE37" s="21" t="b">
        <f t="shared" si="17"/>
        <v>0</v>
      </c>
      <c r="AF37" s="23"/>
      <c r="AG37" s="21" t="b">
        <f t="shared" si="18"/>
        <v>0</v>
      </c>
      <c r="AH37" s="23"/>
      <c r="AI37" s="21" t="b">
        <f t="shared" si="19"/>
        <v>0</v>
      </c>
      <c r="AJ37" s="23"/>
      <c r="AK37" s="21" t="b">
        <f t="shared" si="20"/>
        <v>0</v>
      </c>
      <c r="AL37" s="23"/>
      <c r="AM37" s="21" t="b">
        <f t="shared" si="21"/>
        <v>0</v>
      </c>
      <c r="AN37" s="23"/>
      <c r="AO37" s="21" t="b">
        <f t="shared" si="22"/>
        <v>0</v>
      </c>
      <c r="AP37" s="23"/>
      <c r="AQ37" s="21" t="b">
        <f t="shared" si="23"/>
        <v>0</v>
      </c>
      <c r="AR37" s="23"/>
      <c r="AS37" s="21" t="b">
        <f t="shared" si="24"/>
        <v>0</v>
      </c>
      <c r="AT37" s="23"/>
      <c r="AU37" s="21" t="b">
        <f t="shared" si="25"/>
        <v>0</v>
      </c>
      <c r="AV37" s="23"/>
      <c r="AW37" s="21" t="b">
        <f t="shared" si="26"/>
        <v>0</v>
      </c>
      <c r="AX37" s="23"/>
      <c r="AY37" s="21" t="b">
        <f t="shared" si="27"/>
        <v>0</v>
      </c>
      <c r="AZ37" s="23"/>
      <c r="BA37" s="21" t="b">
        <f t="shared" si="28"/>
        <v>0</v>
      </c>
      <c r="BB37" s="23"/>
      <c r="BC37" s="21" t="b">
        <f t="shared" si="29"/>
        <v>0</v>
      </c>
      <c r="BD37" s="23"/>
      <c r="BE37" s="21" t="b">
        <f t="shared" si="30"/>
        <v>0</v>
      </c>
      <c r="BF37" s="23"/>
      <c r="BG37" s="21" t="b">
        <f t="shared" si="0"/>
        <v>0</v>
      </c>
      <c r="BH37" s="21" t="str">
        <f t="shared" si="1"/>
        <v xml:space="preserve"> </v>
      </c>
      <c r="BI37" s="21"/>
      <c r="BJ37" s="21" t="b">
        <f t="shared" si="9"/>
        <v>0</v>
      </c>
      <c r="BK37" s="21" t="str">
        <f t="shared" si="2"/>
        <v xml:space="preserve"> </v>
      </c>
      <c r="BL37" s="21" t="str">
        <f t="shared" si="3"/>
        <v xml:space="preserve"> </v>
      </c>
      <c r="BM37" s="21" t="str">
        <f t="shared" si="4"/>
        <v/>
      </c>
      <c r="BN37" s="22"/>
    </row>
    <row r="38" spans="2:66" ht="63" customHeight="1" x14ac:dyDescent="0.3">
      <c r="B38" s="25"/>
      <c r="C38" s="681"/>
      <c r="D38" s="22"/>
      <c r="E38" s="35"/>
      <c r="F38" s="27"/>
      <c r="G38" s="27"/>
      <c r="H38" s="22"/>
      <c r="I38" s="19" t="b">
        <f t="shared" si="5"/>
        <v>0</v>
      </c>
      <c r="J38" s="23"/>
      <c r="K38" s="19" t="b">
        <f t="shared" si="10"/>
        <v>0</v>
      </c>
      <c r="L38" s="23"/>
      <c r="M38" s="44" t="b">
        <f t="shared" si="11"/>
        <v>0</v>
      </c>
      <c r="N38" s="23"/>
      <c r="O38" s="44" t="b">
        <f t="shared" si="12"/>
        <v>0</v>
      </c>
      <c r="P38" s="23"/>
      <c r="Q38" s="44" t="b">
        <f t="shared" si="6"/>
        <v>0</v>
      </c>
      <c r="R38" s="21" t="str">
        <f t="shared" si="7"/>
        <v xml:space="preserve">  </v>
      </c>
      <c r="S38" s="24" t="str">
        <f t="shared" si="8"/>
        <v xml:space="preserve"> </v>
      </c>
      <c r="T38" s="22"/>
      <c r="U38" s="21"/>
      <c r="V38" s="23"/>
      <c r="W38" s="21" t="b">
        <f t="shared" si="13"/>
        <v>0</v>
      </c>
      <c r="X38" s="23"/>
      <c r="Y38" s="21" t="b">
        <f t="shared" si="14"/>
        <v>0</v>
      </c>
      <c r="Z38" s="23"/>
      <c r="AA38" s="21" t="b">
        <f t="shared" si="15"/>
        <v>0</v>
      </c>
      <c r="AB38" s="23"/>
      <c r="AC38" s="21" t="b">
        <f t="shared" si="16"/>
        <v>0</v>
      </c>
      <c r="AD38" s="23"/>
      <c r="AE38" s="21" t="b">
        <f t="shared" si="17"/>
        <v>0</v>
      </c>
      <c r="AF38" s="23"/>
      <c r="AG38" s="21" t="b">
        <f t="shared" si="18"/>
        <v>0</v>
      </c>
      <c r="AH38" s="23"/>
      <c r="AI38" s="21" t="b">
        <f t="shared" si="19"/>
        <v>0</v>
      </c>
      <c r="AJ38" s="23"/>
      <c r="AK38" s="21" t="b">
        <f t="shared" si="20"/>
        <v>0</v>
      </c>
      <c r="AL38" s="23"/>
      <c r="AM38" s="21" t="b">
        <f t="shared" si="21"/>
        <v>0</v>
      </c>
      <c r="AN38" s="23"/>
      <c r="AO38" s="21" t="b">
        <f t="shared" si="22"/>
        <v>0</v>
      </c>
      <c r="AP38" s="23"/>
      <c r="AQ38" s="21" t="b">
        <f t="shared" si="23"/>
        <v>0</v>
      </c>
      <c r="AR38" s="23"/>
      <c r="AS38" s="21" t="b">
        <f t="shared" si="24"/>
        <v>0</v>
      </c>
      <c r="AT38" s="23"/>
      <c r="AU38" s="21" t="b">
        <f t="shared" si="25"/>
        <v>0</v>
      </c>
      <c r="AV38" s="23"/>
      <c r="AW38" s="21" t="b">
        <f t="shared" si="26"/>
        <v>0</v>
      </c>
      <c r="AX38" s="23"/>
      <c r="AY38" s="21" t="b">
        <f t="shared" si="27"/>
        <v>0</v>
      </c>
      <c r="AZ38" s="23"/>
      <c r="BA38" s="21" t="b">
        <f t="shared" si="28"/>
        <v>0</v>
      </c>
      <c r="BB38" s="23"/>
      <c r="BC38" s="21" t="b">
        <f t="shared" si="29"/>
        <v>0</v>
      </c>
      <c r="BD38" s="23"/>
      <c r="BE38" s="21" t="b">
        <f t="shared" si="30"/>
        <v>0</v>
      </c>
      <c r="BF38" s="23"/>
      <c r="BG38" s="21" t="b">
        <f t="shared" si="0"/>
        <v>0</v>
      </c>
      <c r="BH38" s="21" t="str">
        <f t="shared" si="1"/>
        <v xml:space="preserve"> </v>
      </c>
      <c r="BI38" s="21"/>
      <c r="BJ38" s="21" t="b">
        <f t="shared" si="9"/>
        <v>0</v>
      </c>
      <c r="BK38" s="21" t="str">
        <f t="shared" si="2"/>
        <v xml:space="preserve"> </v>
      </c>
      <c r="BL38" s="21" t="str">
        <f t="shared" si="3"/>
        <v xml:space="preserve"> </v>
      </c>
      <c r="BM38" s="21" t="str">
        <f t="shared" si="4"/>
        <v/>
      </c>
      <c r="BN38" s="22"/>
    </row>
    <row r="39" spans="2:66" ht="63" customHeight="1" x14ac:dyDescent="0.3">
      <c r="B39" s="25"/>
      <c r="C39" s="681"/>
      <c r="D39" s="22"/>
      <c r="E39" s="35"/>
      <c r="F39" s="27"/>
      <c r="G39" s="27"/>
      <c r="H39" s="22"/>
      <c r="I39" s="19" t="b">
        <f t="shared" si="5"/>
        <v>0</v>
      </c>
      <c r="J39" s="23"/>
      <c r="K39" s="19" t="b">
        <f t="shared" si="10"/>
        <v>0</v>
      </c>
      <c r="L39" s="23"/>
      <c r="M39" s="44" t="b">
        <f t="shared" si="11"/>
        <v>0</v>
      </c>
      <c r="N39" s="23"/>
      <c r="O39" s="44" t="b">
        <f t="shared" si="12"/>
        <v>0</v>
      </c>
      <c r="P39" s="23"/>
      <c r="Q39" s="44" t="b">
        <f t="shared" si="6"/>
        <v>0</v>
      </c>
      <c r="R39" s="21" t="str">
        <f t="shared" si="7"/>
        <v xml:space="preserve">  </v>
      </c>
      <c r="S39" s="24" t="str">
        <f t="shared" si="8"/>
        <v xml:space="preserve"> </v>
      </c>
      <c r="T39" s="22"/>
      <c r="U39" s="21"/>
      <c r="V39" s="23"/>
      <c r="W39" s="21" t="b">
        <f t="shared" si="13"/>
        <v>0</v>
      </c>
      <c r="X39" s="23"/>
      <c r="Y39" s="21" t="b">
        <f t="shared" si="14"/>
        <v>0</v>
      </c>
      <c r="Z39" s="23"/>
      <c r="AA39" s="21" t="b">
        <f t="shared" si="15"/>
        <v>0</v>
      </c>
      <c r="AB39" s="23"/>
      <c r="AC39" s="21" t="b">
        <f t="shared" si="16"/>
        <v>0</v>
      </c>
      <c r="AD39" s="23"/>
      <c r="AE39" s="21" t="b">
        <f t="shared" si="17"/>
        <v>0</v>
      </c>
      <c r="AF39" s="23"/>
      <c r="AG39" s="21" t="b">
        <f t="shared" si="18"/>
        <v>0</v>
      </c>
      <c r="AH39" s="23"/>
      <c r="AI39" s="21" t="b">
        <f t="shared" si="19"/>
        <v>0</v>
      </c>
      <c r="AJ39" s="23"/>
      <c r="AK39" s="21" t="b">
        <f t="shared" si="20"/>
        <v>0</v>
      </c>
      <c r="AL39" s="23"/>
      <c r="AM39" s="21" t="b">
        <f t="shared" si="21"/>
        <v>0</v>
      </c>
      <c r="AN39" s="23"/>
      <c r="AO39" s="21" t="b">
        <f t="shared" si="22"/>
        <v>0</v>
      </c>
      <c r="AP39" s="23"/>
      <c r="AQ39" s="21" t="b">
        <f t="shared" si="23"/>
        <v>0</v>
      </c>
      <c r="AR39" s="23"/>
      <c r="AS39" s="21" t="b">
        <f t="shared" si="24"/>
        <v>0</v>
      </c>
      <c r="AT39" s="23"/>
      <c r="AU39" s="21" t="b">
        <f t="shared" si="25"/>
        <v>0</v>
      </c>
      <c r="AV39" s="23"/>
      <c r="AW39" s="21" t="b">
        <f t="shared" si="26"/>
        <v>0</v>
      </c>
      <c r="AX39" s="23"/>
      <c r="AY39" s="21" t="b">
        <f t="shared" si="27"/>
        <v>0</v>
      </c>
      <c r="AZ39" s="23"/>
      <c r="BA39" s="21" t="b">
        <f t="shared" si="28"/>
        <v>0</v>
      </c>
      <c r="BB39" s="23"/>
      <c r="BC39" s="21" t="b">
        <f t="shared" si="29"/>
        <v>0</v>
      </c>
      <c r="BD39" s="23"/>
      <c r="BE39" s="21" t="b">
        <f t="shared" si="30"/>
        <v>0</v>
      </c>
      <c r="BF39" s="23"/>
      <c r="BG39" s="21" t="b">
        <f t="shared" si="0"/>
        <v>0</v>
      </c>
      <c r="BH39" s="21" t="str">
        <f t="shared" si="1"/>
        <v xml:space="preserve"> </v>
      </c>
      <c r="BI39" s="21"/>
      <c r="BJ39" s="21" t="b">
        <f t="shared" si="9"/>
        <v>0</v>
      </c>
      <c r="BK39" s="21" t="str">
        <f t="shared" si="2"/>
        <v xml:space="preserve"> </v>
      </c>
      <c r="BL39" s="21" t="str">
        <f t="shared" si="3"/>
        <v xml:space="preserve"> </v>
      </c>
      <c r="BM39" s="21" t="str">
        <f t="shared" si="4"/>
        <v/>
      </c>
      <c r="BN39" s="22"/>
    </row>
    <row r="40" spans="2:66" ht="63" customHeight="1" x14ac:dyDescent="0.3">
      <c r="B40" s="25"/>
      <c r="C40" s="681"/>
      <c r="D40" s="22"/>
      <c r="E40" s="35"/>
      <c r="F40" s="27"/>
      <c r="G40" s="27"/>
      <c r="H40" s="22"/>
      <c r="I40" s="19" t="b">
        <f t="shared" si="5"/>
        <v>0</v>
      </c>
      <c r="J40" s="23"/>
      <c r="K40" s="19" t="b">
        <f t="shared" si="10"/>
        <v>0</v>
      </c>
      <c r="L40" s="23"/>
      <c r="M40" s="44" t="b">
        <f t="shared" si="11"/>
        <v>0</v>
      </c>
      <c r="N40" s="23"/>
      <c r="O40" s="44" t="b">
        <f t="shared" si="12"/>
        <v>0</v>
      </c>
      <c r="P40" s="23"/>
      <c r="Q40" s="44" t="b">
        <f t="shared" si="6"/>
        <v>0</v>
      </c>
      <c r="R40" s="21" t="str">
        <f t="shared" si="7"/>
        <v xml:space="preserve">  </v>
      </c>
      <c r="S40" s="24" t="str">
        <f t="shared" si="8"/>
        <v xml:space="preserve"> </v>
      </c>
      <c r="T40" s="22"/>
      <c r="U40" s="21"/>
      <c r="V40" s="23"/>
      <c r="W40" s="21" t="b">
        <f t="shared" si="13"/>
        <v>0</v>
      </c>
      <c r="X40" s="23"/>
      <c r="Y40" s="21" t="b">
        <f t="shared" si="14"/>
        <v>0</v>
      </c>
      <c r="Z40" s="23"/>
      <c r="AA40" s="21" t="b">
        <f t="shared" si="15"/>
        <v>0</v>
      </c>
      <c r="AB40" s="23"/>
      <c r="AC40" s="21" t="b">
        <f t="shared" si="16"/>
        <v>0</v>
      </c>
      <c r="AD40" s="23"/>
      <c r="AE40" s="21" t="b">
        <f t="shared" si="17"/>
        <v>0</v>
      </c>
      <c r="AF40" s="23"/>
      <c r="AG40" s="21" t="b">
        <f t="shared" si="18"/>
        <v>0</v>
      </c>
      <c r="AH40" s="23"/>
      <c r="AI40" s="21" t="b">
        <f t="shared" si="19"/>
        <v>0</v>
      </c>
      <c r="AJ40" s="23"/>
      <c r="AK40" s="21" t="b">
        <f t="shared" si="20"/>
        <v>0</v>
      </c>
      <c r="AL40" s="23"/>
      <c r="AM40" s="21" t="b">
        <f t="shared" si="21"/>
        <v>0</v>
      </c>
      <c r="AN40" s="23"/>
      <c r="AO40" s="21" t="b">
        <f t="shared" si="22"/>
        <v>0</v>
      </c>
      <c r="AP40" s="23"/>
      <c r="AQ40" s="21" t="b">
        <f t="shared" si="23"/>
        <v>0</v>
      </c>
      <c r="AR40" s="23"/>
      <c r="AS40" s="21" t="b">
        <f t="shared" si="24"/>
        <v>0</v>
      </c>
      <c r="AT40" s="23"/>
      <c r="AU40" s="21" t="b">
        <f t="shared" si="25"/>
        <v>0</v>
      </c>
      <c r="AV40" s="23"/>
      <c r="AW40" s="21" t="b">
        <f t="shared" si="26"/>
        <v>0</v>
      </c>
      <c r="AX40" s="23"/>
      <c r="AY40" s="21" t="b">
        <f t="shared" si="27"/>
        <v>0</v>
      </c>
      <c r="AZ40" s="23"/>
      <c r="BA40" s="21" t="b">
        <f t="shared" si="28"/>
        <v>0</v>
      </c>
      <c r="BB40" s="23"/>
      <c r="BC40" s="21" t="b">
        <f t="shared" si="29"/>
        <v>0</v>
      </c>
      <c r="BD40" s="23"/>
      <c r="BE40" s="21" t="b">
        <f t="shared" si="30"/>
        <v>0</v>
      </c>
      <c r="BF40" s="23"/>
      <c r="BG40" s="21" t="b">
        <f t="shared" si="0"/>
        <v>0</v>
      </c>
      <c r="BH40" s="21" t="str">
        <f t="shared" si="1"/>
        <v xml:space="preserve"> </v>
      </c>
      <c r="BI40" s="21"/>
      <c r="BJ40" s="21" t="b">
        <f t="shared" si="9"/>
        <v>0</v>
      </c>
      <c r="BK40" s="21" t="str">
        <f t="shared" si="2"/>
        <v xml:space="preserve"> </v>
      </c>
      <c r="BL40" s="21" t="str">
        <f t="shared" si="3"/>
        <v xml:space="preserve"> </v>
      </c>
      <c r="BM40" s="21" t="str">
        <f t="shared" si="4"/>
        <v/>
      </c>
      <c r="BN40" s="22"/>
    </row>
    <row r="41" spans="2:66" ht="63" customHeight="1" x14ac:dyDescent="0.3">
      <c r="B41" s="25"/>
      <c r="C41" s="681"/>
      <c r="D41" s="22"/>
      <c r="E41" s="35"/>
      <c r="F41" s="27"/>
      <c r="G41" s="27"/>
      <c r="H41" s="22"/>
      <c r="I41" s="19" t="b">
        <f t="shared" si="5"/>
        <v>0</v>
      </c>
      <c r="J41" s="23"/>
      <c r="K41" s="19" t="b">
        <f t="shared" si="10"/>
        <v>0</v>
      </c>
      <c r="L41" s="23"/>
      <c r="M41" s="44" t="b">
        <f t="shared" si="11"/>
        <v>0</v>
      </c>
      <c r="N41" s="23"/>
      <c r="O41" s="44" t="b">
        <f t="shared" si="12"/>
        <v>0</v>
      </c>
      <c r="P41" s="23"/>
      <c r="Q41" s="44" t="b">
        <f t="shared" si="6"/>
        <v>0</v>
      </c>
      <c r="R41" s="21" t="str">
        <f t="shared" si="7"/>
        <v xml:space="preserve">  </v>
      </c>
      <c r="S41" s="24" t="str">
        <f t="shared" si="8"/>
        <v xml:space="preserve"> </v>
      </c>
      <c r="T41" s="22"/>
      <c r="U41" s="21"/>
      <c r="V41" s="23"/>
      <c r="W41" s="21" t="b">
        <f t="shared" si="13"/>
        <v>0</v>
      </c>
      <c r="X41" s="23"/>
      <c r="Y41" s="21" t="b">
        <f t="shared" si="14"/>
        <v>0</v>
      </c>
      <c r="Z41" s="23"/>
      <c r="AA41" s="21" t="b">
        <f t="shared" si="15"/>
        <v>0</v>
      </c>
      <c r="AB41" s="23"/>
      <c r="AC41" s="21" t="b">
        <f t="shared" si="16"/>
        <v>0</v>
      </c>
      <c r="AD41" s="23"/>
      <c r="AE41" s="21" t="b">
        <f t="shared" si="17"/>
        <v>0</v>
      </c>
      <c r="AF41" s="23"/>
      <c r="AG41" s="21" t="b">
        <f t="shared" si="18"/>
        <v>0</v>
      </c>
      <c r="AH41" s="23"/>
      <c r="AI41" s="21" t="b">
        <f t="shared" si="19"/>
        <v>0</v>
      </c>
      <c r="AJ41" s="23"/>
      <c r="AK41" s="21" t="b">
        <f t="shared" si="20"/>
        <v>0</v>
      </c>
      <c r="AL41" s="23"/>
      <c r="AM41" s="21" t="b">
        <f t="shared" si="21"/>
        <v>0</v>
      </c>
      <c r="AN41" s="23"/>
      <c r="AO41" s="21" t="b">
        <f t="shared" si="22"/>
        <v>0</v>
      </c>
      <c r="AP41" s="23"/>
      <c r="AQ41" s="21" t="b">
        <f t="shared" si="23"/>
        <v>0</v>
      </c>
      <c r="AR41" s="23"/>
      <c r="AS41" s="21" t="b">
        <f t="shared" si="24"/>
        <v>0</v>
      </c>
      <c r="AT41" s="23"/>
      <c r="AU41" s="21" t="b">
        <f t="shared" si="25"/>
        <v>0</v>
      </c>
      <c r="AV41" s="23"/>
      <c r="AW41" s="21" t="b">
        <f t="shared" si="26"/>
        <v>0</v>
      </c>
      <c r="AX41" s="23"/>
      <c r="AY41" s="21" t="b">
        <f t="shared" si="27"/>
        <v>0</v>
      </c>
      <c r="AZ41" s="23"/>
      <c r="BA41" s="21" t="b">
        <f t="shared" si="28"/>
        <v>0</v>
      </c>
      <c r="BB41" s="23"/>
      <c r="BC41" s="21" t="b">
        <f t="shared" si="29"/>
        <v>0</v>
      </c>
      <c r="BD41" s="23"/>
      <c r="BE41" s="21" t="b">
        <f t="shared" si="30"/>
        <v>0</v>
      </c>
      <c r="BF41" s="23"/>
      <c r="BG41" s="21" t="b">
        <f t="shared" si="0"/>
        <v>0</v>
      </c>
      <c r="BH41" s="21" t="str">
        <f t="shared" si="1"/>
        <v xml:space="preserve"> </v>
      </c>
      <c r="BI41" s="21"/>
      <c r="BJ41" s="21" t="b">
        <f t="shared" si="9"/>
        <v>0</v>
      </c>
      <c r="BK41" s="21" t="str">
        <f t="shared" si="2"/>
        <v xml:space="preserve"> </v>
      </c>
      <c r="BL41" s="21" t="str">
        <f t="shared" si="3"/>
        <v xml:space="preserve"> </v>
      </c>
      <c r="BM41" s="21" t="str">
        <f t="shared" si="4"/>
        <v/>
      </c>
      <c r="BN41" s="22"/>
    </row>
    <row r="42" spans="2:66" ht="63" customHeight="1" x14ac:dyDescent="0.3">
      <c r="B42" s="25"/>
      <c r="C42" s="681"/>
      <c r="D42" s="22"/>
      <c r="E42" s="35"/>
      <c r="F42" s="27"/>
      <c r="G42" s="27"/>
      <c r="H42" s="22"/>
      <c r="I42" s="19" t="b">
        <f t="shared" si="5"/>
        <v>0</v>
      </c>
      <c r="J42" s="23"/>
      <c r="K42" s="19" t="b">
        <f t="shared" si="10"/>
        <v>0</v>
      </c>
      <c r="L42" s="23"/>
      <c r="M42" s="44" t="b">
        <f t="shared" si="11"/>
        <v>0</v>
      </c>
      <c r="N42" s="23"/>
      <c r="O42" s="44" t="b">
        <f t="shared" si="12"/>
        <v>0</v>
      </c>
      <c r="P42" s="23"/>
      <c r="Q42" s="44" t="b">
        <f t="shared" si="6"/>
        <v>0</v>
      </c>
      <c r="R42" s="21" t="str">
        <f t="shared" si="7"/>
        <v xml:space="preserve">  </v>
      </c>
      <c r="S42" s="24" t="str">
        <f t="shared" si="8"/>
        <v xml:space="preserve"> </v>
      </c>
      <c r="T42" s="22"/>
      <c r="U42" s="21"/>
      <c r="V42" s="23"/>
      <c r="W42" s="21" t="b">
        <f t="shared" si="13"/>
        <v>0</v>
      </c>
      <c r="X42" s="23"/>
      <c r="Y42" s="21" t="b">
        <f t="shared" si="14"/>
        <v>0</v>
      </c>
      <c r="Z42" s="23"/>
      <c r="AA42" s="21" t="b">
        <f t="shared" si="15"/>
        <v>0</v>
      </c>
      <c r="AB42" s="23"/>
      <c r="AC42" s="21" t="b">
        <f t="shared" si="16"/>
        <v>0</v>
      </c>
      <c r="AD42" s="23"/>
      <c r="AE42" s="21" t="b">
        <f t="shared" si="17"/>
        <v>0</v>
      </c>
      <c r="AF42" s="23"/>
      <c r="AG42" s="21" t="b">
        <f t="shared" si="18"/>
        <v>0</v>
      </c>
      <c r="AH42" s="23"/>
      <c r="AI42" s="21" t="b">
        <f t="shared" si="19"/>
        <v>0</v>
      </c>
      <c r="AJ42" s="23"/>
      <c r="AK42" s="21" t="b">
        <f t="shared" si="20"/>
        <v>0</v>
      </c>
      <c r="AL42" s="23"/>
      <c r="AM42" s="21" t="b">
        <f t="shared" si="21"/>
        <v>0</v>
      </c>
      <c r="AN42" s="23"/>
      <c r="AO42" s="21" t="b">
        <f t="shared" si="22"/>
        <v>0</v>
      </c>
      <c r="AP42" s="23"/>
      <c r="AQ42" s="21" t="b">
        <f t="shared" si="23"/>
        <v>0</v>
      </c>
      <c r="AR42" s="23"/>
      <c r="AS42" s="21" t="b">
        <f t="shared" si="24"/>
        <v>0</v>
      </c>
      <c r="AT42" s="23"/>
      <c r="AU42" s="21" t="b">
        <f t="shared" si="25"/>
        <v>0</v>
      </c>
      <c r="AV42" s="23"/>
      <c r="AW42" s="21" t="b">
        <f t="shared" si="26"/>
        <v>0</v>
      </c>
      <c r="AX42" s="23"/>
      <c r="AY42" s="21" t="b">
        <f t="shared" si="27"/>
        <v>0</v>
      </c>
      <c r="AZ42" s="23"/>
      <c r="BA42" s="21" t="b">
        <f t="shared" si="28"/>
        <v>0</v>
      </c>
      <c r="BB42" s="23"/>
      <c r="BC42" s="21" t="b">
        <f t="shared" si="29"/>
        <v>0</v>
      </c>
      <c r="BD42" s="23"/>
      <c r="BE42" s="21" t="b">
        <f t="shared" si="30"/>
        <v>0</v>
      </c>
      <c r="BF42" s="23"/>
      <c r="BG42" s="21" t="b">
        <f t="shared" si="0"/>
        <v>0</v>
      </c>
      <c r="BH42" s="21" t="str">
        <f t="shared" si="1"/>
        <v xml:space="preserve"> </v>
      </c>
      <c r="BI42" s="21"/>
      <c r="BJ42" s="21" t="b">
        <f t="shared" si="9"/>
        <v>0</v>
      </c>
      <c r="BK42" s="21" t="str">
        <f t="shared" si="2"/>
        <v xml:space="preserve"> </v>
      </c>
      <c r="BL42" s="21" t="str">
        <f t="shared" si="3"/>
        <v xml:space="preserve"> </v>
      </c>
      <c r="BM42" s="21" t="str">
        <f t="shared" si="4"/>
        <v/>
      </c>
      <c r="BN42" s="22"/>
    </row>
    <row r="43" spans="2:66" ht="63" customHeight="1" x14ac:dyDescent="0.3">
      <c r="B43" s="25"/>
      <c r="C43" s="681"/>
      <c r="D43" s="22"/>
      <c r="E43" s="35"/>
      <c r="F43" s="27"/>
      <c r="G43" s="27"/>
      <c r="H43" s="22"/>
      <c r="I43" s="19" t="b">
        <f t="shared" si="5"/>
        <v>0</v>
      </c>
      <c r="J43" s="23"/>
      <c r="K43" s="19" t="b">
        <f t="shared" si="10"/>
        <v>0</v>
      </c>
      <c r="L43" s="23"/>
      <c r="M43" s="44" t="b">
        <f t="shared" si="11"/>
        <v>0</v>
      </c>
      <c r="N43" s="23"/>
      <c r="O43" s="44" t="b">
        <f t="shared" si="12"/>
        <v>0</v>
      </c>
      <c r="P43" s="23"/>
      <c r="Q43" s="44" t="b">
        <f t="shared" si="6"/>
        <v>0</v>
      </c>
      <c r="R43" s="21" t="str">
        <f t="shared" si="7"/>
        <v xml:space="preserve">  </v>
      </c>
      <c r="S43" s="24" t="str">
        <f t="shared" si="8"/>
        <v xml:space="preserve"> </v>
      </c>
      <c r="T43" s="22"/>
      <c r="U43" s="21"/>
      <c r="V43" s="23"/>
      <c r="W43" s="21" t="b">
        <f t="shared" si="13"/>
        <v>0</v>
      </c>
      <c r="X43" s="23"/>
      <c r="Y43" s="21" t="b">
        <f t="shared" si="14"/>
        <v>0</v>
      </c>
      <c r="Z43" s="23"/>
      <c r="AA43" s="21" t="b">
        <f t="shared" si="15"/>
        <v>0</v>
      </c>
      <c r="AB43" s="23"/>
      <c r="AC43" s="21" t="b">
        <f t="shared" si="16"/>
        <v>0</v>
      </c>
      <c r="AD43" s="23"/>
      <c r="AE43" s="21" t="b">
        <f t="shared" si="17"/>
        <v>0</v>
      </c>
      <c r="AF43" s="23"/>
      <c r="AG43" s="21" t="b">
        <f t="shared" si="18"/>
        <v>0</v>
      </c>
      <c r="AH43" s="23"/>
      <c r="AI43" s="21" t="b">
        <f t="shared" si="19"/>
        <v>0</v>
      </c>
      <c r="AJ43" s="23"/>
      <c r="AK43" s="21" t="b">
        <f t="shared" si="20"/>
        <v>0</v>
      </c>
      <c r="AL43" s="23"/>
      <c r="AM43" s="21" t="b">
        <f t="shared" si="21"/>
        <v>0</v>
      </c>
      <c r="AN43" s="23"/>
      <c r="AO43" s="21" t="b">
        <f t="shared" si="22"/>
        <v>0</v>
      </c>
      <c r="AP43" s="23"/>
      <c r="AQ43" s="21" t="b">
        <f t="shared" si="23"/>
        <v>0</v>
      </c>
      <c r="AR43" s="23"/>
      <c r="AS43" s="21" t="b">
        <f t="shared" si="24"/>
        <v>0</v>
      </c>
      <c r="AT43" s="23"/>
      <c r="AU43" s="21" t="b">
        <f t="shared" si="25"/>
        <v>0</v>
      </c>
      <c r="AV43" s="23"/>
      <c r="AW43" s="21" t="b">
        <f t="shared" si="26"/>
        <v>0</v>
      </c>
      <c r="AX43" s="23"/>
      <c r="AY43" s="21" t="b">
        <f t="shared" si="27"/>
        <v>0</v>
      </c>
      <c r="AZ43" s="23"/>
      <c r="BA43" s="21" t="b">
        <f t="shared" si="28"/>
        <v>0</v>
      </c>
      <c r="BB43" s="23"/>
      <c r="BC43" s="21" t="b">
        <f t="shared" si="29"/>
        <v>0</v>
      </c>
      <c r="BD43" s="23"/>
      <c r="BE43" s="21" t="b">
        <f t="shared" si="30"/>
        <v>0</v>
      </c>
      <c r="BF43" s="23"/>
      <c r="BG43" s="21" t="b">
        <f t="shared" si="0"/>
        <v>0</v>
      </c>
      <c r="BH43" s="21" t="str">
        <f t="shared" si="1"/>
        <v xml:space="preserve"> </v>
      </c>
      <c r="BI43" s="21"/>
      <c r="BJ43" s="21" t="b">
        <f t="shared" si="9"/>
        <v>0</v>
      </c>
      <c r="BK43" s="21" t="str">
        <f t="shared" si="2"/>
        <v xml:space="preserve"> </v>
      </c>
      <c r="BL43" s="21" t="str">
        <f t="shared" si="3"/>
        <v xml:space="preserve"> </v>
      </c>
      <c r="BM43" s="21" t="str">
        <f t="shared" si="4"/>
        <v/>
      </c>
      <c r="BN43" s="22"/>
    </row>
    <row r="44" spans="2:66" ht="63" customHeight="1" x14ac:dyDescent="0.3">
      <c r="B44" s="25"/>
      <c r="C44" s="681"/>
      <c r="D44" s="22"/>
      <c r="E44" s="35"/>
      <c r="F44" s="27"/>
      <c r="G44" s="27"/>
      <c r="H44" s="22"/>
      <c r="I44" s="19" t="b">
        <f t="shared" si="5"/>
        <v>0</v>
      </c>
      <c r="J44" s="23"/>
      <c r="K44" s="19" t="b">
        <f t="shared" si="10"/>
        <v>0</v>
      </c>
      <c r="L44" s="23"/>
      <c r="M44" s="44" t="b">
        <f t="shared" si="11"/>
        <v>0</v>
      </c>
      <c r="N44" s="23"/>
      <c r="O44" s="44" t="b">
        <f t="shared" si="12"/>
        <v>0</v>
      </c>
      <c r="P44" s="23"/>
      <c r="Q44" s="44" t="b">
        <f t="shared" si="6"/>
        <v>0</v>
      </c>
      <c r="R44" s="21" t="str">
        <f t="shared" si="7"/>
        <v xml:space="preserve">  </v>
      </c>
      <c r="S44" s="24" t="str">
        <f t="shared" si="8"/>
        <v xml:space="preserve"> </v>
      </c>
      <c r="T44" s="22"/>
      <c r="U44" s="21"/>
      <c r="V44" s="23"/>
      <c r="W44" s="21" t="b">
        <f t="shared" si="13"/>
        <v>0</v>
      </c>
      <c r="X44" s="23"/>
      <c r="Y44" s="21" t="b">
        <f t="shared" si="14"/>
        <v>0</v>
      </c>
      <c r="Z44" s="23"/>
      <c r="AA44" s="21" t="b">
        <f t="shared" si="15"/>
        <v>0</v>
      </c>
      <c r="AB44" s="23"/>
      <c r="AC44" s="21" t="b">
        <f t="shared" si="16"/>
        <v>0</v>
      </c>
      <c r="AD44" s="23"/>
      <c r="AE44" s="21" t="b">
        <f t="shared" si="17"/>
        <v>0</v>
      </c>
      <c r="AF44" s="23"/>
      <c r="AG44" s="21" t="b">
        <f t="shared" si="18"/>
        <v>0</v>
      </c>
      <c r="AH44" s="23"/>
      <c r="AI44" s="21" t="b">
        <f t="shared" si="19"/>
        <v>0</v>
      </c>
      <c r="AJ44" s="23"/>
      <c r="AK44" s="21" t="b">
        <f t="shared" si="20"/>
        <v>0</v>
      </c>
      <c r="AL44" s="23"/>
      <c r="AM44" s="21" t="b">
        <f t="shared" si="21"/>
        <v>0</v>
      </c>
      <c r="AN44" s="23"/>
      <c r="AO44" s="21" t="b">
        <f t="shared" si="22"/>
        <v>0</v>
      </c>
      <c r="AP44" s="23"/>
      <c r="AQ44" s="21" t="b">
        <f t="shared" si="23"/>
        <v>0</v>
      </c>
      <c r="AR44" s="23"/>
      <c r="AS44" s="21" t="b">
        <f t="shared" si="24"/>
        <v>0</v>
      </c>
      <c r="AT44" s="23"/>
      <c r="AU44" s="21" t="b">
        <f t="shared" si="25"/>
        <v>0</v>
      </c>
      <c r="AV44" s="23"/>
      <c r="AW44" s="21" t="b">
        <f t="shared" si="26"/>
        <v>0</v>
      </c>
      <c r="AX44" s="23"/>
      <c r="AY44" s="21" t="b">
        <f t="shared" si="27"/>
        <v>0</v>
      </c>
      <c r="AZ44" s="23"/>
      <c r="BA44" s="21" t="b">
        <f t="shared" si="28"/>
        <v>0</v>
      </c>
      <c r="BB44" s="23"/>
      <c r="BC44" s="21" t="b">
        <f t="shared" si="29"/>
        <v>0</v>
      </c>
      <c r="BD44" s="23"/>
      <c r="BE44" s="21" t="b">
        <f t="shared" si="30"/>
        <v>0</v>
      </c>
      <c r="BF44" s="23"/>
      <c r="BG44" s="21" t="b">
        <f t="shared" si="0"/>
        <v>0</v>
      </c>
      <c r="BH44" s="21" t="str">
        <f t="shared" si="1"/>
        <v xml:space="preserve"> </v>
      </c>
      <c r="BI44" s="21"/>
      <c r="BJ44" s="21" t="b">
        <f t="shared" si="9"/>
        <v>0</v>
      </c>
      <c r="BK44" s="21" t="str">
        <f t="shared" si="2"/>
        <v xml:space="preserve"> </v>
      </c>
      <c r="BL44" s="21" t="str">
        <f t="shared" si="3"/>
        <v xml:space="preserve"> </v>
      </c>
      <c r="BM44" s="21" t="str">
        <f t="shared" si="4"/>
        <v/>
      </c>
      <c r="BN44" s="22"/>
    </row>
    <row r="45" spans="2:66" ht="63" customHeight="1" x14ac:dyDescent="0.3">
      <c r="B45" s="25"/>
      <c r="C45" s="681"/>
      <c r="D45" s="22"/>
      <c r="E45" s="35"/>
      <c r="F45" s="27"/>
      <c r="G45" s="27"/>
      <c r="H45" s="22"/>
      <c r="I45" s="19" t="b">
        <f t="shared" si="5"/>
        <v>0</v>
      </c>
      <c r="J45" s="23"/>
      <c r="K45" s="19" t="b">
        <f t="shared" si="10"/>
        <v>0</v>
      </c>
      <c r="L45" s="23"/>
      <c r="M45" s="44" t="b">
        <f t="shared" si="11"/>
        <v>0</v>
      </c>
      <c r="N45" s="23"/>
      <c r="O45" s="44" t="b">
        <f t="shared" si="12"/>
        <v>0</v>
      </c>
      <c r="P45" s="23"/>
      <c r="Q45" s="44" t="b">
        <f t="shared" si="6"/>
        <v>0</v>
      </c>
      <c r="R45" s="21" t="str">
        <f t="shared" si="7"/>
        <v xml:space="preserve">  </v>
      </c>
      <c r="S45" s="24" t="str">
        <f t="shared" si="8"/>
        <v xml:space="preserve"> </v>
      </c>
      <c r="T45" s="22"/>
      <c r="U45" s="21"/>
      <c r="V45" s="23"/>
      <c r="W45" s="21" t="b">
        <f t="shared" si="13"/>
        <v>0</v>
      </c>
      <c r="X45" s="23"/>
      <c r="Y45" s="21" t="b">
        <f t="shared" si="14"/>
        <v>0</v>
      </c>
      <c r="Z45" s="23"/>
      <c r="AA45" s="21" t="b">
        <f t="shared" si="15"/>
        <v>0</v>
      </c>
      <c r="AB45" s="23"/>
      <c r="AC45" s="21" t="b">
        <f t="shared" si="16"/>
        <v>0</v>
      </c>
      <c r="AD45" s="23"/>
      <c r="AE45" s="21" t="b">
        <f t="shared" si="17"/>
        <v>0</v>
      </c>
      <c r="AF45" s="23"/>
      <c r="AG45" s="21" t="b">
        <f t="shared" si="18"/>
        <v>0</v>
      </c>
      <c r="AH45" s="23"/>
      <c r="AI45" s="21" t="b">
        <f t="shared" si="19"/>
        <v>0</v>
      </c>
      <c r="AJ45" s="23"/>
      <c r="AK45" s="21" t="b">
        <f t="shared" si="20"/>
        <v>0</v>
      </c>
      <c r="AL45" s="23"/>
      <c r="AM45" s="21" t="b">
        <f t="shared" si="21"/>
        <v>0</v>
      </c>
      <c r="AN45" s="23"/>
      <c r="AO45" s="21" t="b">
        <f t="shared" si="22"/>
        <v>0</v>
      </c>
      <c r="AP45" s="23"/>
      <c r="AQ45" s="21" t="b">
        <f t="shared" si="23"/>
        <v>0</v>
      </c>
      <c r="AR45" s="23"/>
      <c r="AS45" s="21" t="b">
        <f t="shared" si="24"/>
        <v>0</v>
      </c>
      <c r="AT45" s="23"/>
      <c r="AU45" s="21" t="b">
        <f t="shared" si="25"/>
        <v>0</v>
      </c>
      <c r="AV45" s="23"/>
      <c r="AW45" s="21" t="b">
        <f t="shared" si="26"/>
        <v>0</v>
      </c>
      <c r="AX45" s="23"/>
      <c r="AY45" s="21" t="b">
        <f t="shared" si="27"/>
        <v>0</v>
      </c>
      <c r="AZ45" s="23"/>
      <c r="BA45" s="21" t="b">
        <f t="shared" si="28"/>
        <v>0</v>
      </c>
      <c r="BB45" s="23"/>
      <c r="BC45" s="21" t="b">
        <f t="shared" si="29"/>
        <v>0</v>
      </c>
      <c r="BD45" s="23"/>
      <c r="BE45" s="21" t="b">
        <f t="shared" si="30"/>
        <v>0</v>
      </c>
      <c r="BF45" s="23"/>
      <c r="BG45" s="21" t="b">
        <f t="shared" si="0"/>
        <v>0</v>
      </c>
      <c r="BH45" s="21" t="str">
        <f t="shared" si="1"/>
        <v xml:space="preserve"> </v>
      </c>
      <c r="BI45" s="21"/>
      <c r="BJ45" s="21" t="b">
        <f t="shared" si="9"/>
        <v>0</v>
      </c>
      <c r="BK45" s="21" t="str">
        <f t="shared" si="2"/>
        <v xml:space="preserve"> </v>
      </c>
      <c r="BL45" s="21" t="str">
        <f t="shared" si="3"/>
        <v xml:space="preserve"> </v>
      </c>
      <c r="BM45" s="21" t="str">
        <f t="shared" si="4"/>
        <v/>
      </c>
      <c r="BN45" s="22"/>
    </row>
    <row r="46" spans="2:66" ht="63" customHeight="1" x14ac:dyDescent="0.3">
      <c r="B46" s="25"/>
      <c r="C46" s="22"/>
      <c r="D46" s="22"/>
      <c r="E46" s="35"/>
      <c r="F46" s="27"/>
      <c r="G46" s="27"/>
      <c r="H46" s="22"/>
      <c r="I46" s="19" t="b">
        <f t="shared" si="5"/>
        <v>0</v>
      </c>
      <c r="J46" s="23"/>
      <c r="K46" s="19" t="b">
        <f t="shared" si="10"/>
        <v>0</v>
      </c>
      <c r="L46" s="23"/>
      <c r="M46" s="44" t="b">
        <f t="shared" si="11"/>
        <v>0</v>
      </c>
      <c r="N46" s="23"/>
      <c r="O46" s="44" t="b">
        <f t="shared" si="12"/>
        <v>0</v>
      </c>
      <c r="P46" s="23"/>
      <c r="Q46" s="44" t="b">
        <f t="shared" si="6"/>
        <v>0</v>
      </c>
      <c r="R46" s="21" t="str">
        <f t="shared" si="7"/>
        <v xml:space="preserve">  </v>
      </c>
      <c r="S46" s="24" t="str">
        <f t="shared" si="8"/>
        <v xml:space="preserve"> </v>
      </c>
      <c r="T46" s="22"/>
      <c r="U46" s="21"/>
      <c r="V46" s="23"/>
      <c r="W46" s="21" t="b">
        <f t="shared" si="13"/>
        <v>0</v>
      </c>
      <c r="X46" s="23"/>
      <c r="Y46" s="21" t="b">
        <f t="shared" si="14"/>
        <v>0</v>
      </c>
      <c r="Z46" s="23"/>
      <c r="AA46" s="21" t="b">
        <f t="shared" si="15"/>
        <v>0</v>
      </c>
      <c r="AB46" s="23"/>
      <c r="AC46" s="21" t="b">
        <f t="shared" si="16"/>
        <v>0</v>
      </c>
      <c r="AD46" s="23"/>
      <c r="AE46" s="21" t="b">
        <f t="shared" si="17"/>
        <v>0</v>
      </c>
      <c r="AF46" s="23"/>
      <c r="AG46" s="21" t="b">
        <f t="shared" si="18"/>
        <v>0</v>
      </c>
      <c r="AH46" s="23"/>
      <c r="AI46" s="21" t="b">
        <f t="shared" si="19"/>
        <v>0</v>
      </c>
      <c r="AJ46" s="23"/>
      <c r="AK46" s="21" t="b">
        <f t="shared" si="20"/>
        <v>0</v>
      </c>
      <c r="AL46" s="23"/>
      <c r="AM46" s="21" t="b">
        <f t="shared" si="21"/>
        <v>0</v>
      </c>
      <c r="AN46" s="23"/>
      <c r="AO46" s="21" t="b">
        <f t="shared" si="22"/>
        <v>0</v>
      </c>
      <c r="AP46" s="23"/>
      <c r="AQ46" s="21" t="b">
        <f t="shared" si="23"/>
        <v>0</v>
      </c>
      <c r="AR46" s="23"/>
      <c r="AS46" s="21" t="b">
        <f t="shared" si="24"/>
        <v>0</v>
      </c>
      <c r="AT46" s="23"/>
      <c r="AU46" s="21" t="b">
        <f t="shared" si="25"/>
        <v>0</v>
      </c>
      <c r="AV46" s="23"/>
      <c r="AW46" s="21" t="b">
        <f t="shared" si="26"/>
        <v>0</v>
      </c>
      <c r="AX46" s="23"/>
      <c r="AY46" s="21" t="b">
        <f t="shared" si="27"/>
        <v>0</v>
      </c>
      <c r="AZ46" s="23"/>
      <c r="BA46" s="21" t="b">
        <f t="shared" si="28"/>
        <v>0</v>
      </c>
      <c r="BB46" s="23"/>
      <c r="BC46" s="21" t="b">
        <f t="shared" si="29"/>
        <v>0</v>
      </c>
      <c r="BD46" s="23"/>
      <c r="BE46" s="21" t="b">
        <f t="shared" si="30"/>
        <v>0</v>
      </c>
      <c r="BF46" s="23"/>
      <c r="BG46" s="21" t="b">
        <f t="shared" si="0"/>
        <v>0</v>
      </c>
      <c r="BH46" s="21" t="str">
        <f t="shared" si="1"/>
        <v xml:space="preserve"> </v>
      </c>
      <c r="BI46" s="21"/>
      <c r="BJ46" s="21" t="b">
        <f t="shared" si="9"/>
        <v>0</v>
      </c>
      <c r="BK46" s="21" t="str">
        <f t="shared" si="2"/>
        <v xml:space="preserve"> </v>
      </c>
      <c r="BL46" s="21" t="str">
        <f t="shared" si="3"/>
        <v xml:space="preserve"> </v>
      </c>
      <c r="BM46" s="21" t="str">
        <f t="shared" si="4"/>
        <v/>
      </c>
      <c r="BN46" s="22"/>
    </row>
    <row r="47" spans="2:66" ht="63" customHeight="1" x14ac:dyDescent="0.3">
      <c r="B47" s="25"/>
      <c r="C47" s="22"/>
      <c r="D47" s="22"/>
      <c r="E47" s="35"/>
      <c r="F47" s="27"/>
      <c r="G47" s="27"/>
      <c r="H47" s="22"/>
      <c r="I47" s="19" t="b">
        <f t="shared" si="5"/>
        <v>0</v>
      </c>
      <c r="J47" s="23"/>
      <c r="K47" s="19" t="b">
        <f t="shared" si="10"/>
        <v>0</v>
      </c>
      <c r="L47" s="23"/>
      <c r="M47" s="44" t="b">
        <f t="shared" si="11"/>
        <v>0</v>
      </c>
      <c r="N47" s="23"/>
      <c r="O47" s="44" t="b">
        <f t="shared" si="12"/>
        <v>0</v>
      </c>
      <c r="P47" s="23"/>
      <c r="Q47" s="44" t="b">
        <f t="shared" si="6"/>
        <v>0</v>
      </c>
      <c r="R47" s="21" t="str">
        <f t="shared" si="7"/>
        <v xml:space="preserve">  </v>
      </c>
      <c r="S47" s="24" t="str">
        <f t="shared" si="8"/>
        <v xml:space="preserve"> </v>
      </c>
      <c r="T47" s="22"/>
      <c r="U47" s="21"/>
      <c r="V47" s="23"/>
      <c r="W47" s="21" t="b">
        <f t="shared" si="13"/>
        <v>0</v>
      </c>
      <c r="X47" s="23"/>
      <c r="Y47" s="21" t="b">
        <f t="shared" si="14"/>
        <v>0</v>
      </c>
      <c r="Z47" s="23"/>
      <c r="AA47" s="21" t="b">
        <f t="shared" si="15"/>
        <v>0</v>
      </c>
      <c r="AB47" s="23"/>
      <c r="AC47" s="21" t="b">
        <f t="shared" si="16"/>
        <v>0</v>
      </c>
      <c r="AD47" s="23"/>
      <c r="AE47" s="21" t="b">
        <f t="shared" si="17"/>
        <v>0</v>
      </c>
      <c r="AF47" s="23"/>
      <c r="AG47" s="21" t="b">
        <f t="shared" si="18"/>
        <v>0</v>
      </c>
      <c r="AH47" s="23"/>
      <c r="AI47" s="21" t="b">
        <f t="shared" si="19"/>
        <v>0</v>
      </c>
      <c r="AJ47" s="23"/>
      <c r="AK47" s="21" t="b">
        <f t="shared" si="20"/>
        <v>0</v>
      </c>
      <c r="AL47" s="23"/>
      <c r="AM47" s="21" t="b">
        <f t="shared" si="21"/>
        <v>0</v>
      </c>
      <c r="AN47" s="23"/>
      <c r="AO47" s="21" t="b">
        <f t="shared" si="22"/>
        <v>0</v>
      </c>
      <c r="AP47" s="23"/>
      <c r="AQ47" s="21" t="b">
        <f t="shared" si="23"/>
        <v>0</v>
      </c>
      <c r="AR47" s="23"/>
      <c r="AS47" s="21" t="b">
        <f t="shared" si="24"/>
        <v>0</v>
      </c>
      <c r="AT47" s="23"/>
      <c r="AU47" s="21" t="b">
        <f t="shared" si="25"/>
        <v>0</v>
      </c>
      <c r="AV47" s="23"/>
      <c r="AW47" s="21" t="b">
        <f t="shared" si="26"/>
        <v>0</v>
      </c>
      <c r="AX47" s="23"/>
      <c r="AY47" s="21" t="b">
        <f t="shared" si="27"/>
        <v>0</v>
      </c>
      <c r="AZ47" s="23"/>
      <c r="BA47" s="21" t="b">
        <f t="shared" si="28"/>
        <v>0</v>
      </c>
      <c r="BB47" s="23"/>
      <c r="BC47" s="21" t="b">
        <f t="shared" si="29"/>
        <v>0</v>
      </c>
      <c r="BD47" s="23"/>
      <c r="BE47" s="21" t="b">
        <f t="shared" si="30"/>
        <v>0</v>
      </c>
      <c r="BF47" s="23"/>
      <c r="BG47" s="21" t="b">
        <f t="shared" si="0"/>
        <v>0</v>
      </c>
      <c r="BH47" s="21" t="str">
        <f t="shared" si="1"/>
        <v xml:space="preserve"> </v>
      </c>
      <c r="BI47" s="21"/>
      <c r="BJ47" s="21" t="b">
        <f t="shared" si="9"/>
        <v>0</v>
      </c>
      <c r="BK47" s="21" t="str">
        <f t="shared" si="2"/>
        <v xml:space="preserve"> </v>
      </c>
      <c r="BL47" s="21" t="str">
        <f t="shared" si="3"/>
        <v xml:space="preserve"> </v>
      </c>
      <c r="BM47" s="21" t="str">
        <f t="shared" si="4"/>
        <v/>
      </c>
      <c r="BN47" s="22"/>
    </row>
    <row r="48" spans="2:66" ht="63" customHeight="1" x14ac:dyDescent="0.3">
      <c r="B48" s="25"/>
      <c r="C48" s="22"/>
      <c r="D48" s="22"/>
      <c r="E48" s="35"/>
      <c r="F48" s="27"/>
      <c r="G48" s="27"/>
      <c r="H48" s="22"/>
      <c r="I48" s="19" t="b">
        <f t="shared" si="5"/>
        <v>0</v>
      </c>
      <c r="J48" s="23"/>
      <c r="K48" s="19" t="b">
        <f t="shared" si="10"/>
        <v>0</v>
      </c>
      <c r="L48" s="23"/>
      <c r="M48" s="44" t="b">
        <f t="shared" si="11"/>
        <v>0</v>
      </c>
      <c r="N48" s="23"/>
      <c r="O48" s="44" t="b">
        <f t="shared" si="12"/>
        <v>0</v>
      </c>
      <c r="P48" s="23"/>
      <c r="Q48" s="44" t="b">
        <f t="shared" si="6"/>
        <v>0</v>
      </c>
      <c r="R48" s="21" t="str">
        <f t="shared" si="7"/>
        <v xml:space="preserve">  </v>
      </c>
      <c r="S48" s="24" t="str">
        <f t="shared" si="8"/>
        <v xml:space="preserve"> </v>
      </c>
      <c r="T48" s="22"/>
      <c r="U48" s="21"/>
      <c r="V48" s="23"/>
      <c r="W48" s="21" t="b">
        <f t="shared" si="13"/>
        <v>0</v>
      </c>
      <c r="X48" s="23"/>
      <c r="Y48" s="21" t="b">
        <f t="shared" si="14"/>
        <v>0</v>
      </c>
      <c r="Z48" s="23"/>
      <c r="AA48" s="21" t="b">
        <f t="shared" si="15"/>
        <v>0</v>
      </c>
      <c r="AB48" s="23"/>
      <c r="AC48" s="21" t="b">
        <f t="shared" si="16"/>
        <v>0</v>
      </c>
      <c r="AD48" s="23"/>
      <c r="AE48" s="21" t="b">
        <f t="shared" si="17"/>
        <v>0</v>
      </c>
      <c r="AF48" s="23"/>
      <c r="AG48" s="21" t="b">
        <f t="shared" si="18"/>
        <v>0</v>
      </c>
      <c r="AH48" s="23"/>
      <c r="AI48" s="21" t="b">
        <f t="shared" si="19"/>
        <v>0</v>
      </c>
      <c r="AJ48" s="23"/>
      <c r="AK48" s="21" t="b">
        <f t="shared" si="20"/>
        <v>0</v>
      </c>
      <c r="AL48" s="23"/>
      <c r="AM48" s="21" t="b">
        <f t="shared" si="21"/>
        <v>0</v>
      </c>
      <c r="AN48" s="23"/>
      <c r="AO48" s="21" t="b">
        <f t="shared" si="22"/>
        <v>0</v>
      </c>
      <c r="AP48" s="23"/>
      <c r="AQ48" s="21" t="b">
        <f t="shared" si="23"/>
        <v>0</v>
      </c>
      <c r="AR48" s="23"/>
      <c r="AS48" s="21" t="b">
        <f t="shared" si="24"/>
        <v>0</v>
      </c>
      <c r="AT48" s="23"/>
      <c r="AU48" s="21" t="b">
        <f t="shared" si="25"/>
        <v>0</v>
      </c>
      <c r="AV48" s="23"/>
      <c r="AW48" s="21" t="b">
        <f t="shared" si="26"/>
        <v>0</v>
      </c>
      <c r="AX48" s="23"/>
      <c r="AY48" s="21" t="b">
        <f t="shared" si="27"/>
        <v>0</v>
      </c>
      <c r="AZ48" s="23"/>
      <c r="BA48" s="21" t="b">
        <f t="shared" si="28"/>
        <v>0</v>
      </c>
      <c r="BB48" s="23"/>
      <c r="BC48" s="21" t="b">
        <f t="shared" si="29"/>
        <v>0</v>
      </c>
      <c r="BD48" s="23"/>
      <c r="BE48" s="21" t="b">
        <f t="shared" si="30"/>
        <v>0</v>
      </c>
      <c r="BF48" s="23"/>
      <c r="BG48" s="21" t="b">
        <f t="shared" si="0"/>
        <v>0</v>
      </c>
      <c r="BH48" s="21" t="str">
        <f t="shared" si="1"/>
        <v xml:space="preserve"> </v>
      </c>
      <c r="BI48" s="21"/>
      <c r="BJ48" s="21" t="b">
        <f t="shared" si="9"/>
        <v>0</v>
      </c>
      <c r="BK48" s="21" t="str">
        <f t="shared" si="2"/>
        <v xml:space="preserve"> </v>
      </c>
      <c r="BL48" s="21" t="str">
        <f t="shared" si="3"/>
        <v xml:space="preserve"> </v>
      </c>
      <c r="BM48" s="21" t="str">
        <f t="shared" si="4"/>
        <v/>
      </c>
      <c r="BN48" s="22"/>
    </row>
    <row r="49" spans="2:66" ht="63" customHeight="1" x14ac:dyDescent="0.3">
      <c r="B49" s="25"/>
      <c r="C49" s="22"/>
      <c r="D49" s="22"/>
      <c r="E49" s="35"/>
      <c r="F49" s="27"/>
      <c r="G49" s="27"/>
      <c r="H49" s="22"/>
      <c r="I49" s="19" t="b">
        <f t="shared" si="5"/>
        <v>0</v>
      </c>
      <c r="J49" s="23"/>
      <c r="K49" s="19" t="b">
        <f t="shared" si="10"/>
        <v>0</v>
      </c>
      <c r="L49" s="23"/>
      <c r="M49" s="44" t="b">
        <f t="shared" si="11"/>
        <v>0</v>
      </c>
      <c r="N49" s="23"/>
      <c r="O49" s="44" t="b">
        <f t="shared" si="12"/>
        <v>0</v>
      </c>
      <c r="P49" s="23"/>
      <c r="Q49" s="44" t="b">
        <f t="shared" si="6"/>
        <v>0</v>
      </c>
      <c r="R49" s="21" t="str">
        <f t="shared" si="7"/>
        <v xml:space="preserve">  </v>
      </c>
      <c r="S49" s="24" t="str">
        <f t="shared" si="8"/>
        <v xml:space="preserve"> </v>
      </c>
      <c r="T49" s="22"/>
      <c r="U49" s="21"/>
      <c r="V49" s="23"/>
      <c r="W49" s="21" t="b">
        <f t="shared" si="13"/>
        <v>0</v>
      </c>
      <c r="X49" s="23"/>
      <c r="Y49" s="21" t="b">
        <f t="shared" si="14"/>
        <v>0</v>
      </c>
      <c r="Z49" s="23"/>
      <c r="AA49" s="21" t="b">
        <f t="shared" si="15"/>
        <v>0</v>
      </c>
      <c r="AB49" s="23"/>
      <c r="AC49" s="21" t="b">
        <f t="shared" si="16"/>
        <v>0</v>
      </c>
      <c r="AD49" s="23"/>
      <c r="AE49" s="21" t="b">
        <f t="shared" si="17"/>
        <v>0</v>
      </c>
      <c r="AF49" s="23"/>
      <c r="AG49" s="21" t="b">
        <f t="shared" si="18"/>
        <v>0</v>
      </c>
      <c r="AH49" s="23"/>
      <c r="AI49" s="21" t="b">
        <f t="shared" si="19"/>
        <v>0</v>
      </c>
      <c r="AJ49" s="23"/>
      <c r="AK49" s="21" t="b">
        <f t="shared" si="20"/>
        <v>0</v>
      </c>
      <c r="AL49" s="23"/>
      <c r="AM49" s="21" t="b">
        <f t="shared" si="21"/>
        <v>0</v>
      </c>
      <c r="AN49" s="23"/>
      <c r="AO49" s="21" t="b">
        <f t="shared" si="22"/>
        <v>0</v>
      </c>
      <c r="AP49" s="23"/>
      <c r="AQ49" s="21" t="b">
        <f t="shared" si="23"/>
        <v>0</v>
      </c>
      <c r="AR49" s="23"/>
      <c r="AS49" s="21" t="b">
        <f t="shared" si="24"/>
        <v>0</v>
      </c>
      <c r="AT49" s="23"/>
      <c r="AU49" s="21" t="b">
        <f t="shared" si="25"/>
        <v>0</v>
      </c>
      <c r="AV49" s="23"/>
      <c r="AW49" s="21" t="b">
        <f t="shared" si="26"/>
        <v>0</v>
      </c>
      <c r="AX49" s="23"/>
      <c r="AY49" s="21" t="b">
        <f t="shared" si="27"/>
        <v>0</v>
      </c>
      <c r="AZ49" s="23"/>
      <c r="BA49" s="21" t="b">
        <f t="shared" si="28"/>
        <v>0</v>
      </c>
      <c r="BB49" s="23"/>
      <c r="BC49" s="21" t="b">
        <f t="shared" si="29"/>
        <v>0</v>
      </c>
      <c r="BD49" s="23"/>
      <c r="BE49" s="21" t="b">
        <f t="shared" si="30"/>
        <v>0</v>
      </c>
      <c r="BF49" s="23"/>
      <c r="BG49" s="21" t="b">
        <f t="shared" si="0"/>
        <v>0</v>
      </c>
      <c r="BH49" s="21" t="str">
        <f t="shared" si="1"/>
        <v xml:space="preserve"> </v>
      </c>
      <c r="BI49" s="21"/>
      <c r="BJ49" s="21" t="b">
        <f t="shared" si="9"/>
        <v>0</v>
      </c>
      <c r="BK49" s="21" t="str">
        <f t="shared" si="2"/>
        <v xml:space="preserve"> </v>
      </c>
      <c r="BL49" s="21" t="str">
        <f t="shared" si="3"/>
        <v xml:space="preserve"> </v>
      </c>
      <c r="BM49" s="21" t="str">
        <f t="shared" si="4"/>
        <v/>
      </c>
      <c r="BN49" s="22"/>
    </row>
    <row r="50" spans="2:66" ht="63" customHeight="1" x14ac:dyDescent="0.3">
      <c r="B50" s="25"/>
      <c r="C50" s="22"/>
      <c r="D50" s="22"/>
      <c r="E50" s="35"/>
      <c r="F50" s="27"/>
      <c r="G50" s="27"/>
      <c r="H50" s="22"/>
      <c r="I50" s="19" t="b">
        <f t="shared" si="5"/>
        <v>0</v>
      </c>
      <c r="J50" s="23"/>
      <c r="K50" s="19" t="b">
        <f t="shared" si="10"/>
        <v>0</v>
      </c>
      <c r="L50" s="23"/>
      <c r="M50" s="44" t="b">
        <f t="shared" si="11"/>
        <v>0</v>
      </c>
      <c r="N50" s="23"/>
      <c r="O50" s="44" t="b">
        <f t="shared" si="12"/>
        <v>0</v>
      </c>
      <c r="P50" s="23"/>
      <c r="Q50" s="44" t="b">
        <f t="shared" si="6"/>
        <v>0</v>
      </c>
      <c r="R50" s="21" t="str">
        <f t="shared" si="7"/>
        <v xml:space="preserve">  </v>
      </c>
      <c r="S50" s="24" t="str">
        <f t="shared" si="8"/>
        <v xml:space="preserve"> </v>
      </c>
      <c r="T50" s="22"/>
      <c r="U50" s="21"/>
      <c r="V50" s="23"/>
      <c r="W50" s="21" t="b">
        <f t="shared" si="13"/>
        <v>0</v>
      </c>
      <c r="X50" s="23"/>
      <c r="Y50" s="21" t="b">
        <f t="shared" si="14"/>
        <v>0</v>
      </c>
      <c r="Z50" s="23"/>
      <c r="AA50" s="21" t="b">
        <f t="shared" si="15"/>
        <v>0</v>
      </c>
      <c r="AB50" s="23"/>
      <c r="AC50" s="21" t="b">
        <f t="shared" si="16"/>
        <v>0</v>
      </c>
      <c r="AD50" s="23"/>
      <c r="AE50" s="21" t="b">
        <f t="shared" si="17"/>
        <v>0</v>
      </c>
      <c r="AF50" s="23"/>
      <c r="AG50" s="21" t="b">
        <f t="shared" si="18"/>
        <v>0</v>
      </c>
      <c r="AH50" s="23"/>
      <c r="AI50" s="21" t="b">
        <f t="shared" si="19"/>
        <v>0</v>
      </c>
      <c r="AJ50" s="23"/>
      <c r="AK50" s="21" t="b">
        <f t="shared" si="20"/>
        <v>0</v>
      </c>
      <c r="AL50" s="23"/>
      <c r="AM50" s="21" t="b">
        <f t="shared" si="21"/>
        <v>0</v>
      </c>
      <c r="AN50" s="23"/>
      <c r="AO50" s="21" t="b">
        <f t="shared" si="22"/>
        <v>0</v>
      </c>
      <c r="AP50" s="23"/>
      <c r="AQ50" s="21" t="b">
        <f t="shared" si="23"/>
        <v>0</v>
      </c>
      <c r="AR50" s="23"/>
      <c r="AS50" s="21" t="b">
        <f t="shared" si="24"/>
        <v>0</v>
      </c>
      <c r="AT50" s="23"/>
      <c r="AU50" s="21" t="b">
        <f t="shared" si="25"/>
        <v>0</v>
      </c>
      <c r="AV50" s="23"/>
      <c r="AW50" s="21" t="b">
        <f t="shared" si="26"/>
        <v>0</v>
      </c>
      <c r="AX50" s="23"/>
      <c r="AY50" s="21" t="b">
        <f t="shared" si="27"/>
        <v>0</v>
      </c>
      <c r="AZ50" s="23"/>
      <c r="BA50" s="21" t="b">
        <f t="shared" si="28"/>
        <v>0</v>
      </c>
      <c r="BB50" s="23"/>
      <c r="BC50" s="21" t="b">
        <f t="shared" si="29"/>
        <v>0</v>
      </c>
      <c r="BD50" s="23"/>
      <c r="BE50" s="21" t="b">
        <f t="shared" si="30"/>
        <v>0</v>
      </c>
      <c r="BF50" s="23"/>
      <c r="BG50" s="21" t="b">
        <f t="shared" si="0"/>
        <v>0</v>
      </c>
      <c r="BH50" s="21" t="str">
        <f t="shared" si="1"/>
        <v xml:space="preserve"> </v>
      </c>
      <c r="BI50" s="21"/>
      <c r="BJ50" s="21" t="b">
        <f t="shared" si="9"/>
        <v>0</v>
      </c>
      <c r="BK50" s="21" t="str">
        <f t="shared" si="2"/>
        <v xml:space="preserve"> </v>
      </c>
      <c r="BL50" s="21" t="str">
        <f t="shared" si="3"/>
        <v xml:space="preserve"> </v>
      </c>
      <c r="BM50" s="21" t="str">
        <f t="shared" si="4"/>
        <v/>
      </c>
      <c r="BN50" s="22"/>
    </row>
    <row r="51" spans="2:66" ht="63" customHeight="1" x14ac:dyDescent="0.3">
      <c r="B51" s="25"/>
      <c r="C51" s="22"/>
      <c r="D51" s="22"/>
      <c r="E51" s="35"/>
      <c r="F51" s="27"/>
      <c r="G51" s="27"/>
      <c r="H51" s="22"/>
      <c r="I51" s="19" t="b">
        <f t="shared" si="5"/>
        <v>0</v>
      </c>
      <c r="J51" s="23"/>
      <c r="K51" s="19" t="b">
        <f t="shared" si="10"/>
        <v>0</v>
      </c>
      <c r="L51" s="23"/>
      <c r="M51" s="44" t="b">
        <f t="shared" si="11"/>
        <v>0</v>
      </c>
      <c r="N51" s="23"/>
      <c r="O51" s="44" t="b">
        <f t="shared" si="12"/>
        <v>0</v>
      </c>
      <c r="P51" s="23"/>
      <c r="Q51" s="44" t="b">
        <f t="shared" si="6"/>
        <v>0</v>
      </c>
      <c r="R51" s="21" t="str">
        <f t="shared" si="7"/>
        <v xml:space="preserve">  </v>
      </c>
      <c r="S51" s="24" t="str">
        <f t="shared" si="8"/>
        <v xml:space="preserve"> </v>
      </c>
      <c r="T51" s="22"/>
      <c r="U51" s="21"/>
      <c r="V51" s="23"/>
      <c r="W51" s="21" t="b">
        <f t="shared" si="13"/>
        <v>0</v>
      </c>
      <c r="X51" s="23"/>
      <c r="Y51" s="21" t="b">
        <f t="shared" si="14"/>
        <v>0</v>
      </c>
      <c r="Z51" s="23"/>
      <c r="AA51" s="21" t="b">
        <f t="shared" si="15"/>
        <v>0</v>
      </c>
      <c r="AB51" s="23"/>
      <c r="AC51" s="21" t="b">
        <f t="shared" si="16"/>
        <v>0</v>
      </c>
      <c r="AD51" s="23"/>
      <c r="AE51" s="21" t="b">
        <f t="shared" si="17"/>
        <v>0</v>
      </c>
      <c r="AF51" s="23"/>
      <c r="AG51" s="21" t="b">
        <f t="shared" si="18"/>
        <v>0</v>
      </c>
      <c r="AH51" s="23"/>
      <c r="AI51" s="21" t="b">
        <f t="shared" si="19"/>
        <v>0</v>
      </c>
      <c r="AJ51" s="23"/>
      <c r="AK51" s="21" t="b">
        <f t="shared" si="20"/>
        <v>0</v>
      </c>
      <c r="AL51" s="23"/>
      <c r="AM51" s="21" t="b">
        <f t="shared" si="21"/>
        <v>0</v>
      </c>
      <c r="AN51" s="23"/>
      <c r="AO51" s="21" t="b">
        <f t="shared" si="22"/>
        <v>0</v>
      </c>
      <c r="AP51" s="23"/>
      <c r="AQ51" s="21" t="b">
        <f t="shared" si="23"/>
        <v>0</v>
      </c>
      <c r="AR51" s="23"/>
      <c r="AS51" s="21" t="b">
        <f t="shared" si="24"/>
        <v>0</v>
      </c>
      <c r="AT51" s="23"/>
      <c r="AU51" s="21" t="b">
        <f t="shared" si="25"/>
        <v>0</v>
      </c>
      <c r="AV51" s="23"/>
      <c r="AW51" s="21" t="b">
        <f t="shared" si="26"/>
        <v>0</v>
      </c>
      <c r="AX51" s="23"/>
      <c r="AY51" s="21" t="b">
        <f t="shared" si="27"/>
        <v>0</v>
      </c>
      <c r="AZ51" s="23"/>
      <c r="BA51" s="21" t="b">
        <f t="shared" si="28"/>
        <v>0</v>
      </c>
      <c r="BB51" s="23"/>
      <c r="BC51" s="21" t="b">
        <f t="shared" si="29"/>
        <v>0</v>
      </c>
      <c r="BD51" s="23"/>
      <c r="BE51" s="21" t="b">
        <f t="shared" si="30"/>
        <v>0</v>
      </c>
      <c r="BF51" s="23"/>
      <c r="BG51" s="21" t="b">
        <f t="shared" si="0"/>
        <v>0</v>
      </c>
      <c r="BH51" s="21" t="str">
        <f t="shared" si="1"/>
        <v xml:space="preserve"> </v>
      </c>
      <c r="BI51" s="21"/>
      <c r="BJ51" s="21" t="b">
        <f t="shared" si="9"/>
        <v>0</v>
      </c>
      <c r="BK51" s="21" t="str">
        <f t="shared" si="2"/>
        <v xml:space="preserve"> </v>
      </c>
      <c r="BL51" s="21" t="str">
        <f t="shared" si="3"/>
        <v xml:space="preserve"> </v>
      </c>
      <c r="BM51" s="21" t="str">
        <f t="shared" si="4"/>
        <v/>
      </c>
      <c r="BN51" s="22"/>
    </row>
    <row r="52" spans="2:66" ht="63" customHeight="1" x14ac:dyDescent="0.3">
      <c r="B52" s="25"/>
      <c r="C52" s="22"/>
      <c r="D52" s="22"/>
      <c r="E52" s="35"/>
      <c r="F52" s="27"/>
      <c r="G52" s="27"/>
      <c r="H52" s="22"/>
      <c r="I52" s="19" t="b">
        <f t="shared" si="5"/>
        <v>0</v>
      </c>
      <c r="J52" s="23"/>
      <c r="K52" s="19" t="b">
        <f t="shared" si="10"/>
        <v>0</v>
      </c>
      <c r="L52" s="23"/>
      <c r="M52" s="44" t="b">
        <f t="shared" si="11"/>
        <v>0</v>
      </c>
      <c r="N52" s="23"/>
      <c r="O52" s="44" t="b">
        <f t="shared" si="12"/>
        <v>0</v>
      </c>
      <c r="P52" s="23"/>
      <c r="Q52" s="44" t="b">
        <f t="shared" si="6"/>
        <v>0</v>
      </c>
      <c r="R52" s="21" t="str">
        <f t="shared" si="7"/>
        <v xml:space="preserve">  </v>
      </c>
      <c r="S52" s="24" t="str">
        <f t="shared" si="8"/>
        <v xml:space="preserve"> </v>
      </c>
      <c r="T52" s="22"/>
      <c r="U52" s="21"/>
      <c r="V52" s="23"/>
      <c r="W52" s="21" t="b">
        <f t="shared" si="13"/>
        <v>0</v>
      </c>
      <c r="X52" s="23"/>
      <c r="Y52" s="21" t="b">
        <f t="shared" si="14"/>
        <v>0</v>
      </c>
      <c r="Z52" s="23"/>
      <c r="AA52" s="21" t="b">
        <f t="shared" si="15"/>
        <v>0</v>
      </c>
      <c r="AB52" s="23"/>
      <c r="AC52" s="21" t="b">
        <f t="shared" si="16"/>
        <v>0</v>
      </c>
      <c r="AD52" s="23"/>
      <c r="AE52" s="21" t="b">
        <f t="shared" si="17"/>
        <v>0</v>
      </c>
      <c r="AF52" s="23"/>
      <c r="AG52" s="21" t="b">
        <f t="shared" si="18"/>
        <v>0</v>
      </c>
      <c r="AH52" s="23"/>
      <c r="AI52" s="21" t="b">
        <f t="shared" si="19"/>
        <v>0</v>
      </c>
      <c r="AJ52" s="23"/>
      <c r="AK52" s="21" t="b">
        <f t="shared" si="20"/>
        <v>0</v>
      </c>
      <c r="AL52" s="23"/>
      <c r="AM52" s="21" t="b">
        <f t="shared" si="21"/>
        <v>0</v>
      </c>
      <c r="AN52" s="23"/>
      <c r="AO52" s="21" t="b">
        <f t="shared" si="22"/>
        <v>0</v>
      </c>
      <c r="AP52" s="23"/>
      <c r="AQ52" s="21" t="b">
        <f t="shared" si="23"/>
        <v>0</v>
      </c>
      <c r="AR52" s="23"/>
      <c r="AS52" s="21" t="b">
        <f t="shared" si="24"/>
        <v>0</v>
      </c>
      <c r="AT52" s="23"/>
      <c r="AU52" s="21" t="b">
        <f t="shared" si="25"/>
        <v>0</v>
      </c>
      <c r="AV52" s="23"/>
      <c r="AW52" s="21" t="b">
        <f t="shared" si="26"/>
        <v>0</v>
      </c>
      <c r="AX52" s="23"/>
      <c r="AY52" s="21" t="b">
        <f t="shared" si="27"/>
        <v>0</v>
      </c>
      <c r="AZ52" s="23"/>
      <c r="BA52" s="21" t="b">
        <f t="shared" si="28"/>
        <v>0</v>
      </c>
      <c r="BB52" s="23"/>
      <c r="BC52" s="21" t="b">
        <f t="shared" si="29"/>
        <v>0</v>
      </c>
      <c r="BD52" s="23"/>
      <c r="BE52" s="21" t="b">
        <f t="shared" si="30"/>
        <v>0</v>
      </c>
      <c r="BF52" s="23"/>
      <c r="BG52" s="21" t="b">
        <f t="shared" si="0"/>
        <v>0</v>
      </c>
      <c r="BH52" s="21" t="str">
        <f t="shared" si="1"/>
        <v xml:space="preserve"> </v>
      </c>
      <c r="BI52" s="21"/>
      <c r="BJ52" s="21" t="b">
        <f t="shared" si="9"/>
        <v>0</v>
      </c>
      <c r="BK52" s="21" t="str">
        <f t="shared" si="2"/>
        <v xml:space="preserve"> </v>
      </c>
      <c r="BL52" s="21" t="str">
        <f t="shared" si="3"/>
        <v xml:space="preserve"> </v>
      </c>
      <c r="BM52" s="21" t="str">
        <f t="shared" si="4"/>
        <v/>
      </c>
      <c r="BN52" s="22"/>
    </row>
    <row r="53" spans="2:66" ht="63" customHeight="1" x14ac:dyDescent="0.3">
      <c r="B53" s="25"/>
      <c r="C53" s="22"/>
      <c r="D53" s="22"/>
      <c r="E53" s="35"/>
      <c r="F53" s="27"/>
      <c r="G53" s="27"/>
      <c r="H53" s="22"/>
      <c r="I53" s="19" t="b">
        <f t="shared" si="5"/>
        <v>0</v>
      </c>
      <c r="J53" s="23"/>
      <c r="K53" s="19" t="b">
        <f t="shared" si="10"/>
        <v>0</v>
      </c>
      <c r="L53" s="23"/>
      <c r="M53" s="44" t="b">
        <f t="shared" si="11"/>
        <v>0</v>
      </c>
      <c r="N53" s="23"/>
      <c r="O53" s="44" t="b">
        <f t="shared" si="12"/>
        <v>0</v>
      </c>
      <c r="P53" s="23"/>
      <c r="Q53" s="44" t="b">
        <f t="shared" si="6"/>
        <v>0</v>
      </c>
      <c r="R53" s="21" t="str">
        <f t="shared" si="7"/>
        <v xml:space="preserve">  </v>
      </c>
      <c r="S53" s="24" t="str">
        <f t="shared" si="8"/>
        <v xml:space="preserve"> </v>
      </c>
      <c r="T53" s="22"/>
      <c r="U53" s="21"/>
      <c r="V53" s="23"/>
      <c r="W53" s="21" t="b">
        <f t="shared" si="13"/>
        <v>0</v>
      </c>
      <c r="X53" s="23"/>
      <c r="Y53" s="21" t="b">
        <f t="shared" si="14"/>
        <v>0</v>
      </c>
      <c r="Z53" s="23"/>
      <c r="AA53" s="21" t="b">
        <f t="shared" si="15"/>
        <v>0</v>
      </c>
      <c r="AB53" s="23"/>
      <c r="AC53" s="21" t="b">
        <f t="shared" si="16"/>
        <v>0</v>
      </c>
      <c r="AD53" s="23"/>
      <c r="AE53" s="21" t="b">
        <f t="shared" si="17"/>
        <v>0</v>
      </c>
      <c r="AF53" s="23"/>
      <c r="AG53" s="21" t="b">
        <f t="shared" si="18"/>
        <v>0</v>
      </c>
      <c r="AH53" s="23"/>
      <c r="AI53" s="21" t="b">
        <f t="shared" si="19"/>
        <v>0</v>
      </c>
      <c r="AJ53" s="23"/>
      <c r="AK53" s="21" t="b">
        <f t="shared" si="20"/>
        <v>0</v>
      </c>
      <c r="AL53" s="23"/>
      <c r="AM53" s="21" t="b">
        <f t="shared" si="21"/>
        <v>0</v>
      </c>
      <c r="AN53" s="23"/>
      <c r="AO53" s="21" t="b">
        <f t="shared" si="22"/>
        <v>0</v>
      </c>
      <c r="AP53" s="23"/>
      <c r="AQ53" s="21" t="b">
        <f t="shared" si="23"/>
        <v>0</v>
      </c>
      <c r="AR53" s="23"/>
      <c r="AS53" s="21" t="b">
        <f t="shared" si="24"/>
        <v>0</v>
      </c>
      <c r="AT53" s="23"/>
      <c r="AU53" s="21" t="b">
        <f t="shared" si="25"/>
        <v>0</v>
      </c>
      <c r="AV53" s="23"/>
      <c r="AW53" s="21" t="b">
        <f t="shared" si="26"/>
        <v>0</v>
      </c>
      <c r="AX53" s="23"/>
      <c r="AY53" s="21" t="b">
        <f t="shared" si="27"/>
        <v>0</v>
      </c>
      <c r="AZ53" s="23"/>
      <c r="BA53" s="21" t="b">
        <f t="shared" si="28"/>
        <v>0</v>
      </c>
      <c r="BB53" s="23"/>
      <c r="BC53" s="21" t="b">
        <f t="shared" si="29"/>
        <v>0</v>
      </c>
      <c r="BD53" s="23"/>
      <c r="BE53" s="21" t="b">
        <f t="shared" si="30"/>
        <v>0</v>
      </c>
      <c r="BF53" s="23"/>
      <c r="BG53" s="21" t="b">
        <f t="shared" si="0"/>
        <v>0</v>
      </c>
      <c r="BH53" s="21" t="str">
        <f t="shared" si="1"/>
        <v xml:space="preserve"> </v>
      </c>
      <c r="BI53" s="21"/>
      <c r="BJ53" s="21" t="b">
        <f t="shared" si="9"/>
        <v>0</v>
      </c>
      <c r="BK53" s="21" t="str">
        <f t="shared" si="2"/>
        <v xml:space="preserve"> </v>
      </c>
      <c r="BL53" s="21" t="str">
        <f t="shared" si="3"/>
        <v xml:space="preserve"> </v>
      </c>
      <c r="BM53" s="21" t="str">
        <f t="shared" si="4"/>
        <v/>
      </c>
      <c r="BN53" s="22"/>
    </row>
    <row r="54" spans="2:66" ht="63" customHeight="1" x14ac:dyDescent="0.3">
      <c r="B54" s="25"/>
      <c r="C54" s="22"/>
      <c r="D54" s="22"/>
      <c r="E54" s="35"/>
      <c r="F54" s="27"/>
      <c r="G54" s="27"/>
      <c r="H54" s="22"/>
      <c r="I54" s="19" t="b">
        <f t="shared" si="5"/>
        <v>0</v>
      </c>
      <c r="J54" s="23"/>
      <c r="K54" s="19" t="b">
        <f t="shared" si="10"/>
        <v>0</v>
      </c>
      <c r="L54" s="23"/>
      <c r="M54" s="44" t="b">
        <f t="shared" si="11"/>
        <v>0</v>
      </c>
      <c r="N54" s="23"/>
      <c r="O54" s="44" t="b">
        <f t="shared" si="12"/>
        <v>0</v>
      </c>
      <c r="P54" s="23"/>
      <c r="Q54" s="44" t="b">
        <f t="shared" si="6"/>
        <v>0</v>
      </c>
      <c r="R54" s="21" t="str">
        <f t="shared" si="7"/>
        <v xml:space="preserve">  </v>
      </c>
      <c r="S54" s="24" t="str">
        <f t="shared" si="8"/>
        <v xml:space="preserve"> </v>
      </c>
      <c r="T54" s="22"/>
      <c r="U54" s="21"/>
      <c r="V54" s="23"/>
      <c r="W54" s="21" t="b">
        <f t="shared" si="13"/>
        <v>0</v>
      </c>
      <c r="X54" s="23"/>
      <c r="Y54" s="21" t="b">
        <f t="shared" si="14"/>
        <v>0</v>
      </c>
      <c r="Z54" s="23"/>
      <c r="AA54" s="21" t="b">
        <f t="shared" si="15"/>
        <v>0</v>
      </c>
      <c r="AB54" s="23"/>
      <c r="AC54" s="21" t="b">
        <f t="shared" si="16"/>
        <v>0</v>
      </c>
      <c r="AD54" s="23"/>
      <c r="AE54" s="21" t="b">
        <f t="shared" si="17"/>
        <v>0</v>
      </c>
      <c r="AF54" s="23"/>
      <c r="AG54" s="21" t="b">
        <f t="shared" si="18"/>
        <v>0</v>
      </c>
      <c r="AH54" s="23"/>
      <c r="AI54" s="21" t="b">
        <f t="shared" si="19"/>
        <v>0</v>
      </c>
      <c r="AJ54" s="23"/>
      <c r="AK54" s="21" t="b">
        <f t="shared" si="20"/>
        <v>0</v>
      </c>
      <c r="AL54" s="23"/>
      <c r="AM54" s="21" t="b">
        <f t="shared" si="21"/>
        <v>0</v>
      </c>
      <c r="AN54" s="23"/>
      <c r="AO54" s="21" t="b">
        <f t="shared" si="22"/>
        <v>0</v>
      </c>
      <c r="AP54" s="23"/>
      <c r="AQ54" s="21" t="b">
        <f t="shared" si="23"/>
        <v>0</v>
      </c>
      <c r="AR54" s="23"/>
      <c r="AS54" s="21" t="b">
        <f t="shared" si="24"/>
        <v>0</v>
      </c>
      <c r="AT54" s="23"/>
      <c r="AU54" s="21" t="b">
        <f t="shared" si="25"/>
        <v>0</v>
      </c>
      <c r="AV54" s="23"/>
      <c r="AW54" s="21" t="b">
        <f t="shared" si="26"/>
        <v>0</v>
      </c>
      <c r="AX54" s="23"/>
      <c r="AY54" s="21" t="b">
        <f t="shared" si="27"/>
        <v>0</v>
      </c>
      <c r="AZ54" s="23"/>
      <c r="BA54" s="21" t="b">
        <f t="shared" si="28"/>
        <v>0</v>
      </c>
      <c r="BB54" s="23"/>
      <c r="BC54" s="21" t="b">
        <f t="shared" si="29"/>
        <v>0</v>
      </c>
      <c r="BD54" s="23"/>
      <c r="BE54" s="21" t="b">
        <f t="shared" si="30"/>
        <v>0</v>
      </c>
      <c r="BF54" s="23"/>
      <c r="BG54" s="21" t="b">
        <f t="shared" si="0"/>
        <v>0</v>
      </c>
      <c r="BH54" s="21" t="str">
        <f t="shared" si="1"/>
        <v xml:space="preserve"> </v>
      </c>
      <c r="BI54" s="21"/>
      <c r="BJ54" s="21" t="b">
        <f t="shared" si="9"/>
        <v>0</v>
      </c>
      <c r="BK54" s="21" t="str">
        <f t="shared" si="2"/>
        <v xml:space="preserve"> </v>
      </c>
      <c r="BL54" s="21" t="str">
        <f t="shared" si="3"/>
        <v xml:space="preserve"> </v>
      </c>
      <c r="BM54" s="21" t="str">
        <f t="shared" si="4"/>
        <v/>
      </c>
      <c r="BN54" s="22"/>
    </row>
    <row r="55" spans="2:66" ht="63" customHeight="1" x14ac:dyDescent="0.3">
      <c r="B55" s="25"/>
      <c r="C55" s="22"/>
      <c r="D55" s="22"/>
      <c r="E55" s="35"/>
      <c r="F55" s="27"/>
      <c r="G55" s="27"/>
      <c r="H55" s="22"/>
      <c r="I55" s="19" t="b">
        <f t="shared" si="5"/>
        <v>0</v>
      </c>
      <c r="J55" s="23"/>
      <c r="K55" s="19" t="b">
        <f t="shared" si="10"/>
        <v>0</v>
      </c>
      <c r="L55" s="23"/>
      <c r="M55" s="44" t="b">
        <f t="shared" si="11"/>
        <v>0</v>
      </c>
      <c r="N55" s="23"/>
      <c r="O55" s="44" t="b">
        <f t="shared" si="12"/>
        <v>0</v>
      </c>
      <c r="P55" s="23"/>
      <c r="Q55" s="44" t="b">
        <f t="shared" si="6"/>
        <v>0</v>
      </c>
      <c r="R55" s="21" t="str">
        <f t="shared" si="7"/>
        <v xml:space="preserve">  </v>
      </c>
      <c r="S55" s="24" t="str">
        <f t="shared" si="8"/>
        <v xml:space="preserve"> </v>
      </c>
      <c r="T55" s="22"/>
      <c r="U55" s="21"/>
      <c r="V55" s="23"/>
      <c r="W55" s="21" t="b">
        <f t="shared" si="13"/>
        <v>0</v>
      </c>
      <c r="X55" s="23"/>
      <c r="Y55" s="21" t="b">
        <f t="shared" si="14"/>
        <v>0</v>
      </c>
      <c r="Z55" s="23"/>
      <c r="AA55" s="21" t="b">
        <f t="shared" si="15"/>
        <v>0</v>
      </c>
      <c r="AB55" s="23"/>
      <c r="AC55" s="21" t="b">
        <f t="shared" si="16"/>
        <v>0</v>
      </c>
      <c r="AD55" s="23"/>
      <c r="AE55" s="21" t="b">
        <f t="shared" si="17"/>
        <v>0</v>
      </c>
      <c r="AF55" s="23"/>
      <c r="AG55" s="21" t="b">
        <f t="shared" si="18"/>
        <v>0</v>
      </c>
      <c r="AH55" s="23"/>
      <c r="AI55" s="21" t="b">
        <f t="shared" si="19"/>
        <v>0</v>
      </c>
      <c r="AJ55" s="23"/>
      <c r="AK55" s="21" t="b">
        <f t="shared" si="20"/>
        <v>0</v>
      </c>
      <c r="AL55" s="23"/>
      <c r="AM55" s="21" t="b">
        <f t="shared" si="21"/>
        <v>0</v>
      </c>
      <c r="AN55" s="23"/>
      <c r="AO55" s="21" t="b">
        <f t="shared" si="22"/>
        <v>0</v>
      </c>
      <c r="AP55" s="23"/>
      <c r="AQ55" s="21" t="b">
        <f t="shared" si="23"/>
        <v>0</v>
      </c>
      <c r="AR55" s="23"/>
      <c r="AS55" s="21" t="b">
        <f t="shared" si="24"/>
        <v>0</v>
      </c>
      <c r="AT55" s="23"/>
      <c r="AU55" s="21" t="b">
        <f t="shared" si="25"/>
        <v>0</v>
      </c>
      <c r="AV55" s="23"/>
      <c r="AW55" s="21" t="b">
        <f t="shared" si="26"/>
        <v>0</v>
      </c>
      <c r="AX55" s="23"/>
      <c r="AY55" s="21" t="b">
        <f t="shared" si="27"/>
        <v>0</v>
      </c>
      <c r="AZ55" s="23"/>
      <c r="BA55" s="21" t="b">
        <f t="shared" si="28"/>
        <v>0</v>
      </c>
      <c r="BB55" s="23"/>
      <c r="BC55" s="21" t="b">
        <f t="shared" si="29"/>
        <v>0</v>
      </c>
      <c r="BD55" s="23"/>
      <c r="BE55" s="21" t="b">
        <f t="shared" si="30"/>
        <v>0</v>
      </c>
      <c r="BF55" s="23"/>
      <c r="BG55" s="21" t="b">
        <f t="shared" si="0"/>
        <v>0</v>
      </c>
      <c r="BH55" s="21" t="str">
        <f t="shared" si="1"/>
        <v xml:space="preserve"> </v>
      </c>
      <c r="BI55" s="21"/>
      <c r="BJ55" s="21" t="b">
        <f t="shared" si="9"/>
        <v>0</v>
      </c>
      <c r="BK55" s="21" t="str">
        <f t="shared" si="2"/>
        <v xml:space="preserve"> </v>
      </c>
      <c r="BL55" s="21" t="str">
        <f t="shared" si="3"/>
        <v xml:space="preserve"> </v>
      </c>
      <c r="BM55" s="21" t="str">
        <f t="shared" si="4"/>
        <v/>
      </c>
      <c r="BN55" s="22"/>
    </row>
    <row r="56" spans="2:66" ht="63" customHeight="1" x14ac:dyDescent="0.3">
      <c r="B56" s="25"/>
      <c r="C56" s="22"/>
      <c r="D56" s="22"/>
      <c r="E56" s="35"/>
      <c r="F56" s="27"/>
      <c r="G56" s="27"/>
      <c r="H56" s="22"/>
      <c r="I56" s="19" t="b">
        <f t="shared" si="5"/>
        <v>0</v>
      </c>
      <c r="J56" s="23"/>
      <c r="K56" s="19" t="b">
        <f t="shared" si="10"/>
        <v>0</v>
      </c>
      <c r="L56" s="23"/>
      <c r="M56" s="44" t="b">
        <f t="shared" si="11"/>
        <v>0</v>
      </c>
      <c r="N56" s="23"/>
      <c r="O56" s="44" t="b">
        <f t="shared" si="12"/>
        <v>0</v>
      </c>
      <c r="P56" s="23"/>
      <c r="Q56" s="44" t="b">
        <f t="shared" si="6"/>
        <v>0</v>
      </c>
      <c r="R56" s="21" t="str">
        <f t="shared" si="7"/>
        <v xml:space="preserve">  </v>
      </c>
      <c r="S56" s="24" t="str">
        <f t="shared" si="8"/>
        <v xml:space="preserve"> </v>
      </c>
      <c r="T56" s="22"/>
      <c r="U56" s="21"/>
      <c r="V56" s="23"/>
      <c r="W56" s="21" t="b">
        <f t="shared" si="13"/>
        <v>0</v>
      </c>
      <c r="X56" s="23"/>
      <c r="Y56" s="21" t="b">
        <f t="shared" si="14"/>
        <v>0</v>
      </c>
      <c r="Z56" s="23"/>
      <c r="AA56" s="21" t="b">
        <f t="shared" si="15"/>
        <v>0</v>
      </c>
      <c r="AB56" s="23"/>
      <c r="AC56" s="21" t="b">
        <f t="shared" si="16"/>
        <v>0</v>
      </c>
      <c r="AD56" s="23"/>
      <c r="AE56" s="21" t="b">
        <f t="shared" si="17"/>
        <v>0</v>
      </c>
      <c r="AF56" s="23"/>
      <c r="AG56" s="21" t="b">
        <f t="shared" si="18"/>
        <v>0</v>
      </c>
      <c r="AH56" s="23"/>
      <c r="AI56" s="21" t="b">
        <f t="shared" si="19"/>
        <v>0</v>
      </c>
      <c r="AJ56" s="23"/>
      <c r="AK56" s="21" t="b">
        <f t="shared" si="20"/>
        <v>0</v>
      </c>
      <c r="AL56" s="23"/>
      <c r="AM56" s="21" t="b">
        <f t="shared" si="21"/>
        <v>0</v>
      </c>
      <c r="AN56" s="23"/>
      <c r="AO56" s="21" t="b">
        <f t="shared" si="22"/>
        <v>0</v>
      </c>
      <c r="AP56" s="23"/>
      <c r="AQ56" s="21" t="b">
        <f t="shared" si="23"/>
        <v>0</v>
      </c>
      <c r="AR56" s="23"/>
      <c r="AS56" s="21" t="b">
        <f t="shared" si="24"/>
        <v>0</v>
      </c>
      <c r="AT56" s="23"/>
      <c r="AU56" s="21" t="b">
        <f t="shared" si="25"/>
        <v>0</v>
      </c>
      <c r="AV56" s="23"/>
      <c r="AW56" s="21" t="b">
        <f t="shared" si="26"/>
        <v>0</v>
      </c>
      <c r="AX56" s="23"/>
      <c r="AY56" s="21" t="b">
        <f t="shared" si="27"/>
        <v>0</v>
      </c>
      <c r="AZ56" s="23"/>
      <c r="BA56" s="21" t="b">
        <f t="shared" si="28"/>
        <v>0</v>
      </c>
      <c r="BB56" s="23"/>
      <c r="BC56" s="21" t="b">
        <f t="shared" si="29"/>
        <v>0</v>
      </c>
      <c r="BD56" s="23"/>
      <c r="BE56" s="21" t="b">
        <f t="shared" si="30"/>
        <v>0</v>
      </c>
      <c r="BF56" s="23"/>
      <c r="BG56" s="21" t="b">
        <f t="shared" si="0"/>
        <v>0</v>
      </c>
      <c r="BH56" s="21" t="str">
        <f t="shared" si="1"/>
        <v xml:space="preserve"> </v>
      </c>
      <c r="BI56" s="21"/>
      <c r="BJ56" s="21" t="b">
        <f t="shared" si="9"/>
        <v>0</v>
      </c>
      <c r="BK56" s="21" t="str">
        <f t="shared" si="2"/>
        <v xml:space="preserve"> </v>
      </c>
      <c r="BL56" s="21" t="str">
        <f t="shared" si="3"/>
        <v xml:space="preserve"> </v>
      </c>
      <c r="BM56" s="21" t="str">
        <f t="shared" si="4"/>
        <v/>
      </c>
      <c r="BN56" s="22"/>
    </row>
    <row r="57" spans="2:66" ht="63" customHeight="1" x14ac:dyDescent="0.3">
      <c r="B57" s="25"/>
      <c r="C57" s="22"/>
      <c r="D57" s="22"/>
      <c r="E57" s="35"/>
      <c r="F57" s="27"/>
      <c r="G57" s="27"/>
      <c r="H57" s="22"/>
      <c r="I57" s="19" t="b">
        <f t="shared" si="5"/>
        <v>0</v>
      </c>
      <c r="J57" s="23"/>
      <c r="K57" s="19" t="b">
        <f t="shared" si="10"/>
        <v>0</v>
      </c>
      <c r="L57" s="23"/>
      <c r="M57" s="44" t="b">
        <f t="shared" si="11"/>
        <v>0</v>
      </c>
      <c r="N57" s="23"/>
      <c r="O57" s="44" t="b">
        <f t="shared" si="12"/>
        <v>0</v>
      </c>
      <c r="P57" s="23"/>
      <c r="Q57" s="44" t="b">
        <f t="shared" si="6"/>
        <v>0</v>
      </c>
      <c r="R57" s="21" t="str">
        <f t="shared" si="7"/>
        <v xml:space="preserve">  </v>
      </c>
      <c r="S57" s="24" t="str">
        <f t="shared" si="8"/>
        <v xml:space="preserve"> </v>
      </c>
      <c r="T57" s="22"/>
      <c r="U57" s="21"/>
      <c r="V57" s="23"/>
      <c r="W57" s="21" t="b">
        <f t="shared" si="13"/>
        <v>0</v>
      </c>
      <c r="X57" s="23"/>
      <c r="Y57" s="21" t="b">
        <f t="shared" si="14"/>
        <v>0</v>
      </c>
      <c r="Z57" s="23"/>
      <c r="AA57" s="21" t="b">
        <f t="shared" si="15"/>
        <v>0</v>
      </c>
      <c r="AB57" s="23"/>
      <c r="AC57" s="21" t="b">
        <f t="shared" si="16"/>
        <v>0</v>
      </c>
      <c r="AD57" s="23"/>
      <c r="AE57" s="21" t="b">
        <f t="shared" si="17"/>
        <v>0</v>
      </c>
      <c r="AF57" s="23"/>
      <c r="AG57" s="21" t="b">
        <f t="shared" si="18"/>
        <v>0</v>
      </c>
      <c r="AH57" s="23"/>
      <c r="AI57" s="21" t="b">
        <f t="shared" si="19"/>
        <v>0</v>
      </c>
      <c r="AJ57" s="23"/>
      <c r="AK57" s="21" t="b">
        <f t="shared" si="20"/>
        <v>0</v>
      </c>
      <c r="AL57" s="23"/>
      <c r="AM57" s="21" t="b">
        <f t="shared" si="21"/>
        <v>0</v>
      </c>
      <c r="AN57" s="23"/>
      <c r="AO57" s="21" t="b">
        <f t="shared" si="22"/>
        <v>0</v>
      </c>
      <c r="AP57" s="23"/>
      <c r="AQ57" s="21" t="b">
        <f t="shared" si="23"/>
        <v>0</v>
      </c>
      <c r="AR57" s="23"/>
      <c r="AS57" s="21" t="b">
        <f t="shared" si="24"/>
        <v>0</v>
      </c>
      <c r="AT57" s="23"/>
      <c r="AU57" s="21" t="b">
        <f t="shared" si="25"/>
        <v>0</v>
      </c>
      <c r="AV57" s="23"/>
      <c r="AW57" s="21" t="b">
        <f t="shared" si="26"/>
        <v>0</v>
      </c>
      <c r="AX57" s="23"/>
      <c r="AY57" s="21" t="b">
        <f t="shared" si="27"/>
        <v>0</v>
      </c>
      <c r="AZ57" s="23"/>
      <c r="BA57" s="21" t="b">
        <f t="shared" si="28"/>
        <v>0</v>
      </c>
      <c r="BB57" s="23"/>
      <c r="BC57" s="21" t="b">
        <f t="shared" si="29"/>
        <v>0</v>
      </c>
      <c r="BD57" s="23"/>
      <c r="BE57" s="21" t="b">
        <f t="shared" si="30"/>
        <v>0</v>
      </c>
      <c r="BF57" s="23"/>
      <c r="BG57" s="21" t="b">
        <f t="shared" si="0"/>
        <v>0</v>
      </c>
      <c r="BH57" s="21" t="str">
        <f t="shared" si="1"/>
        <v xml:space="preserve"> </v>
      </c>
      <c r="BI57" s="21"/>
      <c r="BJ57" s="21" t="b">
        <f t="shared" si="9"/>
        <v>0</v>
      </c>
      <c r="BK57" s="21" t="str">
        <f t="shared" si="2"/>
        <v xml:space="preserve"> </v>
      </c>
      <c r="BL57" s="21" t="str">
        <f t="shared" si="3"/>
        <v xml:space="preserve"> </v>
      </c>
      <c r="BM57" s="21" t="str">
        <f t="shared" si="4"/>
        <v/>
      </c>
      <c r="BN57" s="22"/>
    </row>
    <row r="58" spans="2:66" ht="63" customHeight="1" x14ac:dyDescent="0.3">
      <c r="B58" s="25"/>
      <c r="C58" s="22"/>
      <c r="D58" s="22"/>
      <c r="E58" s="35"/>
      <c r="F58" s="27"/>
      <c r="G58" s="27"/>
      <c r="H58" s="22"/>
      <c r="I58" s="19" t="b">
        <f t="shared" si="5"/>
        <v>0</v>
      </c>
      <c r="J58" s="23"/>
      <c r="K58" s="19" t="b">
        <f t="shared" si="10"/>
        <v>0</v>
      </c>
      <c r="L58" s="23"/>
      <c r="M58" s="44" t="b">
        <f t="shared" si="11"/>
        <v>0</v>
      </c>
      <c r="N58" s="23"/>
      <c r="O58" s="44" t="b">
        <f t="shared" si="12"/>
        <v>0</v>
      </c>
      <c r="P58" s="23"/>
      <c r="Q58" s="44" t="b">
        <f t="shared" si="6"/>
        <v>0</v>
      </c>
      <c r="R58" s="21" t="str">
        <f t="shared" si="7"/>
        <v xml:space="preserve">  </v>
      </c>
      <c r="S58" s="24" t="str">
        <f t="shared" si="8"/>
        <v xml:space="preserve"> </v>
      </c>
      <c r="T58" s="22"/>
      <c r="U58" s="21"/>
      <c r="V58" s="23"/>
      <c r="W58" s="21" t="b">
        <f t="shared" si="13"/>
        <v>0</v>
      </c>
      <c r="X58" s="23"/>
      <c r="Y58" s="21" t="b">
        <f t="shared" si="14"/>
        <v>0</v>
      </c>
      <c r="Z58" s="23"/>
      <c r="AA58" s="21" t="b">
        <f t="shared" si="15"/>
        <v>0</v>
      </c>
      <c r="AB58" s="23"/>
      <c r="AC58" s="21" t="b">
        <f t="shared" si="16"/>
        <v>0</v>
      </c>
      <c r="AD58" s="23"/>
      <c r="AE58" s="21" t="b">
        <f t="shared" si="17"/>
        <v>0</v>
      </c>
      <c r="AF58" s="23"/>
      <c r="AG58" s="21" t="b">
        <f t="shared" si="18"/>
        <v>0</v>
      </c>
      <c r="AH58" s="23"/>
      <c r="AI58" s="21" t="b">
        <f t="shared" si="19"/>
        <v>0</v>
      </c>
      <c r="AJ58" s="23"/>
      <c r="AK58" s="21" t="b">
        <f t="shared" si="20"/>
        <v>0</v>
      </c>
      <c r="AL58" s="23"/>
      <c r="AM58" s="21" t="b">
        <f t="shared" si="21"/>
        <v>0</v>
      </c>
      <c r="AN58" s="23"/>
      <c r="AO58" s="21" t="b">
        <f t="shared" si="22"/>
        <v>0</v>
      </c>
      <c r="AP58" s="23"/>
      <c r="AQ58" s="21" t="b">
        <f t="shared" si="23"/>
        <v>0</v>
      </c>
      <c r="AR58" s="23"/>
      <c r="AS58" s="21" t="b">
        <f t="shared" si="24"/>
        <v>0</v>
      </c>
      <c r="AT58" s="23"/>
      <c r="AU58" s="21" t="b">
        <f t="shared" si="25"/>
        <v>0</v>
      </c>
      <c r="AV58" s="23"/>
      <c r="AW58" s="21" t="b">
        <f t="shared" si="26"/>
        <v>0</v>
      </c>
      <c r="AX58" s="23"/>
      <c r="AY58" s="21" t="b">
        <f t="shared" si="27"/>
        <v>0</v>
      </c>
      <c r="AZ58" s="23"/>
      <c r="BA58" s="21" t="b">
        <f t="shared" si="28"/>
        <v>0</v>
      </c>
      <c r="BB58" s="23"/>
      <c r="BC58" s="21" t="b">
        <f t="shared" si="29"/>
        <v>0</v>
      </c>
      <c r="BD58" s="23"/>
      <c r="BE58" s="21" t="b">
        <f t="shared" si="30"/>
        <v>0</v>
      </c>
      <c r="BF58" s="23"/>
      <c r="BG58" s="21" t="b">
        <f t="shared" si="0"/>
        <v>0</v>
      </c>
      <c r="BH58" s="21" t="str">
        <f t="shared" si="1"/>
        <v xml:space="preserve"> </v>
      </c>
      <c r="BI58" s="21"/>
      <c r="BJ58" s="21" t="b">
        <f t="shared" si="9"/>
        <v>0</v>
      </c>
      <c r="BK58" s="21" t="str">
        <f t="shared" si="2"/>
        <v xml:space="preserve"> </v>
      </c>
      <c r="BL58" s="21" t="str">
        <f t="shared" si="3"/>
        <v xml:space="preserve"> </v>
      </c>
      <c r="BM58" s="21" t="str">
        <f t="shared" si="4"/>
        <v/>
      </c>
      <c r="BN58" s="22"/>
    </row>
    <row r="59" spans="2:66" ht="63" customHeight="1" x14ac:dyDescent="0.3">
      <c r="B59" s="25"/>
      <c r="C59" s="22"/>
      <c r="D59" s="22"/>
      <c r="E59" s="35"/>
      <c r="F59" s="27"/>
      <c r="G59" s="27"/>
      <c r="H59" s="22"/>
      <c r="I59" s="19" t="b">
        <f t="shared" si="5"/>
        <v>0</v>
      </c>
      <c r="J59" s="23"/>
      <c r="K59" s="19" t="b">
        <f t="shared" si="10"/>
        <v>0</v>
      </c>
      <c r="L59" s="23"/>
      <c r="M59" s="44" t="b">
        <f t="shared" si="11"/>
        <v>0</v>
      </c>
      <c r="N59" s="23"/>
      <c r="O59" s="44" t="b">
        <f t="shared" si="12"/>
        <v>0</v>
      </c>
      <c r="P59" s="23"/>
      <c r="Q59" s="44" t="b">
        <f t="shared" si="6"/>
        <v>0</v>
      </c>
      <c r="R59" s="21" t="str">
        <f t="shared" si="7"/>
        <v xml:space="preserve">  </v>
      </c>
      <c r="S59" s="24" t="str">
        <f t="shared" si="8"/>
        <v xml:space="preserve"> </v>
      </c>
      <c r="T59" s="22"/>
      <c r="U59" s="21"/>
      <c r="V59" s="23"/>
      <c r="W59" s="21" t="b">
        <f t="shared" si="13"/>
        <v>0</v>
      </c>
      <c r="X59" s="23"/>
      <c r="Y59" s="21" t="b">
        <f t="shared" si="14"/>
        <v>0</v>
      </c>
      <c r="Z59" s="23"/>
      <c r="AA59" s="21" t="b">
        <f t="shared" si="15"/>
        <v>0</v>
      </c>
      <c r="AB59" s="23"/>
      <c r="AC59" s="21" t="b">
        <f t="shared" si="16"/>
        <v>0</v>
      </c>
      <c r="AD59" s="23"/>
      <c r="AE59" s="21" t="b">
        <f t="shared" si="17"/>
        <v>0</v>
      </c>
      <c r="AF59" s="23"/>
      <c r="AG59" s="21" t="b">
        <f t="shared" si="18"/>
        <v>0</v>
      </c>
      <c r="AH59" s="23"/>
      <c r="AI59" s="21" t="b">
        <f t="shared" si="19"/>
        <v>0</v>
      </c>
      <c r="AJ59" s="23"/>
      <c r="AK59" s="21" t="b">
        <f t="shared" si="20"/>
        <v>0</v>
      </c>
      <c r="AL59" s="23"/>
      <c r="AM59" s="21" t="b">
        <f t="shared" si="21"/>
        <v>0</v>
      </c>
      <c r="AN59" s="23"/>
      <c r="AO59" s="21" t="b">
        <f t="shared" si="22"/>
        <v>0</v>
      </c>
      <c r="AP59" s="23"/>
      <c r="AQ59" s="21" t="b">
        <f t="shared" si="23"/>
        <v>0</v>
      </c>
      <c r="AR59" s="23"/>
      <c r="AS59" s="21" t="b">
        <f t="shared" si="24"/>
        <v>0</v>
      </c>
      <c r="AT59" s="23"/>
      <c r="AU59" s="21" t="b">
        <f t="shared" si="25"/>
        <v>0</v>
      </c>
      <c r="AV59" s="23"/>
      <c r="AW59" s="21" t="b">
        <f t="shared" si="26"/>
        <v>0</v>
      </c>
      <c r="AX59" s="23"/>
      <c r="AY59" s="21" t="b">
        <f t="shared" si="27"/>
        <v>0</v>
      </c>
      <c r="AZ59" s="23"/>
      <c r="BA59" s="21" t="b">
        <f t="shared" si="28"/>
        <v>0</v>
      </c>
      <c r="BB59" s="23"/>
      <c r="BC59" s="21" t="b">
        <f t="shared" si="29"/>
        <v>0</v>
      </c>
      <c r="BD59" s="23"/>
      <c r="BE59" s="21" t="b">
        <f t="shared" si="30"/>
        <v>0</v>
      </c>
      <c r="BF59" s="23"/>
      <c r="BG59" s="21" t="b">
        <f t="shared" si="0"/>
        <v>0</v>
      </c>
      <c r="BH59" s="21" t="str">
        <f t="shared" si="1"/>
        <v xml:space="preserve"> </v>
      </c>
      <c r="BI59" s="21"/>
      <c r="BJ59" s="21" t="b">
        <f t="shared" si="9"/>
        <v>0</v>
      </c>
      <c r="BK59" s="21" t="str">
        <f t="shared" si="2"/>
        <v xml:space="preserve"> </v>
      </c>
      <c r="BL59" s="21" t="str">
        <f t="shared" si="3"/>
        <v xml:space="preserve"> </v>
      </c>
      <c r="BM59" s="21" t="str">
        <f t="shared" si="4"/>
        <v/>
      </c>
      <c r="BN59" s="22"/>
    </row>
    <row r="60" spans="2:66" ht="63" customHeight="1" x14ac:dyDescent="0.3">
      <c r="B60" s="25"/>
      <c r="C60" s="22"/>
      <c r="D60" s="22"/>
      <c r="E60" s="35"/>
      <c r="F60" s="27"/>
      <c r="G60" s="27"/>
      <c r="H60" s="22"/>
      <c r="I60" s="19" t="b">
        <f t="shared" si="5"/>
        <v>0</v>
      </c>
      <c r="J60" s="23"/>
      <c r="K60" s="19" t="b">
        <f t="shared" si="10"/>
        <v>0</v>
      </c>
      <c r="L60" s="23"/>
      <c r="M60" s="44" t="b">
        <f t="shared" si="11"/>
        <v>0</v>
      </c>
      <c r="N60" s="23"/>
      <c r="O60" s="44" t="b">
        <f t="shared" si="12"/>
        <v>0</v>
      </c>
      <c r="P60" s="23"/>
      <c r="Q60" s="44" t="b">
        <f t="shared" si="6"/>
        <v>0</v>
      </c>
      <c r="R60" s="21" t="str">
        <f t="shared" si="7"/>
        <v xml:space="preserve">  </v>
      </c>
      <c r="S60" s="24" t="str">
        <f t="shared" si="8"/>
        <v xml:space="preserve"> </v>
      </c>
      <c r="T60" s="22"/>
      <c r="U60" s="21"/>
      <c r="V60" s="23"/>
      <c r="W60" s="21" t="b">
        <f t="shared" si="13"/>
        <v>0</v>
      </c>
      <c r="X60" s="23"/>
      <c r="Y60" s="21" t="b">
        <f t="shared" si="14"/>
        <v>0</v>
      </c>
      <c r="Z60" s="23"/>
      <c r="AA60" s="21" t="b">
        <f t="shared" si="15"/>
        <v>0</v>
      </c>
      <c r="AB60" s="23"/>
      <c r="AC60" s="21" t="b">
        <f t="shared" si="16"/>
        <v>0</v>
      </c>
      <c r="AD60" s="23"/>
      <c r="AE60" s="21" t="b">
        <f t="shared" si="17"/>
        <v>0</v>
      </c>
      <c r="AF60" s="23"/>
      <c r="AG60" s="21" t="b">
        <f t="shared" si="18"/>
        <v>0</v>
      </c>
      <c r="AH60" s="23"/>
      <c r="AI60" s="21" t="b">
        <f t="shared" si="19"/>
        <v>0</v>
      </c>
      <c r="AJ60" s="23"/>
      <c r="AK60" s="21" t="b">
        <f t="shared" si="20"/>
        <v>0</v>
      </c>
      <c r="AL60" s="23"/>
      <c r="AM60" s="21" t="b">
        <f t="shared" si="21"/>
        <v>0</v>
      </c>
      <c r="AN60" s="23"/>
      <c r="AO60" s="21" t="b">
        <f t="shared" si="22"/>
        <v>0</v>
      </c>
      <c r="AP60" s="23"/>
      <c r="AQ60" s="21" t="b">
        <f t="shared" si="23"/>
        <v>0</v>
      </c>
      <c r="AR60" s="23"/>
      <c r="AS60" s="21" t="b">
        <f t="shared" si="24"/>
        <v>0</v>
      </c>
      <c r="AT60" s="23"/>
      <c r="AU60" s="21" t="b">
        <f t="shared" si="25"/>
        <v>0</v>
      </c>
      <c r="AV60" s="23"/>
      <c r="AW60" s="21" t="b">
        <f t="shared" si="26"/>
        <v>0</v>
      </c>
      <c r="AX60" s="23"/>
      <c r="AY60" s="21" t="b">
        <f t="shared" si="27"/>
        <v>0</v>
      </c>
      <c r="AZ60" s="23"/>
      <c r="BA60" s="21" t="b">
        <f t="shared" si="28"/>
        <v>0</v>
      </c>
      <c r="BB60" s="23"/>
      <c r="BC60" s="21" t="b">
        <f t="shared" si="29"/>
        <v>0</v>
      </c>
      <c r="BD60" s="23"/>
      <c r="BE60" s="21" t="b">
        <f t="shared" si="30"/>
        <v>0</v>
      </c>
      <c r="BF60" s="23"/>
      <c r="BG60" s="21" t="b">
        <f t="shared" si="0"/>
        <v>0</v>
      </c>
      <c r="BH60" s="21" t="str">
        <f t="shared" si="1"/>
        <v xml:space="preserve"> </v>
      </c>
      <c r="BI60" s="21"/>
      <c r="BJ60" s="21" t="b">
        <f t="shared" si="9"/>
        <v>0</v>
      </c>
      <c r="BK60" s="21" t="str">
        <f t="shared" si="2"/>
        <v xml:space="preserve"> </v>
      </c>
      <c r="BL60" s="21" t="str">
        <f t="shared" si="3"/>
        <v xml:space="preserve"> </v>
      </c>
      <c r="BM60" s="21" t="str">
        <f t="shared" si="4"/>
        <v/>
      </c>
      <c r="BN60" s="22"/>
    </row>
    <row r="61" spans="2:66" ht="63" customHeight="1" x14ac:dyDescent="0.3">
      <c r="B61" s="25"/>
      <c r="C61" s="22"/>
      <c r="D61" s="22"/>
      <c r="E61" s="35"/>
      <c r="F61" s="27"/>
      <c r="G61" s="27"/>
      <c r="H61" s="22"/>
      <c r="I61" s="19" t="b">
        <f t="shared" si="5"/>
        <v>0</v>
      </c>
      <c r="J61" s="23"/>
      <c r="K61" s="19" t="b">
        <f t="shared" si="10"/>
        <v>0</v>
      </c>
      <c r="L61" s="23"/>
      <c r="M61" s="44" t="b">
        <f t="shared" si="11"/>
        <v>0</v>
      </c>
      <c r="N61" s="23"/>
      <c r="O61" s="44" t="b">
        <f t="shared" si="12"/>
        <v>0</v>
      </c>
      <c r="P61" s="23"/>
      <c r="Q61" s="44" t="b">
        <f t="shared" si="6"/>
        <v>0</v>
      </c>
      <c r="R61" s="21" t="str">
        <f t="shared" si="7"/>
        <v xml:space="preserve">  </v>
      </c>
      <c r="S61" s="24" t="str">
        <f t="shared" si="8"/>
        <v xml:space="preserve"> </v>
      </c>
      <c r="T61" s="22"/>
      <c r="U61" s="21"/>
      <c r="V61" s="23"/>
      <c r="W61" s="21" t="b">
        <f t="shared" si="13"/>
        <v>0</v>
      </c>
      <c r="X61" s="23"/>
      <c r="Y61" s="21" t="b">
        <f t="shared" si="14"/>
        <v>0</v>
      </c>
      <c r="Z61" s="23"/>
      <c r="AA61" s="21" t="b">
        <f t="shared" si="15"/>
        <v>0</v>
      </c>
      <c r="AB61" s="23"/>
      <c r="AC61" s="21" t="b">
        <f t="shared" si="16"/>
        <v>0</v>
      </c>
      <c r="AD61" s="23"/>
      <c r="AE61" s="21" t="b">
        <f t="shared" si="17"/>
        <v>0</v>
      </c>
      <c r="AF61" s="23"/>
      <c r="AG61" s="21" t="b">
        <f t="shared" si="18"/>
        <v>0</v>
      </c>
      <c r="AH61" s="23"/>
      <c r="AI61" s="21" t="b">
        <f t="shared" si="19"/>
        <v>0</v>
      </c>
      <c r="AJ61" s="23"/>
      <c r="AK61" s="21" t="b">
        <f t="shared" si="20"/>
        <v>0</v>
      </c>
      <c r="AL61" s="23"/>
      <c r="AM61" s="21" t="b">
        <f t="shared" si="21"/>
        <v>0</v>
      </c>
      <c r="AN61" s="23"/>
      <c r="AO61" s="21" t="b">
        <f t="shared" si="22"/>
        <v>0</v>
      </c>
      <c r="AP61" s="23"/>
      <c r="AQ61" s="21" t="b">
        <f t="shared" si="23"/>
        <v>0</v>
      </c>
      <c r="AR61" s="23"/>
      <c r="AS61" s="21" t="b">
        <f t="shared" si="24"/>
        <v>0</v>
      </c>
      <c r="AT61" s="23"/>
      <c r="AU61" s="21" t="b">
        <f t="shared" si="25"/>
        <v>0</v>
      </c>
      <c r="AV61" s="23"/>
      <c r="AW61" s="21" t="b">
        <f t="shared" si="26"/>
        <v>0</v>
      </c>
      <c r="AX61" s="23"/>
      <c r="AY61" s="21" t="b">
        <f t="shared" si="27"/>
        <v>0</v>
      </c>
      <c r="AZ61" s="23"/>
      <c r="BA61" s="21" t="b">
        <f t="shared" si="28"/>
        <v>0</v>
      </c>
      <c r="BB61" s="23"/>
      <c r="BC61" s="21" t="b">
        <f t="shared" si="29"/>
        <v>0</v>
      </c>
      <c r="BD61" s="23"/>
      <c r="BE61" s="21" t="b">
        <f t="shared" si="30"/>
        <v>0</v>
      </c>
      <c r="BF61" s="23"/>
      <c r="BG61" s="21" t="b">
        <f t="shared" si="0"/>
        <v>0</v>
      </c>
      <c r="BH61" s="21" t="str">
        <f t="shared" si="1"/>
        <v xml:space="preserve"> </v>
      </c>
      <c r="BI61" s="21"/>
      <c r="BJ61" s="21" t="b">
        <f t="shared" si="9"/>
        <v>0</v>
      </c>
      <c r="BK61" s="21" t="str">
        <f t="shared" si="2"/>
        <v xml:space="preserve"> </v>
      </c>
      <c r="BL61" s="21" t="str">
        <f t="shared" si="3"/>
        <v xml:space="preserve"> </v>
      </c>
      <c r="BM61" s="21" t="str">
        <f t="shared" si="4"/>
        <v/>
      </c>
      <c r="BN61" s="22"/>
    </row>
    <row r="62" spans="2:66" ht="63" customHeight="1" x14ac:dyDescent="0.3">
      <c r="B62" s="25"/>
      <c r="C62" s="22"/>
      <c r="D62" s="22"/>
      <c r="E62" s="35"/>
      <c r="F62" s="27"/>
      <c r="G62" s="27"/>
      <c r="H62" s="22"/>
      <c r="I62" s="19" t="b">
        <f t="shared" si="5"/>
        <v>0</v>
      </c>
      <c r="J62" s="23"/>
      <c r="K62" s="19" t="b">
        <f t="shared" si="10"/>
        <v>0</v>
      </c>
      <c r="L62" s="23"/>
      <c r="M62" s="44" t="b">
        <f t="shared" si="11"/>
        <v>0</v>
      </c>
      <c r="N62" s="23"/>
      <c r="O62" s="44" t="b">
        <f t="shared" si="12"/>
        <v>0</v>
      </c>
      <c r="P62" s="23"/>
      <c r="Q62" s="44" t="b">
        <f t="shared" si="6"/>
        <v>0</v>
      </c>
      <c r="R62" s="21" t="str">
        <f t="shared" si="7"/>
        <v xml:space="preserve">  </v>
      </c>
      <c r="S62" s="24" t="str">
        <f t="shared" si="8"/>
        <v xml:space="preserve"> </v>
      </c>
      <c r="T62" s="22"/>
      <c r="U62" s="21"/>
      <c r="V62" s="23"/>
      <c r="W62" s="21" t="b">
        <f t="shared" si="13"/>
        <v>0</v>
      </c>
      <c r="X62" s="23"/>
      <c r="Y62" s="21" t="b">
        <f t="shared" si="14"/>
        <v>0</v>
      </c>
      <c r="Z62" s="23"/>
      <c r="AA62" s="21" t="b">
        <f t="shared" si="15"/>
        <v>0</v>
      </c>
      <c r="AB62" s="23"/>
      <c r="AC62" s="21" t="b">
        <f t="shared" si="16"/>
        <v>0</v>
      </c>
      <c r="AD62" s="23"/>
      <c r="AE62" s="21" t="b">
        <f t="shared" si="17"/>
        <v>0</v>
      </c>
      <c r="AF62" s="23"/>
      <c r="AG62" s="21" t="b">
        <f t="shared" si="18"/>
        <v>0</v>
      </c>
      <c r="AH62" s="23"/>
      <c r="AI62" s="21" t="b">
        <f t="shared" si="19"/>
        <v>0</v>
      </c>
      <c r="AJ62" s="23"/>
      <c r="AK62" s="21" t="b">
        <f t="shared" si="20"/>
        <v>0</v>
      </c>
      <c r="AL62" s="23"/>
      <c r="AM62" s="21" t="b">
        <f t="shared" si="21"/>
        <v>0</v>
      </c>
      <c r="AN62" s="23"/>
      <c r="AO62" s="21" t="b">
        <f t="shared" si="22"/>
        <v>0</v>
      </c>
      <c r="AP62" s="23"/>
      <c r="AQ62" s="21" t="b">
        <f t="shared" si="23"/>
        <v>0</v>
      </c>
      <c r="AR62" s="23"/>
      <c r="AS62" s="21" t="b">
        <f t="shared" si="24"/>
        <v>0</v>
      </c>
      <c r="AT62" s="23"/>
      <c r="AU62" s="21" t="b">
        <f t="shared" si="25"/>
        <v>0</v>
      </c>
      <c r="AV62" s="23"/>
      <c r="AW62" s="21" t="b">
        <f t="shared" si="26"/>
        <v>0</v>
      </c>
      <c r="AX62" s="23"/>
      <c r="AY62" s="21" t="b">
        <f t="shared" si="27"/>
        <v>0</v>
      </c>
      <c r="AZ62" s="23"/>
      <c r="BA62" s="21" t="b">
        <f t="shared" si="28"/>
        <v>0</v>
      </c>
      <c r="BB62" s="23"/>
      <c r="BC62" s="21" t="b">
        <f t="shared" si="29"/>
        <v>0</v>
      </c>
      <c r="BD62" s="23"/>
      <c r="BE62" s="21" t="b">
        <f t="shared" si="30"/>
        <v>0</v>
      </c>
      <c r="BF62" s="23"/>
      <c r="BG62" s="21" t="b">
        <f t="shared" si="0"/>
        <v>0</v>
      </c>
      <c r="BH62" s="21" t="str">
        <f t="shared" si="1"/>
        <v xml:space="preserve"> </v>
      </c>
      <c r="BI62" s="21"/>
      <c r="BJ62" s="21" t="b">
        <f t="shared" si="9"/>
        <v>0</v>
      </c>
      <c r="BK62" s="21" t="str">
        <f t="shared" si="2"/>
        <v xml:space="preserve"> </v>
      </c>
      <c r="BL62" s="21" t="str">
        <f t="shared" si="3"/>
        <v xml:space="preserve"> </v>
      </c>
      <c r="BM62" s="21" t="str">
        <f t="shared" si="4"/>
        <v/>
      </c>
      <c r="BN62" s="22"/>
    </row>
    <row r="63" spans="2:66" ht="63" customHeight="1" x14ac:dyDescent="0.3">
      <c r="B63" s="25"/>
      <c r="C63" s="22"/>
      <c r="D63" s="22"/>
      <c r="E63" s="35"/>
      <c r="F63" s="27"/>
      <c r="G63" s="27"/>
      <c r="H63" s="22"/>
      <c r="I63" s="19" t="b">
        <f t="shared" si="5"/>
        <v>0</v>
      </c>
      <c r="J63" s="23"/>
      <c r="K63" s="19" t="b">
        <f t="shared" si="10"/>
        <v>0</v>
      </c>
      <c r="L63" s="23"/>
      <c r="M63" s="44" t="b">
        <f t="shared" si="11"/>
        <v>0</v>
      </c>
      <c r="N63" s="23"/>
      <c r="O63" s="44" t="b">
        <f t="shared" si="12"/>
        <v>0</v>
      </c>
      <c r="P63" s="23"/>
      <c r="Q63" s="44" t="b">
        <f t="shared" si="6"/>
        <v>0</v>
      </c>
      <c r="R63" s="21" t="str">
        <f t="shared" si="7"/>
        <v xml:space="preserve">  </v>
      </c>
      <c r="S63" s="24" t="str">
        <f t="shared" si="8"/>
        <v xml:space="preserve"> </v>
      </c>
      <c r="T63" s="22"/>
      <c r="U63" s="21"/>
      <c r="V63" s="23"/>
      <c r="W63" s="21" t="b">
        <f t="shared" si="13"/>
        <v>0</v>
      </c>
      <c r="X63" s="23"/>
      <c r="Y63" s="21" t="b">
        <f t="shared" si="14"/>
        <v>0</v>
      </c>
      <c r="Z63" s="23"/>
      <c r="AA63" s="21" t="b">
        <f t="shared" si="15"/>
        <v>0</v>
      </c>
      <c r="AB63" s="23"/>
      <c r="AC63" s="21" t="b">
        <f t="shared" si="16"/>
        <v>0</v>
      </c>
      <c r="AD63" s="23"/>
      <c r="AE63" s="21" t="b">
        <f t="shared" si="17"/>
        <v>0</v>
      </c>
      <c r="AF63" s="23"/>
      <c r="AG63" s="21" t="b">
        <f t="shared" si="18"/>
        <v>0</v>
      </c>
      <c r="AH63" s="23"/>
      <c r="AI63" s="21" t="b">
        <f t="shared" si="19"/>
        <v>0</v>
      </c>
      <c r="AJ63" s="23"/>
      <c r="AK63" s="21" t="b">
        <f t="shared" si="20"/>
        <v>0</v>
      </c>
      <c r="AL63" s="23"/>
      <c r="AM63" s="21" t="b">
        <f t="shared" si="21"/>
        <v>0</v>
      </c>
      <c r="AN63" s="23"/>
      <c r="AO63" s="21" t="b">
        <f t="shared" si="22"/>
        <v>0</v>
      </c>
      <c r="AP63" s="23"/>
      <c r="AQ63" s="21" t="b">
        <f t="shared" si="23"/>
        <v>0</v>
      </c>
      <c r="AR63" s="23"/>
      <c r="AS63" s="21" t="b">
        <f t="shared" si="24"/>
        <v>0</v>
      </c>
      <c r="AT63" s="23"/>
      <c r="AU63" s="21" t="b">
        <f t="shared" si="25"/>
        <v>0</v>
      </c>
      <c r="AV63" s="23"/>
      <c r="AW63" s="21" t="b">
        <f t="shared" si="26"/>
        <v>0</v>
      </c>
      <c r="AX63" s="23"/>
      <c r="AY63" s="21" t="b">
        <f t="shared" si="27"/>
        <v>0</v>
      </c>
      <c r="AZ63" s="23"/>
      <c r="BA63" s="21" t="b">
        <f t="shared" si="28"/>
        <v>0</v>
      </c>
      <c r="BB63" s="23"/>
      <c r="BC63" s="21" t="b">
        <f t="shared" si="29"/>
        <v>0</v>
      </c>
      <c r="BD63" s="23"/>
      <c r="BE63" s="21" t="b">
        <f t="shared" si="30"/>
        <v>0</v>
      </c>
      <c r="BF63" s="23"/>
      <c r="BG63" s="21" t="b">
        <f t="shared" si="0"/>
        <v>0</v>
      </c>
      <c r="BH63" s="21" t="str">
        <f t="shared" si="1"/>
        <v xml:space="preserve"> </v>
      </c>
      <c r="BI63" s="21"/>
      <c r="BJ63" s="21" t="b">
        <f t="shared" si="9"/>
        <v>0</v>
      </c>
      <c r="BK63" s="21" t="str">
        <f t="shared" si="2"/>
        <v xml:space="preserve"> </v>
      </c>
      <c r="BL63" s="21" t="str">
        <f t="shared" si="3"/>
        <v xml:space="preserve"> </v>
      </c>
      <c r="BM63" s="21" t="str">
        <f t="shared" si="4"/>
        <v/>
      </c>
      <c r="BN63" s="22"/>
    </row>
    <row r="64" spans="2:66" ht="63" customHeight="1" x14ac:dyDescent="0.3">
      <c r="B64" s="25"/>
      <c r="C64" s="22"/>
      <c r="D64" s="22"/>
      <c r="E64" s="35"/>
      <c r="F64" s="27"/>
      <c r="G64" s="27"/>
      <c r="H64" s="22"/>
      <c r="I64" s="19" t="b">
        <f t="shared" si="5"/>
        <v>0</v>
      </c>
      <c r="J64" s="23"/>
      <c r="K64" s="19" t="b">
        <f t="shared" si="10"/>
        <v>0</v>
      </c>
      <c r="L64" s="23"/>
      <c r="M64" s="44" t="b">
        <f t="shared" si="11"/>
        <v>0</v>
      </c>
      <c r="N64" s="23"/>
      <c r="O64" s="44" t="b">
        <f t="shared" si="12"/>
        <v>0</v>
      </c>
      <c r="P64" s="23"/>
      <c r="Q64" s="44" t="b">
        <f t="shared" si="6"/>
        <v>0</v>
      </c>
      <c r="R64" s="21" t="str">
        <f t="shared" si="7"/>
        <v xml:space="preserve">  </v>
      </c>
      <c r="S64" s="24" t="str">
        <f t="shared" si="8"/>
        <v xml:space="preserve"> </v>
      </c>
      <c r="T64" s="22"/>
      <c r="U64" s="21"/>
      <c r="V64" s="23"/>
      <c r="W64" s="21" t="b">
        <f t="shared" si="13"/>
        <v>0</v>
      </c>
      <c r="X64" s="23"/>
      <c r="Y64" s="21" t="b">
        <f t="shared" si="14"/>
        <v>0</v>
      </c>
      <c r="Z64" s="23"/>
      <c r="AA64" s="21" t="b">
        <f t="shared" si="15"/>
        <v>0</v>
      </c>
      <c r="AB64" s="23"/>
      <c r="AC64" s="21" t="b">
        <f t="shared" si="16"/>
        <v>0</v>
      </c>
      <c r="AD64" s="23"/>
      <c r="AE64" s="21" t="b">
        <f t="shared" si="17"/>
        <v>0</v>
      </c>
      <c r="AF64" s="23"/>
      <c r="AG64" s="21" t="b">
        <f t="shared" si="18"/>
        <v>0</v>
      </c>
      <c r="AH64" s="23"/>
      <c r="AI64" s="21" t="b">
        <f t="shared" si="19"/>
        <v>0</v>
      </c>
      <c r="AJ64" s="23"/>
      <c r="AK64" s="21" t="b">
        <f t="shared" si="20"/>
        <v>0</v>
      </c>
      <c r="AL64" s="23"/>
      <c r="AM64" s="21" t="b">
        <f t="shared" si="21"/>
        <v>0</v>
      </c>
      <c r="AN64" s="23"/>
      <c r="AO64" s="21" t="b">
        <f t="shared" si="22"/>
        <v>0</v>
      </c>
      <c r="AP64" s="23"/>
      <c r="AQ64" s="21" t="b">
        <f t="shared" si="23"/>
        <v>0</v>
      </c>
      <c r="AR64" s="23"/>
      <c r="AS64" s="21" t="b">
        <f t="shared" si="24"/>
        <v>0</v>
      </c>
      <c r="AT64" s="23"/>
      <c r="AU64" s="21" t="b">
        <f t="shared" si="25"/>
        <v>0</v>
      </c>
      <c r="AV64" s="23"/>
      <c r="AW64" s="21" t="b">
        <f t="shared" si="26"/>
        <v>0</v>
      </c>
      <c r="AX64" s="23"/>
      <c r="AY64" s="21" t="b">
        <f t="shared" si="27"/>
        <v>0</v>
      </c>
      <c r="AZ64" s="23"/>
      <c r="BA64" s="21" t="b">
        <f t="shared" si="28"/>
        <v>0</v>
      </c>
      <c r="BB64" s="23"/>
      <c r="BC64" s="21" t="b">
        <f t="shared" si="29"/>
        <v>0</v>
      </c>
      <c r="BD64" s="23"/>
      <c r="BE64" s="21" t="b">
        <f t="shared" si="30"/>
        <v>0</v>
      </c>
      <c r="BF64" s="23"/>
      <c r="BG64" s="21" t="b">
        <f t="shared" si="0"/>
        <v>0</v>
      </c>
      <c r="BH64" s="21" t="str">
        <f t="shared" si="1"/>
        <v xml:space="preserve"> </v>
      </c>
      <c r="BI64" s="21"/>
      <c r="BJ64" s="21" t="b">
        <f t="shared" si="9"/>
        <v>0</v>
      </c>
      <c r="BK64" s="21" t="str">
        <f t="shared" si="2"/>
        <v xml:space="preserve"> </v>
      </c>
      <c r="BL64" s="21" t="str">
        <f t="shared" si="3"/>
        <v xml:space="preserve"> </v>
      </c>
      <c r="BM64" s="21" t="str">
        <f t="shared" si="4"/>
        <v/>
      </c>
      <c r="BN64" s="22"/>
    </row>
    <row r="65" spans="2:66" ht="63" customHeight="1" x14ac:dyDescent="0.3">
      <c r="B65" s="25"/>
      <c r="C65" s="22"/>
      <c r="D65" s="22"/>
      <c r="E65" s="35"/>
      <c r="F65" s="27"/>
      <c r="G65" s="27"/>
      <c r="H65" s="22"/>
      <c r="I65" s="19" t="b">
        <f t="shared" si="5"/>
        <v>0</v>
      </c>
      <c r="J65" s="23"/>
      <c r="K65" s="19" t="b">
        <f t="shared" si="10"/>
        <v>0</v>
      </c>
      <c r="L65" s="23"/>
      <c r="M65" s="44" t="b">
        <f t="shared" si="11"/>
        <v>0</v>
      </c>
      <c r="N65" s="23"/>
      <c r="O65" s="44" t="b">
        <f t="shared" si="12"/>
        <v>0</v>
      </c>
      <c r="P65" s="23"/>
      <c r="Q65" s="44" t="b">
        <f t="shared" si="6"/>
        <v>0</v>
      </c>
      <c r="R65" s="21" t="str">
        <f t="shared" si="7"/>
        <v xml:space="preserve">  </v>
      </c>
      <c r="S65" s="24" t="str">
        <f t="shared" si="8"/>
        <v xml:space="preserve"> </v>
      </c>
      <c r="T65" s="22"/>
      <c r="U65" s="21"/>
      <c r="V65" s="23"/>
      <c r="W65" s="21" t="b">
        <f t="shared" si="13"/>
        <v>0</v>
      </c>
      <c r="X65" s="23"/>
      <c r="Y65" s="21" t="b">
        <f t="shared" si="14"/>
        <v>0</v>
      </c>
      <c r="Z65" s="23"/>
      <c r="AA65" s="21" t="b">
        <f t="shared" si="15"/>
        <v>0</v>
      </c>
      <c r="AB65" s="23"/>
      <c r="AC65" s="21" t="b">
        <f t="shared" si="16"/>
        <v>0</v>
      </c>
      <c r="AD65" s="23"/>
      <c r="AE65" s="21" t="b">
        <f t="shared" si="17"/>
        <v>0</v>
      </c>
      <c r="AF65" s="23"/>
      <c r="AG65" s="21" t="b">
        <f t="shared" si="18"/>
        <v>0</v>
      </c>
      <c r="AH65" s="23"/>
      <c r="AI65" s="21" t="b">
        <f t="shared" si="19"/>
        <v>0</v>
      </c>
      <c r="AJ65" s="23"/>
      <c r="AK65" s="21" t="b">
        <f t="shared" si="20"/>
        <v>0</v>
      </c>
      <c r="AL65" s="23"/>
      <c r="AM65" s="21" t="b">
        <f t="shared" si="21"/>
        <v>0</v>
      </c>
      <c r="AN65" s="23"/>
      <c r="AO65" s="21" t="b">
        <f t="shared" si="22"/>
        <v>0</v>
      </c>
      <c r="AP65" s="23"/>
      <c r="AQ65" s="21" t="b">
        <f t="shared" si="23"/>
        <v>0</v>
      </c>
      <c r="AR65" s="23"/>
      <c r="AS65" s="21" t="b">
        <f t="shared" si="24"/>
        <v>0</v>
      </c>
      <c r="AT65" s="23"/>
      <c r="AU65" s="21" t="b">
        <f t="shared" si="25"/>
        <v>0</v>
      </c>
      <c r="AV65" s="23"/>
      <c r="AW65" s="21" t="b">
        <f t="shared" si="26"/>
        <v>0</v>
      </c>
      <c r="AX65" s="23"/>
      <c r="AY65" s="21" t="b">
        <f t="shared" si="27"/>
        <v>0</v>
      </c>
      <c r="AZ65" s="23"/>
      <c r="BA65" s="21" t="b">
        <f t="shared" si="28"/>
        <v>0</v>
      </c>
      <c r="BB65" s="23"/>
      <c r="BC65" s="21" t="b">
        <f t="shared" si="29"/>
        <v>0</v>
      </c>
      <c r="BD65" s="23"/>
      <c r="BE65" s="21" t="b">
        <f t="shared" si="30"/>
        <v>0</v>
      </c>
      <c r="BF65" s="23"/>
      <c r="BG65" s="21" t="b">
        <f t="shared" si="0"/>
        <v>0</v>
      </c>
      <c r="BH65" s="21" t="str">
        <f t="shared" si="1"/>
        <v xml:space="preserve"> </v>
      </c>
      <c r="BI65" s="21"/>
      <c r="BJ65" s="21" t="b">
        <f t="shared" si="9"/>
        <v>0</v>
      </c>
      <c r="BK65" s="21" t="str">
        <f t="shared" si="2"/>
        <v xml:space="preserve"> </v>
      </c>
      <c r="BL65" s="21" t="str">
        <f t="shared" si="3"/>
        <v xml:space="preserve"> </v>
      </c>
      <c r="BM65" s="21" t="str">
        <f t="shared" si="4"/>
        <v/>
      </c>
      <c r="BN65" s="22"/>
    </row>
    <row r="66" spans="2:66" ht="63" customHeight="1" x14ac:dyDescent="0.3">
      <c r="B66" s="25"/>
      <c r="C66" s="22"/>
      <c r="D66" s="22"/>
      <c r="E66" s="35"/>
      <c r="F66" s="27"/>
      <c r="G66" s="27"/>
      <c r="H66" s="22"/>
      <c r="I66" s="19" t="b">
        <f t="shared" si="5"/>
        <v>0</v>
      </c>
      <c r="J66" s="23"/>
      <c r="K66" s="19" t="b">
        <f t="shared" si="10"/>
        <v>0</v>
      </c>
      <c r="L66" s="23"/>
      <c r="M66" s="44" t="b">
        <f t="shared" si="11"/>
        <v>0</v>
      </c>
      <c r="N66" s="23"/>
      <c r="O66" s="44" t="b">
        <f t="shared" si="12"/>
        <v>0</v>
      </c>
      <c r="P66" s="23"/>
      <c r="Q66" s="44" t="b">
        <f t="shared" si="6"/>
        <v>0</v>
      </c>
      <c r="R66" s="21" t="str">
        <f t="shared" si="7"/>
        <v xml:space="preserve">  </v>
      </c>
      <c r="S66" s="24" t="str">
        <f t="shared" si="8"/>
        <v xml:space="preserve"> </v>
      </c>
      <c r="T66" s="22"/>
      <c r="U66" s="21"/>
      <c r="V66" s="23"/>
      <c r="W66" s="21" t="b">
        <f t="shared" si="13"/>
        <v>0</v>
      </c>
      <c r="X66" s="23"/>
      <c r="Y66" s="21" t="b">
        <f t="shared" si="14"/>
        <v>0</v>
      </c>
      <c r="Z66" s="23"/>
      <c r="AA66" s="21" t="b">
        <f t="shared" si="15"/>
        <v>0</v>
      </c>
      <c r="AB66" s="23"/>
      <c r="AC66" s="21" t="b">
        <f t="shared" si="16"/>
        <v>0</v>
      </c>
      <c r="AD66" s="23"/>
      <c r="AE66" s="21" t="b">
        <f t="shared" si="17"/>
        <v>0</v>
      </c>
      <c r="AF66" s="23"/>
      <c r="AG66" s="21" t="b">
        <f t="shared" si="18"/>
        <v>0</v>
      </c>
      <c r="AH66" s="23"/>
      <c r="AI66" s="21" t="b">
        <f t="shared" si="19"/>
        <v>0</v>
      </c>
      <c r="AJ66" s="23"/>
      <c r="AK66" s="21" t="b">
        <f t="shared" si="20"/>
        <v>0</v>
      </c>
      <c r="AL66" s="23"/>
      <c r="AM66" s="21" t="b">
        <f t="shared" si="21"/>
        <v>0</v>
      </c>
      <c r="AN66" s="23"/>
      <c r="AO66" s="21" t="b">
        <f t="shared" si="22"/>
        <v>0</v>
      </c>
      <c r="AP66" s="23"/>
      <c r="AQ66" s="21" t="b">
        <f t="shared" si="23"/>
        <v>0</v>
      </c>
      <c r="AR66" s="23"/>
      <c r="AS66" s="21" t="b">
        <f t="shared" si="24"/>
        <v>0</v>
      </c>
      <c r="AT66" s="23"/>
      <c r="AU66" s="21" t="b">
        <f t="shared" si="25"/>
        <v>0</v>
      </c>
      <c r="AV66" s="23"/>
      <c r="AW66" s="21" t="b">
        <f t="shared" si="26"/>
        <v>0</v>
      </c>
      <c r="AX66" s="23"/>
      <c r="AY66" s="21" t="b">
        <f t="shared" si="27"/>
        <v>0</v>
      </c>
      <c r="AZ66" s="23"/>
      <c r="BA66" s="21" t="b">
        <f t="shared" si="28"/>
        <v>0</v>
      </c>
      <c r="BB66" s="23"/>
      <c r="BC66" s="21" t="b">
        <f t="shared" si="29"/>
        <v>0</v>
      </c>
      <c r="BD66" s="23"/>
      <c r="BE66" s="21" t="b">
        <f t="shared" si="30"/>
        <v>0</v>
      </c>
      <c r="BF66" s="23"/>
      <c r="BG66" s="21" t="b">
        <f t="shared" si="0"/>
        <v>0</v>
      </c>
      <c r="BH66" s="21" t="str">
        <f t="shared" si="1"/>
        <v xml:space="preserve"> </v>
      </c>
      <c r="BI66" s="21"/>
      <c r="BJ66" s="21" t="b">
        <f t="shared" si="9"/>
        <v>0</v>
      </c>
      <c r="BK66" s="21" t="str">
        <f t="shared" si="2"/>
        <v xml:space="preserve"> </v>
      </c>
      <c r="BL66" s="21" t="str">
        <f t="shared" si="3"/>
        <v xml:space="preserve"> </v>
      </c>
      <c r="BM66" s="21" t="str">
        <f t="shared" si="4"/>
        <v/>
      </c>
      <c r="BN66" s="22"/>
    </row>
    <row r="67" spans="2:66" ht="63" customHeight="1" x14ac:dyDescent="0.3">
      <c r="B67" s="25"/>
      <c r="C67" s="22"/>
      <c r="D67" s="22"/>
      <c r="E67" s="35"/>
      <c r="F67" s="27"/>
      <c r="G67" s="27"/>
      <c r="H67" s="22"/>
      <c r="I67" s="19" t="b">
        <f t="shared" si="5"/>
        <v>0</v>
      </c>
      <c r="J67" s="23"/>
      <c r="K67" s="19" t="b">
        <f t="shared" si="10"/>
        <v>0</v>
      </c>
      <c r="L67" s="23"/>
      <c r="M67" s="44" t="b">
        <f t="shared" si="11"/>
        <v>0</v>
      </c>
      <c r="N67" s="23"/>
      <c r="O67" s="44" t="b">
        <f t="shared" si="12"/>
        <v>0</v>
      </c>
      <c r="P67" s="23"/>
      <c r="Q67" s="44" t="b">
        <f t="shared" si="6"/>
        <v>0</v>
      </c>
      <c r="R67" s="21" t="str">
        <f t="shared" si="7"/>
        <v xml:space="preserve">  </v>
      </c>
      <c r="S67" s="24" t="str">
        <f t="shared" si="8"/>
        <v xml:space="preserve"> </v>
      </c>
      <c r="T67" s="22"/>
      <c r="U67" s="21"/>
      <c r="V67" s="23"/>
      <c r="W67" s="21" t="b">
        <f t="shared" si="13"/>
        <v>0</v>
      </c>
      <c r="X67" s="23"/>
      <c r="Y67" s="21" t="b">
        <f t="shared" si="14"/>
        <v>0</v>
      </c>
      <c r="Z67" s="23"/>
      <c r="AA67" s="21" t="b">
        <f t="shared" si="15"/>
        <v>0</v>
      </c>
      <c r="AB67" s="23"/>
      <c r="AC67" s="21" t="b">
        <f t="shared" si="16"/>
        <v>0</v>
      </c>
      <c r="AD67" s="23"/>
      <c r="AE67" s="21" t="b">
        <f t="shared" si="17"/>
        <v>0</v>
      </c>
      <c r="AF67" s="23"/>
      <c r="AG67" s="21" t="b">
        <f t="shared" si="18"/>
        <v>0</v>
      </c>
      <c r="AH67" s="23"/>
      <c r="AI67" s="21" t="b">
        <f t="shared" si="19"/>
        <v>0</v>
      </c>
      <c r="AJ67" s="23"/>
      <c r="AK67" s="21" t="b">
        <f t="shared" si="20"/>
        <v>0</v>
      </c>
      <c r="AL67" s="23"/>
      <c r="AM67" s="21" t="b">
        <f t="shared" si="21"/>
        <v>0</v>
      </c>
      <c r="AN67" s="23"/>
      <c r="AO67" s="21" t="b">
        <f t="shared" si="22"/>
        <v>0</v>
      </c>
      <c r="AP67" s="23"/>
      <c r="AQ67" s="21" t="b">
        <f t="shared" si="23"/>
        <v>0</v>
      </c>
      <c r="AR67" s="23"/>
      <c r="AS67" s="21" t="b">
        <f t="shared" si="24"/>
        <v>0</v>
      </c>
      <c r="AT67" s="23"/>
      <c r="AU67" s="21" t="b">
        <f t="shared" si="25"/>
        <v>0</v>
      </c>
      <c r="AV67" s="23"/>
      <c r="AW67" s="21" t="b">
        <f t="shared" si="26"/>
        <v>0</v>
      </c>
      <c r="AX67" s="23"/>
      <c r="AY67" s="21" t="b">
        <f t="shared" si="27"/>
        <v>0</v>
      </c>
      <c r="AZ67" s="23"/>
      <c r="BA67" s="21" t="b">
        <f t="shared" si="28"/>
        <v>0</v>
      </c>
      <c r="BB67" s="23"/>
      <c r="BC67" s="21" t="b">
        <f t="shared" si="29"/>
        <v>0</v>
      </c>
      <c r="BD67" s="23"/>
      <c r="BE67" s="21" t="b">
        <f t="shared" si="30"/>
        <v>0</v>
      </c>
      <c r="BF67" s="23"/>
      <c r="BG67" s="21" t="b">
        <f t="shared" si="0"/>
        <v>0</v>
      </c>
      <c r="BH67" s="21" t="str">
        <f t="shared" si="1"/>
        <v xml:space="preserve"> </v>
      </c>
      <c r="BI67" s="21"/>
      <c r="BJ67" s="21" t="b">
        <f t="shared" si="9"/>
        <v>0</v>
      </c>
      <c r="BK67" s="21" t="str">
        <f t="shared" si="2"/>
        <v xml:space="preserve"> </v>
      </c>
      <c r="BL67" s="21" t="str">
        <f t="shared" si="3"/>
        <v xml:space="preserve"> </v>
      </c>
      <c r="BM67" s="21" t="str">
        <f t="shared" si="4"/>
        <v/>
      </c>
      <c r="BN67" s="22"/>
    </row>
    <row r="68" spans="2:66" ht="63" customHeight="1" x14ac:dyDescent="0.3">
      <c r="B68" s="25"/>
      <c r="C68" s="22"/>
      <c r="D68" s="22"/>
      <c r="E68" s="35"/>
      <c r="F68" s="27"/>
      <c r="G68" s="27"/>
      <c r="H68" s="22"/>
      <c r="I68" s="19" t="b">
        <f t="shared" si="5"/>
        <v>0</v>
      </c>
      <c r="J68" s="23"/>
      <c r="K68" s="19" t="b">
        <f t="shared" si="10"/>
        <v>0</v>
      </c>
      <c r="L68" s="23"/>
      <c r="M68" s="44" t="b">
        <f t="shared" si="11"/>
        <v>0</v>
      </c>
      <c r="N68" s="23"/>
      <c r="O68" s="44" t="b">
        <f t="shared" si="12"/>
        <v>0</v>
      </c>
      <c r="P68" s="23"/>
      <c r="Q68" s="44" t="b">
        <f t="shared" si="6"/>
        <v>0</v>
      </c>
      <c r="R68" s="21" t="str">
        <f t="shared" si="7"/>
        <v xml:space="preserve">  </v>
      </c>
      <c r="S68" s="24" t="str">
        <f t="shared" si="8"/>
        <v xml:space="preserve"> </v>
      </c>
      <c r="T68" s="22"/>
      <c r="U68" s="21"/>
      <c r="V68" s="23"/>
      <c r="W68" s="21" t="b">
        <f t="shared" si="13"/>
        <v>0</v>
      </c>
      <c r="X68" s="23"/>
      <c r="Y68" s="21" t="b">
        <f t="shared" si="14"/>
        <v>0</v>
      </c>
      <c r="Z68" s="23"/>
      <c r="AA68" s="21" t="b">
        <f t="shared" si="15"/>
        <v>0</v>
      </c>
      <c r="AB68" s="23"/>
      <c r="AC68" s="21" t="b">
        <f t="shared" si="16"/>
        <v>0</v>
      </c>
      <c r="AD68" s="23"/>
      <c r="AE68" s="21" t="b">
        <f t="shared" si="17"/>
        <v>0</v>
      </c>
      <c r="AF68" s="23"/>
      <c r="AG68" s="21" t="b">
        <f t="shared" si="18"/>
        <v>0</v>
      </c>
      <c r="AH68" s="23"/>
      <c r="AI68" s="21" t="b">
        <f t="shared" si="19"/>
        <v>0</v>
      </c>
      <c r="AJ68" s="23"/>
      <c r="AK68" s="21" t="b">
        <f t="shared" si="20"/>
        <v>0</v>
      </c>
      <c r="AL68" s="23"/>
      <c r="AM68" s="21" t="b">
        <f t="shared" si="21"/>
        <v>0</v>
      </c>
      <c r="AN68" s="23"/>
      <c r="AO68" s="21" t="b">
        <f t="shared" si="22"/>
        <v>0</v>
      </c>
      <c r="AP68" s="23"/>
      <c r="AQ68" s="21" t="b">
        <f t="shared" si="23"/>
        <v>0</v>
      </c>
      <c r="AR68" s="23"/>
      <c r="AS68" s="21" t="b">
        <f t="shared" si="24"/>
        <v>0</v>
      </c>
      <c r="AT68" s="23"/>
      <c r="AU68" s="21" t="b">
        <f t="shared" si="25"/>
        <v>0</v>
      </c>
      <c r="AV68" s="23"/>
      <c r="AW68" s="21" t="b">
        <f t="shared" si="26"/>
        <v>0</v>
      </c>
      <c r="AX68" s="23"/>
      <c r="AY68" s="21" t="b">
        <f t="shared" si="27"/>
        <v>0</v>
      </c>
      <c r="AZ68" s="23"/>
      <c r="BA68" s="21" t="b">
        <f t="shared" si="28"/>
        <v>0</v>
      </c>
      <c r="BB68" s="23"/>
      <c r="BC68" s="21" t="b">
        <f t="shared" si="29"/>
        <v>0</v>
      </c>
      <c r="BD68" s="23"/>
      <c r="BE68" s="21" t="b">
        <f t="shared" si="30"/>
        <v>0</v>
      </c>
      <c r="BF68" s="23"/>
      <c r="BG68" s="21" t="b">
        <f t="shared" si="0"/>
        <v>0</v>
      </c>
      <c r="BH68" s="21" t="str">
        <f t="shared" si="1"/>
        <v xml:space="preserve"> </v>
      </c>
      <c r="BI68" s="21"/>
      <c r="BJ68" s="21" t="b">
        <f t="shared" si="9"/>
        <v>0</v>
      </c>
      <c r="BK68" s="21" t="str">
        <f t="shared" si="2"/>
        <v xml:space="preserve"> </v>
      </c>
      <c r="BL68" s="21" t="str">
        <f t="shared" si="3"/>
        <v xml:space="preserve"> </v>
      </c>
      <c r="BM68" s="21" t="str">
        <f t="shared" si="4"/>
        <v/>
      </c>
      <c r="BN68" s="22"/>
    </row>
    <row r="69" spans="2:66" ht="63" customHeight="1" x14ac:dyDescent="0.3">
      <c r="B69" s="25"/>
      <c r="C69" s="22"/>
      <c r="D69" s="22"/>
      <c r="E69" s="35"/>
      <c r="F69" s="27"/>
      <c r="G69" s="27"/>
      <c r="H69" s="22"/>
      <c r="I69" s="19" t="b">
        <f t="shared" si="5"/>
        <v>0</v>
      </c>
      <c r="J69" s="23"/>
      <c r="K69" s="19" t="b">
        <f t="shared" si="10"/>
        <v>0</v>
      </c>
      <c r="L69" s="23"/>
      <c r="M69" s="44" t="b">
        <f t="shared" si="11"/>
        <v>0</v>
      </c>
      <c r="N69" s="23"/>
      <c r="O69" s="44" t="b">
        <f t="shared" si="12"/>
        <v>0</v>
      </c>
      <c r="P69" s="23"/>
      <c r="Q69" s="44" t="b">
        <f t="shared" si="6"/>
        <v>0</v>
      </c>
      <c r="R69" s="21" t="str">
        <f t="shared" si="7"/>
        <v xml:space="preserve">  </v>
      </c>
      <c r="S69" s="24" t="str">
        <f t="shared" si="8"/>
        <v xml:space="preserve"> </v>
      </c>
      <c r="T69" s="22"/>
      <c r="U69" s="21"/>
      <c r="V69" s="23"/>
      <c r="W69" s="21" t="b">
        <f t="shared" si="13"/>
        <v>0</v>
      </c>
      <c r="X69" s="23"/>
      <c r="Y69" s="21" t="b">
        <f t="shared" si="14"/>
        <v>0</v>
      </c>
      <c r="Z69" s="23"/>
      <c r="AA69" s="21" t="b">
        <f t="shared" si="15"/>
        <v>0</v>
      </c>
      <c r="AB69" s="23"/>
      <c r="AC69" s="21" t="b">
        <f t="shared" si="16"/>
        <v>0</v>
      </c>
      <c r="AD69" s="23"/>
      <c r="AE69" s="21" t="b">
        <f t="shared" si="17"/>
        <v>0</v>
      </c>
      <c r="AF69" s="23"/>
      <c r="AG69" s="21" t="b">
        <f t="shared" si="18"/>
        <v>0</v>
      </c>
      <c r="AH69" s="23"/>
      <c r="AI69" s="21" t="b">
        <f t="shared" si="19"/>
        <v>0</v>
      </c>
      <c r="AJ69" s="23"/>
      <c r="AK69" s="21" t="b">
        <f t="shared" si="20"/>
        <v>0</v>
      </c>
      <c r="AL69" s="23"/>
      <c r="AM69" s="21" t="b">
        <f t="shared" si="21"/>
        <v>0</v>
      </c>
      <c r="AN69" s="23"/>
      <c r="AO69" s="21" t="b">
        <f t="shared" si="22"/>
        <v>0</v>
      </c>
      <c r="AP69" s="23"/>
      <c r="AQ69" s="21" t="b">
        <f t="shared" si="23"/>
        <v>0</v>
      </c>
      <c r="AR69" s="23"/>
      <c r="AS69" s="21" t="b">
        <f t="shared" si="24"/>
        <v>0</v>
      </c>
      <c r="AT69" s="23"/>
      <c r="AU69" s="21" t="b">
        <f t="shared" si="25"/>
        <v>0</v>
      </c>
      <c r="AV69" s="23"/>
      <c r="AW69" s="21" t="b">
        <f t="shared" si="26"/>
        <v>0</v>
      </c>
      <c r="AX69" s="23"/>
      <c r="AY69" s="21" t="b">
        <f t="shared" si="27"/>
        <v>0</v>
      </c>
      <c r="AZ69" s="23"/>
      <c r="BA69" s="21" t="b">
        <f t="shared" si="28"/>
        <v>0</v>
      </c>
      <c r="BB69" s="23"/>
      <c r="BC69" s="21" t="b">
        <f t="shared" si="29"/>
        <v>0</v>
      </c>
      <c r="BD69" s="23"/>
      <c r="BE69" s="21" t="b">
        <f t="shared" si="30"/>
        <v>0</v>
      </c>
      <c r="BF69" s="23"/>
      <c r="BG69" s="21" t="b">
        <f t="shared" si="0"/>
        <v>0</v>
      </c>
      <c r="BH69" s="21" t="str">
        <f t="shared" si="1"/>
        <v xml:space="preserve"> </v>
      </c>
      <c r="BI69" s="21"/>
      <c r="BJ69" s="21" t="b">
        <f t="shared" si="9"/>
        <v>0</v>
      </c>
      <c r="BK69" s="21" t="str">
        <f t="shared" si="2"/>
        <v xml:space="preserve"> </v>
      </c>
      <c r="BL69" s="21" t="str">
        <f t="shared" si="3"/>
        <v xml:space="preserve"> </v>
      </c>
      <c r="BM69" s="21" t="str">
        <f t="shared" si="4"/>
        <v/>
      </c>
      <c r="BN69" s="22"/>
    </row>
    <row r="70" spans="2:66" ht="63" customHeight="1" x14ac:dyDescent="0.3">
      <c r="B70" s="25"/>
      <c r="C70" s="22"/>
      <c r="D70" s="22"/>
      <c r="E70" s="35"/>
      <c r="F70" s="27"/>
      <c r="G70" s="27"/>
      <c r="H70" s="22"/>
      <c r="I70" s="19" t="b">
        <f t="shared" si="5"/>
        <v>0</v>
      </c>
      <c r="J70" s="23"/>
      <c r="K70" s="19" t="b">
        <f t="shared" si="10"/>
        <v>0</v>
      </c>
      <c r="L70" s="23"/>
      <c r="M70" s="44" t="b">
        <f t="shared" si="11"/>
        <v>0</v>
      </c>
      <c r="N70" s="23"/>
      <c r="O70" s="44" t="b">
        <f t="shared" si="12"/>
        <v>0</v>
      </c>
      <c r="P70" s="23"/>
      <c r="Q70" s="44" t="b">
        <f t="shared" si="6"/>
        <v>0</v>
      </c>
      <c r="R70" s="21" t="str">
        <f t="shared" si="7"/>
        <v xml:space="preserve">  </v>
      </c>
      <c r="S70" s="24" t="str">
        <f t="shared" si="8"/>
        <v xml:space="preserve"> </v>
      </c>
      <c r="T70" s="22"/>
      <c r="U70" s="21"/>
      <c r="V70" s="23"/>
      <c r="W70" s="21" t="b">
        <f t="shared" si="13"/>
        <v>0</v>
      </c>
      <c r="X70" s="23"/>
      <c r="Y70" s="21" t="b">
        <f t="shared" si="14"/>
        <v>0</v>
      </c>
      <c r="Z70" s="23"/>
      <c r="AA70" s="21" t="b">
        <f t="shared" si="15"/>
        <v>0</v>
      </c>
      <c r="AB70" s="23"/>
      <c r="AC70" s="21" t="b">
        <f t="shared" si="16"/>
        <v>0</v>
      </c>
      <c r="AD70" s="23"/>
      <c r="AE70" s="21" t="b">
        <f t="shared" si="17"/>
        <v>0</v>
      </c>
      <c r="AF70" s="23"/>
      <c r="AG70" s="21" t="b">
        <f t="shared" si="18"/>
        <v>0</v>
      </c>
      <c r="AH70" s="23"/>
      <c r="AI70" s="21" t="b">
        <f t="shared" si="19"/>
        <v>0</v>
      </c>
      <c r="AJ70" s="23"/>
      <c r="AK70" s="21" t="b">
        <f t="shared" si="20"/>
        <v>0</v>
      </c>
      <c r="AL70" s="23"/>
      <c r="AM70" s="21" t="b">
        <f t="shared" si="21"/>
        <v>0</v>
      </c>
      <c r="AN70" s="23"/>
      <c r="AO70" s="21" t="b">
        <f t="shared" si="22"/>
        <v>0</v>
      </c>
      <c r="AP70" s="23"/>
      <c r="AQ70" s="21" t="b">
        <f t="shared" si="23"/>
        <v>0</v>
      </c>
      <c r="AR70" s="23"/>
      <c r="AS70" s="21" t="b">
        <f t="shared" si="24"/>
        <v>0</v>
      </c>
      <c r="AT70" s="23"/>
      <c r="AU70" s="21" t="b">
        <f t="shared" si="25"/>
        <v>0</v>
      </c>
      <c r="AV70" s="23"/>
      <c r="AW70" s="21" t="b">
        <f t="shared" si="26"/>
        <v>0</v>
      </c>
      <c r="AX70" s="23"/>
      <c r="AY70" s="21" t="b">
        <f t="shared" si="27"/>
        <v>0</v>
      </c>
      <c r="AZ70" s="23"/>
      <c r="BA70" s="21" t="b">
        <f t="shared" si="28"/>
        <v>0</v>
      </c>
      <c r="BB70" s="23"/>
      <c r="BC70" s="21" t="b">
        <f t="shared" si="29"/>
        <v>0</v>
      </c>
      <c r="BD70" s="23"/>
      <c r="BE70" s="21" t="b">
        <f t="shared" si="30"/>
        <v>0</v>
      </c>
      <c r="BF70" s="23"/>
      <c r="BG70" s="21" t="b">
        <f t="shared" si="0"/>
        <v>0</v>
      </c>
      <c r="BH70" s="21" t="str">
        <f t="shared" si="1"/>
        <v xml:space="preserve"> </v>
      </c>
      <c r="BI70" s="21"/>
      <c r="BJ70" s="21" t="b">
        <f t="shared" si="9"/>
        <v>0</v>
      </c>
      <c r="BK70" s="21" t="str">
        <f t="shared" si="2"/>
        <v xml:space="preserve"> </v>
      </c>
      <c r="BL70" s="21" t="str">
        <f t="shared" si="3"/>
        <v xml:space="preserve"> </v>
      </c>
      <c r="BM70" s="21" t="str">
        <f t="shared" si="4"/>
        <v/>
      </c>
      <c r="BN70" s="22"/>
    </row>
    <row r="71" spans="2:66" ht="63" customHeight="1" x14ac:dyDescent="0.3">
      <c r="B71" s="25"/>
      <c r="C71" s="22"/>
      <c r="D71" s="22"/>
      <c r="E71" s="35"/>
      <c r="F71" s="27"/>
      <c r="G71" s="27"/>
      <c r="H71" s="22"/>
      <c r="I71" s="19" t="b">
        <f t="shared" si="5"/>
        <v>0</v>
      </c>
      <c r="J71" s="23"/>
      <c r="K71" s="19" t="b">
        <f t="shared" si="10"/>
        <v>0</v>
      </c>
      <c r="L71" s="23"/>
      <c r="M71" s="44" t="b">
        <f t="shared" si="11"/>
        <v>0</v>
      </c>
      <c r="N71" s="23"/>
      <c r="O71" s="44" t="b">
        <f t="shared" si="12"/>
        <v>0</v>
      </c>
      <c r="P71" s="23"/>
      <c r="Q71" s="44" t="b">
        <f t="shared" si="6"/>
        <v>0</v>
      </c>
      <c r="R71" s="21" t="str">
        <f t="shared" si="7"/>
        <v xml:space="preserve">  </v>
      </c>
      <c r="S71" s="24" t="str">
        <f t="shared" si="8"/>
        <v xml:space="preserve"> </v>
      </c>
      <c r="T71" s="22"/>
      <c r="U71" s="21"/>
      <c r="V71" s="23"/>
      <c r="W71" s="21" t="b">
        <f t="shared" si="13"/>
        <v>0</v>
      </c>
      <c r="X71" s="23"/>
      <c r="Y71" s="21" t="b">
        <f t="shared" si="14"/>
        <v>0</v>
      </c>
      <c r="Z71" s="23"/>
      <c r="AA71" s="21" t="b">
        <f t="shared" si="15"/>
        <v>0</v>
      </c>
      <c r="AB71" s="23"/>
      <c r="AC71" s="21" t="b">
        <f t="shared" si="16"/>
        <v>0</v>
      </c>
      <c r="AD71" s="23"/>
      <c r="AE71" s="21" t="b">
        <f t="shared" si="17"/>
        <v>0</v>
      </c>
      <c r="AF71" s="23"/>
      <c r="AG71" s="21" t="b">
        <f t="shared" si="18"/>
        <v>0</v>
      </c>
      <c r="AH71" s="23"/>
      <c r="AI71" s="21" t="b">
        <f t="shared" si="19"/>
        <v>0</v>
      </c>
      <c r="AJ71" s="23"/>
      <c r="AK71" s="21" t="b">
        <f t="shared" si="20"/>
        <v>0</v>
      </c>
      <c r="AL71" s="23"/>
      <c r="AM71" s="21" t="b">
        <f t="shared" si="21"/>
        <v>0</v>
      </c>
      <c r="AN71" s="23"/>
      <c r="AO71" s="21" t="b">
        <f t="shared" si="22"/>
        <v>0</v>
      </c>
      <c r="AP71" s="23"/>
      <c r="AQ71" s="21" t="b">
        <f t="shared" si="23"/>
        <v>0</v>
      </c>
      <c r="AR71" s="23"/>
      <c r="AS71" s="21" t="b">
        <f t="shared" si="24"/>
        <v>0</v>
      </c>
      <c r="AT71" s="23"/>
      <c r="AU71" s="21" t="b">
        <f t="shared" si="25"/>
        <v>0</v>
      </c>
      <c r="AV71" s="23"/>
      <c r="AW71" s="21" t="b">
        <f t="shared" si="26"/>
        <v>0</v>
      </c>
      <c r="AX71" s="23"/>
      <c r="AY71" s="21" t="b">
        <f t="shared" si="27"/>
        <v>0</v>
      </c>
      <c r="AZ71" s="23"/>
      <c r="BA71" s="21" t="b">
        <f t="shared" si="28"/>
        <v>0</v>
      </c>
      <c r="BB71" s="23"/>
      <c r="BC71" s="21" t="b">
        <f t="shared" si="29"/>
        <v>0</v>
      </c>
      <c r="BD71" s="23"/>
      <c r="BE71" s="21" t="b">
        <f t="shared" si="30"/>
        <v>0</v>
      </c>
      <c r="BF71" s="23"/>
      <c r="BG71" s="21" t="b">
        <f t="shared" si="0"/>
        <v>0</v>
      </c>
      <c r="BH71" s="21" t="str">
        <f t="shared" si="1"/>
        <v xml:space="preserve"> </v>
      </c>
      <c r="BI71" s="21"/>
      <c r="BJ71" s="21" t="b">
        <f t="shared" si="9"/>
        <v>0</v>
      </c>
      <c r="BK71" s="21" t="str">
        <f t="shared" si="2"/>
        <v xml:space="preserve"> </v>
      </c>
      <c r="BL71" s="21" t="str">
        <f t="shared" si="3"/>
        <v xml:space="preserve"> </v>
      </c>
      <c r="BM71" s="21" t="str">
        <f t="shared" si="4"/>
        <v/>
      </c>
      <c r="BN71" s="22"/>
    </row>
    <row r="72" spans="2:66" ht="63" customHeight="1" x14ac:dyDescent="0.3">
      <c r="B72" s="25"/>
      <c r="C72" s="22"/>
      <c r="D72" s="22"/>
      <c r="E72" s="35"/>
      <c r="F72" s="27"/>
      <c r="G72" s="27"/>
      <c r="H72" s="22"/>
      <c r="I72" s="19" t="b">
        <f t="shared" si="5"/>
        <v>0</v>
      </c>
      <c r="J72" s="23"/>
      <c r="K72" s="19" t="b">
        <f t="shared" si="10"/>
        <v>0</v>
      </c>
      <c r="L72" s="23"/>
      <c r="M72" s="44" t="b">
        <f t="shared" si="11"/>
        <v>0</v>
      </c>
      <c r="N72" s="23"/>
      <c r="O72" s="44" t="b">
        <f t="shared" si="12"/>
        <v>0</v>
      </c>
      <c r="P72" s="23"/>
      <c r="Q72" s="44" t="b">
        <f t="shared" si="6"/>
        <v>0</v>
      </c>
      <c r="R72" s="21" t="str">
        <f t="shared" si="7"/>
        <v xml:space="preserve">  </v>
      </c>
      <c r="S72" s="24" t="str">
        <f t="shared" si="8"/>
        <v xml:space="preserve"> </v>
      </c>
      <c r="T72" s="22"/>
      <c r="U72" s="21"/>
      <c r="V72" s="23"/>
      <c r="W72" s="21" t="b">
        <f t="shared" si="13"/>
        <v>0</v>
      </c>
      <c r="X72" s="23"/>
      <c r="Y72" s="21" t="b">
        <f t="shared" si="14"/>
        <v>0</v>
      </c>
      <c r="Z72" s="23"/>
      <c r="AA72" s="21" t="b">
        <f t="shared" si="15"/>
        <v>0</v>
      </c>
      <c r="AB72" s="23"/>
      <c r="AC72" s="21" t="b">
        <f t="shared" si="16"/>
        <v>0</v>
      </c>
      <c r="AD72" s="23"/>
      <c r="AE72" s="21" t="b">
        <f t="shared" si="17"/>
        <v>0</v>
      </c>
      <c r="AF72" s="23"/>
      <c r="AG72" s="21" t="b">
        <f t="shared" si="18"/>
        <v>0</v>
      </c>
      <c r="AH72" s="23"/>
      <c r="AI72" s="21" t="b">
        <f t="shared" si="19"/>
        <v>0</v>
      </c>
      <c r="AJ72" s="23"/>
      <c r="AK72" s="21" t="b">
        <f t="shared" si="20"/>
        <v>0</v>
      </c>
      <c r="AL72" s="23"/>
      <c r="AM72" s="21" t="b">
        <f t="shared" si="21"/>
        <v>0</v>
      </c>
      <c r="AN72" s="23"/>
      <c r="AO72" s="21" t="b">
        <f t="shared" si="22"/>
        <v>0</v>
      </c>
      <c r="AP72" s="23"/>
      <c r="AQ72" s="21" t="b">
        <f t="shared" si="23"/>
        <v>0</v>
      </c>
      <c r="AR72" s="23"/>
      <c r="AS72" s="21" t="b">
        <f t="shared" si="24"/>
        <v>0</v>
      </c>
      <c r="AT72" s="23"/>
      <c r="AU72" s="21" t="b">
        <f t="shared" si="25"/>
        <v>0</v>
      </c>
      <c r="AV72" s="23"/>
      <c r="AW72" s="21" t="b">
        <f t="shared" si="26"/>
        <v>0</v>
      </c>
      <c r="AX72" s="23"/>
      <c r="AY72" s="21" t="b">
        <f t="shared" si="27"/>
        <v>0</v>
      </c>
      <c r="AZ72" s="23"/>
      <c r="BA72" s="21" t="b">
        <f t="shared" si="28"/>
        <v>0</v>
      </c>
      <c r="BB72" s="23"/>
      <c r="BC72" s="21" t="b">
        <f t="shared" si="29"/>
        <v>0</v>
      </c>
      <c r="BD72" s="23"/>
      <c r="BE72" s="21" t="b">
        <f t="shared" si="30"/>
        <v>0</v>
      </c>
      <c r="BF72" s="23"/>
      <c r="BG72" s="21" t="b">
        <f t="shared" si="0"/>
        <v>0</v>
      </c>
      <c r="BH72" s="21" t="str">
        <f t="shared" si="1"/>
        <v xml:space="preserve"> </v>
      </c>
      <c r="BI72" s="21"/>
      <c r="BJ72" s="21" t="b">
        <f t="shared" si="9"/>
        <v>0</v>
      </c>
      <c r="BK72" s="21" t="str">
        <f t="shared" si="2"/>
        <v xml:space="preserve"> </v>
      </c>
      <c r="BL72" s="21" t="str">
        <f t="shared" si="3"/>
        <v xml:space="preserve"> </v>
      </c>
      <c r="BM72" s="21" t="str">
        <f t="shared" si="4"/>
        <v/>
      </c>
      <c r="BN72" s="22"/>
    </row>
    <row r="73" spans="2:66" ht="63" customHeight="1" x14ac:dyDescent="0.3">
      <c r="B73" s="25"/>
      <c r="C73" s="22"/>
      <c r="D73" s="22"/>
      <c r="E73" s="35"/>
      <c r="F73" s="27"/>
      <c r="G73" s="27"/>
      <c r="H73" s="22"/>
      <c r="I73" s="19" t="b">
        <f t="shared" si="5"/>
        <v>0</v>
      </c>
      <c r="J73" s="23"/>
      <c r="K73" s="19" t="b">
        <f t="shared" si="10"/>
        <v>0</v>
      </c>
      <c r="L73" s="23"/>
      <c r="M73" s="44" t="b">
        <f t="shared" si="11"/>
        <v>0</v>
      </c>
      <c r="N73" s="23"/>
      <c r="O73" s="44" t="b">
        <f t="shared" si="12"/>
        <v>0</v>
      </c>
      <c r="P73" s="23"/>
      <c r="Q73" s="44" t="b">
        <f t="shared" si="6"/>
        <v>0</v>
      </c>
      <c r="R73" s="21" t="str">
        <f t="shared" si="7"/>
        <v xml:space="preserve">  </v>
      </c>
      <c r="S73" s="24" t="str">
        <f t="shared" si="8"/>
        <v xml:space="preserve"> </v>
      </c>
      <c r="T73" s="22"/>
      <c r="U73" s="21"/>
      <c r="V73" s="23"/>
      <c r="W73" s="21" t="b">
        <f t="shared" si="13"/>
        <v>0</v>
      </c>
      <c r="X73" s="23"/>
      <c r="Y73" s="21" t="b">
        <f t="shared" si="14"/>
        <v>0</v>
      </c>
      <c r="Z73" s="23"/>
      <c r="AA73" s="21" t="b">
        <f t="shared" si="15"/>
        <v>0</v>
      </c>
      <c r="AB73" s="23"/>
      <c r="AC73" s="21" t="b">
        <f t="shared" si="16"/>
        <v>0</v>
      </c>
      <c r="AD73" s="23"/>
      <c r="AE73" s="21" t="b">
        <f t="shared" si="17"/>
        <v>0</v>
      </c>
      <c r="AF73" s="23"/>
      <c r="AG73" s="21" t="b">
        <f t="shared" si="18"/>
        <v>0</v>
      </c>
      <c r="AH73" s="23"/>
      <c r="AI73" s="21" t="b">
        <f t="shared" si="19"/>
        <v>0</v>
      </c>
      <c r="AJ73" s="23"/>
      <c r="AK73" s="21" t="b">
        <f t="shared" si="20"/>
        <v>0</v>
      </c>
      <c r="AL73" s="23"/>
      <c r="AM73" s="21" t="b">
        <f t="shared" si="21"/>
        <v>0</v>
      </c>
      <c r="AN73" s="23"/>
      <c r="AO73" s="21" t="b">
        <f t="shared" si="22"/>
        <v>0</v>
      </c>
      <c r="AP73" s="23"/>
      <c r="AQ73" s="21" t="b">
        <f t="shared" si="23"/>
        <v>0</v>
      </c>
      <c r="AR73" s="23"/>
      <c r="AS73" s="21" t="b">
        <f t="shared" si="24"/>
        <v>0</v>
      </c>
      <c r="AT73" s="23"/>
      <c r="AU73" s="21" t="b">
        <f t="shared" si="25"/>
        <v>0</v>
      </c>
      <c r="AV73" s="23"/>
      <c r="AW73" s="21" t="b">
        <f t="shared" si="26"/>
        <v>0</v>
      </c>
      <c r="AX73" s="23"/>
      <c r="AY73" s="21" t="b">
        <f t="shared" si="27"/>
        <v>0</v>
      </c>
      <c r="AZ73" s="23"/>
      <c r="BA73" s="21" t="b">
        <f t="shared" si="28"/>
        <v>0</v>
      </c>
      <c r="BB73" s="23"/>
      <c r="BC73" s="21" t="b">
        <f t="shared" si="29"/>
        <v>0</v>
      </c>
      <c r="BD73" s="23"/>
      <c r="BE73" s="21" t="b">
        <f t="shared" si="30"/>
        <v>0</v>
      </c>
      <c r="BF73" s="23"/>
      <c r="BG73" s="21" t="b">
        <f t="shared" si="0"/>
        <v>0</v>
      </c>
      <c r="BH73" s="21" t="str">
        <f t="shared" si="1"/>
        <v xml:space="preserve"> </v>
      </c>
      <c r="BI73" s="21"/>
      <c r="BJ73" s="21" t="b">
        <f t="shared" si="9"/>
        <v>0</v>
      </c>
      <c r="BK73" s="21" t="str">
        <f t="shared" si="2"/>
        <v xml:space="preserve"> </v>
      </c>
      <c r="BL73" s="21" t="str">
        <f t="shared" si="3"/>
        <v xml:space="preserve"> </v>
      </c>
      <c r="BM73" s="21" t="str">
        <f t="shared" si="4"/>
        <v/>
      </c>
      <c r="BN73" s="22"/>
    </row>
    <row r="74" spans="2:66" ht="63" customHeight="1" x14ac:dyDescent="0.3">
      <c r="B74" s="25"/>
      <c r="C74" s="22"/>
      <c r="D74" s="22"/>
      <c r="E74" s="35"/>
      <c r="F74" s="27"/>
      <c r="G74" s="27"/>
      <c r="H74" s="22"/>
      <c r="I74" s="19" t="b">
        <f t="shared" si="5"/>
        <v>0</v>
      </c>
      <c r="J74" s="23"/>
      <c r="K74" s="19" t="b">
        <f t="shared" si="10"/>
        <v>0</v>
      </c>
      <c r="L74" s="23"/>
      <c r="M74" s="44" t="b">
        <f t="shared" si="11"/>
        <v>0</v>
      </c>
      <c r="N74" s="23"/>
      <c r="O74" s="44" t="b">
        <f t="shared" si="12"/>
        <v>0</v>
      </c>
      <c r="P74" s="23"/>
      <c r="Q74" s="44" t="b">
        <f t="shared" si="6"/>
        <v>0</v>
      </c>
      <c r="R74" s="21" t="str">
        <f t="shared" si="7"/>
        <v xml:space="preserve">  </v>
      </c>
      <c r="S74" s="24" t="str">
        <f t="shared" si="8"/>
        <v xml:space="preserve"> </v>
      </c>
      <c r="T74" s="22"/>
      <c r="U74" s="21"/>
      <c r="V74" s="23"/>
      <c r="W74" s="21" t="b">
        <f t="shared" si="13"/>
        <v>0</v>
      </c>
      <c r="X74" s="23"/>
      <c r="Y74" s="21" t="b">
        <f t="shared" si="14"/>
        <v>0</v>
      </c>
      <c r="Z74" s="23"/>
      <c r="AA74" s="21" t="b">
        <f t="shared" si="15"/>
        <v>0</v>
      </c>
      <c r="AB74" s="23"/>
      <c r="AC74" s="21" t="b">
        <f t="shared" si="16"/>
        <v>0</v>
      </c>
      <c r="AD74" s="23"/>
      <c r="AE74" s="21" t="b">
        <f t="shared" si="17"/>
        <v>0</v>
      </c>
      <c r="AF74" s="23"/>
      <c r="AG74" s="21" t="b">
        <f t="shared" si="18"/>
        <v>0</v>
      </c>
      <c r="AH74" s="23"/>
      <c r="AI74" s="21" t="b">
        <f t="shared" si="19"/>
        <v>0</v>
      </c>
      <c r="AJ74" s="23"/>
      <c r="AK74" s="21" t="b">
        <f t="shared" si="20"/>
        <v>0</v>
      </c>
      <c r="AL74" s="23"/>
      <c r="AM74" s="21" t="b">
        <f t="shared" si="21"/>
        <v>0</v>
      </c>
      <c r="AN74" s="23"/>
      <c r="AO74" s="21" t="b">
        <f t="shared" si="22"/>
        <v>0</v>
      </c>
      <c r="AP74" s="23"/>
      <c r="AQ74" s="21" t="b">
        <f t="shared" si="23"/>
        <v>0</v>
      </c>
      <c r="AR74" s="23"/>
      <c r="AS74" s="21" t="b">
        <f t="shared" si="24"/>
        <v>0</v>
      </c>
      <c r="AT74" s="23"/>
      <c r="AU74" s="21" t="b">
        <f t="shared" si="25"/>
        <v>0</v>
      </c>
      <c r="AV74" s="23"/>
      <c r="AW74" s="21" t="b">
        <f t="shared" si="26"/>
        <v>0</v>
      </c>
      <c r="AX74" s="23"/>
      <c r="AY74" s="21" t="b">
        <f t="shared" si="27"/>
        <v>0</v>
      </c>
      <c r="AZ74" s="23"/>
      <c r="BA74" s="21" t="b">
        <f t="shared" si="28"/>
        <v>0</v>
      </c>
      <c r="BB74" s="23"/>
      <c r="BC74" s="21" t="b">
        <f t="shared" si="29"/>
        <v>0</v>
      </c>
      <c r="BD74" s="23"/>
      <c r="BE74" s="21" t="b">
        <f t="shared" si="30"/>
        <v>0</v>
      </c>
      <c r="BF74" s="23"/>
      <c r="BG74" s="21" t="b">
        <f t="shared" si="0"/>
        <v>0</v>
      </c>
      <c r="BH74" s="21" t="str">
        <f t="shared" si="1"/>
        <v xml:space="preserve"> </v>
      </c>
      <c r="BI74" s="21"/>
      <c r="BJ74" s="21" t="b">
        <f t="shared" si="9"/>
        <v>0</v>
      </c>
      <c r="BK74" s="21" t="str">
        <f t="shared" si="2"/>
        <v xml:space="preserve"> </v>
      </c>
      <c r="BL74" s="21" t="str">
        <f t="shared" si="3"/>
        <v xml:space="preserve"> </v>
      </c>
      <c r="BM74" s="21" t="str">
        <f t="shared" si="4"/>
        <v/>
      </c>
      <c r="BN74" s="22"/>
    </row>
    <row r="75" spans="2:66" ht="63" customHeight="1" x14ac:dyDescent="0.3">
      <c r="B75" s="25"/>
      <c r="C75" s="22"/>
      <c r="D75" s="22"/>
      <c r="E75" s="35"/>
      <c r="F75" s="27"/>
      <c r="G75" s="27"/>
      <c r="H75" s="22"/>
      <c r="I75" s="19" t="b">
        <f t="shared" si="5"/>
        <v>0</v>
      </c>
      <c r="J75" s="23"/>
      <c r="K75" s="19" t="b">
        <f t="shared" si="10"/>
        <v>0</v>
      </c>
      <c r="L75" s="23"/>
      <c r="M75" s="44" t="b">
        <f t="shared" si="11"/>
        <v>0</v>
      </c>
      <c r="N75" s="23"/>
      <c r="O75" s="44" t="b">
        <f t="shared" si="12"/>
        <v>0</v>
      </c>
      <c r="P75" s="23"/>
      <c r="Q75" s="44" t="b">
        <f t="shared" si="6"/>
        <v>0</v>
      </c>
      <c r="R75" s="21" t="str">
        <f t="shared" si="7"/>
        <v xml:space="preserve">  </v>
      </c>
      <c r="S75" s="24" t="str">
        <f t="shared" si="8"/>
        <v xml:space="preserve"> </v>
      </c>
      <c r="T75" s="22"/>
      <c r="U75" s="21"/>
      <c r="V75" s="23"/>
      <c r="W75" s="21" t="b">
        <f t="shared" si="13"/>
        <v>0</v>
      </c>
      <c r="X75" s="23"/>
      <c r="Y75" s="21" t="b">
        <f t="shared" si="14"/>
        <v>0</v>
      </c>
      <c r="Z75" s="23"/>
      <c r="AA75" s="21" t="b">
        <f t="shared" si="15"/>
        <v>0</v>
      </c>
      <c r="AB75" s="23"/>
      <c r="AC75" s="21" t="b">
        <f t="shared" si="16"/>
        <v>0</v>
      </c>
      <c r="AD75" s="23"/>
      <c r="AE75" s="21" t="b">
        <f t="shared" si="17"/>
        <v>0</v>
      </c>
      <c r="AF75" s="23"/>
      <c r="AG75" s="21" t="b">
        <f t="shared" si="18"/>
        <v>0</v>
      </c>
      <c r="AH75" s="23"/>
      <c r="AI75" s="21" t="b">
        <f t="shared" si="19"/>
        <v>0</v>
      </c>
      <c r="AJ75" s="23"/>
      <c r="AK75" s="21" t="b">
        <f t="shared" si="20"/>
        <v>0</v>
      </c>
      <c r="AL75" s="23"/>
      <c r="AM75" s="21" t="b">
        <f t="shared" si="21"/>
        <v>0</v>
      </c>
      <c r="AN75" s="23"/>
      <c r="AO75" s="21" t="b">
        <f t="shared" si="22"/>
        <v>0</v>
      </c>
      <c r="AP75" s="23"/>
      <c r="AQ75" s="21" t="b">
        <f t="shared" si="23"/>
        <v>0</v>
      </c>
      <c r="AR75" s="23"/>
      <c r="AS75" s="21" t="b">
        <f t="shared" si="24"/>
        <v>0</v>
      </c>
      <c r="AT75" s="23"/>
      <c r="AU75" s="21" t="b">
        <f t="shared" si="25"/>
        <v>0</v>
      </c>
      <c r="AV75" s="23"/>
      <c r="AW75" s="21" t="b">
        <f t="shared" si="26"/>
        <v>0</v>
      </c>
      <c r="AX75" s="23"/>
      <c r="AY75" s="21" t="b">
        <f t="shared" si="27"/>
        <v>0</v>
      </c>
      <c r="AZ75" s="23"/>
      <c r="BA75" s="21" t="b">
        <f t="shared" si="28"/>
        <v>0</v>
      </c>
      <c r="BB75" s="23"/>
      <c r="BC75" s="21" t="b">
        <f t="shared" si="29"/>
        <v>0</v>
      </c>
      <c r="BD75" s="23"/>
      <c r="BE75" s="21" t="b">
        <f t="shared" si="30"/>
        <v>0</v>
      </c>
      <c r="BF75" s="23"/>
      <c r="BG75" s="21" t="b">
        <f t="shared" si="0"/>
        <v>0</v>
      </c>
      <c r="BH75" s="21" t="str">
        <f t="shared" si="1"/>
        <v xml:space="preserve"> </v>
      </c>
      <c r="BI75" s="21"/>
      <c r="BJ75" s="21" t="b">
        <f t="shared" si="9"/>
        <v>0</v>
      </c>
      <c r="BK75" s="21" t="str">
        <f t="shared" si="2"/>
        <v xml:space="preserve"> </v>
      </c>
      <c r="BL75" s="21" t="str">
        <f t="shared" si="3"/>
        <v xml:space="preserve"> </v>
      </c>
      <c r="BM75" s="21" t="str">
        <f t="shared" si="4"/>
        <v/>
      </c>
      <c r="BN75" s="22"/>
    </row>
    <row r="76" spans="2:66" ht="63" customHeight="1" x14ac:dyDescent="0.3">
      <c r="B76" s="25"/>
      <c r="C76" s="22"/>
      <c r="D76" s="22"/>
      <c r="E76" s="35"/>
      <c r="F76" s="27"/>
      <c r="G76" s="27"/>
      <c r="H76" s="22"/>
      <c r="I76" s="19" t="b">
        <f t="shared" si="5"/>
        <v>0</v>
      </c>
      <c r="J76" s="23"/>
      <c r="K76" s="19" t="b">
        <f t="shared" si="10"/>
        <v>0</v>
      </c>
      <c r="L76" s="23"/>
      <c r="M76" s="44" t="b">
        <f t="shared" si="11"/>
        <v>0</v>
      </c>
      <c r="N76" s="23"/>
      <c r="O76" s="44" t="b">
        <f t="shared" si="12"/>
        <v>0</v>
      </c>
      <c r="P76" s="23"/>
      <c r="Q76" s="44" t="b">
        <f t="shared" si="6"/>
        <v>0</v>
      </c>
      <c r="R76" s="21" t="str">
        <f t="shared" si="7"/>
        <v xml:space="preserve">  </v>
      </c>
      <c r="S76" s="24" t="str">
        <f t="shared" si="8"/>
        <v xml:space="preserve"> </v>
      </c>
      <c r="T76" s="22"/>
      <c r="U76" s="21"/>
      <c r="V76" s="23"/>
      <c r="W76" s="21" t="b">
        <f t="shared" si="13"/>
        <v>0</v>
      </c>
      <c r="X76" s="23"/>
      <c r="Y76" s="21" t="b">
        <f t="shared" si="14"/>
        <v>0</v>
      </c>
      <c r="Z76" s="23"/>
      <c r="AA76" s="21" t="b">
        <f t="shared" si="15"/>
        <v>0</v>
      </c>
      <c r="AB76" s="23"/>
      <c r="AC76" s="21" t="b">
        <f t="shared" si="16"/>
        <v>0</v>
      </c>
      <c r="AD76" s="23"/>
      <c r="AE76" s="21" t="b">
        <f t="shared" si="17"/>
        <v>0</v>
      </c>
      <c r="AF76" s="23"/>
      <c r="AG76" s="21" t="b">
        <f t="shared" si="18"/>
        <v>0</v>
      </c>
      <c r="AH76" s="23"/>
      <c r="AI76" s="21" t="b">
        <f t="shared" si="19"/>
        <v>0</v>
      </c>
      <c r="AJ76" s="23"/>
      <c r="AK76" s="21" t="b">
        <f t="shared" si="20"/>
        <v>0</v>
      </c>
      <c r="AL76" s="23"/>
      <c r="AM76" s="21" t="b">
        <f t="shared" si="21"/>
        <v>0</v>
      </c>
      <c r="AN76" s="23"/>
      <c r="AO76" s="21" t="b">
        <f t="shared" si="22"/>
        <v>0</v>
      </c>
      <c r="AP76" s="23"/>
      <c r="AQ76" s="21" t="b">
        <f t="shared" si="23"/>
        <v>0</v>
      </c>
      <c r="AR76" s="23"/>
      <c r="AS76" s="21" t="b">
        <f t="shared" si="24"/>
        <v>0</v>
      </c>
      <c r="AT76" s="23"/>
      <c r="AU76" s="21" t="b">
        <f t="shared" si="25"/>
        <v>0</v>
      </c>
      <c r="AV76" s="23"/>
      <c r="AW76" s="21" t="b">
        <f t="shared" si="26"/>
        <v>0</v>
      </c>
      <c r="AX76" s="23"/>
      <c r="AY76" s="21" t="b">
        <f t="shared" si="27"/>
        <v>0</v>
      </c>
      <c r="AZ76" s="23"/>
      <c r="BA76" s="21" t="b">
        <f t="shared" si="28"/>
        <v>0</v>
      </c>
      <c r="BB76" s="23"/>
      <c r="BC76" s="21" t="b">
        <f t="shared" si="29"/>
        <v>0</v>
      </c>
      <c r="BD76" s="23"/>
      <c r="BE76" s="21" t="b">
        <f t="shared" si="30"/>
        <v>0</v>
      </c>
      <c r="BF76" s="23"/>
      <c r="BG76" s="21" t="b">
        <f t="shared" si="0"/>
        <v>0</v>
      </c>
      <c r="BH76" s="21" t="str">
        <f t="shared" si="1"/>
        <v xml:space="preserve"> </v>
      </c>
      <c r="BI76" s="21"/>
      <c r="BJ76" s="21" t="b">
        <f t="shared" si="9"/>
        <v>0</v>
      </c>
      <c r="BK76" s="21" t="str">
        <f t="shared" si="2"/>
        <v xml:space="preserve"> </v>
      </c>
      <c r="BL76" s="21" t="str">
        <f t="shared" si="3"/>
        <v xml:space="preserve"> </v>
      </c>
      <c r="BM76" s="21" t="str">
        <f t="shared" si="4"/>
        <v/>
      </c>
      <c r="BN76" s="22"/>
    </row>
    <row r="77" spans="2:66" ht="63" customHeight="1" x14ac:dyDescent="0.3">
      <c r="B77" s="25"/>
      <c r="C77" s="22"/>
      <c r="D77" s="22"/>
      <c r="E77" s="35"/>
      <c r="F77" s="27"/>
      <c r="G77" s="27"/>
      <c r="H77" s="22"/>
      <c r="I77" s="19" t="b">
        <f t="shared" si="5"/>
        <v>0</v>
      </c>
      <c r="J77" s="23"/>
      <c r="K77" s="19" t="b">
        <f t="shared" si="10"/>
        <v>0</v>
      </c>
      <c r="L77" s="23"/>
      <c r="M77" s="44" t="b">
        <f t="shared" si="11"/>
        <v>0</v>
      </c>
      <c r="N77" s="23"/>
      <c r="O77" s="44" t="b">
        <f t="shared" si="12"/>
        <v>0</v>
      </c>
      <c r="P77" s="23"/>
      <c r="Q77" s="44" t="b">
        <f t="shared" si="6"/>
        <v>0</v>
      </c>
      <c r="R77" s="21" t="str">
        <f t="shared" si="7"/>
        <v xml:space="preserve">  </v>
      </c>
      <c r="S77" s="24" t="str">
        <f t="shared" si="8"/>
        <v xml:space="preserve"> </v>
      </c>
      <c r="T77" s="22"/>
      <c r="U77" s="21"/>
      <c r="V77" s="23"/>
      <c r="W77" s="21" t="b">
        <f t="shared" si="13"/>
        <v>0</v>
      </c>
      <c r="X77" s="23"/>
      <c r="Y77" s="21" t="b">
        <f t="shared" si="14"/>
        <v>0</v>
      </c>
      <c r="Z77" s="23"/>
      <c r="AA77" s="21" t="b">
        <f t="shared" si="15"/>
        <v>0</v>
      </c>
      <c r="AB77" s="23"/>
      <c r="AC77" s="21" t="b">
        <f t="shared" si="16"/>
        <v>0</v>
      </c>
      <c r="AD77" s="23"/>
      <c r="AE77" s="21" t="b">
        <f t="shared" si="17"/>
        <v>0</v>
      </c>
      <c r="AF77" s="23"/>
      <c r="AG77" s="21" t="b">
        <f t="shared" si="18"/>
        <v>0</v>
      </c>
      <c r="AH77" s="23"/>
      <c r="AI77" s="21" t="b">
        <f t="shared" si="19"/>
        <v>0</v>
      </c>
      <c r="AJ77" s="23"/>
      <c r="AK77" s="21" t="b">
        <f t="shared" si="20"/>
        <v>0</v>
      </c>
      <c r="AL77" s="23"/>
      <c r="AM77" s="21" t="b">
        <f t="shared" si="21"/>
        <v>0</v>
      </c>
      <c r="AN77" s="23"/>
      <c r="AO77" s="21" t="b">
        <f t="shared" si="22"/>
        <v>0</v>
      </c>
      <c r="AP77" s="23"/>
      <c r="AQ77" s="21" t="b">
        <f t="shared" si="23"/>
        <v>0</v>
      </c>
      <c r="AR77" s="23"/>
      <c r="AS77" s="21" t="b">
        <f t="shared" si="24"/>
        <v>0</v>
      </c>
      <c r="AT77" s="23"/>
      <c r="AU77" s="21" t="b">
        <f t="shared" si="25"/>
        <v>0</v>
      </c>
      <c r="AV77" s="23"/>
      <c r="AW77" s="21" t="b">
        <f t="shared" si="26"/>
        <v>0</v>
      </c>
      <c r="AX77" s="23"/>
      <c r="AY77" s="21" t="b">
        <f t="shared" si="27"/>
        <v>0</v>
      </c>
      <c r="AZ77" s="23"/>
      <c r="BA77" s="21" t="b">
        <f t="shared" si="28"/>
        <v>0</v>
      </c>
      <c r="BB77" s="23"/>
      <c r="BC77" s="21" t="b">
        <f t="shared" si="29"/>
        <v>0</v>
      </c>
      <c r="BD77" s="23"/>
      <c r="BE77" s="21" t="b">
        <f t="shared" si="30"/>
        <v>0</v>
      </c>
      <c r="BF77" s="23"/>
      <c r="BG77" s="21" t="b">
        <f t="shared" si="0"/>
        <v>0</v>
      </c>
      <c r="BH77" s="21" t="str">
        <f t="shared" si="1"/>
        <v xml:space="preserve"> </v>
      </c>
      <c r="BI77" s="21"/>
      <c r="BJ77" s="21" t="b">
        <f t="shared" si="9"/>
        <v>0</v>
      </c>
      <c r="BK77" s="21" t="str">
        <f t="shared" si="2"/>
        <v xml:space="preserve"> </v>
      </c>
      <c r="BL77" s="21" t="str">
        <f t="shared" si="3"/>
        <v xml:space="preserve"> </v>
      </c>
      <c r="BM77" s="21" t="str">
        <f t="shared" si="4"/>
        <v/>
      </c>
      <c r="BN77" s="22"/>
    </row>
    <row r="78" spans="2:66" ht="63" customHeight="1" x14ac:dyDescent="0.3">
      <c r="B78" s="25"/>
      <c r="C78" s="22"/>
      <c r="D78" s="22"/>
      <c r="E78" s="35"/>
      <c r="F78" s="27"/>
      <c r="G78" s="27"/>
      <c r="H78" s="22"/>
      <c r="I78" s="19" t="b">
        <f t="shared" si="5"/>
        <v>0</v>
      </c>
      <c r="J78" s="23"/>
      <c r="K78" s="19" t="b">
        <f t="shared" si="10"/>
        <v>0</v>
      </c>
      <c r="L78" s="23"/>
      <c r="M78" s="44" t="b">
        <f t="shared" si="11"/>
        <v>0</v>
      </c>
      <c r="N78" s="23"/>
      <c r="O78" s="44" t="b">
        <f t="shared" si="12"/>
        <v>0</v>
      </c>
      <c r="P78" s="23"/>
      <c r="Q78" s="44" t="b">
        <f t="shared" si="6"/>
        <v>0</v>
      </c>
      <c r="R78" s="21" t="str">
        <f t="shared" si="7"/>
        <v xml:space="preserve">  </v>
      </c>
      <c r="S78" s="24" t="str">
        <f t="shared" si="8"/>
        <v xml:space="preserve"> </v>
      </c>
      <c r="T78" s="22"/>
      <c r="U78" s="21"/>
      <c r="V78" s="23"/>
      <c r="W78" s="21" t="b">
        <f t="shared" si="13"/>
        <v>0</v>
      </c>
      <c r="X78" s="23"/>
      <c r="Y78" s="21" t="b">
        <f t="shared" si="14"/>
        <v>0</v>
      </c>
      <c r="Z78" s="23"/>
      <c r="AA78" s="21" t="b">
        <f t="shared" si="15"/>
        <v>0</v>
      </c>
      <c r="AB78" s="23"/>
      <c r="AC78" s="21" t="b">
        <f t="shared" si="16"/>
        <v>0</v>
      </c>
      <c r="AD78" s="23"/>
      <c r="AE78" s="21" t="b">
        <f t="shared" si="17"/>
        <v>0</v>
      </c>
      <c r="AF78" s="23"/>
      <c r="AG78" s="21" t="b">
        <f t="shared" si="18"/>
        <v>0</v>
      </c>
      <c r="AH78" s="23"/>
      <c r="AI78" s="21" t="b">
        <f t="shared" si="19"/>
        <v>0</v>
      </c>
      <c r="AJ78" s="23"/>
      <c r="AK78" s="21" t="b">
        <f t="shared" si="20"/>
        <v>0</v>
      </c>
      <c r="AL78" s="23"/>
      <c r="AM78" s="21" t="b">
        <f t="shared" si="21"/>
        <v>0</v>
      </c>
      <c r="AN78" s="23"/>
      <c r="AO78" s="21" t="b">
        <f t="shared" si="22"/>
        <v>0</v>
      </c>
      <c r="AP78" s="23"/>
      <c r="AQ78" s="21" t="b">
        <f t="shared" si="23"/>
        <v>0</v>
      </c>
      <c r="AR78" s="23"/>
      <c r="AS78" s="21" t="b">
        <f t="shared" si="24"/>
        <v>0</v>
      </c>
      <c r="AT78" s="23"/>
      <c r="AU78" s="21" t="b">
        <f t="shared" si="25"/>
        <v>0</v>
      </c>
      <c r="AV78" s="23"/>
      <c r="AW78" s="21" t="b">
        <f t="shared" si="26"/>
        <v>0</v>
      </c>
      <c r="AX78" s="23"/>
      <c r="AY78" s="21" t="b">
        <f t="shared" si="27"/>
        <v>0</v>
      </c>
      <c r="AZ78" s="23"/>
      <c r="BA78" s="21" t="b">
        <f t="shared" si="28"/>
        <v>0</v>
      </c>
      <c r="BB78" s="23"/>
      <c r="BC78" s="21" t="b">
        <f t="shared" si="29"/>
        <v>0</v>
      </c>
      <c r="BD78" s="23"/>
      <c r="BE78" s="21" t="b">
        <f t="shared" si="30"/>
        <v>0</v>
      </c>
      <c r="BF78" s="23"/>
      <c r="BG78" s="21" t="b">
        <f t="shared" ref="BG78:BG102" si="31">IF(BF78="SI",1,IF(BF78="NO",0))</f>
        <v>0</v>
      </c>
      <c r="BH78" s="21" t="str">
        <f t="shared" ref="BH78:BH102" si="32">IF(BJ78=FALSE," ",IF(BJ78&lt;6,"Moderado",IF(BJ78&gt;11,"Catastrófico",IF(BJ78&gt;5,"Mayor"))))</f>
        <v xml:space="preserve"> </v>
      </c>
      <c r="BI78" s="21"/>
      <c r="BJ78" s="21" t="b">
        <f t="shared" si="9"/>
        <v>0</v>
      </c>
      <c r="BK78" s="21" t="str">
        <f t="shared" ref="BK78:BK102" si="33">IF(BL78="Moderado",3,IF(BL78="Mayor",4,IF(BL78="Catastrófico",5,IF(BL78=" "," "))))</f>
        <v xml:space="preserve"> </v>
      </c>
      <c r="BL78" s="21" t="str">
        <f t="shared" ref="BL78:BL102" si="34">IF(BJ78&gt;=0,BH78)</f>
        <v xml:space="preserve"> </v>
      </c>
      <c r="BM78" s="21" t="str">
        <f t="shared" ref="BM78:BM102" si="35">IF(OR(AND(S78="Casi seguro",BL78="Moderado"),AND(S78="Casi seguro",BL78="Mayor"),AND(S78="Casi seguro",BL78="Catastrófico"),AND(S78="Probable",BL78="Mayor"),AND(S78="Probable",BL78="Catastrófico"),AND(S78="Posible",BL78="Mayor"),AND(S78="Posible",BL78="Catastrófico"),AND(S78="Improbable",BL78="Catastrófico"),AND(S78="Rara vez",BL78="Catastrófico")),"Zona Extrema",IF(OR(AND(S78="Rara vez",BL78="Mayor"),AND(S78="Improbable",BL78="Mayor"),AND(S78="Posible",BL78="Moderado"),AND(S78="Probable",BL78="Menor"),AND(S78="Probable",BL78="Moderado"),AND(S78="Casi seguro",BL78="Insignificante"),AND(S78="Casi seguro",BL78="Menor")),"Zona Alta",IF(OR(AND(S78="Rara vez",BL78="Moderado"),AND(S78="Improbable",BL78="Moderado"),AND(S78="Posible",BL78="Menor"),AND(S78="Probable",BL78="Insignificante")),"Zona Moderada",IF(OR(AND(S78="Rara Vez",BL78="Insignificante"),AND(S78="Improbable",BL78="Insignificante"),AND(S78="Posible",BL78="Insignificante"),AND(S78="Rara vez",BL78="Menor"),AND(S78="Improbable",BL78="Menor")),"Zona Baja",""))))</f>
        <v/>
      </c>
      <c r="BN78" s="22"/>
    </row>
    <row r="79" spans="2:66" ht="63" customHeight="1" x14ac:dyDescent="0.3">
      <c r="B79" s="25"/>
      <c r="C79" s="22"/>
      <c r="D79" s="22"/>
      <c r="E79" s="35"/>
      <c r="F79" s="27"/>
      <c r="G79" s="27"/>
      <c r="H79" s="22"/>
      <c r="I79" s="19" t="b">
        <f t="shared" si="5"/>
        <v>0</v>
      </c>
      <c r="J79" s="23"/>
      <c r="K79" s="19" t="b">
        <f t="shared" si="10"/>
        <v>0</v>
      </c>
      <c r="L79" s="23"/>
      <c r="M79" s="44" t="b">
        <f t="shared" si="11"/>
        <v>0</v>
      </c>
      <c r="N79" s="23"/>
      <c r="O79" s="44" t="b">
        <f t="shared" si="12"/>
        <v>0</v>
      </c>
      <c r="P79" s="23"/>
      <c r="Q79" s="44" t="b">
        <f t="shared" si="6"/>
        <v>0</v>
      </c>
      <c r="R79" s="21" t="str">
        <f t="shared" si="7"/>
        <v xml:space="preserve">  </v>
      </c>
      <c r="S79" s="24" t="str">
        <f t="shared" si="8"/>
        <v xml:space="preserve"> </v>
      </c>
      <c r="T79" s="22"/>
      <c r="U79" s="21"/>
      <c r="V79" s="23"/>
      <c r="W79" s="21" t="b">
        <f t="shared" si="13"/>
        <v>0</v>
      </c>
      <c r="X79" s="23"/>
      <c r="Y79" s="21" t="b">
        <f t="shared" si="14"/>
        <v>0</v>
      </c>
      <c r="Z79" s="23"/>
      <c r="AA79" s="21" t="b">
        <f t="shared" si="15"/>
        <v>0</v>
      </c>
      <c r="AB79" s="23"/>
      <c r="AC79" s="21" t="b">
        <f t="shared" si="16"/>
        <v>0</v>
      </c>
      <c r="AD79" s="23"/>
      <c r="AE79" s="21" t="b">
        <f t="shared" si="17"/>
        <v>0</v>
      </c>
      <c r="AF79" s="23"/>
      <c r="AG79" s="21" t="b">
        <f t="shared" si="18"/>
        <v>0</v>
      </c>
      <c r="AH79" s="23"/>
      <c r="AI79" s="21" t="b">
        <f t="shared" si="19"/>
        <v>0</v>
      </c>
      <c r="AJ79" s="23"/>
      <c r="AK79" s="21" t="b">
        <f t="shared" si="20"/>
        <v>0</v>
      </c>
      <c r="AL79" s="23"/>
      <c r="AM79" s="21" t="b">
        <f t="shared" si="21"/>
        <v>0</v>
      </c>
      <c r="AN79" s="23"/>
      <c r="AO79" s="21" t="b">
        <f t="shared" si="22"/>
        <v>0</v>
      </c>
      <c r="AP79" s="23"/>
      <c r="AQ79" s="21" t="b">
        <f t="shared" si="23"/>
        <v>0</v>
      </c>
      <c r="AR79" s="23"/>
      <c r="AS79" s="21" t="b">
        <f t="shared" si="24"/>
        <v>0</v>
      </c>
      <c r="AT79" s="23"/>
      <c r="AU79" s="21" t="b">
        <f t="shared" si="25"/>
        <v>0</v>
      </c>
      <c r="AV79" s="23"/>
      <c r="AW79" s="21" t="b">
        <f t="shared" si="26"/>
        <v>0</v>
      </c>
      <c r="AX79" s="23"/>
      <c r="AY79" s="21" t="b">
        <f t="shared" si="27"/>
        <v>0</v>
      </c>
      <c r="AZ79" s="23"/>
      <c r="BA79" s="21" t="b">
        <f t="shared" si="28"/>
        <v>0</v>
      </c>
      <c r="BB79" s="23"/>
      <c r="BC79" s="21" t="b">
        <f t="shared" si="29"/>
        <v>0</v>
      </c>
      <c r="BD79" s="23"/>
      <c r="BE79" s="21" t="b">
        <f t="shared" si="30"/>
        <v>0</v>
      </c>
      <c r="BF79" s="23"/>
      <c r="BG79" s="21" t="b">
        <f t="shared" si="31"/>
        <v>0</v>
      </c>
      <c r="BH79" s="21" t="str">
        <f t="shared" si="32"/>
        <v xml:space="preserve"> </v>
      </c>
      <c r="BI79" s="21"/>
      <c r="BJ79" s="21" t="b">
        <f t="shared" si="9"/>
        <v>0</v>
      </c>
      <c r="BK79" s="21" t="str">
        <f t="shared" si="33"/>
        <v xml:space="preserve"> </v>
      </c>
      <c r="BL79" s="21" t="str">
        <f t="shared" si="34"/>
        <v xml:space="preserve"> </v>
      </c>
      <c r="BM79" s="21" t="str">
        <f t="shared" si="35"/>
        <v/>
      </c>
      <c r="BN79" s="22"/>
    </row>
    <row r="80" spans="2:66" ht="63" customHeight="1" x14ac:dyDescent="0.3">
      <c r="B80" s="25"/>
      <c r="C80" s="22"/>
      <c r="D80" s="22"/>
      <c r="E80" s="35"/>
      <c r="F80" s="27"/>
      <c r="G80" s="27"/>
      <c r="H80" s="22"/>
      <c r="I80" s="19" t="b">
        <f t="shared" ref="I80:I102" si="36">IF(H80="Posible",3,IF(H80="Rara vez",1,IF(H80="Improbable",2,IF(H80="Probable",4,IF(H80="Casi seguro",5)))))</f>
        <v>0</v>
      </c>
      <c r="J80" s="23"/>
      <c r="K80" s="19" t="b">
        <f t="shared" si="10"/>
        <v>0</v>
      </c>
      <c r="L80" s="23"/>
      <c r="M80" s="44" t="b">
        <f t="shared" si="11"/>
        <v>0</v>
      </c>
      <c r="N80" s="23"/>
      <c r="O80" s="44" t="b">
        <f t="shared" si="12"/>
        <v>0</v>
      </c>
      <c r="P80" s="23"/>
      <c r="Q80" s="44" t="b">
        <f t="shared" ref="Q80:Q102" si="37">IF(P80="Posible",3,IF(P80="Rara vez",1,IF(P80="Improbable",2,IF(P80="Probable",4,IF(P80="Casi seguro",5)))))</f>
        <v>0</v>
      </c>
      <c r="R80" s="21" t="str">
        <f t="shared" ref="R80:R102" si="38">IFERROR(IF(I80=FALSE,ROUND(AVERAGE(K80,M80,O80,Q80),0),IF(I80&gt;0,I80)),"  ")</f>
        <v xml:space="preserve">  </v>
      </c>
      <c r="S80" s="24" t="str">
        <f t="shared" ref="S80:S102" si="39">IF(AND(COUNTBLANK(H80)=1,COUNTBLANK(J80)=1)," ",IF(R80=1,"Rara vez",IF(R80=2,"Improbable",IF(R80=3,"Posible",IF(R80=4,"Probable",IF(R80=5,"Casi seguro"))))))</f>
        <v xml:space="preserve"> </v>
      </c>
      <c r="T80" s="22"/>
      <c r="U80" s="21"/>
      <c r="V80" s="23"/>
      <c r="W80" s="21" t="b">
        <f t="shared" si="13"/>
        <v>0</v>
      </c>
      <c r="X80" s="23"/>
      <c r="Y80" s="21" t="b">
        <f t="shared" si="14"/>
        <v>0</v>
      </c>
      <c r="Z80" s="23"/>
      <c r="AA80" s="21" t="b">
        <f t="shared" si="15"/>
        <v>0</v>
      </c>
      <c r="AB80" s="23"/>
      <c r="AC80" s="21" t="b">
        <f t="shared" si="16"/>
        <v>0</v>
      </c>
      <c r="AD80" s="23"/>
      <c r="AE80" s="21" t="b">
        <f t="shared" si="17"/>
        <v>0</v>
      </c>
      <c r="AF80" s="23"/>
      <c r="AG80" s="21" t="b">
        <f t="shared" si="18"/>
        <v>0</v>
      </c>
      <c r="AH80" s="23"/>
      <c r="AI80" s="21" t="b">
        <f t="shared" si="19"/>
        <v>0</v>
      </c>
      <c r="AJ80" s="23"/>
      <c r="AK80" s="21" t="b">
        <f t="shared" si="20"/>
        <v>0</v>
      </c>
      <c r="AL80" s="23"/>
      <c r="AM80" s="21" t="b">
        <f t="shared" si="21"/>
        <v>0</v>
      </c>
      <c r="AN80" s="23"/>
      <c r="AO80" s="21" t="b">
        <f t="shared" si="22"/>
        <v>0</v>
      </c>
      <c r="AP80" s="23"/>
      <c r="AQ80" s="21" t="b">
        <f t="shared" si="23"/>
        <v>0</v>
      </c>
      <c r="AR80" s="23"/>
      <c r="AS80" s="21" t="b">
        <f t="shared" si="24"/>
        <v>0</v>
      </c>
      <c r="AT80" s="23"/>
      <c r="AU80" s="21" t="b">
        <f t="shared" si="25"/>
        <v>0</v>
      </c>
      <c r="AV80" s="23"/>
      <c r="AW80" s="21" t="b">
        <f t="shared" si="26"/>
        <v>0</v>
      </c>
      <c r="AX80" s="23"/>
      <c r="AY80" s="21" t="b">
        <f t="shared" si="27"/>
        <v>0</v>
      </c>
      <c r="AZ80" s="23"/>
      <c r="BA80" s="21" t="b">
        <f t="shared" si="28"/>
        <v>0</v>
      </c>
      <c r="BB80" s="23"/>
      <c r="BC80" s="21" t="b">
        <f t="shared" si="29"/>
        <v>0</v>
      </c>
      <c r="BD80" s="23"/>
      <c r="BE80" s="21" t="b">
        <f t="shared" si="30"/>
        <v>0</v>
      </c>
      <c r="BF80" s="23"/>
      <c r="BG80" s="21" t="b">
        <f t="shared" si="31"/>
        <v>0</v>
      </c>
      <c r="BH80" s="21" t="str">
        <f t="shared" si="32"/>
        <v xml:space="preserve"> </v>
      </c>
      <c r="BI80" s="21"/>
      <c r="BJ80" s="21" t="b">
        <f t="shared" ref="BJ80:BJ102" si="40">IF(OR(E80="Corrupción ",E80="Conflicto de Intereses"),W80+Y80+AA80+AC80+AE80+AG80+AI80+AK80+AM80+AO80+AQ80+AS80+AU80+AW80+AY80+BA80+BC80+BE80+BG80)</f>
        <v>0</v>
      </c>
      <c r="BK80" s="21" t="str">
        <f t="shared" si="33"/>
        <v xml:space="preserve"> </v>
      </c>
      <c r="BL80" s="21" t="str">
        <f t="shared" si="34"/>
        <v xml:space="preserve"> </v>
      </c>
      <c r="BM80" s="21" t="str">
        <f t="shared" si="35"/>
        <v/>
      </c>
      <c r="BN80" s="22"/>
    </row>
    <row r="81" spans="2:66" ht="63" customHeight="1" x14ac:dyDescent="0.3">
      <c r="B81" s="25"/>
      <c r="C81" s="22"/>
      <c r="D81" s="22"/>
      <c r="E81" s="35"/>
      <c r="F81" s="27"/>
      <c r="G81" s="27"/>
      <c r="H81" s="22"/>
      <c r="I81" s="19" t="b">
        <f t="shared" si="36"/>
        <v>0</v>
      </c>
      <c r="J81" s="23"/>
      <c r="K81" s="19" t="b">
        <f t="shared" si="10"/>
        <v>0</v>
      </c>
      <c r="L81" s="23"/>
      <c r="M81" s="44" t="b">
        <f t="shared" si="11"/>
        <v>0</v>
      </c>
      <c r="N81" s="23"/>
      <c r="O81" s="44" t="b">
        <f t="shared" si="12"/>
        <v>0</v>
      </c>
      <c r="P81" s="23"/>
      <c r="Q81" s="44" t="b">
        <f t="shared" si="37"/>
        <v>0</v>
      </c>
      <c r="R81" s="21" t="str">
        <f t="shared" si="38"/>
        <v xml:space="preserve">  </v>
      </c>
      <c r="S81" s="24" t="str">
        <f t="shared" si="39"/>
        <v xml:space="preserve"> </v>
      </c>
      <c r="T81" s="22"/>
      <c r="U81" s="21"/>
      <c r="V81" s="23"/>
      <c r="W81" s="21" t="b">
        <f t="shared" si="13"/>
        <v>0</v>
      </c>
      <c r="X81" s="23"/>
      <c r="Y81" s="21" t="b">
        <f t="shared" si="14"/>
        <v>0</v>
      </c>
      <c r="Z81" s="23"/>
      <c r="AA81" s="21" t="b">
        <f t="shared" si="15"/>
        <v>0</v>
      </c>
      <c r="AB81" s="23"/>
      <c r="AC81" s="21" t="b">
        <f t="shared" si="16"/>
        <v>0</v>
      </c>
      <c r="AD81" s="23"/>
      <c r="AE81" s="21" t="b">
        <f t="shared" si="17"/>
        <v>0</v>
      </c>
      <c r="AF81" s="23"/>
      <c r="AG81" s="21" t="b">
        <f t="shared" si="18"/>
        <v>0</v>
      </c>
      <c r="AH81" s="23"/>
      <c r="AI81" s="21" t="b">
        <f t="shared" si="19"/>
        <v>0</v>
      </c>
      <c r="AJ81" s="23"/>
      <c r="AK81" s="21" t="b">
        <f t="shared" si="20"/>
        <v>0</v>
      </c>
      <c r="AL81" s="23"/>
      <c r="AM81" s="21" t="b">
        <f t="shared" si="21"/>
        <v>0</v>
      </c>
      <c r="AN81" s="23"/>
      <c r="AO81" s="21" t="b">
        <f t="shared" si="22"/>
        <v>0</v>
      </c>
      <c r="AP81" s="23"/>
      <c r="AQ81" s="21" t="b">
        <f t="shared" si="23"/>
        <v>0</v>
      </c>
      <c r="AR81" s="23"/>
      <c r="AS81" s="21" t="b">
        <f t="shared" si="24"/>
        <v>0</v>
      </c>
      <c r="AT81" s="23"/>
      <c r="AU81" s="21" t="b">
        <f t="shared" si="25"/>
        <v>0</v>
      </c>
      <c r="AV81" s="23"/>
      <c r="AW81" s="21" t="b">
        <f t="shared" si="26"/>
        <v>0</v>
      </c>
      <c r="AX81" s="23"/>
      <c r="AY81" s="21" t="b">
        <f t="shared" si="27"/>
        <v>0</v>
      </c>
      <c r="AZ81" s="23"/>
      <c r="BA81" s="21" t="b">
        <f t="shared" si="28"/>
        <v>0</v>
      </c>
      <c r="BB81" s="23"/>
      <c r="BC81" s="21" t="b">
        <f t="shared" si="29"/>
        <v>0</v>
      </c>
      <c r="BD81" s="23"/>
      <c r="BE81" s="21" t="b">
        <f t="shared" si="30"/>
        <v>0</v>
      </c>
      <c r="BF81" s="23"/>
      <c r="BG81" s="21" t="b">
        <f t="shared" si="31"/>
        <v>0</v>
      </c>
      <c r="BH81" s="21" t="str">
        <f t="shared" si="32"/>
        <v xml:space="preserve"> </v>
      </c>
      <c r="BI81" s="21"/>
      <c r="BJ81" s="21" t="b">
        <f t="shared" si="40"/>
        <v>0</v>
      </c>
      <c r="BK81" s="21" t="str">
        <f t="shared" si="33"/>
        <v xml:space="preserve"> </v>
      </c>
      <c r="BL81" s="21" t="str">
        <f t="shared" si="34"/>
        <v xml:space="preserve"> </v>
      </c>
      <c r="BM81" s="21" t="str">
        <f t="shared" si="35"/>
        <v/>
      </c>
      <c r="BN81" s="22"/>
    </row>
    <row r="82" spans="2:66" ht="63" customHeight="1" x14ac:dyDescent="0.3">
      <c r="B82" s="25"/>
      <c r="C82" s="22"/>
      <c r="D82" s="22"/>
      <c r="E82" s="35"/>
      <c r="F82" s="27"/>
      <c r="G82" s="27"/>
      <c r="H82" s="22"/>
      <c r="I82" s="19" t="b">
        <f t="shared" si="36"/>
        <v>0</v>
      </c>
      <c r="J82" s="23"/>
      <c r="K82" s="19" t="b">
        <f t="shared" si="10"/>
        <v>0</v>
      </c>
      <c r="L82" s="23"/>
      <c r="M82" s="44" t="b">
        <f t="shared" si="11"/>
        <v>0</v>
      </c>
      <c r="N82" s="23"/>
      <c r="O82" s="44" t="b">
        <f t="shared" si="12"/>
        <v>0</v>
      </c>
      <c r="P82" s="23"/>
      <c r="Q82" s="44" t="b">
        <f t="shared" si="37"/>
        <v>0</v>
      </c>
      <c r="R82" s="21" t="str">
        <f t="shared" si="38"/>
        <v xml:space="preserve">  </v>
      </c>
      <c r="S82" s="24" t="str">
        <f t="shared" si="39"/>
        <v xml:space="preserve"> </v>
      </c>
      <c r="T82" s="22"/>
      <c r="U82" s="21"/>
      <c r="V82" s="23"/>
      <c r="W82" s="21" t="b">
        <f t="shared" si="13"/>
        <v>0</v>
      </c>
      <c r="X82" s="23"/>
      <c r="Y82" s="21" t="b">
        <f t="shared" si="14"/>
        <v>0</v>
      </c>
      <c r="Z82" s="23"/>
      <c r="AA82" s="21" t="b">
        <f t="shared" si="15"/>
        <v>0</v>
      </c>
      <c r="AB82" s="23"/>
      <c r="AC82" s="21" t="b">
        <f t="shared" si="16"/>
        <v>0</v>
      </c>
      <c r="AD82" s="23"/>
      <c r="AE82" s="21" t="b">
        <f t="shared" si="17"/>
        <v>0</v>
      </c>
      <c r="AF82" s="23"/>
      <c r="AG82" s="21" t="b">
        <f t="shared" si="18"/>
        <v>0</v>
      </c>
      <c r="AH82" s="23"/>
      <c r="AI82" s="21" t="b">
        <f t="shared" si="19"/>
        <v>0</v>
      </c>
      <c r="AJ82" s="23"/>
      <c r="AK82" s="21" t="b">
        <f t="shared" si="20"/>
        <v>0</v>
      </c>
      <c r="AL82" s="23"/>
      <c r="AM82" s="21" t="b">
        <f t="shared" si="21"/>
        <v>0</v>
      </c>
      <c r="AN82" s="23"/>
      <c r="AO82" s="21" t="b">
        <f t="shared" si="22"/>
        <v>0</v>
      </c>
      <c r="AP82" s="23"/>
      <c r="AQ82" s="21" t="b">
        <f t="shared" si="23"/>
        <v>0</v>
      </c>
      <c r="AR82" s="23"/>
      <c r="AS82" s="21" t="b">
        <f t="shared" si="24"/>
        <v>0</v>
      </c>
      <c r="AT82" s="23"/>
      <c r="AU82" s="21" t="b">
        <f t="shared" si="25"/>
        <v>0</v>
      </c>
      <c r="AV82" s="23"/>
      <c r="AW82" s="21" t="b">
        <f t="shared" si="26"/>
        <v>0</v>
      </c>
      <c r="AX82" s="23"/>
      <c r="AY82" s="21" t="b">
        <f t="shared" si="27"/>
        <v>0</v>
      </c>
      <c r="AZ82" s="23"/>
      <c r="BA82" s="21" t="b">
        <f t="shared" si="28"/>
        <v>0</v>
      </c>
      <c r="BB82" s="23"/>
      <c r="BC82" s="21" t="b">
        <f t="shared" si="29"/>
        <v>0</v>
      </c>
      <c r="BD82" s="23"/>
      <c r="BE82" s="21" t="b">
        <f t="shared" si="30"/>
        <v>0</v>
      </c>
      <c r="BF82" s="23"/>
      <c r="BG82" s="21" t="b">
        <f t="shared" si="31"/>
        <v>0</v>
      </c>
      <c r="BH82" s="21" t="str">
        <f t="shared" si="32"/>
        <v xml:space="preserve"> </v>
      </c>
      <c r="BI82" s="21"/>
      <c r="BJ82" s="21" t="b">
        <f t="shared" si="40"/>
        <v>0</v>
      </c>
      <c r="BK82" s="21" t="str">
        <f t="shared" si="33"/>
        <v xml:space="preserve"> </v>
      </c>
      <c r="BL82" s="21" t="str">
        <f t="shared" si="34"/>
        <v xml:space="preserve"> </v>
      </c>
      <c r="BM82" s="21" t="str">
        <f t="shared" si="35"/>
        <v/>
      </c>
      <c r="BN82" s="22"/>
    </row>
    <row r="83" spans="2:66" ht="63" customHeight="1" x14ac:dyDescent="0.3">
      <c r="B83" s="25"/>
      <c r="C83" s="22"/>
      <c r="D83" s="22"/>
      <c r="E83" s="35"/>
      <c r="F83" s="27"/>
      <c r="G83" s="27"/>
      <c r="H83" s="22"/>
      <c r="I83" s="19" t="b">
        <f t="shared" si="36"/>
        <v>0</v>
      </c>
      <c r="J83" s="23"/>
      <c r="K83" s="19" t="b">
        <f t="shared" si="10"/>
        <v>0</v>
      </c>
      <c r="L83" s="23"/>
      <c r="M83" s="44" t="b">
        <f t="shared" si="11"/>
        <v>0</v>
      </c>
      <c r="N83" s="23"/>
      <c r="O83" s="44" t="b">
        <f t="shared" si="12"/>
        <v>0</v>
      </c>
      <c r="P83" s="23"/>
      <c r="Q83" s="44" t="b">
        <f t="shared" si="37"/>
        <v>0</v>
      </c>
      <c r="R83" s="21" t="str">
        <f t="shared" si="38"/>
        <v xml:space="preserve">  </v>
      </c>
      <c r="S83" s="24" t="str">
        <f t="shared" si="39"/>
        <v xml:space="preserve"> </v>
      </c>
      <c r="T83" s="22"/>
      <c r="U83" s="21"/>
      <c r="V83" s="23"/>
      <c r="W83" s="21" t="b">
        <f t="shared" si="13"/>
        <v>0</v>
      </c>
      <c r="X83" s="23"/>
      <c r="Y83" s="21" t="b">
        <f t="shared" si="14"/>
        <v>0</v>
      </c>
      <c r="Z83" s="23"/>
      <c r="AA83" s="21" t="b">
        <f t="shared" si="15"/>
        <v>0</v>
      </c>
      <c r="AB83" s="23"/>
      <c r="AC83" s="21" t="b">
        <f t="shared" si="16"/>
        <v>0</v>
      </c>
      <c r="AD83" s="23"/>
      <c r="AE83" s="21" t="b">
        <f t="shared" si="17"/>
        <v>0</v>
      </c>
      <c r="AF83" s="23"/>
      <c r="AG83" s="21" t="b">
        <f t="shared" si="18"/>
        <v>0</v>
      </c>
      <c r="AH83" s="23"/>
      <c r="AI83" s="21" t="b">
        <f t="shared" si="19"/>
        <v>0</v>
      </c>
      <c r="AJ83" s="23"/>
      <c r="AK83" s="21" t="b">
        <f t="shared" si="20"/>
        <v>0</v>
      </c>
      <c r="AL83" s="23"/>
      <c r="AM83" s="21" t="b">
        <f t="shared" si="21"/>
        <v>0</v>
      </c>
      <c r="AN83" s="23"/>
      <c r="AO83" s="21" t="b">
        <f t="shared" si="22"/>
        <v>0</v>
      </c>
      <c r="AP83" s="23"/>
      <c r="AQ83" s="21" t="b">
        <f t="shared" si="23"/>
        <v>0</v>
      </c>
      <c r="AR83" s="23"/>
      <c r="AS83" s="21" t="b">
        <f t="shared" si="24"/>
        <v>0</v>
      </c>
      <c r="AT83" s="23"/>
      <c r="AU83" s="21" t="b">
        <f t="shared" si="25"/>
        <v>0</v>
      </c>
      <c r="AV83" s="23"/>
      <c r="AW83" s="21" t="b">
        <f t="shared" si="26"/>
        <v>0</v>
      </c>
      <c r="AX83" s="23"/>
      <c r="AY83" s="21" t="b">
        <f t="shared" si="27"/>
        <v>0</v>
      </c>
      <c r="AZ83" s="23"/>
      <c r="BA83" s="21" t="b">
        <f t="shared" si="28"/>
        <v>0</v>
      </c>
      <c r="BB83" s="23"/>
      <c r="BC83" s="21" t="b">
        <f t="shared" si="29"/>
        <v>0</v>
      </c>
      <c r="BD83" s="23"/>
      <c r="BE83" s="21" t="b">
        <f t="shared" si="30"/>
        <v>0</v>
      </c>
      <c r="BF83" s="23"/>
      <c r="BG83" s="21" t="b">
        <f t="shared" si="31"/>
        <v>0</v>
      </c>
      <c r="BH83" s="21" t="str">
        <f t="shared" si="32"/>
        <v xml:space="preserve"> </v>
      </c>
      <c r="BI83" s="21"/>
      <c r="BJ83" s="21" t="b">
        <f t="shared" si="40"/>
        <v>0</v>
      </c>
      <c r="BK83" s="21" t="str">
        <f t="shared" si="33"/>
        <v xml:space="preserve"> </v>
      </c>
      <c r="BL83" s="21" t="str">
        <f t="shared" si="34"/>
        <v xml:space="preserve"> </v>
      </c>
      <c r="BM83" s="21" t="str">
        <f t="shared" si="35"/>
        <v/>
      </c>
      <c r="BN83" s="22"/>
    </row>
    <row r="84" spans="2:66" ht="63" customHeight="1" x14ac:dyDescent="0.3">
      <c r="B84" s="25"/>
      <c r="C84" s="22"/>
      <c r="D84" s="22"/>
      <c r="E84" s="35"/>
      <c r="F84" s="27"/>
      <c r="G84" s="27"/>
      <c r="H84" s="22"/>
      <c r="I84" s="19" t="b">
        <f t="shared" si="36"/>
        <v>0</v>
      </c>
      <c r="J84" s="23"/>
      <c r="K84" s="19" t="b">
        <f t="shared" si="10"/>
        <v>0</v>
      </c>
      <c r="L84" s="23"/>
      <c r="M84" s="44" t="b">
        <f t="shared" si="11"/>
        <v>0</v>
      </c>
      <c r="N84" s="23"/>
      <c r="O84" s="44" t="b">
        <f t="shared" si="12"/>
        <v>0</v>
      </c>
      <c r="P84" s="23"/>
      <c r="Q84" s="44" t="b">
        <f t="shared" si="37"/>
        <v>0</v>
      </c>
      <c r="R84" s="21" t="str">
        <f t="shared" si="38"/>
        <v xml:space="preserve">  </v>
      </c>
      <c r="S84" s="24" t="str">
        <f t="shared" si="39"/>
        <v xml:space="preserve"> </v>
      </c>
      <c r="T84" s="22"/>
      <c r="U84" s="21"/>
      <c r="V84" s="23"/>
      <c r="W84" s="21" t="b">
        <f t="shared" si="13"/>
        <v>0</v>
      </c>
      <c r="X84" s="23"/>
      <c r="Y84" s="21" t="b">
        <f t="shared" si="14"/>
        <v>0</v>
      </c>
      <c r="Z84" s="23"/>
      <c r="AA84" s="21" t="b">
        <f t="shared" si="15"/>
        <v>0</v>
      </c>
      <c r="AB84" s="23"/>
      <c r="AC84" s="21" t="b">
        <f t="shared" si="16"/>
        <v>0</v>
      </c>
      <c r="AD84" s="23"/>
      <c r="AE84" s="21" t="b">
        <f t="shared" si="17"/>
        <v>0</v>
      </c>
      <c r="AF84" s="23"/>
      <c r="AG84" s="21" t="b">
        <f t="shared" si="18"/>
        <v>0</v>
      </c>
      <c r="AH84" s="23"/>
      <c r="AI84" s="21" t="b">
        <f t="shared" si="19"/>
        <v>0</v>
      </c>
      <c r="AJ84" s="23"/>
      <c r="AK84" s="21" t="b">
        <f t="shared" si="20"/>
        <v>0</v>
      </c>
      <c r="AL84" s="23"/>
      <c r="AM84" s="21" t="b">
        <f t="shared" si="21"/>
        <v>0</v>
      </c>
      <c r="AN84" s="23"/>
      <c r="AO84" s="21" t="b">
        <f t="shared" si="22"/>
        <v>0</v>
      </c>
      <c r="AP84" s="23"/>
      <c r="AQ84" s="21" t="b">
        <f t="shared" si="23"/>
        <v>0</v>
      </c>
      <c r="AR84" s="23"/>
      <c r="AS84" s="21" t="b">
        <f t="shared" si="24"/>
        <v>0</v>
      </c>
      <c r="AT84" s="23"/>
      <c r="AU84" s="21" t="b">
        <f t="shared" si="25"/>
        <v>0</v>
      </c>
      <c r="AV84" s="23"/>
      <c r="AW84" s="21" t="b">
        <f t="shared" si="26"/>
        <v>0</v>
      </c>
      <c r="AX84" s="23"/>
      <c r="AY84" s="21" t="b">
        <f t="shared" si="27"/>
        <v>0</v>
      </c>
      <c r="AZ84" s="23"/>
      <c r="BA84" s="21" t="b">
        <f t="shared" si="28"/>
        <v>0</v>
      </c>
      <c r="BB84" s="23"/>
      <c r="BC84" s="21" t="b">
        <f t="shared" si="29"/>
        <v>0</v>
      </c>
      <c r="BD84" s="23"/>
      <c r="BE84" s="21" t="b">
        <f t="shared" si="30"/>
        <v>0</v>
      </c>
      <c r="BF84" s="23"/>
      <c r="BG84" s="21" t="b">
        <f t="shared" si="31"/>
        <v>0</v>
      </c>
      <c r="BH84" s="21" t="str">
        <f t="shared" si="32"/>
        <v xml:space="preserve"> </v>
      </c>
      <c r="BI84" s="21"/>
      <c r="BJ84" s="21" t="b">
        <f t="shared" si="40"/>
        <v>0</v>
      </c>
      <c r="BK84" s="21" t="str">
        <f t="shared" si="33"/>
        <v xml:space="preserve"> </v>
      </c>
      <c r="BL84" s="21" t="str">
        <f t="shared" si="34"/>
        <v xml:space="preserve"> </v>
      </c>
      <c r="BM84" s="21" t="str">
        <f t="shared" si="35"/>
        <v/>
      </c>
      <c r="BN84" s="22"/>
    </row>
    <row r="85" spans="2:66" ht="63" customHeight="1" x14ac:dyDescent="0.3">
      <c r="B85" s="25"/>
      <c r="C85" s="22"/>
      <c r="D85" s="22"/>
      <c r="E85" s="35"/>
      <c r="F85" s="27"/>
      <c r="G85" s="27"/>
      <c r="H85" s="22"/>
      <c r="I85" s="19" t="b">
        <f t="shared" si="36"/>
        <v>0</v>
      </c>
      <c r="J85" s="23"/>
      <c r="K85" s="19" t="b">
        <f t="shared" si="10"/>
        <v>0</v>
      </c>
      <c r="L85" s="23"/>
      <c r="M85" s="44" t="b">
        <f t="shared" si="11"/>
        <v>0</v>
      </c>
      <c r="N85" s="23"/>
      <c r="O85" s="44" t="b">
        <f t="shared" si="12"/>
        <v>0</v>
      </c>
      <c r="P85" s="23"/>
      <c r="Q85" s="44" t="b">
        <f t="shared" si="37"/>
        <v>0</v>
      </c>
      <c r="R85" s="21" t="str">
        <f t="shared" si="38"/>
        <v xml:space="preserve">  </v>
      </c>
      <c r="S85" s="24" t="str">
        <f t="shared" si="39"/>
        <v xml:space="preserve"> </v>
      </c>
      <c r="T85" s="22"/>
      <c r="U85" s="21"/>
      <c r="V85" s="23"/>
      <c r="W85" s="21" t="b">
        <f t="shared" si="13"/>
        <v>0</v>
      </c>
      <c r="X85" s="23"/>
      <c r="Y85" s="21" t="b">
        <f t="shared" si="14"/>
        <v>0</v>
      </c>
      <c r="Z85" s="23"/>
      <c r="AA85" s="21" t="b">
        <f t="shared" si="15"/>
        <v>0</v>
      </c>
      <c r="AB85" s="23"/>
      <c r="AC85" s="21" t="b">
        <f t="shared" si="16"/>
        <v>0</v>
      </c>
      <c r="AD85" s="23"/>
      <c r="AE85" s="21" t="b">
        <f t="shared" si="17"/>
        <v>0</v>
      </c>
      <c r="AF85" s="23"/>
      <c r="AG85" s="21" t="b">
        <f t="shared" si="18"/>
        <v>0</v>
      </c>
      <c r="AH85" s="23"/>
      <c r="AI85" s="21" t="b">
        <f t="shared" si="19"/>
        <v>0</v>
      </c>
      <c r="AJ85" s="23"/>
      <c r="AK85" s="21" t="b">
        <f t="shared" si="20"/>
        <v>0</v>
      </c>
      <c r="AL85" s="23"/>
      <c r="AM85" s="21" t="b">
        <f t="shared" si="21"/>
        <v>0</v>
      </c>
      <c r="AN85" s="23"/>
      <c r="AO85" s="21" t="b">
        <f t="shared" si="22"/>
        <v>0</v>
      </c>
      <c r="AP85" s="23"/>
      <c r="AQ85" s="21" t="b">
        <f t="shared" si="23"/>
        <v>0</v>
      </c>
      <c r="AR85" s="23"/>
      <c r="AS85" s="21" t="b">
        <f t="shared" si="24"/>
        <v>0</v>
      </c>
      <c r="AT85" s="23"/>
      <c r="AU85" s="21" t="b">
        <f t="shared" si="25"/>
        <v>0</v>
      </c>
      <c r="AV85" s="23"/>
      <c r="AW85" s="21" t="b">
        <f t="shared" si="26"/>
        <v>0</v>
      </c>
      <c r="AX85" s="23"/>
      <c r="AY85" s="21" t="b">
        <f t="shared" si="27"/>
        <v>0</v>
      </c>
      <c r="AZ85" s="23"/>
      <c r="BA85" s="21" t="b">
        <f t="shared" si="28"/>
        <v>0</v>
      </c>
      <c r="BB85" s="23"/>
      <c r="BC85" s="21" t="b">
        <f t="shared" si="29"/>
        <v>0</v>
      </c>
      <c r="BD85" s="23"/>
      <c r="BE85" s="21" t="b">
        <f t="shared" si="30"/>
        <v>0</v>
      </c>
      <c r="BF85" s="23"/>
      <c r="BG85" s="21" t="b">
        <f t="shared" si="31"/>
        <v>0</v>
      </c>
      <c r="BH85" s="21" t="str">
        <f t="shared" si="32"/>
        <v xml:space="preserve"> </v>
      </c>
      <c r="BI85" s="21"/>
      <c r="BJ85" s="21" t="b">
        <f t="shared" si="40"/>
        <v>0</v>
      </c>
      <c r="BK85" s="21" t="str">
        <f t="shared" si="33"/>
        <v xml:space="preserve"> </v>
      </c>
      <c r="BL85" s="21" t="str">
        <f t="shared" si="34"/>
        <v xml:space="preserve"> </v>
      </c>
      <c r="BM85" s="21" t="str">
        <f t="shared" si="35"/>
        <v/>
      </c>
      <c r="BN85" s="22"/>
    </row>
    <row r="86" spans="2:66" ht="63" customHeight="1" x14ac:dyDescent="0.3">
      <c r="B86" s="25"/>
      <c r="C86" s="22"/>
      <c r="D86" s="22"/>
      <c r="E86" s="35"/>
      <c r="F86" s="27"/>
      <c r="G86" s="27"/>
      <c r="H86" s="22"/>
      <c r="I86" s="19" t="b">
        <f t="shared" si="36"/>
        <v>0</v>
      </c>
      <c r="J86" s="23"/>
      <c r="K86" s="19" t="b">
        <f t="shared" si="10"/>
        <v>0</v>
      </c>
      <c r="L86" s="23"/>
      <c r="M86" s="44" t="b">
        <f t="shared" si="11"/>
        <v>0</v>
      </c>
      <c r="N86" s="23"/>
      <c r="O86" s="44" t="b">
        <f t="shared" si="12"/>
        <v>0</v>
      </c>
      <c r="P86" s="23"/>
      <c r="Q86" s="44" t="b">
        <f t="shared" si="37"/>
        <v>0</v>
      </c>
      <c r="R86" s="21" t="str">
        <f t="shared" si="38"/>
        <v xml:space="preserve">  </v>
      </c>
      <c r="S86" s="24" t="str">
        <f t="shared" si="39"/>
        <v xml:space="preserve"> </v>
      </c>
      <c r="T86" s="22"/>
      <c r="U86" s="21"/>
      <c r="V86" s="23"/>
      <c r="W86" s="21" t="b">
        <f t="shared" si="13"/>
        <v>0</v>
      </c>
      <c r="X86" s="23"/>
      <c r="Y86" s="21" t="b">
        <f t="shared" si="14"/>
        <v>0</v>
      </c>
      <c r="Z86" s="23"/>
      <c r="AA86" s="21" t="b">
        <f t="shared" si="15"/>
        <v>0</v>
      </c>
      <c r="AB86" s="23"/>
      <c r="AC86" s="21" t="b">
        <f t="shared" si="16"/>
        <v>0</v>
      </c>
      <c r="AD86" s="23"/>
      <c r="AE86" s="21" t="b">
        <f t="shared" si="17"/>
        <v>0</v>
      </c>
      <c r="AF86" s="23"/>
      <c r="AG86" s="21" t="b">
        <f t="shared" si="18"/>
        <v>0</v>
      </c>
      <c r="AH86" s="23"/>
      <c r="AI86" s="21" t="b">
        <f t="shared" si="19"/>
        <v>0</v>
      </c>
      <c r="AJ86" s="23"/>
      <c r="AK86" s="21" t="b">
        <f t="shared" si="20"/>
        <v>0</v>
      </c>
      <c r="AL86" s="23"/>
      <c r="AM86" s="21" t="b">
        <f t="shared" si="21"/>
        <v>0</v>
      </c>
      <c r="AN86" s="23"/>
      <c r="AO86" s="21" t="b">
        <f t="shared" si="22"/>
        <v>0</v>
      </c>
      <c r="AP86" s="23"/>
      <c r="AQ86" s="21" t="b">
        <f t="shared" si="23"/>
        <v>0</v>
      </c>
      <c r="AR86" s="23"/>
      <c r="AS86" s="21" t="b">
        <f t="shared" si="24"/>
        <v>0</v>
      </c>
      <c r="AT86" s="23"/>
      <c r="AU86" s="21" t="b">
        <f t="shared" si="25"/>
        <v>0</v>
      </c>
      <c r="AV86" s="23"/>
      <c r="AW86" s="21" t="b">
        <f t="shared" si="26"/>
        <v>0</v>
      </c>
      <c r="AX86" s="23"/>
      <c r="AY86" s="21" t="b">
        <f t="shared" si="27"/>
        <v>0</v>
      </c>
      <c r="AZ86" s="23"/>
      <c r="BA86" s="21" t="b">
        <f t="shared" si="28"/>
        <v>0</v>
      </c>
      <c r="BB86" s="23"/>
      <c r="BC86" s="21" t="b">
        <f t="shared" si="29"/>
        <v>0</v>
      </c>
      <c r="BD86" s="23"/>
      <c r="BE86" s="21" t="b">
        <f t="shared" si="30"/>
        <v>0</v>
      </c>
      <c r="BF86" s="23"/>
      <c r="BG86" s="21" t="b">
        <f t="shared" si="31"/>
        <v>0</v>
      </c>
      <c r="BH86" s="21" t="str">
        <f t="shared" si="32"/>
        <v xml:space="preserve"> </v>
      </c>
      <c r="BI86" s="21"/>
      <c r="BJ86" s="21" t="b">
        <f t="shared" si="40"/>
        <v>0</v>
      </c>
      <c r="BK86" s="21" t="str">
        <f t="shared" si="33"/>
        <v xml:space="preserve"> </v>
      </c>
      <c r="BL86" s="21" t="str">
        <f t="shared" si="34"/>
        <v xml:space="preserve"> </v>
      </c>
      <c r="BM86" s="21" t="str">
        <f t="shared" si="35"/>
        <v/>
      </c>
      <c r="BN86" s="22"/>
    </row>
    <row r="87" spans="2:66" ht="63" customHeight="1" x14ac:dyDescent="0.3">
      <c r="B87" s="25"/>
      <c r="C87" s="22"/>
      <c r="D87" s="22"/>
      <c r="E87" s="35"/>
      <c r="F87" s="27"/>
      <c r="G87" s="27"/>
      <c r="H87" s="22"/>
      <c r="I87" s="19" t="b">
        <f t="shared" si="36"/>
        <v>0</v>
      </c>
      <c r="J87" s="23"/>
      <c r="K87" s="19" t="b">
        <f t="shared" si="10"/>
        <v>0</v>
      </c>
      <c r="L87" s="23"/>
      <c r="M87" s="44" t="b">
        <f t="shared" si="11"/>
        <v>0</v>
      </c>
      <c r="N87" s="23"/>
      <c r="O87" s="44" t="b">
        <f t="shared" si="12"/>
        <v>0</v>
      </c>
      <c r="P87" s="23"/>
      <c r="Q87" s="44" t="b">
        <f t="shared" si="37"/>
        <v>0</v>
      </c>
      <c r="R87" s="21" t="str">
        <f t="shared" si="38"/>
        <v xml:space="preserve">  </v>
      </c>
      <c r="S87" s="24" t="str">
        <f t="shared" si="39"/>
        <v xml:space="preserve"> </v>
      </c>
      <c r="T87" s="22"/>
      <c r="U87" s="21"/>
      <c r="V87" s="23"/>
      <c r="W87" s="21" t="b">
        <f t="shared" si="13"/>
        <v>0</v>
      </c>
      <c r="X87" s="23"/>
      <c r="Y87" s="21" t="b">
        <f t="shared" si="14"/>
        <v>0</v>
      </c>
      <c r="Z87" s="23"/>
      <c r="AA87" s="21" t="b">
        <f t="shared" si="15"/>
        <v>0</v>
      </c>
      <c r="AB87" s="23"/>
      <c r="AC87" s="21" t="b">
        <f t="shared" si="16"/>
        <v>0</v>
      </c>
      <c r="AD87" s="23"/>
      <c r="AE87" s="21" t="b">
        <f t="shared" si="17"/>
        <v>0</v>
      </c>
      <c r="AF87" s="23"/>
      <c r="AG87" s="21" t="b">
        <f t="shared" si="18"/>
        <v>0</v>
      </c>
      <c r="AH87" s="23"/>
      <c r="AI87" s="21" t="b">
        <f t="shared" si="19"/>
        <v>0</v>
      </c>
      <c r="AJ87" s="23"/>
      <c r="AK87" s="21" t="b">
        <f t="shared" si="20"/>
        <v>0</v>
      </c>
      <c r="AL87" s="23"/>
      <c r="AM87" s="21" t="b">
        <f t="shared" si="21"/>
        <v>0</v>
      </c>
      <c r="AN87" s="23"/>
      <c r="AO87" s="21" t="b">
        <f t="shared" si="22"/>
        <v>0</v>
      </c>
      <c r="AP87" s="23"/>
      <c r="AQ87" s="21" t="b">
        <f t="shared" si="23"/>
        <v>0</v>
      </c>
      <c r="AR87" s="23"/>
      <c r="AS87" s="21" t="b">
        <f t="shared" si="24"/>
        <v>0</v>
      </c>
      <c r="AT87" s="23"/>
      <c r="AU87" s="21" t="b">
        <f t="shared" si="25"/>
        <v>0</v>
      </c>
      <c r="AV87" s="23"/>
      <c r="AW87" s="21" t="b">
        <f t="shared" si="26"/>
        <v>0</v>
      </c>
      <c r="AX87" s="23"/>
      <c r="AY87" s="21" t="b">
        <f t="shared" si="27"/>
        <v>0</v>
      </c>
      <c r="AZ87" s="23"/>
      <c r="BA87" s="21" t="b">
        <f t="shared" si="28"/>
        <v>0</v>
      </c>
      <c r="BB87" s="23"/>
      <c r="BC87" s="21" t="b">
        <f t="shared" si="29"/>
        <v>0</v>
      </c>
      <c r="BD87" s="23"/>
      <c r="BE87" s="21" t="b">
        <f t="shared" si="30"/>
        <v>0</v>
      </c>
      <c r="BF87" s="23"/>
      <c r="BG87" s="21" t="b">
        <f t="shared" si="31"/>
        <v>0</v>
      </c>
      <c r="BH87" s="21" t="str">
        <f t="shared" si="32"/>
        <v xml:space="preserve"> </v>
      </c>
      <c r="BI87" s="21"/>
      <c r="BJ87" s="21" t="b">
        <f t="shared" si="40"/>
        <v>0</v>
      </c>
      <c r="BK87" s="21" t="str">
        <f t="shared" si="33"/>
        <v xml:space="preserve"> </v>
      </c>
      <c r="BL87" s="21" t="str">
        <f t="shared" si="34"/>
        <v xml:space="preserve"> </v>
      </c>
      <c r="BM87" s="21" t="str">
        <f t="shared" si="35"/>
        <v/>
      </c>
      <c r="BN87" s="22"/>
    </row>
    <row r="88" spans="2:66" ht="63" customHeight="1" x14ac:dyDescent="0.3">
      <c r="B88" s="25"/>
      <c r="C88" s="22"/>
      <c r="D88" s="22"/>
      <c r="E88" s="35"/>
      <c r="F88" s="27"/>
      <c r="G88" s="27"/>
      <c r="H88" s="22"/>
      <c r="I88" s="19" t="b">
        <f t="shared" si="36"/>
        <v>0</v>
      </c>
      <c r="J88" s="23"/>
      <c r="K88" s="19" t="b">
        <f t="shared" si="10"/>
        <v>0</v>
      </c>
      <c r="L88" s="23"/>
      <c r="M88" s="44" t="b">
        <f t="shared" si="11"/>
        <v>0</v>
      </c>
      <c r="N88" s="23"/>
      <c r="O88" s="44" t="b">
        <f t="shared" si="12"/>
        <v>0</v>
      </c>
      <c r="P88" s="23"/>
      <c r="Q88" s="44" t="b">
        <f t="shared" si="37"/>
        <v>0</v>
      </c>
      <c r="R88" s="21" t="str">
        <f t="shared" si="38"/>
        <v xml:space="preserve">  </v>
      </c>
      <c r="S88" s="24" t="str">
        <f t="shared" si="39"/>
        <v xml:space="preserve"> </v>
      </c>
      <c r="T88" s="22"/>
      <c r="U88" s="21"/>
      <c r="V88" s="23"/>
      <c r="W88" s="21" t="b">
        <f t="shared" si="13"/>
        <v>0</v>
      </c>
      <c r="X88" s="23"/>
      <c r="Y88" s="21" t="b">
        <f t="shared" si="14"/>
        <v>0</v>
      </c>
      <c r="Z88" s="23"/>
      <c r="AA88" s="21" t="b">
        <f t="shared" si="15"/>
        <v>0</v>
      </c>
      <c r="AB88" s="23"/>
      <c r="AC88" s="21" t="b">
        <f t="shared" si="16"/>
        <v>0</v>
      </c>
      <c r="AD88" s="23"/>
      <c r="AE88" s="21" t="b">
        <f t="shared" si="17"/>
        <v>0</v>
      </c>
      <c r="AF88" s="23"/>
      <c r="AG88" s="21" t="b">
        <f t="shared" si="18"/>
        <v>0</v>
      </c>
      <c r="AH88" s="23"/>
      <c r="AI88" s="21" t="b">
        <f t="shared" si="19"/>
        <v>0</v>
      </c>
      <c r="AJ88" s="23"/>
      <c r="AK88" s="21" t="b">
        <f t="shared" si="20"/>
        <v>0</v>
      </c>
      <c r="AL88" s="23"/>
      <c r="AM88" s="21" t="b">
        <f t="shared" si="21"/>
        <v>0</v>
      </c>
      <c r="AN88" s="23"/>
      <c r="AO88" s="21" t="b">
        <f t="shared" si="22"/>
        <v>0</v>
      </c>
      <c r="AP88" s="23"/>
      <c r="AQ88" s="21" t="b">
        <f t="shared" si="23"/>
        <v>0</v>
      </c>
      <c r="AR88" s="23"/>
      <c r="AS88" s="21" t="b">
        <f t="shared" si="24"/>
        <v>0</v>
      </c>
      <c r="AT88" s="23"/>
      <c r="AU88" s="21" t="b">
        <f t="shared" si="25"/>
        <v>0</v>
      </c>
      <c r="AV88" s="23"/>
      <c r="AW88" s="21" t="b">
        <f t="shared" si="26"/>
        <v>0</v>
      </c>
      <c r="AX88" s="23"/>
      <c r="AY88" s="21" t="b">
        <f t="shared" si="27"/>
        <v>0</v>
      </c>
      <c r="AZ88" s="23"/>
      <c r="BA88" s="21" t="b">
        <f t="shared" si="28"/>
        <v>0</v>
      </c>
      <c r="BB88" s="23"/>
      <c r="BC88" s="21" t="b">
        <f t="shared" si="29"/>
        <v>0</v>
      </c>
      <c r="BD88" s="23"/>
      <c r="BE88" s="21" t="b">
        <f t="shared" si="30"/>
        <v>0</v>
      </c>
      <c r="BF88" s="23"/>
      <c r="BG88" s="21" t="b">
        <f t="shared" si="31"/>
        <v>0</v>
      </c>
      <c r="BH88" s="21" t="str">
        <f t="shared" si="32"/>
        <v xml:space="preserve"> </v>
      </c>
      <c r="BI88" s="21"/>
      <c r="BJ88" s="21" t="b">
        <f t="shared" si="40"/>
        <v>0</v>
      </c>
      <c r="BK88" s="21" t="str">
        <f t="shared" si="33"/>
        <v xml:space="preserve"> </v>
      </c>
      <c r="BL88" s="21" t="str">
        <f t="shared" si="34"/>
        <v xml:space="preserve"> </v>
      </c>
      <c r="BM88" s="21" t="str">
        <f t="shared" si="35"/>
        <v/>
      </c>
      <c r="BN88" s="22"/>
    </row>
    <row r="89" spans="2:66" ht="63" customHeight="1" x14ac:dyDescent="0.3">
      <c r="B89" s="25"/>
      <c r="C89" s="22"/>
      <c r="D89" s="22"/>
      <c r="E89" s="35"/>
      <c r="F89" s="27"/>
      <c r="G89" s="27"/>
      <c r="H89" s="22"/>
      <c r="I89" s="19" t="b">
        <f t="shared" si="36"/>
        <v>0</v>
      </c>
      <c r="J89" s="23"/>
      <c r="K89" s="19" t="b">
        <f t="shared" si="10"/>
        <v>0</v>
      </c>
      <c r="L89" s="23"/>
      <c r="M89" s="44" t="b">
        <f t="shared" si="11"/>
        <v>0</v>
      </c>
      <c r="N89" s="23"/>
      <c r="O89" s="44" t="b">
        <f t="shared" si="12"/>
        <v>0</v>
      </c>
      <c r="P89" s="23"/>
      <c r="Q89" s="44" t="b">
        <f t="shared" si="37"/>
        <v>0</v>
      </c>
      <c r="R89" s="21" t="str">
        <f t="shared" si="38"/>
        <v xml:space="preserve">  </v>
      </c>
      <c r="S89" s="24" t="str">
        <f t="shared" si="39"/>
        <v xml:space="preserve"> </v>
      </c>
      <c r="T89" s="22"/>
      <c r="U89" s="21"/>
      <c r="V89" s="23"/>
      <c r="W89" s="21" t="b">
        <f t="shared" si="13"/>
        <v>0</v>
      </c>
      <c r="X89" s="23"/>
      <c r="Y89" s="21" t="b">
        <f t="shared" si="14"/>
        <v>0</v>
      </c>
      <c r="Z89" s="23"/>
      <c r="AA89" s="21" t="b">
        <f t="shared" si="15"/>
        <v>0</v>
      </c>
      <c r="AB89" s="23"/>
      <c r="AC89" s="21" t="b">
        <f t="shared" si="16"/>
        <v>0</v>
      </c>
      <c r="AD89" s="23"/>
      <c r="AE89" s="21" t="b">
        <f t="shared" si="17"/>
        <v>0</v>
      </c>
      <c r="AF89" s="23"/>
      <c r="AG89" s="21" t="b">
        <f t="shared" si="18"/>
        <v>0</v>
      </c>
      <c r="AH89" s="23"/>
      <c r="AI89" s="21" t="b">
        <f t="shared" si="19"/>
        <v>0</v>
      </c>
      <c r="AJ89" s="23"/>
      <c r="AK89" s="21" t="b">
        <f t="shared" si="20"/>
        <v>0</v>
      </c>
      <c r="AL89" s="23"/>
      <c r="AM89" s="21" t="b">
        <f t="shared" si="21"/>
        <v>0</v>
      </c>
      <c r="AN89" s="23"/>
      <c r="AO89" s="21" t="b">
        <f t="shared" si="22"/>
        <v>0</v>
      </c>
      <c r="AP89" s="23"/>
      <c r="AQ89" s="21" t="b">
        <f t="shared" si="23"/>
        <v>0</v>
      </c>
      <c r="AR89" s="23"/>
      <c r="AS89" s="21" t="b">
        <f t="shared" si="24"/>
        <v>0</v>
      </c>
      <c r="AT89" s="23"/>
      <c r="AU89" s="21" t="b">
        <f t="shared" si="25"/>
        <v>0</v>
      </c>
      <c r="AV89" s="23"/>
      <c r="AW89" s="21" t="b">
        <f t="shared" si="26"/>
        <v>0</v>
      </c>
      <c r="AX89" s="23"/>
      <c r="AY89" s="21" t="b">
        <f t="shared" si="27"/>
        <v>0</v>
      </c>
      <c r="AZ89" s="23"/>
      <c r="BA89" s="21" t="b">
        <f t="shared" si="28"/>
        <v>0</v>
      </c>
      <c r="BB89" s="23"/>
      <c r="BC89" s="21" t="b">
        <f t="shared" si="29"/>
        <v>0</v>
      </c>
      <c r="BD89" s="23"/>
      <c r="BE89" s="21" t="b">
        <f t="shared" si="30"/>
        <v>0</v>
      </c>
      <c r="BF89" s="23"/>
      <c r="BG89" s="21" t="b">
        <f t="shared" si="31"/>
        <v>0</v>
      </c>
      <c r="BH89" s="21" t="str">
        <f t="shared" si="32"/>
        <v xml:space="preserve"> </v>
      </c>
      <c r="BI89" s="21"/>
      <c r="BJ89" s="21" t="b">
        <f t="shared" si="40"/>
        <v>0</v>
      </c>
      <c r="BK89" s="21" t="str">
        <f t="shared" si="33"/>
        <v xml:space="preserve"> </v>
      </c>
      <c r="BL89" s="21" t="str">
        <f t="shared" si="34"/>
        <v xml:space="preserve"> </v>
      </c>
      <c r="BM89" s="21" t="str">
        <f t="shared" si="35"/>
        <v/>
      </c>
      <c r="BN89" s="22"/>
    </row>
    <row r="90" spans="2:66" ht="63" customHeight="1" x14ac:dyDescent="0.3">
      <c r="B90" s="25"/>
      <c r="C90" s="22"/>
      <c r="D90" s="22"/>
      <c r="E90" s="35"/>
      <c r="F90" s="27"/>
      <c r="G90" s="27"/>
      <c r="H90" s="22"/>
      <c r="I90" s="19" t="b">
        <f t="shared" si="36"/>
        <v>0</v>
      </c>
      <c r="J90" s="23"/>
      <c r="K90" s="19" t="b">
        <f t="shared" ref="K90:K102" si="41">IF(J90="Posible",3,IF(J90="Rara vez",1,IF(J90="Improbable",2,IF(J90="Probable",4,IF(J90="Casi seguro",5)))))</f>
        <v>0</v>
      </c>
      <c r="L90" s="23"/>
      <c r="M90" s="44" t="b">
        <f t="shared" ref="M90:M102" si="42">IF(L90="Posible",3,IF(L90="Rara vez",1,IF(L90="Improbable",2,IF(L90="Probable",4,IF(L90="Casi seguro",5)))))</f>
        <v>0</v>
      </c>
      <c r="N90" s="23"/>
      <c r="O90" s="44" t="b">
        <f t="shared" ref="O90:O102" si="43">IF(N90="Posible",3,IF(N90="Rara vez",1,IF(N90="Improbable",2,IF(N90="Probable",4,IF(N90="Casi seguro",5)))))</f>
        <v>0</v>
      </c>
      <c r="P90" s="23"/>
      <c r="Q90" s="44" t="b">
        <f t="shared" si="37"/>
        <v>0</v>
      </c>
      <c r="R90" s="21" t="str">
        <f t="shared" si="38"/>
        <v xml:space="preserve">  </v>
      </c>
      <c r="S90" s="24" t="str">
        <f t="shared" si="39"/>
        <v xml:space="preserve"> </v>
      </c>
      <c r="T90" s="22"/>
      <c r="U90" s="21"/>
      <c r="V90" s="23"/>
      <c r="W90" s="21" t="b">
        <f t="shared" ref="W90:W102" si="44">IF(V90="SI",1,IF(V90="NO",0))</f>
        <v>0</v>
      </c>
      <c r="X90" s="23"/>
      <c r="Y90" s="21" t="b">
        <f t="shared" ref="Y90:Y102" si="45">IF(X90="SI",1,IF(X90="NO",0))</f>
        <v>0</v>
      </c>
      <c r="Z90" s="23"/>
      <c r="AA90" s="21" t="b">
        <f t="shared" ref="AA90:AA102" si="46">IF(Z90="SI",1,IF(Z90="NO",0))</f>
        <v>0</v>
      </c>
      <c r="AB90" s="23"/>
      <c r="AC90" s="21" t="b">
        <f t="shared" ref="AC90:AC102" si="47">IF(AB90="SI",1,IF(AB90="NO",0))</f>
        <v>0</v>
      </c>
      <c r="AD90" s="23"/>
      <c r="AE90" s="21" t="b">
        <f t="shared" ref="AE90:AE102" si="48">IF(AD90="SI",1,IF(AD90="NO",0))</f>
        <v>0</v>
      </c>
      <c r="AF90" s="23"/>
      <c r="AG90" s="21" t="b">
        <f t="shared" ref="AG90:AG102" si="49">IF(AF90="SI",1,IF(AF90="NO",0))</f>
        <v>0</v>
      </c>
      <c r="AH90" s="23"/>
      <c r="AI90" s="21" t="b">
        <f t="shared" ref="AI90:AI102" si="50">IF(AH90="SI",1,IF(AH90="NO",0))</f>
        <v>0</v>
      </c>
      <c r="AJ90" s="23"/>
      <c r="AK90" s="21" t="b">
        <f t="shared" ref="AK90:AK102" si="51">IF(AJ90="SI",1,IF(AJ90="NO",0))</f>
        <v>0</v>
      </c>
      <c r="AL90" s="23"/>
      <c r="AM90" s="21" t="b">
        <f t="shared" ref="AM90:AM102" si="52">IF(AL90="SI",1,IF(AL90="NO",0))</f>
        <v>0</v>
      </c>
      <c r="AN90" s="23"/>
      <c r="AO90" s="21" t="b">
        <f t="shared" ref="AO90:AO102" si="53">IF(AN90="SI",1,IF(AN90="NO",0))</f>
        <v>0</v>
      </c>
      <c r="AP90" s="23"/>
      <c r="AQ90" s="21" t="b">
        <f t="shared" ref="AQ90:AQ102" si="54">IF(AP90="SI",1,IF(AP90="NO",0))</f>
        <v>0</v>
      </c>
      <c r="AR90" s="23"/>
      <c r="AS90" s="21" t="b">
        <f t="shared" ref="AS90:AS102" si="55">IF(AR90="SI",1,IF(AR90="NO",0))</f>
        <v>0</v>
      </c>
      <c r="AT90" s="23"/>
      <c r="AU90" s="21" t="b">
        <f t="shared" ref="AU90:AU102" si="56">IF(AT90="SI",1,IF(AT90="NO",0))</f>
        <v>0</v>
      </c>
      <c r="AV90" s="23"/>
      <c r="AW90" s="21" t="b">
        <f t="shared" ref="AW90:AW102" si="57">IF(AV90="SI",1,IF(AV90="NO",0))</f>
        <v>0</v>
      </c>
      <c r="AX90" s="23"/>
      <c r="AY90" s="21" t="b">
        <f t="shared" ref="AY90:AY102" si="58">IF(AX90="SI",1,IF(AX90="NO",0))</f>
        <v>0</v>
      </c>
      <c r="AZ90" s="23"/>
      <c r="BA90" s="21" t="b">
        <f t="shared" ref="BA90:BA102" si="59">IF(AZ90="SI",1,IF(AZ90="NO",0))</f>
        <v>0</v>
      </c>
      <c r="BB90" s="23"/>
      <c r="BC90" s="21" t="b">
        <f t="shared" ref="BC90:BC102" si="60">IF(BB90="SI",1,IF(BB90="NO",0))</f>
        <v>0</v>
      </c>
      <c r="BD90" s="23"/>
      <c r="BE90" s="21" t="b">
        <f t="shared" ref="BE90:BE102" si="61">IF(BD90="SI",1,IF(BD90="NO",0))</f>
        <v>0</v>
      </c>
      <c r="BF90" s="23"/>
      <c r="BG90" s="21" t="b">
        <f t="shared" si="31"/>
        <v>0</v>
      </c>
      <c r="BH90" s="21" t="str">
        <f t="shared" si="32"/>
        <v xml:space="preserve"> </v>
      </c>
      <c r="BI90" s="21"/>
      <c r="BJ90" s="21" t="b">
        <f t="shared" si="40"/>
        <v>0</v>
      </c>
      <c r="BK90" s="21" t="str">
        <f t="shared" si="33"/>
        <v xml:space="preserve"> </v>
      </c>
      <c r="BL90" s="21" t="str">
        <f t="shared" si="34"/>
        <v xml:space="preserve"> </v>
      </c>
      <c r="BM90" s="21" t="str">
        <f t="shared" si="35"/>
        <v/>
      </c>
      <c r="BN90" s="22"/>
    </row>
    <row r="91" spans="2:66" ht="63" customHeight="1" x14ac:dyDescent="0.3">
      <c r="B91" s="25"/>
      <c r="C91" s="22"/>
      <c r="D91" s="22"/>
      <c r="E91" s="35"/>
      <c r="F91" s="27"/>
      <c r="G91" s="27"/>
      <c r="H91" s="22"/>
      <c r="I91" s="19" t="b">
        <f t="shared" si="36"/>
        <v>0</v>
      </c>
      <c r="J91" s="23"/>
      <c r="K91" s="19" t="b">
        <f t="shared" si="41"/>
        <v>0</v>
      </c>
      <c r="L91" s="23"/>
      <c r="M91" s="44" t="b">
        <f t="shared" si="42"/>
        <v>0</v>
      </c>
      <c r="N91" s="23"/>
      <c r="O91" s="44" t="b">
        <f t="shared" si="43"/>
        <v>0</v>
      </c>
      <c r="P91" s="23"/>
      <c r="Q91" s="44" t="b">
        <f t="shared" si="37"/>
        <v>0</v>
      </c>
      <c r="R91" s="21" t="str">
        <f t="shared" si="38"/>
        <v xml:space="preserve">  </v>
      </c>
      <c r="S91" s="24" t="str">
        <f t="shared" si="39"/>
        <v xml:space="preserve"> </v>
      </c>
      <c r="T91" s="22"/>
      <c r="U91" s="21"/>
      <c r="V91" s="23"/>
      <c r="W91" s="21" t="b">
        <f t="shared" si="44"/>
        <v>0</v>
      </c>
      <c r="X91" s="23"/>
      <c r="Y91" s="21" t="b">
        <f t="shared" si="45"/>
        <v>0</v>
      </c>
      <c r="Z91" s="23"/>
      <c r="AA91" s="21" t="b">
        <f t="shared" si="46"/>
        <v>0</v>
      </c>
      <c r="AB91" s="23"/>
      <c r="AC91" s="21" t="b">
        <f t="shared" si="47"/>
        <v>0</v>
      </c>
      <c r="AD91" s="23"/>
      <c r="AE91" s="21" t="b">
        <f t="shared" si="48"/>
        <v>0</v>
      </c>
      <c r="AF91" s="23"/>
      <c r="AG91" s="21" t="b">
        <f t="shared" si="49"/>
        <v>0</v>
      </c>
      <c r="AH91" s="23"/>
      <c r="AI91" s="21" t="b">
        <f t="shared" si="50"/>
        <v>0</v>
      </c>
      <c r="AJ91" s="23"/>
      <c r="AK91" s="21" t="b">
        <f t="shared" si="51"/>
        <v>0</v>
      </c>
      <c r="AL91" s="23"/>
      <c r="AM91" s="21" t="b">
        <f t="shared" si="52"/>
        <v>0</v>
      </c>
      <c r="AN91" s="23"/>
      <c r="AO91" s="21" t="b">
        <f t="shared" si="53"/>
        <v>0</v>
      </c>
      <c r="AP91" s="23"/>
      <c r="AQ91" s="21" t="b">
        <f t="shared" si="54"/>
        <v>0</v>
      </c>
      <c r="AR91" s="23"/>
      <c r="AS91" s="21" t="b">
        <f t="shared" si="55"/>
        <v>0</v>
      </c>
      <c r="AT91" s="23"/>
      <c r="AU91" s="21" t="b">
        <f t="shared" si="56"/>
        <v>0</v>
      </c>
      <c r="AV91" s="23"/>
      <c r="AW91" s="21" t="b">
        <f t="shared" si="57"/>
        <v>0</v>
      </c>
      <c r="AX91" s="23"/>
      <c r="AY91" s="21" t="b">
        <f t="shared" si="58"/>
        <v>0</v>
      </c>
      <c r="AZ91" s="23"/>
      <c r="BA91" s="21" t="b">
        <f t="shared" si="59"/>
        <v>0</v>
      </c>
      <c r="BB91" s="23"/>
      <c r="BC91" s="21" t="b">
        <f t="shared" si="60"/>
        <v>0</v>
      </c>
      <c r="BD91" s="23"/>
      <c r="BE91" s="21" t="b">
        <f t="shared" si="61"/>
        <v>0</v>
      </c>
      <c r="BF91" s="23"/>
      <c r="BG91" s="21" t="b">
        <f t="shared" si="31"/>
        <v>0</v>
      </c>
      <c r="BH91" s="21" t="str">
        <f t="shared" si="32"/>
        <v xml:space="preserve"> </v>
      </c>
      <c r="BI91" s="21"/>
      <c r="BJ91" s="21" t="b">
        <f t="shared" si="40"/>
        <v>0</v>
      </c>
      <c r="BK91" s="21" t="str">
        <f t="shared" si="33"/>
        <v xml:space="preserve"> </v>
      </c>
      <c r="BL91" s="21" t="str">
        <f t="shared" si="34"/>
        <v xml:space="preserve"> </v>
      </c>
      <c r="BM91" s="21" t="str">
        <f t="shared" si="35"/>
        <v/>
      </c>
      <c r="BN91" s="22"/>
    </row>
    <row r="92" spans="2:66" ht="63" customHeight="1" x14ac:dyDescent="0.3">
      <c r="B92" s="25"/>
      <c r="C92" s="22"/>
      <c r="D92" s="22"/>
      <c r="E92" s="35"/>
      <c r="F92" s="27"/>
      <c r="G92" s="27"/>
      <c r="H92" s="22"/>
      <c r="I92" s="19" t="b">
        <f t="shared" si="36"/>
        <v>0</v>
      </c>
      <c r="J92" s="23"/>
      <c r="K92" s="19" t="b">
        <f t="shared" si="41"/>
        <v>0</v>
      </c>
      <c r="L92" s="23"/>
      <c r="M92" s="44" t="b">
        <f t="shared" si="42"/>
        <v>0</v>
      </c>
      <c r="N92" s="23"/>
      <c r="O92" s="44" t="b">
        <f t="shared" si="43"/>
        <v>0</v>
      </c>
      <c r="P92" s="23"/>
      <c r="Q92" s="44" t="b">
        <f t="shared" si="37"/>
        <v>0</v>
      </c>
      <c r="R92" s="21" t="str">
        <f t="shared" si="38"/>
        <v xml:space="preserve">  </v>
      </c>
      <c r="S92" s="24" t="str">
        <f t="shared" si="39"/>
        <v xml:space="preserve"> </v>
      </c>
      <c r="T92" s="22"/>
      <c r="U92" s="21"/>
      <c r="V92" s="23"/>
      <c r="W92" s="21" t="b">
        <f t="shared" si="44"/>
        <v>0</v>
      </c>
      <c r="X92" s="23"/>
      <c r="Y92" s="21" t="b">
        <f t="shared" si="45"/>
        <v>0</v>
      </c>
      <c r="Z92" s="23"/>
      <c r="AA92" s="21" t="b">
        <f t="shared" si="46"/>
        <v>0</v>
      </c>
      <c r="AB92" s="23"/>
      <c r="AC92" s="21" t="b">
        <f t="shared" si="47"/>
        <v>0</v>
      </c>
      <c r="AD92" s="23"/>
      <c r="AE92" s="21" t="b">
        <f t="shared" si="48"/>
        <v>0</v>
      </c>
      <c r="AF92" s="23"/>
      <c r="AG92" s="21" t="b">
        <f t="shared" si="49"/>
        <v>0</v>
      </c>
      <c r="AH92" s="23"/>
      <c r="AI92" s="21" t="b">
        <f t="shared" si="50"/>
        <v>0</v>
      </c>
      <c r="AJ92" s="23"/>
      <c r="AK92" s="21" t="b">
        <f t="shared" si="51"/>
        <v>0</v>
      </c>
      <c r="AL92" s="23"/>
      <c r="AM92" s="21" t="b">
        <f t="shared" si="52"/>
        <v>0</v>
      </c>
      <c r="AN92" s="23"/>
      <c r="AO92" s="21" t="b">
        <f t="shared" si="53"/>
        <v>0</v>
      </c>
      <c r="AP92" s="23"/>
      <c r="AQ92" s="21" t="b">
        <f t="shared" si="54"/>
        <v>0</v>
      </c>
      <c r="AR92" s="23"/>
      <c r="AS92" s="21" t="b">
        <f t="shared" si="55"/>
        <v>0</v>
      </c>
      <c r="AT92" s="23"/>
      <c r="AU92" s="21" t="b">
        <f t="shared" si="56"/>
        <v>0</v>
      </c>
      <c r="AV92" s="23"/>
      <c r="AW92" s="21" t="b">
        <f t="shared" si="57"/>
        <v>0</v>
      </c>
      <c r="AX92" s="23"/>
      <c r="AY92" s="21" t="b">
        <f t="shared" si="58"/>
        <v>0</v>
      </c>
      <c r="AZ92" s="23"/>
      <c r="BA92" s="21" t="b">
        <f t="shared" si="59"/>
        <v>0</v>
      </c>
      <c r="BB92" s="23"/>
      <c r="BC92" s="21" t="b">
        <f t="shared" si="60"/>
        <v>0</v>
      </c>
      <c r="BD92" s="23"/>
      <c r="BE92" s="21" t="b">
        <f t="shared" si="61"/>
        <v>0</v>
      </c>
      <c r="BF92" s="23"/>
      <c r="BG92" s="21" t="b">
        <f t="shared" si="31"/>
        <v>0</v>
      </c>
      <c r="BH92" s="21" t="str">
        <f t="shared" si="32"/>
        <v xml:space="preserve"> </v>
      </c>
      <c r="BI92" s="21"/>
      <c r="BJ92" s="21" t="b">
        <f t="shared" si="40"/>
        <v>0</v>
      </c>
      <c r="BK92" s="21" t="str">
        <f t="shared" si="33"/>
        <v xml:space="preserve"> </v>
      </c>
      <c r="BL92" s="21" t="str">
        <f t="shared" si="34"/>
        <v xml:space="preserve"> </v>
      </c>
      <c r="BM92" s="21" t="str">
        <f t="shared" si="35"/>
        <v/>
      </c>
      <c r="BN92" s="22"/>
    </row>
    <row r="93" spans="2:66" ht="63" customHeight="1" x14ac:dyDescent="0.3">
      <c r="B93" s="25"/>
      <c r="C93" s="22"/>
      <c r="D93" s="22"/>
      <c r="E93" s="35"/>
      <c r="F93" s="27"/>
      <c r="G93" s="27"/>
      <c r="H93" s="22"/>
      <c r="I93" s="19" t="b">
        <f t="shared" si="36"/>
        <v>0</v>
      </c>
      <c r="J93" s="23"/>
      <c r="K93" s="19" t="b">
        <f t="shared" si="41"/>
        <v>0</v>
      </c>
      <c r="L93" s="23"/>
      <c r="M93" s="44" t="b">
        <f t="shared" si="42"/>
        <v>0</v>
      </c>
      <c r="N93" s="23"/>
      <c r="O93" s="44" t="b">
        <f t="shared" si="43"/>
        <v>0</v>
      </c>
      <c r="P93" s="23"/>
      <c r="Q93" s="44" t="b">
        <f t="shared" si="37"/>
        <v>0</v>
      </c>
      <c r="R93" s="21" t="str">
        <f t="shared" si="38"/>
        <v xml:space="preserve">  </v>
      </c>
      <c r="S93" s="24" t="str">
        <f t="shared" si="39"/>
        <v xml:space="preserve"> </v>
      </c>
      <c r="T93" s="22"/>
      <c r="U93" s="21"/>
      <c r="V93" s="23"/>
      <c r="W93" s="21" t="b">
        <f t="shared" si="44"/>
        <v>0</v>
      </c>
      <c r="X93" s="23"/>
      <c r="Y93" s="21" t="b">
        <f t="shared" si="45"/>
        <v>0</v>
      </c>
      <c r="Z93" s="23"/>
      <c r="AA93" s="21" t="b">
        <f t="shared" si="46"/>
        <v>0</v>
      </c>
      <c r="AB93" s="23"/>
      <c r="AC93" s="21" t="b">
        <f t="shared" si="47"/>
        <v>0</v>
      </c>
      <c r="AD93" s="23"/>
      <c r="AE93" s="21" t="b">
        <f t="shared" si="48"/>
        <v>0</v>
      </c>
      <c r="AF93" s="23"/>
      <c r="AG93" s="21" t="b">
        <f t="shared" si="49"/>
        <v>0</v>
      </c>
      <c r="AH93" s="23"/>
      <c r="AI93" s="21" t="b">
        <f t="shared" si="50"/>
        <v>0</v>
      </c>
      <c r="AJ93" s="23"/>
      <c r="AK93" s="21" t="b">
        <f t="shared" si="51"/>
        <v>0</v>
      </c>
      <c r="AL93" s="23"/>
      <c r="AM93" s="21" t="b">
        <f t="shared" si="52"/>
        <v>0</v>
      </c>
      <c r="AN93" s="23"/>
      <c r="AO93" s="21" t="b">
        <f t="shared" si="53"/>
        <v>0</v>
      </c>
      <c r="AP93" s="23"/>
      <c r="AQ93" s="21" t="b">
        <f t="shared" si="54"/>
        <v>0</v>
      </c>
      <c r="AR93" s="23"/>
      <c r="AS93" s="21" t="b">
        <f t="shared" si="55"/>
        <v>0</v>
      </c>
      <c r="AT93" s="23"/>
      <c r="AU93" s="21" t="b">
        <f t="shared" si="56"/>
        <v>0</v>
      </c>
      <c r="AV93" s="23"/>
      <c r="AW93" s="21" t="b">
        <f t="shared" si="57"/>
        <v>0</v>
      </c>
      <c r="AX93" s="23"/>
      <c r="AY93" s="21" t="b">
        <f t="shared" si="58"/>
        <v>0</v>
      </c>
      <c r="AZ93" s="23"/>
      <c r="BA93" s="21" t="b">
        <f t="shared" si="59"/>
        <v>0</v>
      </c>
      <c r="BB93" s="23"/>
      <c r="BC93" s="21" t="b">
        <f t="shared" si="60"/>
        <v>0</v>
      </c>
      <c r="BD93" s="23"/>
      <c r="BE93" s="21" t="b">
        <f t="shared" si="61"/>
        <v>0</v>
      </c>
      <c r="BF93" s="23"/>
      <c r="BG93" s="21" t="b">
        <f t="shared" si="31"/>
        <v>0</v>
      </c>
      <c r="BH93" s="21" t="str">
        <f t="shared" si="32"/>
        <v xml:space="preserve"> </v>
      </c>
      <c r="BI93" s="21"/>
      <c r="BJ93" s="21" t="b">
        <f t="shared" si="40"/>
        <v>0</v>
      </c>
      <c r="BK93" s="21" t="str">
        <f t="shared" si="33"/>
        <v xml:space="preserve"> </v>
      </c>
      <c r="BL93" s="21" t="str">
        <f t="shared" si="34"/>
        <v xml:space="preserve"> </v>
      </c>
      <c r="BM93" s="21" t="str">
        <f t="shared" si="35"/>
        <v/>
      </c>
      <c r="BN93" s="22"/>
    </row>
    <row r="94" spans="2:66" ht="63" customHeight="1" x14ac:dyDescent="0.3">
      <c r="B94" s="25"/>
      <c r="C94" s="22"/>
      <c r="D94" s="22"/>
      <c r="E94" s="35"/>
      <c r="F94" s="27"/>
      <c r="G94" s="27"/>
      <c r="H94" s="22"/>
      <c r="I94" s="19" t="b">
        <f t="shared" si="36"/>
        <v>0</v>
      </c>
      <c r="J94" s="23"/>
      <c r="K94" s="19" t="b">
        <f t="shared" si="41"/>
        <v>0</v>
      </c>
      <c r="L94" s="23"/>
      <c r="M94" s="44" t="b">
        <f t="shared" si="42"/>
        <v>0</v>
      </c>
      <c r="N94" s="23"/>
      <c r="O94" s="44" t="b">
        <f t="shared" si="43"/>
        <v>0</v>
      </c>
      <c r="P94" s="23"/>
      <c r="Q94" s="44" t="b">
        <f t="shared" si="37"/>
        <v>0</v>
      </c>
      <c r="R94" s="21" t="str">
        <f t="shared" si="38"/>
        <v xml:space="preserve">  </v>
      </c>
      <c r="S94" s="24" t="str">
        <f t="shared" si="39"/>
        <v xml:space="preserve"> </v>
      </c>
      <c r="T94" s="22"/>
      <c r="U94" s="21"/>
      <c r="V94" s="23"/>
      <c r="W94" s="21" t="b">
        <f t="shared" si="44"/>
        <v>0</v>
      </c>
      <c r="X94" s="23"/>
      <c r="Y94" s="21" t="b">
        <f t="shared" si="45"/>
        <v>0</v>
      </c>
      <c r="Z94" s="23"/>
      <c r="AA94" s="21" t="b">
        <f t="shared" si="46"/>
        <v>0</v>
      </c>
      <c r="AB94" s="23"/>
      <c r="AC94" s="21" t="b">
        <f t="shared" si="47"/>
        <v>0</v>
      </c>
      <c r="AD94" s="23"/>
      <c r="AE94" s="21" t="b">
        <f t="shared" si="48"/>
        <v>0</v>
      </c>
      <c r="AF94" s="23"/>
      <c r="AG94" s="21" t="b">
        <f t="shared" si="49"/>
        <v>0</v>
      </c>
      <c r="AH94" s="23"/>
      <c r="AI94" s="21" t="b">
        <f t="shared" si="50"/>
        <v>0</v>
      </c>
      <c r="AJ94" s="23"/>
      <c r="AK94" s="21" t="b">
        <f t="shared" si="51"/>
        <v>0</v>
      </c>
      <c r="AL94" s="23"/>
      <c r="AM94" s="21" t="b">
        <f t="shared" si="52"/>
        <v>0</v>
      </c>
      <c r="AN94" s="23"/>
      <c r="AO94" s="21" t="b">
        <f t="shared" si="53"/>
        <v>0</v>
      </c>
      <c r="AP94" s="23"/>
      <c r="AQ94" s="21" t="b">
        <f t="shared" si="54"/>
        <v>0</v>
      </c>
      <c r="AR94" s="23"/>
      <c r="AS94" s="21" t="b">
        <f t="shared" si="55"/>
        <v>0</v>
      </c>
      <c r="AT94" s="23"/>
      <c r="AU94" s="21" t="b">
        <f t="shared" si="56"/>
        <v>0</v>
      </c>
      <c r="AV94" s="23"/>
      <c r="AW94" s="21" t="b">
        <f t="shared" si="57"/>
        <v>0</v>
      </c>
      <c r="AX94" s="23"/>
      <c r="AY94" s="21" t="b">
        <f t="shared" si="58"/>
        <v>0</v>
      </c>
      <c r="AZ94" s="23"/>
      <c r="BA94" s="21" t="b">
        <f t="shared" si="59"/>
        <v>0</v>
      </c>
      <c r="BB94" s="23"/>
      <c r="BC94" s="21" t="b">
        <f t="shared" si="60"/>
        <v>0</v>
      </c>
      <c r="BD94" s="23"/>
      <c r="BE94" s="21" t="b">
        <f t="shared" si="61"/>
        <v>0</v>
      </c>
      <c r="BF94" s="23"/>
      <c r="BG94" s="21" t="b">
        <f t="shared" si="31"/>
        <v>0</v>
      </c>
      <c r="BH94" s="21" t="str">
        <f t="shared" si="32"/>
        <v xml:space="preserve"> </v>
      </c>
      <c r="BI94" s="21"/>
      <c r="BJ94" s="21" t="b">
        <f t="shared" si="40"/>
        <v>0</v>
      </c>
      <c r="BK94" s="21" t="str">
        <f t="shared" si="33"/>
        <v xml:space="preserve"> </v>
      </c>
      <c r="BL94" s="21" t="str">
        <f t="shared" si="34"/>
        <v xml:space="preserve"> </v>
      </c>
      <c r="BM94" s="21" t="str">
        <f t="shared" si="35"/>
        <v/>
      </c>
      <c r="BN94" s="22"/>
    </row>
    <row r="95" spans="2:66" ht="63" customHeight="1" x14ac:dyDescent="0.3">
      <c r="B95" s="25"/>
      <c r="C95" s="22"/>
      <c r="D95" s="22"/>
      <c r="E95" s="35"/>
      <c r="F95" s="27"/>
      <c r="G95" s="27"/>
      <c r="H95" s="22"/>
      <c r="I95" s="19" t="b">
        <f t="shared" si="36"/>
        <v>0</v>
      </c>
      <c r="J95" s="23"/>
      <c r="K95" s="19" t="b">
        <f t="shared" si="41"/>
        <v>0</v>
      </c>
      <c r="L95" s="23"/>
      <c r="M95" s="44" t="b">
        <f t="shared" si="42"/>
        <v>0</v>
      </c>
      <c r="N95" s="23"/>
      <c r="O95" s="44" t="b">
        <f t="shared" si="43"/>
        <v>0</v>
      </c>
      <c r="P95" s="23"/>
      <c r="Q95" s="44" t="b">
        <f t="shared" si="37"/>
        <v>0</v>
      </c>
      <c r="R95" s="21" t="str">
        <f t="shared" si="38"/>
        <v xml:space="preserve">  </v>
      </c>
      <c r="S95" s="24" t="str">
        <f t="shared" si="39"/>
        <v xml:space="preserve"> </v>
      </c>
      <c r="T95" s="22"/>
      <c r="U95" s="21"/>
      <c r="V95" s="23"/>
      <c r="W95" s="21" t="b">
        <f t="shared" si="44"/>
        <v>0</v>
      </c>
      <c r="X95" s="23"/>
      <c r="Y95" s="21" t="b">
        <f t="shared" si="45"/>
        <v>0</v>
      </c>
      <c r="Z95" s="23"/>
      <c r="AA95" s="21" t="b">
        <f t="shared" si="46"/>
        <v>0</v>
      </c>
      <c r="AB95" s="23"/>
      <c r="AC95" s="21" t="b">
        <f t="shared" si="47"/>
        <v>0</v>
      </c>
      <c r="AD95" s="23"/>
      <c r="AE95" s="21" t="b">
        <f t="shared" si="48"/>
        <v>0</v>
      </c>
      <c r="AF95" s="23"/>
      <c r="AG95" s="21" t="b">
        <f t="shared" si="49"/>
        <v>0</v>
      </c>
      <c r="AH95" s="23"/>
      <c r="AI95" s="21" t="b">
        <f t="shared" si="50"/>
        <v>0</v>
      </c>
      <c r="AJ95" s="23"/>
      <c r="AK95" s="21" t="b">
        <f t="shared" si="51"/>
        <v>0</v>
      </c>
      <c r="AL95" s="23"/>
      <c r="AM95" s="21" t="b">
        <f t="shared" si="52"/>
        <v>0</v>
      </c>
      <c r="AN95" s="23"/>
      <c r="AO95" s="21" t="b">
        <f t="shared" si="53"/>
        <v>0</v>
      </c>
      <c r="AP95" s="23"/>
      <c r="AQ95" s="21" t="b">
        <f t="shared" si="54"/>
        <v>0</v>
      </c>
      <c r="AR95" s="23"/>
      <c r="AS95" s="21" t="b">
        <f t="shared" si="55"/>
        <v>0</v>
      </c>
      <c r="AT95" s="23"/>
      <c r="AU95" s="21" t="b">
        <f t="shared" si="56"/>
        <v>0</v>
      </c>
      <c r="AV95" s="23"/>
      <c r="AW95" s="21" t="b">
        <f t="shared" si="57"/>
        <v>0</v>
      </c>
      <c r="AX95" s="23"/>
      <c r="AY95" s="21" t="b">
        <f t="shared" si="58"/>
        <v>0</v>
      </c>
      <c r="AZ95" s="23"/>
      <c r="BA95" s="21" t="b">
        <f t="shared" si="59"/>
        <v>0</v>
      </c>
      <c r="BB95" s="23"/>
      <c r="BC95" s="21" t="b">
        <f t="shared" si="60"/>
        <v>0</v>
      </c>
      <c r="BD95" s="23"/>
      <c r="BE95" s="21" t="b">
        <f t="shared" si="61"/>
        <v>0</v>
      </c>
      <c r="BF95" s="23"/>
      <c r="BG95" s="21" t="b">
        <f t="shared" si="31"/>
        <v>0</v>
      </c>
      <c r="BH95" s="21" t="str">
        <f t="shared" si="32"/>
        <v xml:space="preserve"> </v>
      </c>
      <c r="BI95" s="21"/>
      <c r="BJ95" s="21" t="b">
        <f t="shared" si="40"/>
        <v>0</v>
      </c>
      <c r="BK95" s="21" t="str">
        <f t="shared" si="33"/>
        <v xml:space="preserve"> </v>
      </c>
      <c r="BL95" s="21" t="str">
        <f t="shared" si="34"/>
        <v xml:space="preserve"> </v>
      </c>
      <c r="BM95" s="21" t="str">
        <f t="shared" si="35"/>
        <v/>
      </c>
      <c r="BN95" s="22"/>
    </row>
    <row r="96" spans="2:66" ht="63" customHeight="1" x14ac:dyDescent="0.3">
      <c r="B96" s="25"/>
      <c r="C96" s="22"/>
      <c r="D96" s="22"/>
      <c r="E96" s="35"/>
      <c r="F96" s="27"/>
      <c r="G96" s="27"/>
      <c r="H96" s="22"/>
      <c r="I96" s="19" t="b">
        <f t="shared" si="36"/>
        <v>0</v>
      </c>
      <c r="J96" s="23"/>
      <c r="K96" s="19" t="b">
        <f t="shared" si="41"/>
        <v>0</v>
      </c>
      <c r="L96" s="23"/>
      <c r="M96" s="44" t="b">
        <f t="shared" si="42"/>
        <v>0</v>
      </c>
      <c r="N96" s="23"/>
      <c r="O96" s="44" t="b">
        <f t="shared" si="43"/>
        <v>0</v>
      </c>
      <c r="P96" s="23"/>
      <c r="Q96" s="44" t="b">
        <f t="shared" si="37"/>
        <v>0</v>
      </c>
      <c r="R96" s="21" t="str">
        <f t="shared" si="38"/>
        <v xml:space="preserve">  </v>
      </c>
      <c r="S96" s="24" t="str">
        <f t="shared" si="39"/>
        <v xml:space="preserve"> </v>
      </c>
      <c r="T96" s="22"/>
      <c r="U96" s="21"/>
      <c r="V96" s="23"/>
      <c r="W96" s="21" t="b">
        <f t="shared" si="44"/>
        <v>0</v>
      </c>
      <c r="X96" s="23"/>
      <c r="Y96" s="21" t="b">
        <f t="shared" si="45"/>
        <v>0</v>
      </c>
      <c r="Z96" s="23"/>
      <c r="AA96" s="21" t="b">
        <f t="shared" si="46"/>
        <v>0</v>
      </c>
      <c r="AB96" s="23"/>
      <c r="AC96" s="21" t="b">
        <f t="shared" si="47"/>
        <v>0</v>
      </c>
      <c r="AD96" s="23"/>
      <c r="AE96" s="21" t="b">
        <f t="shared" si="48"/>
        <v>0</v>
      </c>
      <c r="AF96" s="23"/>
      <c r="AG96" s="21" t="b">
        <f t="shared" si="49"/>
        <v>0</v>
      </c>
      <c r="AH96" s="23"/>
      <c r="AI96" s="21" t="b">
        <f t="shared" si="50"/>
        <v>0</v>
      </c>
      <c r="AJ96" s="23"/>
      <c r="AK96" s="21" t="b">
        <f t="shared" si="51"/>
        <v>0</v>
      </c>
      <c r="AL96" s="23"/>
      <c r="AM96" s="21" t="b">
        <f t="shared" si="52"/>
        <v>0</v>
      </c>
      <c r="AN96" s="23"/>
      <c r="AO96" s="21" t="b">
        <f t="shared" si="53"/>
        <v>0</v>
      </c>
      <c r="AP96" s="23"/>
      <c r="AQ96" s="21" t="b">
        <f t="shared" si="54"/>
        <v>0</v>
      </c>
      <c r="AR96" s="23"/>
      <c r="AS96" s="21" t="b">
        <f t="shared" si="55"/>
        <v>0</v>
      </c>
      <c r="AT96" s="23"/>
      <c r="AU96" s="21" t="b">
        <f t="shared" si="56"/>
        <v>0</v>
      </c>
      <c r="AV96" s="23"/>
      <c r="AW96" s="21" t="b">
        <f t="shared" si="57"/>
        <v>0</v>
      </c>
      <c r="AX96" s="23"/>
      <c r="AY96" s="21" t="b">
        <f t="shared" si="58"/>
        <v>0</v>
      </c>
      <c r="AZ96" s="23"/>
      <c r="BA96" s="21" t="b">
        <f t="shared" si="59"/>
        <v>0</v>
      </c>
      <c r="BB96" s="23"/>
      <c r="BC96" s="21" t="b">
        <f t="shared" si="60"/>
        <v>0</v>
      </c>
      <c r="BD96" s="23"/>
      <c r="BE96" s="21" t="b">
        <f t="shared" si="61"/>
        <v>0</v>
      </c>
      <c r="BF96" s="23"/>
      <c r="BG96" s="21" t="b">
        <f t="shared" si="31"/>
        <v>0</v>
      </c>
      <c r="BH96" s="21" t="str">
        <f t="shared" si="32"/>
        <v xml:space="preserve"> </v>
      </c>
      <c r="BI96" s="21"/>
      <c r="BJ96" s="21" t="b">
        <f t="shared" si="40"/>
        <v>0</v>
      </c>
      <c r="BK96" s="21" t="str">
        <f t="shared" si="33"/>
        <v xml:space="preserve"> </v>
      </c>
      <c r="BL96" s="21" t="str">
        <f t="shared" si="34"/>
        <v xml:space="preserve"> </v>
      </c>
      <c r="BM96" s="21" t="str">
        <f t="shared" si="35"/>
        <v/>
      </c>
      <c r="BN96" s="22"/>
    </row>
    <row r="97" spans="2:66" ht="63" customHeight="1" x14ac:dyDescent="0.3">
      <c r="B97" s="25"/>
      <c r="C97" s="22"/>
      <c r="D97" s="22"/>
      <c r="E97" s="35"/>
      <c r="F97" s="27"/>
      <c r="G97" s="27"/>
      <c r="H97" s="22"/>
      <c r="I97" s="19" t="b">
        <f t="shared" si="36"/>
        <v>0</v>
      </c>
      <c r="J97" s="23"/>
      <c r="K97" s="19" t="b">
        <f t="shared" si="41"/>
        <v>0</v>
      </c>
      <c r="L97" s="23"/>
      <c r="M97" s="44" t="b">
        <f t="shared" si="42"/>
        <v>0</v>
      </c>
      <c r="N97" s="23"/>
      <c r="O97" s="44" t="b">
        <f t="shared" si="43"/>
        <v>0</v>
      </c>
      <c r="P97" s="23"/>
      <c r="Q97" s="44" t="b">
        <f t="shared" si="37"/>
        <v>0</v>
      </c>
      <c r="R97" s="21" t="str">
        <f t="shared" si="38"/>
        <v xml:space="preserve">  </v>
      </c>
      <c r="S97" s="24" t="str">
        <f t="shared" si="39"/>
        <v xml:space="preserve"> </v>
      </c>
      <c r="T97" s="22"/>
      <c r="U97" s="21"/>
      <c r="V97" s="23"/>
      <c r="W97" s="21" t="b">
        <f t="shared" si="44"/>
        <v>0</v>
      </c>
      <c r="X97" s="23"/>
      <c r="Y97" s="21" t="b">
        <f t="shared" si="45"/>
        <v>0</v>
      </c>
      <c r="Z97" s="23"/>
      <c r="AA97" s="21" t="b">
        <f t="shared" si="46"/>
        <v>0</v>
      </c>
      <c r="AB97" s="23"/>
      <c r="AC97" s="21" t="b">
        <f t="shared" si="47"/>
        <v>0</v>
      </c>
      <c r="AD97" s="23"/>
      <c r="AE97" s="21" t="b">
        <f t="shared" si="48"/>
        <v>0</v>
      </c>
      <c r="AF97" s="23"/>
      <c r="AG97" s="21" t="b">
        <f t="shared" si="49"/>
        <v>0</v>
      </c>
      <c r="AH97" s="23"/>
      <c r="AI97" s="21" t="b">
        <f t="shared" si="50"/>
        <v>0</v>
      </c>
      <c r="AJ97" s="23"/>
      <c r="AK97" s="21" t="b">
        <f t="shared" si="51"/>
        <v>0</v>
      </c>
      <c r="AL97" s="23"/>
      <c r="AM97" s="21" t="b">
        <f t="shared" si="52"/>
        <v>0</v>
      </c>
      <c r="AN97" s="23"/>
      <c r="AO97" s="21" t="b">
        <f t="shared" si="53"/>
        <v>0</v>
      </c>
      <c r="AP97" s="23"/>
      <c r="AQ97" s="21" t="b">
        <f t="shared" si="54"/>
        <v>0</v>
      </c>
      <c r="AR97" s="23"/>
      <c r="AS97" s="21" t="b">
        <f t="shared" si="55"/>
        <v>0</v>
      </c>
      <c r="AT97" s="23"/>
      <c r="AU97" s="21" t="b">
        <f t="shared" si="56"/>
        <v>0</v>
      </c>
      <c r="AV97" s="23"/>
      <c r="AW97" s="21" t="b">
        <f t="shared" si="57"/>
        <v>0</v>
      </c>
      <c r="AX97" s="23"/>
      <c r="AY97" s="21" t="b">
        <f t="shared" si="58"/>
        <v>0</v>
      </c>
      <c r="AZ97" s="23"/>
      <c r="BA97" s="21" t="b">
        <f t="shared" si="59"/>
        <v>0</v>
      </c>
      <c r="BB97" s="23"/>
      <c r="BC97" s="21" t="b">
        <f t="shared" si="60"/>
        <v>0</v>
      </c>
      <c r="BD97" s="23"/>
      <c r="BE97" s="21" t="b">
        <f t="shared" si="61"/>
        <v>0</v>
      </c>
      <c r="BF97" s="23"/>
      <c r="BG97" s="21" t="b">
        <f t="shared" si="31"/>
        <v>0</v>
      </c>
      <c r="BH97" s="21" t="str">
        <f t="shared" si="32"/>
        <v xml:space="preserve"> </v>
      </c>
      <c r="BI97" s="21"/>
      <c r="BJ97" s="21" t="b">
        <f t="shared" si="40"/>
        <v>0</v>
      </c>
      <c r="BK97" s="21" t="str">
        <f t="shared" si="33"/>
        <v xml:space="preserve"> </v>
      </c>
      <c r="BL97" s="21" t="str">
        <f t="shared" si="34"/>
        <v xml:space="preserve"> </v>
      </c>
      <c r="BM97" s="21" t="str">
        <f t="shared" si="35"/>
        <v/>
      </c>
      <c r="BN97" s="22"/>
    </row>
    <row r="98" spans="2:66" ht="63" customHeight="1" x14ac:dyDescent="0.3">
      <c r="B98" s="25"/>
      <c r="C98" s="22"/>
      <c r="D98" s="22"/>
      <c r="E98" s="35"/>
      <c r="F98" s="27"/>
      <c r="G98" s="27"/>
      <c r="H98" s="22"/>
      <c r="I98" s="19" t="b">
        <f t="shared" si="36"/>
        <v>0</v>
      </c>
      <c r="J98" s="23"/>
      <c r="K98" s="19" t="b">
        <f t="shared" si="41"/>
        <v>0</v>
      </c>
      <c r="L98" s="23"/>
      <c r="M98" s="44" t="b">
        <f t="shared" si="42"/>
        <v>0</v>
      </c>
      <c r="N98" s="23"/>
      <c r="O98" s="44" t="b">
        <f t="shared" si="43"/>
        <v>0</v>
      </c>
      <c r="P98" s="23"/>
      <c r="Q98" s="44" t="b">
        <f t="shared" si="37"/>
        <v>0</v>
      </c>
      <c r="R98" s="21" t="str">
        <f t="shared" si="38"/>
        <v xml:space="preserve">  </v>
      </c>
      <c r="S98" s="24" t="str">
        <f t="shared" si="39"/>
        <v xml:space="preserve"> </v>
      </c>
      <c r="T98" s="22"/>
      <c r="U98" s="21"/>
      <c r="V98" s="23"/>
      <c r="W98" s="21" t="b">
        <f t="shared" si="44"/>
        <v>0</v>
      </c>
      <c r="X98" s="23"/>
      <c r="Y98" s="21" t="b">
        <f t="shared" si="45"/>
        <v>0</v>
      </c>
      <c r="Z98" s="23"/>
      <c r="AA98" s="21" t="b">
        <f t="shared" si="46"/>
        <v>0</v>
      </c>
      <c r="AB98" s="23"/>
      <c r="AC98" s="21" t="b">
        <f t="shared" si="47"/>
        <v>0</v>
      </c>
      <c r="AD98" s="23"/>
      <c r="AE98" s="21" t="b">
        <f t="shared" si="48"/>
        <v>0</v>
      </c>
      <c r="AF98" s="23"/>
      <c r="AG98" s="21" t="b">
        <f t="shared" si="49"/>
        <v>0</v>
      </c>
      <c r="AH98" s="23"/>
      <c r="AI98" s="21" t="b">
        <f t="shared" si="50"/>
        <v>0</v>
      </c>
      <c r="AJ98" s="23"/>
      <c r="AK98" s="21" t="b">
        <f t="shared" si="51"/>
        <v>0</v>
      </c>
      <c r="AL98" s="23"/>
      <c r="AM98" s="21" t="b">
        <f t="shared" si="52"/>
        <v>0</v>
      </c>
      <c r="AN98" s="23"/>
      <c r="AO98" s="21" t="b">
        <f t="shared" si="53"/>
        <v>0</v>
      </c>
      <c r="AP98" s="23"/>
      <c r="AQ98" s="21" t="b">
        <f t="shared" si="54"/>
        <v>0</v>
      </c>
      <c r="AR98" s="23"/>
      <c r="AS98" s="21" t="b">
        <f t="shared" si="55"/>
        <v>0</v>
      </c>
      <c r="AT98" s="23"/>
      <c r="AU98" s="21" t="b">
        <f t="shared" si="56"/>
        <v>0</v>
      </c>
      <c r="AV98" s="23"/>
      <c r="AW98" s="21" t="b">
        <f t="shared" si="57"/>
        <v>0</v>
      </c>
      <c r="AX98" s="23"/>
      <c r="AY98" s="21" t="b">
        <f t="shared" si="58"/>
        <v>0</v>
      </c>
      <c r="AZ98" s="23"/>
      <c r="BA98" s="21" t="b">
        <f t="shared" si="59"/>
        <v>0</v>
      </c>
      <c r="BB98" s="23"/>
      <c r="BC98" s="21" t="b">
        <f t="shared" si="60"/>
        <v>0</v>
      </c>
      <c r="BD98" s="23"/>
      <c r="BE98" s="21" t="b">
        <f t="shared" si="61"/>
        <v>0</v>
      </c>
      <c r="BF98" s="23"/>
      <c r="BG98" s="21" t="b">
        <f t="shared" si="31"/>
        <v>0</v>
      </c>
      <c r="BH98" s="21" t="str">
        <f t="shared" si="32"/>
        <v xml:space="preserve"> </v>
      </c>
      <c r="BI98" s="21"/>
      <c r="BJ98" s="21" t="b">
        <f t="shared" si="40"/>
        <v>0</v>
      </c>
      <c r="BK98" s="21" t="str">
        <f t="shared" si="33"/>
        <v xml:space="preserve"> </v>
      </c>
      <c r="BL98" s="21" t="str">
        <f t="shared" si="34"/>
        <v xml:space="preserve"> </v>
      </c>
      <c r="BM98" s="21" t="str">
        <f t="shared" si="35"/>
        <v/>
      </c>
      <c r="BN98" s="22"/>
    </row>
    <row r="99" spans="2:66" ht="63" customHeight="1" x14ac:dyDescent="0.3">
      <c r="B99" s="25"/>
      <c r="C99" s="22"/>
      <c r="D99" s="22"/>
      <c r="E99" s="35"/>
      <c r="F99" s="27"/>
      <c r="G99" s="27"/>
      <c r="H99" s="22"/>
      <c r="I99" s="19" t="b">
        <f t="shared" si="36"/>
        <v>0</v>
      </c>
      <c r="J99" s="23"/>
      <c r="K99" s="19" t="b">
        <f t="shared" si="41"/>
        <v>0</v>
      </c>
      <c r="L99" s="23"/>
      <c r="M99" s="44" t="b">
        <f t="shared" si="42"/>
        <v>0</v>
      </c>
      <c r="N99" s="23"/>
      <c r="O99" s="44" t="b">
        <f t="shared" si="43"/>
        <v>0</v>
      </c>
      <c r="P99" s="23"/>
      <c r="Q99" s="44" t="b">
        <f t="shared" si="37"/>
        <v>0</v>
      </c>
      <c r="R99" s="21" t="str">
        <f t="shared" si="38"/>
        <v xml:space="preserve">  </v>
      </c>
      <c r="S99" s="24" t="str">
        <f t="shared" si="39"/>
        <v xml:space="preserve"> </v>
      </c>
      <c r="T99" s="22"/>
      <c r="U99" s="21"/>
      <c r="V99" s="23"/>
      <c r="W99" s="21" t="b">
        <f t="shared" si="44"/>
        <v>0</v>
      </c>
      <c r="X99" s="23"/>
      <c r="Y99" s="21" t="b">
        <f t="shared" si="45"/>
        <v>0</v>
      </c>
      <c r="Z99" s="23"/>
      <c r="AA99" s="21" t="b">
        <f t="shared" si="46"/>
        <v>0</v>
      </c>
      <c r="AB99" s="23"/>
      <c r="AC99" s="21" t="b">
        <f t="shared" si="47"/>
        <v>0</v>
      </c>
      <c r="AD99" s="23"/>
      <c r="AE99" s="21" t="b">
        <f t="shared" si="48"/>
        <v>0</v>
      </c>
      <c r="AF99" s="23"/>
      <c r="AG99" s="21" t="b">
        <f t="shared" si="49"/>
        <v>0</v>
      </c>
      <c r="AH99" s="23"/>
      <c r="AI99" s="21" t="b">
        <f t="shared" si="50"/>
        <v>0</v>
      </c>
      <c r="AJ99" s="23"/>
      <c r="AK99" s="21" t="b">
        <f t="shared" si="51"/>
        <v>0</v>
      </c>
      <c r="AL99" s="23"/>
      <c r="AM99" s="21" t="b">
        <f t="shared" si="52"/>
        <v>0</v>
      </c>
      <c r="AN99" s="23"/>
      <c r="AO99" s="21" t="b">
        <f t="shared" si="53"/>
        <v>0</v>
      </c>
      <c r="AP99" s="23"/>
      <c r="AQ99" s="21" t="b">
        <f t="shared" si="54"/>
        <v>0</v>
      </c>
      <c r="AR99" s="23"/>
      <c r="AS99" s="21" t="b">
        <f t="shared" si="55"/>
        <v>0</v>
      </c>
      <c r="AT99" s="23"/>
      <c r="AU99" s="21" t="b">
        <f t="shared" si="56"/>
        <v>0</v>
      </c>
      <c r="AV99" s="23"/>
      <c r="AW99" s="21" t="b">
        <f t="shared" si="57"/>
        <v>0</v>
      </c>
      <c r="AX99" s="23"/>
      <c r="AY99" s="21" t="b">
        <f t="shared" si="58"/>
        <v>0</v>
      </c>
      <c r="AZ99" s="23"/>
      <c r="BA99" s="21" t="b">
        <f t="shared" si="59"/>
        <v>0</v>
      </c>
      <c r="BB99" s="23"/>
      <c r="BC99" s="21" t="b">
        <f t="shared" si="60"/>
        <v>0</v>
      </c>
      <c r="BD99" s="23"/>
      <c r="BE99" s="21" t="b">
        <f t="shared" si="61"/>
        <v>0</v>
      </c>
      <c r="BF99" s="23"/>
      <c r="BG99" s="21" t="b">
        <f t="shared" si="31"/>
        <v>0</v>
      </c>
      <c r="BH99" s="21" t="str">
        <f t="shared" si="32"/>
        <v xml:space="preserve"> </v>
      </c>
      <c r="BI99" s="21"/>
      <c r="BJ99" s="21" t="b">
        <f t="shared" si="40"/>
        <v>0</v>
      </c>
      <c r="BK99" s="21" t="str">
        <f t="shared" si="33"/>
        <v xml:space="preserve"> </v>
      </c>
      <c r="BL99" s="21" t="str">
        <f t="shared" si="34"/>
        <v xml:space="preserve"> </v>
      </c>
      <c r="BM99" s="21" t="str">
        <f t="shared" si="35"/>
        <v/>
      </c>
      <c r="BN99" s="22"/>
    </row>
    <row r="100" spans="2:66" ht="63" customHeight="1" x14ac:dyDescent="0.3">
      <c r="B100" s="25"/>
      <c r="C100" s="22"/>
      <c r="D100" s="22"/>
      <c r="E100" s="35"/>
      <c r="F100" s="27"/>
      <c r="G100" s="27"/>
      <c r="H100" s="22"/>
      <c r="I100" s="19" t="b">
        <f t="shared" si="36"/>
        <v>0</v>
      </c>
      <c r="J100" s="23"/>
      <c r="K100" s="19" t="b">
        <f t="shared" si="41"/>
        <v>0</v>
      </c>
      <c r="L100" s="23"/>
      <c r="M100" s="44" t="b">
        <f t="shared" si="42"/>
        <v>0</v>
      </c>
      <c r="N100" s="23"/>
      <c r="O100" s="44" t="b">
        <f t="shared" si="43"/>
        <v>0</v>
      </c>
      <c r="P100" s="23"/>
      <c r="Q100" s="44" t="b">
        <f t="shared" si="37"/>
        <v>0</v>
      </c>
      <c r="R100" s="21" t="str">
        <f t="shared" si="38"/>
        <v xml:space="preserve">  </v>
      </c>
      <c r="S100" s="24" t="str">
        <f t="shared" si="39"/>
        <v xml:space="preserve"> </v>
      </c>
      <c r="T100" s="22"/>
      <c r="U100" s="21"/>
      <c r="V100" s="23"/>
      <c r="W100" s="21" t="b">
        <f t="shared" si="44"/>
        <v>0</v>
      </c>
      <c r="X100" s="23"/>
      <c r="Y100" s="21" t="b">
        <f t="shared" si="45"/>
        <v>0</v>
      </c>
      <c r="Z100" s="23"/>
      <c r="AA100" s="21" t="b">
        <f t="shared" si="46"/>
        <v>0</v>
      </c>
      <c r="AB100" s="23"/>
      <c r="AC100" s="21" t="b">
        <f t="shared" si="47"/>
        <v>0</v>
      </c>
      <c r="AD100" s="23"/>
      <c r="AE100" s="21" t="b">
        <f t="shared" si="48"/>
        <v>0</v>
      </c>
      <c r="AF100" s="23"/>
      <c r="AG100" s="21" t="b">
        <f t="shared" si="49"/>
        <v>0</v>
      </c>
      <c r="AH100" s="23"/>
      <c r="AI100" s="21" t="b">
        <f t="shared" si="50"/>
        <v>0</v>
      </c>
      <c r="AJ100" s="23"/>
      <c r="AK100" s="21" t="b">
        <f t="shared" si="51"/>
        <v>0</v>
      </c>
      <c r="AL100" s="23"/>
      <c r="AM100" s="21" t="b">
        <f t="shared" si="52"/>
        <v>0</v>
      </c>
      <c r="AN100" s="23"/>
      <c r="AO100" s="21" t="b">
        <f t="shared" si="53"/>
        <v>0</v>
      </c>
      <c r="AP100" s="23"/>
      <c r="AQ100" s="21" t="b">
        <f t="shared" si="54"/>
        <v>0</v>
      </c>
      <c r="AR100" s="23"/>
      <c r="AS100" s="21" t="b">
        <f t="shared" si="55"/>
        <v>0</v>
      </c>
      <c r="AT100" s="23"/>
      <c r="AU100" s="21" t="b">
        <f t="shared" si="56"/>
        <v>0</v>
      </c>
      <c r="AV100" s="23"/>
      <c r="AW100" s="21" t="b">
        <f t="shared" si="57"/>
        <v>0</v>
      </c>
      <c r="AX100" s="23"/>
      <c r="AY100" s="21" t="b">
        <f t="shared" si="58"/>
        <v>0</v>
      </c>
      <c r="AZ100" s="23"/>
      <c r="BA100" s="21" t="b">
        <f t="shared" si="59"/>
        <v>0</v>
      </c>
      <c r="BB100" s="23"/>
      <c r="BC100" s="21" t="b">
        <f t="shared" si="60"/>
        <v>0</v>
      </c>
      <c r="BD100" s="23"/>
      <c r="BE100" s="21" t="b">
        <f t="shared" si="61"/>
        <v>0</v>
      </c>
      <c r="BF100" s="23"/>
      <c r="BG100" s="21" t="b">
        <f t="shared" si="31"/>
        <v>0</v>
      </c>
      <c r="BH100" s="21" t="str">
        <f t="shared" si="32"/>
        <v xml:space="preserve"> </v>
      </c>
      <c r="BI100" s="21"/>
      <c r="BJ100" s="21" t="b">
        <f t="shared" si="40"/>
        <v>0</v>
      </c>
      <c r="BK100" s="21" t="str">
        <f t="shared" si="33"/>
        <v xml:space="preserve"> </v>
      </c>
      <c r="BL100" s="21" t="str">
        <f t="shared" si="34"/>
        <v xml:space="preserve"> </v>
      </c>
      <c r="BM100" s="21" t="str">
        <f t="shared" si="35"/>
        <v/>
      </c>
      <c r="BN100" s="22"/>
    </row>
    <row r="101" spans="2:66" x14ac:dyDescent="0.3">
      <c r="B101" s="25"/>
      <c r="C101" s="22"/>
      <c r="D101" s="22"/>
      <c r="E101" s="35"/>
      <c r="F101" s="27"/>
      <c r="G101" s="27"/>
      <c r="H101" s="22"/>
      <c r="I101" s="19" t="b">
        <f t="shared" si="36"/>
        <v>0</v>
      </c>
      <c r="J101" s="23"/>
      <c r="K101" s="19" t="b">
        <f t="shared" si="41"/>
        <v>0</v>
      </c>
      <c r="L101" s="23"/>
      <c r="M101" s="44" t="b">
        <f t="shared" si="42"/>
        <v>0</v>
      </c>
      <c r="N101" s="23"/>
      <c r="O101" s="44" t="b">
        <f t="shared" si="43"/>
        <v>0</v>
      </c>
      <c r="P101" s="23"/>
      <c r="Q101" s="44" t="b">
        <f t="shared" si="37"/>
        <v>0</v>
      </c>
      <c r="R101" s="21" t="str">
        <f t="shared" si="38"/>
        <v xml:space="preserve">  </v>
      </c>
      <c r="S101" s="24" t="str">
        <f t="shared" si="39"/>
        <v xml:space="preserve"> </v>
      </c>
      <c r="T101" s="22"/>
      <c r="U101" s="21"/>
      <c r="V101" s="23"/>
      <c r="W101" s="21" t="b">
        <f t="shared" si="44"/>
        <v>0</v>
      </c>
      <c r="X101" s="23"/>
      <c r="Y101" s="21" t="b">
        <f t="shared" si="45"/>
        <v>0</v>
      </c>
      <c r="Z101" s="23"/>
      <c r="AA101" s="21" t="b">
        <f t="shared" si="46"/>
        <v>0</v>
      </c>
      <c r="AB101" s="23"/>
      <c r="AC101" s="21" t="b">
        <f t="shared" si="47"/>
        <v>0</v>
      </c>
      <c r="AD101" s="23"/>
      <c r="AE101" s="21" t="b">
        <f t="shared" si="48"/>
        <v>0</v>
      </c>
      <c r="AF101" s="23"/>
      <c r="AG101" s="21" t="b">
        <f t="shared" si="49"/>
        <v>0</v>
      </c>
      <c r="AH101" s="23"/>
      <c r="AI101" s="21" t="b">
        <f t="shared" si="50"/>
        <v>0</v>
      </c>
      <c r="AJ101" s="23"/>
      <c r="AK101" s="21" t="b">
        <f t="shared" si="51"/>
        <v>0</v>
      </c>
      <c r="AL101" s="23"/>
      <c r="AM101" s="21" t="b">
        <f t="shared" si="52"/>
        <v>0</v>
      </c>
      <c r="AN101" s="23"/>
      <c r="AO101" s="21" t="b">
        <f t="shared" si="53"/>
        <v>0</v>
      </c>
      <c r="AP101" s="23"/>
      <c r="AQ101" s="21" t="b">
        <f t="shared" si="54"/>
        <v>0</v>
      </c>
      <c r="AR101" s="23"/>
      <c r="AS101" s="21" t="b">
        <f t="shared" si="55"/>
        <v>0</v>
      </c>
      <c r="AT101" s="23"/>
      <c r="AU101" s="21" t="b">
        <f t="shared" si="56"/>
        <v>0</v>
      </c>
      <c r="AV101" s="23"/>
      <c r="AW101" s="21" t="b">
        <f t="shared" si="57"/>
        <v>0</v>
      </c>
      <c r="AX101" s="23"/>
      <c r="AY101" s="21" t="b">
        <f t="shared" si="58"/>
        <v>0</v>
      </c>
      <c r="AZ101" s="23"/>
      <c r="BA101" s="21" t="b">
        <f t="shared" si="59"/>
        <v>0</v>
      </c>
      <c r="BB101" s="23"/>
      <c r="BC101" s="21" t="b">
        <f t="shared" si="60"/>
        <v>0</v>
      </c>
      <c r="BD101" s="23"/>
      <c r="BE101" s="21" t="b">
        <f t="shared" si="61"/>
        <v>0</v>
      </c>
      <c r="BF101" s="23"/>
      <c r="BG101" s="21" t="b">
        <f t="shared" si="31"/>
        <v>0</v>
      </c>
      <c r="BH101" s="21" t="str">
        <f t="shared" si="32"/>
        <v xml:space="preserve"> </v>
      </c>
      <c r="BI101" s="21"/>
      <c r="BJ101" s="21" t="b">
        <f t="shared" si="40"/>
        <v>0</v>
      </c>
      <c r="BK101" s="21" t="str">
        <f t="shared" si="33"/>
        <v xml:space="preserve"> </v>
      </c>
      <c r="BL101" s="21" t="str">
        <f t="shared" si="34"/>
        <v xml:space="preserve"> </v>
      </c>
      <c r="BM101" s="21" t="str">
        <f t="shared" si="35"/>
        <v/>
      </c>
      <c r="BN101" s="22"/>
    </row>
    <row r="102" spans="2:66" x14ac:dyDescent="0.3">
      <c r="B102" s="25"/>
      <c r="C102" s="22"/>
      <c r="D102" s="22"/>
      <c r="E102" s="35"/>
      <c r="F102" s="27"/>
      <c r="G102" s="27"/>
      <c r="H102" s="22"/>
      <c r="I102" s="19" t="b">
        <f t="shared" si="36"/>
        <v>0</v>
      </c>
      <c r="J102" s="23"/>
      <c r="K102" s="19" t="b">
        <f t="shared" si="41"/>
        <v>0</v>
      </c>
      <c r="L102" s="23"/>
      <c r="M102" s="44" t="b">
        <f t="shared" si="42"/>
        <v>0</v>
      </c>
      <c r="N102" s="23"/>
      <c r="O102" s="44" t="b">
        <f t="shared" si="43"/>
        <v>0</v>
      </c>
      <c r="P102" s="23"/>
      <c r="Q102" s="44" t="b">
        <f t="shared" si="37"/>
        <v>0</v>
      </c>
      <c r="R102" s="21" t="str">
        <f t="shared" si="38"/>
        <v xml:space="preserve">  </v>
      </c>
      <c r="S102" s="24" t="str">
        <f t="shared" si="39"/>
        <v xml:space="preserve"> </v>
      </c>
      <c r="T102" s="22"/>
      <c r="U102" s="21"/>
      <c r="V102" s="23"/>
      <c r="W102" s="21" t="b">
        <f t="shared" si="44"/>
        <v>0</v>
      </c>
      <c r="X102" s="23"/>
      <c r="Y102" s="21" t="b">
        <f t="shared" si="45"/>
        <v>0</v>
      </c>
      <c r="Z102" s="23"/>
      <c r="AA102" s="21" t="b">
        <f t="shared" si="46"/>
        <v>0</v>
      </c>
      <c r="AB102" s="23"/>
      <c r="AC102" s="21" t="b">
        <f t="shared" si="47"/>
        <v>0</v>
      </c>
      <c r="AD102" s="23"/>
      <c r="AE102" s="21" t="b">
        <f t="shared" si="48"/>
        <v>0</v>
      </c>
      <c r="AF102" s="23"/>
      <c r="AG102" s="21" t="b">
        <f t="shared" si="49"/>
        <v>0</v>
      </c>
      <c r="AH102" s="23"/>
      <c r="AI102" s="21" t="b">
        <f t="shared" si="50"/>
        <v>0</v>
      </c>
      <c r="AJ102" s="23"/>
      <c r="AK102" s="21" t="b">
        <f t="shared" si="51"/>
        <v>0</v>
      </c>
      <c r="AL102" s="23"/>
      <c r="AM102" s="21" t="b">
        <f t="shared" si="52"/>
        <v>0</v>
      </c>
      <c r="AN102" s="23"/>
      <c r="AO102" s="21" t="b">
        <f t="shared" si="53"/>
        <v>0</v>
      </c>
      <c r="AP102" s="23"/>
      <c r="AQ102" s="21" t="b">
        <f t="shared" si="54"/>
        <v>0</v>
      </c>
      <c r="AR102" s="23"/>
      <c r="AS102" s="21" t="b">
        <f t="shared" si="55"/>
        <v>0</v>
      </c>
      <c r="AT102" s="23"/>
      <c r="AU102" s="21" t="b">
        <f t="shared" si="56"/>
        <v>0</v>
      </c>
      <c r="AV102" s="23"/>
      <c r="AW102" s="21" t="b">
        <f t="shared" si="57"/>
        <v>0</v>
      </c>
      <c r="AX102" s="23"/>
      <c r="AY102" s="21" t="b">
        <f t="shared" si="58"/>
        <v>0</v>
      </c>
      <c r="AZ102" s="23"/>
      <c r="BA102" s="21" t="b">
        <f t="shared" si="59"/>
        <v>0</v>
      </c>
      <c r="BB102" s="23"/>
      <c r="BC102" s="21" t="b">
        <f t="shared" si="60"/>
        <v>0</v>
      </c>
      <c r="BD102" s="23"/>
      <c r="BE102" s="21" t="b">
        <f t="shared" si="61"/>
        <v>0</v>
      </c>
      <c r="BF102" s="23"/>
      <c r="BG102" s="21" t="b">
        <f t="shared" si="31"/>
        <v>0</v>
      </c>
      <c r="BH102" s="21" t="str">
        <f t="shared" si="32"/>
        <v xml:space="preserve"> </v>
      </c>
      <c r="BI102" s="21"/>
      <c r="BJ102" s="21" t="b">
        <f t="shared" si="40"/>
        <v>0</v>
      </c>
      <c r="BK102" s="21" t="str">
        <f t="shared" si="33"/>
        <v xml:space="preserve"> </v>
      </c>
      <c r="BL102" s="21" t="str">
        <f t="shared" si="34"/>
        <v xml:space="preserve"> </v>
      </c>
      <c r="BM102" s="21" t="str">
        <f t="shared" si="35"/>
        <v/>
      </c>
      <c r="BN102" s="22"/>
    </row>
  </sheetData>
  <sheetProtection algorithmName="SHA-512" hashValue="JtMq/AR0Ail2QtU3ccrQUkCitS3GbaA7DWf2Ef0qiP6TJ4u5vybtn9g2jYErhcc0lObgFI4nv2dHbxwZxHexdQ==" saltValue="6MGY43btJZBY+UWmYOF4gg==" spinCount="100000" sheet="1" formatCells="0" formatColumns="0" formatRows="0" sort="0" autoFilter="0" pivotTables="0"/>
  <autoFilter ref="B10:BN102" xr:uid="{02C94EA3-325D-4181-B636-9DAAB7E98295}"/>
  <dataConsolidate/>
  <mergeCells count="13">
    <mergeCell ref="E5:BL5"/>
    <mergeCell ref="F6:S6"/>
    <mergeCell ref="B8:D9"/>
    <mergeCell ref="R8:BF9"/>
    <mergeCell ref="J9:P9"/>
    <mergeCell ref="D1:D2"/>
    <mergeCell ref="E1:BL2"/>
    <mergeCell ref="DK2:DL2"/>
    <mergeCell ref="D3:D4"/>
    <mergeCell ref="E3:BL4"/>
    <mergeCell ref="BM3:BM4"/>
    <mergeCell ref="BN3:BN4"/>
    <mergeCell ref="DK3:DL3"/>
  </mergeCells>
  <conditionalFormatting sqref="S11:S202">
    <cfRule type="containsText" dxfId="185" priority="5" operator="containsText" text="Casi seguro">
      <formula>NOT(ISERROR(SEARCH("Casi seguro",S11)))</formula>
    </cfRule>
    <cfRule type="containsText" dxfId="184" priority="6" operator="containsText" text="Probable">
      <formula>NOT(ISERROR(SEARCH("Probable",S11)))</formula>
    </cfRule>
    <cfRule type="containsText" dxfId="183" priority="7" operator="containsText" text="Posible">
      <formula>NOT(ISERROR(SEARCH("Posible",S11)))</formula>
    </cfRule>
    <cfRule type="containsText" dxfId="182" priority="8" operator="containsText" text="Improbable">
      <formula>NOT(ISERROR(SEARCH("Improbable",S11)))</formula>
    </cfRule>
    <cfRule type="containsText" dxfId="181" priority="9" operator="containsText" text="Rara vez">
      <formula>NOT(ISERROR(SEARCH("Rara vez",S11)))</formula>
    </cfRule>
  </conditionalFormatting>
  <conditionalFormatting sqref="T11:T202">
    <cfRule type="containsText" dxfId="180" priority="18" stopIfTrue="1" operator="containsText" text="Insignificante">
      <formula>NOT(ISERROR(SEARCH("Insignificante",T11)))</formula>
    </cfRule>
    <cfRule type="containsText" dxfId="179" priority="19" stopIfTrue="1" operator="containsText" text="Mayor">
      <formula>NOT(ISERROR(SEARCH("Mayor",T11)))</formula>
    </cfRule>
    <cfRule type="containsText" dxfId="178" priority="20" stopIfTrue="1" operator="containsText" text="Moderado">
      <formula>NOT(ISERROR(SEARCH("Moderado",T11)))</formula>
    </cfRule>
    <cfRule type="containsText" dxfId="177" priority="21" stopIfTrue="1" operator="containsText" text="Menor">
      <formula>NOT(ISERROR(SEARCH("Menor",T11)))</formula>
    </cfRule>
    <cfRule type="cellIs" dxfId="176" priority="22" stopIfTrue="1" operator="equal">
      <formula>"Catastrófico"</formula>
    </cfRule>
  </conditionalFormatting>
  <conditionalFormatting sqref="BM11:BN102">
    <cfRule type="containsText" dxfId="175" priority="1" operator="containsText" text="Zona Baja">
      <formula>NOT(ISERROR(SEARCH("Zona Baja",BM11)))</formula>
    </cfRule>
    <cfRule type="containsText" dxfId="174" priority="2" operator="containsText" text="Zona Moderada">
      <formula>NOT(ISERROR(SEARCH("Zona Moderada",BM11)))</formula>
    </cfRule>
    <cfRule type="containsText" dxfId="173" priority="3" operator="containsText" text="Zona Alta">
      <formula>NOT(ISERROR(SEARCH("Zona Alta",BM11)))</formula>
    </cfRule>
    <cfRule type="containsText" dxfId="172" priority="4" operator="containsText" text="Zona Extrema">
      <formula>NOT(ISERROR(SEARCH("Zona Extrema",BM11)))</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855F3022-1790-4D3E-9223-543633A50469}">
          <x14:formula1>
            <xm:f>"SI,NO"</xm:f>
          </x14:formula1>
          <xm:sqref>V11:V102 JR11:JR102 TN11:TN102 ADJ11:ADJ102 ANF11:ANF102 AXB11:AXB102 BGX11:BGX102 BQT11:BQT102 CAP11:CAP102 CKL11:CKL102 CUH11:CUH102 DED11:DED102 DNZ11:DNZ102 DXV11:DXV102 EHR11:EHR102 ERN11:ERN102 FBJ11:FBJ102 FLF11:FLF102 FVB11:FVB102 GEX11:GEX102 GOT11:GOT102 GYP11:GYP102 HIL11:HIL102 HSH11:HSH102 ICD11:ICD102 ILZ11:ILZ102 IVV11:IVV102 JFR11:JFR102 JPN11:JPN102 JZJ11:JZJ102 KJF11:KJF102 KTB11:KTB102 LCX11:LCX102 LMT11:LMT102 LWP11:LWP102 MGL11:MGL102 MQH11:MQH102 NAD11:NAD102 NJZ11:NJZ102 NTV11:NTV102 ODR11:ODR102 ONN11:ONN102 OXJ11:OXJ102 PHF11:PHF102 PRB11:PRB102 QAX11:QAX102 QKT11:QKT102 QUP11:QUP102 REL11:REL102 ROH11:ROH102 RYD11:RYD102 SHZ11:SHZ102 SRV11:SRV102 TBR11:TBR102 TLN11:TLN102 TVJ11:TVJ102 UFF11:UFF102 UPB11:UPB102 UYX11:UYX102 VIT11:VIT102 VSP11:VSP102 WCL11:WCL102 WMH11:WMH102 WWD11:WWD102 V65547:V65638 JR65547:JR65638 TN65547:TN65638 ADJ65547:ADJ65638 ANF65547:ANF65638 AXB65547:AXB65638 BGX65547:BGX65638 BQT65547:BQT65638 CAP65547:CAP65638 CKL65547:CKL65638 CUH65547:CUH65638 DED65547:DED65638 DNZ65547:DNZ65638 DXV65547:DXV65638 EHR65547:EHR65638 ERN65547:ERN65638 FBJ65547:FBJ65638 FLF65547:FLF65638 FVB65547:FVB65638 GEX65547:GEX65638 GOT65547:GOT65638 GYP65547:GYP65638 HIL65547:HIL65638 HSH65547:HSH65638 ICD65547:ICD65638 ILZ65547:ILZ65638 IVV65547:IVV65638 JFR65547:JFR65638 JPN65547:JPN65638 JZJ65547:JZJ65638 KJF65547:KJF65638 KTB65547:KTB65638 LCX65547:LCX65638 LMT65547:LMT65638 LWP65547:LWP65638 MGL65547:MGL65638 MQH65547:MQH65638 NAD65547:NAD65638 NJZ65547:NJZ65638 NTV65547:NTV65638 ODR65547:ODR65638 ONN65547:ONN65638 OXJ65547:OXJ65638 PHF65547:PHF65638 PRB65547:PRB65638 QAX65547:QAX65638 QKT65547:QKT65638 QUP65547:QUP65638 REL65547:REL65638 ROH65547:ROH65638 RYD65547:RYD65638 SHZ65547:SHZ65638 SRV65547:SRV65638 TBR65547:TBR65638 TLN65547:TLN65638 TVJ65547:TVJ65638 UFF65547:UFF65638 UPB65547:UPB65638 UYX65547:UYX65638 VIT65547:VIT65638 VSP65547:VSP65638 WCL65547:WCL65638 WMH65547:WMH65638 WWD65547:WWD65638 V131083:V131174 JR131083:JR131174 TN131083:TN131174 ADJ131083:ADJ131174 ANF131083:ANF131174 AXB131083:AXB131174 BGX131083:BGX131174 BQT131083:BQT131174 CAP131083:CAP131174 CKL131083:CKL131174 CUH131083:CUH131174 DED131083:DED131174 DNZ131083:DNZ131174 DXV131083:DXV131174 EHR131083:EHR131174 ERN131083:ERN131174 FBJ131083:FBJ131174 FLF131083:FLF131174 FVB131083:FVB131174 GEX131083:GEX131174 GOT131083:GOT131174 GYP131083:GYP131174 HIL131083:HIL131174 HSH131083:HSH131174 ICD131083:ICD131174 ILZ131083:ILZ131174 IVV131083:IVV131174 JFR131083:JFR131174 JPN131083:JPN131174 JZJ131083:JZJ131174 KJF131083:KJF131174 KTB131083:KTB131174 LCX131083:LCX131174 LMT131083:LMT131174 LWP131083:LWP131174 MGL131083:MGL131174 MQH131083:MQH131174 NAD131083:NAD131174 NJZ131083:NJZ131174 NTV131083:NTV131174 ODR131083:ODR131174 ONN131083:ONN131174 OXJ131083:OXJ131174 PHF131083:PHF131174 PRB131083:PRB131174 QAX131083:QAX131174 QKT131083:QKT131174 QUP131083:QUP131174 REL131083:REL131174 ROH131083:ROH131174 RYD131083:RYD131174 SHZ131083:SHZ131174 SRV131083:SRV131174 TBR131083:TBR131174 TLN131083:TLN131174 TVJ131083:TVJ131174 UFF131083:UFF131174 UPB131083:UPB131174 UYX131083:UYX131174 VIT131083:VIT131174 VSP131083:VSP131174 WCL131083:WCL131174 WMH131083:WMH131174 WWD131083:WWD131174 V196619:V196710 JR196619:JR196710 TN196619:TN196710 ADJ196619:ADJ196710 ANF196619:ANF196710 AXB196619:AXB196710 BGX196619:BGX196710 BQT196619:BQT196710 CAP196619:CAP196710 CKL196619:CKL196710 CUH196619:CUH196710 DED196619:DED196710 DNZ196619:DNZ196710 DXV196619:DXV196710 EHR196619:EHR196710 ERN196619:ERN196710 FBJ196619:FBJ196710 FLF196619:FLF196710 FVB196619:FVB196710 GEX196619:GEX196710 GOT196619:GOT196710 GYP196619:GYP196710 HIL196619:HIL196710 HSH196619:HSH196710 ICD196619:ICD196710 ILZ196619:ILZ196710 IVV196619:IVV196710 JFR196619:JFR196710 JPN196619:JPN196710 JZJ196619:JZJ196710 KJF196619:KJF196710 KTB196619:KTB196710 LCX196619:LCX196710 LMT196619:LMT196710 LWP196619:LWP196710 MGL196619:MGL196710 MQH196619:MQH196710 NAD196619:NAD196710 NJZ196619:NJZ196710 NTV196619:NTV196710 ODR196619:ODR196710 ONN196619:ONN196710 OXJ196619:OXJ196710 PHF196619:PHF196710 PRB196619:PRB196710 QAX196619:QAX196710 QKT196619:QKT196710 QUP196619:QUP196710 REL196619:REL196710 ROH196619:ROH196710 RYD196619:RYD196710 SHZ196619:SHZ196710 SRV196619:SRV196710 TBR196619:TBR196710 TLN196619:TLN196710 TVJ196619:TVJ196710 UFF196619:UFF196710 UPB196619:UPB196710 UYX196619:UYX196710 VIT196619:VIT196710 VSP196619:VSP196710 WCL196619:WCL196710 WMH196619:WMH196710 WWD196619:WWD196710 V262155:V262246 JR262155:JR262246 TN262155:TN262246 ADJ262155:ADJ262246 ANF262155:ANF262246 AXB262155:AXB262246 BGX262155:BGX262246 BQT262155:BQT262246 CAP262155:CAP262246 CKL262155:CKL262246 CUH262155:CUH262246 DED262155:DED262246 DNZ262155:DNZ262246 DXV262155:DXV262246 EHR262155:EHR262246 ERN262155:ERN262246 FBJ262155:FBJ262246 FLF262155:FLF262246 FVB262155:FVB262246 GEX262155:GEX262246 GOT262155:GOT262246 GYP262155:GYP262246 HIL262155:HIL262246 HSH262155:HSH262246 ICD262155:ICD262246 ILZ262155:ILZ262246 IVV262155:IVV262246 JFR262155:JFR262246 JPN262155:JPN262246 JZJ262155:JZJ262246 KJF262155:KJF262246 KTB262155:KTB262246 LCX262155:LCX262246 LMT262155:LMT262246 LWP262155:LWP262246 MGL262155:MGL262246 MQH262155:MQH262246 NAD262155:NAD262246 NJZ262155:NJZ262246 NTV262155:NTV262246 ODR262155:ODR262246 ONN262155:ONN262246 OXJ262155:OXJ262246 PHF262155:PHF262246 PRB262155:PRB262246 QAX262155:QAX262246 QKT262155:QKT262246 QUP262155:QUP262246 REL262155:REL262246 ROH262155:ROH262246 RYD262155:RYD262246 SHZ262155:SHZ262246 SRV262155:SRV262246 TBR262155:TBR262246 TLN262155:TLN262246 TVJ262155:TVJ262246 UFF262155:UFF262246 UPB262155:UPB262246 UYX262155:UYX262246 VIT262155:VIT262246 VSP262155:VSP262246 WCL262155:WCL262246 WMH262155:WMH262246 WWD262155:WWD262246 V327691:V327782 JR327691:JR327782 TN327691:TN327782 ADJ327691:ADJ327782 ANF327691:ANF327782 AXB327691:AXB327782 BGX327691:BGX327782 BQT327691:BQT327782 CAP327691:CAP327782 CKL327691:CKL327782 CUH327691:CUH327782 DED327691:DED327782 DNZ327691:DNZ327782 DXV327691:DXV327782 EHR327691:EHR327782 ERN327691:ERN327782 FBJ327691:FBJ327782 FLF327691:FLF327782 FVB327691:FVB327782 GEX327691:GEX327782 GOT327691:GOT327782 GYP327691:GYP327782 HIL327691:HIL327782 HSH327691:HSH327782 ICD327691:ICD327782 ILZ327691:ILZ327782 IVV327691:IVV327782 JFR327691:JFR327782 JPN327691:JPN327782 JZJ327691:JZJ327782 KJF327691:KJF327782 KTB327691:KTB327782 LCX327691:LCX327782 LMT327691:LMT327782 LWP327691:LWP327782 MGL327691:MGL327782 MQH327691:MQH327782 NAD327691:NAD327782 NJZ327691:NJZ327782 NTV327691:NTV327782 ODR327691:ODR327782 ONN327691:ONN327782 OXJ327691:OXJ327782 PHF327691:PHF327782 PRB327691:PRB327782 QAX327691:QAX327782 QKT327691:QKT327782 QUP327691:QUP327782 REL327691:REL327782 ROH327691:ROH327782 RYD327691:RYD327782 SHZ327691:SHZ327782 SRV327691:SRV327782 TBR327691:TBR327782 TLN327691:TLN327782 TVJ327691:TVJ327782 UFF327691:UFF327782 UPB327691:UPB327782 UYX327691:UYX327782 VIT327691:VIT327782 VSP327691:VSP327782 WCL327691:WCL327782 WMH327691:WMH327782 WWD327691:WWD327782 V393227:V393318 JR393227:JR393318 TN393227:TN393318 ADJ393227:ADJ393318 ANF393227:ANF393318 AXB393227:AXB393318 BGX393227:BGX393318 BQT393227:BQT393318 CAP393227:CAP393318 CKL393227:CKL393318 CUH393227:CUH393318 DED393227:DED393318 DNZ393227:DNZ393318 DXV393227:DXV393318 EHR393227:EHR393318 ERN393227:ERN393318 FBJ393227:FBJ393318 FLF393227:FLF393318 FVB393227:FVB393318 GEX393227:GEX393318 GOT393227:GOT393318 GYP393227:GYP393318 HIL393227:HIL393318 HSH393227:HSH393318 ICD393227:ICD393318 ILZ393227:ILZ393318 IVV393227:IVV393318 JFR393227:JFR393318 JPN393227:JPN393318 JZJ393227:JZJ393318 KJF393227:KJF393318 KTB393227:KTB393318 LCX393227:LCX393318 LMT393227:LMT393318 LWP393227:LWP393318 MGL393227:MGL393318 MQH393227:MQH393318 NAD393227:NAD393318 NJZ393227:NJZ393318 NTV393227:NTV393318 ODR393227:ODR393318 ONN393227:ONN393318 OXJ393227:OXJ393318 PHF393227:PHF393318 PRB393227:PRB393318 QAX393227:QAX393318 QKT393227:QKT393318 QUP393227:QUP393318 REL393227:REL393318 ROH393227:ROH393318 RYD393227:RYD393318 SHZ393227:SHZ393318 SRV393227:SRV393318 TBR393227:TBR393318 TLN393227:TLN393318 TVJ393227:TVJ393318 UFF393227:UFF393318 UPB393227:UPB393318 UYX393227:UYX393318 VIT393227:VIT393318 VSP393227:VSP393318 WCL393227:WCL393318 WMH393227:WMH393318 WWD393227:WWD393318 V458763:V458854 JR458763:JR458854 TN458763:TN458854 ADJ458763:ADJ458854 ANF458763:ANF458854 AXB458763:AXB458854 BGX458763:BGX458854 BQT458763:BQT458854 CAP458763:CAP458854 CKL458763:CKL458854 CUH458763:CUH458854 DED458763:DED458854 DNZ458763:DNZ458854 DXV458763:DXV458854 EHR458763:EHR458854 ERN458763:ERN458854 FBJ458763:FBJ458854 FLF458763:FLF458854 FVB458763:FVB458854 GEX458763:GEX458854 GOT458763:GOT458854 GYP458763:GYP458854 HIL458763:HIL458854 HSH458763:HSH458854 ICD458763:ICD458854 ILZ458763:ILZ458854 IVV458763:IVV458854 JFR458763:JFR458854 JPN458763:JPN458854 JZJ458763:JZJ458854 KJF458763:KJF458854 KTB458763:KTB458854 LCX458763:LCX458854 LMT458763:LMT458854 LWP458763:LWP458854 MGL458763:MGL458854 MQH458763:MQH458854 NAD458763:NAD458854 NJZ458763:NJZ458854 NTV458763:NTV458854 ODR458763:ODR458854 ONN458763:ONN458854 OXJ458763:OXJ458854 PHF458763:PHF458854 PRB458763:PRB458854 QAX458763:QAX458854 QKT458763:QKT458854 QUP458763:QUP458854 REL458763:REL458854 ROH458763:ROH458854 RYD458763:RYD458854 SHZ458763:SHZ458854 SRV458763:SRV458854 TBR458763:TBR458854 TLN458763:TLN458854 TVJ458763:TVJ458854 UFF458763:UFF458854 UPB458763:UPB458854 UYX458763:UYX458854 VIT458763:VIT458854 VSP458763:VSP458854 WCL458763:WCL458854 WMH458763:WMH458854 WWD458763:WWD458854 V524299:V524390 JR524299:JR524390 TN524299:TN524390 ADJ524299:ADJ524390 ANF524299:ANF524390 AXB524299:AXB524390 BGX524299:BGX524390 BQT524299:BQT524390 CAP524299:CAP524390 CKL524299:CKL524390 CUH524299:CUH524390 DED524299:DED524390 DNZ524299:DNZ524390 DXV524299:DXV524390 EHR524299:EHR524390 ERN524299:ERN524390 FBJ524299:FBJ524390 FLF524299:FLF524390 FVB524299:FVB524390 GEX524299:GEX524390 GOT524299:GOT524390 GYP524299:GYP524390 HIL524299:HIL524390 HSH524299:HSH524390 ICD524299:ICD524390 ILZ524299:ILZ524390 IVV524299:IVV524390 JFR524299:JFR524390 JPN524299:JPN524390 JZJ524299:JZJ524390 KJF524299:KJF524390 KTB524299:KTB524390 LCX524299:LCX524390 LMT524299:LMT524390 LWP524299:LWP524390 MGL524299:MGL524390 MQH524299:MQH524390 NAD524299:NAD524390 NJZ524299:NJZ524390 NTV524299:NTV524390 ODR524299:ODR524390 ONN524299:ONN524390 OXJ524299:OXJ524390 PHF524299:PHF524390 PRB524299:PRB524390 QAX524299:QAX524390 QKT524299:QKT524390 QUP524299:QUP524390 REL524299:REL524390 ROH524299:ROH524390 RYD524299:RYD524390 SHZ524299:SHZ524390 SRV524299:SRV524390 TBR524299:TBR524390 TLN524299:TLN524390 TVJ524299:TVJ524390 UFF524299:UFF524390 UPB524299:UPB524390 UYX524299:UYX524390 VIT524299:VIT524390 VSP524299:VSP524390 WCL524299:WCL524390 WMH524299:WMH524390 WWD524299:WWD524390 V589835:V589926 JR589835:JR589926 TN589835:TN589926 ADJ589835:ADJ589926 ANF589835:ANF589926 AXB589835:AXB589926 BGX589835:BGX589926 BQT589835:BQT589926 CAP589835:CAP589926 CKL589835:CKL589926 CUH589835:CUH589926 DED589835:DED589926 DNZ589835:DNZ589926 DXV589835:DXV589926 EHR589835:EHR589926 ERN589835:ERN589926 FBJ589835:FBJ589926 FLF589835:FLF589926 FVB589835:FVB589926 GEX589835:GEX589926 GOT589835:GOT589926 GYP589835:GYP589926 HIL589835:HIL589926 HSH589835:HSH589926 ICD589835:ICD589926 ILZ589835:ILZ589926 IVV589835:IVV589926 JFR589835:JFR589926 JPN589835:JPN589926 JZJ589835:JZJ589926 KJF589835:KJF589926 KTB589835:KTB589926 LCX589835:LCX589926 LMT589835:LMT589926 LWP589835:LWP589926 MGL589835:MGL589926 MQH589835:MQH589926 NAD589835:NAD589926 NJZ589835:NJZ589926 NTV589835:NTV589926 ODR589835:ODR589926 ONN589835:ONN589926 OXJ589835:OXJ589926 PHF589835:PHF589926 PRB589835:PRB589926 QAX589835:QAX589926 QKT589835:QKT589926 QUP589835:QUP589926 REL589835:REL589926 ROH589835:ROH589926 RYD589835:RYD589926 SHZ589835:SHZ589926 SRV589835:SRV589926 TBR589835:TBR589926 TLN589835:TLN589926 TVJ589835:TVJ589926 UFF589835:UFF589926 UPB589835:UPB589926 UYX589835:UYX589926 VIT589835:VIT589926 VSP589835:VSP589926 WCL589835:WCL589926 WMH589835:WMH589926 WWD589835:WWD589926 V655371:V655462 JR655371:JR655462 TN655371:TN655462 ADJ655371:ADJ655462 ANF655371:ANF655462 AXB655371:AXB655462 BGX655371:BGX655462 BQT655371:BQT655462 CAP655371:CAP655462 CKL655371:CKL655462 CUH655371:CUH655462 DED655371:DED655462 DNZ655371:DNZ655462 DXV655371:DXV655462 EHR655371:EHR655462 ERN655371:ERN655462 FBJ655371:FBJ655462 FLF655371:FLF655462 FVB655371:FVB655462 GEX655371:GEX655462 GOT655371:GOT655462 GYP655371:GYP655462 HIL655371:HIL655462 HSH655371:HSH655462 ICD655371:ICD655462 ILZ655371:ILZ655462 IVV655371:IVV655462 JFR655371:JFR655462 JPN655371:JPN655462 JZJ655371:JZJ655462 KJF655371:KJF655462 KTB655371:KTB655462 LCX655371:LCX655462 LMT655371:LMT655462 LWP655371:LWP655462 MGL655371:MGL655462 MQH655371:MQH655462 NAD655371:NAD655462 NJZ655371:NJZ655462 NTV655371:NTV655462 ODR655371:ODR655462 ONN655371:ONN655462 OXJ655371:OXJ655462 PHF655371:PHF655462 PRB655371:PRB655462 QAX655371:QAX655462 QKT655371:QKT655462 QUP655371:QUP655462 REL655371:REL655462 ROH655371:ROH655462 RYD655371:RYD655462 SHZ655371:SHZ655462 SRV655371:SRV655462 TBR655371:TBR655462 TLN655371:TLN655462 TVJ655371:TVJ655462 UFF655371:UFF655462 UPB655371:UPB655462 UYX655371:UYX655462 VIT655371:VIT655462 VSP655371:VSP655462 WCL655371:WCL655462 WMH655371:WMH655462 WWD655371:WWD655462 V720907:V720998 JR720907:JR720998 TN720907:TN720998 ADJ720907:ADJ720998 ANF720907:ANF720998 AXB720907:AXB720998 BGX720907:BGX720998 BQT720907:BQT720998 CAP720907:CAP720998 CKL720907:CKL720998 CUH720907:CUH720998 DED720907:DED720998 DNZ720907:DNZ720998 DXV720907:DXV720998 EHR720907:EHR720998 ERN720907:ERN720998 FBJ720907:FBJ720998 FLF720907:FLF720998 FVB720907:FVB720998 GEX720907:GEX720998 GOT720907:GOT720998 GYP720907:GYP720998 HIL720907:HIL720998 HSH720907:HSH720998 ICD720907:ICD720998 ILZ720907:ILZ720998 IVV720907:IVV720998 JFR720907:JFR720998 JPN720907:JPN720998 JZJ720907:JZJ720998 KJF720907:KJF720998 KTB720907:KTB720998 LCX720907:LCX720998 LMT720907:LMT720998 LWP720907:LWP720998 MGL720907:MGL720998 MQH720907:MQH720998 NAD720907:NAD720998 NJZ720907:NJZ720998 NTV720907:NTV720998 ODR720907:ODR720998 ONN720907:ONN720998 OXJ720907:OXJ720998 PHF720907:PHF720998 PRB720907:PRB720998 QAX720907:QAX720998 QKT720907:QKT720998 QUP720907:QUP720998 REL720907:REL720998 ROH720907:ROH720998 RYD720907:RYD720998 SHZ720907:SHZ720998 SRV720907:SRV720998 TBR720907:TBR720998 TLN720907:TLN720998 TVJ720907:TVJ720998 UFF720907:UFF720998 UPB720907:UPB720998 UYX720907:UYX720998 VIT720907:VIT720998 VSP720907:VSP720998 WCL720907:WCL720998 WMH720907:WMH720998 WWD720907:WWD720998 V786443:V786534 JR786443:JR786534 TN786443:TN786534 ADJ786443:ADJ786534 ANF786443:ANF786534 AXB786443:AXB786534 BGX786443:BGX786534 BQT786443:BQT786534 CAP786443:CAP786534 CKL786443:CKL786534 CUH786443:CUH786534 DED786443:DED786534 DNZ786443:DNZ786534 DXV786443:DXV786534 EHR786443:EHR786534 ERN786443:ERN786534 FBJ786443:FBJ786534 FLF786443:FLF786534 FVB786443:FVB786534 GEX786443:GEX786534 GOT786443:GOT786534 GYP786443:GYP786534 HIL786443:HIL786534 HSH786443:HSH786534 ICD786443:ICD786534 ILZ786443:ILZ786534 IVV786443:IVV786534 JFR786443:JFR786534 JPN786443:JPN786534 JZJ786443:JZJ786534 KJF786443:KJF786534 KTB786443:KTB786534 LCX786443:LCX786534 LMT786443:LMT786534 LWP786443:LWP786534 MGL786443:MGL786534 MQH786443:MQH786534 NAD786443:NAD786534 NJZ786443:NJZ786534 NTV786443:NTV786534 ODR786443:ODR786534 ONN786443:ONN786534 OXJ786443:OXJ786534 PHF786443:PHF786534 PRB786443:PRB786534 QAX786443:QAX786534 QKT786443:QKT786534 QUP786443:QUP786534 REL786443:REL786534 ROH786443:ROH786534 RYD786443:RYD786534 SHZ786443:SHZ786534 SRV786443:SRV786534 TBR786443:TBR786534 TLN786443:TLN786534 TVJ786443:TVJ786534 UFF786443:UFF786534 UPB786443:UPB786534 UYX786443:UYX786534 VIT786443:VIT786534 VSP786443:VSP786534 WCL786443:WCL786534 WMH786443:WMH786534 WWD786443:WWD786534 V851979:V852070 JR851979:JR852070 TN851979:TN852070 ADJ851979:ADJ852070 ANF851979:ANF852070 AXB851979:AXB852070 BGX851979:BGX852070 BQT851979:BQT852070 CAP851979:CAP852070 CKL851979:CKL852070 CUH851979:CUH852070 DED851979:DED852070 DNZ851979:DNZ852070 DXV851979:DXV852070 EHR851979:EHR852070 ERN851979:ERN852070 FBJ851979:FBJ852070 FLF851979:FLF852070 FVB851979:FVB852070 GEX851979:GEX852070 GOT851979:GOT852070 GYP851979:GYP852070 HIL851979:HIL852070 HSH851979:HSH852070 ICD851979:ICD852070 ILZ851979:ILZ852070 IVV851979:IVV852070 JFR851979:JFR852070 JPN851979:JPN852070 JZJ851979:JZJ852070 KJF851979:KJF852070 KTB851979:KTB852070 LCX851979:LCX852070 LMT851979:LMT852070 LWP851979:LWP852070 MGL851979:MGL852070 MQH851979:MQH852070 NAD851979:NAD852070 NJZ851979:NJZ852070 NTV851979:NTV852070 ODR851979:ODR852070 ONN851979:ONN852070 OXJ851979:OXJ852070 PHF851979:PHF852070 PRB851979:PRB852070 QAX851979:QAX852070 QKT851979:QKT852070 QUP851979:QUP852070 REL851979:REL852070 ROH851979:ROH852070 RYD851979:RYD852070 SHZ851979:SHZ852070 SRV851979:SRV852070 TBR851979:TBR852070 TLN851979:TLN852070 TVJ851979:TVJ852070 UFF851979:UFF852070 UPB851979:UPB852070 UYX851979:UYX852070 VIT851979:VIT852070 VSP851979:VSP852070 WCL851979:WCL852070 WMH851979:WMH852070 WWD851979:WWD852070 V917515:V917606 JR917515:JR917606 TN917515:TN917606 ADJ917515:ADJ917606 ANF917515:ANF917606 AXB917515:AXB917606 BGX917515:BGX917606 BQT917515:BQT917606 CAP917515:CAP917606 CKL917515:CKL917606 CUH917515:CUH917606 DED917515:DED917606 DNZ917515:DNZ917606 DXV917515:DXV917606 EHR917515:EHR917606 ERN917515:ERN917606 FBJ917515:FBJ917606 FLF917515:FLF917606 FVB917515:FVB917606 GEX917515:GEX917606 GOT917515:GOT917606 GYP917515:GYP917606 HIL917515:HIL917606 HSH917515:HSH917606 ICD917515:ICD917606 ILZ917515:ILZ917606 IVV917515:IVV917606 JFR917515:JFR917606 JPN917515:JPN917606 JZJ917515:JZJ917606 KJF917515:KJF917606 KTB917515:KTB917606 LCX917515:LCX917606 LMT917515:LMT917606 LWP917515:LWP917606 MGL917515:MGL917606 MQH917515:MQH917606 NAD917515:NAD917606 NJZ917515:NJZ917606 NTV917515:NTV917606 ODR917515:ODR917606 ONN917515:ONN917606 OXJ917515:OXJ917606 PHF917515:PHF917606 PRB917515:PRB917606 QAX917515:QAX917606 QKT917515:QKT917606 QUP917515:QUP917606 REL917515:REL917606 ROH917515:ROH917606 RYD917515:RYD917606 SHZ917515:SHZ917606 SRV917515:SRV917606 TBR917515:TBR917606 TLN917515:TLN917606 TVJ917515:TVJ917606 UFF917515:UFF917606 UPB917515:UPB917606 UYX917515:UYX917606 VIT917515:VIT917606 VSP917515:VSP917606 WCL917515:WCL917606 WMH917515:WMH917606 WWD917515:WWD917606 V983051:V983142 JR983051:JR983142 TN983051:TN983142 ADJ983051:ADJ983142 ANF983051:ANF983142 AXB983051:AXB983142 BGX983051:BGX983142 BQT983051:BQT983142 CAP983051:CAP983142 CKL983051:CKL983142 CUH983051:CUH983142 DED983051:DED983142 DNZ983051:DNZ983142 DXV983051:DXV983142 EHR983051:EHR983142 ERN983051:ERN983142 FBJ983051:FBJ983142 FLF983051:FLF983142 FVB983051:FVB983142 GEX983051:GEX983142 GOT983051:GOT983142 GYP983051:GYP983142 HIL983051:HIL983142 HSH983051:HSH983142 ICD983051:ICD983142 ILZ983051:ILZ983142 IVV983051:IVV983142 JFR983051:JFR983142 JPN983051:JPN983142 JZJ983051:JZJ983142 KJF983051:KJF983142 KTB983051:KTB983142 LCX983051:LCX983142 LMT983051:LMT983142 LWP983051:LWP983142 MGL983051:MGL983142 MQH983051:MQH983142 NAD983051:NAD983142 NJZ983051:NJZ983142 NTV983051:NTV983142 ODR983051:ODR983142 ONN983051:ONN983142 OXJ983051:OXJ983142 PHF983051:PHF983142 PRB983051:PRB983142 QAX983051:QAX983142 QKT983051:QKT983142 QUP983051:QUP983142 REL983051:REL983142 ROH983051:ROH983142 RYD983051:RYD983142 SHZ983051:SHZ983142 SRV983051:SRV983142 TBR983051:TBR983142 TLN983051:TLN983142 TVJ983051:TVJ983142 UFF983051:UFF983142 UPB983051:UPB983142 UYX983051:UYX983142 VIT983051:VIT983142 VSP983051:VSP983142 WCL983051:WCL983142 WMH983051:WMH983142 WWD983051:WWD983142 X11:X102 JT11:JT102 TP11:TP102 ADL11:ADL102 ANH11:ANH102 AXD11:AXD102 BGZ11:BGZ102 BQV11:BQV102 CAR11:CAR102 CKN11:CKN102 CUJ11:CUJ102 DEF11:DEF102 DOB11:DOB102 DXX11:DXX102 EHT11:EHT102 ERP11:ERP102 FBL11:FBL102 FLH11:FLH102 FVD11:FVD102 GEZ11:GEZ102 GOV11:GOV102 GYR11:GYR102 HIN11:HIN102 HSJ11:HSJ102 ICF11:ICF102 IMB11:IMB102 IVX11:IVX102 JFT11:JFT102 JPP11:JPP102 JZL11:JZL102 KJH11:KJH102 KTD11:KTD102 LCZ11:LCZ102 LMV11:LMV102 LWR11:LWR102 MGN11:MGN102 MQJ11:MQJ102 NAF11:NAF102 NKB11:NKB102 NTX11:NTX102 ODT11:ODT102 ONP11:ONP102 OXL11:OXL102 PHH11:PHH102 PRD11:PRD102 QAZ11:QAZ102 QKV11:QKV102 QUR11:QUR102 REN11:REN102 ROJ11:ROJ102 RYF11:RYF102 SIB11:SIB102 SRX11:SRX102 TBT11:TBT102 TLP11:TLP102 TVL11:TVL102 UFH11:UFH102 UPD11:UPD102 UYZ11:UYZ102 VIV11:VIV102 VSR11:VSR102 WCN11:WCN102 WMJ11:WMJ102 WWF11:WWF102 X65547:X65638 JT65547:JT65638 TP65547:TP65638 ADL65547:ADL65638 ANH65547:ANH65638 AXD65547:AXD65638 BGZ65547:BGZ65638 BQV65547:BQV65638 CAR65547:CAR65638 CKN65547:CKN65638 CUJ65547:CUJ65638 DEF65547:DEF65638 DOB65547:DOB65638 DXX65547:DXX65638 EHT65547:EHT65638 ERP65547:ERP65638 FBL65547:FBL65638 FLH65547:FLH65638 FVD65547:FVD65638 GEZ65547:GEZ65638 GOV65547:GOV65638 GYR65547:GYR65638 HIN65547:HIN65638 HSJ65547:HSJ65638 ICF65547:ICF65638 IMB65547:IMB65638 IVX65547:IVX65638 JFT65547:JFT65638 JPP65547:JPP65638 JZL65547:JZL65638 KJH65547:KJH65638 KTD65547:KTD65638 LCZ65547:LCZ65638 LMV65547:LMV65638 LWR65547:LWR65638 MGN65547:MGN65638 MQJ65547:MQJ65638 NAF65547:NAF65638 NKB65547:NKB65638 NTX65547:NTX65638 ODT65547:ODT65638 ONP65547:ONP65638 OXL65547:OXL65638 PHH65547:PHH65638 PRD65547:PRD65638 QAZ65547:QAZ65638 QKV65547:QKV65638 QUR65547:QUR65638 REN65547:REN65638 ROJ65547:ROJ65638 RYF65547:RYF65638 SIB65547:SIB65638 SRX65547:SRX65638 TBT65547:TBT65638 TLP65547:TLP65638 TVL65547:TVL65638 UFH65547:UFH65638 UPD65547:UPD65638 UYZ65547:UYZ65638 VIV65547:VIV65638 VSR65547:VSR65638 WCN65547:WCN65638 WMJ65547:WMJ65638 WWF65547:WWF65638 X131083:X131174 JT131083:JT131174 TP131083:TP131174 ADL131083:ADL131174 ANH131083:ANH131174 AXD131083:AXD131174 BGZ131083:BGZ131174 BQV131083:BQV131174 CAR131083:CAR131174 CKN131083:CKN131174 CUJ131083:CUJ131174 DEF131083:DEF131174 DOB131083:DOB131174 DXX131083:DXX131174 EHT131083:EHT131174 ERP131083:ERP131174 FBL131083:FBL131174 FLH131083:FLH131174 FVD131083:FVD131174 GEZ131083:GEZ131174 GOV131083:GOV131174 GYR131083:GYR131174 HIN131083:HIN131174 HSJ131083:HSJ131174 ICF131083:ICF131174 IMB131083:IMB131174 IVX131083:IVX131174 JFT131083:JFT131174 JPP131083:JPP131174 JZL131083:JZL131174 KJH131083:KJH131174 KTD131083:KTD131174 LCZ131083:LCZ131174 LMV131083:LMV131174 LWR131083:LWR131174 MGN131083:MGN131174 MQJ131083:MQJ131174 NAF131083:NAF131174 NKB131083:NKB131174 NTX131083:NTX131174 ODT131083:ODT131174 ONP131083:ONP131174 OXL131083:OXL131174 PHH131083:PHH131174 PRD131083:PRD131174 QAZ131083:QAZ131174 QKV131083:QKV131174 QUR131083:QUR131174 REN131083:REN131174 ROJ131083:ROJ131174 RYF131083:RYF131174 SIB131083:SIB131174 SRX131083:SRX131174 TBT131083:TBT131174 TLP131083:TLP131174 TVL131083:TVL131174 UFH131083:UFH131174 UPD131083:UPD131174 UYZ131083:UYZ131174 VIV131083:VIV131174 VSR131083:VSR131174 WCN131083:WCN131174 WMJ131083:WMJ131174 WWF131083:WWF131174 X196619:X196710 JT196619:JT196710 TP196619:TP196710 ADL196619:ADL196710 ANH196619:ANH196710 AXD196619:AXD196710 BGZ196619:BGZ196710 BQV196619:BQV196710 CAR196619:CAR196710 CKN196619:CKN196710 CUJ196619:CUJ196710 DEF196619:DEF196710 DOB196619:DOB196710 DXX196619:DXX196710 EHT196619:EHT196710 ERP196619:ERP196710 FBL196619:FBL196710 FLH196619:FLH196710 FVD196619:FVD196710 GEZ196619:GEZ196710 GOV196619:GOV196710 GYR196619:GYR196710 HIN196619:HIN196710 HSJ196619:HSJ196710 ICF196619:ICF196710 IMB196619:IMB196710 IVX196619:IVX196710 JFT196619:JFT196710 JPP196619:JPP196710 JZL196619:JZL196710 KJH196619:KJH196710 KTD196619:KTD196710 LCZ196619:LCZ196710 LMV196619:LMV196710 LWR196619:LWR196710 MGN196619:MGN196710 MQJ196619:MQJ196710 NAF196619:NAF196710 NKB196619:NKB196710 NTX196619:NTX196710 ODT196619:ODT196710 ONP196619:ONP196710 OXL196619:OXL196710 PHH196619:PHH196710 PRD196619:PRD196710 QAZ196619:QAZ196710 QKV196619:QKV196710 QUR196619:QUR196710 REN196619:REN196710 ROJ196619:ROJ196710 RYF196619:RYF196710 SIB196619:SIB196710 SRX196619:SRX196710 TBT196619:TBT196710 TLP196619:TLP196710 TVL196619:TVL196710 UFH196619:UFH196710 UPD196619:UPD196710 UYZ196619:UYZ196710 VIV196619:VIV196710 VSR196619:VSR196710 WCN196619:WCN196710 WMJ196619:WMJ196710 WWF196619:WWF196710 X262155:X262246 JT262155:JT262246 TP262155:TP262246 ADL262155:ADL262246 ANH262155:ANH262246 AXD262155:AXD262246 BGZ262155:BGZ262246 BQV262155:BQV262246 CAR262155:CAR262246 CKN262155:CKN262246 CUJ262155:CUJ262246 DEF262155:DEF262246 DOB262155:DOB262246 DXX262155:DXX262246 EHT262155:EHT262246 ERP262155:ERP262246 FBL262155:FBL262246 FLH262155:FLH262246 FVD262155:FVD262246 GEZ262155:GEZ262246 GOV262155:GOV262246 GYR262155:GYR262246 HIN262155:HIN262246 HSJ262155:HSJ262246 ICF262155:ICF262246 IMB262155:IMB262246 IVX262155:IVX262246 JFT262155:JFT262246 JPP262155:JPP262246 JZL262155:JZL262246 KJH262155:KJH262246 KTD262155:KTD262246 LCZ262155:LCZ262246 LMV262155:LMV262246 LWR262155:LWR262246 MGN262155:MGN262246 MQJ262155:MQJ262246 NAF262155:NAF262246 NKB262155:NKB262246 NTX262155:NTX262246 ODT262155:ODT262246 ONP262155:ONP262246 OXL262155:OXL262246 PHH262155:PHH262246 PRD262155:PRD262246 QAZ262155:QAZ262246 QKV262155:QKV262246 QUR262155:QUR262246 REN262155:REN262246 ROJ262155:ROJ262246 RYF262155:RYF262246 SIB262155:SIB262246 SRX262155:SRX262246 TBT262155:TBT262246 TLP262155:TLP262246 TVL262155:TVL262246 UFH262155:UFH262246 UPD262155:UPD262246 UYZ262155:UYZ262246 VIV262155:VIV262246 VSR262155:VSR262246 WCN262155:WCN262246 WMJ262155:WMJ262246 WWF262155:WWF262246 X327691:X327782 JT327691:JT327782 TP327691:TP327782 ADL327691:ADL327782 ANH327691:ANH327782 AXD327691:AXD327782 BGZ327691:BGZ327782 BQV327691:BQV327782 CAR327691:CAR327782 CKN327691:CKN327782 CUJ327691:CUJ327782 DEF327691:DEF327782 DOB327691:DOB327782 DXX327691:DXX327782 EHT327691:EHT327782 ERP327691:ERP327782 FBL327691:FBL327782 FLH327691:FLH327782 FVD327691:FVD327782 GEZ327691:GEZ327782 GOV327691:GOV327782 GYR327691:GYR327782 HIN327691:HIN327782 HSJ327691:HSJ327782 ICF327691:ICF327782 IMB327691:IMB327782 IVX327691:IVX327782 JFT327691:JFT327782 JPP327691:JPP327782 JZL327691:JZL327782 KJH327691:KJH327782 KTD327691:KTD327782 LCZ327691:LCZ327782 LMV327691:LMV327782 LWR327691:LWR327782 MGN327691:MGN327782 MQJ327691:MQJ327782 NAF327691:NAF327782 NKB327691:NKB327782 NTX327691:NTX327782 ODT327691:ODT327782 ONP327691:ONP327782 OXL327691:OXL327782 PHH327691:PHH327782 PRD327691:PRD327782 QAZ327691:QAZ327782 QKV327691:QKV327782 QUR327691:QUR327782 REN327691:REN327782 ROJ327691:ROJ327782 RYF327691:RYF327782 SIB327691:SIB327782 SRX327691:SRX327782 TBT327691:TBT327782 TLP327691:TLP327782 TVL327691:TVL327782 UFH327691:UFH327782 UPD327691:UPD327782 UYZ327691:UYZ327782 VIV327691:VIV327782 VSR327691:VSR327782 WCN327691:WCN327782 WMJ327691:WMJ327782 WWF327691:WWF327782 X393227:X393318 JT393227:JT393318 TP393227:TP393318 ADL393227:ADL393318 ANH393227:ANH393318 AXD393227:AXD393318 BGZ393227:BGZ393318 BQV393227:BQV393318 CAR393227:CAR393318 CKN393227:CKN393318 CUJ393227:CUJ393318 DEF393227:DEF393318 DOB393227:DOB393318 DXX393227:DXX393318 EHT393227:EHT393318 ERP393227:ERP393318 FBL393227:FBL393318 FLH393227:FLH393318 FVD393227:FVD393318 GEZ393227:GEZ393318 GOV393227:GOV393318 GYR393227:GYR393318 HIN393227:HIN393318 HSJ393227:HSJ393318 ICF393227:ICF393318 IMB393227:IMB393318 IVX393227:IVX393318 JFT393227:JFT393318 JPP393227:JPP393318 JZL393227:JZL393318 KJH393227:KJH393318 KTD393227:KTD393318 LCZ393227:LCZ393318 LMV393227:LMV393318 LWR393227:LWR393318 MGN393227:MGN393318 MQJ393227:MQJ393318 NAF393227:NAF393318 NKB393227:NKB393318 NTX393227:NTX393318 ODT393227:ODT393318 ONP393227:ONP393318 OXL393227:OXL393318 PHH393227:PHH393318 PRD393227:PRD393318 QAZ393227:QAZ393318 QKV393227:QKV393318 QUR393227:QUR393318 REN393227:REN393318 ROJ393227:ROJ393318 RYF393227:RYF393318 SIB393227:SIB393318 SRX393227:SRX393318 TBT393227:TBT393318 TLP393227:TLP393318 TVL393227:TVL393318 UFH393227:UFH393318 UPD393227:UPD393318 UYZ393227:UYZ393318 VIV393227:VIV393318 VSR393227:VSR393318 WCN393227:WCN393318 WMJ393227:WMJ393318 WWF393227:WWF393318 X458763:X458854 JT458763:JT458854 TP458763:TP458854 ADL458763:ADL458854 ANH458763:ANH458854 AXD458763:AXD458854 BGZ458763:BGZ458854 BQV458763:BQV458854 CAR458763:CAR458854 CKN458763:CKN458854 CUJ458763:CUJ458854 DEF458763:DEF458854 DOB458763:DOB458854 DXX458763:DXX458854 EHT458763:EHT458854 ERP458763:ERP458854 FBL458763:FBL458854 FLH458763:FLH458854 FVD458763:FVD458854 GEZ458763:GEZ458854 GOV458763:GOV458854 GYR458763:GYR458854 HIN458763:HIN458854 HSJ458763:HSJ458854 ICF458763:ICF458854 IMB458763:IMB458854 IVX458763:IVX458854 JFT458763:JFT458854 JPP458763:JPP458854 JZL458763:JZL458854 KJH458763:KJH458854 KTD458763:KTD458854 LCZ458763:LCZ458854 LMV458763:LMV458854 LWR458763:LWR458854 MGN458763:MGN458854 MQJ458763:MQJ458854 NAF458763:NAF458854 NKB458763:NKB458854 NTX458763:NTX458854 ODT458763:ODT458854 ONP458763:ONP458854 OXL458763:OXL458854 PHH458763:PHH458854 PRD458763:PRD458854 QAZ458763:QAZ458854 QKV458763:QKV458854 QUR458763:QUR458854 REN458763:REN458854 ROJ458763:ROJ458854 RYF458763:RYF458854 SIB458763:SIB458854 SRX458763:SRX458854 TBT458763:TBT458854 TLP458763:TLP458854 TVL458763:TVL458854 UFH458763:UFH458854 UPD458763:UPD458854 UYZ458763:UYZ458854 VIV458763:VIV458854 VSR458763:VSR458854 WCN458763:WCN458854 WMJ458763:WMJ458854 WWF458763:WWF458854 X524299:X524390 JT524299:JT524390 TP524299:TP524390 ADL524299:ADL524390 ANH524299:ANH524390 AXD524299:AXD524390 BGZ524299:BGZ524390 BQV524299:BQV524390 CAR524299:CAR524390 CKN524299:CKN524390 CUJ524299:CUJ524390 DEF524299:DEF524390 DOB524299:DOB524390 DXX524299:DXX524390 EHT524299:EHT524390 ERP524299:ERP524390 FBL524299:FBL524390 FLH524299:FLH524390 FVD524299:FVD524390 GEZ524299:GEZ524390 GOV524299:GOV524390 GYR524299:GYR524390 HIN524299:HIN524390 HSJ524299:HSJ524390 ICF524299:ICF524390 IMB524299:IMB524390 IVX524299:IVX524390 JFT524299:JFT524390 JPP524299:JPP524390 JZL524299:JZL524390 KJH524299:KJH524390 KTD524299:KTD524390 LCZ524299:LCZ524390 LMV524299:LMV524390 LWR524299:LWR524390 MGN524299:MGN524390 MQJ524299:MQJ524390 NAF524299:NAF524390 NKB524299:NKB524390 NTX524299:NTX524390 ODT524299:ODT524390 ONP524299:ONP524390 OXL524299:OXL524390 PHH524299:PHH524390 PRD524299:PRD524390 QAZ524299:QAZ524390 QKV524299:QKV524390 QUR524299:QUR524390 REN524299:REN524390 ROJ524299:ROJ524390 RYF524299:RYF524390 SIB524299:SIB524390 SRX524299:SRX524390 TBT524299:TBT524390 TLP524299:TLP524390 TVL524299:TVL524390 UFH524299:UFH524390 UPD524299:UPD524390 UYZ524299:UYZ524390 VIV524299:VIV524390 VSR524299:VSR524390 WCN524299:WCN524390 WMJ524299:WMJ524390 WWF524299:WWF524390 X589835:X589926 JT589835:JT589926 TP589835:TP589926 ADL589835:ADL589926 ANH589835:ANH589926 AXD589835:AXD589926 BGZ589835:BGZ589926 BQV589835:BQV589926 CAR589835:CAR589926 CKN589835:CKN589926 CUJ589835:CUJ589926 DEF589835:DEF589926 DOB589835:DOB589926 DXX589835:DXX589926 EHT589835:EHT589926 ERP589835:ERP589926 FBL589835:FBL589926 FLH589835:FLH589926 FVD589835:FVD589926 GEZ589835:GEZ589926 GOV589835:GOV589926 GYR589835:GYR589926 HIN589835:HIN589926 HSJ589835:HSJ589926 ICF589835:ICF589926 IMB589835:IMB589926 IVX589835:IVX589926 JFT589835:JFT589926 JPP589835:JPP589926 JZL589835:JZL589926 KJH589835:KJH589926 KTD589835:KTD589926 LCZ589835:LCZ589926 LMV589835:LMV589926 LWR589835:LWR589926 MGN589835:MGN589926 MQJ589835:MQJ589926 NAF589835:NAF589926 NKB589835:NKB589926 NTX589835:NTX589926 ODT589835:ODT589926 ONP589835:ONP589926 OXL589835:OXL589926 PHH589835:PHH589926 PRD589835:PRD589926 QAZ589835:QAZ589926 QKV589835:QKV589926 QUR589835:QUR589926 REN589835:REN589926 ROJ589835:ROJ589926 RYF589835:RYF589926 SIB589835:SIB589926 SRX589835:SRX589926 TBT589835:TBT589926 TLP589835:TLP589926 TVL589835:TVL589926 UFH589835:UFH589926 UPD589835:UPD589926 UYZ589835:UYZ589926 VIV589835:VIV589926 VSR589835:VSR589926 WCN589835:WCN589926 WMJ589835:WMJ589926 WWF589835:WWF589926 X655371:X655462 JT655371:JT655462 TP655371:TP655462 ADL655371:ADL655462 ANH655371:ANH655462 AXD655371:AXD655462 BGZ655371:BGZ655462 BQV655371:BQV655462 CAR655371:CAR655462 CKN655371:CKN655462 CUJ655371:CUJ655462 DEF655371:DEF655462 DOB655371:DOB655462 DXX655371:DXX655462 EHT655371:EHT655462 ERP655371:ERP655462 FBL655371:FBL655462 FLH655371:FLH655462 FVD655371:FVD655462 GEZ655371:GEZ655462 GOV655371:GOV655462 GYR655371:GYR655462 HIN655371:HIN655462 HSJ655371:HSJ655462 ICF655371:ICF655462 IMB655371:IMB655462 IVX655371:IVX655462 JFT655371:JFT655462 JPP655371:JPP655462 JZL655371:JZL655462 KJH655371:KJH655462 KTD655371:KTD655462 LCZ655371:LCZ655462 LMV655371:LMV655462 LWR655371:LWR655462 MGN655371:MGN655462 MQJ655371:MQJ655462 NAF655371:NAF655462 NKB655371:NKB655462 NTX655371:NTX655462 ODT655371:ODT655462 ONP655371:ONP655462 OXL655371:OXL655462 PHH655371:PHH655462 PRD655371:PRD655462 QAZ655371:QAZ655462 QKV655371:QKV655462 QUR655371:QUR655462 REN655371:REN655462 ROJ655371:ROJ655462 RYF655371:RYF655462 SIB655371:SIB655462 SRX655371:SRX655462 TBT655371:TBT655462 TLP655371:TLP655462 TVL655371:TVL655462 UFH655371:UFH655462 UPD655371:UPD655462 UYZ655371:UYZ655462 VIV655371:VIV655462 VSR655371:VSR655462 WCN655371:WCN655462 WMJ655371:WMJ655462 WWF655371:WWF655462 X720907:X720998 JT720907:JT720998 TP720907:TP720998 ADL720907:ADL720998 ANH720907:ANH720998 AXD720907:AXD720998 BGZ720907:BGZ720998 BQV720907:BQV720998 CAR720907:CAR720998 CKN720907:CKN720998 CUJ720907:CUJ720998 DEF720907:DEF720998 DOB720907:DOB720998 DXX720907:DXX720998 EHT720907:EHT720998 ERP720907:ERP720998 FBL720907:FBL720998 FLH720907:FLH720998 FVD720907:FVD720998 GEZ720907:GEZ720998 GOV720907:GOV720998 GYR720907:GYR720998 HIN720907:HIN720998 HSJ720907:HSJ720998 ICF720907:ICF720998 IMB720907:IMB720998 IVX720907:IVX720998 JFT720907:JFT720998 JPP720907:JPP720998 JZL720907:JZL720998 KJH720907:KJH720998 KTD720907:KTD720998 LCZ720907:LCZ720998 LMV720907:LMV720998 LWR720907:LWR720998 MGN720907:MGN720998 MQJ720907:MQJ720998 NAF720907:NAF720998 NKB720907:NKB720998 NTX720907:NTX720998 ODT720907:ODT720998 ONP720907:ONP720998 OXL720907:OXL720998 PHH720907:PHH720998 PRD720907:PRD720998 QAZ720907:QAZ720998 QKV720907:QKV720998 QUR720907:QUR720998 REN720907:REN720998 ROJ720907:ROJ720998 RYF720907:RYF720998 SIB720907:SIB720998 SRX720907:SRX720998 TBT720907:TBT720998 TLP720907:TLP720998 TVL720907:TVL720998 UFH720907:UFH720998 UPD720907:UPD720998 UYZ720907:UYZ720998 VIV720907:VIV720998 VSR720907:VSR720998 WCN720907:WCN720998 WMJ720907:WMJ720998 WWF720907:WWF720998 X786443:X786534 JT786443:JT786534 TP786443:TP786534 ADL786443:ADL786534 ANH786443:ANH786534 AXD786443:AXD786534 BGZ786443:BGZ786534 BQV786443:BQV786534 CAR786443:CAR786534 CKN786443:CKN786534 CUJ786443:CUJ786534 DEF786443:DEF786534 DOB786443:DOB786534 DXX786443:DXX786534 EHT786443:EHT786534 ERP786443:ERP786534 FBL786443:FBL786534 FLH786443:FLH786534 FVD786443:FVD786534 GEZ786443:GEZ786534 GOV786443:GOV786534 GYR786443:GYR786534 HIN786443:HIN786534 HSJ786443:HSJ786534 ICF786443:ICF786534 IMB786443:IMB786534 IVX786443:IVX786534 JFT786443:JFT786534 JPP786443:JPP786534 JZL786443:JZL786534 KJH786443:KJH786534 KTD786443:KTD786534 LCZ786443:LCZ786534 LMV786443:LMV786534 LWR786443:LWR786534 MGN786443:MGN786534 MQJ786443:MQJ786534 NAF786443:NAF786534 NKB786443:NKB786534 NTX786443:NTX786534 ODT786443:ODT786534 ONP786443:ONP786534 OXL786443:OXL786534 PHH786443:PHH786534 PRD786443:PRD786534 QAZ786443:QAZ786534 QKV786443:QKV786534 QUR786443:QUR786534 REN786443:REN786534 ROJ786443:ROJ786534 RYF786443:RYF786534 SIB786443:SIB786534 SRX786443:SRX786534 TBT786443:TBT786534 TLP786443:TLP786534 TVL786443:TVL786534 UFH786443:UFH786534 UPD786443:UPD786534 UYZ786443:UYZ786534 VIV786443:VIV786534 VSR786443:VSR786534 WCN786443:WCN786534 WMJ786443:WMJ786534 WWF786443:WWF786534 X851979:X852070 JT851979:JT852070 TP851979:TP852070 ADL851979:ADL852070 ANH851979:ANH852070 AXD851979:AXD852070 BGZ851979:BGZ852070 BQV851979:BQV852070 CAR851979:CAR852070 CKN851979:CKN852070 CUJ851979:CUJ852070 DEF851979:DEF852070 DOB851979:DOB852070 DXX851979:DXX852070 EHT851979:EHT852070 ERP851979:ERP852070 FBL851979:FBL852070 FLH851979:FLH852070 FVD851979:FVD852070 GEZ851979:GEZ852070 GOV851979:GOV852070 GYR851979:GYR852070 HIN851979:HIN852070 HSJ851979:HSJ852070 ICF851979:ICF852070 IMB851979:IMB852070 IVX851979:IVX852070 JFT851979:JFT852070 JPP851979:JPP852070 JZL851979:JZL852070 KJH851979:KJH852070 KTD851979:KTD852070 LCZ851979:LCZ852070 LMV851979:LMV852070 LWR851979:LWR852070 MGN851979:MGN852070 MQJ851979:MQJ852070 NAF851979:NAF852070 NKB851979:NKB852070 NTX851979:NTX852070 ODT851979:ODT852070 ONP851979:ONP852070 OXL851979:OXL852070 PHH851979:PHH852070 PRD851979:PRD852070 QAZ851979:QAZ852070 QKV851979:QKV852070 QUR851979:QUR852070 REN851979:REN852070 ROJ851979:ROJ852070 RYF851979:RYF852070 SIB851979:SIB852070 SRX851979:SRX852070 TBT851979:TBT852070 TLP851979:TLP852070 TVL851979:TVL852070 UFH851979:UFH852070 UPD851979:UPD852070 UYZ851979:UYZ852070 VIV851979:VIV852070 VSR851979:VSR852070 WCN851979:WCN852070 WMJ851979:WMJ852070 WWF851979:WWF852070 X917515:X917606 JT917515:JT917606 TP917515:TP917606 ADL917515:ADL917606 ANH917515:ANH917606 AXD917515:AXD917606 BGZ917515:BGZ917606 BQV917515:BQV917606 CAR917515:CAR917606 CKN917515:CKN917606 CUJ917515:CUJ917606 DEF917515:DEF917606 DOB917515:DOB917606 DXX917515:DXX917606 EHT917515:EHT917606 ERP917515:ERP917606 FBL917515:FBL917606 FLH917515:FLH917606 FVD917515:FVD917606 GEZ917515:GEZ917606 GOV917515:GOV917606 GYR917515:GYR917606 HIN917515:HIN917606 HSJ917515:HSJ917606 ICF917515:ICF917606 IMB917515:IMB917606 IVX917515:IVX917606 JFT917515:JFT917606 JPP917515:JPP917606 JZL917515:JZL917606 KJH917515:KJH917606 KTD917515:KTD917606 LCZ917515:LCZ917606 LMV917515:LMV917606 LWR917515:LWR917606 MGN917515:MGN917606 MQJ917515:MQJ917606 NAF917515:NAF917606 NKB917515:NKB917606 NTX917515:NTX917606 ODT917515:ODT917606 ONP917515:ONP917606 OXL917515:OXL917606 PHH917515:PHH917606 PRD917515:PRD917606 QAZ917515:QAZ917606 QKV917515:QKV917606 QUR917515:QUR917606 REN917515:REN917606 ROJ917515:ROJ917606 RYF917515:RYF917606 SIB917515:SIB917606 SRX917515:SRX917606 TBT917515:TBT917606 TLP917515:TLP917606 TVL917515:TVL917606 UFH917515:UFH917606 UPD917515:UPD917606 UYZ917515:UYZ917606 VIV917515:VIV917606 VSR917515:VSR917606 WCN917515:WCN917606 WMJ917515:WMJ917606 WWF917515:WWF917606 X983051:X983142 JT983051:JT983142 TP983051:TP983142 ADL983051:ADL983142 ANH983051:ANH983142 AXD983051:AXD983142 BGZ983051:BGZ983142 BQV983051:BQV983142 CAR983051:CAR983142 CKN983051:CKN983142 CUJ983051:CUJ983142 DEF983051:DEF983142 DOB983051:DOB983142 DXX983051:DXX983142 EHT983051:EHT983142 ERP983051:ERP983142 FBL983051:FBL983142 FLH983051:FLH983142 FVD983051:FVD983142 GEZ983051:GEZ983142 GOV983051:GOV983142 GYR983051:GYR983142 HIN983051:HIN983142 HSJ983051:HSJ983142 ICF983051:ICF983142 IMB983051:IMB983142 IVX983051:IVX983142 JFT983051:JFT983142 JPP983051:JPP983142 JZL983051:JZL983142 KJH983051:KJH983142 KTD983051:KTD983142 LCZ983051:LCZ983142 LMV983051:LMV983142 LWR983051:LWR983142 MGN983051:MGN983142 MQJ983051:MQJ983142 NAF983051:NAF983142 NKB983051:NKB983142 NTX983051:NTX983142 ODT983051:ODT983142 ONP983051:ONP983142 OXL983051:OXL983142 PHH983051:PHH983142 PRD983051:PRD983142 QAZ983051:QAZ983142 QKV983051:QKV983142 QUR983051:QUR983142 REN983051:REN983142 ROJ983051:ROJ983142 RYF983051:RYF983142 SIB983051:SIB983142 SRX983051:SRX983142 TBT983051:TBT983142 TLP983051:TLP983142 TVL983051:TVL983142 UFH983051:UFH983142 UPD983051:UPD983142 UYZ983051:UYZ983142 VIV983051:VIV983142 VSR983051:VSR983142 WCN983051:WCN983142 WMJ983051:WMJ983142 WWF983051:WWF983142 Z11:Z102 JV11:JV102 TR11:TR102 ADN11:ADN102 ANJ11:ANJ102 AXF11:AXF102 BHB11:BHB102 BQX11:BQX102 CAT11:CAT102 CKP11:CKP102 CUL11:CUL102 DEH11:DEH102 DOD11:DOD102 DXZ11:DXZ102 EHV11:EHV102 ERR11:ERR102 FBN11:FBN102 FLJ11:FLJ102 FVF11:FVF102 GFB11:GFB102 GOX11:GOX102 GYT11:GYT102 HIP11:HIP102 HSL11:HSL102 ICH11:ICH102 IMD11:IMD102 IVZ11:IVZ102 JFV11:JFV102 JPR11:JPR102 JZN11:JZN102 KJJ11:KJJ102 KTF11:KTF102 LDB11:LDB102 LMX11:LMX102 LWT11:LWT102 MGP11:MGP102 MQL11:MQL102 NAH11:NAH102 NKD11:NKD102 NTZ11:NTZ102 ODV11:ODV102 ONR11:ONR102 OXN11:OXN102 PHJ11:PHJ102 PRF11:PRF102 QBB11:QBB102 QKX11:QKX102 QUT11:QUT102 REP11:REP102 ROL11:ROL102 RYH11:RYH102 SID11:SID102 SRZ11:SRZ102 TBV11:TBV102 TLR11:TLR102 TVN11:TVN102 UFJ11:UFJ102 UPF11:UPF102 UZB11:UZB102 VIX11:VIX102 VST11:VST102 WCP11:WCP102 WML11:WML102 WWH11:WWH102 Z65547:Z65638 JV65547:JV65638 TR65547:TR65638 ADN65547:ADN65638 ANJ65547:ANJ65638 AXF65547:AXF65638 BHB65547:BHB65638 BQX65547:BQX65638 CAT65547:CAT65638 CKP65547:CKP65638 CUL65547:CUL65638 DEH65547:DEH65638 DOD65547:DOD65638 DXZ65547:DXZ65638 EHV65547:EHV65638 ERR65547:ERR65638 FBN65547:FBN65638 FLJ65547:FLJ65638 FVF65547:FVF65638 GFB65547:GFB65638 GOX65547:GOX65638 GYT65547:GYT65638 HIP65547:HIP65638 HSL65547:HSL65638 ICH65547:ICH65638 IMD65547:IMD65638 IVZ65547:IVZ65638 JFV65547:JFV65638 JPR65547:JPR65638 JZN65547:JZN65638 KJJ65547:KJJ65638 KTF65547:KTF65638 LDB65547:LDB65638 LMX65547:LMX65638 LWT65547:LWT65638 MGP65547:MGP65638 MQL65547:MQL65638 NAH65547:NAH65638 NKD65547:NKD65638 NTZ65547:NTZ65638 ODV65547:ODV65638 ONR65547:ONR65638 OXN65547:OXN65638 PHJ65547:PHJ65638 PRF65547:PRF65638 QBB65547:QBB65638 QKX65547:QKX65638 QUT65547:QUT65638 REP65547:REP65638 ROL65547:ROL65638 RYH65547:RYH65638 SID65547:SID65638 SRZ65547:SRZ65638 TBV65547:TBV65638 TLR65547:TLR65638 TVN65547:TVN65638 UFJ65547:UFJ65638 UPF65547:UPF65638 UZB65547:UZB65638 VIX65547:VIX65638 VST65547:VST65638 WCP65547:WCP65638 WML65547:WML65638 WWH65547:WWH65638 Z131083:Z131174 JV131083:JV131174 TR131083:TR131174 ADN131083:ADN131174 ANJ131083:ANJ131174 AXF131083:AXF131174 BHB131083:BHB131174 BQX131083:BQX131174 CAT131083:CAT131174 CKP131083:CKP131174 CUL131083:CUL131174 DEH131083:DEH131174 DOD131083:DOD131174 DXZ131083:DXZ131174 EHV131083:EHV131174 ERR131083:ERR131174 FBN131083:FBN131174 FLJ131083:FLJ131174 FVF131083:FVF131174 GFB131083:GFB131174 GOX131083:GOX131174 GYT131083:GYT131174 HIP131083:HIP131174 HSL131083:HSL131174 ICH131083:ICH131174 IMD131083:IMD131174 IVZ131083:IVZ131174 JFV131083:JFV131174 JPR131083:JPR131174 JZN131083:JZN131174 KJJ131083:KJJ131174 KTF131083:KTF131174 LDB131083:LDB131174 LMX131083:LMX131174 LWT131083:LWT131174 MGP131083:MGP131174 MQL131083:MQL131174 NAH131083:NAH131174 NKD131083:NKD131174 NTZ131083:NTZ131174 ODV131083:ODV131174 ONR131083:ONR131174 OXN131083:OXN131174 PHJ131083:PHJ131174 PRF131083:PRF131174 QBB131083:QBB131174 QKX131083:QKX131174 QUT131083:QUT131174 REP131083:REP131174 ROL131083:ROL131174 RYH131083:RYH131174 SID131083:SID131174 SRZ131083:SRZ131174 TBV131083:TBV131174 TLR131083:TLR131174 TVN131083:TVN131174 UFJ131083:UFJ131174 UPF131083:UPF131174 UZB131083:UZB131174 VIX131083:VIX131174 VST131083:VST131174 WCP131083:WCP131174 WML131083:WML131174 WWH131083:WWH131174 Z196619:Z196710 JV196619:JV196710 TR196619:TR196710 ADN196619:ADN196710 ANJ196619:ANJ196710 AXF196619:AXF196710 BHB196619:BHB196710 BQX196619:BQX196710 CAT196619:CAT196710 CKP196619:CKP196710 CUL196619:CUL196710 DEH196619:DEH196710 DOD196619:DOD196710 DXZ196619:DXZ196710 EHV196619:EHV196710 ERR196619:ERR196710 FBN196619:FBN196710 FLJ196619:FLJ196710 FVF196619:FVF196710 GFB196619:GFB196710 GOX196619:GOX196710 GYT196619:GYT196710 HIP196619:HIP196710 HSL196619:HSL196710 ICH196619:ICH196710 IMD196619:IMD196710 IVZ196619:IVZ196710 JFV196619:JFV196710 JPR196619:JPR196710 JZN196619:JZN196710 KJJ196619:KJJ196710 KTF196619:KTF196710 LDB196619:LDB196710 LMX196619:LMX196710 LWT196619:LWT196710 MGP196619:MGP196710 MQL196619:MQL196710 NAH196619:NAH196710 NKD196619:NKD196710 NTZ196619:NTZ196710 ODV196619:ODV196710 ONR196619:ONR196710 OXN196619:OXN196710 PHJ196619:PHJ196710 PRF196619:PRF196710 QBB196619:QBB196710 QKX196619:QKX196710 QUT196619:QUT196710 REP196619:REP196710 ROL196619:ROL196710 RYH196619:RYH196710 SID196619:SID196710 SRZ196619:SRZ196710 TBV196619:TBV196710 TLR196619:TLR196710 TVN196619:TVN196710 UFJ196619:UFJ196710 UPF196619:UPF196710 UZB196619:UZB196710 VIX196619:VIX196710 VST196619:VST196710 WCP196619:WCP196710 WML196619:WML196710 WWH196619:WWH196710 Z262155:Z262246 JV262155:JV262246 TR262155:TR262246 ADN262155:ADN262246 ANJ262155:ANJ262246 AXF262155:AXF262246 BHB262155:BHB262246 BQX262155:BQX262246 CAT262155:CAT262246 CKP262155:CKP262246 CUL262155:CUL262246 DEH262155:DEH262246 DOD262155:DOD262246 DXZ262155:DXZ262246 EHV262155:EHV262246 ERR262155:ERR262246 FBN262155:FBN262246 FLJ262155:FLJ262246 FVF262155:FVF262246 GFB262155:GFB262246 GOX262155:GOX262246 GYT262155:GYT262246 HIP262155:HIP262246 HSL262155:HSL262246 ICH262155:ICH262246 IMD262155:IMD262246 IVZ262155:IVZ262246 JFV262155:JFV262246 JPR262155:JPR262246 JZN262155:JZN262246 KJJ262155:KJJ262246 KTF262155:KTF262246 LDB262155:LDB262246 LMX262155:LMX262246 LWT262155:LWT262246 MGP262155:MGP262246 MQL262155:MQL262246 NAH262155:NAH262246 NKD262155:NKD262246 NTZ262155:NTZ262246 ODV262155:ODV262246 ONR262155:ONR262246 OXN262155:OXN262246 PHJ262155:PHJ262246 PRF262155:PRF262246 QBB262155:QBB262246 QKX262155:QKX262246 QUT262155:QUT262246 REP262155:REP262246 ROL262155:ROL262246 RYH262155:RYH262246 SID262155:SID262246 SRZ262155:SRZ262246 TBV262155:TBV262246 TLR262155:TLR262246 TVN262155:TVN262246 UFJ262155:UFJ262246 UPF262155:UPF262246 UZB262155:UZB262246 VIX262155:VIX262246 VST262155:VST262246 WCP262155:WCP262246 WML262155:WML262246 WWH262155:WWH262246 Z327691:Z327782 JV327691:JV327782 TR327691:TR327782 ADN327691:ADN327782 ANJ327691:ANJ327782 AXF327691:AXF327782 BHB327691:BHB327782 BQX327691:BQX327782 CAT327691:CAT327782 CKP327691:CKP327782 CUL327691:CUL327782 DEH327691:DEH327782 DOD327691:DOD327782 DXZ327691:DXZ327782 EHV327691:EHV327782 ERR327691:ERR327782 FBN327691:FBN327782 FLJ327691:FLJ327782 FVF327691:FVF327782 GFB327691:GFB327782 GOX327691:GOX327782 GYT327691:GYT327782 HIP327691:HIP327782 HSL327691:HSL327782 ICH327691:ICH327782 IMD327691:IMD327782 IVZ327691:IVZ327782 JFV327691:JFV327782 JPR327691:JPR327782 JZN327691:JZN327782 KJJ327691:KJJ327782 KTF327691:KTF327782 LDB327691:LDB327782 LMX327691:LMX327782 LWT327691:LWT327782 MGP327691:MGP327782 MQL327691:MQL327782 NAH327691:NAH327782 NKD327691:NKD327782 NTZ327691:NTZ327782 ODV327691:ODV327782 ONR327691:ONR327782 OXN327691:OXN327782 PHJ327691:PHJ327782 PRF327691:PRF327782 QBB327691:QBB327782 QKX327691:QKX327782 QUT327691:QUT327782 REP327691:REP327782 ROL327691:ROL327782 RYH327691:RYH327782 SID327691:SID327782 SRZ327691:SRZ327782 TBV327691:TBV327782 TLR327691:TLR327782 TVN327691:TVN327782 UFJ327691:UFJ327782 UPF327691:UPF327782 UZB327691:UZB327782 VIX327691:VIX327782 VST327691:VST327782 WCP327691:WCP327782 WML327691:WML327782 WWH327691:WWH327782 Z393227:Z393318 JV393227:JV393318 TR393227:TR393318 ADN393227:ADN393318 ANJ393227:ANJ393318 AXF393227:AXF393318 BHB393227:BHB393318 BQX393227:BQX393318 CAT393227:CAT393318 CKP393227:CKP393318 CUL393227:CUL393318 DEH393227:DEH393318 DOD393227:DOD393318 DXZ393227:DXZ393318 EHV393227:EHV393318 ERR393227:ERR393318 FBN393227:FBN393318 FLJ393227:FLJ393318 FVF393227:FVF393318 GFB393227:GFB393318 GOX393227:GOX393318 GYT393227:GYT393318 HIP393227:HIP393318 HSL393227:HSL393318 ICH393227:ICH393318 IMD393227:IMD393318 IVZ393227:IVZ393318 JFV393227:JFV393318 JPR393227:JPR393318 JZN393227:JZN393318 KJJ393227:KJJ393318 KTF393227:KTF393318 LDB393227:LDB393318 LMX393227:LMX393318 LWT393227:LWT393318 MGP393227:MGP393318 MQL393227:MQL393318 NAH393227:NAH393318 NKD393227:NKD393318 NTZ393227:NTZ393318 ODV393227:ODV393318 ONR393227:ONR393318 OXN393227:OXN393318 PHJ393227:PHJ393318 PRF393227:PRF393318 QBB393227:QBB393318 QKX393227:QKX393318 QUT393227:QUT393318 REP393227:REP393318 ROL393227:ROL393318 RYH393227:RYH393318 SID393227:SID393318 SRZ393227:SRZ393318 TBV393227:TBV393318 TLR393227:TLR393318 TVN393227:TVN393318 UFJ393227:UFJ393318 UPF393227:UPF393318 UZB393227:UZB393318 VIX393227:VIX393318 VST393227:VST393318 WCP393227:WCP393318 WML393227:WML393318 WWH393227:WWH393318 Z458763:Z458854 JV458763:JV458854 TR458763:TR458854 ADN458763:ADN458854 ANJ458763:ANJ458854 AXF458763:AXF458854 BHB458763:BHB458854 BQX458763:BQX458854 CAT458763:CAT458854 CKP458763:CKP458854 CUL458763:CUL458854 DEH458763:DEH458854 DOD458763:DOD458854 DXZ458763:DXZ458854 EHV458763:EHV458854 ERR458763:ERR458854 FBN458763:FBN458854 FLJ458763:FLJ458854 FVF458763:FVF458854 GFB458763:GFB458854 GOX458763:GOX458854 GYT458763:GYT458854 HIP458763:HIP458854 HSL458763:HSL458854 ICH458763:ICH458854 IMD458763:IMD458854 IVZ458763:IVZ458854 JFV458763:JFV458854 JPR458763:JPR458854 JZN458763:JZN458854 KJJ458763:KJJ458854 KTF458763:KTF458854 LDB458763:LDB458854 LMX458763:LMX458854 LWT458763:LWT458854 MGP458763:MGP458854 MQL458763:MQL458854 NAH458763:NAH458854 NKD458763:NKD458854 NTZ458763:NTZ458854 ODV458763:ODV458854 ONR458763:ONR458854 OXN458763:OXN458854 PHJ458763:PHJ458854 PRF458763:PRF458854 QBB458763:QBB458854 QKX458763:QKX458854 QUT458763:QUT458854 REP458763:REP458854 ROL458763:ROL458854 RYH458763:RYH458854 SID458763:SID458854 SRZ458763:SRZ458854 TBV458763:TBV458854 TLR458763:TLR458854 TVN458763:TVN458854 UFJ458763:UFJ458854 UPF458763:UPF458854 UZB458763:UZB458854 VIX458763:VIX458854 VST458763:VST458854 WCP458763:WCP458854 WML458763:WML458854 WWH458763:WWH458854 Z524299:Z524390 JV524299:JV524390 TR524299:TR524390 ADN524299:ADN524390 ANJ524299:ANJ524390 AXF524299:AXF524390 BHB524299:BHB524390 BQX524299:BQX524390 CAT524299:CAT524390 CKP524299:CKP524390 CUL524299:CUL524390 DEH524299:DEH524390 DOD524299:DOD524390 DXZ524299:DXZ524390 EHV524299:EHV524390 ERR524299:ERR524390 FBN524299:FBN524390 FLJ524299:FLJ524390 FVF524299:FVF524390 GFB524299:GFB524390 GOX524299:GOX524390 GYT524299:GYT524390 HIP524299:HIP524390 HSL524299:HSL524390 ICH524299:ICH524390 IMD524299:IMD524390 IVZ524299:IVZ524390 JFV524299:JFV524390 JPR524299:JPR524390 JZN524299:JZN524390 KJJ524299:KJJ524390 KTF524299:KTF524390 LDB524299:LDB524390 LMX524299:LMX524390 LWT524299:LWT524390 MGP524299:MGP524390 MQL524299:MQL524390 NAH524299:NAH524390 NKD524299:NKD524390 NTZ524299:NTZ524390 ODV524299:ODV524390 ONR524299:ONR524390 OXN524299:OXN524390 PHJ524299:PHJ524390 PRF524299:PRF524390 QBB524299:QBB524390 QKX524299:QKX524390 QUT524299:QUT524390 REP524299:REP524390 ROL524299:ROL524390 RYH524299:RYH524390 SID524299:SID524390 SRZ524299:SRZ524390 TBV524299:TBV524390 TLR524299:TLR524390 TVN524299:TVN524390 UFJ524299:UFJ524390 UPF524299:UPF524390 UZB524299:UZB524390 VIX524299:VIX524390 VST524299:VST524390 WCP524299:WCP524390 WML524299:WML524390 WWH524299:WWH524390 Z589835:Z589926 JV589835:JV589926 TR589835:TR589926 ADN589835:ADN589926 ANJ589835:ANJ589926 AXF589835:AXF589926 BHB589835:BHB589926 BQX589835:BQX589926 CAT589835:CAT589926 CKP589835:CKP589926 CUL589835:CUL589926 DEH589835:DEH589926 DOD589835:DOD589926 DXZ589835:DXZ589926 EHV589835:EHV589926 ERR589835:ERR589926 FBN589835:FBN589926 FLJ589835:FLJ589926 FVF589835:FVF589926 GFB589835:GFB589926 GOX589835:GOX589926 GYT589835:GYT589926 HIP589835:HIP589926 HSL589835:HSL589926 ICH589835:ICH589926 IMD589835:IMD589926 IVZ589835:IVZ589926 JFV589835:JFV589926 JPR589835:JPR589926 JZN589835:JZN589926 KJJ589835:KJJ589926 KTF589835:KTF589926 LDB589835:LDB589926 LMX589835:LMX589926 LWT589835:LWT589926 MGP589835:MGP589926 MQL589835:MQL589926 NAH589835:NAH589926 NKD589835:NKD589926 NTZ589835:NTZ589926 ODV589835:ODV589926 ONR589835:ONR589926 OXN589835:OXN589926 PHJ589835:PHJ589926 PRF589835:PRF589926 QBB589835:QBB589926 QKX589835:QKX589926 QUT589835:QUT589926 REP589835:REP589926 ROL589835:ROL589926 RYH589835:RYH589926 SID589835:SID589926 SRZ589835:SRZ589926 TBV589835:TBV589926 TLR589835:TLR589926 TVN589835:TVN589926 UFJ589835:UFJ589926 UPF589835:UPF589926 UZB589835:UZB589926 VIX589835:VIX589926 VST589835:VST589926 WCP589835:WCP589926 WML589835:WML589926 WWH589835:WWH589926 Z655371:Z655462 JV655371:JV655462 TR655371:TR655462 ADN655371:ADN655462 ANJ655371:ANJ655462 AXF655371:AXF655462 BHB655371:BHB655462 BQX655371:BQX655462 CAT655371:CAT655462 CKP655371:CKP655462 CUL655371:CUL655462 DEH655371:DEH655462 DOD655371:DOD655462 DXZ655371:DXZ655462 EHV655371:EHV655462 ERR655371:ERR655462 FBN655371:FBN655462 FLJ655371:FLJ655462 FVF655371:FVF655462 GFB655371:GFB655462 GOX655371:GOX655462 GYT655371:GYT655462 HIP655371:HIP655462 HSL655371:HSL655462 ICH655371:ICH655462 IMD655371:IMD655462 IVZ655371:IVZ655462 JFV655371:JFV655462 JPR655371:JPR655462 JZN655371:JZN655462 KJJ655371:KJJ655462 KTF655371:KTF655462 LDB655371:LDB655462 LMX655371:LMX655462 LWT655371:LWT655462 MGP655371:MGP655462 MQL655371:MQL655462 NAH655371:NAH655462 NKD655371:NKD655462 NTZ655371:NTZ655462 ODV655371:ODV655462 ONR655371:ONR655462 OXN655371:OXN655462 PHJ655371:PHJ655462 PRF655371:PRF655462 QBB655371:QBB655462 QKX655371:QKX655462 QUT655371:QUT655462 REP655371:REP655462 ROL655371:ROL655462 RYH655371:RYH655462 SID655371:SID655462 SRZ655371:SRZ655462 TBV655371:TBV655462 TLR655371:TLR655462 TVN655371:TVN655462 UFJ655371:UFJ655462 UPF655371:UPF655462 UZB655371:UZB655462 VIX655371:VIX655462 VST655371:VST655462 WCP655371:WCP655462 WML655371:WML655462 WWH655371:WWH655462 Z720907:Z720998 JV720907:JV720998 TR720907:TR720998 ADN720907:ADN720998 ANJ720907:ANJ720998 AXF720907:AXF720998 BHB720907:BHB720998 BQX720907:BQX720998 CAT720907:CAT720998 CKP720907:CKP720998 CUL720907:CUL720998 DEH720907:DEH720998 DOD720907:DOD720998 DXZ720907:DXZ720998 EHV720907:EHV720998 ERR720907:ERR720998 FBN720907:FBN720998 FLJ720907:FLJ720998 FVF720907:FVF720998 GFB720907:GFB720998 GOX720907:GOX720998 GYT720907:GYT720998 HIP720907:HIP720998 HSL720907:HSL720998 ICH720907:ICH720998 IMD720907:IMD720998 IVZ720907:IVZ720998 JFV720907:JFV720998 JPR720907:JPR720998 JZN720907:JZN720998 KJJ720907:KJJ720998 KTF720907:KTF720998 LDB720907:LDB720998 LMX720907:LMX720998 LWT720907:LWT720998 MGP720907:MGP720998 MQL720907:MQL720998 NAH720907:NAH720998 NKD720907:NKD720998 NTZ720907:NTZ720998 ODV720907:ODV720998 ONR720907:ONR720998 OXN720907:OXN720998 PHJ720907:PHJ720998 PRF720907:PRF720998 QBB720907:QBB720998 QKX720907:QKX720998 QUT720907:QUT720998 REP720907:REP720998 ROL720907:ROL720998 RYH720907:RYH720998 SID720907:SID720998 SRZ720907:SRZ720998 TBV720907:TBV720998 TLR720907:TLR720998 TVN720907:TVN720998 UFJ720907:UFJ720998 UPF720907:UPF720998 UZB720907:UZB720998 VIX720907:VIX720998 VST720907:VST720998 WCP720907:WCP720998 WML720907:WML720998 WWH720907:WWH720998 Z786443:Z786534 JV786443:JV786534 TR786443:TR786534 ADN786443:ADN786534 ANJ786443:ANJ786534 AXF786443:AXF786534 BHB786443:BHB786534 BQX786443:BQX786534 CAT786443:CAT786534 CKP786443:CKP786534 CUL786443:CUL786534 DEH786443:DEH786534 DOD786443:DOD786534 DXZ786443:DXZ786534 EHV786443:EHV786534 ERR786443:ERR786534 FBN786443:FBN786534 FLJ786443:FLJ786534 FVF786443:FVF786534 GFB786443:GFB786534 GOX786443:GOX786534 GYT786443:GYT786534 HIP786443:HIP786534 HSL786443:HSL786534 ICH786443:ICH786534 IMD786443:IMD786534 IVZ786443:IVZ786534 JFV786443:JFV786534 JPR786443:JPR786534 JZN786443:JZN786534 KJJ786443:KJJ786534 KTF786443:KTF786534 LDB786443:LDB786534 LMX786443:LMX786534 LWT786443:LWT786534 MGP786443:MGP786534 MQL786443:MQL786534 NAH786443:NAH786534 NKD786443:NKD786534 NTZ786443:NTZ786534 ODV786443:ODV786534 ONR786443:ONR786534 OXN786443:OXN786534 PHJ786443:PHJ786534 PRF786443:PRF786534 QBB786443:QBB786534 QKX786443:QKX786534 QUT786443:QUT786534 REP786443:REP786534 ROL786443:ROL786534 RYH786443:RYH786534 SID786443:SID786534 SRZ786443:SRZ786534 TBV786443:TBV786534 TLR786443:TLR786534 TVN786443:TVN786534 UFJ786443:UFJ786534 UPF786443:UPF786534 UZB786443:UZB786534 VIX786443:VIX786534 VST786443:VST786534 WCP786443:WCP786534 WML786443:WML786534 WWH786443:WWH786534 Z851979:Z852070 JV851979:JV852070 TR851979:TR852070 ADN851979:ADN852070 ANJ851979:ANJ852070 AXF851979:AXF852070 BHB851979:BHB852070 BQX851979:BQX852070 CAT851979:CAT852070 CKP851979:CKP852070 CUL851979:CUL852070 DEH851979:DEH852070 DOD851979:DOD852070 DXZ851979:DXZ852070 EHV851979:EHV852070 ERR851979:ERR852070 FBN851979:FBN852070 FLJ851979:FLJ852070 FVF851979:FVF852070 GFB851979:GFB852070 GOX851979:GOX852070 GYT851979:GYT852070 HIP851979:HIP852070 HSL851979:HSL852070 ICH851979:ICH852070 IMD851979:IMD852070 IVZ851979:IVZ852070 JFV851979:JFV852070 JPR851979:JPR852070 JZN851979:JZN852070 KJJ851979:KJJ852070 KTF851979:KTF852070 LDB851979:LDB852070 LMX851979:LMX852070 LWT851979:LWT852070 MGP851979:MGP852070 MQL851979:MQL852070 NAH851979:NAH852070 NKD851979:NKD852070 NTZ851979:NTZ852070 ODV851979:ODV852070 ONR851979:ONR852070 OXN851979:OXN852070 PHJ851979:PHJ852070 PRF851979:PRF852070 QBB851979:QBB852070 QKX851979:QKX852070 QUT851979:QUT852070 REP851979:REP852070 ROL851979:ROL852070 RYH851979:RYH852070 SID851979:SID852070 SRZ851979:SRZ852070 TBV851979:TBV852070 TLR851979:TLR852070 TVN851979:TVN852070 UFJ851979:UFJ852070 UPF851979:UPF852070 UZB851979:UZB852070 VIX851979:VIX852070 VST851979:VST852070 WCP851979:WCP852070 WML851979:WML852070 WWH851979:WWH852070 Z917515:Z917606 JV917515:JV917606 TR917515:TR917606 ADN917515:ADN917606 ANJ917515:ANJ917606 AXF917515:AXF917606 BHB917515:BHB917606 BQX917515:BQX917606 CAT917515:CAT917606 CKP917515:CKP917606 CUL917515:CUL917606 DEH917515:DEH917606 DOD917515:DOD917606 DXZ917515:DXZ917606 EHV917515:EHV917606 ERR917515:ERR917606 FBN917515:FBN917606 FLJ917515:FLJ917606 FVF917515:FVF917606 GFB917515:GFB917606 GOX917515:GOX917606 GYT917515:GYT917606 HIP917515:HIP917606 HSL917515:HSL917606 ICH917515:ICH917606 IMD917515:IMD917606 IVZ917515:IVZ917606 JFV917515:JFV917606 JPR917515:JPR917606 JZN917515:JZN917606 KJJ917515:KJJ917606 KTF917515:KTF917606 LDB917515:LDB917606 LMX917515:LMX917606 LWT917515:LWT917606 MGP917515:MGP917606 MQL917515:MQL917606 NAH917515:NAH917606 NKD917515:NKD917606 NTZ917515:NTZ917606 ODV917515:ODV917606 ONR917515:ONR917606 OXN917515:OXN917606 PHJ917515:PHJ917606 PRF917515:PRF917606 QBB917515:QBB917606 QKX917515:QKX917606 QUT917515:QUT917606 REP917515:REP917606 ROL917515:ROL917606 RYH917515:RYH917606 SID917515:SID917606 SRZ917515:SRZ917606 TBV917515:TBV917606 TLR917515:TLR917606 TVN917515:TVN917606 UFJ917515:UFJ917606 UPF917515:UPF917606 UZB917515:UZB917606 VIX917515:VIX917606 VST917515:VST917606 WCP917515:WCP917606 WML917515:WML917606 WWH917515:WWH917606 Z983051:Z983142 JV983051:JV983142 TR983051:TR983142 ADN983051:ADN983142 ANJ983051:ANJ983142 AXF983051:AXF983142 BHB983051:BHB983142 BQX983051:BQX983142 CAT983051:CAT983142 CKP983051:CKP983142 CUL983051:CUL983142 DEH983051:DEH983142 DOD983051:DOD983142 DXZ983051:DXZ983142 EHV983051:EHV983142 ERR983051:ERR983142 FBN983051:FBN983142 FLJ983051:FLJ983142 FVF983051:FVF983142 GFB983051:GFB983142 GOX983051:GOX983142 GYT983051:GYT983142 HIP983051:HIP983142 HSL983051:HSL983142 ICH983051:ICH983142 IMD983051:IMD983142 IVZ983051:IVZ983142 JFV983051:JFV983142 JPR983051:JPR983142 JZN983051:JZN983142 KJJ983051:KJJ983142 KTF983051:KTF983142 LDB983051:LDB983142 LMX983051:LMX983142 LWT983051:LWT983142 MGP983051:MGP983142 MQL983051:MQL983142 NAH983051:NAH983142 NKD983051:NKD983142 NTZ983051:NTZ983142 ODV983051:ODV983142 ONR983051:ONR983142 OXN983051:OXN983142 PHJ983051:PHJ983142 PRF983051:PRF983142 QBB983051:QBB983142 QKX983051:QKX983142 QUT983051:QUT983142 REP983051:REP983142 ROL983051:ROL983142 RYH983051:RYH983142 SID983051:SID983142 SRZ983051:SRZ983142 TBV983051:TBV983142 TLR983051:TLR983142 TVN983051:TVN983142 UFJ983051:UFJ983142 UPF983051:UPF983142 UZB983051:UZB983142 VIX983051:VIX983142 VST983051:VST983142 WCP983051:WCP983142 WML983051:WML983142 WWH983051:WWH983142 AB11:AB102 JX11:JX102 TT11:TT102 ADP11:ADP102 ANL11:ANL102 AXH11:AXH102 BHD11:BHD102 BQZ11:BQZ102 CAV11:CAV102 CKR11:CKR102 CUN11:CUN102 DEJ11:DEJ102 DOF11:DOF102 DYB11:DYB102 EHX11:EHX102 ERT11:ERT102 FBP11:FBP102 FLL11:FLL102 FVH11:FVH102 GFD11:GFD102 GOZ11:GOZ102 GYV11:GYV102 HIR11:HIR102 HSN11:HSN102 ICJ11:ICJ102 IMF11:IMF102 IWB11:IWB102 JFX11:JFX102 JPT11:JPT102 JZP11:JZP102 KJL11:KJL102 KTH11:KTH102 LDD11:LDD102 LMZ11:LMZ102 LWV11:LWV102 MGR11:MGR102 MQN11:MQN102 NAJ11:NAJ102 NKF11:NKF102 NUB11:NUB102 ODX11:ODX102 ONT11:ONT102 OXP11:OXP102 PHL11:PHL102 PRH11:PRH102 QBD11:QBD102 QKZ11:QKZ102 QUV11:QUV102 RER11:RER102 RON11:RON102 RYJ11:RYJ102 SIF11:SIF102 SSB11:SSB102 TBX11:TBX102 TLT11:TLT102 TVP11:TVP102 UFL11:UFL102 UPH11:UPH102 UZD11:UZD102 VIZ11:VIZ102 VSV11:VSV102 WCR11:WCR102 WMN11:WMN102 WWJ11:WWJ102 AB65547:AB65638 JX65547:JX65638 TT65547:TT65638 ADP65547:ADP65638 ANL65547:ANL65638 AXH65547:AXH65638 BHD65547:BHD65638 BQZ65547:BQZ65638 CAV65547:CAV65638 CKR65547:CKR65638 CUN65547:CUN65638 DEJ65547:DEJ65638 DOF65547:DOF65638 DYB65547:DYB65638 EHX65547:EHX65638 ERT65547:ERT65638 FBP65547:FBP65638 FLL65547:FLL65638 FVH65547:FVH65638 GFD65547:GFD65638 GOZ65547:GOZ65638 GYV65547:GYV65638 HIR65547:HIR65638 HSN65547:HSN65638 ICJ65547:ICJ65638 IMF65547:IMF65638 IWB65547:IWB65638 JFX65547:JFX65638 JPT65547:JPT65638 JZP65547:JZP65638 KJL65547:KJL65638 KTH65547:KTH65638 LDD65547:LDD65638 LMZ65547:LMZ65638 LWV65547:LWV65638 MGR65547:MGR65638 MQN65547:MQN65638 NAJ65547:NAJ65638 NKF65547:NKF65638 NUB65547:NUB65638 ODX65547:ODX65638 ONT65547:ONT65638 OXP65547:OXP65638 PHL65547:PHL65638 PRH65547:PRH65638 QBD65547:QBD65638 QKZ65547:QKZ65638 QUV65547:QUV65638 RER65547:RER65638 RON65547:RON65638 RYJ65547:RYJ65638 SIF65547:SIF65638 SSB65547:SSB65638 TBX65547:TBX65638 TLT65547:TLT65638 TVP65547:TVP65638 UFL65547:UFL65638 UPH65547:UPH65638 UZD65547:UZD65638 VIZ65547:VIZ65638 VSV65547:VSV65638 WCR65547:WCR65638 WMN65547:WMN65638 WWJ65547:WWJ65638 AB131083:AB131174 JX131083:JX131174 TT131083:TT131174 ADP131083:ADP131174 ANL131083:ANL131174 AXH131083:AXH131174 BHD131083:BHD131174 BQZ131083:BQZ131174 CAV131083:CAV131174 CKR131083:CKR131174 CUN131083:CUN131174 DEJ131083:DEJ131174 DOF131083:DOF131174 DYB131083:DYB131174 EHX131083:EHX131174 ERT131083:ERT131174 FBP131083:FBP131174 FLL131083:FLL131174 FVH131083:FVH131174 GFD131083:GFD131174 GOZ131083:GOZ131174 GYV131083:GYV131174 HIR131083:HIR131174 HSN131083:HSN131174 ICJ131083:ICJ131174 IMF131083:IMF131174 IWB131083:IWB131174 JFX131083:JFX131174 JPT131083:JPT131174 JZP131083:JZP131174 KJL131083:KJL131174 KTH131083:KTH131174 LDD131083:LDD131174 LMZ131083:LMZ131174 LWV131083:LWV131174 MGR131083:MGR131174 MQN131083:MQN131174 NAJ131083:NAJ131174 NKF131083:NKF131174 NUB131083:NUB131174 ODX131083:ODX131174 ONT131083:ONT131174 OXP131083:OXP131174 PHL131083:PHL131174 PRH131083:PRH131174 QBD131083:QBD131174 QKZ131083:QKZ131174 QUV131083:QUV131174 RER131083:RER131174 RON131083:RON131174 RYJ131083:RYJ131174 SIF131083:SIF131174 SSB131083:SSB131174 TBX131083:TBX131174 TLT131083:TLT131174 TVP131083:TVP131174 UFL131083:UFL131174 UPH131083:UPH131174 UZD131083:UZD131174 VIZ131083:VIZ131174 VSV131083:VSV131174 WCR131083:WCR131174 WMN131083:WMN131174 WWJ131083:WWJ131174 AB196619:AB196710 JX196619:JX196710 TT196619:TT196710 ADP196619:ADP196710 ANL196619:ANL196710 AXH196619:AXH196710 BHD196619:BHD196710 BQZ196619:BQZ196710 CAV196619:CAV196710 CKR196619:CKR196710 CUN196619:CUN196710 DEJ196619:DEJ196710 DOF196619:DOF196710 DYB196619:DYB196710 EHX196619:EHX196710 ERT196619:ERT196710 FBP196619:FBP196710 FLL196619:FLL196710 FVH196619:FVH196710 GFD196619:GFD196710 GOZ196619:GOZ196710 GYV196619:GYV196710 HIR196619:HIR196710 HSN196619:HSN196710 ICJ196619:ICJ196710 IMF196619:IMF196710 IWB196619:IWB196710 JFX196619:JFX196710 JPT196619:JPT196710 JZP196619:JZP196710 KJL196619:KJL196710 KTH196619:KTH196710 LDD196619:LDD196710 LMZ196619:LMZ196710 LWV196619:LWV196710 MGR196619:MGR196710 MQN196619:MQN196710 NAJ196619:NAJ196710 NKF196619:NKF196710 NUB196619:NUB196710 ODX196619:ODX196710 ONT196619:ONT196710 OXP196619:OXP196710 PHL196619:PHL196710 PRH196619:PRH196710 QBD196619:QBD196710 QKZ196619:QKZ196710 QUV196619:QUV196710 RER196619:RER196710 RON196619:RON196710 RYJ196619:RYJ196710 SIF196619:SIF196710 SSB196619:SSB196710 TBX196619:TBX196710 TLT196619:TLT196710 TVP196619:TVP196710 UFL196619:UFL196710 UPH196619:UPH196710 UZD196619:UZD196710 VIZ196619:VIZ196710 VSV196619:VSV196710 WCR196619:WCR196710 WMN196619:WMN196710 WWJ196619:WWJ196710 AB262155:AB262246 JX262155:JX262246 TT262155:TT262246 ADP262155:ADP262246 ANL262155:ANL262246 AXH262155:AXH262246 BHD262155:BHD262246 BQZ262155:BQZ262246 CAV262155:CAV262246 CKR262155:CKR262246 CUN262155:CUN262246 DEJ262155:DEJ262246 DOF262155:DOF262246 DYB262155:DYB262246 EHX262155:EHX262246 ERT262155:ERT262246 FBP262155:FBP262246 FLL262155:FLL262246 FVH262155:FVH262246 GFD262155:GFD262246 GOZ262155:GOZ262246 GYV262155:GYV262246 HIR262155:HIR262246 HSN262155:HSN262246 ICJ262155:ICJ262246 IMF262155:IMF262246 IWB262155:IWB262246 JFX262155:JFX262246 JPT262155:JPT262246 JZP262155:JZP262246 KJL262155:KJL262246 KTH262155:KTH262246 LDD262155:LDD262246 LMZ262155:LMZ262246 LWV262155:LWV262246 MGR262155:MGR262246 MQN262155:MQN262246 NAJ262155:NAJ262246 NKF262155:NKF262246 NUB262155:NUB262246 ODX262155:ODX262246 ONT262155:ONT262246 OXP262155:OXP262246 PHL262155:PHL262246 PRH262155:PRH262246 QBD262155:QBD262246 QKZ262155:QKZ262246 QUV262155:QUV262246 RER262155:RER262246 RON262155:RON262246 RYJ262155:RYJ262246 SIF262155:SIF262246 SSB262155:SSB262246 TBX262155:TBX262246 TLT262155:TLT262246 TVP262155:TVP262246 UFL262155:UFL262246 UPH262155:UPH262246 UZD262155:UZD262246 VIZ262155:VIZ262246 VSV262155:VSV262246 WCR262155:WCR262246 WMN262155:WMN262246 WWJ262155:WWJ262246 AB327691:AB327782 JX327691:JX327782 TT327691:TT327782 ADP327691:ADP327782 ANL327691:ANL327782 AXH327691:AXH327782 BHD327691:BHD327782 BQZ327691:BQZ327782 CAV327691:CAV327782 CKR327691:CKR327782 CUN327691:CUN327782 DEJ327691:DEJ327782 DOF327691:DOF327782 DYB327691:DYB327782 EHX327691:EHX327782 ERT327691:ERT327782 FBP327691:FBP327782 FLL327691:FLL327782 FVH327691:FVH327782 GFD327691:GFD327782 GOZ327691:GOZ327782 GYV327691:GYV327782 HIR327691:HIR327782 HSN327691:HSN327782 ICJ327691:ICJ327782 IMF327691:IMF327782 IWB327691:IWB327782 JFX327691:JFX327782 JPT327691:JPT327782 JZP327691:JZP327782 KJL327691:KJL327782 KTH327691:KTH327782 LDD327691:LDD327782 LMZ327691:LMZ327782 LWV327691:LWV327782 MGR327691:MGR327782 MQN327691:MQN327782 NAJ327691:NAJ327782 NKF327691:NKF327782 NUB327691:NUB327782 ODX327691:ODX327782 ONT327691:ONT327782 OXP327691:OXP327782 PHL327691:PHL327782 PRH327691:PRH327782 QBD327691:QBD327782 QKZ327691:QKZ327782 QUV327691:QUV327782 RER327691:RER327782 RON327691:RON327782 RYJ327691:RYJ327782 SIF327691:SIF327782 SSB327691:SSB327782 TBX327691:TBX327782 TLT327691:TLT327782 TVP327691:TVP327782 UFL327691:UFL327782 UPH327691:UPH327782 UZD327691:UZD327782 VIZ327691:VIZ327782 VSV327691:VSV327782 WCR327691:WCR327782 WMN327691:WMN327782 WWJ327691:WWJ327782 AB393227:AB393318 JX393227:JX393318 TT393227:TT393318 ADP393227:ADP393318 ANL393227:ANL393318 AXH393227:AXH393318 BHD393227:BHD393318 BQZ393227:BQZ393318 CAV393227:CAV393318 CKR393227:CKR393318 CUN393227:CUN393318 DEJ393227:DEJ393318 DOF393227:DOF393318 DYB393227:DYB393318 EHX393227:EHX393318 ERT393227:ERT393318 FBP393227:FBP393318 FLL393227:FLL393318 FVH393227:FVH393318 GFD393227:GFD393318 GOZ393227:GOZ393318 GYV393227:GYV393318 HIR393227:HIR393318 HSN393227:HSN393318 ICJ393227:ICJ393318 IMF393227:IMF393318 IWB393227:IWB393318 JFX393227:JFX393318 JPT393227:JPT393318 JZP393227:JZP393318 KJL393227:KJL393318 KTH393227:KTH393318 LDD393227:LDD393318 LMZ393227:LMZ393318 LWV393227:LWV393318 MGR393227:MGR393318 MQN393227:MQN393318 NAJ393227:NAJ393318 NKF393227:NKF393318 NUB393227:NUB393318 ODX393227:ODX393318 ONT393227:ONT393318 OXP393227:OXP393318 PHL393227:PHL393318 PRH393227:PRH393318 QBD393227:QBD393318 QKZ393227:QKZ393318 QUV393227:QUV393318 RER393227:RER393318 RON393227:RON393318 RYJ393227:RYJ393318 SIF393227:SIF393318 SSB393227:SSB393318 TBX393227:TBX393318 TLT393227:TLT393318 TVP393227:TVP393318 UFL393227:UFL393318 UPH393227:UPH393318 UZD393227:UZD393318 VIZ393227:VIZ393318 VSV393227:VSV393318 WCR393227:WCR393318 WMN393227:WMN393318 WWJ393227:WWJ393318 AB458763:AB458854 JX458763:JX458854 TT458763:TT458854 ADP458763:ADP458854 ANL458763:ANL458854 AXH458763:AXH458854 BHD458763:BHD458854 BQZ458763:BQZ458854 CAV458763:CAV458854 CKR458763:CKR458854 CUN458763:CUN458854 DEJ458763:DEJ458854 DOF458763:DOF458854 DYB458763:DYB458854 EHX458763:EHX458854 ERT458763:ERT458854 FBP458763:FBP458854 FLL458763:FLL458854 FVH458763:FVH458854 GFD458763:GFD458854 GOZ458763:GOZ458854 GYV458763:GYV458854 HIR458763:HIR458854 HSN458763:HSN458854 ICJ458763:ICJ458854 IMF458763:IMF458854 IWB458763:IWB458854 JFX458763:JFX458854 JPT458763:JPT458854 JZP458763:JZP458854 KJL458763:KJL458854 KTH458763:KTH458854 LDD458763:LDD458854 LMZ458763:LMZ458854 LWV458763:LWV458854 MGR458763:MGR458854 MQN458763:MQN458854 NAJ458763:NAJ458854 NKF458763:NKF458854 NUB458763:NUB458854 ODX458763:ODX458854 ONT458763:ONT458854 OXP458763:OXP458854 PHL458763:PHL458854 PRH458763:PRH458854 QBD458763:QBD458854 QKZ458763:QKZ458854 QUV458763:QUV458854 RER458763:RER458854 RON458763:RON458854 RYJ458763:RYJ458854 SIF458763:SIF458854 SSB458763:SSB458854 TBX458763:TBX458854 TLT458763:TLT458854 TVP458763:TVP458854 UFL458763:UFL458854 UPH458763:UPH458854 UZD458763:UZD458854 VIZ458763:VIZ458854 VSV458763:VSV458854 WCR458763:WCR458854 WMN458763:WMN458854 WWJ458763:WWJ458854 AB524299:AB524390 JX524299:JX524390 TT524299:TT524390 ADP524299:ADP524390 ANL524299:ANL524390 AXH524299:AXH524390 BHD524299:BHD524390 BQZ524299:BQZ524390 CAV524299:CAV524390 CKR524299:CKR524390 CUN524299:CUN524390 DEJ524299:DEJ524390 DOF524299:DOF524390 DYB524299:DYB524390 EHX524299:EHX524390 ERT524299:ERT524390 FBP524299:FBP524390 FLL524299:FLL524390 FVH524299:FVH524390 GFD524299:GFD524390 GOZ524299:GOZ524390 GYV524299:GYV524390 HIR524299:HIR524390 HSN524299:HSN524390 ICJ524299:ICJ524390 IMF524299:IMF524390 IWB524299:IWB524390 JFX524299:JFX524390 JPT524299:JPT524390 JZP524299:JZP524390 KJL524299:KJL524390 KTH524299:KTH524390 LDD524299:LDD524390 LMZ524299:LMZ524390 LWV524299:LWV524390 MGR524299:MGR524390 MQN524299:MQN524390 NAJ524299:NAJ524390 NKF524299:NKF524390 NUB524299:NUB524390 ODX524299:ODX524390 ONT524299:ONT524390 OXP524299:OXP524390 PHL524299:PHL524390 PRH524299:PRH524390 QBD524299:QBD524390 QKZ524299:QKZ524390 QUV524299:QUV524390 RER524299:RER524390 RON524299:RON524390 RYJ524299:RYJ524390 SIF524299:SIF524390 SSB524299:SSB524390 TBX524299:TBX524390 TLT524299:TLT524390 TVP524299:TVP524390 UFL524299:UFL524390 UPH524299:UPH524390 UZD524299:UZD524390 VIZ524299:VIZ524390 VSV524299:VSV524390 WCR524299:WCR524390 WMN524299:WMN524390 WWJ524299:WWJ524390 AB589835:AB589926 JX589835:JX589926 TT589835:TT589926 ADP589835:ADP589926 ANL589835:ANL589926 AXH589835:AXH589926 BHD589835:BHD589926 BQZ589835:BQZ589926 CAV589835:CAV589926 CKR589835:CKR589926 CUN589835:CUN589926 DEJ589835:DEJ589926 DOF589835:DOF589926 DYB589835:DYB589926 EHX589835:EHX589926 ERT589835:ERT589926 FBP589835:FBP589926 FLL589835:FLL589926 FVH589835:FVH589926 GFD589835:GFD589926 GOZ589835:GOZ589926 GYV589835:GYV589926 HIR589835:HIR589926 HSN589835:HSN589926 ICJ589835:ICJ589926 IMF589835:IMF589926 IWB589835:IWB589926 JFX589835:JFX589926 JPT589835:JPT589926 JZP589835:JZP589926 KJL589835:KJL589926 KTH589835:KTH589926 LDD589835:LDD589926 LMZ589835:LMZ589926 LWV589835:LWV589926 MGR589835:MGR589926 MQN589835:MQN589926 NAJ589835:NAJ589926 NKF589835:NKF589926 NUB589835:NUB589926 ODX589835:ODX589926 ONT589835:ONT589926 OXP589835:OXP589926 PHL589835:PHL589926 PRH589835:PRH589926 QBD589835:QBD589926 QKZ589835:QKZ589926 QUV589835:QUV589926 RER589835:RER589926 RON589835:RON589926 RYJ589835:RYJ589926 SIF589835:SIF589926 SSB589835:SSB589926 TBX589835:TBX589926 TLT589835:TLT589926 TVP589835:TVP589926 UFL589835:UFL589926 UPH589835:UPH589926 UZD589835:UZD589926 VIZ589835:VIZ589926 VSV589835:VSV589926 WCR589835:WCR589926 WMN589835:WMN589926 WWJ589835:WWJ589926 AB655371:AB655462 JX655371:JX655462 TT655371:TT655462 ADP655371:ADP655462 ANL655371:ANL655462 AXH655371:AXH655462 BHD655371:BHD655462 BQZ655371:BQZ655462 CAV655371:CAV655462 CKR655371:CKR655462 CUN655371:CUN655462 DEJ655371:DEJ655462 DOF655371:DOF655462 DYB655371:DYB655462 EHX655371:EHX655462 ERT655371:ERT655462 FBP655371:FBP655462 FLL655371:FLL655462 FVH655371:FVH655462 GFD655371:GFD655462 GOZ655371:GOZ655462 GYV655371:GYV655462 HIR655371:HIR655462 HSN655371:HSN655462 ICJ655371:ICJ655462 IMF655371:IMF655462 IWB655371:IWB655462 JFX655371:JFX655462 JPT655371:JPT655462 JZP655371:JZP655462 KJL655371:KJL655462 KTH655371:KTH655462 LDD655371:LDD655462 LMZ655371:LMZ655462 LWV655371:LWV655462 MGR655371:MGR655462 MQN655371:MQN655462 NAJ655371:NAJ655462 NKF655371:NKF655462 NUB655371:NUB655462 ODX655371:ODX655462 ONT655371:ONT655462 OXP655371:OXP655462 PHL655371:PHL655462 PRH655371:PRH655462 QBD655371:QBD655462 QKZ655371:QKZ655462 QUV655371:QUV655462 RER655371:RER655462 RON655371:RON655462 RYJ655371:RYJ655462 SIF655371:SIF655462 SSB655371:SSB655462 TBX655371:TBX655462 TLT655371:TLT655462 TVP655371:TVP655462 UFL655371:UFL655462 UPH655371:UPH655462 UZD655371:UZD655462 VIZ655371:VIZ655462 VSV655371:VSV655462 WCR655371:WCR655462 WMN655371:WMN655462 WWJ655371:WWJ655462 AB720907:AB720998 JX720907:JX720998 TT720907:TT720998 ADP720907:ADP720998 ANL720907:ANL720998 AXH720907:AXH720998 BHD720907:BHD720998 BQZ720907:BQZ720998 CAV720907:CAV720998 CKR720907:CKR720998 CUN720907:CUN720998 DEJ720907:DEJ720998 DOF720907:DOF720998 DYB720907:DYB720998 EHX720907:EHX720998 ERT720907:ERT720998 FBP720907:FBP720998 FLL720907:FLL720998 FVH720907:FVH720998 GFD720907:GFD720998 GOZ720907:GOZ720998 GYV720907:GYV720998 HIR720907:HIR720998 HSN720907:HSN720998 ICJ720907:ICJ720998 IMF720907:IMF720998 IWB720907:IWB720998 JFX720907:JFX720998 JPT720907:JPT720998 JZP720907:JZP720998 KJL720907:KJL720998 KTH720907:KTH720998 LDD720907:LDD720998 LMZ720907:LMZ720998 LWV720907:LWV720998 MGR720907:MGR720998 MQN720907:MQN720998 NAJ720907:NAJ720998 NKF720907:NKF720998 NUB720907:NUB720998 ODX720907:ODX720998 ONT720907:ONT720998 OXP720907:OXP720998 PHL720907:PHL720998 PRH720907:PRH720998 QBD720907:QBD720998 QKZ720907:QKZ720998 QUV720907:QUV720998 RER720907:RER720998 RON720907:RON720998 RYJ720907:RYJ720998 SIF720907:SIF720998 SSB720907:SSB720998 TBX720907:TBX720998 TLT720907:TLT720998 TVP720907:TVP720998 UFL720907:UFL720998 UPH720907:UPH720998 UZD720907:UZD720998 VIZ720907:VIZ720998 VSV720907:VSV720998 WCR720907:WCR720998 WMN720907:WMN720998 WWJ720907:WWJ720998 AB786443:AB786534 JX786443:JX786534 TT786443:TT786534 ADP786443:ADP786534 ANL786443:ANL786534 AXH786443:AXH786534 BHD786443:BHD786534 BQZ786443:BQZ786534 CAV786443:CAV786534 CKR786443:CKR786534 CUN786443:CUN786534 DEJ786443:DEJ786534 DOF786443:DOF786534 DYB786443:DYB786534 EHX786443:EHX786534 ERT786443:ERT786534 FBP786443:FBP786534 FLL786443:FLL786534 FVH786443:FVH786534 GFD786443:GFD786534 GOZ786443:GOZ786534 GYV786443:GYV786534 HIR786443:HIR786534 HSN786443:HSN786534 ICJ786443:ICJ786534 IMF786443:IMF786534 IWB786443:IWB786534 JFX786443:JFX786534 JPT786443:JPT786534 JZP786443:JZP786534 KJL786443:KJL786534 KTH786443:KTH786534 LDD786443:LDD786534 LMZ786443:LMZ786534 LWV786443:LWV786534 MGR786443:MGR786534 MQN786443:MQN786534 NAJ786443:NAJ786534 NKF786443:NKF786534 NUB786443:NUB786534 ODX786443:ODX786534 ONT786443:ONT786534 OXP786443:OXP786534 PHL786443:PHL786534 PRH786443:PRH786534 QBD786443:QBD786534 QKZ786443:QKZ786534 QUV786443:QUV786534 RER786443:RER786534 RON786443:RON786534 RYJ786443:RYJ786534 SIF786443:SIF786534 SSB786443:SSB786534 TBX786443:TBX786534 TLT786443:TLT786534 TVP786443:TVP786534 UFL786443:UFL786534 UPH786443:UPH786534 UZD786443:UZD786534 VIZ786443:VIZ786534 VSV786443:VSV786534 WCR786443:WCR786534 WMN786443:WMN786534 WWJ786443:WWJ786534 AB851979:AB852070 JX851979:JX852070 TT851979:TT852070 ADP851979:ADP852070 ANL851979:ANL852070 AXH851979:AXH852070 BHD851979:BHD852070 BQZ851979:BQZ852070 CAV851979:CAV852070 CKR851979:CKR852070 CUN851979:CUN852070 DEJ851979:DEJ852070 DOF851979:DOF852070 DYB851979:DYB852070 EHX851979:EHX852070 ERT851979:ERT852070 FBP851979:FBP852070 FLL851979:FLL852070 FVH851979:FVH852070 GFD851979:GFD852070 GOZ851979:GOZ852070 GYV851979:GYV852070 HIR851979:HIR852070 HSN851979:HSN852070 ICJ851979:ICJ852070 IMF851979:IMF852070 IWB851979:IWB852070 JFX851979:JFX852070 JPT851979:JPT852070 JZP851979:JZP852070 KJL851979:KJL852070 KTH851979:KTH852070 LDD851979:LDD852070 LMZ851979:LMZ852070 LWV851979:LWV852070 MGR851979:MGR852070 MQN851979:MQN852070 NAJ851979:NAJ852070 NKF851979:NKF852070 NUB851979:NUB852070 ODX851979:ODX852070 ONT851979:ONT852070 OXP851979:OXP852070 PHL851979:PHL852070 PRH851979:PRH852070 QBD851979:QBD852070 QKZ851979:QKZ852070 QUV851979:QUV852070 RER851979:RER852070 RON851979:RON852070 RYJ851979:RYJ852070 SIF851979:SIF852070 SSB851979:SSB852070 TBX851979:TBX852070 TLT851979:TLT852070 TVP851979:TVP852070 UFL851979:UFL852070 UPH851979:UPH852070 UZD851979:UZD852070 VIZ851979:VIZ852070 VSV851979:VSV852070 WCR851979:WCR852070 WMN851979:WMN852070 WWJ851979:WWJ852070 AB917515:AB917606 JX917515:JX917606 TT917515:TT917606 ADP917515:ADP917606 ANL917515:ANL917606 AXH917515:AXH917606 BHD917515:BHD917606 BQZ917515:BQZ917606 CAV917515:CAV917606 CKR917515:CKR917606 CUN917515:CUN917606 DEJ917515:DEJ917606 DOF917515:DOF917606 DYB917515:DYB917606 EHX917515:EHX917606 ERT917515:ERT917606 FBP917515:FBP917606 FLL917515:FLL917606 FVH917515:FVH917606 GFD917515:GFD917606 GOZ917515:GOZ917606 GYV917515:GYV917606 HIR917515:HIR917606 HSN917515:HSN917606 ICJ917515:ICJ917606 IMF917515:IMF917606 IWB917515:IWB917606 JFX917515:JFX917606 JPT917515:JPT917606 JZP917515:JZP917606 KJL917515:KJL917606 KTH917515:KTH917606 LDD917515:LDD917606 LMZ917515:LMZ917606 LWV917515:LWV917606 MGR917515:MGR917606 MQN917515:MQN917606 NAJ917515:NAJ917606 NKF917515:NKF917606 NUB917515:NUB917606 ODX917515:ODX917606 ONT917515:ONT917606 OXP917515:OXP917606 PHL917515:PHL917606 PRH917515:PRH917606 QBD917515:QBD917606 QKZ917515:QKZ917606 QUV917515:QUV917606 RER917515:RER917606 RON917515:RON917606 RYJ917515:RYJ917606 SIF917515:SIF917606 SSB917515:SSB917606 TBX917515:TBX917606 TLT917515:TLT917606 TVP917515:TVP917606 UFL917515:UFL917606 UPH917515:UPH917606 UZD917515:UZD917606 VIZ917515:VIZ917606 VSV917515:VSV917606 WCR917515:WCR917606 WMN917515:WMN917606 WWJ917515:WWJ917606 AB983051:AB983142 JX983051:JX983142 TT983051:TT983142 ADP983051:ADP983142 ANL983051:ANL983142 AXH983051:AXH983142 BHD983051:BHD983142 BQZ983051:BQZ983142 CAV983051:CAV983142 CKR983051:CKR983142 CUN983051:CUN983142 DEJ983051:DEJ983142 DOF983051:DOF983142 DYB983051:DYB983142 EHX983051:EHX983142 ERT983051:ERT983142 FBP983051:FBP983142 FLL983051:FLL983142 FVH983051:FVH983142 GFD983051:GFD983142 GOZ983051:GOZ983142 GYV983051:GYV983142 HIR983051:HIR983142 HSN983051:HSN983142 ICJ983051:ICJ983142 IMF983051:IMF983142 IWB983051:IWB983142 JFX983051:JFX983142 JPT983051:JPT983142 JZP983051:JZP983142 KJL983051:KJL983142 KTH983051:KTH983142 LDD983051:LDD983142 LMZ983051:LMZ983142 LWV983051:LWV983142 MGR983051:MGR983142 MQN983051:MQN983142 NAJ983051:NAJ983142 NKF983051:NKF983142 NUB983051:NUB983142 ODX983051:ODX983142 ONT983051:ONT983142 OXP983051:OXP983142 PHL983051:PHL983142 PRH983051:PRH983142 QBD983051:QBD983142 QKZ983051:QKZ983142 QUV983051:QUV983142 RER983051:RER983142 RON983051:RON983142 RYJ983051:RYJ983142 SIF983051:SIF983142 SSB983051:SSB983142 TBX983051:TBX983142 TLT983051:TLT983142 TVP983051:TVP983142 UFL983051:UFL983142 UPH983051:UPH983142 UZD983051:UZD983142 VIZ983051:VIZ983142 VSV983051:VSV983142 WCR983051:WCR983142 WMN983051:WMN983142 WWJ983051:WWJ983142 AD11:AD102 JZ11:JZ102 TV11:TV102 ADR11:ADR102 ANN11:ANN102 AXJ11:AXJ102 BHF11:BHF102 BRB11:BRB102 CAX11:CAX102 CKT11:CKT102 CUP11:CUP102 DEL11:DEL102 DOH11:DOH102 DYD11:DYD102 EHZ11:EHZ102 ERV11:ERV102 FBR11:FBR102 FLN11:FLN102 FVJ11:FVJ102 GFF11:GFF102 GPB11:GPB102 GYX11:GYX102 HIT11:HIT102 HSP11:HSP102 ICL11:ICL102 IMH11:IMH102 IWD11:IWD102 JFZ11:JFZ102 JPV11:JPV102 JZR11:JZR102 KJN11:KJN102 KTJ11:KTJ102 LDF11:LDF102 LNB11:LNB102 LWX11:LWX102 MGT11:MGT102 MQP11:MQP102 NAL11:NAL102 NKH11:NKH102 NUD11:NUD102 ODZ11:ODZ102 ONV11:ONV102 OXR11:OXR102 PHN11:PHN102 PRJ11:PRJ102 QBF11:QBF102 QLB11:QLB102 QUX11:QUX102 RET11:RET102 ROP11:ROP102 RYL11:RYL102 SIH11:SIH102 SSD11:SSD102 TBZ11:TBZ102 TLV11:TLV102 TVR11:TVR102 UFN11:UFN102 UPJ11:UPJ102 UZF11:UZF102 VJB11:VJB102 VSX11:VSX102 WCT11:WCT102 WMP11:WMP102 WWL11:WWL102 AD65547:AD65638 JZ65547:JZ65638 TV65547:TV65638 ADR65547:ADR65638 ANN65547:ANN65638 AXJ65547:AXJ65638 BHF65547:BHF65638 BRB65547:BRB65638 CAX65547:CAX65638 CKT65547:CKT65638 CUP65547:CUP65638 DEL65547:DEL65638 DOH65547:DOH65638 DYD65547:DYD65638 EHZ65547:EHZ65638 ERV65547:ERV65638 FBR65547:FBR65638 FLN65547:FLN65638 FVJ65547:FVJ65638 GFF65547:GFF65638 GPB65547:GPB65638 GYX65547:GYX65638 HIT65547:HIT65638 HSP65547:HSP65638 ICL65547:ICL65638 IMH65547:IMH65638 IWD65547:IWD65638 JFZ65547:JFZ65638 JPV65547:JPV65638 JZR65547:JZR65638 KJN65547:KJN65638 KTJ65547:KTJ65638 LDF65547:LDF65638 LNB65547:LNB65638 LWX65547:LWX65638 MGT65547:MGT65638 MQP65547:MQP65638 NAL65547:NAL65638 NKH65547:NKH65638 NUD65547:NUD65638 ODZ65547:ODZ65638 ONV65547:ONV65638 OXR65547:OXR65638 PHN65547:PHN65638 PRJ65547:PRJ65638 QBF65547:QBF65638 QLB65547:QLB65638 QUX65547:QUX65638 RET65547:RET65638 ROP65547:ROP65638 RYL65547:RYL65638 SIH65547:SIH65638 SSD65547:SSD65638 TBZ65547:TBZ65638 TLV65547:TLV65638 TVR65547:TVR65638 UFN65547:UFN65638 UPJ65547:UPJ65638 UZF65547:UZF65638 VJB65547:VJB65638 VSX65547:VSX65638 WCT65547:WCT65638 WMP65547:WMP65638 WWL65547:WWL65638 AD131083:AD131174 JZ131083:JZ131174 TV131083:TV131174 ADR131083:ADR131174 ANN131083:ANN131174 AXJ131083:AXJ131174 BHF131083:BHF131174 BRB131083:BRB131174 CAX131083:CAX131174 CKT131083:CKT131174 CUP131083:CUP131174 DEL131083:DEL131174 DOH131083:DOH131174 DYD131083:DYD131174 EHZ131083:EHZ131174 ERV131083:ERV131174 FBR131083:FBR131174 FLN131083:FLN131174 FVJ131083:FVJ131174 GFF131083:GFF131174 GPB131083:GPB131174 GYX131083:GYX131174 HIT131083:HIT131174 HSP131083:HSP131174 ICL131083:ICL131174 IMH131083:IMH131174 IWD131083:IWD131174 JFZ131083:JFZ131174 JPV131083:JPV131174 JZR131083:JZR131174 KJN131083:KJN131174 KTJ131083:KTJ131174 LDF131083:LDF131174 LNB131083:LNB131174 LWX131083:LWX131174 MGT131083:MGT131174 MQP131083:MQP131174 NAL131083:NAL131174 NKH131083:NKH131174 NUD131083:NUD131174 ODZ131083:ODZ131174 ONV131083:ONV131174 OXR131083:OXR131174 PHN131083:PHN131174 PRJ131083:PRJ131174 QBF131083:QBF131174 QLB131083:QLB131174 QUX131083:QUX131174 RET131083:RET131174 ROP131083:ROP131174 RYL131083:RYL131174 SIH131083:SIH131174 SSD131083:SSD131174 TBZ131083:TBZ131174 TLV131083:TLV131174 TVR131083:TVR131174 UFN131083:UFN131174 UPJ131083:UPJ131174 UZF131083:UZF131174 VJB131083:VJB131174 VSX131083:VSX131174 WCT131083:WCT131174 WMP131083:WMP131174 WWL131083:WWL131174 AD196619:AD196710 JZ196619:JZ196710 TV196619:TV196710 ADR196619:ADR196710 ANN196619:ANN196710 AXJ196619:AXJ196710 BHF196619:BHF196710 BRB196619:BRB196710 CAX196619:CAX196710 CKT196619:CKT196710 CUP196619:CUP196710 DEL196619:DEL196710 DOH196619:DOH196710 DYD196619:DYD196710 EHZ196619:EHZ196710 ERV196619:ERV196710 FBR196619:FBR196710 FLN196619:FLN196710 FVJ196619:FVJ196710 GFF196619:GFF196710 GPB196619:GPB196710 GYX196619:GYX196710 HIT196619:HIT196710 HSP196619:HSP196710 ICL196619:ICL196710 IMH196619:IMH196710 IWD196619:IWD196710 JFZ196619:JFZ196710 JPV196619:JPV196710 JZR196619:JZR196710 KJN196619:KJN196710 KTJ196619:KTJ196710 LDF196619:LDF196710 LNB196619:LNB196710 LWX196619:LWX196710 MGT196619:MGT196710 MQP196619:MQP196710 NAL196619:NAL196710 NKH196619:NKH196710 NUD196619:NUD196710 ODZ196619:ODZ196710 ONV196619:ONV196710 OXR196619:OXR196710 PHN196619:PHN196710 PRJ196619:PRJ196710 QBF196619:QBF196710 QLB196619:QLB196710 QUX196619:QUX196710 RET196619:RET196710 ROP196619:ROP196710 RYL196619:RYL196710 SIH196619:SIH196710 SSD196619:SSD196710 TBZ196619:TBZ196710 TLV196619:TLV196710 TVR196619:TVR196710 UFN196619:UFN196710 UPJ196619:UPJ196710 UZF196619:UZF196710 VJB196619:VJB196710 VSX196619:VSX196710 WCT196619:WCT196710 WMP196619:WMP196710 WWL196619:WWL196710 AD262155:AD262246 JZ262155:JZ262246 TV262155:TV262246 ADR262155:ADR262246 ANN262155:ANN262246 AXJ262155:AXJ262246 BHF262155:BHF262246 BRB262155:BRB262246 CAX262155:CAX262246 CKT262155:CKT262246 CUP262155:CUP262246 DEL262155:DEL262246 DOH262155:DOH262246 DYD262155:DYD262246 EHZ262155:EHZ262246 ERV262155:ERV262246 FBR262155:FBR262246 FLN262155:FLN262246 FVJ262155:FVJ262246 GFF262155:GFF262246 GPB262155:GPB262246 GYX262155:GYX262246 HIT262155:HIT262246 HSP262155:HSP262246 ICL262155:ICL262246 IMH262155:IMH262246 IWD262155:IWD262246 JFZ262155:JFZ262246 JPV262155:JPV262246 JZR262155:JZR262246 KJN262155:KJN262246 KTJ262155:KTJ262246 LDF262155:LDF262246 LNB262155:LNB262246 LWX262155:LWX262246 MGT262155:MGT262246 MQP262155:MQP262246 NAL262155:NAL262246 NKH262155:NKH262246 NUD262155:NUD262246 ODZ262155:ODZ262246 ONV262155:ONV262246 OXR262155:OXR262246 PHN262155:PHN262246 PRJ262155:PRJ262246 QBF262155:QBF262246 QLB262155:QLB262246 QUX262155:QUX262246 RET262155:RET262246 ROP262155:ROP262246 RYL262155:RYL262246 SIH262155:SIH262246 SSD262155:SSD262246 TBZ262155:TBZ262246 TLV262155:TLV262246 TVR262155:TVR262246 UFN262155:UFN262246 UPJ262155:UPJ262246 UZF262155:UZF262246 VJB262155:VJB262246 VSX262155:VSX262246 WCT262155:WCT262246 WMP262155:WMP262246 WWL262155:WWL262246 AD327691:AD327782 JZ327691:JZ327782 TV327691:TV327782 ADR327691:ADR327782 ANN327691:ANN327782 AXJ327691:AXJ327782 BHF327691:BHF327782 BRB327691:BRB327782 CAX327691:CAX327782 CKT327691:CKT327782 CUP327691:CUP327782 DEL327691:DEL327782 DOH327691:DOH327782 DYD327691:DYD327782 EHZ327691:EHZ327782 ERV327691:ERV327782 FBR327691:FBR327782 FLN327691:FLN327782 FVJ327691:FVJ327782 GFF327691:GFF327782 GPB327691:GPB327782 GYX327691:GYX327782 HIT327691:HIT327782 HSP327691:HSP327782 ICL327691:ICL327782 IMH327691:IMH327782 IWD327691:IWD327782 JFZ327691:JFZ327782 JPV327691:JPV327782 JZR327691:JZR327782 KJN327691:KJN327782 KTJ327691:KTJ327782 LDF327691:LDF327782 LNB327691:LNB327782 LWX327691:LWX327782 MGT327691:MGT327782 MQP327691:MQP327782 NAL327691:NAL327782 NKH327691:NKH327782 NUD327691:NUD327782 ODZ327691:ODZ327782 ONV327691:ONV327782 OXR327691:OXR327782 PHN327691:PHN327782 PRJ327691:PRJ327782 QBF327691:QBF327782 QLB327691:QLB327782 QUX327691:QUX327782 RET327691:RET327782 ROP327691:ROP327782 RYL327691:RYL327782 SIH327691:SIH327782 SSD327691:SSD327782 TBZ327691:TBZ327782 TLV327691:TLV327782 TVR327691:TVR327782 UFN327691:UFN327782 UPJ327691:UPJ327782 UZF327691:UZF327782 VJB327691:VJB327782 VSX327691:VSX327782 WCT327691:WCT327782 WMP327691:WMP327782 WWL327691:WWL327782 AD393227:AD393318 JZ393227:JZ393318 TV393227:TV393318 ADR393227:ADR393318 ANN393227:ANN393318 AXJ393227:AXJ393318 BHF393227:BHF393318 BRB393227:BRB393318 CAX393227:CAX393318 CKT393227:CKT393318 CUP393227:CUP393318 DEL393227:DEL393318 DOH393227:DOH393318 DYD393227:DYD393318 EHZ393227:EHZ393318 ERV393227:ERV393318 FBR393227:FBR393318 FLN393227:FLN393318 FVJ393227:FVJ393318 GFF393227:GFF393318 GPB393227:GPB393318 GYX393227:GYX393318 HIT393227:HIT393318 HSP393227:HSP393318 ICL393227:ICL393318 IMH393227:IMH393318 IWD393227:IWD393318 JFZ393227:JFZ393318 JPV393227:JPV393318 JZR393227:JZR393318 KJN393227:KJN393318 KTJ393227:KTJ393318 LDF393227:LDF393318 LNB393227:LNB393318 LWX393227:LWX393318 MGT393227:MGT393318 MQP393227:MQP393318 NAL393227:NAL393318 NKH393227:NKH393318 NUD393227:NUD393318 ODZ393227:ODZ393318 ONV393227:ONV393318 OXR393227:OXR393318 PHN393227:PHN393318 PRJ393227:PRJ393318 QBF393227:QBF393318 QLB393227:QLB393318 QUX393227:QUX393318 RET393227:RET393318 ROP393227:ROP393318 RYL393227:RYL393318 SIH393227:SIH393318 SSD393227:SSD393318 TBZ393227:TBZ393318 TLV393227:TLV393318 TVR393227:TVR393318 UFN393227:UFN393318 UPJ393227:UPJ393318 UZF393227:UZF393318 VJB393227:VJB393318 VSX393227:VSX393318 WCT393227:WCT393318 WMP393227:WMP393318 WWL393227:WWL393318 AD458763:AD458854 JZ458763:JZ458854 TV458763:TV458854 ADR458763:ADR458854 ANN458763:ANN458854 AXJ458763:AXJ458854 BHF458763:BHF458854 BRB458763:BRB458854 CAX458763:CAX458854 CKT458763:CKT458854 CUP458763:CUP458854 DEL458763:DEL458854 DOH458763:DOH458854 DYD458763:DYD458854 EHZ458763:EHZ458854 ERV458763:ERV458854 FBR458763:FBR458854 FLN458763:FLN458854 FVJ458763:FVJ458854 GFF458763:GFF458854 GPB458763:GPB458854 GYX458763:GYX458854 HIT458763:HIT458854 HSP458763:HSP458854 ICL458763:ICL458854 IMH458763:IMH458854 IWD458763:IWD458854 JFZ458763:JFZ458854 JPV458763:JPV458854 JZR458763:JZR458854 KJN458763:KJN458854 KTJ458763:KTJ458854 LDF458763:LDF458854 LNB458763:LNB458854 LWX458763:LWX458854 MGT458763:MGT458854 MQP458763:MQP458854 NAL458763:NAL458854 NKH458763:NKH458854 NUD458763:NUD458854 ODZ458763:ODZ458854 ONV458763:ONV458854 OXR458763:OXR458854 PHN458763:PHN458854 PRJ458763:PRJ458854 QBF458763:QBF458854 QLB458763:QLB458854 QUX458763:QUX458854 RET458763:RET458854 ROP458763:ROP458854 RYL458763:RYL458854 SIH458763:SIH458854 SSD458763:SSD458854 TBZ458763:TBZ458854 TLV458763:TLV458854 TVR458763:TVR458854 UFN458763:UFN458854 UPJ458763:UPJ458854 UZF458763:UZF458854 VJB458763:VJB458854 VSX458763:VSX458854 WCT458763:WCT458854 WMP458763:WMP458854 WWL458763:WWL458854 AD524299:AD524390 JZ524299:JZ524390 TV524299:TV524390 ADR524299:ADR524390 ANN524299:ANN524390 AXJ524299:AXJ524390 BHF524299:BHF524390 BRB524299:BRB524390 CAX524299:CAX524390 CKT524299:CKT524390 CUP524299:CUP524390 DEL524299:DEL524390 DOH524299:DOH524390 DYD524299:DYD524390 EHZ524299:EHZ524390 ERV524299:ERV524390 FBR524299:FBR524390 FLN524299:FLN524390 FVJ524299:FVJ524390 GFF524299:GFF524390 GPB524299:GPB524390 GYX524299:GYX524390 HIT524299:HIT524390 HSP524299:HSP524390 ICL524299:ICL524390 IMH524299:IMH524390 IWD524299:IWD524390 JFZ524299:JFZ524390 JPV524299:JPV524390 JZR524299:JZR524390 KJN524299:KJN524390 KTJ524299:KTJ524390 LDF524299:LDF524390 LNB524299:LNB524390 LWX524299:LWX524390 MGT524299:MGT524390 MQP524299:MQP524390 NAL524299:NAL524390 NKH524299:NKH524390 NUD524299:NUD524390 ODZ524299:ODZ524390 ONV524299:ONV524390 OXR524299:OXR524390 PHN524299:PHN524390 PRJ524299:PRJ524390 QBF524299:QBF524390 QLB524299:QLB524390 QUX524299:QUX524390 RET524299:RET524390 ROP524299:ROP524390 RYL524299:RYL524390 SIH524299:SIH524390 SSD524299:SSD524390 TBZ524299:TBZ524390 TLV524299:TLV524390 TVR524299:TVR524390 UFN524299:UFN524390 UPJ524299:UPJ524390 UZF524299:UZF524390 VJB524299:VJB524390 VSX524299:VSX524390 WCT524299:WCT524390 WMP524299:WMP524390 WWL524299:WWL524390 AD589835:AD589926 JZ589835:JZ589926 TV589835:TV589926 ADR589835:ADR589926 ANN589835:ANN589926 AXJ589835:AXJ589926 BHF589835:BHF589926 BRB589835:BRB589926 CAX589835:CAX589926 CKT589835:CKT589926 CUP589835:CUP589926 DEL589835:DEL589926 DOH589835:DOH589926 DYD589835:DYD589926 EHZ589835:EHZ589926 ERV589835:ERV589926 FBR589835:FBR589926 FLN589835:FLN589926 FVJ589835:FVJ589926 GFF589835:GFF589926 GPB589835:GPB589926 GYX589835:GYX589926 HIT589835:HIT589926 HSP589835:HSP589926 ICL589835:ICL589926 IMH589835:IMH589926 IWD589835:IWD589926 JFZ589835:JFZ589926 JPV589835:JPV589926 JZR589835:JZR589926 KJN589835:KJN589926 KTJ589835:KTJ589926 LDF589835:LDF589926 LNB589835:LNB589926 LWX589835:LWX589926 MGT589835:MGT589926 MQP589835:MQP589926 NAL589835:NAL589926 NKH589835:NKH589926 NUD589835:NUD589926 ODZ589835:ODZ589926 ONV589835:ONV589926 OXR589835:OXR589926 PHN589835:PHN589926 PRJ589835:PRJ589926 QBF589835:QBF589926 QLB589835:QLB589926 QUX589835:QUX589926 RET589835:RET589926 ROP589835:ROP589926 RYL589835:RYL589926 SIH589835:SIH589926 SSD589835:SSD589926 TBZ589835:TBZ589926 TLV589835:TLV589926 TVR589835:TVR589926 UFN589835:UFN589926 UPJ589835:UPJ589926 UZF589835:UZF589926 VJB589835:VJB589926 VSX589835:VSX589926 WCT589835:WCT589926 WMP589835:WMP589926 WWL589835:WWL589926 AD655371:AD655462 JZ655371:JZ655462 TV655371:TV655462 ADR655371:ADR655462 ANN655371:ANN655462 AXJ655371:AXJ655462 BHF655371:BHF655462 BRB655371:BRB655462 CAX655371:CAX655462 CKT655371:CKT655462 CUP655371:CUP655462 DEL655371:DEL655462 DOH655371:DOH655462 DYD655371:DYD655462 EHZ655371:EHZ655462 ERV655371:ERV655462 FBR655371:FBR655462 FLN655371:FLN655462 FVJ655371:FVJ655462 GFF655371:GFF655462 GPB655371:GPB655462 GYX655371:GYX655462 HIT655371:HIT655462 HSP655371:HSP655462 ICL655371:ICL655462 IMH655371:IMH655462 IWD655371:IWD655462 JFZ655371:JFZ655462 JPV655371:JPV655462 JZR655371:JZR655462 KJN655371:KJN655462 KTJ655371:KTJ655462 LDF655371:LDF655462 LNB655371:LNB655462 LWX655371:LWX655462 MGT655371:MGT655462 MQP655371:MQP655462 NAL655371:NAL655462 NKH655371:NKH655462 NUD655371:NUD655462 ODZ655371:ODZ655462 ONV655371:ONV655462 OXR655371:OXR655462 PHN655371:PHN655462 PRJ655371:PRJ655462 QBF655371:QBF655462 QLB655371:QLB655462 QUX655371:QUX655462 RET655371:RET655462 ROP655371:ROP655462 RYL655371:RYL655462 SIH655371:SIH655462 SSD655371:SSD655462 TBZ655371:TBZ655462 TLV655371:TLV655462 TVR655371:TVR655462 UFN655371:UFN655462 UPJ655371:UPJ655462 UZF655371:UZF655462 VJB655371:VJB655462 VSX655371:VSX655462 WCT655371:WCT655462 WMP655371:WMP655462 WWL655371:WWL655462 AD720907:AD720998 JZ720907:JZ720998 TV720907:TV720998 ADR720907:ADR720998 ANN720907:ANN720998 AXJ720907:AXJ720998 BHF720907:BHF720998 BRB720907:BRB720998 CAX720907:CAX720998 CKT720907:CKT720998 CUP720907:CUP720998 DEL720907:DEL720998 DOH720907:DOH720998 DYD720907:DYD720998 EHZ720907:EHZ720998 ERV720907:ERV720998 FBR720907:FBR720998 FLN720907:FLN720998 FVJ720907:FVJ720998 GFF720907:GFF720998 GPB720907:GPB720998 GYX720907:GYX720998 HIT720907:HIT720998 HSP720907:HSP720998 ICL720907:ICL720998 IMH720907:IMH720998 IWD720907:IWD720998 JFZ720907:JFZ720998 JPV720907:JPV720998 JZR720907:JZR720998 KJN720907:KJN720998 KTJ720907:KTJ720998 LDF720907:LDF720998 LNB720907:LNB720998 LWX720907:LWX720998 MGT720907:MGT720998 MQP720907:MQP720998 NAL720907:NAL720998 NKH720907:NKH720998 NUD720907:NUD720998 ODZ720907:ODZ720998 ONV720907:ONV720998 OXR720907:OXR720998 PHN720907:PHN720998 PRJ720907:PRJ720998 QBF720907:QBF720998 QLB720907:QLB720998 QUX720907:QUX720998 RET720907:RET720998 ROP720907:ROP720998 RYL720907:RYL720998 SIH720907:SIH720998 SSD720907:SSD720998 TBZ720907:TBZ720998 TLV720907:TLV720998 TVR720907:TVR720998 UFN720907:UFN720998 UPJ720907:UPJ720998 UZF720907:UZF720998 VJB720907:VJB720998 VSX720907:VSX720998 WCT720907:WCT720998 WMP720907:WMP720998 WWL720907:WWL720998 AD786443:AD786534 JZ786443:JZ786534 TV786443:TV786534 ADR786443:ADR786534 ANN786443:ANN786534 AXJ786443:AXJ786534 BHF786443:BHF786534 BRB786443:BRB786534 CAX786443:CAX786534 CKT786443:CKT786534 CUP786443:CUP786534 DEL786443:DEL786534 DOH786443:DOH786534 DYD786443:DYD786534 EHZ786443:EHZ786534 ERV786443:ERV786534 FBR786443:FBR786534 FLN786443:FLN786534 FVJ786443:FVJ786534 GFF786443:GFF786534 GPB786443:GPB786534 GYX786443:GYX786534 HIT786443:HIT786534 HSP786443:HSP786534 ICL786443:ICL786534 IMH786443:IMH786534 IWD786443:IWD786534 JFZ786443:JFZ786534 JPV786443:JPV786534 JZR786443:JZR786534 KJN786443:KJN786534 KTJ786443:KTJ786534 LDF786443:LDF786534 LNB786443:LNB786534 LWX786443:LWX786534 MGT786443:MGT786534 MQP786443:MQP786534 NAL786443:NAL786534 NKH786443:NKH786534 NUD786443:NUD786534 ODZ786443:ODZ786534 ONV786443:ONV786534 OXR786443:OXR786534 PHN786443:PHN786534 PRJ786443:PRJ786534 QBF786443:QBF786534 QLB786443:QLB786534 QUX786443:QUX786534 RET786443:RET786534 ROP786443:ROP786534 RYL786443:RYL786534 SIH786443:SIH786534 SSD786443:SSD786534 TBZ786443:TBZ786534 TLV786443:TLV786534 TVR786443:TVR786534 UFN786443:UFN786534 UPJ786443:UPJ786534 UZF786443:UZF786534 VJB786443:VJB786534 VSX786443:VSX786534 WCT786443:WCT786534 WMP786443:WMP786534 WWL786443:WWL786534 AD851979:AD852070 JZ851979:JZ852070 TV851979:TV852070 ADR851979:ADR852070 ANN851979:ANN852070 AXJ851979:AXJ852070 BHF851979:BHF852070 BRB851979:BRB852070 CAX851979:CAX852070 CKT851979:CKT852070 CUP851979:CUP852070 DEL851979:DEL852070 DOH851979:DOH852070 DYD851979:DYD852070 EHZ851979:EHZ852070 ERV851979:ERV852070 FBR851979:FBR852070 FLN851979:FLN852070 FVJ851979:FVJ852070 GFF851979:GFF852070 GPB851979:GPB852070 GYX851979:GYX852070 HIT851979:HIT852070 HSP851979:HSP852070 ICL851979:ICL852070 IMH851979:IMH852070 IWD851979:IWD852070 JFZ851979:JFZ852070 JPV851979:JPV852070 JZR851979:JZR852070 KJN851979:KJN852070 KTJ851979:KTJ852070 LDF851979:LDF852070 LNB851979:LNB852070 LWX851979:LWX852070 MGT851979:MGT852070 MQP851979:MQP852070 NAL851979:NAL852070 NKH851979:NKH852070 NUD851979:NUD852070 ODZ851979:ODZ852070 ONV851979:ONV852070 OXR851979:OXR852070 PHN851979:PHN852070 PRJ851979:PRJ852070 QBF851979:QBF852070 QLB851979:QLB852070 QUX851979:QUX852070 RET851979:RET852070 ROP851979:ROP852070 RYL851979:RYL852070 SIH851979:SIH852070 SSD851979:SSD852070 TBZ851979:TBZ852070 TLV851979:TLV852070 TVR851979:TVR852070 UFN851979:UFN852070 UPJ851979:UPJ852070 UZF851979:UZF852070 VJB851979:VJB852070 VSX851979:VSX852070 WCT851979:WCT852070 WMP851979:WMP852070 WWL851979:WWL852070 AD917515:AD917606 JZ917515:JZ917606 TV917515:TV917606 ADR917515:ADR917606 ANN917515:ANN917606 AXJ917515:AXJ917606 BHF917515:BHF917606 BRB917515:BRB917606 CAX917515:CAX917606 CKT917515:CKT917606 CUP917515:CUP917606 DEL917515:DEL917606 DOH917515:DOH917606 DYD917515:DYD917606 EHZ917515:EHZ917606 ERV917515:ERV917606 FBR917515:FBR917606 FLN917515:FLN917606 FVJ917515:FVJ917606 GFF917515:GFF917606 GPB917515:GPB917606 GYX917515:GYX917606 HIT917515:HIT917606 HSP917515:HSP917606 ICL917515:ICL917606 IMH917515:IMH917606 IWD917515:IWD917606 JFZ917515:JFZ917606 JPV917515:JPV917606 JZR917515:JZR917606 KJN917515:KJN917606 KTJ917515:KTJ917606 LDF917515:LDF917606 LNB917515:LNB917606 LWX917515:LWX917606 MGT917515:MGT917606 MQP917515:MQP917606 NAL917515:NAL917606 NKH917515:NKH917606 NUD917515:NUD917606 ODZ917515:ODZ917606 ONV917515:ONV917606 OXR917515:OXR917606 PHN917515:PHN917606 PRJ917515:PRJ917606 QBF917515:QBF917606 QLB917515:QLB917606 QUX917515:QUX917606 RET917515:RET917606 ROP917515:ROP917606 RYL917515:RYL917606 SIH917515:SIH917606 SSD917515:SSD917606 TBZ917515:TBZ917606 TLV917515:TLV917606 TVR917515:TVR917606 UFN917515:UFN917606 UPJ917515:UPJ917606 UZF917515:UZF917606 VJB917515:VJB917606 VSX917515:VSX917606 WCT917515:WCT917606 WMP917515:WMP917606 WWL917515:WWL917606 AD983051:AD983142 JZ983051:JZ983142 TV983051:TV983142 ADR983051:ADR983142 ANN983051:ANN983142 AXJ983051:AXJ983142 BHF983051:BHF983142 BRB983051:BRB983142 CAX983051:CAX983142 CKT983051:CKT983142 CUP983051:CUP983142 DEL983051:DEL983142 DOH983051:DOH983142 DYD983051:DYD983142 EHZ983051:EHZ983142 ERV983051:ERV983142 FBR983051:FBR983142 FLN983051:FLN983142 FVJ983051:FVJ983142 GFF983051:GFF983142 GPB983051:GPB983142 GYX983051:GYX983142 HIT983051:HIT983142 HSP983051:HSP983142 ICL983051:ICL983142 IMH983051:IMH983142 IWD983051:IWD983142 JFZ983051:JFZ983142 JPV983051:JPV983142 JZR983051:JZR983142 KJN983051:KJN983142 KTJ983051:KTJ983142 LDF983051:LDF983142 LNB983051:LNB983142 LWX983051:LWX983142 MGT983051:MGT983142 MQP983051:MQP983142 NAL983051:NAL983142 NKH983051:NKH983142 NUD983051:NUD983142 ODZ983051:ODZ983142 ONV983051:ONV983142 OXR983051:OXR983142 PHN983051:PHN983142 PRJ983051:PRJ983142 QBF983051:QBF983142 QLB983051:QLB983142 QUX983051:QUX983142 RET983051:RET983142 ROP983051:ROP983142 RYL983051:RYL983142 SIH983051:SIH983142 SSD983051:SSD983142 TBZ983051:TBZ983142 TLV983051:TLV983142 TVR983051:TVR983142 UFN983051:UFN983142 UPJ983051:UPJ983142 UZF983051:UZF983142 VJB983051:VJB983142 VSX983051:VSX983142 WCT983051:WCT983142 WMP983051:WMP983142 WWL983051:WWL983142 AH11:AH102 KD11:KD102 TZ11:TZ102 ADV11:ADV102 ANR11:ANR102 AXN11:AXN102 BHJ11:BHJ102 BRF11:BRF102 CBB11:CBB102 CKX11:CKX102 CUT11:CUT102 DEP11:DEP102 DOL11:DOL102 DYH11:DYH102 EID11:EID102 ERZ11:ERZ102 FBV11:FBV102 FLR11:FLR102 FVN11:FVN102 GFJ11:GFJ102 GPF11:GPF102 GZB11:GZB102 HIX11:HIX102 HST11:HST102 ICP11:ICP102 IML11:IML102 IWH11:IWH102 JGD11:JGD102 JPZ11:JPZ102 JZV11:JZV102 KJR11:KJR102 KTN11:KTN102 LDJ11:LDJ102 LNF11:LNF102 LXB11:LXB102 MGX11:MGX102 MQT11:MQT102 NAP11:NAP102 NKL11:NKL102 NUH11:NUH102 OED11:OED102 ONZ11:ONZ102 OXV11:OXV102 PHR11:PHR102 PRN11:PRN102 QBJ11:QBJ102 QLF11:QLF102 QVB11:QVB102 REX11:REX102 ROT11:ROT102 RYP11:RYP102 SIL11:SIL102 SSH11:SSH102 TCD11:TCD102 TLZ11:TLZ102 TVV11:TVV102 UFR11:UFR102 UPN11:UPN102 UZJ11:UZJ102 VJF11:VJF102 VTB11:VTB102 WCX11:WCX102 WMT11:WMT102 WWP11:WWP102 AH65547:AH65638 KD65547:KD65638 TZ65547:TZ65638 ADV65547:ADV65638 ANR65547:ANR65638 AXN65547:AXN65638 BHJ65547:BHJ65638 BRF65547:BRF65638 CBB65547:CBB65638 CKX65547:CKX65638 CUT65547:CUT65638 DEP65547:DEP65638 DOL65547:DOL65638 DYH65547:DYH65638 EID65547:EID65638 ERZ65547:ERZ65638 FBV65547:FBV65638 FLR65547:FLR65638 FVN65547:FVN65638 GFJ65547:GFJ65638 GPF65547:GPF65638 GZB65547:GZB65638 HIX65547:HIX65638 HST65547:HST65638 ICP65547:ICP65638 IML65547:IML65638 IWH65547:IWH65638 JGD65547:JGD65638 JPZ65547:JPZ65638 JZV65547:JZV65638 KJR65547:KJR65638 KTN65547:KTN65638 LDJ65547:LDJ65638 LNF65547:LNF65638 LXB65547:LXB65638 MGX65547:MGX65638 MQT65547:MQT65638 NAP65547:NAP65638 NKL65547:NKL65638 NUH65547:NUH65638 OED65547:OED65638 ONZ65547:ONZ65638 OXV65547:OXV65638 PHR65547:PHR65638 PRN65547:PRN65638 QBJ65547:QBJ65638 QLF65547:QLF65638 QVB65547:QVB65638 REX65547:REX65638 ROT65547:ROT65638 RYP65547:RYP65638 SIL65547:SIL65638 SSH65547:SSH65638 TCD65547:TCD65638 TLZ65547:TLZ65638 TVV65547:TVV65638 UFR65547:UFR65638 UPN65547:UPN65638 UZJ65547:UZJ65638 VJF65547:VJF65638 VTB65547:VTB65638 WCX65547:WCX65638 WMT65547:WMT65638 WWP65547:WWP65638 AH131083:AH131174 KD131083:KD131174 TZ131083:TZ131174 ADV131083:ADV131174 ANR131083:ANR131174 AXN131083:AXN131174 BHJ131083:BHJ131174 BRF131083:BRF131174 CBB131083:CBB131174 CKX131083:CKX131174 CUT131083:CUT131174 DEP131083:DEP131174 DOL131083:DOL131174 DYH131083:DYH131174 EID131083:EID131174 ERZ131083:ERZ131174 FBV131083:FBV131174 FLR131083:FLR131174 FVN131083:FVN131174 GFJ131083:GFJ131174 GPF131083:GPF131174 GZB131083:GZB131174 HIX131083:HIX131174 HST131083:HST131174 ICP131083:ICP131174 IML131083:IML131174 IWH131083:IWH131174 JGD131083:JGD131174 JPZ131083:JPZ131174 JZV131083:JZV131174 KJR131083:KJR131174 KTN131083:KTN131174 LDJ131083:LDJ131174 LNF131083:LNF131174 LXB131083:LXB131174 MGX131083:MGX131174 MQT131083:MQT131174 NAP131083:NAP131174 NKL131083:NKL131174 NUH131083:NUH131174 OED131083:OED131174 ONZ131083:ONZ131174 OXV131083:OXV131174 PHR131083:PHR131174 PRN131083:PRN131174 QBJ131083:QBJ131174 QLF131083:QLF131174 QVB131083:QVB131174 REX131083:REX131174 ROT131083:ROT131174 RYP131083:RYP131174 SIL131083:SIL131174 SSH131083:SSH131174 TCD131083:TCD131174 TLZ131083:TLZ131174 TVV131083:TVV131174 UFR131083:UFR131174 UPN131083:UPN131174 UZJ131083:UZJ131174 VJF131083:VJF131174 VTB131083:VTB131174 WCX131083:WCX131174 WMT131083:WMT131174 WWP131083:WWP131174 AH196619:AH196710 KD196619:KD196710 TZ196619:TZ196710 ADV196619:ADV196710 ANR196619:ANR196710 AXN196619:AXN196710 BHJ196619:BHJ196710 BRF196619:BRF196710 CBB196619:CBB196710 CKX196619:CKX196710 CUT196619:CUT196710 DEP196619:DEP196710 DOL196619:DOL196710 DYH196619:DYH196710 EID196619:EID196710 ERZ196619:ERZ196710 FBV196619:FBV196710 FLR196619:FLR196710 FVN196619:FVN196710 GFJ196619:GFJ196710 GPF196619:GPF196710 GZB196619:GZB196710 HIX196619:HIX196710 HST196619:HST196710 ICP196619:ICP196710 IML196619:IML196710 IWH196619:IWH196710 JGD196619:JGD196710 JPZ196619:JPZ196710 JZV196619:JZV196710 KJR196619:KJR196710 KTN196619:KTN196710 LDJ196619:LDJ196710 LNF196619:LNF196710 LXB196619:LXB196710 MGX196619:MGX196710 MQT196619:MQT196710 NAP196619:NAP196710 NKL196619:NKL196710 NUH196619:NUH196710 OED196619:OED196710 ONZ196619:ONZ196710 OXV196619:OXV196710 PHR196619:PHR196710 PRN196619:PRN196710 QBJ196619:QBJ196710 QLF196619:QLF196710 QVB196619:QVB196710 REX196619:REX196710 ROT196619:ROT196710 RYP196619:RYP196710 SIL196619:SIL196710 SSH196619:SSH196710 TCD196619:TCD196710 TLZ196619:TLZ196710 TVV196619:TVV196710 UFR196619:UFR196710 UPN196619:UPN196710 UZJ196619:UZJ196710 VJF196619:VJF196710 VTB196619:VTB196710 WCX196619:WCX196710 WMT196619:WMT196710 WWP196619:WWP196710 AH262155:AH262246 KD262155:KD262246 TZ262155:TZ262246 ADV262155:ADV262246 ANR262155:ANR262246 AXN262155:AXN262246 BHJ262155:BHJ262246 BRF262155:BRF262246 CBB262155:CBB262246 CKX262155:CKX262246 CUT262155:CUT262246 DEP262155:DEP262246 DOL262155:DOL262246 DYH262155:DYH262246 EID262155:EID262246 ERZ262155:ERZ262246 FBV262155:FBV262246 FLR262155:FLR262246 FVN262155:FVN262246 GFJ262155:GFJ262246 GPF262155:GPF262246 GZB262155:GZB262246 HIX262155:HIX262246 HST262155:HST262246 ICP262155:ICP262246 IML262155:IML262246 IWH262155:IWH262246 JGD262155:JGD262246 JPZ262155:JPZ262246 JZV262155:JZV262246 KJR262155:KJR262246 KTN262155:KTN262246 LDJ262155:LDJ262246 LNF262155:LNF262246 LXB262155:LXB262246 MGX262155:MGX262246 MQT262155:MQT262246 NAP262155:NAP262246 NKL262155:NKL262246 NUH262155:NUH262246 OED262155:OED262246 ONZ262155:ONZ262246 OXV262155:OXV262246 PHR262155:PHR262246 PRN262155:PRN262246 QBJ262155:QBJ262246 QLF262155:QLF262246 QVB262155:QVB262246 REX262155:REX262246 ROT262155:ROT262246 RYP262155:RYP262246 SIL262155:SIL262246 SSH262155:SSH262246 TCD262155:TCD262246 TLZ262155:TLZ262246 TVV262155:TVV262246 UFR262155:UFR262246 UPN262155:UPN262246 UZJ262155:UZJ262246 VJF262155:VJF262246 VTB262155:VTB262246 WCX262155:WCX262246 WMT262155:WMT262246 WWP262155:WWP262246 AH327691:AH327782 KD327691:KD327782 TZ327691:TZ327782 ADV327691:ADV327782 ANR327691:ANR327782 AXN327691:AXN327782 BHJ327691:BHJ327782 BRF327691:BRF327782 CBB327691:CBB327782 CKX327691:CKX327782 CUT327691:CUT327782 DEP327691:DEP327782 DOL327691:DOL327782 DYH327691:DYH327782 EID327691:EID327782 ERZ327691:ERZ327782 FBV327691:FBV327782 FLR327691:FLR327782 FVN327691:FVN327782 GFJ327691:GFJ327782 GPF327691:GPF327782 GZB327691:GZB327782 HIX327691:HIX327782 HST327691:HST327782 ICP327691:ICP327782 IML327691:IML327782 IWH327691:IWH327782 JGD327691:JGD327782 JPZ327691:JPZ327782 JZV327691:JZV327782 KJR327691:KJR327782 KTN327691:KTN327782 LDJ327691:LDJ327782 LNF327691:LNF327782 LXB327691:LXB327782 MGX327691:MGX327782 MQT327691:MQT327782 NAP327691:NAP327782 NKL327691:NKL327782 NUH327691:NUH327782 OED327691:OED327782 ONZ327691:ONZ327782 OXV327691:OXV327782 PHR327691:PHR327782 PRN327691:PRN327782 QBJ327691:QBJ327782 QLF327691:QLF327782 QVB327691:QVB327782 REX327691:REX327782 ROT327691:ROT327782 RYP327691:RYP327782 SIL327691:SIL327782 SSH327691:SSH327782 TCD327691:TCD327782 TLZ327691:TLZ327782 TVV327691:TVV327782 UFR327691:UFR327782 UPN327691:UPN327782 UZJ327691:UZJ327782 VJF327691:VJF327782 VTB327691:VTB327782 WCX327691:WCX327782 WMT327691:WMT327782 WWP327691:WWP327782 AH393227:AH393318 KD393227:KD393318 TZ393227:TZ393318 ADV393227:ADV393318 ANR393227:ANR393318 AXN393227:AXN393318 BHJ393227:BHJ393318 BRF393227:BRF393318 CBB393227:CBB393318 CKX393227:CKX393318 CUT393227:CUT393318 DEP393227:DEP393318 DOL393227:DOL393318 DYH393227:DYH393318 EID393227:EID393318 ERZ393227:ERZ393318 FBV393227:FBV393318 FLR393227:FLR393318 FVN393227:FVN393318 GFJ393227:GFJ393318 GPF393227:GPF393318 GZB393227:GZB393318 HIX393227:HIX393318 HST393227:HST393318 ICP393227:ICP393318 IML393227:IML393318 IWH393227:IWH393318 JGD393227:JGD393318 JPZ393227:JPZ393318 JZV393227:JZV393318 KJR393227:KJR393318 KTN393227:KTN393318 LDJ393227:LDJ393318 LNF393227:LNF393318 LXB393227:LXB393318 MGX393227:MGX393318 MQT393227:MQT393318 NAP393227:NAP393318 NKL393227:NKL393318 NUH393227:NUH393318 OED393227:OED393318 ONZ393227:ONZ393318 OXV393227:OXV393318 PHR393227:PHR393318 PRN393227:PRN393318 QBJ393227:QBJ393318 QLF393227:QLF393318 QVB393227:QVB393318 REX393227:REX393318 ROT393227:ROT393318 RYP393227:RYP393318 SIL393227:SIL393318 SSH393227:SSH393318 TCD393227:TCD393318 TLZ393227:TLZ393318 TVV393227:TVV393318 UFR393227:UFR393318 UPN393227:UPN393318 UZJ393227:UZJ393318 VJF393227:VJF393318 VTB393227:VTB393318 WCX393227:WCX393318 WMT393227:WMT393318 WWP393227:WWP393318 AH458763:AH458854 KD458763:KD458854 TZ458763:TZ458854 ADV458763:ADV458854 ANR458763:ANR458854 AXN458763:AXN458854 BHJ458763:BHJ458854 BRF458763:BRF458854 CBB458763:CBB458854 CKX458763:CKX458854 CUT458763:CUT458854 DEP458763:DEP458854 DOL458763:DOL458854 DYH458763:DYH458854 EID458763:EID458854 ERZ458763:ERZ458854 FBV458763:FBV458854 FLR458763:FLR458854 FVN458763:FVN458854 GFJ458763:GFJ458854 GPF458763:GPF458854 GZB458763:GZB458854 HIX458763:HIX458854 HST458763:HST458854 ICP458763:ICP458854 IML458763:IML458854 IWH458763:IWH458854 JGD458763:JGD458854 JPZ458763:JPZ458854 JZV458763:JZV458854 KJR458763:KJR458854 KTN458763:KTN458854 LDJ458763:LDJ458854 LNF458763:LNF458854 LXB458763:LXB458854 MGX458763:MGX458854 MQT458763:MQT458854 NAP458763:NAP458854 NKL458763:NKL458854 NUH458763:NUH458854 OED458763:OED458854 ONZ458763:ONZ458854 OXV458763:OXV458854 PHR458763:PHR458854 PRN458763:PRN458854 QBJ458763:QBJ458854 QLF458763:QLF458854 QVB458763:QVB458854 REX458763:REX458854 ROT458763:ROT458854 RYP458763:RYP458854 SIL458763:SIL458854 SSH458763:SSH458854 TCD458763:TCD458854 TLZ458763:TLZ458854 TVV458763:TVV458854 UFR458763:UFR458854 UPN458763:UPN458854 UZJ458763:UZJ458854 VJF458763:VJF458854 VTB458763:VTB458854 WCX458763:WCX458854 WMT458763:WMT458854 WWP458763:WWP458854 AH524299:AH524390 KD524299:KD524390 TZ524299:TZ524390 ADV524299:ADV524390 ANR524299:ANR524390 AXN524299:AXN524390 BHJ524299:BHJ524390 BRF524299:BRF524390 CBB524299:CBB524390 CKX524299:CKX524390 CUT524299:CUT524390 DEP524299:DEP524390 DOL524299:DOL524390 DYH524299:DYH524390 EID524299:EID524390 ERZ524299:ERZ524390 FBV524299:FBV524390 FLR524299:FLR524390 FVN524299:FVN524390 GFJ524299:GFJ524390 GPF524299:GPF524390 GZB524299:GZB524390 HIX524299:HIX524390 HST524299:HST524390 ICP524299:ICP524390 IML524299:IML524390 IWH524299:IWH524390 JGD524299:JGD524390 JPZ524299:JPZ524390 JZV524299:JZV524390 KJR524299:KJR524390 KTN524299:KTN524390 LDJ524299:LDJ524390 LNF524299:LNF524390 LXB524299:LXB524390 MGX524299:MGX524390 MQT524299:MQT524390 NAP524299:NAP524390 NKL524299:NKL524390 NUH524299:NUH524390 OED524299:OED524390 ONZ524299:ONZ524390 OXV524299:OXV524390 PHR524299:PHR524390 PRN524299:PRN524390 QBJ524299:QBJ524390 QLF524299:QLF524390 QVB524299:QVB524390 REX524299:REX524390 ROT524299:ROT524390 RYP524299:RYP524390 SIL524299:SIL524390 SSH524299:SSH524390 TCD524299:TCD524390 TLZ524299:TLZ524390 TVV524299:TVV524390 UFR524299:UFR524390 UPN524299:UPN524390 UZJ524299:UZJ524390 VJF524299:VJF524390 VTB524299:VTB524390 WCX524299:WCX524390 WMT524299:WMT524390 WWP524299:WWP524390 AH589835:AH589926 KD589835:KD589926 TZ589835:TZ589926 ADV589835:ADV589926 ANR589835:ANR589926 AXN589835:AXN589926 BHJ589835:BHJ589926 BRF589835:BRF589926 CBB589835:CBB589926 CKX589835:CKX589926 CUT589835:CUT589926 DEP589835:DEP589926 DOL589835:DOL589926 DYH589835:DYH589926 EID589835:EID589926 ERZ589835:ERZ589926 FBV589835:FBV589926 FLR589835:FLR589926 FVN589835:FVN589926 GFJ589835:GFJ589926 GPF589835:GPF589926 GZB589835:GZB589926 HIX589835:HIX589926 HST589835:HST589926 ICP589835:ICP589926 IML589835:IML589926 IWH589835:IWH589926 JGD589835:JGD589926 JPZ589835:JPZ589926 JZV589835:JZV589926 KJR589835:KJR589926 KTN589835:KTN589926 LDJ589835:LDJ589926 LNF589835:LNF589926 LXB589835:LXB589926 MGX589835:MGX589926 MQT589835:MQT589926 NAP589835:NAP589926 NKL589835:NKL589926 NUH589835:NUH589926 OED589835:OED589926 ONZ589835:ONZ589926 OXV589835:OXV589926 PHR589835:PHR589926 PRN589835:PRN589926 QBJ589835:QBJ589926 QLF589835:QLF589926 QVB589835:QVB589926 REX589835:REX589926 ROT589835:ROT589926 RYP589835:RYP589926 SIL589835:SIL589926 SSH589835:SSH589926 TCD589835:TCD589926 TLZ589835:TLZ589926 TVV589835:TVV589926 UFR589835:UFR589926 UPN589835:UPN589926 UZJ589835:UZJ589926 VJF589835:VJF589926 VTB589835:VTB589926 WCX589835:WCX589926 WMT589835:WMT589926 WWP589835:WWP589926 AH655371:AH655462 KD655371:KD655462 TZ655371:TZ655462 ADV655371:ADV655462 ANR655371:ANR655462 AXN655371:AXN655462 BHJ655371:BHJ655462 BRF655371:BRF655462 CBB655371:CBB655462 CKX655371:CKX655462 CUT655371:CUT655462 DEP655371:DEP655462 DOL655371:DOL655462 DYH655371:DYH655462 EID655371:EID655462 ERZ655371:ERZ655462 FBV655371:FBV655462 FLR655371:FLR655462 FVN655371:FVN655462 GFJ655371:GFJ655462 GPF655371:GPF655462 GZB655371:GZB655462 HIX655371:HIX655462 HST655371:HST655462 ICP655371:ICP655462 IML655371:IML655462 IWH655371:IWH655462 JGD655371:JGD655462 JPZ655371:JPZ655462 JZV655371:JZV655462 KJR655371:KJR655462 KTN655371:KTN655462 LDJ655371:LDJ655462 LNF655371:LNF655462 LXB655371:LXB655462 MGX655371:MGX655462 MQT655371:MQT655462 NAP655371:NAP655462 NKL655371:NKL655462 NUH655371:NUH655462 OED655371:OED655462 ONZ655371:ONZ655462 OXV655371:OXV655462 PHR655371:PHR655462 PRN655371:PRN655462 QBJ655371:QBJ655462 QLF655371:QLF655462 QVB655371:QVB655462 REX655371:REX655462 ROT655371:ROT655462 RYP655371:RYP655462 SIL655371:SIL655462 SSH655371:SSH655462 TCD655371:TCD655462 TLZ655371:TLZ655462 TVV655371:TVV655462 UFR655371:UFR655462 UPN655371:UPN655462 UZJ655371:UZJ655462 VJF655371:VJF655462 VTB655371:VTB655462 WCX655371:WCX655462 WMT655371:WMT655462 WWP655371:WWP655462 AH720907:AH720998 KD720907:KD720998 TZ720907:TZ720998 ADV720907:ADV720998 ANR720907:ANR720998 AXN720907:AXN720998 BHJ720907:BHJ720998 BRF720907:BRF720998 CBB720907:CBB720998 CKX720907:CKX720998 CUT720907:CUT720998 DEP720907:DEP720998 DOL720907:DOL720998 DYH720907:DYH720998 EID720907:EID720998 ERZ720907:ERZ720998 FBV720907:FBV720998 FLR720907:FLR720998 FVN720907:FVN720998 GFJ720907:GFJ720998 GPF720907:GPF720998 GZB720907:GZB720998 HIX720907:HIX720998 HST720907:HST720998 ICP720907:ICP720998 IML720907:IML720998 IWH720907:IWH720998 JGD720907:JGD720998 JPZ720907:JPZ720998 JZV720907:JZV720998 KJR720907:KJR720998 KTN720907:KTN720998 LDJ720907:LDJ720998 LNF720907:LNF720998 LXB720907:LXB720998 MGX720907:MGX720998 MQT720907:MQT720998 NAP720907:NAP720998 NKL720907:NKL720998 NUH720907:NUH720998 OED720907:OED720998 ONZ720907:ONZ720998 OXV720907:OXV720998 PHR720907:PHR720998 PRN720907:PRN720998 QBJ720907:QBJ720998 QLF720907:QLF720998 QVB720907:QVB720998 REX720907:REX720998 ROT720907:ROT720998 RYP720907:RYP720998 SIL720907:SIL720998 SSH720907:SSH720998 TCD720907:TCD720998 TLZ720907:TLZ720998 TVV720907:TVV720998 UFR720907:UFR720998 UPN720907:UPN720998 UZJ720907:UZJ720998 VJF720907:VJF720998 VTB720907:VTB720998 WCX720907:WCX720998 WMT720907:WMT720998 WWP720907:WWP720998 AH786443:AH786534 KD786443:KD786534 TZ786443:TZ786534 ADV786443:ADV786534 ANR786443:ANR786534 AXN786443:AXN786534 BHJ786443:BHJ786534 BRF786443:BRF786534 CBB786443:CBB786534 CKX786443:CKX786534 CUT786443:CUT786534 DEP786443:DEP786534 DOL786443:DOL786534 DYH786443:DYH786534 EID786443:EID786534 ERZ786443:ERZ786534 FBV786443:FBV786534 FLR786443:FLR786534 FVN786443:FVN786534 GFJ786443:GFJ786534 GPF786443:GPF786534 GZB786443:GZB786534 HIX786443:HIX786534 HST786443:HST786534 ICP786443:ICP786534 IML786443:IML786534 IWH786443:IWH786534 JGD786443:JGD786534 JPZ786443:JPZ786534 JZV786443:JZV786534 KJR786443:KJR786534 KTN786443:KTN786534 LDJ786443:LDJ786534 LNF786443:LNF786534 LXB786443:LXB786534 MGX786443:MGX786534 MQT786443:MQT786534 NAP786443:NAP786534 NKL786443:NKL786534 NUH786443:NUH786534 OED786443:OED786534 ONZ786443:ONZ786534 OXV786443:OXV786534 PHR786443:PHR786534 PRN786443:PRN786534 QBJ786443:QBJ786534 QLF786443:QLF786534 QVB786443:QVB786534 REX786443:REX786534 ROT786443:ROT786534 RYP786443:RYP786534 SIL786443:SIL786534 SSH786443:SSH786534 TCD786443:TCD786534 TLZ786443:TLZ786534 TVV786443:TVV786534 UFR786443:UFR786534 UPN786443:UPN786534 UZJ786443:UZJ786534 VJF786443:VJF786534 VTB786443:VTB786534 WCX786443:WCX786534 WMT786443:WMT786534 WWP786443:WWP786534 AH851979:AH852070 KD851979:KD852070 TZ851979:TZ852070 ADV851979:ADV852070 ANR851979:ANR852070 AXN851979:AXN852070 BHJ851979:BHJ852070 BRF851979:BRF852070 CBB851979:CBB852070 CKX851979:CKX852070 CUT851979:CUT852070 DEP851979:DEP852070 DOL851979:DOL852070 DYH851979:DYH852070 EID851979:EID852070 ERZ851979:ERZ852070 FBV851979:FBV852070 FLR851979:FLR852070 FVN851979:FVN852070 GFJ851979:GFJ852070 GPF851979:GPF852070 GZB851979:GZB852070 HIX851979:HIX852070 HST851979:HST852070 ICP851979:ICP852070 IML851979:IML852070 IWH851979:IWH852070 JGD851979:JGD852070 JPZ851979:JPZ852070 JZV851979:JZV852070 KJR851979:KJR852070 KTN851979:KTN852070 LDJ851979:LDJ852070 LNF851979:LNF852070 LXB851979:LXB852070 MGX851979:MGX852070 MQT851979:MQT852070 NAP851979:NAP852070 NKL851979:NKL852070 NUH851979:NUH852070 OED851979:OED852070 ONZ851979:ONZ852070 OXV851979:OXV852070 PHR851979:PHR852070 PRN851979:PRN852070 QBJ851979:QBJ852070 QLF851979:QLF852070 QVB851979:QVB852070 REX851979:REX852070 ROT851979:ROT852070 RYP851979:RYP852070 SIL851979:SIL852070 SSH851979:SSH852070 TCD851979:TCD852070 TLZ851979:TLZ852070 TVV851979:TVV852070 UFR851979:UFR852070 UPN851979:UPN852070 UZJ851979:UZJ852070 VJF851979:VJF852070 VTB851979:VTB852070 WCX851979:WCX852070 WMT851979:WMT852070 WWP851979:WWP852070 AH917515:AH917606 KD917515:KD917606 TZ917515:TZ917606 ADV917515:ADV917606 ANR917515:ANR917606 AXN917515:AXN917606 BHJ917515:BHJ917606 BRF917515:BRF917606 CBB917515:CBB917606 CKX917515:CKX917606 CUT917515:CUT917606 DEP917515:DEP917606 DOL917515:DOL917606 DYH917515:DYH917606 EID917515:EID917606 ERZ917515:ERZ917606 FBV917515:FBV917606 FLR917515:FLR917606 FVN917515:FVN917606 GFJ917515:GFJ917606 GPF917515:GPF917606 GZB917515:GZB917606 HIX917515:HIX917606 HST917515:HST917606 ICP917515:ICP917606 IML917515:IML917606 IWH917515:IWH917606 JGD917515:JGD917606 JPZ917515:JPZ917606 JZV917515:JZV917606 KJR917515:KJR917606 KTN917515:KTN917606 LDJ917515:LDJ917606 LNF917515:LNF917606 LXB917515:LXB917606 MGX917515:MGX917606 MQT917515:MQT917606 NAP917515:NAP917606 NKL917515:NKL917606 NUH917515:NUH917606 OED917515:OED917606 ONZ917515:ONZ917606 OXV917515:OXV917606 PHR917515:PHR917606 PRN917515:PRN917606 QBJ917515:QBJ917606 QLF917515:QLF917606 QVB917515:QVB917606 REX917515:REX917606 ROT917515:ROT917606 RYP917515:RYP917606 SIL917515:SIL917606 SSH917515:SSH917606 TCD917515:TCD917606 TLZ917515:TLZ917606 TVV917515:TVV917606 UFR917515:UFR917606 UPN917515:UPN917606 UZJ917515:UZJ917606 VJF917515:VJF917606 VTB917515:VTB917606 WCX917515:WCX917606 WMT917515:WMT917606 WWP917515:WWP917606 AH983051:AH983142 KD983051:KD983142 TZ983051:TZ983142 ADV983051:ADV983142 ANR983051:ANR983142 AXN983051:AXN983142 BHJ983051:BHJ983142 BRF983051:BRF983142 CBB983051:CBB983142 CKX983051:CKX983142 CUT983051:CUT983142 DEP983051:DEP983142 DOL983051:DOL983142 DYH983051:DYH983142 EID983051:EID983142 ERZ983051:ERZ983142 FBV983051:FBV983142 FLR983051:FLR983142 FVN983051:FVN983142 GFJ983051:GFJ983142 GPF983051:GPF983142 GZB983051:GZB983142 HIX983051:HIX983142 HST983051:HST983142 ICP983051:ICP983142 IML983051:IML983142 IWH983051:IWH983142 JGD983051:JGD983142 JPZ983051:JPZ983142 JZV983051:JZV983142 KJR983051:KJR983142 KTN983051:KTN983142 LDJ983051:LDJ983142 LNF983051:LNF983142 LXB983051:LXB983142 MGX983051:MGX983142 MQT983051:MQT983142 NAP983051:NAP983142 NKL983051:NKL983142 NUH983051:NUH983142 OED983051:OED983142 ONZ983051:ONZ983142 OXV983051:OXV983142 PHR983051:PHR983142 PRN983051:PRN983142 QBJ983051:QBJ983142 QLF983051:QLF983142 QVB983051:QVB983142 REX983051:REX983142 ROT983051:ROT983142 RYP983051:RYP983142 SIL983051:SIL983142 SSH983051:SSH983142 TCD983051:TCD983142 TLZ983051:TLZ983142 TVV983051:TVV983142 UFR983051:UFR983142 UPN983051:UPN983142 UZJ983051:UZJ983142 VJF983051:VJF983142 VTB983051:VTB983142 WCX983051:WCX983142 WMT983051:WMT983142 WWP983051:WWP983142 AF11:AF102 KB11:KB102 TX11:TX102 ADT11:ADT102 ANP11:ANP102 AXL11:AXL102 BHH11:BHH102 BRD11:BRD102 CAZ11:CAZ102 CKV11:CKV102 CUR11:CUR102 DEN11:DEN102 DOJ11:DOJ102 DYF11:DYF102 EIB11:EIB102 ERX11:ERX102 FBT11:FBT102 FLP11:FLP102 FVL11:FVL102 GFH11:GFH102 GPD11:GPD102 GYZ11:GYZ102 HIV11:HIV102 HSR11:HSR102 ICN11:ICN102 IMJ11:IMJ102 IWF11:IWF102 JGB11:JGB102 JPX11:JPX102 JZT11:JZT102 KJP11:KJP102 KTL11:KTL102 LDH11:LDH102 LND11:LND102 LWZ11:LWZ102 MGV11:MGV102 MQR11:MQR102 NAN11:NAN102 NKJ11:NKJ102 NUF11:NUF102 OEB11:OEB102 ONX11:ONX102 OXT11:OXT102 PHP11:PHP102 PRL11:PRL102 QBH11:QBH102 QLD11:QLD102 QUZ11:QUZ102 REV11:REV102 ROR11:ROR102 RYN11:RYN102 SIJ11:SIJ102 SSF11:SSF102 TCB11:TCB102 TLX11:TLX102 TVT11:TVT102 UFP11:UFP102 UPL11:UPL102 UZH11:UZH102 VJD11:VJD102 VSZ11:VSZ102 WCV11:WCV102 WMR11:WMR102 WWN11:WWN102 AF65547:AF65638 KB65547:KB65638 TX65547:TX65638 ADT65547:ADT65638 ANP65547:ANP65638 AXL65547:AXL65638 BHH65547:BHH65638 BRD65547:BRD65638 CAZ65547:CAZ65638 CKV65547:CKV65638 CUR65547:CUR65638 DEN65547:DEN65638 DOJ65547:DOJ65638 DYF65547:DYF65638 EIB65547:EIB65638 ERX65547:ERX65638 FBT65547:FBT65638 FLP65547:FLP65638 FVL65547:FVL65638 GFH65547:GFH65638 GPD65547:GPD65638 GYZ65547:GYZ65638 HIV65547:HIV65638 HSR65547:HSR65638 ICN65547:ICN65638 IMJ65547:IMJ65638 IWF65547:IWF65638 JGB65547:JGB65638 JPX65547:JPX65638 JZT65547:JZT65638 KJP65547:KJP65638 KTL65547:KTL65638 LDH65547:LDH65638 LND65547:LND65638 LWZ65547:LWZ65638 MGV65547:MGV65638 MQR65547:MQR65638 NAN65547:NAN65638 NKJ65547:NKJ65638 NUF65547:NUF65638 OEB65547:OEB65638 ONX65547:ONX65638 OXT65547:OXT65638 PHP65547:PHP65638 PRL65547:PRL65638 QBH65547:QBH65638 QLD65547:QLD65638 QUZ65547:QUZ65638 REV65547:REV65638 ROR65547:ROR65638 RYN65547:RYN65638 SIJ65547:SIJ65638 SSF65547:SSF65638 TCB65547:TCB65638 TLX65547:TLX65638 TVT65547:TVT65638 UFP65547:UFP65638 UPL65547:UPL65638 UZH65547:UZH65638 VJD65547:VJD65638 VSZ65547:VSZ65638 WCV65547:WCV65638 WMR65547:WMR65638 WWN65547:WWN65638 AF131083:AF131174 KB131083:KB131174 TX131083:TX131174 ADT131083:ADT131174 ANP131083:ANP131174 AXL131083:AXL131174 BHH131083:BHH131174 BRD131083:BRD131174 CAZ131083:CAZ131174 CKV131083:CKV131174 CUR131083:CUR131174 DEN131083:DEN131174 DOJ131083:DOJ131174 DYF131083:DYF131174 EIB131083:EIB131174 ERX131083:ERX131174 FBT131083:FBT131174 FLP131083:FLP131174 FVL131083:FVL131174 GFH131083:GFH131174 GPD131083:GPD131174 GYZ131083:GYZ131174 HIV131083:HIV131174 HSR131083:HSR131174 ICN131083:ICN131174 IMJ131083:IMJ131174 IWF131083:IWF131174 JGB131083:JGB131174 JPX131083:JPX131174 JZT131083:JZT131174 KJP131083:KJP131174 KTL131083:KTL131174 LDH131083:LDH131174 LND131083:LND131174 LWZ131083:LWZ131174 MGV131083:MGV131174 MQR131083:MQR131174 NAN131083:NAN131174 NKJ131083:NKJ131174 NUF131083:NUF131174 OEB131083:OEB131174 ONX131083:ONX131174 OXT131083:OXT131174 PHP131083:PHP131174 PRL131083:PRL131174 QBH131083:QBH131174 QLD131083:QLD131174 QUZ131083:QUZ131174 REV131083:REV131174 ROR131083:ROR131174 RYN131083:RYN131174 SIJ131083:SIJ131174 SSF131083:SSF131174 TCB131083:TCB131174 TLX131083:TLX131174 TVT131083:TVT131174 UFP131083:UFP131174 UPL131083:UPL131174 UZH131083:UZH131174 VJD131083:VJD131174 VSZ131083:VSZ131174 WCV131083:WCV131174 WMR131083:WMR131174 WWN131083:WWN131174 AF196619:AF196710 KB196619:KB196710 TX196619:TX196710 ADT196619:ADT196710 ANP196619:ANP196710 AXL196619:AXL196710 BHH196619:BHH196710 BRD196619:BRD196710 CAZ196619:CAZ196710 CKV196619:CKV196710 CUR196619:CUR196710 DEN196619:DEN196710 DOJ196619:DOJ196710 DYF196619:DYF196710 EIB196619:EIB196710 ERX196619:ERX196710 FBT196619:FBT196710 FLP196619:FLP196710 FVL196619:FVL196710 GFH196619:GFH196710 GPD196619:GPD196710 GYZ196619:GYZ196710 HIV196619:HIV196710 HSR196619:HSR196710 ICN196619:ICN196710 IMJ196619:IMJ196710 IWF196619:IWF196710 JGB196619:JGB196710 JPX196619:JPX196710 JZT196619:JZT196710 KJP196619:KJP196710 KTL196619:KTL196710 LDH196619:LDH196710 LND196619:LND196710 LWZ196619:LWZ196710 MGV196619:MGV196710 MQR196619:MQR196710 NAN196619:NAN196710 NKJ196619:NKJ196710 NUF196619:NUF196710 OEB196619:OEB196710 ONX196619:ONX196710 OXT196619:OXT196710 PHP196619:PHP196710 PRL196619:PRL196710 QBH196619:QBH196710 QLD196619:QLD196710 QUZ196619:QUZ196710 REV196619:REV196710 ROR196619:ROR196710 RYN196619:RYN196710 SIJ196619:SIJ196710 SSF196619:SSF196710 TCB196619:TCB196710 TLX196619:TLX196710 TVT196619:TVT196710 UFP196619:UFP196710 UPL196619:UPL196710 UZH196619:UZH196710 VJD196619:VJD196710 VSZ196619:VSZ196710 WCV196619:WCV196710 WMR196619:WMR196710 WWN196619:WWN196710 AF262155:AF262246 KB262155:KB262246 TX262155:TX262246 ADT262155:ADT262246 ANP262155:ANP262246 AXL262155:AXL262246 BHH262155:BHH262246 BRD262155:BRD262246 CAZ262155:CAZ262246 CKV262155:CKV262246 CUR262155:CUR262246 DEN262155:DEN262246 DOJ262155:DOJ262246 DYF262155:DYF262246 EIB262155:EIB262246 ERX262155:ERX262246 FBT262155:FBT262246 FLP262155:FLP262246 FVL262155:FVL262246 GFH262155:GFH262246 GPD262155:GPD262246 GYZ262155:GYZ262246 HIV262155:HIV262246 HSR262155:HSR262246 ICN262155:ICN262246 IMJ262155:IMJ262246 IWF262155:IWF262246 JGB262155:JGB262246 JPX262155:JPX262246 JZT262155:JZT262246 KJP262155:KJP262246 KTL262155:KTL262246 LDH262155:LDH262246 LND262155:LND262246 LWZ262155:LWZ262246 MGV262155:MGV262246 MQR262155:MQR262246 NAN262155:NAN262246 NKJ262155:NKJ262246 NUF262155:NUF262246 OEB262155:OEB262246 ONX262155:ONX262246 OXT262155:OXT262246 PHP262155:PHP262246 PRL262155:PRL262246 QBH262155:QBH262246 QLD262155:QLD262246 QUZ262155:QUZ262246 REV262155:REV262246 ROR262155:ROR262246 RYN262155:RYN262246 SIJ262155:SIJ262246 SSF262155:SSF262246 TCB262155:TCB262246 TLX262155:TLX262246 TVT262155:TVT262246 UFP262155:UFP262246 UPL262155:UPL262246 UZH262155:UZH262246 VJD262155:VJD262246 VSZ262155:VSZ262246 WCV262155:WCV262246 WMR262155:WMR262246 WWN262155:WWN262246 AF327691:AF327782 KB327691:KB327782 TX327691:TX327782 ADT327691:ADT327782 ANP327691:ANP327782 AXL327691:AXL327782 BHH327691:BHH327782 BRD327691:BRD327782 CAZ327691:CAZ327782 CKV327691:CKV327782 CUR327691:CUR327782 DEN327691:DEN327782 DOJ327691:DOJ327782 DYF327691:DYF327782 EIB327691:EIB327782 ERX327691:ERX327782 FBT327691:FBT327782 FLP327691:FLP327782 FVL327691:FVL327782 GFH327691:GFH327782 GPD327691:GPD327782 GYZ327691:GYZ327782 HIV327691:HIV327782 HSR327691:HSR327782 ICN327691:ICN327782 IMJ327691:IMJ327782 IWF327691:IWF327782 JGB327691:JGB327782 JPX327691:JPX327782 JZT327691:JZT327782 KJP327691:KJP327782 KTL327691:KTL327782 LDH327691:LDH327782 LND327691:LND327782 LWZ327691:LWZ327782 MGV327691:MGV327782 MQR327691:MQR327782 NAN327691:NAN327782 NKJ327691:NKJ327782 NUF327691:NUF327782 OEB327691:OEB327782 ONX327691:ONX327782 OXT327691:OXT327782 PHP327691:PHP327782 PRL327691:PRL327782 QBH327691:QBH327782 QLD327691:QLD327782 QUZ327691:QUZ327782 REV327691:REV327782 ROR327691:ROR327782 RYN327691:RYN327782 SIJ327691:SIJ327782 SSF327691:SSF327782 TCB327691:TCB327782 TLX327691:TLX327782 TVT327691:TVT327782 UFP327691:UFP327782 UPL327691:UPL327782 UZH327691:UZH327782 VJD327691:VJD327782 VSZ327691:VSZ327782 WCV327691:WCV327782 WMR327691:WMR327782 WWN327691:WWN327782 AF393227:AF393318 KB393227:KB393318 TX393227:TX393318 ADT393227:ADT393318 ANP393227:ANP393318 AXL393227:AXL393318 BHH393227:BHH393318 BRD393227:BRD393318 CAZ393227:CAZ393318 CKV393227:CKV393318 CUR393227:CUR393318 DEN393227:DEN393318 DOJ393227:DOJ393318 DYF393227:DYF393318 EIB393227:EIB393318 ERX393227:ERX393318 FBT393227:FBT393318 FLP393227:FLP393318 FVL393227:FVL393318 GFH393227:GFH393318 GPD393227:GPD393318 GYZ393227:GYZ393318 HIV393227:HIV393318 HSR393227:HSR393318 ICN393227:ICN393318 IMJ393227:IMJ393318 IWF393227:IWF393318 JGB393227:JGB393318 JPX393227:JPX393318 JZT393227:JZT393318 KJP393227:KJP393318 KTL393227:KTL393318 LDH393227:LDH393318 LND393227:LND393318 LWZ393227:LWZ393318 MGV393227:MGV393318 MQR393227:MQR393318 NAN393227:NAN393318 NKJ393227:NKJ393318 NUF393227:NUF393318 OEB393227:OEB393318 ONX393227:ONX393318 OXT393227:OXT393318 PHP393227:PHP393318 PRL393227:PRL393318 QBH393227:QBH393318 QLD393227:QLD393318 QUZ393227:QUZ393318 REV393227:REV393318 ROR393227:ROR393318 RYN393227:RYN393318 SIJ393227:SIJ393318 SSF393227:SSF393318 TCB393227:TCB393318 TLX393227:TLX393318 TVT393227:TVT393318 UFP393227:UFP393318 UPL393227:UPL393318 UZH393227:UZH393318 VJD393227:VJD393318 VSZ393227:VSZ393318 WCV393227:WCV393318 WMR393227:WMR393318 WWN393227:WWN393318 AF458763:AF458854 KB458763:KB458854 TX458763:TX458854 ADT458763:ADT458854 ANP458763:ANP458854 AXL458763:AXL458854 BHH458763:BHH458854 BRD458763:BRD458854 CAZ458763:CAZ458854 CKV458763:CKV458854 CUR458763:CUR458854 DEN458763:DEN458854 DOJ458763:DOJ458854 DYF458763:DYF458854 EIB458763:EIB458854 ERX458763:ERX458854 FBT458763:FBT458854 FLP458763:FLP458854 FVL458763:FVL458854 GFH458763:GFH458854 GPD458763:GPD458854 GYZ458763:GYZ458854 HIV458763:HIV458854 HSR458763:HSR458854 ICN458763:ICN458854 IMJ458763:IMJ458854 IWF458763:IWF458854 JGB458763:JGB458854 JPX458763:JPX458854 JZT458763:JZT458854 KJP458763:KJP458854 KTL458763:KTL458854 LDH458763:LDH458854 LND458763:LND458854 LWZ458763:LWZ458854 MGV458763:MGV458854 MQR458763:MQR458854 NAN458763:NAN458854 NKJ458763:NKJ458854 NUF458763:NUF458854 OEB458763:OEB458854 ONX458763:ONX458854 OXT458763:OXT458854 PHP458763:PHP458854 PRL458763:PRL458854 QBH458763:QBH458854 QLD458763:QLD458854 QUZ458763:QUZ458854 REV458763:REV458854 ROR458763:ROR458854 RYN458763:RYN458854 SIJ458763:SIJ458854 SSF458763:SSF458854 TCB458763:TCB458854 TLX458763:TLX458854 TVT458763:TVT458854 UFP458763:UFP458854 UPL458763:UPL458854 UZH458763:UZH458854 VJD458763:VJD458854 VSZ458763:VSZ458854 WCV458763:WCV458854 WMR458763:WMR458854 WWN458763:WWN458854 AF524299:AF524390 KB524299:KB524390 TX524299:TX524390 ADT524299:ADT524390 ANP524299:ANP524390 AXL524299:AXL524390 BHH524299:BHH524390 BRD524299:BRD524390 CAZ524299:CAZ524390 CKV524299:CKV524390 CUR524299:CUR524390 DEN524299:DEN524390 DOJ524299:DOJ524390 DYF524299:DYF524390 EIB524299:EIB524390 ERX524299:ERX524390 FBT524299:FBT524390 FLP524299:FLP524390 FVL524299:FVL524390 GFH524299:GFH524390 GPD524299:GPD524390 GYZ524299:GYZ524390 HIV524299:HIV524390 HSR524299:HSR524390 ICN524299:ICN524390 IMJ524299:IMJ524390 IWF524299:IWF524390 JGB524299:JGB524390 JPX524299:JPX524390 JZT524299:JZT524390 KJP524299:KJP524390 KTL524299:KTL524390 LDH524299:LDH524390 LND524299:LND524390 LWZ524299:LWZ524390 MGV524299:MGV524390 MQR524299:MQR524390 NAN524299:NAN524390 NKJ524299:NKJ524390 NUF524299:NUF524390 OEB524299:OEB524390 ONX524299:ONX524390 OXT524299:OXT524390 PHP524299:PHP524390 PRL524299:PRL524390 QBH524299:QBH524390 QLD524299:QLD524390 QUZ524299:QUZ524390 REV524299:REV524390 ROR524299:ROR524390 RYN524299:RYN524390 SIJ524299:SIJ524390 SSF524299:SSF524390 TCB524299:TCB524390 TLX524299:TLX524390 TVT524299:TVT524390 UFP524299:UFP524390 UPL524299:UPL524390 UZH524299:UZH524390 VJD524299:VJD524390 VSZ524299:VSZ524390 WCV524299:WCV524390 WMR524299:WMR524390 WWN524299:WWN524390 AF589835:AF589926 KB589835:KB589926 TX589835:TX589926 ADT589835:ADT589926 ANP589835:ANP589926 AXL589835:AXL589926 BHH589835:BHH589926 BRD589835:BRD589926 CAZ589835:CAZ589926 CKV589835:CKV589926 CUR589835:CUR589926 DEN589835:DEN589926 DOJ589835:DOJ589926 DYF589835:DYF589926 EIB589835:EIB589926 ERX589835:ERX589926 FBT589835:FBT589926 FLP589835:FLP589926 FVL589835:FVL589926 GFH589835:GFH589926 GPD589835:GPD589926 GYZ589835:GYZ589926 HIV589835:HIV589926 HSR589835:HSR589926 ICN589835:ICN589926 IMJ589835:IMJ589926 IWF589835:IWF589926 JGB589835:JGB589926 JPX589835:JPX589926 JZT589835:JZT589926 KJP589835:KJP589926 KTL589835:KTL589926 LDH589835:LDH589926 LND589835:LND589926 LWZ589835:LWZ589926 MGV589835:MGV589926 MQR589835:MQR589926 NAN589835:NAN589926 NKJ589835:NKJ589926 NUF589835:NUF589926 OEB589835:OEB589926 ONX589835:ONX589926 OXT589835:OXT589926 PHP589835:PHP589926 PRL589835:PRL589926 QBH589835:QBH589926 QLD589835:QLD589926 QUZ589835:QUZ589926 REV589835:REV589926 ROR589835:ROR589926 RYN589835:RYN589926 SIJ589835:SIJ589926 SSF589835:SSF589926 TCB589835:TCB589926 TLX589835:TLX589926 TVT589835:TVT589926 UFP589835:UFP589926 UPL589835:UPL589926 UZH589835:UZH589926 VJD589835:VJD589926 VSZ589835:VSZ589926 WCV589835:WCV589926 WMR589835:WMR589926 WWN589835:WWN589926 AF655371:AF655462 KB655371:KB655462 TX655371:TX655462 ADT655371:ADT655462 ANP655371:ANP655462 AXL655371:AXL655462 BHH655371:BHH655462 BRD655371:BRD655462 CAZ655371:CAZ655462 CKV655371:CKV655462 CUR655371:CUR655462 DEN655371:DEN655462 DOJ655371:DOJ655462 DYF655371:DYF655462 EIB655371:EIB655462 ERX655371:ERX655462 FBT655371:FBT655462 FLP655371:FLP655462 FVL655371:FVL655462 GFH655371:GFH655462 GPD655371:GPD655462 GYZ655371:GYZ655462 HIV655371:HIV655462 HSR655371:HSR655462 ICN655371:ICN655462 IMJ655371:IMJ655462 IWF655371:IWF655462 JGB655371:JGB655462 JPX655371:JPX655462 JZT655371:JZT655462 KJP655371:KJP655462 KTL655371:KTL655462 LDH655371:LDH655462 LND655371:LND655462 LWZ655371:LWZ655462 MGV655371:MGV655462 MQR655371:MQR655462 NAN655371:NAN655462 NKJ655371:NKJ655462 NUF655371:NUF655462 OEB655371:OEB655462 ONX655371:ONX655462 OXT655371:OXT655462 PHP655371:PHP655462 PRL655371:PRL655462 QBH655371:QBH655462 QLD655371:QLD655462 QUZ655371:QUZ655462 REV655371:REV655462 ROR655371:ROR655462 RYN655371:RYN655462 SIJ655371:SIJ655462 SSF655371:SSF655462 TCB655371:TCB655462 TLX655371:TLX655462 TVT655371:TVT655462 UFP655371:UFP655462 UPL655371:UPL655462 UZH655371:UZH655462 VJD655371:VJD655462 VSZ655371:VSZ655462 WCV655371:WCV655462 WMR655371:WMR655462 WWN655371:WWN655462 AF720907:AF720998 KB720907:KB720998 TX720907:TX720998 ADT720907:ADT720998 ANP720907:ANP720998 AXL720907:AXL720998 BHH720907:BHH720998 BRD720907:BRD720998 CAZ720907:CAZ720998 CKV720907:CKV720998 CUR720907:CUR720998 DEN720907:DEN720998 DOJ720907:DOJ720998 DYF720907:DYF720998 EIB720907:EIB720998 ERX720907:ERX720998 FBT720907:FBT720998 FLP720907:FLP720998 FVL720907:FVL720998 GFH720907:GFH720998 GPD720907:GPD720998 GYZ720907:GYZ720998 HIV720907:HIV720998 HSR720907:HSR720998 ICN720907:ICN720998 IMJ720907:IMJ720998 IWF720907:IWF720998 JGB720907:JGB720998 JPX720907:JPX720998 JZT720907:JZT720998 KJP720907:KJP720998 KTL720907:KTL720998 LDH720907:LDH720998 LND720907:LND720998 LWZ720907:LWZ720998 MGV720907:MGV720998 MQR720907:MQR720998 NAN720907:NAN720998 NKJ720907:NKJ720998 NUF720907:NUF720998 OEB720907:OEB720998 ONX720907:ONX720998 OXT720907:OXT720998 PHP720907:PHP720998 PRL720907:PRL720998 QBH720907:QBH720998 QLD720907:QLD720998 QUZ720907:QUZ720998 REV720907:REV720998 ROR720907:ROR720998 RYN720907:RYN720998 SIJ720907:SIJ720998 SSF720907:SSF720998 TCB720907:TCB720998 TLX720907:TLX720998 TVT720907:TVT720998 UFP720907:UFP720998 UPL720907:UPL720998 UZH720907:UZH720998 VJD720907:VJD720998 VSZ720907:VSZ720998 WCV720907:WCV720998 WMR720907:WMR720998 WWN720907:WWN720998 AF786443:AF786534 KB786443:KB786534 TX786443:TX786534 ADT786443:ADT786534 ANP786443:ANP786534 AXL786443:AXL786534 BHH786443:BHH786534 BRD786443:BRD786534 CAZ786443:CAZ786534 CKV786443:CKV786534 CUR786443:CUR786534 DEN786443:DEN786534 DOJ786443:DOJ786534 DYF786443:DYF786534 EIB786443:EIB786534 ERX786443:ERX786534 FBT786443:FBT786534 FLP786443:FLP786534 FVL786443:FVL786534 GFH786443:GFH786534 GPD786443:GPD786534 GYZ786443:GYZ786534 HIV786443:HIV786534 HSR786443:HSR786534 ICN786443:ICN786534 IMJ786443:IMJ786534 IWF786443:IWF786534 JGB786443:JGB786534 JPX786443:JPX786534 JZT786443:JZT786534 KJP786443:KJP786534 KTL786443:KTL786534 LDH786443:LDH786534 LND786443:LND786534 LWZ786443:LWZ786534 MGV786443:MGV786534 MQR786443:MQR786534 NAN786443:NAN786534 NKJ786443:NKJ786534 NUF786443:NUF786534 OEB786443:OEB786534 ONX786443:ONX786534 OXT786443:OXT786534 PHP786443:PHP786534 PRL786443:PRL786534 QBH786443:QBH786534 QLD786443:QLD786534 QUZ786443:QUZ786534 REV786443:REV786534 ROR786443:ROR786534 RYN786443:RYN786534 SIJ786443:SIJ786534 SSF786443:SSF786534 TCB786443:TCB786534 TLX786443:TLX786534 TVT786443:TVT786534 UFP786443:UFP786534 UPL786443:UPL786534 UZH786443:UZH786534 VJD786443:VJD786534 VSZ786443:VSZ786534 WCV786443:WCV786534 WMR786443:WMR786534 WWN786443:WWN786534 AF851979:AF852070 KB851979:KB852070 TX851979:TX852070 ADT851979:ADT852070 ANP851979:ANP852070 AXL851979:AXL852070 BHH851979:BHH852070 BRD851979:BRD852070 CAZ851979:CAZ852070 CKV851979:CKV852070 CUR851979:CUR852070 DEN851979:DEN852070 DOJ851979:DOJ852070 DYF851979:DYF852070 EIB851979:EIB852070 ERX851979:ERX852070 FBT851979:FBT852070 FLP851979:FLP852070 FVL851979:FVL852070 GFH851979:GFH852070 GPD851979:GPD852070 GYZ851979:GYZ852070 HIV851979:HIV852070 HSR851979:HSR852070 ICN851979:ICN852070 IMJ851979:IMJ852070 IWF851979:IWF852070 JGB851979:JGB852070 JPX851979:JPX852070 JZT851979:JZT852070 KJP851979:KJP852070 KTL851979:KTL852070 LDH851979:LDH852070 LND851979:LND852070 LWZ851979:LWZ852070 MGV851979:MGV852070 MQR851979:MQR852070 NAN851979:NAN852070 NKJ851979:NKJ852070 NUF851979:NUF852070 OEB851979:OEB852070 ONX851979:ONX852070 OXT851979:OXT852070 PHP851979:PHP852070 PRL851979:PRL852070 QBH851979:QBH852070 QLD851979:QLD852070 QUZ851979:QUZ852070 REV851979:REV852070 ROR851979:ROR852070 RYN851979:RYN852070 SIJ851979:SIJ852070 SSF851979:SSF852070 TCB851979:TCB852070 TLX851979:TLX852070 TVT851979:TVT852070 UFP851979:UFP852070 UPL851979:UPL852070 UZH851979:UZH852070 VJD851979:VJD852070 VSZ851979:VSZ852070 WCV851979:WCV852070 WMR851979:WMR852070 WWN851979:WWN852070 AF917515:AF917606 KB917515:KB917606 TX917515:TX917606 ADT917515:ADT917606 ANP917515:ANP917606 AXL917515:AXL917606 BHH917515:BHH917606 BRD917515:BRD917606 CAZ917515:CAZ917606 CKV917515:CKV917606 CUR917515:CUR917606 DEN917515:DEN917606 DOJ917515:DOJ917606 DYF917515:DYF917606 EIB917515:EIB917606 ERX917515:ERX917606 FBT917515:FBT917606 FLP917515:FLP917606 FVL917515:FVL917606 GFH917515:GFH917606 GPD917515:GPD917606 GYZ917515:GYZ917606 HIV917515:HIV917606 HSR917515:HSR917606 ICN917515:ICN917606 IMJ917515:IMJ917606 IWF917515:IWF917606 JGB917515:JGB917606 JPX917515:JPX917606 JZT917515:JZT917606 KJP917515:KJP917606 KTL917515:KTL917606 LDH917515:LDH917606 LND917515:LND917606 LWZ917515:LWZ917606 MGV917515:MGV917606 MQR917515:MQR917606 NAN917515:NAN917606 NKJ917515:NKJ917606 NUF917515:NUF917606 OEB917515:OEB917606 ONX917515:ONX917606 OXT917515:OXT917606 PHP917515:PHP917606 PRL917515:PRL917606 QBH917515:QBH917606 QLD917515:QLD917606 QUZ917515:QUZ917606 REV917515:REV917606 ROR917515:ROR917606 RYN917515:RYN917606 SIJ917515:SIJ917606 SSF917515:SSF917606 TCB917515:TCB917606 TLX917515:TLX917606 TVT917515:TVT917606 UFP917515:UFP917606 UPL917515:UPL917606 UZH917515:UZH917606 VJD917515:VJD917606 VSZ917515:VSZ917606 WCV917515:WCV917606 WMR917515:WMR917606 WWN917515:WWN917606 AF983051:AF983142 KB983051:KB983142 TX983051:TX983142 ADT983051:ADT983142 ANP983051:ANP983142 AXL983051:AXL983142 BHH983051:BHH983142 BRD983051:BRD983142 CAZ983051:CAZ983142 CKV983051:CKV983142 CUR983051:CUR983142 DEN983051:DEN983142 DOJ983051:DOJ983142 DYF983051:DYF983142 EIB983051:EIB983142 ERX983051:ERX983142 FBT983051:FBT983142 FLP983051:FLP983142 FVL983051:FVL983142 GFH983051:GFH983142 GPD983051:GPD983142 GYZ983051:GYZ983142 HIV983051:HIV983142 HSR983051:HSR983142 ICN983051:ICN983142 IMJ983051:IMJ983142 IWF983051:IWF983142 JGB983051:JGB983142 JPX983051:JPX983142 JZT983051:JZT983142 KJP983051:KJP983142 KTL983051:KTL983142 LDH983051:LDH983142 LND983051:LND983142 LWZ983051:LWZ983142 MGV983051:MGV983142 MQR983051:MQR983142 NAN983051:NAN983142 NKJ983051:NKJ983142 NUF983051:NUF983142 OEB983051:OEB983142 ONX983051:ONX983142 OXT983051:OXT983142 PHP983051:PHP983142 PRL983051:PRL983142 QBH983051:QBH983142 QLD983051:QLD983142 QUZ983051:QUZ983142 REV983051:REV983142 ROR983051:ROR983142 RYN983051:RYN983142 SIJ983051:SIJ983142 SSF983051:SSF983142 TCB983051:TCB983142 TLX983051:TLX983142 TVT983051:TVT983142 UFP983051:UFP983142 UPL983051:UPL983142 UZH983051:UZH983142 VJD983051:VJD983142 VSZ983051:VSZ983142 WCV983051:WCV983142 WMR983051:WMR983142 WWN983051:WWN983142 AL11:AL102 KH11:KH102 UD11:UD102 ADZ11:ADZ102 ANV11:ANV102 AXR11:AXR102 BHN11:BHN102 BRJ11:BRJ102 CBF11:CBF102 CLB11:CLB102 CUX11:CUX102 DET11:DET102 DOP11:DOP102 DYL11:DYL102 EIH11:EIH102 ESD11:ESD102 FBZ11:FBZ102 FLV11:FLV102 FVR11:FVR102 GFN11:GFN102 GPJ11:GPJ102 GZF11:GZF102 HJB11:HJB102 HSX11:HSX102 ICT11:ICT102 IMP11:IMP102 IWL11:IWL102 JGH11:JGH102 JQD11:JQD102 JZZ11:JZZ102 KJV11:KJV102 KTR11:KTR102 LDN11:LDN102 LNJ11:LNJ102 LXF11:LXF102 MHB11:MHB102 MQX11:MQX102 NAT11:NAT102 NKP11:NKP102 NUL11:NUL102 OEH11:OEH102 OOD11:OOD102 OXZ11:OXZ102 PHV11:PHV102 PRR11:PRR102 QBN11:QBN102 QLJ11:QLJ102 QVF11:QVF102 RFB11:RFB102 ROX11:ROX102 RYT11:RYT102 SIP11:SIP102 SSL11:SSL102 TCH11:TCH102 TMD11:TMD102 TVZ11:TVZ102 UFV11:UFV102 UPR11:UPR102 UZN11:UZN102 VJJ11:VJJ102 VTF11:VTF102 WDB11:WDB102 WMX11:WMX102 WWT11:WWT102 AL65547:AL65638 KH65547:KH65638 UD65547:UD65638 ADZ65547:ADZ65638 ANV65547:ANV65638 AXR65547:AXR65638 BHN65547:BHN65638 BRJ65547:BRJ65638 CBF65547:CBF65638 CLB65547:CLB65638 CUX65547:CUX65638 DET65547:DET65638 DOP65547:DOP65638 DYL65547:DYL65638 EIH65547:EIH65638 ESD65547:ESD65638 FBZ65547:FBZ65638 FLV65547:FLV65638 FVR65547:FVR65638 GFN65547:GFN65638 GPJ65547:GPJ65638 GZF65547:GZF65638 HJB65547:HJB65638 HSX65547:HSX65638 ICT65547:ICT65638 IMP65547:IMP65638 IWL65547:IWL65638 JGH65547:JGH65638 JQD65547:JQD65638 JZZ65547:JZZ65638 KJV65547:KJV65638 KTR65547:KTR65638 LDN65547:LDN65638 LNJ65547:LNJ65638 LXF65547:LXF65638 MHB65547:MHB65638 MQX65547:MQX65638 NAT65547:NAT65638 NKP65547:NKP65638 NUL65547:NUL65638 OEH65547:OEH65638 OOD65547:OOD65638 OXZ65547:OXZ65638 PHV65547:PHV65638 PRR65547:PRR65638 QBN65547:QBN65638 QLJ65547:QLJ65638 QVF65547:QVF65638 RFB65547:RFB65638 ROX65547:ROX65638 RYT65547:RYT65638 SIP65547:SIP65638 SSL65547:SSL65638 TCH65547:TCH65638 TMD65547:TMD65638 TVZ65547:TVZ65638 UFV65547:UFV65638 UPR65547:UPR65638 UZN65547:UZN65638 VJJ65547:VJJ65638 VTF65547:VTF65638 WDB65547:WDB65638 WMX65547:WMX65638 WWT65547:WWT65638 AL131083:AL131174 KH131083:KH131174 UD131083:UD131174 ADZ131083:ADZ131174 ANV131083:ANV131174 AXR131083:AXR131174 BHN131083:BHN131174 BRJ131083:BRJ131174 CBF131083:CBF131174 CLB131083:CLB131174 CUX131083:CUX131174 DET131083:DET131174 DOP131083:DOP131174 DYL131083:DYL131174 EIH131083:EIH131174 ESD131083:ESD131174 FBZ131083:FBZ131174 FLV131083:FLV131174 FVR131083:FVR131174 GFN131083:GFN131174 GPJ131083:GPJ131174 GZF131083:GZF131174 HJB131083:HJB131174 HSX131083:HSX131174 ICT131083:ICT131174 IMP131083:IMP131174 IWL131083:IWL131174 JGH131083:JGH131174 JQD131083:JQD131174 JZZ131083:JZZ131174 KJV131083:KJV131174 KTR131083:KTR131174 LDN131083:LDN131174 LNJ131083:LNJ131174 LXF131083:LXF131174 MHB131083:MHB131174 MQX131083:MQX131174 NAT131083:NAT131174 NKP131083:NKP131174 NUL131083:NUL131174 OEH131083:OEH131174 OOD131083:OOD131174 OXZ131083:OXZ131174 PHV131083:PHV131174 PRR131083:PRR131174 QBN131083:QBN131174 QLJ131083:QLJ131174 QVF131083:QVF131174 RFB131083:RFB131174 ROX131083:ROX131174 RYT131083:RYT131174 SIP131083:SIP131174 SSL131083:SSL131174 TCH131083:TCH131174 TMD131083:TMD131174 TVZ131083:TVZ131174 UFV131083:UFV131174 UPR131083:UPR131174 UZN131083:UZN131174 VJJ131083:VJJ131174 VTF131083:VTF131174 WDB131083:WDB131174 WMX131083:WMX131174 WWT131083:WWT131174 AL196619:AL196710 KH196619:KH196710 UD196619:UD196710 ADZ196619:ADZ196710 ANV196619:ANV196710 AXR196619:AXR196710 BHN196619:BHN196710 BRJ196619:BRJ196710 CBF196619:CBF196710 CLB196619:CLB196710 CUX196619:CUX196710 DET196619:DET196710 DOP196619:DOP196710 DYL196619:DYL196710 EIH196619:EIH196710 ESD196619:ESD196710 FBZ196619:FBZ196710 FLV196619:FLV196710 FVR196619:FVR196710 GFN196619:GFN196710 GPJ196619:GPJ196710 GZF196619:GZF196710 HJB196619:HJB196710 HSX196619:HSX196710 ICT196619:ICT196710 IMP196619:IMP196710 IWL196619:IWL196710 JGH196619:JGH196710 JQD196619:JQD196710 JZZ196619:JZZ196710 KJV196619:KJV196710 KTR196619:KTR196710 LDN196619:LDN196710 LNJ196619:LNJ196710 LXF196619:LXF196710 MHB196619:MHB196710 MQX196619:MQX196710 NAT196619:NAT196710 NKP196619:NKP196710 NUL196619:NUL196710 OEH196619:OEH196710 OOD196619:OOD196710 OXZ196619:OXZ196710 PHV196619:PHV196710 PRR196619:PRR196710 QBN196619:QBN196710 QLJ196619:QLJ196710 QVF196619:QVF196710 RFB196619:RFB196710 ROX196619:ROX196710 RYT196619:RYT196710 SIP196619:SIP196710 SSL196619:SSL196710 TCH196619:TCH196710 TMD196619:TMD196710 TVZ196619:TVZ196710 UFV196619:UFV196710 UPR196619:UPR196710 UZN196619:UZN196710 VJJ196619:VJJ196710 VTF196619:VTF196710 WDB196619:WDB196710 WMX196619:WMX196710 WWT196619:WWT196710 AL262155:AL262246 KH262155:KH262246 UD262155:UD262246 ADZ262155:ADZ262246 ANV262155:ANV262246 AXR262155:AXR262246 BHN262155:BHN262246 BRJ262155:BRJ262246 CBF262155:CBF262246 CLB262155:CLB262246 CUX262155:CUX262246 DET262155:DET262246 DOP262155:DOP262246 DYL262155:DYL262246 EIH262155:EIH262246 ESD262155:ESD262246 FBZ262155:FBZ262246 FLV262155:FLV262246 FVR262155:FVR262246 GFN262155:GFN262246 GPJ262155:GPJ262246 GZF262155:GZF262246 HJB262155:HJB262246 HSX262155:HSX262246 ICT262155:ICT262246 IMP262155:IMP262246 IWL262155:IWL262246 JGH262155:JGH262246 JQD262155:JQD262246 JZZ262155:JZZ262246 KJV262155:KJV262246 KTR262155:KTR262246 LDN262155:LDN262246 LNJ262155:LNJ262246 LXF262155:LXF262246 MHB262155:MHB262246 MQX262155:MQX262246 NAT262155:NAT262246 NKP262155:NKP262246 NUL262155:NUL262246 OEH262155:OEH262246 OOD262155:OOD262246 OXZ262155:OXZ262246 PHV262155:PHV262246 PRR262155:PRR262246 QBN262155:QBN262246 QLJ262155:QLJ262246 QVF262155:QVF262246 RFB262155:RFB262246 ROX262155:ROX262246 RYT262155:RYT262246 SIP262155:SIP262246 SSL262155:SSL262246 TCH262155:TCH262246 TMD262155:TMD262246 TVZ262155:TVZ262246 UFV262155:UFV262246 UPR262155:UPR262246 UZN262155:UZN262246 VJJ262155:VJJ262246 VTF262155:VTF262246 WDB262155:WDB262246 WMX262155:WMX262246 WWT262155:WWT262246 AL327691:AL327782 KH327691:KH327782 UD327691:UD327782 ADZ327691:ADZ327782 ANV327691:ANV327782 AXR327691:AXR327782 BHN327691:BHN327782 BRJ327691:BRJ327782 CBF327691:CBF327782 CLB327691:CLB327782 CUX327691:CUX327782 DET327691:DET327782 DOP327691:DOP327782 DYL327691:DYL327782 EIH327691:EIH327782 ESD327691:ESD327782 FBZ327691:FBZ327782 FLV327691:FLV327782 FVR327691:FVR327782 GFN327691:GFN327782 GPJ327691:GPJ327782 GZF327691:GZF327782 HJB327691:HJB327782 HSX327691:HSX327782 ICT327691:ICT327782 IMP327691:IMP327782 IWL327691:IWL327782 JGH327691:JGH327782 JQD327691:JQD327782 JZZ327691:JZZ327782 KJV327691:KJV327782 KTR327691:KTR327782 LDN327691:LDN327782 LNJ327691:LNJ327782 LXF327691:LXF327782 MHB327691:MHB327782 MQX327691:MQX327782 NAT327691:NAT327782 NKP327691:NKP327782 NUL327691:NUL327782 OEH327691:OEH327782 OOD327691:OOD327782 OXZ327691:OXZ327782 PHV327691:PHV327782 PRR327691:PRR327782 QBN327691:QBN327782 QLJ327691:QLJ327782 QVF327691:QVF327782 RFB327691:RFB327782 ROX327691:ROX327782 RYT327691:RYT327782 SIP327691:SIP327782 SSL327691:SSL327782 TCH327691:TCH327782 TMD327691:TMD327782 TVZ327691:TVZ327782 UFV327691:UFV327782 UPR327691:UPR327782 UZN327691:UZN327782 VJJ327691:VJJ327782 VTF327691:VTF327782 WDB327691:WDB327782 WMX327691:WMX327782 WWT327691:WWT327782 AL393227:AL393318 KH393227:KH393318 UD393227:UD393318 ADZ393227:ADZ393318 ANV393227:ANV393318 AXR393227:AXR393318 BHN393227:BHN393318 BRJ393227:BRJ393318 CBF393227:CBF393318 CLB393227:CLB393318 CUX393227:CUX393318 DET393227:DET393318 DOP393227:DOP393318 DYL393227:DYL393318 EIH393227:EIH393318 ESD393227:ESD393318 FBZ393227:FBZ393318 FLV393227:FLV393318 FVR393227:FVR393318 GFN393227:GFN393318 GPJ393227:GPJ393318 GZF393227:GZF393318 HJB393227:HJB393318 HSX393227:HSX393318 ICT393227:ICT393318 IMP393227:IMP393318 IWL393227:IWL393318 JGH393227:JGH393318 JQD393227:JQD393318 JZZ393227:JZZ393318 KJV393227:KJV393318 KTR393227:KTR393318 LDN393227:LDN393318 LNJ393227:LNJ393318 LXF393227:LXF393318 MHB393227:MHB393318 MQX393227:MQX393318 NAT393227:NAT393318 NKP393227:NKP393318 NUL393227:NUL393318 OEH393227:OEH393318 OOD393227:OOD393318 OXZ393227:OXZ393318 PHV393227:PHV393318 PRR393227:PRR393318 QBN393227:QBN393318 QLJ393227:QLJ393318 QVF393227:QVF393318 RFB393227:RFB393318 ROX393227:ROX393318 RYT393227:RYT393318 SIP393227:SIP393318 SSL393227:SSL393318 TCH393227:TCH393318 TMD393227:TMD393318 TVZ393227:TVZ393318 UFV393227:UFV393318 UPR393227:UPR393318 UZN393227:UZN393318 VJJ393227:VJJ393318 VTF393227:VTF393318 WDB393227:WDB393318 WMX393227:WMX393318 WWT393227:WWT393318 AL458763:AL458854 KH458763:KH458854 UD458763:UD458854 ADZ458763:ADZ458854 ANV458763:ANV458854 AXR458763:AXR458854 BHN458763:BHN458854 BRJ458763:BRJ458854 CBF458763:CBF458854 CLB458763:CLB458854 CUX458763:CUX458854 DET458763:DET458854 DOP458763:DOP458854 DYL458763:DYL458854 EIH458763:EIH458854 ESD458763:ESD458854 FBZ458763:FBZ458854 FLV458763:FLV458854 FVR458763:FVR458854 GFN458763:GFN458854 GPJ458763:GPJ458854 GZF458763:GZF458854 HJB458763:HJB458854 HSX458763:HSX458854 ICT458763:ICT458854 IMP458763:IMP458854 IWL458763:IWL458854 JGH458763:JGH458854 JQD458763:JQD458854 JZZ458763:JZZ458854 KJV458763:KJV458854 KTR458763:KTR458854 LDN458763:LDN458854 LNJ458763:LNJ458854 LXF458763:LXF458854 MHB458763:MHB458854 MQX458763:MQX458854 NAT458763:NAT458854 NKP458763:NKP458854 NUL458763:NUL458854 OEH458763:OEH458854 OOD458763:OOD458854 OXZ458763:OXZ458854 PHV458763:PHV458854 PRR458763:PRR458854 QBN458763:QBN458854 QLJ458763:QLJ458854 QVF458763:QVF458854 RFB458763:RFB458854 ROX458763:ROX458854 RYT458763:RYT458854 SIP458763:SIP458854 SSL458763:SSL458854 TCH458763:TCH458854 TMD458763:TMD458854 TVZ458763:TVZ458854 UFV458763:UFV458854 UPR458763:UPR458854 UZN458763:UZN458854 VJJ458763:VJJ458854 VTF458763:VTF458854 WDB458763:WDB458854 WMX458763:WMX458854 WWT458763:WWT458854 AL524299:AL524390 KH524299:KH524390 UD524299:UD524390 ADZ524299:ADZ524390 ANV524299:ANV524390 AXR524299:AXR524390 BHN524299:BHN524390 BRJ524299:BRJ524390 CBF524299:CBF524390 CLB524299:CLB524390 CUX524299:CUX524390 DET524299:DET524390 DOP524299:DOP524390 DYL524299:DYL524390 EIH524299:EIH524390 ESD524299:ESD524390 FBZ524299:FBZ524390 FLV524299:FLV524390 FVR524299:FVR524390 GFN524299:GFN524390 GPJ524299:GPJ524390 GZF524299:GZF524390 HJB524299:HJB524390 HSX524299:HSX524390 ICT524299:ICT524390 IMP524299:IMP524390 IWL524299:IWL524390 JGH524299:JGH524390 JQD524299:JQD524390 JZZ524299:JZZ524390 KJV524299:KJV524390 KTR524299:KTR524390 LDN524299:LDN524390 LNJ524299:LNJ524390 LXF524299:LXF524390 MHB524299:MHB524390 MQX524299:MQX524390 NAT524299:NAT524390 NKP524299:NKP524390 NUL524299:NUL524390 OEH524299:OEH524390 OOD524299:OOD524390 OXZ524299:OXZ524390 PHV524299:PHV524390 PRR524299:PRR524390 QBN524299:QBN524390 QLJ524299:QLJ524390 QVF524299:QVF524390 RFB524299:RFB524390 ROX524299:ROX524390 RYT524299:RYT524390 SIP524299:SIP524390 SSL524299:SSL524390 TCH524299:TCH524390 TMD524299:TMD524390 TVZ524299:TVZ524390 UFV524299:UFV524390 UPR524299:UPR524390 UZN524299:UZN524390 VJJ524299:VJJ524390 VTF524299:VTF524390 WDB524299:WDB524390 WMX524299:WMX524390 WWT524299:WWT524390 AL589835:AL589926 KH589835:KH589926 UD589835:UD589926 ADZ589835:ADZ589926 ANV589835:ANV589926 AXR589835:AXR589926 BHN589835:BHN589926 BRJ589835:BRJ589926 CBF589835:CBF589926 CLB589835:CLB589926 CUX589835:CUX589926 DET589835:DET589926 DOP589835:DOP589926 DYL589835:DYL589926 EIH589835:EIH589926 ESD589835:ESD589926 FBZ589835:FBZ589926 FLV589835:FLV589926 FVR589835:FVR589926 GFN589835:GFN589926 GPJ589835:GPJ589926 GZF589835:GZF589926 HJB589835:HJB589926 HSX589835:HSX589926 ICT589835:ICT589926 IMP589835:IMP589926 IWL589835:IWL589926 JGH589835:JGH589926 JQD589835:JQD589926 JZZ589835:JZZ589926 KJV589835:KJV589926 KTR589835:KTR589926 LDN589835:LDN589926 LNJ589835:LNJ589926 LXF589835:LXF589926 MHB589835:MHB589926 MQX589835:MQX589926 NAT589835:NAT589926 NKP589835:NKP589926 NUL589835:NUL589926 OEH589835:OEH589926 OOD589835:OOD589926 OXZ589835:OXZ589926 PHV589835:PHV589926 PRR589835:PRR589926 QBN589835:QBN589926 QLJ589835:QLJ589926 QVF589835:QVF589926 RFB589835:RFB589926 ROX589835:ROX589926 RYT589835:RYT589926 SIP589835:SIP589926 SSL589835:SSL589926 TCH589835:TCH589926 TMD589835:TMD589926 TVZ589835:TVZ589926 UFV589835:UFV589926 UPR589835:UPR589926 UZN589835:UZN589926 VJJ589835:VJJ589926 VTF589835:VTF589926 WDB589835:WDB589926 WMX589835:WMX589926 WWT589835:WWT589926 AL655371:AL655462 KH655371:KH655462 UD655371:UD655462 ADZ655371:ADZ655462 ANV655371:ANV655462 AXR655371:AXR655462 BHN655371:BHN655462 BRJ655371:BRJ655462 CBF655371:CBF655462 CLB655371:CLB655462 CUX655371:CUX655462 DET655371:DET655462 DOP655371:DOP655462 DYL655371:DYL655462 EIH655371:EIH655462 ESD655371:ESD655462 FBZ655371:FBZ655462 FLV655371:FLV655462 FVR655371:FVR655462 GFN655371:GFN655462 GPJ655371:GPJ655462 GZF655371:GZF655462 HJB655371:HJB655462 HSX655371:HSX655462 ICT655371:ICT655462 IMP655371:IMP655462 IWL655371:IWL655462 JGH655371:JGH655462 JQD655371:JQD655462 JZZ655371:JZZ655462 KJV655371:KJV655462 KTR655371:KTR655462 LDN655371:LDN655462 LNJ655371:LNJ655462 LXF655371:LXF655462 MHB655371:MHB655462 MQX655371:MQX655462 NAT655371:NAT655462 NKP655371:NKP655462 NUL655371:NUL655462 OEH655371:OEH655462 OOD655371:OOD655462 OXZ655371:OXZ655462 PHV655371:PHV655462 PRR655371:PRR655462 QBN655371:QBN655462 QLJ655371:QLJ655462 QVF655371:QVF655462 RFB655371:RFB655462 ROX655371:ROX655462 RYT655371:RYT655462 SIP655371:SIP655462 SSL655371:SSL655462 TCH655371:TCH655462 TMD655371:TMD655462 TVZ655371:TVZ655462 UFV655371:UFV655462 UPR655371:UPR655462 UZN655371:UZN655462 VJJ655371:VJJ655462 VTF655371:VTF655462 WDB655371:WDB655462 WMX655371:WMX655462 WWT655371:WWT655462 AL720907:AL720998 KH720907:KH720998 UD720907:UD720998 ADZ720907:ADZ720998 ANV720907:ANV720998 AXR720907:AXR720998 BHN720907:BHN720998 BRJ720907:BRJ720998 CBF720907:CBF720998 CLB720907:CLB720998 CUX720907:CUX720998 DET720907:DET720998 DOP720907:DOP720998 DYL720907:DYL720998 EIH720907:EIH720998 ESD720907:ESD720998 FBZ720907:FBZ720998 FLV720907:FLV720998 FVR720907:FVR720998 GFN720907:GFN720998 GPJ720907:GPJ720998 GZF720907:GZF720998 HJB720907:HJB720998 HSX720907:HSX720998 ICT720907:ICT720998 IMP720907:IMP720998 IWL720907:IWL720998 JGH720907:JGH720998 JQD720907:JQD720998 JZZ720907:JZZ720998 KJV720907:KJV720998 KTR720907:KTR720998 LDN720907:LDN720998 LNJ720907:LNJ720998 LXF720907:LXF720998 MHB720907:MHB720998 MQX720907:MQX720998 NAT720907:NAT720998 NKP720907:NKP720998 NUL720907:NUL720998 OEH720907:OEH720998 OOD720907:OOD720998 OXZ720907:OXZ720998 PHV720907:PHV720998 PRR720907:PRR720998 QBN720907:QBN720998 QLJ720907:QLJ720998 QVF720907:QVF720998 RFB720907:RFB720998 ROX720907:ROX720998 RYT720907:RYT720998 SIP720907:SIP720998 SSL720907:SSL720998 TCH720907:TCH720998 TMD720907:TMD720998 TVZ720907:TVZ720998 UFV720907:UFV720998 UPR720907:UPR720998 UZN720907:UZN720998 VJJ720907:VJJ720998 VTF720907:VTF720998 WDB720907:WDB720998 WMX720907:WMX720998 WWT720907:WWT720998 AL786443:AL786534 KH786443:KH786534 UD786443:UD786534 ADZ786443:ADZ786534 ANV786443:ANV786534 AXR786443:AXR786534 BHN786443:BHN786534 BRJ786443:BRJ786534 CBF786443:CBF786534 CLB786443:CLB786534 CUX786443:CUX786534 DET786443:DET786534 DOP786443:DOP786534 DYL786443:DYL786534 EIH786443:EIH786534 ESD786443:ESD786534 FBZ786443:FBZ786534 FLV786443:FLV786534 FVR786443:FVR786534 GFN786443:GFN786534 GPJ786443:GPJ786534 GZF786443:GZF786534 HJB786443:HJB786534 HSX786443:HSX786534 ICT786443:ICT786534 IMP786443:IMP786534 IWL786443:IWL786534 JGH786443:JGH786534 JQD786443:JQD786534 JZZ786443:JZZ786534 KJV786443:KJV786534 KTR786443:KTR786534 LDN786443:LDN786534 LNJ786443:LNJ786534 LXF786443:LXF786534 MHB786443:MHB786534 MQX786443:MQX786534 NAT786443:NAT786534 NKP786443:NKP786534 NUL786443:NUL786534 OEH786443:OEH786534 OOD786443:OOD786534 OXZ786443:OXZ786534 PHV786443:PHV786534 PRR786443:PRR786534 QBN786443:QBN786534 QLJ786443:QLJ786534 QVF786443:QVF786534 RFB786443:RFB786534 ROX786443:ROX786534 RYT786443:RYT786534 SIP786443:SIP786534 SSL786443:SSL786534 TCH786443:TCH786534 TMD786443:TMD786534 TVZ786443:TVZ786534 UFV786443:UFV786534 UPR786443:UPR786534 UZN786443:UZN786534 VJJ786443:VJJ786534 VTF786443:VTF786534 WDB786443:WDB786534 WMX786443:WMX786534 WWT786443:WWT786534 AL851979:AL852070 KH851979:KH852070 UD851979:UD852070 ADZ851979:ADZ852070 ANV851979:ANV852070 AXR851979:AXR852070 BHN851979:BHN852070 BRJ851979:BRJ852070 CBF851979:CBF852070 CLB851979:CLB852070 CUX851979:CUX852070 DET851979:DET852070 DOP851979:DOP852070 DYL851979:DYL852070 EIH851979:EIH852070 ESD851979:ESD852070 FBZ851979:FBZ852070 FLV851979:FLV852070 FVR851979:FVR852070 GFN851979:GFN852070 GPJ851979:GPJ852070 GZF851979:GZF852070 HJB851979:HJB852070 HSX851979:HSX852070 ICT851979:ICT852070 IMP851979:IMP852070 IWL851979:IWL852070 JGH851979:JGH852070 JQD851979:JQD852070 JZZ851979:JZZ852070 KJV851979:KJV852070 KTR851979:KTR852070 LDN851979:LDN852070 LNJ851979:LNJ852070 LXF851979:LXF852070 MHB851979:MHB852070 MQX851979:MQX852070 NAT851979:NAT852070 NKP851979:NKP852070 NUL851979:NUL852070 OEH851979:OEH852070 OOD851979:OOD852070 OXZ851979:OXZ852070 PHV851979:PHV852070 PRR851979:PRR852070 QBN851979:QBN852070 QLJ851979:QLJ852070 QVF851979:QVF852070 RFB851979:RFB852070 ROX851979:ROX852070 RYT851979:RYT852070 SIP851979:SIP852070 SSL851979:SSL852070 TCH851979:TCH852070 TMD851979:TMD852070 TVZ851979:TVZ852070 UFV851979:UFV852070 UPR851979:UPR852070 UZN851979:UZN852070 VJJ851979:VJJ852070 VTF851979:VTF852070 WDB851979:WDB852070 WMX851979:WMX852070 WWT851979:WWT852070 AL917515:AL917606 KH917515:KH917606 UD917515:UD917606 ADZ917515:ADZ917606 ANV917515:ANV917606 AXR917515:AXR917606 BHN917515:BHN917606 BRJ917515:BRJ917606 CBF917515:CBF917606 CLB917515:CLB917606 CUX917515:CUX917606 DET917515:DET917606 DOP917515:DOP917606 DYL917515:DYL917606 EIH917515:EIH917606 ESD917515:ESD917606 FBZ917515:FBZ917606 FLV917515:FLV917606 FVR917515:FVR917606 GFN917515:GFN917606 GPJ917515:GPJ917606 GZF917515:GZF917606 HJB917515:HJB917606 HSX917515:HSX917606 ICT917515:ICT917606 IMP917515:IMP917606 IWL917515:IWL917606 JGH917515:JGH917606 JQD917515:JQD917606 JZZ917515:JZZ917606 KJV917515:KJV917606 KTR917515:KTR917606 LDN917515:LDN917606 LNJ917515:LNJ917606 LXF917515:LXF917606 MHB917515:MHB917606 MQX917515:MQX917606 NAT917515:NAT917606 NKP917515:NKP917606 NUL917515:NUL917606 OEH917515:OEH917606 OOD917515:OOD917606 OXZ917515:OXZ917606 PHV917515:PHV917606 PRR917515:PRR917606 QBN917515:QBN917606 QLJ917515:QLJ917606 QVF917515:QVF917606 RFB917515:RFB917606 ROX917515:ROX917606 RYT917515:RYT917606 SIP917515:SIP917606 SSL917515:SSL917606 TCH917515:TCH917606 TMD917515:TMD917606 TVZ917515:TVZ917606 UFV917515:UFV917606 UPR917515:UPR917606 UZN917515:UZN917606 VJJ917515:VJJ917606 VTF917515:VTF917606 WDB917515:WDB917606 WMX917515:WMX917606 WWT917515:WWT917606 AL983051:AL983142 KH983051:KH983142 UD983051:UD983142 ADZ983051:ADZ983142 ANV983051:ANV983142 AXR983051:AXR983142 BHN983051:BHN983142 BRJ983051:BRJ983142 CBF983051:CBF983142 CLB983051:CLB983142 CUX983051:CUX983142 DET983051:DET983142 DOP983051:DOP983142 DYL983051:DYL983142 EIH983051:EIH983142 ESD983051:ESD983142 FBZ983051:FBZ983142 FLV983051:FLV983142 FVR983051:FVR983142 GFN983051:GFN983142 GPJ983051:GPJ983142 GZF983051:GZF983142 HJB983051:HJB983142 HSX983051:HSX983142 ICT983051:ICT983142 IMP983051:IMP983142 IWL983051:IWL983142 JGH983051:JGH983142 JQD983051:JQD983142 JZZ983051:JZZ983142 KJV983051:KJV983142 KTR983051:KTR983142 LDN983051:LDN983142 LNJ983051:LNJ983142 LXF983051:LXF983142 MHB983051:MHB983142 MQX983051:MQX983142 NAT983051:NAT983142 NKP983051:NKP983142 NUL983051:NUL983142 OEH983051:OEH983142 OOD983051:OOD983142 OXZ983051:OXZ983142 PHV983051:PHV983142 PRR983051:PRR983142 QBN983051:QBN983142 QLJ983051:QLJ983142 QVF983051:QVF983142 RFB983051:RFB983142 ROX983051:ROX983142 RYT983051:RYT983142 SIP983051:SIP983142 SSL983051:SSL983142 TCH983051:TCH983142 TMD983051:TMD983142 TVZ983051:TVZ983142 UFV983051:UFV983142 UPR983051:UPR983142 UZN983051:UZN983142 VJJ983051:VJJ983142 VTF983051:VTF983142 WDB983051:WDB983142 WMX983051:WMX983142 WWT983051:WWT983142 AN11:AN102 KJ11:KJ102 UF11:UF102 AEB11:AEB102 ANX11:ANX102 AXT11:AXT102 BHP11:BHP102 BRL11:BRL102 CBH11:CBH102 CLD11:CLD102 CUZ11:CUZ102 DEV11:DEV102 DOR11:DOR102 DYN11:DYN102 EIJ11:EIJ102 ESF11:ESF102 FCB11:FCB102 FLX11:FLX102 FVT11:FVT102 GFP11:GFP102 GPL11:GPL102 GZH11:GZH102 HJD11:HJD102 HSZ11:HSZ102 ICV11:ICV102 IMR11:IMR102 IWN11:IWN102 JGJ11:JGJ102 JQF11:JQF102 KAB11:KAB102 KJX11:KJX102 KTT11:KTT102 LDP11:LDP102 LNL11:LNL102 LXH11:LXH102 MHD11:MHD102 MQZ11:MQZ102 NAV11:NAV102 NKR11:NKR102 NUN11:NUN102 OEJ11:OEJ102 OOF11:OOF102 OYB11:OYB102 PHX11:PHX102 PRT11:PRT102 QBP11:QBP102 QLL11:QLL102 QVH11:QVH102 RFD11:RFD102 ROZ11:ROZ102 RYV11:RYV102 SIR11:SIR102 SSN11:SSN102 TCJ11:TCJ102 TMF11:TMF102 TWB11:TWB102 UFX11:UFX102 UPT11:UPT102 UZP11:UZP102 VJL11:VJL102 VTH11:VTH102 WDD11:WDD102 WMZ11:WMZ102 WWV11:WWV102 AN65547:AN65638 KJ65547:KJ65638 UF65547:UF65638 AEB65547:AEB65638 ANX65547:ANX65638 AXT65547:AXT65638 BHP65547:BHP65638 BRL65547:BRL65638 CBH65547:CBH65638 CLD65547:CLD65638 CUZ65547:CUZ65638 DEV65547:DEV65638 DOR65547:DOR65638 DYN65547:DYN65638 EIJ65547:EIJ65638 ESF65547:ESF65638 FCB65547:FCB65638 FLX65547:FLX65638 FVT65547:FVT65638 GFP65547:GFP65638 GPL65547:GPL65638 GZH65547:GZH65638 HJD65547:HJD65638 HSZ65547:HSZ65638 ICV65547:ICV65638 IMR65547:IMR65638 IWN65547:IWN65638 JGJ65547:JGJ65638 JQF65547:JQF65638 KAB65547:KAB65638 KJX65547:KJX65638 KTT65547:KTT65638 LDP65547:LDP65638 LNL65547:LNL65638 LXH65547:LXH65638 MHD65547:MHD65638 MQZ65547:MQZ65638 NAV65547:NAV65638 NKR65547:NKR65638 NUN65547:NUN65638 OEJ65547:OEJ65638 OOF65547:OOF65638 OYB65547:OYB65638 PHX65547:PHX65638 PRT65547:PRT65638 QBP65547:QBP65638 QLL65547:QLL65638 QVH65547:QVH65638 RFD65547:RFD65638 ROZ65547:ROZ65638 RYV65547:RYV65638 SIR65547:SIR65638 SSN65547:SSN65638 TCJ65547:TCJ65638 TMF65547:TMF65638 TWB65547:TWB65638 UFX65547:UFX65638 UPT65547:UPT65638 UZP65547:UZP65638 VJL65547:VJL65638 VTH65547:VTH65638 WDD65547:WDD65638 WMZ65547:WMZ65638 WWV65547:WWV65638 AN131083:AN131174 KJ131083:KJ131174 UF131083:UF131174 AEB131083:AEB131174 ANX131083:ANX131174 AXT131083:AXT131174 BHP131083:BHP131174 BRL131083:BRL131174 CBH131083:CBH131174 CLD131083:CLD131174 CUZ131083:CUZ131174 DEV131083:DEV131174 DOR131083:DOR131174 DYN131083:DYN131174 EIJ131083:EIJ131174 ESF131083:ESF131174 FCB131083:FCB131174 FLX131083:FLX131174 FVT131083:FVT131174 GFP131083:GFP131174 GPL131083:GPL131174 GZH131083:GZH131174 HJD131083:HJD131174 HSZ131083:HSZ131174 ICV131083:ICV131174 IMR131083:IMR131174 IWN131083:IWN131174 JGJ131083:JGJ131174 JQF131083:JQF131174 KAB131083:KAB131174 KJX131083:KJX131174 KTT131083:KTT131174 LDP131083:LDP131174 LNL131083:LNL131174 LXH131083:LXH131174 MHD131083:MHD131174 MQZ131083:MQZ131174 NAV131083:NAV131174 NKR131083:NKR131174 NUN131083:NUN131174 OEJ131083:OEJ131174 OOF131083:OOF131174 OYB131083:OYB131174 PHX131083:PHX131174 PRT131083:PRT131174 QBP131083:QBP131174 QLL131083:QLL131174 QVH131083:QVH131174 RFD131083:RFD131174 ROZ131083:ROZ131174 RYV131083:RYV131174 SIR131083:SIR131174 SSN131083:SSN131174 TCJ131083:TCJ131174 TMF131083:TMF131174 TWB131083:TWB131174 UFX131083:UFX131174 UPT131083:UPT131174 UZP131083:UZP131174 VJL131083:VJL131174 VTH131083:VTH131174 WDD131083:WDD131174 WMZ131083:WMZ131174 WWV131083:WWV131174 AN196619:AN196710 KJ196619:KJ196710 UF196619:UF196710 AEB196619:AEB196710 ANX196619:ANX196710 AXT196619:AXT196710 BHP196619:BHP196710 BRL196619:BRL196710 CBH196619:CBH196710 CLD196619:CLD196710 CUZ196619:CUZ196710 DEV196619:DEV196710 DOR196619:DOR196710 DYN196619:DYN196710 EIJ196619:EIJ196710 ESF196619:ESF196710 FCB196619:FCB196710 FLX196619:FLX196710 FVT196619:FVT196710 GFP196619:GFP196710 GPL196619:GPL196710 GZH196619:GZH196710 HJD196619:HJD196710 HSZ196619:HSZ196710 ICV196619:ICV196710 IMR196619:IMR196710 IWN196619:IWN196710 JGJ196619:JGJ196710 JQF196619:JQF196710 KAB196619:KAB196710 KJX196619:KJX196710 KTT196619:KTT196710 LDP196619:LDP196710 LNL196619:LNL196710 LXH196619:LXH196710 MHD196619:MHD196710 MQZ196619:MQZ196710 NAV196619:NAV196710 NKR196619:NKR196710 NUN196619:NUN196710 OEJ196619:OEJ196710 OOF196619:OOF196710 OYB196619:OYB196710 PHX196619:PHX196710 PRT196619:PRT196710 QBP196619:QBP196710 QLL196619:QLL196710 QVH196619:QVH196710 RFD196619:RFD196710 ROZ196619:ROZ196710 RYV196619:RYV196710 SIR196619:SIR196710 SSN196619:SSN196710 TCJ196619:TCJ196710 TMF196619:TMF196710 TWB196619:TWB196710 UFX196619:UFX196710 UPT196619:UPT196710 UZP196619:UZP196710 VJL196619:VJL196710 VTH196619:VTH196710 WDD196619:WDD196710 WMZ196619:WMZ196710 WWV196619:WWV196710 AN262155:AN262246 KJ262155:KJ262246 UF262155:UF262246 AEB262155:AEB262246 ANX262155:ANX262246 AXT262155:AXT262246 BHP262155:BHP262246 BRL262155:BRL262246 CBH262155:CBH262246 CLD262155:CLD262246 CUZ262155:CUZ262246 DEV262155:DEV262246 DOR262155:DOR262246 DYN262155:DYN262246 EIJ262155:EIJ262246 ESF262155:ESF262246 FCB262155:FCB262246 FLX262155:FLX262246 FVT262155:FVT262246 GFP262155:GFP262246 GPL262155:GPL262246 GZH262155:GZH262246 HJD262155:HJD262246 HSZ262155:HSZ262246 ICV262155:ICV262246 IMR262155:IMR262246 IWN262155:IWN262246 JGJ262155:JGJ262246 JQF262155:JQF262246 KAB262155:KAB262246 KJX262155:KJX262246 KTT262155:KTT262246 LDP262155:LDP262246 LNL262155:LNL262246 LXH262155:LXH262246 MHD262155:MHD262246 MQZ262155:MQZ262246 NAV262155:NAV262246 NKR262155:NKR262246 NUN262155:NUN262246 OEJ262155:OEJ262246 OOF262155:OOF262246 OYB262155:OYB262246 PHX262155:PHX262246 PRT262155:PRT262246 QBP262155:QBP262246 QLL262155:QLL262246 QVH262155:QVH262246 RFD262155:RFD262246 ROZ262155:ROZ262246 RYV262155:RYV262246 SIR262155:SIR262246 SSN262155:SSN262246 TCJ262155:TCJ262246 TMF262155:TMF262246 TWB262155:TWB262246 UFX262155:UFX262246 UPT262155:UPT262246 UZP262155:UZP262246 VJL262155:VJL262246 VTH262155:VTH262246 WDD262155:WDD262246 WMZ262155:WMZ262246 WWV262155:WWV262246 AN327691:AN327782 KJ327691:KJ327782 UF327691:UF327782 AEB327691:AEB327782 ANX327691:ANX327782 AXT327691:AXT327782 BHP327691:BHP327782 BRL327691:BRL327782 CBH327691:CBH327782 CLD327691:CLD327782 CUZ327691:CUZ327782 DEV327691:DEV327782 DOR327691:DOR327782 DYN327691:DYN327782 EIJ327691:EIJ327782 ESF327691:ESF327782 FCB327691:FCB327782 FLX327691:FLX327782 FVT327691:FVT327782 GFP327691:GFP327782 GPL327691:GPL327782 GZH327691:GZH327782 HJD327691:HJD327782 HSZ327691:HSZ327782 ICV327691:ICV327782 IMR327691:IMR327782 IWN327691:IWN327782 JGJ327691:JGJ327782 JQF327691:JQF327782 KAB327691:KAB327782 KJX327691:KJX327782 KTT327691:KTT327782 LDP327691:LDP327782 LNL327691:LNL327782 LXH327691:LXH327782 MHD327691:MHD327782 MQZ327691:MQZ327782 NAV327691:NAV327782 NKR327691:NKR327782 NUN327691:NUN327782 OEJ327691:OEJ327782 OOF327691:OOF327782 OYB327691:OYB327782 PHX327691:PHX327782 PRT327691:PRT327782 QBP327691:QBP327782 QLL327691:QLL327782 QVH327691:QVH327782 RFD327691:RFD327782 ROZ327691:ROZ327782 RYV327691:RYV327782 SIR327691:SIR327782 SSN327691:SSN327782 TCJ327691:TCJ327782 TMF327691:TMF327782 TWB327691:TWB327782 UFX327691:UFX327782 UPT327691:UPT327782 UZP327691:UZP327782 VJL327691:VJL327782 VTH327691:VTH327782 WDD327691:WDD327782 WMZ327691:WMZ327782 WWV327691:WWV327782 AN393227:AN393318 KJ393227:KJ393318 UF393227:UF393318 AEB393227:AEB393318 ANX393227:ANX393318 AXT393227:AXT393318 BHP393227:BHP393318 BRL393227:BRL393318 CBH393227:CBH393318 CLD393227:CLD393318 CUZ393227:CUZ393318 DEV393227:DEV393318 DOR393227:DOR393318 DYN393227:DYN393318 EIJ393227:EIJ393318 ESF393227:ESF393318 FCB393227:FCB393318 FLX393227:FLX393318 FVT393227:FVT393318 GFP393227:GFP393318 GPL393227:GPL393318 GZH393227:GZH393318 HJD393227:HJD393318 HSZ393227:HSZ393318 ICV393227:ICV393318 IMR393227:IMR393318 IWN393227:IWN393318 JGJ393227:JGJ393318 JQF393227:JQF393318 KAB393227:KAB393318 KJX393227:KJX393318 KTT393227:KTT393318 LDP393227:LDP393318 LNL393227:LNL393318 LXH393227:LXH393318 MHD393227:MHD393318 MQZ393227:MQZ393318 NAV393227:NAV393318 NKR393227:NKR393318 NUN393227:NUN393318 OEJ393227:OEJ393318 OOF393227:OOF393318 OYB393227:OYB393318 PHX393227:PHX393318 PRT393227:PRT393318 QBP393227:QBP393318 QLL393227:QLL393318 QVH393227:QVH393318 RFD393227:RFD393318 ROZ393227:ROZ393318 RYV393227:RYV393318 SIR393227:SIR393318 SSN393227:SSN393318 TCJ393227:TCJ393318 TMF393227:TMF393318 TWB393227:TWB393318 UFX393227:UFX393318 UPT393227:UPT393318 UZP393227:UZP393318 VJL393227:VJL393318 VTH393227:VTH393318 WDD393227:WDD393318 WMZ393227:WMZ393318 WWV393227:WWV393318 AN458763:AN458854 KJ458763:KJ458854 UF458763:UF458854 AEB458763:AEB458854 ANX458763:ANX458854 AXT458763:AXT458854 BHP458763:BHP458854 BRL458763:BRL458854 CBH458763:CBH458854 CLD458763:CLD458854 CUZ458763:CUZ458854 DEV458763:DEV458854 DOR458763:DOR458854 DYN458763:DYN458854 EIJ458763:EIJ458854 ESF458763:ESF458854 FCB458763:FCB458854 FLX458763:FLX458854 FVT458763:FVT458854 GFP458763:GFP458854 GPL458763:GPL458854 GZH458763:GZH458854 HJD458763:HJD458854 HSZ458763:HSZ458854 ICV458763:ICV458854 IMR458763:IMR458854 IWN458763:IWN458854 JGJ458763:JGJ458854 JQF458763:JQF458854 KAB458763:KAB458854 KJX458763:KJX458854 KTT458763:KTT458854 LDP458763:LDP458854 LNL458763:LNL458854 LXH458763:LXH458854 MHD458763:MHD458854 MQZ458763:MQZ458854 NAV458763:NAV458854 NKR458763:NKR458854 NUN458763:NUN458854 OEJ458763:OEJ458854 OOF458763:OOF458854 OYB458763:OYB458854 PHX458763:PHX458854 PRT458763:PRT458854 QBP458763:QBP458854 QLL458763:QLL458854 QVH458763:QVH458854 RFD458763:RFD458854 ROZ458763:ROZ458854 RYV458763:RYV458854 SIR458763:SIR458854 SSN458763:SSN458854 TCJ458763:TCJ458854 TMF458763:TMF458854 TWB458763:TWB458854 UFX458763:UFX458854 UPT458763:UPT458854 UZP458763:UZP458854 VJL458763:VJL458854 VTH458763:VTH458854 WDD458763:WDD458854 WMZ458763:WMZ458854 WWV458763:WWV458854 AN524299:AN524390 KJ524299:KJ524390 UF524299:UF524390 AEB524299:AEB524390 ANX524299:ANX524390 AXT524299:AXT524390 BHP524299:BHP524390 BRL524299:BRL524390 CBH524299:CBH524390 CLD524299:CLD524390 CUZ524299:CUZ524390 DEV524299:DEV524390 DOR524299:DOR524390 DYN524299:DYN524390 EIJ524299:EIJ524390 ESF524299:ESF524390 FCB524299:FCB524390 FLX524299:FLX524390 FVT524299:FVT524390 GFP524299:GFP524390 GPL524299:GPL524390 GZH524299:GZH524390 HJD524299:HJD524390 HSZ524299:HSZ524390 ICV524299:ICV524390 IMR524299:IMR524390 IWN524299:IWN524390 JGJ524299:JGJ524390 JQF524299:JQF524390 KAB524299:KAB524390 KJX524299:KJX524390 KTT524299:KTT524390 LDP524299:LDP524390 LNL524299:LNL524390 LXH524299:LXH524390 MHD524299:MHD524390 MQZ524299:MQZ524390 NAV524299:NAV524390 NKR524299:NKR524390 NUN524299:NUN524390 OEJ524299:OEJ524390 OOF524299:OOF524390 OYB524299:OYB524390 PHX524299:PHX524390 PRT524299:PRT524390 QBP524299:QBP524390 QLL524299:QLL524390 QVH524299:QVH524390 RFD524299:RFD524390 ROZ524299:ROZ524390 RYV524299:RYV524390 SIR524299:SIR524390 SSN524299:SSN524390 TCJ524299:TCJ524390 TMF524299:TMF524390 TWB524299:TWB524390 UFX524299:UFX524390 UPT524299:UPT524390 UZP524299:UZP524390 VJL524299:VJL524390 VTH524299:VTH524390 WDD524299:WDD524390 WMZ524299:WMZ524390 WWV524299:WWV524390 AN589835:AN589926 KJ589835:KJ589926 UF589835:UF589926 AEB589835:AEB589926 ANX589835:ANX589926 AXT589835:AXT589926 BHP589835:BHP589926 BRL589835:BRL589926 CBH589835:CBH589926 CLD589835:CLD589926 CUZ589835:CUZ589926 DEV589835:DEV589926 DOR589835:DOR589926 DYN589835:DYN589926 EIJ589835:EIJ589926 ESF589835:ESF589926 FCB589835:FCB589926 FLX589835:FLX589926 FVT589835:FVT589926 GFP589835:GFP589926 GPL589835:GPL589926 GZH589835:GZH589926 HJD589835:HJD589926 HSZ589835:HSZ589926 ICV589835:ICV589926 IMR589835:IMR589926 IWN589835:IWN589926 JGJ589835:JGJ589926 JQF589835:JQF589926 KAB589835:KAB589926 KJX589835:KJX589926 KTT589835:KTT589926 LDP589835:LDP589926 LNL589835:LNL589926 LXH589835:LXH589926 MHD589835:MHD589926 MQZ589835:MQZ589926 NAV589835:NAV589926 NKR589835:NKR589926 NUN589835:NUN589926 OEJ589835:OEJ589926 OOF589835:OOF589926 OYB589835:OYB589926 PHX589835:PHX589926 PRT589835:PRT589926 QBP589835:QBP589926 QLL589835:QLL589926 QVH589835:QVH589926 RFD589835:RFD589926 ROZ589835:ROZ589926 RYV589835:RYV589926 SIR589835:SIR589926 SSN589835:SSN589926 TCJ589835:TCJ589926 TMF589835:TMF589926 TWB589835:TWB589926 UFX589835:UFX589926 UPT589835:UPT589926 UZP589835:UZP589926 VJL589835:VJL589926 VTH589835:VTH589926 WDD589835:WDD589926 WMZ589835:WMZ589926 WWV589835:WWV589926 AN655371:AN655462 KJ655371:KJ655462 UF655371:UF655462 AEB655371:AEB655462 ANX655371:ANX655462 AXT655371:AXT655462 BHP655371:BHP655462 BRL655371:BRL655462 CBH655371:CBH655462 CLD655371:CLD655462 CUZ655371:CUZ655462 DEV655371:DEV655462 DOR655371:DOR655462 DYN655371:DYN655462 EIJ655371:EIJ655462 ESF655371:ESF655462 FCB655371:FCB655462 FLX655371:FLX655462 FVT655371:FVT655462 GFP655371:GFP655462 GPL655371:GPL655462 GZH655371:GZH655462 HJD655371:HJD655462 HSZ655371:HSZ655462 ICV655371:ICV655462 IMR655371:IMR655462 IWN655371:IWN655462 JGJ655371:JGJ655462 JQF655371:JQF655462 KAB655371:KAB655462 KJX655371:KJX655462 KTT655371:KTT655462 LDP655371:LDP655462 LNL655371:LNL655462 LXH655371:LXH655462 MHD655371:MHD655462 MQZ655371:MQZ655462 NAV655371:NAV655462 NKR655371:NKR655462 NUN655371:NUN655462 OEJ655371:OEJ655462 OOF655371:OOF655462 OYB655371:OYB655462 PHX655371:PHX655462 PRT655371:PRT655462 QBP655371:QBP655462 QLL655371:QLL655462 QVH655371:QVH655462 RFD655371:RFD655462 ROZ655371:ROZ655462 RYV655371:RYV655462 SIR655371:SIR655462 SSN655371:SSN655462 TCJ655371:TCJ655462 TMF655371:TMF655462 TWB655371:TWB655462 UFX655371:UFX655462 UPT655371:UPT655462 UZP655371:UZP655462 VJL655371:VJL655462 VTH655371:VTH655462 WDD655371:WDD655462 WMZ655371:WMZ655462 WWV655371:WWV655462 AN720907:AN720998 KJ720907:KJ720998 UF720907:UF720998 AEB720907:AEB720998 ANX720907:ANX720998 AXT720907:AXT720998 BHP720907:BHP720998 BRL720907:BRL720998 CBH720907:CBH720998 CLD720907:CLD720998 CUZ720907:CUZ720998 DEV720907:DEV720998 DOR720907:DOR720998 DYN720907:DYN720998 EIJ720907:EIJ720998 ESF720907:ESF720998 FCB720907:FCB720998 FLX720907:FLX720998 FVT720907:FVT720998 GFP720907:GFP720998 GPL720907:GPL720998 GZH720907:GZH720998 HJD720907:HJD720998 HSZ720907:HSZ720998 ICV720907:ICV720998 IMR720907:IMR720998 IWN720907:IWN720998 JGJ720907:JGJ720998 JQF720907:JQF720998 KAB720907:KAB720998 KJX720907:KJX720998 KTT720907:KTT720998 LDP720907:LDP720998 LNL720907:LNL720998 LXH720907:LXH720998 MHD720907:MHD720998 MQZ720907:MQZ720998 NAV720907:NAV720998 NKR720907:NKR720998 NUN720907:NUN720998 OEJ720907:OEJ720998 OOF720907:OOF720998 OYB720907:OYB720998 PHX720907:PHX720998 PRT720907:PRT720998 QBP720907:QBP720998 QLL720907:QLL720998 QVH720907:QVH720998 RFD720907:RFD720998 ROZ720907:ROZ720998 RYV720907:RYV720998 SIR720907:SIR720998 SSN720907:SSN720998 TCJ720907:TCJ720998 TMF720907:TMF720998 TWB720907:TWB720998 UFX720907:UFX720998 UPT720907:UPT720998 UZP720907:UZP720998 VJL720907:VJL720998 VTH720907:VTH720998 WDD720907:WDD720998 WMZ720907:WMZ720998 WWV720907:WWV720998 AN786443:AN786534 KJ786443:KJ786534 UF786443:UF786534 AEB786443:AEB786534 ANX786443:ANX786534 AXT786443:AXT786534 BHP786443:BHP786534 BRL786443:BRL786534 CBH786443:CBH786534 CLD786443:CLD786534 CUZ786443:CUZ786534 DEV786443:DEV786534 DOR786443:DOR786534 DYN786443:DYN786534 EIJ786443:EIJ786534 ESF786443:ESF786534 FCB786443:FCB786534 FLX786443:FLX786534 FVT786443:FVT786534 GFP786443:GFP786534 GPL786443:GPL786534 GZH786443:GZH786534 HJD786443:HJD786534 HSZ786443:HSZ786534 ICV786443:ICV786534 IMR786443:IMR786534 IWN786443:IWN786534 JGJ786443:JGJ786534 JQF786443:JQF786534 KAB786443:KAB786534 KJX786443:KJX786534 KTT786443:KTT786534 LDP786443:LDP786534 LNL786443:LNL786534 LXH786443:LXH786534 MHD786443:MHD786534 MQZ786443:MQZ786534 NAV786443:NAV786534 NKR786443:NKR786534 NUN786443:NUN786534 OEJ786443:OEJ786534 OOF786443:OOF786534 OYB786443:OYB786534 PHX786443:PHX786534 PRT786443:PRT786534 QBP786443:QBP786534 QLL786443:QLL786534 QVH786443:QVH786534 RFD786443:RFD786534 ROZ786443:ROZ786534 RYV786443:RYV786534 SIR786443:SIR786534 SSN786443:SSN786534 TCJ786443:TCJ786534 TMF786443:TMF786534 TWB786443:TWB786534 UFX786443:UFX786534 UPT786443:UPT786534 UZP786443:UZP786534 VJL786443:VJL786534 VTH786443:VTH786534 WDD786443:WDD786534 WMZ786443:WMZ786534 WWV786443:WWV786534 AN851979:AN852070 KJ851979:KJ852070 UF851979:UF852070 AEB851979:AEB852070 ANX851979:ANX852070 AXT851979:AXT852070 BHP851979:BHP852070 BRL851979:BRL852070 CBH851979:CBH852070 CLD851979:CLD852070 CUZ851979:CUZ852070 DEV851979:DEV852070 DOR851979:DOR852070 DYN851979:DYN852070 EIJ851979:EIJ852070 ESF851979:ESF852070 FCB851979:FCB852070 FLX851979:FLX852070 FVT851979:FVT852070 GFP851979:GFP852070 GPL851979:GPL852070 GZH851979:GZH852070 HJD851979:HJD852070 HSZ851979:HSZ852070 ICV851979:ICV852070 IMR851979:IMR852070 IWN851979:IWN852070 JGJ851979:JGJ852070 JQF851979:JQF852070 KAB851979:KAB852070 KJX851979:KJX852070 KTT851979:KTT852070 LDP851979:LDP852070 LNL851979:LNL852070 LXH851979:LXH852070 MHD851979:MHD852070 MQZ851979:MQZ852070 NAV851979:NAV852070 NKR851979:NKR852070 NUN851979:NUN852070 OEJ851979:OEJ852070 OOF851979:OOF852070 OYB851979:OYB852070 PHX851979:PHX852070 PRT851979:PRT852070 QBP851979:QBP852070 QLL851979:QLL852070 QVH851979:QVH852070 RFD851979:RFD852070 ROZ851979:ROZ852070 RYV851979:RYV852070 SIR851979:SIR852070 SSN851979:SSN852070 TCJ851979:TCJ852070 TMF851979:TMF852070 TWB851979:TWB852070 UFX851979:UFX852070 UPT851979:UPT852070 UZP851979:UZP852070 VJL851979:VJL852070 VTH851979:VTH852070 WDD851979:WDD852070 WMZ851979:WMZ852070 WWV851979:WWV852070 AN917515:AN917606 KJ917515:KJ917606 UF917515:UF917606 AEB917515:AEB917606 ANX917515:ANX917606 AXT917515:AXT917606 BHP917515:BHP917606 BRL917515:BRL917606 CBH917515:CBH917606 CLD917515:CLD917606 CUZ917515:CUZ917606 DEV917515:DEV917606 DOR917515:DOR917606 DYN917515:DYN917606 EIJ917515:EIJ917606 ESF917515:ESF917606 FCB917515:FCB917606 FLX917515:FLX917606 FVT917515:FVT917606 GFP917515:GFP917606 GPL917515:GPL917606 GZH917515:GZH917606 HJD917515:HJD917606 HSZ917515:HSZ917606 ICV917515:ICV917606 IMR917515:IMR917606 IWN917515:IWN917606 JGJ917515:JGJ917606 JQF917515:JQF917606 KAB917515:KAB917606 KJX917515:KJX917606 KTT917515:KTT917606 LDP917515:LDP917606 LNL917515:LNL917606 LXH917515:LXH917606 MHD917515:MHD917606 MQZ917515:MQZ917606 NAV917515:NAV917606 NKR917515:NKR917606 NUN917515:NUN917606 OEJ917515:OEJ917606 OOF917515:OOF917606 OYB917515:OYB917606 PHX917515:PHX917606 PRT917515:PRT917606 QBP917515:QBP917606 QLL917515:QLL917606 QVH917515:QVH917606 RFD917515:RFD917606 ROZ917515:ROZ917606 RYV917515:RYV917606 SIR917515:SIR917606 SSN917515:SSN917606 TCJ917515:TCJ917606 TMF917515:TMF917606 TWB917515:TWB917606 UFX917515:UFX917606 UPT917515:UPT917606 UZP917515:UZP917606 VJL917515:VJL917606 VTH917515:VTH917606 WDD917515:WDD917606 WMZ917515:WMZ917606 WWV917515:WWV917606 AN983051:AN983142 KJ983051:KJ983142 UF983051:UF983142 AEB983051:AEB983142 ANX983051:ANX983142 AXT983051:AXT983142 BHP983051:BHP983142 BRL983051:BRL983142 CBH983051:CBH983142 CLD983051:CLD983142 CUZ983051:CUZ983142 DEV983051:DEV983142 DOR983051:DOR983142 DYN983051:DYN983142 EIJ983051:EIJ983142 ESF983051:ESF983142 FCB983051:FCB983142 FLX983051:FLX983142 FVT983051:FVT983142 GFP983051:GFP983142 GPL983051:GPL983142 GZH983051:GZH983142 HJD983051:HJD983142 HSZ983051:HSZ983142 ICV983051:ICV983142 IMR983051:IMR983142 IWN983051:IWN983142 JGJ983051:JGJ983142 JQF983051:JQF983142 KAB983051:KAB983142 KJX983051:KJX983142 KTT983051:KTT983142 LDP983051:LDP983142 LNL983051:LNL983142 LXH983051:LXH983142 MHD983051:MHD983142 MQZ983051:MQZ983142 NAV983051:NAV983142 NKR983051:NKR983142 NUN983051:NUN983142 OEJ983051:OEJ983142 OOF983051:OOF983142 OYB983051:OYB983142 PHX983051:PHX983142 PRT983051:PRT983142 QBP983051:QBP983142 QLL983051:QLL983142 QVH983051:QVH983142 RFD983051:RFD983142 ROZ983051:ROZ983142 RYV983051:RYV983142 SIR983051:SIR983142 SSN983051:SSN983142 TCJ983051:TCJ983142 TMF983051:TMF983142 TWB983051:TWB983142 UFX983051:UFX983142 UPT983051:UPT983142 UZP983051:UZP983142 VJL983051:VJL983142 VTH983051:VTH983142 WDD983051:WDD983142 WMZ983051:WMZ983142 WWV983051:WWV983142 AP11:AP102 KL11:KL102 UH11:UH102 AED11:AED102 ANZ11:ANZ102 AXV11:AXV102 BHR11:BHR102 BRN11:BRN102 CBJ11:CBJ102 CLF11:CLF102 CVB11:CVB102 DEX11:DEX102 DOT11:DOT102 DYP11:DYP102 EIL11:EIL102 ESH11:ESH102 FCD11:FCD102 FLZ11:FLZ102 FVV11:FVV102 GFR11:GFR102 GPN11:GPN102 GZJ11:GZJ102 HJF11:HJF102 HTB11:HTB102 ICX11:ICX102 IMT11:IMT102 IWP11:IWP102 JGL11:JGL102 JQH11:JQH102 KAD11:KAD102 KJZ11:KJZ102 KTV11:KTV102 LDR11:LDR102 LNN11:LNN102 LXJ11:LXJ102 MHF11:MHF102 MRB11:MRB102 NAX11:NAX102 NKT11:NKT102 NUP11:NUP102 OEL11:OEL102 OOH11:OOH102 OYD11:OYD102 PHZ11:PHZ102 PRV11:PRV102 QBR11:QBR102 QLN11:QLN102 QVJ11:QVJ102 RFF11:RFF102 RPB11:RPB102 RYX11:RYX102 SIT11:SIT102 SSP11:SSP102 TCL11:TCL102 TMH11:TMH102 TWD11:TWD102 UFZ11:UFZ102 UPV11:UPV102 UZR11:UZR102 VJN11:VJN102 VTJ11:VTJ102 WDF11:WDF102 WNB11:WNB102 WWX11:WWX102 AP65547:AP65638 KL65547:KL65638 UH65547:UH65638 AED65547:AED65638 ANZ65547:ANZ65638 AXV65547:AXV65638 BHR65547:BHR65638 BRN65547:BRN65638 CBJ65547:CBJ65638 CLF65547:CLF65638 CVB65547:CVB65638 DEX65547:DEX65638 DOT65547:DOT65638 DYP65547:DYP65638 EIL65547:EIL65638 ESH65547:ESH65638 FCD65547:FCD65638 FLZ65547:FLZ65638 FVV65547:FVV65638 GFR65547:GFR65638 GPN65547:GPN65638 GZJ65547:GZJ65638 HJF65547:HJF65638 HTB65547:HTB65638 ICX65547:ICX65638 IMT65547:IMT65638 IWP65547:IWP65638 JGL65547:JGL65638 JQH65547:JQH65638 KAD65547:KAD65638 KJZ65547:KJZ65638 KTV65547:KTV65638 LDR65547:LDR65638 LNN65547:LNN65638 LXJ65547:LXJ65638 MHF65547:MHF65638 MRB65547:MRB65638 NAX65547:NAX65638 NKT65547:NKT65638 NUP65547:NUP65638 OEL65547:OEL65638 OOH65547:OOH65638 OYD65547:OYD65638 PHZ65547:PHZ65638 PRV65547:PRV65638 QBR65547:QBR65638 QLN65547:QLN65638 QVJ65547:QVJ65638 RFF65547:RFF65638 RPB65547:RPB65638 RYX65547:RYX65638 SIT65547:SIT65638 SSP65547:SSP65638 TCL65547:TCL65638 TMH65547:TMH65638 TWD65547:TWD65638 UFZ65547:UFZ65638 UPV65547:UPV65638 UZR65547:UZR65638 VJN65547:VJN65638 VTJ65547:VTJ65638 WDF65547:WDF65638 WNB65547:WNB65638 WWX65547:WWX65638 AP131083:AP131174 KL131083:KL131174 UH131083:UH131174 AED131083:AED131174 ANZ131083:ANZ131174 AXV131083:AXV131174 BHR131083:BHR131174 BRN131083:BRN131174 CBJ131083:CBJ131174 CLF131083:CLF131174 CVB131083:CVB131174 DEX131083:DEX131174 DOT131083:DOT131174 DYP131083:DYP131174 EIL131083:EIL131174 ESH131083:ESH131174 FCD131083:FCD131174 FLZ131083:FLZ131174 FVV131083:FVV131174 GFR131083:GFR131174 GPN131083:GPN131174 GZJ131083:GZJ131174 HJF131083:HJF131174 HTB131083:HTB131174 ICX131083:ICX131174 IMT131083:IMT131174 IWP131083:IWP131174 JGL131083:JGL131174 JQH131083:JQH131174 KAD131083:KAD131174 KJZ131083:KJZ131174 KTV131083:KTV131174 LDR131083:LDR131174 LNN131083:LNN131174 LXJ131083:LXJ131174 MHF131083:MHF131174 MRB131083:MRB131174 NAX131083:NAX131174 NKT131083:NKT131174 NUP131083:NUP131174 OEL131083:OEL131174 OOH131083:OOH131174 OYD131083:OYD131174 PHZ131083:PHZ131174 PRV131083:PRV131174 QBR131083:QBR131174 QLN131083:QLN131174 QVJ131083:QVJ131174 RFF131083:RFF131174 RPB131083:RPB131174 RYX131083:RYX131174 SIT131083:SIT131174 SSP131083:SSP131174 TCL131083:TCL131174 TMH131083:TMH131174 TWD131083:TWD131174 UFZ131083:UFZ131174 UPV131083:UPV131174 UZR131083:UZR131174 VJN131083:VJN131174 VTJ131083:VTJ131174 WDF131083:WDF131174 WNB131083:WNB131174 WWX131083:WWX131174 AP196619:AP196710 KL196619:KL196710 UH196619:UH196710 AED196619:AED196710 ANZ196619:ANZ196710 AXV196619:AXV196710 BHR196619:BHR196710 BRN196619:BRN196710 CBJ196619:CBJ196710 CLF196619:CLF196710 CVB196619:CVB196710 DEX196619:DEX196710 DOT196619:DOT196710 DYP196619:DYP196710 EIL196619:EIL196710 ESH196619:ESH196710 FCD196619:FCD196710 FLZ196619:FLZ196710 FVV196619:FVV196710 GFR196619:GFR196710 GPN196619:GPN196710 GZJ196619:GZJ196710 HJF196619:HJF196710 HTB196619:HTB196710 ICX196619:ICX196710 IMT196619:IMT196710 IWP196619:IWP196710 JGL196619:JGL196710 JQH196619:JQH196710 KAD196619:KAD196710 KJZ196619:KJZ196710 KTV196619:KTV196710 LDR196619:LDR196710 LNN196619:LNN196710 LXJ196619:LXJ196710 MHF196619:MHF196710 MRB196619:MRB196710 NAX196619:NAX196710 NKT196619:NKT196710 NUP196619:NUP196710 OEL196619:OEL196710 OOH196619:OOH196710 OYD196619:OYD196710 PHZ196619:PHZ196710 PRV196619:PRV196710 QBR196619:QBR196710 QLN196619:QLN196710 QVJ196619:QVJ196710 RFF196619:RFF196710 RPB196619:RPB196710 RYX196619:RYX196710 SIT196619:SIT196710 SSP196619:SSP196710 TCL196619:TCL196710 TMH196619:TMH196710 TWD196619:TWD196710 UFZ196619:UFZ196710 UPV196619:UPV196710 UZR196619:UZR196710 VJN196619:VJN196710 VTJ196619:VTJ196710 WDF196619:WDF196710 WNB196619:WNB196710 WWX196619:WWX196710 AP262155:AP262246 KL262155:KL262246 UH262155:UH262246 AED262155:AED262246 ANZ262155:ANZ262246 AXV262155:AXV262246 BHR262155:BHR262246 BRN262155:BRN262246 CBJ262155:CBJ262246 CLF262155:CLF262246 CVB262155:CVB262246 DEX262155:DEX262246 DOT262155:DOT262246 DYP262155:DYP262246 EIL262155:EIL262246 ESH262155:ESH262246 FCD262155:FCD262246 FLZ262155:FLZ262246 FVV262155:FVV262246 GFR262155:GFR262246 GPN262155:GPN262246 GZJ262155:GZJ262246 HJF262155:HJF262246 HTB262155:HTB262246 ICX262155:ICX262246 IMT262155:IMT262246 IWP262155:IWP262246 JGL262155:JGL262246 JQH262155:JQH262246 KAD262155:KAD262246 KJZ262155:KJZ262246 KTV262155:KTV262246 LDR262155:LDR262246 LNN262155:LNN262246 LXJ262155:LXJ262246 MHF262155:MHF262246 MRB262155:MRB262246 NAX262155:NAX262246 NKT262155:NKT262246 NUP262155:NUP262246 OEL262155:OEL262246 OOH262155:OOH262246 OYD262155:OYD262246 PHZ262155:PHZ262246 PRV262155:PRV262246 QBR262155:QBR262246 QLN262155:QLN262246 QVJ262155:QVJ262246 RFF262155:RFF262246 RPB262155:RPB262246 RYX262155:RYX262246 SIT262155:SIT262246 SSP262155:SSP262246 TCL262155:TCL262246 TMH262155:TMH262246 TWD262155:TWD262246 UFZ262155:UFZ262246 UPV262155:UPV262246 UZR262155:UZR262246 VJN262155:VJN262246 VTJ262155:VTJ262246 WDF262155:WDF262246 WNB262155:WNB262246 WWX262155:WWX262246 AP327691:AP327782 KL327691:KL327782 UH327691:UH327782 AED327691:AED327782 ANZ327691:ANZ327782 AXV327691:AXV327782 BHR327691:BHR327782 BRN327691:BRN327782 CBJ327691:CBJ327782 CLF327691:CLF327782 CVB327691:CVB327782 DEX327691:DEX327782 DOT327691:DOT327782 DYP327691:DYP327782 EIL327691:EIL327782 ESH327691:ESH327782 FCD327691:FCD327782 FLZ327691:FLZ327782 FVV327691:FVV327782 GFR327691:GFR327782 GPN327691:GPN327782 GZJ327691:GZJ327782 HJF327691:HJF327782 HTB327691:HTB327782 ICX327691:ICX327782 IMT327691:IMT327782 IWP327691:IWP327782 JGL327691:JGL327782 JQH327691:JQH327782 KAD327691:KAD327782 KJZ327691:KJZ327782 KTV327691:KTV327782 LDR327691:LDR327782 LNN327691:LNN327782 LXJ327691:LXJ327782 MHF327691:MHF327782 MRB327691:MRB327782 NAX327691:NAX327782 NKT327691:NKT327782 NUP327691:NUP327782 OEL327691:OEL327782 OOH327691:OOH327782 OYD327691:OYD327782 PHZ327691:PHZ327782 PRV327691:PRV327782 QBR327691:QBR327782 QLN327691:QLN327782 QVJ327691:QVJ327782 RFF327691:RFF327782 RPB327691:RPB327782 RYX327691:RYX327782 SIT327691:SIT327782 SSP327691:SSP327782 TCL327691:TCL327782 TMH327691:TMH327782 TWD327691:TWD327782 UFZ327691:UFZ327782 UPV327691:UPV327782 UZR327691:UZR327782 VJN327691:VJN327782 VTJ327691:VTJ327782 WDF327691:WDF327782 WNB327691:WNB327782 WWX327691:WWX327782 AP393227:AP393318 KL393227:KL393318 UH393227:UH393318 AED393227:AED393318 ANZ393227:ANZ393318 AXV393227:AXV393318 BHR393227:BHR393318 BRN393227:BRN393318 CBJ393227:CBJ393318 CLF393227:CLF393318 CVB393227:CVB393318 DEX393227:DEX393318 DOT393227:DOT393318 DYP393227:DYP393318 EIL393227:EIL393318 ESH393227:ESH393318 FCD393227:FCD393318 FLZ393227:FLZ393318 FVV393227:FVV393318 GFR393227:GFR393318 GPN393227:GPN393318 GZJ393227:GZJ393318 HJF393227:HJF393318 HTB393227:HTB393318 ICX393227:ICX393318 IMT393227:IMT393318 IWP393227:IWP393318 JGL393227:JGL393318 JQH393227:JQH393318 KAD393227:KAD393318 KJZ393227:KJZ393318 KTV393227:KTV393318 LDR393227:LDR393318 LNN393227:LNN393318 LXJ393227:LXJ393318 MHF393227:MHF393318 MRB393227:MRB393318 NAX393227:NAX393318 NKT393227:NKT393318 NUP393227:NUP393318 OEL393227:OEL393318 OOH393227:OOH393318 OYD393227:OYD393318 PHZ393227:PHZ393318 PRV393227:PRV393318 QBR393227:QBR393318 QLN393227:QLN393318 QVJ393227:QVJ393318 RFF393227:RFF393318 RPB393227:RPB393318 RYX393227:RYX393318 SIT393227:SIT393318 SSP393227:SSP393318 TCL393227:TCL393318 TMH393227:TMH393318 TWD393227:TWD393318 UFZ393227:UFZ393318 UPV393227:UPV393318 UZR393227:UZR393318 VJN393227:VJN393318 VTJ393227:VTJ393318 WDF393227:WDF393318 WNB393227:WNB393318 WWX393227:WWX393318 AP458763:AP458854 KL458763:KL458854 UH458763:UH458854 AED458763:AED458854 ANZ458763:ANZ458854 AXV458763:AXV458854 BHR458763:BHR458854 BRN458763:BRN458854 CBJ458763:CBJ458854 CLF458763:CLF458854 CVB458763:CVB458854 DEX458763:DEX458854 DOT458763:DOT458854 DYP458763:DYP458854 EIL458763:EIL458854 ESH458763:ESH458854 FCD458763:FCD458854 FLZ458763:FLZ458854 FVV458763:FVV458854 GFR458763:GFR458854 GPN458763:GPN458854 GZJ458763:GZJ458854 HJF458763:HJF458854 HTB458763:HTB458854 ICX458763:ICX458854 IMT458763:IMT458854 IWP458763:IWP458854 JGL458763:JGL458854 JQH458763:JQH458854 KAD458763:KAD458854 KJZ458763:KJZ458854 KTV458763:KTV458854 LDR458763:LDR458854 LNN458763:LNN458854 LXJ458763:LXJ458854 MHF458763:MHF458854 MRB458763:MRB458854 NAX458763:NAX458854 NKT458763:NKT458854 NUP458763:NUP458854 OEL458763:OEL458854 OOH458763:OOH458854 OYD458763:OYD458854 PHZ458763:PHZ458854 PRV458763:PRV458854 QBR458763:QBR458854 QLN458763:QLN458854 QVJ458763:QVJ458854 RFF458763:RFF458854 RPB458763:RPB458854 RYX458763:RYX458854 SIT458763:SIT458854 SSP458763:SSP458854 TCL458763:TCL458854 TMH458763:TMH458854 TWD458763:TWD458854 UFZ458763:UFZ458854 UPV458763:UPV458854 UZR458763:UZR458854 VJN458763:VJN458854 VTJ458763:VTJ458854 WDF458763:WDF458854 WNB458763:WNB458854 WWX458763:WWX458854 AP524299:AP524390 KL524299:KL524390 UH524299:UH524390 AED524299:AED524390 ANZ524299:ANZ524390 AXV524299:AXV524390 BHR524299:BHR524390 BRN524299:BRN524390 CBJ524299:CBJ524390 CLF524299:CLF524390 CVB524299:CVB524390 DEX524299:DEX524390 DOT524299:DOT524390 DYP524299:DYP524390 EIL524299:EIL524390 ESH524299:ESH524390 FCD524299:FCD524390 FLZ524299:FLZ524390 FVV524299:FVV524390 GFR524299:GFR524390 GPN524299:GPN524390 GZJ524299:GZJ524390 HJF524299:HJF524390 HTB524299:HTB524390 ICX524299:ICX524390 IMT524299:IMT524390 IWP524299:IWP524390 JGL524299:JGL524390 JQH524299:JQH524390 KAD524299:KAD524390 KJZ524299:KJZ524390 KTV524299:KTV524390 LDR524299:LDR524390 LNN524299:LNN524390 LXJ524299:LXJ524390 MHF524299:MHF524390 MRB524299:MRB524390 NAX524299:NAX524390 NKT524299:NKT524390 NUP524299:NUP524390 OEL524299:OEL524390 OOH524299:OOH524390 OYD524299:OYD524390 PHZ524299:PHZ524390 PRV524299:PRV524390 QBR524299:QBR524390 QLN524299:QLN524390 QVJ524299:QVJ524390 RFF524299:RFF524390 RPB524299:RPB524390 RYX524299:RYX524390 SIT524299:SIT524390 SSP524299:SSP524390 TCL524299:TCL524390 TMH524299:TMH524390 TWD524299:TWD524390 UFZ524299:UFZ524390 UPV524299:UPV524390 UZR524299:UZR524390 VJN524299:VJN524390 VTJ524299:VTJ524390 WDF524299:WDF524390 WNB524299:WNB524390 WWX524299:WWX524390 AP589835:AP589926 KL589835:KL589926 UH589835:UH589926 AED589835:AED589926 ANZ589835:ANZ589926 AXV589835:AXV589926 BHR589835:BHR589926 BRN589835:BRN589926 CBJ589835:CBJ589926 CLF589835:CLF589926 CVB589835:CVB589926 DEX589835:DEX589926 DOT589835:DOT589926 DYP589835:DYP589926 EIL589835:EIL589926 ESH589835:ESH589926 FCD589835:FCD589926 FLZ589835:FLZ589926 FVV589835:FVV589926 GFR589835:GFR589926 GPN589835:GPN589926 GZJ589835:GZJ589926 HJF589835:HJF589926 HTB589835:HTB589926 ICX589835:ICX589926 IMT589835:IMT589926 IWP589835:IWP589926 JGL589835:JGL589926 JQH589835:JQH589926 KAD589835:KAD589926 KJZ589835:KJZ589926 KTV589835:KTV589926 LDR589835:LDR589926 LNN589835:LNN589926 LXJ589835:LXJ589926 MHF589835:MHF589926 MRB589835:MRB589926 NAX589835:NAX589926 NKT589835:NKT589926 NUP589835:NUP589926 OEL589835:OEL589926 OOH589835:OOH589926 OYD589835:OYD589926 PHZ589835:PHZ589926 PRV589835:PRV589926 QBR589835:QBR589926 QLN589835:QLN589926 QVJ589835:QVJ589926 RFF589835:RFF589926 RPB589835:RPB589926 RYX589835:RYX589926 SIT589835:SIT589926 SSP589835:SSP589926 TCL589835:TCL589926 TMH589835:TMH589926 TWD589835:TWD589926 UFZ589835:UFZ589926 UPV589835:UPV589926 UZR589835:UZR589926 VJN589835:VJN589926 VTJ589835:VTJ589926 WDF589835:WDF589926 WNB589835:WNB589926 WWX589835:WWX589926 AP655371:AP655462 KL655371:KL655462 UH655371:UH655462 AED655371:AED655462 ANZ655371:ANZ655462 AXV655371:AXV655462 BHR655371:BHR655462 BRN655371:BRN655462 CBJ655371:CBJ655462 CLF655371:CLF655462 CVB655371:CVB655462 DEX655371:DEX655462 DOT655371:DOT655462 DYP655371:DYP655462 EIL655371:EIL655462 ESH655371:ESH655462 FCD655371:FCD655462 FLZ655371:FLZ655462 FVV655371:FVV655462 GFR655371:GFR655462 GPN655371:GPN655462 GZJ655371:GZJ655462 HJF655371:HJF655462 HTB655371:HTB655462 ICX655371:ICX655462 IMT655371:IMT655462 IWP655371:IWP655462 JGL655371:JGL655462 JQH655371:JQH655462 KAD655371:KAD655462 KJZ655371:KJZ655462 KTV655371:KTV655462 LDR655371:LDR655462 LNN655371:LNN655462 LXJ655371:LXJ655462 MHF655371:MHF655462 MRB655371:MRB655462 NAX655371:NAX655462 NKT655371:NKT655462 NUP655371:NUP655462 OEL655371:OEL655462 OOH655371:OOH655462 OYD655371:OYD655462 PHZ655371:PHZ655462 PRV655371:PRV655462 QBR655371:QBR655462 QLN655371:QLN655462 QVJ655371:QVJ655462 RFF655371:RFF655462 RPB655371:RPB655462 RYX655371:RYX655462 SIT655371:SIT655462 SSP655371:SSP655462 TCL655371:TCL655462 TMH655371:TMH655462 TWD655371:TWD655462 UFZ655371:UFZ655462 UPV655371:UPV655462 UZR655371:UZR655462 VJN655371:VJN655462 VTJ655371:VTJ655462 WDF655371:WDF655462 WNB655371:WNB655462 WWX655371:WWX655462 AP720907:AP720998 KL720907:KL720998 UH720907:UH720998 AED720907:AED720998 ANZ720907:ANZ720998 AXV720907:AXV720998 BHR720907:BHR720998 BRN720907:BRN720998 CBJ720907:CBJ720998 CLF720907:CLF720998 CVB720907:CVB720998 DEX720907:DEX720998 DOT720907:DOT720998 DYP720907:DYP720998 EIL720907:EIL720998 ESH720907:ESH720998 FCD720907:FCD720998 FLZ720907:FLZ720998 FVV720907:FVV720998 GFR720907:GFR720998 GPN720907:GPN720998 GZJ720907:GZJ720998 HJF720907:HJF720998 HTB720907:HTB720998 ICX720907:ICX720998 IMT720907:IMT720998 IWP720907:IWP720998 JGL720907:JGL720998 JQH720907:JQH720998 KAD720907:KAD720998 KJZ720907:KJZ720998 KTV720907:KTV720998 LDR720907:LDR720998 LNN720907:LNN720998 LXJ720907:LXJ720998 MHF720907:MHF720998 MRB720907:MRB720998 NAX720907:NAX720998 NKT720907:NKT720998 NUP720907:NUP720998 OEL720907:OEL720998 OOH720907:OOH720998 OYD720907:OYD720998 PHZ720907:PHZ720998 PRV720907:PRV720998 QBR720907:QBR720998 QLN720907:QLN720998 QVJ720907:QVJ720998 RFF720907:RFF720998 RPB720907:RPB720998 RYX720907:RYX720998 SIT720907:SIT720998 SSP720907:SSP720998 TCL720907:TCL720998 TMH720907:TMH720998 TWD720907:TWD720998 UFZ720907:UFZ720998 UPV720907:UPV720998 UZR720907:UZR720998 VJN720907:VJN720998 VTJ720907:VTJ720998 WDF720907:WDF720998 WNB720907:WNB720998 WWX720907:WWX720998 AP786443:AP786534 KL786443:KL786534 UH786443:UH786534 AED786443:AED786534 ANZ786443:ANZ786534 AXV786443:AXV786534 BHR786443:BHR786534 BRN786443:BRN786534 CBJ786443:CBJ786534 CLF786443:CLF786534 CVB786443:CVB786534 DEX786443:DEX786534 DOT786443:DOT786534 DYP786443:DYP786534 EIL786443:EIL786534 ESH786443:ESH786534 FCD786443:FCD786534 FLZ786443:FLZ786534 FVV786443:FVV786534 GFR786443:GFR786534 GPN786443:GPN786534 GZJ786443:GZJ786534 HJF786443:HJF786534 HTB786443:HTB786534 ICX786443:ICX786534 IMT786443:IMT786534 IWP786443:IWP786534 JGL786443:JGL786534 JQH786443:JQH786534 KAD786443:KAD786534 KJZ786443:KJZ786534 KTV786443:KTV786534 LDR786443:LDR786534 LNN786443:LNN786534 LXJ786443:LXJ786534 MHF786443:MHF786534 MRB786443:MRB786534 NAX786443:NAX786534 NKT786443:NKT786534 NUP786443:NUP786534 OEL786443:OEL786534 OOH786443:OOH786534 OYD786443:OYD786534 PHZ786443:PHZ786534 PRV786443:PRV786534 QBR786443:QBR786534 QLN786443:QLN786534 QVJ786443:QVJ786534 RFF786443:RFF786534 RPB786443:RPB786534 RYX786443:RYX786534 SIT786443:SIT786534 SSP786443:SSP786534 TCL786443:TCL786534 TMH786443:TMH786534 TWD786443:TWD786534 UFZ786443:UFZ786534 UPV786443:UPV786534 UZR786443:UZR786534 VJN786443:VJN786534 VTJ786443:VTJ786534 WDF786443:WDF786534 WNB786443:WNB786534 WWX786443:WWX786534 AP851979:AP852070 KL851979:KL852070 UH851979:UH852070 AED851979:AED852070 ANZ851979:ANZ852070 AXV851979:AXV852070 BHR851979:BHR852070 BRN851979:BRN852070 CBJ851979:CBJ852070 CLF851979:CLF852070 CVB851979:CVB852070 DEX851979:DEX852070 DOT851979:DOT852070 DYP851979:DYP852070 EIL851979:EIL852070 ESH851979:ESH852070 FCD851979:FCD852070 FLZ851979:FLZ852070 FVV851979:FVV852070 GFR851979:GFR852070 GPN851979:GPN852070 GZJ851979:GZJ852070 HJF851979:HJF852070 HTB851979:HTB852070 ICX851979:ICX852070 IMT851979:IMT852070 IWP851979:IWP852070 JGL851979:JGL852070 JQH851979:JQH852070 KAD851979:KAD852070 KJZ851979:KJZ852070 KTV851979:KTV852070 LDR851979:LDR852070 LNN851979:LNN852070 LXJ851979:LXJ852070 MHF851979:MHF852070 MRB851979:MRB852070 NAX851979:NAX852070 NKT851979:NKT852070 NUP851979:NUP852070 OEL851979:OEL852070 OOH851979:OOH852070 OYD851979:OYD852070 PHZ851979:PHZ852070 PRV851979:PRV852070 QBR851979:QBR852070 QLN851979:QLN852070 QVJ851979:QVJ852070 RFF851979:RFF852070 RPB851979:RPB852070 RYX851979:RYX852070 SIT851979:SIT852070 SSP851979:SSP852070 TCL851979:TCL852070 TMH851979:TMH852070 TWD851979:TWD852070 UFZ851979:UFZ852070 UPV851979:UPV852070 UZR851979:UZR852070 VJN851979:VJN852070 VTJ851979:VTJ852070 WDF851979:WDF852070 WNB851979:WNB852070 WWX851979:WWX852070 AP917515:AP917606 KL917515:KL917606 UH917515:UH917606 AED917515:AED917606 ANZ917515:ANZ917606 AXV917515:AXV917606 BHR917515:BHR917606 BRN917515:BRN917606 CBJ917515:CBJ917606 CLF917515:CLF917606 CVB917515:CVB917606 DEX917515:DEX917606 DOT917515:DOT917606 DYP917515:DYP917606 EIL917515:EIL917606 ESH917515:ESH917606 FCD917515:FCD917606 FLZ917515:FLZ917606 FVV917515:FVV917606 GFR917515:GFR917606 GPN917515:GPN917606 GZJ917515:GZJ917606 HJF917515:HJF917606 HTB917515:HTB917606 ICX917515:ICX917606 IMT917515:IMT917606 IWP917515:IWP917606 JGL917515:JGL917606 JQH917515:JQH917606 KAD917515:KAD917606 KJZ917515:KJZ917606 KTV917515:KTV917606 LDR917515:LDR917606 LNN917515:LNN917606 LXJ917515:LXJ917606 MHF917515:MHF917606 MRB917515:MRB917606 NAX917515:NAX917606 NKT917515:NKT917606 NUP917515:NUP917606 OEL917515:OEL917606 OOH917515:OOH917606 OYD917515:OYD917606 PHZ917515:PHZ917606 PRV917515:PRV917606 QBR917515:QBR917606 QLN917515:QLN917606 QVJ917515:QVJ917606 RFF917515:RFF917606 RPB917515:RPB917606 RYX917515:RYX917606 SIT917515:SIT917606 SSP917515:SSP917606 TCL917515:TCL917606 TMH917515:TMH917606 TWD917515:TWD917606 UFZ917515:UFZ917606 UPV917515:UPV917606 UZR917515:UZR917606 VJN917515:VJN917606 VTJ917515:VTJ917606 WDF917515:WDF917606 WNB917515:WNB917606 WWX917515:WWX917606 AP983051:AP983142 KL983051:KL983142 UH983051:UH983142 AED983051:AED983142 ANZ983051:ANZ983142 AXV983051:AXV983142 BHR983051:BHR983142 BRN983051:BRN983142 CBJ983051:CBJ983142 CLF983051:CLF983142 CVB983051:CVB983142 DEX983051:DEX983142 DOT983051:DOT983142 DYP983051:DYP983142 EIL983051:EIL983142 ESH983051:ESH983142 FCD983051:FCD983142 FLZ983051:FLZ983142 FVV983051:FVV983142 GFR983051:GFR983142 GPN983051:GPN983142 GZJ983051:GZJ983142 HJF983051:HJF983142 HTB983051:HTB983142 ICX983051:ICX983142 IMT983051:IMT983142 IWP983051:IWP983142 JGL983051:JGL983142 JQH983051:JQH983142 KAD983051:KAD983142 KJZ983051:KJZ983142 KTV983051:KTV983142 LDR983051:LDR983142 LNN983051:LNN983142 LXJ983051:LXJ983142 MHF983051:MHF983142 MRB983051:MRB983142 NAX983051:NAX983142 NKT983051:NKT983142 NUP983051:NUP983142 OEL983051:OEL983142 OOH983051:OOH983142 OYD983051:OYD983142 PHZ983051:PHZ983142 PRV983051:PRV983142 QBR983051:QBR983142 QLN983051:QLN983142 QVJ983051:QVJ983142 RFF983051:RFF983142 RPB983051:RPB983142 RYX983051:RYX983142 SIT983051:SIT983142 SSP983051:SSP983142 TCL983051:TCL983142 TMH983051:TMH983142 TWD983051:TWD983142 UFZ983051:UFZ983142 UPV983051:UPV983142 UZR983051:UZR983142 VJN983051:VJN983142 VTJ983051:VTJ983142 WDF983051:WDF983142 WNB983051:WNB983142 WWX983051:WWX983142 AR11:AR102 KN11:KN102 UJ11:UJ102 AEF11:AEF102 AOB11:AOB102 AXX11:AXX102 BHT11:BHT102 BRP11:BRP102 CBL11:CBL102 CLH11:CLH102 CVD11:CVD102 DEZ11:DEZ102 DOV11:DOV102 DYR11:DYR102 EIN11:EIN102 ESJ11:ESJ102 FCF11:FCF102 FMB11:FMB102 FVX11:FVX102 GFT11:GFT102 GPP11:GPP102 GZL11:GZL102 HJH11:HJH102 HTD11:HTD102 ICZ11:ICZ102 IMV11:IMV102 IWR11:IWR102 JGN11:JGN102 JQJ11:JQJ102 KAF11:KAF102 KKB11:KKB102 KTX11:KTX102 LDT11:LDT102 LNP11:LNP102 LXL11:LXL102 MHH11:MHH102 MRD11:MRD102 NAZ11:NAZ102 NKV11:NKV102 NUR11:NUR102 OEN11:OEN102 OOJ11:OOJ102 OYF11:OYF102 PIB11:PIB102 PRX11:PRX102 QBT11:QBT102 QLP11:QLP102 QVL11:QVL102 RFH11:RFH102 RPD11:RPD102 RYZ11:RYZ102 SIV11:SIV102 SSR11:SSR102 TCN11:TCN102 TMJ11:TMJ102 TWF11:TWF102 UGB11:UGB102 UPX11:UPX102 UZT11:UZT102 VJP11:VJP102 VTL11:VTL102 WDH11:WDH102 WND11:WND102 WWZ11:WWZ102 AR65547:AR65638 KN65547:KN65638 UJ65547:UJ65638 AEF65547:AEF65638 AOB65547:AOB65638 AXX65547:AXX65638 BHT65547:BHT65638 BRP65547:BRP65638 CBL65547:CBL65638 CLH65547:CLH65638 CVD65547:CVD65638 DEZ65547:DEZ65638 DOV65547:DOV65638 DYR65547:DYR65638 EIN65547:EIN65638 ESJ65547:ESJ65638 FCF65547:FCF65638 FMB65547:FMB65638 FVX65547:FVX65638 GFT65547:GFT65638 GPP65547:GPP65638 GZL65547:GZL65638 HJH65547:HJH65638 HTD65547:HTD65638 ICZ65547:ICZ65638 IMV65547:IMV65638 IWR65547:IWR65638 JGN65547:JGN65638 JQJ65547:JQJ65638 KAF65547:KAF65638 KKB65547:KKB65638 KTX65547:KTX65638 LDT65547:LDT65638 LNP65547:LNP65638 LXL65547:LXL65638 MHH65547:MHH65638 MRD65547:MRD65638 NAZ65547:NAZ65638 NKV65547:NKV65638 NUR65547:NUR65638 OEN65547:OEN65638 OOJ65547:OOJ65638 OYF65547:OYF65638 PIB65547:PIB65638 PRX65547:PRX65638 QBT65547:QBT65638 QLP65547:QLP65638 QVL65547:QVL65638 RFH65547:RFH65638 RPD65547:RPD65638 RYZ65547:RYZ65638 SIV65547:SIV65638 SSR65547:SSR65638 TCN65547:TCN65638 TMJ65547:TMJ65638 TWF65547:TWF65638 UGB65547:UGB65638 UPX65547:UPX65638 UZT65547:UZT65638 VJP65547:VJP65638 VTL65547:VTL65638 WDH65547:WDH65638 WND65547:WND65638 WWZ65547:WWZ65638 AR131083:AR131174 KN131083:KN131174 UJ131083:UJ131174 AEF131083:AEF131174 AOB131083:AOB131174 AXX131083:AXX131174 BHT131083:BHT131174 BRP131083:BRP131174 CBL131083:CBL131174 CLH131083:CLH131174 CVD131083:CVD131174 DEZ131083:DEZ131174 DOV131083:DOV131174 DYR131083:DYR131174 EIN131083:EIN131174 ESJ131083:ESJ131174 FCF131083:FCF131174 FMB131083:FMB131174 FVX131083:FVX131174 GFT131083:GFT131174 GPP131083:GPP131174 GZL131083:GZL131174 HJH131083:HJH131174 HTD131083:HTD131174 ICZ131083:ICZ131174 IMV131083:IMV131174 IWR131083:IWR131174 JGN131083:JGN131174 JQJ131083:JQJ131174 KAF131083:KAF131174 KKB131083:KKB131174 KTX131083:KTX131174 LDT131083:LDT131174 LNP131083:LNP131174 LXL131083:LXL131174 MHH131083:MHH131174 MRD131083:MRD131174 NAZ131083:NAZ131174 NKV131083:NKV131174 NUR131083:NUR131174 OEN131083:OEN131174 OOJ131083:OOJ131174 OYF131083:OYF131174 PIB131083:PIB131174 PRX131083:PRX131174 QBT131083:QBT131174 QLP131083:QLP131174 QVL131083:QVL131174 RFH131083:RFH131174 RPD131083:RPD131174 RYZ131083:RYZ131174 SIV131083:SIV131174 SSR131083:SSR131174 TCN131083:TCN131174 TMJ131083:TMJ131174 TWF131083:TWF131174 UGB131083:UGB131174 UPX131083:UPX131174 UZT131083:UZT131174 VJP131083:VJP131174 VTL131083:VTL131174 WDH131083:WDH131174 WND131083:WND131174 WWZ131083:WWZ131174 AR196619:AR196710 KN196619:KN196710 UJ196619:UJ196710 AEF196619:AEF196710 AOB196619:AOB196710 AXX196619:AXX196710 BHT196619:BHT196710 BRP196619:BRP196710 CBL196619:CBL196710 CLH196619:CLH196710 CVD196619:CVD196710 DEZ196619:DEZ196710 DOV196619:DOV196710 DYR196619:DYR196710 EIN196619:EIN196710 ESJ196619:ESJ196710 FCF196619:FCF196710 FMB196619:FMB196710 FVX196619:FVX196710 GFT196619:GFT196710 GPP196619:GPP196710 GZL196619:GZL196710 HJH196619:HJH196710 HTD196619:HTD196710 ICZ196619:ICZ196710 IMV196619:IMV196710 IWR196619:IWR196710 JGN196619:JGN196710 JQJ196619:JQJ196710 KAF196619:KAF196710 KKB196619:KKB196710 KTX196619:KTX196710 LDT196619:LDT196710 LNP196619:LNP196710 LXL196619:LXL196710 MHH196619:MHH196710 MRD196619:MRD196710 NAZ196619:NAZ196710 NKV196619:NKV196710 NUR196619:NUR196710 OEN196619:OEN196710 OOJ196619:OOJ196710 OYF196619:OYF196710 PIB196619:PIB196710 PRX196619:PRX196710 QBT196619:QBT196710 QLP196619:QLP196710 QVL196619:QVL196710 RFH196619:RFH196710 RPD196619:RPD196710 RYZ196619:RYZ196710 SIV196619:SIV196710 SSR196619:SSR196710 TCN196619:TCN196710 TMJ196619:TMJ196710 TWF196619:TWF196710 UGB196619:UGB196710 UPX196619:UPX196710 UZT196619:UZT196710 VJP196619:VJP196710 VTL196619:VTL196710 WDH196619:WDH196710 WND196619:WND196710 WWZ196619:WWZ196710 AR262155:AR262246 KN262155:KN262246 UJ262155:UJ262246 AEF262155:AEF262246 AOB262155:AOB262246 AXX262155:AXX262246 BHT262155:BHT262246 BRP262155:BRP262246 CBL262155:CBL262246 CLH262155:CLH262246 CVD262155:CVD262246 DEZ262155:DEZ262246 DOV262155:DOV262246 DYR262155:DYR262246 EIN262155:EIN262246 ESJ262155:ESJ262246 FCF262155:FCF262246 FMB262155:FMB262246 FVX262155:FVX262246 GFT262155:GFT262246 GPP262155:GPP262246 GZL262155:GZL262246 HJH262155:HJH262246 HTD262155:HTD262246 ICZ262155:ICZ262246 IMV262155:IMV262246 IWR262155:IWR262246 JGN262155:JGN262246 JQJ262155:JQJ262246 KAF262155:KAF262246 KKB262155:KKB262246 KTX262155:KTX262246 LDT262155:LDT262246 LNP262155:LNP262246 LXL262155:LXL262246 MHH262155:MHH262246 MRD262155:MRD262246 NAZ262155:NAZ262246 NKV262155:NKV262246 NUR262155:NUR262246 OEN262155:OEN262246 OOJ262155:OOJ262246 OYF262155:OYF262246 PIB262155:PIB262246 PRX262155:PRX262246 QBT262155:QBT262246 QLP262155:QLP262246 QVL262155:QVL262246 RFH262155:RFH262246 RPD262155:RPD262246 RYZ262155:RYZ262246 SIV262155:SIV262246 SSR262155:SSR262246 TCN262155:TCN262246 TMJ262155:TMJ262246 TWF262155:TWF262246 UGB262155:UGB262246 UPX262155:UPX262246 UZT262155:UZT262246 VJP262155:VJP262246 VTL262155:VTL262246 WDH262155:WDH262246 WND262155:WND262246 WWZ262155:WWZ262246 AR327691:AR327782 KN327691:KN327782 UJ327691:UJ327782 AEF327691:AEF327782 AOB327691:AOB327782 AXX327691:AXX327782 BHT327691:BHT327782 BRP327691:BRP327782 CBL327691:CBL327782 CLH327691:CLH327782 CVD327691:CVD327782 DEZ327691:DEZ327782 DOV327691:DOV327782 DYR327691:DYR327782 EIN327691:EIN327782 ESJ327691:ESJ327782 FCF327691:FCF327782 FMB327691:FMB327782 FVX327691:FVX327782 GFT327691:GFT327782 GPP327691:GPP327782 GZL327691:GZL327782 HJH327691:HJH327782 HTD327691:HTD327782 ICZ327691:ICZ327782 IMV327691:IMV327782 IWR327691:IWR327782 JGN327691:JGN327782 JQJ327691:JQJ327782 KAF327691:KAF327782 KKB327691:KKB327782 KTX327691:KTX327782 LDT327691:LDT327782 LNP327691:LNP327782 LXL327691:LXL327782 MHH327691:MHH327782 MRD327691:MRD327782 NAZ327691:NAZ327782 NKV327691:NKV327782 NUR327691:NUR327782 OEN327691:OEN327782 OOJ327691:OOJ327782 OYF327691:OYF327782 PIB327691:PIB327782 PRX327691:PRX327782 QBT327691:QBT327782 QLP327691:QLP327782 QVL327691:QVL327782 RFH327691:RFH327782 RPD327691:RPD327782 RYZ327691:RYZ327782 SIV327691:SIV327782 SSR327691:SSR327782 TCN327691:TCN327782 TMJ327691:TMJ327782 TWF327691:TWF327782 UGB327691:UGB327782 UPX327691:UPX327782 UZT327691:UZT327782 VJP327691:VJP327782 VTL327691:VTL327782 WDH327691:WDH327782 WND327691:WND327782 WWZ327691:WWZ327782 AR393227:AR393318 KN393227:KN393318 UJ393227:UJ393318 AEF393227:AEF393318 AOB393227:AOB393318 AXX393227:AXX393318 BHT393227:BHT393318 BRP393227:BRP393318 CBL393227:CBL393318 CLH393227:CLH393318 CVD393227:CVD393318 DEZ393227:DEZ393318 DOV393227:DOV393318 DYR393227:DYR393318 EIN393227:EIN393318 ESJ393227:ESJ393318 FCF393227:FCF393318 FMB393227:FMB393318 FVX393227:FVX393318 GFT393227:GFT393318 GPP393227:GPP393318 GZL393227:GZL393318 HJH393227:HJH393318 HTD393227:HTD393318 ICZ393227:ICZ393318 IMV393227:IMV393318 IWR393227:IWR393318 JGN393227:JGN393318 JQJ393227:JQJ393318 KAF393227:KAF393318 KKB393227:KKB393318 KTX393227:KTX393318 LDT393227:LDT393318 LNP393227:LNP393318 LXL393227:LXL393318 MHH393227:MHH393318 MRD393227:MRD393318 NAZ393227:NAZ393318 NKV393227:NKV393318 NUR393227:NUR393318 OEN393227:OEN393318 OOJ393227:OOJ393318 OYF393227:OYF393318 PIB393227:PIB393318 PRX393227:PRX393318 QBT393227:QBT393318 QLP393227:QLP393318 QVL393227:QVL393318 RFH393227:RFH393318 RPD393227:RPD393318 RYZ393227:RYZ393318 SIV393227:SIV393318 SSR393227:SSR393318 TCN393227:TCN393318 TMJ393227:TMJ393318 TWF393227:TWF393318 UGB393227:UGB393318 UPX393227:UPX393318 UZT393227:UZT393318 VJP393227:VJP393318 VTL393227:VTL393318 WDH393227:WDH393318 WND393227:WND393318 WWZ393227:WWZ393318 AR458763:AR458854 KN458763:KN458854 UJ458763:UJ458854 AEF458763:AEF458854 AOB458763:AOB458854 AXX458763:AXX458854 BHT458763:BHT458854 BRP458763:BRP458854 CBL458763:CBL458854 CLH458763:CLH458854 CVD458763:CVD458854 DEZ458763:DEZ458854 DOV458763:DOV458854 DYR458763:DYR458854 EIN458763:EIN458854 ESJ458763:ESJ458854 FCF458763:FCF458854 FMB458763:FMB458854 FVX458763:FVX458854 GFT458763:GFT458854 GPP458763:GPP458854 GZL458763:GZL458854 HJH458763:HJH458854 HTD458763:HTD458854 ICZ458763:ICZ458854 IMV458763:IMV458854 IWR458763:IWR458854 JGN458763:JGN458854 JQJ458763:JQJ458854 KAF458763:KAF458854 KKB458763:KKB458854 KTX458763:KTX458854 LDT458763:LDT458854 LNP458763:LNP458854 LXL458763:LXL458854 MHH458763:MHH458854 MRD458763:MRD458854 NAZ458763:NAZ458854 NKV458763:NKV458854 NUR458763:NUR458854 OEN458763:OEN458854 OOJ458763:OOJ458854 OYF458763:OYF458854 PIB458763:PIB458854 PRX458763:PRX458854 QBT458763:QBT458854 QLP458763:QLP458854 QVL458763:QVL458854 RFH458763:RFH458854 RPD458763:RPD458854 RYZ458763:RYZ458854 SIV458763:SIV458854 SSR458763:SSR458854 TCN458763:TCN458854 TMJ458763:TMJ458854 TWF458763:TWF458854 UGB458763:UGB458854 UPX458763:UPX458854 UZT458763:UZT458854 VJP458763:VJP458854 VTL458763:VTL458854 WDH458763:WDH458854 WND458763:WND458854 WWZ458763:WWZ458854 AR524299:AR524390 KN524299:KN524390 UJ524299:UJ524390 AEF524299:AEF524390 AOB524299:AOB524390 AXX524299:AXX524390 BHT524299:BHT524390 BRP524299:BRP524390 CBL524299:CBL524390 CLH524299:CLH524390 CVD524299:CVD524390 DEZ524299:DEZ524390 DOV524299:DOV524390 DYR524299:DYR524390 EIN524299:EIN524390 ESJ524299:ESJ524390 FCF524299:FCF524390 FMB524299:FMB524390 FVX524299:FVX524390 GFT524299:GFT524390 GPP524299:GPP524390 GZL524299:GZL524390 HJH524299:HJH524390 HTD524299:HTD524390 ICZ524299:ICZ524390 IMV524299:IMV524390 IWR524299:IWR524390 JGN524299:JGN524390 JQJ524299:JQJ524390 KAF524299:KAF524390 KKB524299:KKB524390 KTX524299:KTX524390 LDT524299:LDT524390 LNP524299:LNP524390 LXL524299:LXL524390 MHH524299:MHH524390 MRD524299:MRD524390 NAZ524299:NAZ524390 NKV524299:NKV524390 NUR524299:NUR524390 OEN524299:OEN524390 OOJ524299:OOJ524390 OYF524299:OYF524390 PIB524299:PIB524390 PRX524299:PRX524390 QBT524299:QBT524390 QLP524299:QLP524390 QVL524299:QVL524390 RFH524299:RFH524390 RPD524299:RPD524390 RYZ524299:RYZ524390 SIV524299:SIV524390 SSR524299:SSR524390 TCN524299:TCN524390 TMJ524299:TMJ524390 TWF524299:TWF524390 UGB524299:UGB524390 UPX524299:UPX524390 UZT524299:UZT524390 VJP524299:VJP524390 VTL524299:VTL524390 WDH524299:WDH524390 WND524299:WND524390 WWZ524299:WWZ524390 AR589835:AR589926 KN589835:KN589926 UJ589835:UJ589926 AEF589835:AEF589926 AOB589835:AOB589926 AXX589835:AXX589926 BHT589835:BHT589926 BRP589835:BRP589926 CBL589835:CBL589926 CLH589835:CLH589926 CVD589835:CVD589926 DEZ589835:DEZ589926 DOV589835:DOV589926 DYR589835:DYR589926 EIN589835:EIN589926 ESJ589835:ESJ589926 FCF589835:FCF589926 FMB589835:FMB589926 FVX589835:FVX589926 GFT589835:GFT589926 GPP589835:GPP589926 GZL589835:GZL589926 HJH589835:HJH589926 HTD589835:HTD589926 ICZ589835:ICZ589926 IMV589835:IMV589926 IWR589835:IWR589926 JGN589835:JGN589926 JQJ589835:JQJ589926 KAF589835:KAF589926 KKB589835:KKB589926 KTX589835:KTX589926 LDT589835:LDT589926 LNP589835:LNP589926 LXL589835:LXL589926 MHH589835:MHH589926 MRD589835:MRD589926 NAZ589835:NAZ589926 NKV589835:NKV589926 NUR589835:NUR589926 OEN589835:OEN589926 OOJ589835:OOJ589926 OYF589835:OYF589926 PIB589835:PIB589926 PRX589835:PRX589926 QBT589835:QBT589926 QLP589835:QLP589926 QVL589835:QVL589926 RFH589835:RFH589926 RPD589835:RPD589926 RYZ589835:RYZ589926 SIV589835:SIV589926 SSR589835:SSR589926 TCN589835:TCN589926 TMJ589835:TMJ589926 TWF589835:TWF589926 UGB589835:UGB589926 UPX589835:UPX589926 UZT589835:UZT589926 VJP589835:VJP589926 VTL589835:VTL589926 WDH589835:WDH589926 WND589835:WND589926 WWZ589835:WWZ589926 AR655371:AR655462 KN655371:KN655462 UJ655371:UJ655462 AEF655371:AEF655462 AOB655371:AOB655462 AXX655371:AXX655462 BHT655371:BHT655462 BRP655371:BRP655462 CBL655371:CBL655462 CLH655371:CLH655462 CVD655371:CVD655462 DEZ655371:DEZ655462 DOV655371:DOV655462 DYR655371:DYR655462 EIN655371:EIN655462 ESJ655371:ESJ655462 FCF655371:FCF655462 FMB655371:FMB655462 FVX655371:FVX655462 GFT655371:GFT655462 GPP655371:GPP655462 GZL655371:GZL655462 HJH655371:HJH655462 HTD655371:HTD655462 ICZ655371:ICZ655462 IMV655371:IMV655462 IWR655371:IWR655462 JGN655371:JGN655462 JQJ655371:JQJ655462 KAF655371:KAF655462 KKB655371:KKB655462 KTX655371:KTX655462 LDT655371:LDT655462 LNP655371:LNP655462 LXL655371:LXL655462 MHH655371:MHH655462 MRD655371:MRD655462 NAZ655371:NAZ655462 NKV655371:NKV655462 NUR655371:NUR655462 OEN655371:OEN655462 OOJ655371:OOJ655462 OYF655371:OYF655462 PIB655371:PIB655462 PRX655371:PRX655462 QBT655371:QBT655462 QLP655371:QLP655462 QVL655371:QVL655462 RFH655371:RFH655462 RPD655371:RPD655462 RYZ655371:RYZ655462 SIV655371:SIV655462 SSR655371:SSR655462 TCN655371:TCN655462 TMJ655371:TMJ655462 TWF655371:TWF655462 UGB655371:UGB655462 UPX655371:UPX655462 UZT655371:UZT655462 VJP655371:VJP655462 VTL655371:VTL655462 WDH655371:WDH655462 WND655371:WND655462 WWZ655371:WWZ655462 AR720907:AR720998 KN720907:KN720998 UJ720907:UJ720998 AEF720907:AEF720998 AOB720907:AOB720998 AXX720907:AXX720998 BHT720907:BHT720998 BRP720907:BRP720998 CBL720907:CBL720998 CLH720907:CLH720998 CVD720907:CVD720998 DEZ720907:DEZ720998 DOV720907:DOV720998 DYR720907:DYR720998 EIN720907:EIN720998 ESJ720907:ESJ720998 FCF720907:FCF720998 FMB720907:FMB720998 FVX720907:FVX720998 GFT720907:GFT720998 GPP720907:GPP720998 GZL720907:GZL720998 HJH720907:HJH720998 HTD720907:HTD720998 ICZ720907:ICZ720998 IMV720907:IMV720998 IWR720907:IWR720998 JGN720907:JGN720998 JQJ720907:JQJ720998 KAF720907:KAF720998 KKB720907:KKB720998 KTX720907:KTX720998 LDT720907:LDT720998 LNP720907:LNP720998 LXL720907:LXL720998 MHH720907:MHH720998 MRD720907:MRD720998 NAZ720907:NAZ720998 NKV720907:NKV720998 NUR720907:NUR720998 OEN720907:OEN720998 OOJ720907:OOJ720998 OYF720907:OYF720998 PIB720907:PIB720998 PRX720907:PRX720998 QBT720907:QBT720998 QLP720907:QLP720998 QVL720907:QVL720998 RFH720907:RFH720998 RPD720907:RPD720998 RYZ720907:RYZ720998 SIV720907:SIV720998 SSR720907:SSR720998 TCN720907:TCN720998 TMJ720907:TMJ720998 TWF720907:TWF720998 UGB720907:UGB720998 UPX720907:UPX720998 UZT720907:UZT720998 VJP720907:VJP720998 VTL720907:VTL720998 WDH720907:WDH720998 WND720907:WND720998 WWZ720907:WWZ720998 AR786443:AR786534 KN786443:KN786534 UJ786443:UJ786534 AEF786443:AEF786534 AOB786443:AOB786534 AXX786443:AXX786534 BHT786443:BHT786534 BRP786443:BRP786534 CBL786443:CBL786534 CLH786443:CLH786534 CVD786443:CVD786534 DEZ786443:DEZ786534 DOV786443:DOV786534 DYR786443:DYR786534 EIN786443:EIN786534 ESJ786443:ESJ786534 FCF786443:FCF786534 FMB786443:FMB786534 FVX786443:FVX786534 GFT786443:GFT786534 GPP786443:GPP786534 GZL786443:GZL786534 HJH786443:HJH786534 HTD786443:HTD786534 ICZ786443:ICZ786534 IMV786443:IMV786534 IWR786443:IWR786534 JGN786443:JGN786534 JQJ786443:JQJ786534 KAF786443:KAF786534 KKB786443:KKB786534 KTX786443:KTX786534 LDT786443:LDT786534 LNP786443:LNP786534 LXL786443:LXL786534 MHH786443:MHH786534 MRD786443:MRD786534 NAZ786443:NAZ786534 NKV786443:NKV786534 NUR786443:NUR786534 OEN786443:OEN786534 OOJ786443:OOJ786534 OYF786443:OYF786534 PIB786443:PIB786534 PRX786443:PRX786534 QBT786443:QBT786534 QLP786443:QLP786534 QVL786443:QVL786534 RFH786443:RFH786534 RPD786443:RPD786534 RYZ786443:RYZ786534 SIV786443:SIV786534 SSR786443:SSR786534 TCN786443:TCN786534 TMJ786443:TMJ786534 TWF786443:TWF786534 UGB786443:UGB786534 UPX786443:UPX786534 UZT786443:UZT786534 VJP786443:VJP786534 VTL786443:VTL786534 WDH786443:WDH786534 WND786443:WND786534 WWZ786443:WWZ786534 AR851979:AR852070 KN851979:KN852070 UJ851979:UJ852070 AEF851979:AEF852070 AOB851979:AOB852070 AXX851979:AXX852070 BHT851979:BHT852070 BRP851979:BRP852070 CBL851979:CBL852070 CLH851979:CLH852070 CVD851979:CVD852070 DEZ851979:DEZ852070 DOV851979:DOV852070 DYR851979:DYR852070 EIN851979:EIN852070 ESJ851979:ESJ852070 FCF851979:FCF852070 FMB851979:FMB852070 FVX851979:FVX852070 GFT851979:GFT852070 GPP851979:GPP852070 GZL851979:GZL852070 HJH851979:HJH852070 HTD851979:HTD852070 ICZ851979:ICZ852070 IMV851979:IMV852070 IWR851979:IWR852070 JGN851979:JGN852070 JQJ851979:JQJ852070 KAF851979:KAF852070 KKB851979:KKB852070 KTX851979:KTX852070 LDT851979:LDT852070 LNP851979:LNP852070 LXL851979:LXL852070 MHH851979:MHH852070 MRD851979:MRD852070 NAZ851979:NAZ852070 NKV851979:NKV852070 NUR851979:NUR852070 OEN851979:OEN852070 OOJ851979:OOJ852070 OYF851979:OYF852070 PIB851979:PIB852070 PRX851979:PRX852070 QBT851979:QBT852070 QLP851979:QLP852070 QVL851979:QVL852070 RFH851979:RFH852070 RPD851979:RPD852070 RYZ851979:RYZ852070 SIV851979:SIV852070 SSR851979:SSR852070 TCN851979:TCN852070 TMJ851979:TMJ852070 TWF851979:TWF852070 UGB851979:UGB852070 UPX851979:UPX852070 UZT851979:UZT852070 VJP851979:VJP852070 VTL851979:VTL852070 WDH851979:WDH852070 WND851979:WND852070 WWZ851979:WWZ852070 AR917515:AR917606 KN917515:KN917606 UJ917515:UJ917606 AEF917515:AEF917606 AOB917515:AOB917606 AXX917515:AXX917606 BHT917515:BHT917606 BRP917515:BRP917606 CBL917515:CBL917606 CLH917515:CLH917606 CVD917515:CVD917606 DEZ917515:DEZ917606 DOV917515:DOV917606 DYR917515:DYR917606 EIN917515:EIN917606 ESJ917515:ESJ917606 FCF917515:FCF917606 FMB917515:FMB917606 FVX917515:FVX917606 GFT917515:GFT917606 GPP917515:GPP917606 GZL917515:GZL917606 HJH917515:HJH917606 HTD917515:HTD917606 ICZ917515:ICZ917606 IMV917515:IMV917606 IWR917515:IWR917606 JGN917515:JGN917606 JQJ917515:JQJ917606 KAF917515:KAF917606 KKB917515:KKB917606 KTX917515:KTX917606 LDT917515:LDT917606 LNP917515:LNP917606 LXL917515:LXL917606 MHH917515:MHH917606 MRD917515:MRD917606 NAZ917515:NAZ917606 NKV917515:NKV917606 NUR917515:NUR917606 OEN917515:OEN917606 OOJ917515:OOJ917606 OYF917515:OYF917606 PIB917515:PIB917606 PRX917515:PRX917606 QBT917515:QBT917606 QLP917515:QLP917606 QVL917515:QVL917606 RFH917515:RFH917606 RPD917515:RPD917606 RYZ917515:RYZ917606 SIV917515:SIV917606 SSR917515:SSR917606 TCN917515:TCN917606 TMJ917515:TMJ917606 TWF917515:TWF917606 UGB917515:UGB917606 UPX917515:UPX917606 UZT917515:UZT917606 VJP917515:VJP917606 VTL917515:VTL917606 WDH917515:WDH917606 WND917515:WND917606 WWZ917515:WWZ917606 AR983051:AR983142 KN983051:KN983142 UJ983051:UJ983142 AEF983051:AEF983142 AOB983051:AOB983142 AXX983051:AXX983142 BHT983051:BHT983142 BRP983051:BRP983142 CBL983051:CBL983142 CLH983051:CLH983142 CVD983051:CVD983142 DEZ983051:DEZ983142 DOV983051:DOV983142 DYR983051:DYR983142 EIN983051:EIN983142 ESJ983051:ESJ983142 FCF983051:FCF983142 FMB983051:FMB983142 FVX983051:FVX983142 GFT983051:GFT983142 GPP983051:GPP983142 GZL983051:GZL983142 HJH983051:HJH983142 HTD983051:HTD983142 ICZ983051:ICZ983142 IMV983051:IMV983142 IWR983051:IWR983142 JGN983051:JGN983142 JQJ983051:JQJ983142 KAF983051:KAF983142 KKB983051:KKB983142 KTX983051:KTX983142 LDT983051:LDT983142 LNP983051:LNP983142 LXL983051:LXL983142 MHH983051:MHH983142 MRD983051:MRD983142 NAZ983051:NAZ983142 NKV983051:NKV983142 NUR983051:NUR983142 OEN983051:OEN983142 OOJ983051:OOJ983142 OYF983051:OYF983142 PIB983051:PIB983142 PRX983051:PRX983142 QBT983051:QBT983142 QLP983051:QLP983142 QVL983051:QVL983142 RFH983051:RFH983142 RPD983051:RPD983142 RYZ983051:RYZ983142 SIV983051:SIV983142 SSR983051:SSR983142 TCN983051:TCN983142 TMJ983051:TMJ983142 TWF983051:TWF983142 UGB983051:UGB983142 UPX983051:UPX983142 UZT983051:UZT983142 VJP983051:VJP983142 VTL983051:VTL983142 WDH983051:WDH983142 WND983051:WND983142 WWZ983051:WWZ983142 AT11:AT102 KP11:KP102 UL11:UL102 AEH11:AEH102 AOD11:AOD102 AXZ11:AXZ102 BHV11:BHV102 BRR11:BRR102 CBN11:CBN102 CLJ11:CLJ102 CVF11:CVF102 DFB11:DFB102 DOX11:DOX102 DYT11:DYT102 EIP11:EIP102 ESL11:ESL102 FCH11:FCH102 FMD11:FMD102 FVZ11:FVZ102 GFV11:GFV102 GPR11:GPR102 GZN11:GZN102 HJJ11:HJJ102 HTF11:HTF102 IDB11:IDB102 IMX11:IMX102 IWT11:IWT102 JGP11:JGP102 JQL11:JQL102 KAH11:KAH102 KKD11:KKD102 KTZ11:KTZ102 LDV11:LDV102 LNR11:LNR102 LXN11:LXN102 MHJ11:MHJ102 MRF11:MRF102 NBB11:NBB102 NKX11:NKX102 NUT11:NUT102 OEP11:OEP102 OOL11:OOL102 OYH11:OYH102 PID11:PID102 PRZ11:PRZ102 QBV11:QBV102 QLR11:QLR102 QVN11:QVN102 RFJ11:RFJ102 RPF11:RPF102 RZB11:RZB102 SIX11:SIX102 SST11:SST102 TCP11:TCP102 TML11:TML102 TWH11:TWH102 UGD11:UGD102 UPZ11:UPZ102 UZV11:UZV102 VJR11:VJR102 VTN11:VTN102 WDJ11:WDJ102 WNF11:WNF102 WXB11:WXB102 AT65547:AT65638 KP65547:KP65638 UL65547:UL65638 AEH65547:AEH65638 AOD65547:AOD65638 AXZ65547:AXZ65638 BHV65547:BHV65638 BRR65547:BRR65638 CBN65547:CBN65638 CLJ65547:CLJ65638 CVF65547:CVF65638 DFB65547:DFB65638 DOX65547:DOX65638 DYT65547:DYT65638 EIP65547:EIP65638 ESL65547:ESL65638 FCH65547:FCH65638 FMD65547:FMD65638 FVZ65547:FVZ65638 GFV65547:GFV65638 GPR65547:GPR65638 GZN65547:GZN65638 HJJ65547:HJJ65638 HTF65547:HTF65638 IDB65547:IDB65638 IMX65547:IMX65638 IWT65547:IWT65638 JGP65547:JGP65638 JQL65547:JQL65638 KAH65547:KAH65638 KKD65547:KKD65638 KTZ65547:KTZ65638 LDV65547:LDV65638 LNR65547:LNR65638 LXN65547:LXN65638 MHJ65547:MHJ65638 MRF65547:MRF65638 NBB65547:NBB65638 NKX65547:NKX65638 NUT65547:NUT65638 OEP65547:OEP65638 OOL65547:OOL65638 OYH65547:OYH65638 PID65547:PID65638 PRZ65547:PRZ65638 QBV65547:QBV65638 QLR65547:QLR65638 QVN65547:QVN65638 RFJ65547:RFJ65638 RPF65547:RPF65638 RZB65547:RZB65638 SIX65547:SIX65638 SST65547:SST65638 TCP65547:TCP65638 TML65547:TML65638 TWH65547:TWH65638 UGD65547:UGD65638 UPZ65547:UPZ65638 UZV65547:UZV65638 VJR65547:VJR65638 VTN65547:VTN65638 WDJ65547:WDJ65638 WNF65547:WNF65638 WXB65547:WXB65638 AT131083:AT131174 KP131083:KP131174 UL131083:UL131174 AEH131083:AEH131174 AOD131083:AOD131174 AXZ131083:AXZ131174 BHV131083:BHV131174 BRR131083:BRR131174 CBN131083:CBN131174 CLJ131083:CLJ131174 CVF131083:CVF131174 DFB131083:DFB131174 DOX131083:DOX131174 DYT131083:DYT131174 EIP131083:EIP131174 ESL131083:ESL131174 FCH131083:FCH131174 FMD131083:FMD131174 FVZ131083:FVZ131174 GFV131083:GFV131174 GPR131083:GPR131174 GZN131083:GZN131174 HJJ131083:HJJ131174 HTF131083:HTF131174 IDB131083:IDB131174 IMX131083:IMX131174 IWT131083:IWT131174 JGP131083:JGP131174 JQL131083:JQL131174 KAH131083:KAH131174 KKD131083:KKD131174 KTZ131083:KTZ131174 LDV131083:LDV131174 LNR131083:LNR131174 LXN131083:LXN131174 MHJ131083:MHJ131174 MRF131083:MRF131174 NBB131083:NBB131174 NKX131083:NKX131174 NUT131083:NUT131174 OEP131083:OEP131174 OOL131083:OOL131174 OYH131083:OYH131174 PID131083:PID131174 PRZ131083:PRZ131174 QBV131083:QBV131174 QLR131083:QLR131174 QVN131083:QVN131174 RFJ131083:RFJ131174 RPF131083:RPF131174 RZB131083:RZB131174 SIX131083:SIX131174 SST131083:SST131174 TCP131083:TCP131174 TML131083:TML131174 TWH131083:TWH131174 UGD131083:UGD131174 UPZ131083:UPZ131174 UZV131083:UZV131174 VJR131083:VJR131174 VTN131083:VTN131174 WDJ131083:WDJ131174 WNF131083:WNF131174 WXB131083:WXB131174 AT196619:AT196710 KP196619:KP196710 UL196619:UL196710 AEH196619:AEH196710 AOD196619:AOD196710 AXZ196619:AXZ196710 BHV196619:BHV196710 BRR196619:BRR196710 CBN196619:CBN196710 CLJ196619:CLJ196710 CVF196619:CVF196710 DFB196619:DFB196710 DOX196619:DOX196710 DYT196619:DYT196710 EIP196619:EIP196710 ESL196619:ESL196710 FCH196619:FCH196710 FMD196619:FMD196710 FVZ196619:FVZ196710 GFV196619:GFV196710 GPR196619:GPR196710 GZN196619:GZN196710 HJJ196619:HJJ196710 HTF196619:HTF196710 IDB196619:IDB196710 IMX196619:IMX196710 IWT196619:IWT196710 JGP196619:JGP196710 JQL196619:JQL196710 KAH196619:KAH196710 KKD196619:KKD196710 KTZ196619:KTZ196710 LDV196619:LDV196710 LNR196619:LNR196710 LXN196619:LXN196710 MHJ196619:MHJ196710 MRF196619:MRF196710 NBB196619:NBB196710 NKX196619:NKX196710 NUT196619:NUT196710 OEP196619:OEP196710 OOL196619:OOL196710 OYH196619:OYH196710 PID196619:PID196710 PRZ196619:PRZ196710 QBV196619:QBV196710 QLR196619:QLR196710 QVN196619:QVN196710 RFJ196619:RFJ196710 RPF196619:RPF196710 RZB196619:RZB196710 SIX196619:SIX196710 SST196619:SST196710 TCP196619:TCP196710 TML196619:TML196710 TWH196619:TWH196710 UGD196619:UGD196710 UPZ196619:UPZ196710 UZV196619:UZV196710 VJR196619:VJR196710 VTN196619:VTN196710 WDJ196619:WDJ196710 WNF196619:WNF196710 WXB196619:WXB196710 AT262155:AT262246 KP262155:KP262246 UL262155:UL262246 AEH262155:AEH262246 AOD262155:AOD262246 AXZ262155:AXZ262246 BHV262155:BHV262246 BRR262155:BRR262246 CBN262155:CBN262246 CLJ262155:CLJ262246 CVF262155:CVF262246 DFB262155:DFB262246 DOX262155:DOX262246 DYT262155:DYT262246 EIP262155:EIP262246 ESL262155:ESL262246 FCH262155:FCH262246 FMD262155:FMD262246 FVZ262155:FVZ262246 GFV262155:GFV262246 GPR262155:GPR262246 GZN262155:GZN262246 HJJ262155:HJJ262246 HTF262155:HTF262246 IDB262155:IDB262246 IMX262155:IMX262246 IWT262155:IWT262246 JGP262155:JGP262246 JQL262155:JQL262246 KAH262155:KAH262246 KKD262155:KKD262246 KTZ262155:KTZ262246 LDV262155:LDV262246 LNR262155:LNR262246 LXN262155:LXN262246 MHJ262155:MHJ262246 MRF262155:MRF262246 NBB262155:NBB262246 NKX262155:NKX262246 NUT262155:NUT262246 OEP262155:OEP262246 OOL262155:OOL262246 OYH262155:OYH262246 PID262155:PID262246 PRZ262155:PRZ262246 QBV262155:QBV262246 QLR262155:QLR262246 QVN262155:QVN262246 RFJ262155:RFJ262246 RPF262155:RPF262246 RZB262155:RZB262246 SIX262155:SIX262246 SST262155:SST262246 TCP262155:TCP262246 TML262155:TML262246 TWH262155:TWH262246 UGD262155:UGD262246 UPZ262155:UPZ262246 UZV262155:UZV262246 VJR262155:VJR262246 VTN262155:VTN262246 WDJ262155:WDJ262246 WNF262155:WNF262246 WXB262155:WXB262246 AT327691:AT327782 KP327691:KP327782 UL327691:UL327782 AEH327691:AEH327782 AOD327691:AOD327782 AXZ327691:AXZ327782 BHV327691:BHV327782 BRR327691:BRR327782 CBN327691:CBN327782 CLJ327691:CLJ327782 CVF327691:CVF327782 DFB327691:DFB327782 DOX327691:DOX327782 DYT327691:DYT327782 EIP327691:EIP327782 ESL327691:ESL327782 FCH327691:FCH327782 FMD327691:FMD327782 FVZ327691:FVZ327782 GFV327691:GFV327782 GPR327691:GPR327782 GZN327691:GZN327782 HJJ327691:HJJ327782 HTF327691:HTF327782 IDB327691:IDB327782 IMX327691:IMX327782 IWT327691:IWT327782 JGP327691:JGP327782 JQL327691:JQL327782 KAH327691:KAH327782 KKD327691:KKD327782 KTZ327691:KTZ327782 LDV327691:LDV327782 LNR327691:LNR327782 LXN327691:LXN327782 MHJ327691:MHJ327782 MRF327691:MRF327782 NBB327691:NBB327782 NKX327691:NKX327782 NUT327691:NUT327782 OEP327691:OEP327782 OOL327691:OOL327782 OYH327691:OYH327782 PID327691:PID327782 PRZ327691:PRZ327782 QBV327691:QBV327782 QLR327691:QLR327782 QVN327691:QVN327782 RFJ327691:RFJ327782 RPF327691:RPF327782 RZB327691:RZB327782 SIX327691:SIX327782 SST327691:SST327782 TCP327691:TCP327782 TML327691:TML327782 TWH327691:TWH327782 UGD327691:UGD327782 UPZ327691:UPZ327782 UZV327691:UZV327782 VJR327691:VJR327782 VTN327691:VTN327782 WDJ327691:WDJ327782 WNF327691:WNF327782 WXB327691:WXB327782 AT393227:AT393318 KP393227:KP393318 UL393227:UL393318 AEH393227:AEH393318 AOD393227:AOD393318 AXZ393227:AXZ393318 BHV393227:BHV393318 BRR393227:BRR393318 CBN393227:CBN393318 CLJ393227:CLJ393318 CVF393227:CVF393318 DFB393227:DFB393318 DOX393227:DOX393318 DYT393227:DYT393318 EIP393227:EIP393318 ESL393227:ESL393318 FCH393227:FCH393318 FMD393227:FMD393318 FVZ393227:FVZ393318 GFV393227:GFV393318 GPR393227:GPR393318 GZN393227:GZN393318 HJJ393227:HJJ393318 HTF393227:HTF393318 IDB393227:IDB393318 IMX393227:IMX393318 IWT393227:IWT393318 JGP393227:JGP393318 JQL393227:JQL393318 KAH393227:KAH393318 KKD393227:KKD393318 KTZ393227:KTZ393318 LDV393227:LDV393318 LNR393227:LNR393318 LXN393227:LXN393318 MHJ393227:MHJ393318 MRF393227:MRF393318 NBB393227:NBB393318 NKX393227:NKX393318 NUT393227:NUT393318 OEP393227:OEP393318 OOL393227:OOL393318 OYH393227:OYH393318 PID393227:PID393318 PRZ393227:PRZ393318 QBV393227:QBV393318 QLR393227:QLR393318 QVN393227:QVN393318 RFJ393227:RFJ393318 RPF393227:RPF393318 RZB393227:RZB393318 SIX393227:SIX393318 SST393227:SST393318 TCP393227:TCP393318 TML393227:TML393318 TWH393227:TWH393318 UGD393227:UGD393318 UPZ393227:UPZ393318 UZV393227:UZV393318 VJR393227:VJR393318 VTN393227:VTN393318 WDJ393227:WDJ393318 WNF393227:WNF393318 WXB393227:WXB393318 AT458763:AT458854 KP458763:KP458854 UL458763:UL458854 AEH458763:AEH458854 AOD458763:AOD458854 AXZ458763:AXZ458854 BHV458763:BHV458854 BRR458763:BRR458854 CBN458763:CBN458854 CLJ458763:CLJ458854 CVF458763:CVF458854 DFB458763:DFB458854 DOX458763:DOX458854 DYT458763:DYT458854 EIP458763:EIP458854 ESL458763:ESL458854 FCH458763:FCH458854 FMD458763:FMD458854 FVZ458763:FVZ458854 GFV458763:GFV458854 GPR458763:GPR458854 GZN458763:GZN458854 HJJ458763:HJJ458854 HTF458763:HTF458854 IDB458763:IDB458854 IMX458763:IMX458854 IWT458763:IWT458854 JGP458763:JGP458854 JQL458763:JQL458854 KAH458763:KAH458854 KKD458763:KKD458854 KTZ458763:KTZ458854 LDV458763:LDV458854 LNR458763:LNR458854 LXN458763:LXN458854 MHJ458763:MHJ458854 MRF458763:MRF458854 NBB458763:NBB458854 NKX458763:NKX458854 NUT458763:NUT458854 OEP458763:OEP458854 OOL458763:OOL458854 OYH458763:OYH458854 PID458763:PID458854 PRZ458763:PRZ458854 QBV458763:QBV458854 QLR458763:QLR458854 QVN458763:QVN458854 RFJ458763:RFJ458854 RPF458763:RPF458854 RZB458763:RZB458854 SIX458763:SIX458854 SST458763:SST458854 TCP458763:TCP458854 TML458763:TML458854 TWH458763:TWH458854 UGD458763:UGD458854 UPZ458763:UPZ458854 UZV458763:UZV458854 VJR458763:VJR458854 VTN458763:VTN458854 WDJ458763:WDJ458854 WNF458763:WNF458854 WXB458763:WXB458854 AT524299:AT524390 KP524299:KP524390 UL524299:UL524390 AEH524299:AEH524390 AOD524299:AOD524390 AXZ524299:AXZ524390 BHV524299:BHV524390 BRR524299:BRR524390 CBN524299:CBN524390 CLJ524299:CLJ524390 CVF524299:CVF524390 DFB524299:DFB524390 DOX524299:DOX524390 DYT524299:DYT524390 EIP524299:EIP524390 ESL524299:ESL524390 FCH524299:FCH524390 FMD524299:FMD524390 FVZ524299:FVZ524390 GFV524299:GFV524390 GPR524299:GPR524390 GZN524299:GZN524390 HJJ524299:HJJ524390 HTF524299:HTF524390 IDB524299:IDB524390 IMX524299:IMX524390 IWT524299:IWT524390 JGP524299:JGP524390 JQL524299:JQL524390 KAH524299:KAH524390 KKD524299:KKD524390 KTZ524299:KTZ524390 LDV524299:LDV524390 LNR524299:LNR524390 LXN524299:LXN524390 MHJ524299:MHJ524390 MRF524299:MRF524390 NBB524299:NBB524390 NKX524299:NKX524390 NUT524299:NUT524390 OEP524299:OEP524390 OOL524299:OOL524390 OYH524299:OYH524390 PID524299:PID524390 PRZ524299:PRZ524390 QBV524299:QBV524390 QLR524299:QLR524390 QVN524299:QVN524390 RFJ524299:RFJ524390 RPF524299:RPF524390 RZB524299:RZB524390 SIX524299:SIX524390 SST524299:SST524390 TCP524299:TCP524390 TML524299:TML524390 TWH524299:TWH524390 UGD524299:UGD524390 UPZ524299:UPZ524390 UZV524299:UZV524390 VJR524299:VJR524390 VTN524299:VTN524390 WDJ524299:WDJ524390 WNF524299:WNF524390 WXB524299:WXB524390 AT589835:AT589926 KP589835:KP589926 UL589835:UL589926 AEH589835:AEH589926 AOD589835:AOD589926 AXZ589835:AXZ589926 BHV589835:BHV589926 BRR589835:BRR589926 CBN589835:CBN589926 CLJ589835:CLJ589926 CVF589835:CVF589926 DFB589835:DFB589926 DOX589835:DOX589926 DYT589835:DYT589926 EIP589835:EIP589926 ESL589835:ESL589926 FCH589835:FCH589926 FMD589835:FMD589926 FVZ589835:FVZ589926 GFV589835:GFV589926 GPR589835:GPR589926 GZN589835:GZN589926 HJJ589835:HJJ589926 HTF589835:HTF589926 IDB589835:IDB589926 IMX589835:IMX589926 IWT589835:IWT589926 JGP589835:JGP589926 JQL589835:JQL589926 KAH589835:KAH589926 KKD589835:KKD589926 KTZ589835:KTZ589926 LDV589835:LDV589926 LNR589835:LNR589926 LXN589835:LXN589926 MHJ589835:MHJ589926 MRF589835:MRF589926 NBB589835:NBB589926 NKX589835:NKX589926 NUT589835:NUT589926 OEP589835:OEP589926 OOL589835:OOL589926 OYH589835:OYH589926 PID589835:PID589926 PRZ589835:PRZ589926 QBV589835:QBV589926 QLR589835:QLR589926 QVN589835:QVN589926 RFJ589835:RFJ589926 RPF589835:RPF589926 RZB589835:RZB589926 SIX589835:SIX589926 SST589835:SST589926 TCP589835:TCP589926 TML589835:TML589926 TWH589835:TWH589926 UGD589835:UGD589926 UPZ589835:UPZ589926 UZV589835:UZV589926 VJR589835:VJR589926 VTN589835:VTN589926 WDJ589835:WDJ589926 WNF589835:WNF589926 WXB589835:WXB589926 AT655371:AT655462 KP655371:KP655462 UL655371:UL655462 AEH655371:AEH655462 AOD655371:AOD655462 AXZ655371:AXZ655462 BHV655371:BHV655462 BRR655371:BRR655462 CBN655371:CBN655462 CLJ655371:CLJ655462 CVF655371:CVF655462 DFB655371:DFB655462 DOX655371:DOX655462 DYT655371:DYT655462 EIP655371:EIP655462 ESL655371:ESL655462 FCH655371:FCH655462 FMD655371:FMD655462 FVZ655371:FVZ655462 GFV655371:GFV655462 GPR655371:GPR655462 GZN655371:GZN655462 HJJ655371:HJJ655462 HTF655371:HTF655462 IDB655371:IDB655462 IMX655371:IMX655462 IWT655371:IWT655462 JGP655371:JGP655462 JQL655371:JQL655462 KAH655371:KAH655462 KKD655371:KKD655462 KTZ655371:KTZ655462 LDV655371:LDV655462 LNR655371:LNR655462 LXN655371:LXN655462 MHJ655371:MHJ655462 MRF655371:MRF655462 NBB655371:NBB655462 NKX655371:NKX655462 NUT655371:NUT655462 OEP655371:OEP655462 OOL655371:OOL655462 OYH655371:OYH655462 PID655371:PID655462 PRZ655371:PRZ655462 QBV655371:QBV655462 QLR655371:QLR655462 QVN655371:QVN655462 RFJ655371:RFJ655462 RPF655371:RPF655462 RZB655371:RZB655462 SIX655371:SIX655462 SST655371:SST655462 TCP655371:TCP655462 TML655371:TML655462 TWH655371:TWH655462 UGD655371:UGD655462 UPZ655371:UPZ655462 UZV655371:UZV655462 VJR655371:VJR655462 VTN655371:VTN655462 WDJ655371:WDJ655462 WNF655371:WNF655462 WXB655371:WXB655462 AT720907:AT720998 KP720907:KP720998 UL720907:UL720998 AEH720907:AEH720998 AOD720907:AOD720998 AXZ720907:AXZ720998 BHV720907:BHV720998 BRR720907:BRR720998 CBN720907:CBN720998 CLJ720907:CLJ720998 CVF720907:CVF720998 DFB720907:DFB720998 DOX720907:DOX720998 DYT720907:DYT720998 EIP720907:EIP720998 ESL720907:ESL720998 FCH720907:FCH720998 FMD720907:FMD720998 FVZ720907:FVZ720998 GFV720907:GFV720998 GPR720907:GPR720998 GZN720907:GZN720998 HJJ720907:HJJ720998 HTF720907:HTF720998 IDB720907:IDB720998 IMX720907:IMX720998 IWT720907:IWT720998 JGP720907:JGP720998 JQL720907:JQL720998 KAH720907:KAH720998 KKD720907:KKD720998 KTZ720907:KTZ720998 LDV720907:LDV720998 LNR720907:LNR720998 LXN720907:LXN720998 MHJ720907:MHJ720998 MRF720907:MRF720998 NBB720907:NBB720998 NKX720907:NKX720998 NUT720907:NUT720998 OEP720907:OEP720998 OOL720907:OOL720998 OYH720907:OYH720998 PID720907:PID720998 PRZ720907:PRZ720998 QBV720907:QBV720998 QLR720907:QLR720998 QVN720907:QVN720998 RFJ720907:RFJ720998 RPF720907:RPF720998 RZB720907:RZB720998 SIX720907:SIX720998 SST720907:SST720998 TCP720907:TCP720998 TML720907:TML720998 TWH720907:TWH720998 UGD720907:UGD720998 UPZ720907:UPZ720998 UZV720907:UZV720998 VJR720907:VJR720998 VTN720907:VTN720998 WDJ720907:WDJ720998 WNF720907:WNF720998 WXB720907:WXB720998 AT786443:AT786534 KP786443:KP786534 UL786443:UL786534 AEH786443:AEH786534 AOD786443:AOD786534 AXZ786443:AXZ786534 BHV786443:BHV786534 BRR786443:BRR786534 CBN786443:CBN786534 CLJ786443:CLJ786534 CVF786443:CVF786534 DFB786443:DFB786534 DOX786443:DOX786534 DYT786443:DYT786534 EIP786443:EIP786534 ESL786443:ESL786534 FCH786443:FCH786534 FMD786443:FMD786534 FVZ786443:FVZ786534 GFV786443:GFV786534 GPR786443:GPR786534 GZN786443:GZN786534 HJJ786443:HJJ786534 HTF786443:HTF786534 IDB786443:IDB786534 IMX786443:IMX786534 IWT786443:IWT786534 JGP786443:JGP786534 JQL786443:JQL786534 KAH786443:KAH786534 KKD786443:KKD786534 KTZ786443:KTZ786534 LDV786443:LDV786534 LNR786443:LNR786534 LXN786443:LXN786534 MHJ786443:MHJ786534 MRF786443:MRF786534 NBB786443:NBB786534 NKX786443:NKX786534 NUT786443:NUT786534 OEP786443:OEP786534 OOL786443:OOL786534 OYH786443:OYH786534 PID786443:PID786534 PRZ786443:PRZ786534 QBV786443:QBV786534 QLR786443:QLR786534 QVN786443:QVN786534 RFJ786443:RFJ786534 RPF786443:RPF786534 RZB786443:RZB786534 SIX786443:SIX786534 SST786443:SST786534 TCP786443:TCP786534 TML786443:TML786534 TWH786443:TWH786534 UGD786443:UGD786534 UPZ786443:UPZ786534 UZV786443:UZV786534 VJR786443:VJR786534 VTN786443:VTN786534 WDJ786443:WDJ786534 WNF786443:WNF786534 WXB786443:WXB786534 AT851979:AT852070 KP851979:KP852070 UL851979:UL852070 AEH851979:AEH852070 AOD851979:AOD852070 AXZ851979:AXZ852070 BHV851979:BHV852070 BRR851979:BRR852070 CBN851979:CBN852070 CLJ851979:CLJ852070 CVF851979:CVF852070 DFB851979:DFB852070 DOX851979:DOX852070 DYT851979:DYT852070 EIP851979:EIP852070 ESL851979:ESL852070 FCH851979:FCH852070 FMD851979:FMD852070 FVZ851979:FVZ852070 GFV851979:GFV852070 GPR851979:GPR852070 GZN851979:GZN852070 HJJ851979:HJJ852070 HTF851979:HTF852070 IDB851979:IDB852070 IMX851979:IMX852070 IWT851979:IWT852070 JGP851979:JGP852070 JQL851979:JQL852070 KAH851979:KAH852070 KKD851979:KKD852070 KTZ851979:KTZ852070 LDV851979:LDV852070 LNR851979:LNR852070 LXN851979:LXN852070 MHJ851979:MHJ852070 MRF851979:MRF852070 NBB851979:NBB852070 NKX851979:NKX852070 NUT851979:NUT852070 OEP851979:OEP852070 OOL851979:OOL852070 OYH851979:OYH852070 PID851979:PID852070 PRZ851979:PRZ852070 QBV851979:QBV852070 QLR851979:QLR852070 QVN851979:QVN852070 RFJ851979:RFJ852070 RPF851979:RPF852070 RZB851979:RZB852070 SIX851979:SIX852070 SST851979:SST852070 TCP851979:TCP852070 TML851979:TML852070 TWH851979:TWH852070 UGD851979:UGD852070 UPZ851979:UPZ852070 UZV851979:UZV852070 VJR851979:VJR852070 VTN851979:VTN852070 WDJ851979:WDJ852070 WNF851979:WNF852070 WXB851979:WXB852070 AT917515:AT917606 KP917515:KP917606 UL917515:UL917606 AEH917515:AEH917606 AOD917515:AOD917606 AXZ917515:AXZ917606 BHV917515:BHV917606 BRR917515:BRR917606 CBN917515:CBN917606 CLJ917515:CLJ917606 CVF917515:CVF917606 DFB917515:DFB917606 DOX917515:DOX917606 DYT917515:DYT917606 EIP917515:EIP917606 ESL917515:ESL917606 FCH917515:FCH917606 FMD917515:FMD917606 FVZ917515:FVZ917606 GFV917515:GFV917606 GPR917515:GPR917606 GZN917515:GZN917606 HJJ917515:HJJ917606 HTF917515:HTF917606 IDB917515:IDB917606 IMX917515:IMX917606 IWT917515:IWT917606 JGP917515:JGP917606 JQL917515:JQL917606 KAH917515:KAH917606 KKD917515:KKD917606 KTZ917515:KTZ917606 LDV917515:LDV917606 LNR917515:LNR917606 LXN917515:LXN917606 MHJ917515:MHJ917606 MRF917515:MRF917606 NBB917515:NBB917606 NKX917515:NKX917606 NUT917515:NUT917606 OEP917515:OEP917606 OOL917515:OOL917606 OYH917515:OYH917606 PID917515:PID917606 PRZ917515:PRZ917606 QBV917515:QBV917606 QLR917515:QLR917606 QVN917515:QVN917606 RFJ917515:RFJ917606 RPF917515:RPF917606 RZB917515:RZB917606 SIX917515:SIX917606 SST917515:SST917606 TCP917515:TCP917606 TML917515:TML917606 TWH917515:TWH917606 UGD917515:UGD917606 UPZ917515:UPZ917606 UZV917515:UZV917606 VJR917515:VJR917606 VTN917515:VTN917606 WDJ917515:WDJ917606 WNF917515:WNF917606 WXB917515:WXB917606 AT983051:AT983142 KP983051:KP983142 UL983051:UL983142 AEH983051:AEH983142 AOD983051:AOD983142 AXZ983051:AXZ983142 BHV983051:BHV983142 BRR983051:BRR983142 CBN983051:CBN983142 CLJ983051:CLJ983142 CVF983051:CVF983142 DFB983051:DFB983142 DOX983051:DOX983142 DYT983051:DYT983142 EIP983051:EIP983142 ESL983051:ESL983142 FCH983051:FCH983142 FMD983051:FMD983142 FVZ983051:FVZ983142 GFV983051:GFV983142 GPR983051:GPR983142 GZN983051:GZN983142 HJJ983051:HJJ983142 HTF983051:HTF983142 IDB983051:IDB983142 IMX983051:IMX983142 IWT983051:IWT983142 JGP983051:JGP983142 JQL983051:JQL983142 KAH983051:KAH983142 KKD983051:KKD983142 KTZ983051:KTZ983142 LDV983051:LDV983142 LNR983051:LNR983142 LXN983051:LXN983142 MHJ983051:MHJ983142 MRF983051:MRF983142 NBB983051:NBB983142 NKX983051:NKX983142 NUT983051:NUT983142 OEP983051:OEP983142 OOL983051:OOL983142 OYH983051:OYH983142 PID983051:PID983142 PRZ983051:PRZ983142 QBV983051:QBV983142 QLR983051:QLR983142 QVN983051:QVN983142 RFJ983051:RFJ983142 RPF983051:RPF983142 RZB983051:RZB983142 SIX983051:SIX983142 SST983051:SST983142 TCP983051:TCP983142 TML983051:TML983142 TWH983051:TWH983142 UGD983051:UGD983142 UPZ983051:UPZ983142 UZV983051:UZV983142 VJR983051:VJR983142 VTN983051:VTN983142 WDJ983051:WDJ983142 WNF983051:WNF983142 WXB983051:WXB983142 AV11:AV102 KR11:KR102 UN11:UN102 AEJ11:AEJ102 AOF11:AOF102 AYB11:AYB102 BHX11:BHX102 BRT11:BRT102 CBP11:CBP102 CLL11:CLL102 CVH11:CVH102 DFD11:DFD102 DOZ11:DOZ102 DYV11:DYV102 EIR11:EIR102 ESN11:ESN102 FCJ11:FCJ102 FMF11:FMF102 FWB11:FWB102 GFX11:GFX102 GPT11:GPT102 GZP11:GZP102 HJL11:HJL102 HTH11:HTH102 IDD11:IDD102 IMZ11:IMZ102 IWV11:IWV102 JGR11:JGR102 JQN11:JQN102 KAJ11:KAJ102 KKF11:KKF102 KUB11:KUB102 LDX11:LDX102 LNT11:LNT102 LXP11:LXP102 MHL11:MHL102 MRH11:MRH102 NBD11:NBD102 NKZ11:NKZ102 NUV11:NUV102 OER11:OER102 OON11:OON102 OYJ11:OYJ102 PIF11:PIF102 PSB11:PSB102 QBX11:QBX102 QLT11:QLT102 QVP11:QVP102 RFL11:RFL102 RPH11:RPH102 RZD11:RZD102 SIZ11:SIZ102 SSV11:SSV102 TCR11:TCR102 TMN11:TMN102 TWJ11:TWJ102 UGF11:UGF102 UQB11:UQB102 UZX11:UZX102 VJT11:VJT102 VTP11:VTP102 WDL11:WDL102 WNH11:WNH102 WXD11:WXD102 AV65547:AV65638 KR65547:KR65638 UN65547:UN65638 AEJ65547:AEJ65638 AOF65547:AOF65638 AYB65547:AYB65638 BHX65547:BHX65638 BRT65547:BRT65638 CBP65547:CBP65638 CLL65547:CLL65638 CVH65547:CVH65638 DFD65547:DFD65638 DOZ65547:DOZ65638 DYV65547:DYV65638 EIR65547:EIR65638 ESN65547:ESN65638 FCJ65547:FCJ65638 FMF65547:FMF65638 FWB65547:FWB65638 GFX65547:GFX65638 GPT65547:GPT65638 GZP65547:GZP65638 HJL65547:HJL65638 HTH65547:HTH65638 IDD65547:IDD65638 IMZ65547:IMZ65638 IWV65547:IWV65638 JGR65547:JGR65638 JQN65547:JQN65638 KAJ65547:KAJ65638 KKF65547:KKF65638 KUB65547:KUB65638 LDX65547:LDX65638 LNT65547:LNT65638 LXP65547:LXP65638 MHL65547:MHL65638 MRH65547:MRH65638 NBD65547:NBD65638 NKZ65547:NKZ65638 NUV65547:NUV65638 OER65547:OER65638 OON65547:OON65638 OYJ65547:OYJ65638 PIF65547:PIF65638 PSB65547:PSB65638 QBX65547:QBX65638 QLT65547:QLT65638 QVP65547:QVP65638 RFL65547:RFL65638 RPH65547:RPH65638 RZD65547:RZD65638 SIZ65547:SIZ65638 SSV65547:SSV65638 TCR65547:TCR65638 TMN65547:TMN65638 TWJ65547:TWJ65638 UGF65547:UGF65638 UQB65547:UQB65638 UZX65547:UZX65638 VJT65547:VJT65638 VTP65547:VTP65638 WDL65547:WDL65638 WNH65547:WNH65638 WXD65547:WXD65638 AV131083:AV131174 KR131083:KR131174 UN131083:UN131174 AEJ131083:AEJ131174 AOF131083:AOF131174 AYB131083:AYB131174 BHX131083:BHX131174 BRT131083:BRT131174 CBP131083:CBP131174 CLL131083:CLL131174 CVH131083:CVH131174 DFD131083:DFD131174 DOZ131083:DOZ131174 DYV131083:DYV131174 EIR131083:EIR131174 ESN131083:ESN131174 FCJ131083:FCJ131174 FMF131083:FMF131174 FWB131083:FWB131174 GFX131083:GFX131174 GPT131083:GPT131174 GZP131083:GZP131174 HJL131083:HJL131174 HTH131083:HTH131174 IDD131083:IDD131174 IMZ131083:IMZ131174 IWV131083:IWV131174 JGR131083:JGR131174 JQN131083:JQN131174 KAJ131083:KAJ131174 KKF131083:KKF131174 KUB131083:KUB131174 LDX131083:LDX131174 LNT131083:LNT131174 LXP131083:LXP131174 MHL131083:MHL131174 MRH131083:MRH131174 NBD131083:NBD131174 NKZ131083:NKZ131174 NUV131083:NUV131174 OER131083:OER131174 OON131083:OON131174 OYJ131083:OYJ131174 PIF131083:PIF131174 PSB131083:PSB131174 QBX131083:QBX131174 QLT131083:QLT131174 QVP131083:QVP131174 RFL131083:RFL131174 RPH131083:RPH131174 RZD131083:RZD131174 SIZ131083:SIZ131174 SSV131083:SSV131174 TCR131083:TCR131174 TMN131083:TMN131174 TWJ131083:TWJ131174 UGF131083:UGF131174 UQB131083:UQB131174 UZX131083:UZX131174 VJT131083:VJT131174 VTP131083:VTP131174 WDL131083:WDL131174 WNH131083:WNH131174 WXD131083:WXD131174 AV196619:AV196710 KR196619:KR196710 UN196619:UN196710 AEJ196619:AEJ196710 AOF196619:AOF196710 AYB196619:AYB196710 BHX196619:BHX196710 BRT196619:BRT196710 CBP196619:CBP196710 CLL196619:CLL196710 CVH196619:CVH196710 DFD196619:DFD196710 DOZ196619:DOZ196710 DYV196619:DYV196710 EIR196619:EIR196710 ESN196619:ESN196710 FCJ196619:FCJ196710 FMF196619:FMF196710 FWB196619:FWB196710 GFX196619:GFX196710 GPT196619:GPT196710 GZP196619:GZP196710 HJL196619:HJL196710 HTH196619:HTH196710 IDD196619:IDD196710 IMZ196619:IMZ196710 IWV196619:IWV196710 JGR196619:JGR196710 JQN196619:JQN196710 KAJ196619:KAJ196710 KKF196619:KKF196710 KUB196619:KUB196710 LDX196619:LDX196710 LNT196619:LNT196710 LXP196619:LXP196710 MHL196619:MHL196710 MRH196619:MRH196710 NBD196619:NBD196710 NKZ196619:NKZ196710 NUV196619:NUV196710 OER196619:OER196710 OON196619:OON196710 OYJ196619:OYJ196710 PIF196619:PIF196710 PSB196619:PSB196710 QBX196619:QBX196710 QLT196619:QLT196710 QVP196619:QVP196710 RFL196619:RFL196710 RPH196619:RPH196710 RZD196619:RZD196710 SIZ196619:SIZ196710 SSV196619:SSV196710 TCR196619:TCR196710 TMN196619:TMN196710 TWJ196619:TWJ196710 UGF196619:UGF196710 UQB196619:UQB196710 UZX196619:UZX196710 VJT196619:VJT196710 VTP196619:VTP196710 WDL196619:WDL196710 WNH196619:WNH196710 WXD196619:WXD196710 AV262155:AV262246 KR262155:KR262246 UN262155:UN262246 AEJ262155:AEJ262246 AOF262155:AOF262246 AYB262155:AYB262246 BHX262155:BHX262246 BRT262155:BRT262246 CBP262155:CBP262246 CLL262155:CLL262246 CVH262155:CVH262246 DFD262155:DFD262246 DOZ262155:DOZ262246 DYV262155:DYV262246 EIR262155:EIR262246 ESN262155:ESN262246 FCJ262155:FCJ262246 FMF262155:FMF262246 FWB262155:FWB262246 GFX262155:GFX262246 GPT262155:GPT262246 GZP262155:GZP262246 HJL262155:HJL262246 HTH262155:HTH262246 IDD262155:IDD262246 IMZ262155:IMZ262246 IWV262155:IWV262246 JGR262155:JGR262246 JQN262155:JQN262246 KAJ262155:KAJ262246 KKF262155:KKF262246 KUB262155:KUB262246 LDX262155:LDX262246 LNT262155:LNT262246 LXP262155:LXP262246 MHL262155:MHL262246 MRH262155:MRH262246 NBD262155:NBD262246 NKZ262155:NKZ262246 NUV262155:NUV262246 OER262155:OER262246 OON262155:OON262246 OYJ262155:OYJ262246 PIF262155:PIF262246 PSB262155:PSB262246 QBX262155:QBX262246 QLT262155:QLT262246 QVP262155:QVP262246 RFL262155:RFL262246 RPH262155:RPH262246 RZD262155:RZD262246 SIZ262155:SIZ262246 SSV262155:SSV262246 TCR262155:TCR262246 TMN262155:TMN262246 TWJ262155:TWJ262246 UGF262155:UGF262246 UQB262155:UQB262246 UZX262155:UZX262246 VJT262155:VJT262246 VTP262155:VTP262246 WDL262155:WDL262246 WNH262155:WNH262246 WXD262155:WXD262246 AV327691:AV327782 KR327691:KR327782 UN327691:UN327782 AEJ327691:AEJ327782 AOF327691:AOF327782 AYB327691:AYB327782 BHX327691:BHX327782 BRT327691:BRT327782 CBP327691:CBP327782 CLL327691:CLL327782 CVH327691:CVH327782 DFD327691:DFD327782 DOZ327691:DOZ327782 DYV327691:DYV327782 EIR327691:EIR327782 ESN327691:ESN327782 FCJ327691:FCJ327782 FMF327691:FMF327782 FWB327691:FWB327782 GFX327691:GFX327782 GPT327691:GPT327782 GZP327691:GZP327782 HJL327691:HJL327782 HTH327691:HTH327782 IDD327691:IDD327782 IMZ327691:IMZ327782 IWV327691:IWV327782 JGR327691:JGR327782 JQN327691:JQN327782 KAJ327691:KAJ327782 KKF327691:KKF327782 KUB327691:KUB327782 LDX327691:LDX327782 LNT327691:LNT327782 LXP327691:LXP327782 MHL327691:MHL327782 MRH327691:MRH327782 NBD327691:NBD327782 NKZ327691:NKZ327782 NUV327691:NUV327782 OER327691:OER327782 OON327691:OON327782 OYJ327691:OYJ327782 PIF327691:PIF327782 PSB327691:PSB327782 QBX327691:QBX327782 QLT327691:QLT327782 QVP327691:QVP327782 RFL327691:RFL327782 RPH327691:RPH327782 RZD327691:RZD327782 SIZ327691:SIZ327782 SSV327691:SSV327782 TCR327691:TCR327782 TMN327691:TMN327782 TWJ327691:TWJ327782 UGF327691:UGF327782 UQB327691:UQB327782 UZX327691:UZX327782 VJT327691:VJT327782 VTP327691:VTP327782 WDL327691:WDL327782 WNH327691:WNH327782 WXD327691:WXD327782 AV393227:AV393318 KR393227:KR393318 UN393227:UN393318 AEJ393227:AEJ393318 AOF393227:AOF393318 AYB393227:AYB393318 BHX393227:BHX393318 BRT393227:BRT393318 CBP393227:CBP393318 CLL393227:CLL393318 CVH393227:CVH393318 DFD393227:DFD393318 DOZ393227:DOZ393318 DYV393227:DYV393318 EIR393227:EIR393318 ESN393227:ESN393318 FCJ393227:FCJ393318 FMF393227:FMF393318 FWB393227:FWB393318 GFX393227:GFX393318 GPT393227:GPT393318 GZP393227:GZP393318 HJL393227:HJL393318 HTH393227:HTH393318 IDD393227:IDD393318 IMZ393227:IMZ393318 IWV393227:IWV393318 JGR393227:JGR393318 JQN393227:JQN393318 KAJ393227:KAJ393318 KKF393227:KKF393318 KUB393227:KUB393318 LDX393227:LDX393318 LNT393227:LNT393318 LXP393227:LXP393318 MHL393227:MHL393318 MRH393227:MRH393318 NBD393227:NBD393318 NKZ393227:NKZ393318 NUV393227:NUV393318 OER393227:OER393318 OON393227:OON393318 OYJ393227:OYJ393318 PIF393227:PIF393318 PSB393227:PSB393318 QBX393227:QBX393318 QLT393227:QLT393318 QVP393227:QVP393318 RFL393227:RFL393318 RPH393227:RPH393318 RZD393227:RZD393318 SIZ393227:SIZ393318 SSV393227:SSV393318 TCR393227:TCR393318 TMN393227:TMN393318 TWJ393227:TWJ393318 UGF393227:UGF393318 UQB393227:UQB393318 UZX393227:UZX393318 VJT393227:VJT393318 VTP393227:VTP393318 WDL393227:WDL393318 WNH393227:WNH393318 WXD393227:WXD393318 AV458763:AV458854 KR458763:KR458854 UN458763:UN458854 AEJ458763:AEJ458854 AOF458763:AOF458854 AYB458763:AYB458854 BHX458763:BHX458854 BRT458763:BRT458854 CBP458763:CBP458854 CLL458763:CLL458854 CVH458763:CVH458854 DFD458763:DFD458854 DOZ458763:DOZ458854 DYV458763:DYV458854 EIR458763:EIR458854 ESN458763:ESN458854 FCJ458763:FCJ458854 FMF458763:FMF458854 FWB458763:FWB458854 GFX458763:GFX458854 GPT458763:GPT458854 GZP458763:GZP458854 HJL458763:HJL458854 HTH458763:HTH458854 IDD458763:IDD458854 IMZ458763:IMZ458854 IWV458763:IWV458854 JGR458763:JGR458854 JQN458763:JQN458854 KAJ458763:KAJ458854 KKF458763:KKF458854 KUB458763:KUB458854 LDX458763:LDX458854 LNT458763:LNT458854 LXP458763:LXP458854 MHL458763:MHL458854 MRH458763:MRH458854 NBD458763:NBD458854 NKZ458763:NKZ458854 NUV458763:NUV458854 OER458763:OER458854 OON458763:OON458854 OYJ458763:OYJ458854 PIF458763:PIF458854 PSB458763:PSB458854 QBX458763:QBX458854 QLT458763:QLT458854 QVP458763:QVP458854 RFL458763:RFL458854 RPH458763:RPH458854 RZD458763:RZD458854 SIZ458763:SIZ458854 SSV458763:SSV458854 TCR458763:TCR458854 TMN458763:TMN458854 TWJ458763:TWJ458854 UGF458763:UGF458854 UQB458763:UQB458854 UZX458763:UZX458854 VJT458763:VJT458854 VTP458763:VTP458854 WDL458763:WDL458854 WNH458763:WNH458854 WXD458763:WXD458854 AV524299:AV524390 KR524299:KR524390 UN524299:UN524390 AEJ524299:AEJ524390 AOF524299:AOF524390 AYB524299:AYB524390 BHX524299:BHX524390 BRT524299:BRT524390 CBP524299:CBP524390 CLL524299:CLL524390 CVH524299:CVH524390 DFD524299:DFD524390 DOZ524299:DOZ524390 DYV524299:DYV524390 EIR524299:EIR524390 ESN524299:ESN524390 FCJ524299:FCJ524390 FMF524299:FMF524390 FWB524299:FWB524390 GFX524299:GFX524390 GPT524299:GPT524390 GZP524299:GZP524390 HJL524299:HJL524390 HTH524299:HTH524390 IDD524299:IDD524390 IMZ524299:IMZ524390 IWV524299:IWV524390 JGR524299:JGR524390 JQN524299:JQN524390 KAJ524299:KAJ524390 KKF524299:KKF524390 KUB524299:KUB524390 LDX524299:LDX524390 LNT524299:LNT524390 LXP524299:LXP524390 MHL524299:MHL524390 MRH524299:MRH524390 NBD524299:NBD524390 NKZ524299:NKZ524390 NUV524299:NUV524390 OER524299:OER524390 OON524299:OON524390 OYJ524299:OYJ524390 PIF524299:PIF524390 PSB524299:PSB524390 QBX524299:QBX524390 QLT524299:QLT524390 QVP524299:QVP524390 RFL524299:RFL524390 RPH524299:RPH524390 RZD524299:RZD524390 SIZ524299:SIZ524390 SSV524299:SSV524390 TCR524299:TCR524390 TMN524299:TMN524390 TWJ524299:TWJ524390 UGF524299:UGF524390 UQB524299:UQB524390 UZX524299:UZX524390 VJT524299:VJT524390 VTP524299:VTP524390 WDL524299:WDL524390 WNH524299:WNH524390 WXD524299:WXD524390 AV589835:AV589926 KR589835:KR589926 UN589835:UN589926 AEJ589835:AEJ589926 AOF589835:AOF589926 AYB589835:AYB589926 BHX589835:BHX589926 BRT589835:BRT589926 CBP589835:CBP589926 CLL589835:CLL589926 CVH589835:CVH589926 DFD589835:DFD589926 DOZ589835:DOZ589926 DYV589835:DYV589926 EIR589835:EIR589926 ESN589835:ESN589926 FCJ589835:FCJ589926 FMF589835:FMF589926 FWB589835:FWB589926 GFX589835:GFX589926 GPT589835:GPT589926 GZP589835:GZP589926 HJL589835:HJL589926 HTH589835:HTH589926 IDD589835:IDD589926 IMZ589835:IMZ589926 IWV589835:IWV589926 JGR589835:JGR589926 JQN589835:JQN589926 KAJ589835:KAJ589926 KKF589835:KKF589926 KUB589835:KUB589926 LDX589835:LDX589926 LNT589835:LNT589926 LXP589835:LXP589926 MHL589835:MHL589926 MRH589835:MRH589926 NBD589835:NBD589926 NKZ589835:NKZ589926 NUV589835:NUV589926 OER589835:OER589926 OON589835:OON589926 OYJ589835:OYJ589926 PIF589835:PIF589926 PSB589835:PSB589926 QBX589835:QBX589926 QLT589835:QLT589926 QVP589835:QVP589926 RFL589835:RFL589926 RPH589835:RPH589926 RZD589835:RZD589926 SIZ589835:SIZ589926 SSV589835:SSV589926 TCR589835:TCR589926 TMN589835:TMN589926 TWJ589835:TWJ589926 UGF589835:UGF589926 UQB589835:UQB589926 UZX589835:UZX589926 VJT589835:VJT589926 VTP589835:VTP589926 WDL589835:WDL589926 WNH589835:WNH589926 WXD589835:WXD589926 AV655371:AV655462 KR655371:KR655462 UN655371:UN655462 AEJ655371:AEJ655462 AOF655371:AOF655462 AYB655371:AYB655462 BHX655371:BHX655462 BRT655371:BRT655462 CBP655371:CBP655462 CLL655371:CLL655462 CVH655371:CVH655462 DFD655371:DFD655462 DOZ655371:DOZ655462 DYV655371:DYV655462 EIR655371:EIR655462 ESN655371:ESN655462 FCJ655371:FCJ655462 FMF655371:FMF655462 FWB655371:FWB655462 GFX655371:GFX655462 GPT655371:GPT655462 GZP655371:GZP655462 HJL655371:HJL655462 HTH655371:HTH655462 IDD655371:IDD655462 IMZ655371:IMZ655462 IWV655371:IWV655462 JGR655371:JGR655462 JQN655371:JQN655462 KAJ655371:KAJ655462 KKF655371:KKF655462 KUB655371:KUB655462 LDX655371:LDX655462 LNT655371:LNT655462 LXP655371:LXP655462 MHL655371:MHL655462 MRH655371:MRH655462 NBD655371:NBD655462 NKZ655371:NKZ655462 NUV655371:NUV655462 OER655371:OER655462 OON655371:OON655462 OYJ655371:OYJ655462 PIF655371:PIF655462 PSB655371:PSB655462 QBX655371:QBX655462 QLT655371:QLT655462 QVP655371:QVP655462 RFL655371:RFL655462 RPH655371:RPH655462 RZD655371:RZD655462 SIZ655371:SIZ655462 SSV655371:SSV655462 TCR655371:TCR655462 TMN655371:TMN655462 TWJ655371:TWJ655462 UGF655371:UGF655462 UQB655371:UQB655462 UZX655371:UZX655462 VJT655371:VJT655462 VTP655371:VTP655462 WDL655371:WDL655462 WNH655371:WNH655462 WXD655371:WXD655462 AV720907:AV720998 KR720907:KR720998 UN720907:UN720998 AEJ720907:AEJ720998 AOF720907:AOF720998 AYB720907:AYB720998 BHX720907:BHX720998 BRT720907:BRT720998 CBP720907:CBP720998 CLL720907:CLL720998 CVH720907:CVH720998 DFD720907:DFD720998 DOZ720907:DOZ720998 DYV720907:DYV720998 EIR720907:EIR720998 ESN720907:ESN720998 FCJ720907:FCJ720998 FMF720907:FMF720998 FWB720907:FWB720998 GFX720907:GFX720998 GPT720907:GPT720998 GZP720907:GZP720998 HJL720907:HJL720998 HTH720907:HTH720998 IDD720907:IDD720998 IMZ720907:IMZ720998 IWV720907:IWV720998 JGR720907:JGR720998 JQN720907:JQN720998 KAJ720907:KAJ720998 KKF720907:KKF720998 KUB720907:KUB720998 LDX720907:LDX720998 LNT720907:LNT720998 LXP720907:LXP720998 MHL720907:MHL720998 MRH720907:MRH720998 NBD720907:NBD720998 NKZ720907:NKZ720998 NUV720907:NUV720998 OER720907:OER720998 OON720907:OON720998 OYJ720907:OYJ720998 PIF720907:PIF720998 PSB720907:PSB720998 QBX720907:QBX720998 QLT720907:QLT720998 QVP720907:QVP720998 RFL720907:RFL720998 RPH720907:RPH720998 RZD720907:RZD720998 SIZ720907:SIZ720998 SSV720907:SSV720998 TCR720907:TCR720998 TMN720907:TMN720998 TWJ720907:TWJ720998 UGF720907:UGF720998 UQB720907:UQB720998 UZX720907:UZX720998 VJT720907:VJT720998 VTP720907:VTP720998 WDL720907:WDL720998 WNH720907:WNH720998 WXD720907:WXD720998 AV786443:AV786534 KR786443:KR786534 UN786443:UN786534 AEJ786443:AEJ786534 AOF786443:AOF786534 AYB786443:AYB786534 BHX786443:BHX786534 BRT786443:BRT786534 CBP786443:CBP786534 CLL786443:CLL786534 CVH786443:CVH786534 DFD786443:DFD786534 DOZ786443:DOZ786534 DYV786443:DYV786534 EIR786443:EIR786534 ESN786443:ESN786534 FCJ786443:FCJ786534 FMF786443:FMF786534 FWB786443:FWB786534 GFX786443:GFX786534 GPT786443:GPT786534 GZP786443:GZP786534 HJL786443:HJL786534 HTH786443:HTH786534 IDD786443:IDD786534 IMZ786443:IMZ786534 IWV786443:IWV786534 JGR786443:JGR786534 JQN786443:JQN786534 KAJ786443:KAJ786534 KKF786443:KKF786534 KUB786443:KUB786534 LDX786443:LDX786534 LNT786443:LNT786534 LXP786443:LXP786534 MHL786443:MHL786534 MRH786443:MRH786534 NBD786443:NBD786534 NKZ786443:NKZ786534 NUV786443:NUV786534 OER786443:OER786534 OON786443:OON786534 OYJ786443:OYJ786534 PIF786443:PIF786534 PSB786443:PSB786534 QBX786443:QBX786534 QLT786443:QLT786534 QVP786443:QVP786534 RFL786443:RFL786534 RPH786443:RPH786534 RZD786443:RZD786534 SIZ786443:SIZ786534 SSV786443:SSV786534 TCR786443:TCR786534 TMN786443:TMN786534 TWJ786443:TWJ786534 UGF786443:UGF786534 UQB786443:UQB786534 UZX786443:UZX786534 VJT786443:VJT786534 VTP786443:VTP786534 WDL786443:WDL786534 WNH786443:WNH786534 WXD786443:WXD786534 AV851979:AV852070 KR851979:KR852070 UN851979:UN852070 AEJ851979:AEJ852070 AOF851979:AOF852070 AYB851979:AYB852070 BHX851979:BHX852070 BRT851979:BRT852070 CBP851979:CBP852070 CLL851979:CLL852070 CVH851979:CVH852070 DFD851979:DFD852070 DOZ851979:DOZ852070 DYV851979:DYV852070 EIR851979:EIR852070 ESN851979:ESN852070 FCJ851979:FCJ852070 FMF851979:FMF852070 FWB851979:FWB852070 GFX851979:GFX852070 GPT851979:GPT852070 GZP851979:GZP852070 HJL851979:HJL852070 HTH851979:HTH852070 IDD851979:IDD852070 IMZ851979:IMZ852070 IWV851979:IWV852070 JGR851979:JGR852070 JQN851979:JQN852070 KAJ851979:KAJ852070 KKF851979:KKF852070 KUB851979:KUB852070 LDX851979:LDX852070 LNT851979:LNT852070 LXP851979:LXP852070 MHL851979:MHL852070 MRH851979:MRH852070 NBD851979:NBD852070 NKZ851979:NKZ852070 NUV851979:NUV852070 OER851979:OER852070 OON851979:OON852070 OYJ851979:OYJ852070 PIF851979:PIF852070 PSB851979:PSB852070 QBX851979:QBX852070 QLT851979:QLT852070 QVP851979:QVP852070 RFL851979:RFL852070 RPH851979:RPH852070 RZD851979:RZD852070 SIZ851979:SIZ852070 SSV851979:SSV852070 TCR851979:TCR852070 TMN851979:TMN852070 TWJ851979:TWJ852070 UGF851979:UGF852070 UQB851979:UQB852070 UZX851979:UZX852070 VJT851979:VJT852070 VTP851979:VTP852070 WDL851979:WDL852070 WNH851979:WNH852070 WXD851979:WXD852070 AV917515:AV917606 KR917515:KR917606 UN917515:UN917606 AEJ917515:AEJ917606 AOF917515:AOF917606 AYB917515:AYB917606 BHX917515:BHX917606 BRT917515:BRT917606 CBP917515:CBP917606 CLL917515:CLL917606 CVH917515:CVH917606 DFD917515:DFD917606 DOZ917515:DOZ917606 DYV917515:DYV917606 EIR917515:EIR917606 ESN917515:ESN917606 FCJ917515:FCJ917606 FMF917515:FMF917606 FWB917515:FWB917606 GFX917515:GFX917606 GPT917515:GPT917606 GZP917515:GZP917606 HJL917515:HJL917606 HTH917515:HTH917606 IDD917515:IDD917606 IMZ917515:IMZ917606 IWV917515:IWV917606 JGR917515:JGR917606 JQN917515:JQN917606 KAJ917515:KAJ917606 KKF917515:KKF917606 KUB917515:KUB917606 LDX917515:LDX917606 LNT917515:LNT917606 LXP917515:LXP917606 MHL917515:MHL917606 MRH917515:MRH917606 NBD917515:NBD917606 NKZ917515:NKZ917606 NUV917515:NUV917606 OER917515:OER917606 OON917515:OON917606 OYJ917515:OYJ917606 PIF917515:PIF917606 PSB917515:PSB917606 QBX917515:QBX917606 QLT917515:QLT917606 QVP917515:QVP917606 RFL917515:RFL917606 RPH917515:RPH917606 RZD917515:RZD917606 SIZ917515:SIZ917606 SSV917515:SSV917606 TCR917515:TCR917606 TMN917515:TMN917606 TWJ917515:TWJ917606 UGF917515:UGF917606 UQB917515:UQB917606 UZX917515:UZX917606 VJT917515:VJT917606 VTP917515:VTP917606 WDL917515:WDL917606 WNH917515:WNH917606 WXD917515:WXD917606 AV983051:AV983142 KR983051:KR983142 UN983051:UN983142 AEJ983051:AEJ983142 AOF983051:AOF983142 AYB983051:AYB983142 BHX983051:BHX983142 BRT983051:BRT983142 CBP983051:CBP983142 CLL983051:CLL983142 CVH983051:CVH983142 DFD983051:DFD983142 DOZ983051:DOZ983142 DYV983051:DYV983142 EIR983051:EIR983142 ESN983051:ESN983142 FCJ983051:FCJ983142 FMF983051:FMF983142 FWB983051:FWB983142 GFX983051:GFX983142 GPT983051:GPT983142 GZP983051:GZP983142 HJL983051:HJL983142 HTH983051:HTH983142 IDD983051:IDD983142 IMZ983051:IMZ983142 IWV983051:IWV983142 JGR983051:JGR983142 JQN983051:JQN983142 KAJ983051:KAJ983142 KKF983051:KKF983142 KUB983051:KUB983142 LDX983051:LDX983142 LNT983051:LNT983142 LXP983051:LXP983142 MHL983051:MHL983142 MRH983051:MRH983142 NBD983051:NBD983142 NKZ983051:NKZ983142 NUV983051:NUV983142 OER983051:OER983142 OON983051:OON983142 OYJ983051:OYJ983142 PIF983051:PIF983142 PSB983051:PSB983142 QBX983051:QBX983142 QLT983051:QLT983142 QVP983051:QVP983142 RFL983051:RFL983142 RPH983051:RPH983142 RZD983051:RZD983142 SIZ983051:SIZ983142 SSV983051:SSV983142 TCR983051:TCR983142 TMN983051:TMN983142 TWJ983051:TWJ983142 UGF983051:UGF983142 UQB983051:UQB983142 UZX983051:UZX983142 VJT983051:VJT983142 VTP983051:VTP983142 WDL983051:WDL983142 WNH983051:WNH983142 WXD983051:WXD983142 AX11:AX102 KT11:KT102 UP11:UP102 AEL11:AEL102 AOH11:AOH102 AYD11:AYD102 BHZ11:BHZ102 BRV11:BRV102 CBR11:CBR102 CLN11:CLN102 CVJ11:CVJ102 DFF11:DFF102 DPB11:DPB102 DYX11:DYX102 EIT11:EIT102 ESP11:ESP102 FCL11:FCL102 FMH11:FMH102 FWD11:FWD102 GFZ11:GFZ102 GPV11:GPV102 GZR11:GZR102 HJN11:HJN102 HTJ11:HTJ102 IDF11:IDF102 INB11:INB102 IWX11:IWX102 JGT11:JGT102 JQP11:JQP102 KAL11:KAL102 KKH11:KKH102 KUD11:KUD102 LDZ11:LDZ102 LNV11:LNV102 LXR11:LXR102 MHN11:MHN102 MRJ11:MRJ102 NBF11:NBF102 NLB11:NLB102 NUX11:NUX102 OET11:OET102 OOP11:OOP102 OYL11:OYL102 PIH11:PIH102 PSD11:PSD102 QBZ11:QBZ102 QLV11:QLV102 QVR11:QVR102 RFN11:RFN102 RPJ11:RPJ102 RZF11:RZF102 SJB11:SJB102 SSX11:SSX102 TCT11:TCT102 TMP11:TMP102 TWL11:TWL102 UGH11:UGH102 UQD11:UQD102 UZZ11:UZZ102 VJV11:VJV102 VTR11:VTR102 WDN11:WDN102 WNJ11:WNJ102 WXF11:WXF102 AX65547:AX65638 KT65547:KT65638 UP65547:UP65638 AEL65547:AEL65638 AOH65547:AOH65638 AYD65547:AYD65638 BHZ65547:BHZ65638 BRV65547:BRV65638 CBR65547:CBR65638 CLN65547:CLN65638 CVJ65547:CVJ65638 DFF65547:DFF65638 DPB65547:DPB65638 DYX65547:DYX65638 EIT65547:EIT65638 ESP65547:ESP65638 FCL65547:FCL65638 FMH65547:FMH65638 FWD65547:FWD65638 GFZ65547:GFZ65638 GPV65547:GPV65638 GZR65547:GZR65638 HJN65547:HJN65638 HTJ65547:HTJ65638 IDF65547:IDF65638 INB65547:INB65638 IWX65547:IWX65638 JGT65547:JGT65638 JQP65547:JQP65638 KAL65547:KAL65638 KKH65547:KKH65638 KUD65547:KUD65638 LDZ65547:LDZ65638 LNV65547:LNV65638 LXR65547:LXR65638 MHN65547:MHN65638 MRJ65547:MRJ65638 NBF65547:NBF65638 NLB65547:NLB65638 NUX65547:NUX65638 OET65547:OET65638 OOP65547:OOP65638 OYL65547:OYL65638 PIH65547:PIH65638 PSD65547:PSD65638 QBZ65547:QBZ65638 QLV65547:QLV65638 QVR65547:QVR65638 RFN65547:RFN65638 RPJ65547:RPJ65638 RZF65547:RZF65638 SJB65547:SJB65638 SSX65547:SSX65638 TCT65547:TCT65638 TMP65547:TMP65638 TWL65547:TWL65638 UGH65547:UGH65638 UQD65547:UQD65638 UZZ65547:UZZ65638 VJV65547:VJV65638 VTR65547:VTR65638 WDN65547:WDN65638 WNJ65547:WNJ65638 WXF65547:WXF65638 AX131083:AX131174 KT131083:KT131174 UP131083:UP131174 AEL131083:AEL131174 AOH131083:AOH131174 AYD131083:AYD131174 BHZ131083:BHZ131174 BRV131083:BRV131174 CBR131083:CBR131174 CLN131083:CLN131174 CVJ131083:CVJ131174 DFF131083:DFF131174 DPB131083:DPB131174 DYX131083:DYX131174 EIT131083:EIT131174 ESP131083:ESP131174 FCL131083:FCL131174 FMH131083:FMH131174 FWD131083:FWD131174 GFZ131083:GFZ131174 GPV131083:GPV131174 GZR131083:GZR131174 HJN131083:HJN131174 HTJ131083:HTJ131174 IDF131083:IDF131174 INB131083:INB131174 IWX131083:IWX131174 JGT131083:JGT131174 JQP131083:JQP131174 KAL131083:KAL131174 KKH131083:KKH131174 KUD131083:KUD131174 LDZ131083:LDZ131174 LNV131083:LNV131174 LXR131083:LXR131174 MHN131083:MHN131174 MRJ131083:MRJ131174 NBF131083:NBF131174 NLB131083:NLB131174 NUX131083:NUX131174 OET131083:OET131174 OOP131083:OOP131174 OYL131083:OYL131174 PIH131083:PIH131174 PSD131083:PSD131174 QBZ131083:QBZ131174 QLV131083:QLV131174 QVR131083:QVR131174 RFN131083:RFN131174 RPJ131083:RPJ131174 RZF131083:RZF131174 SJB131083:SJB131174 SSX131083:SSX131174 TCT131083:TCT131174 TMP131083:TMP131174 TWL131083:TWL131174 UGH131083:UGH131174 UQD131083:UQD131174 UZZ131083:UZZ131174 VJV131083:VJV131174 VTR131083:VTR131174 WDN131083:WDN131174 WNJ131083:WNJ131174 WXF131083:WXF131174 AX196619:AX196710 KT196619:KT196710 UP196619:UP196710 AEL196619:AEL196710 AOH196619:AOH196710 AYD196619:AYD196710 BHZ196619:BHZ196710 BRV196619:BRV196710 CBR196619:CBR196710 CLN196619:CLN196710 CVJ196619:CVJ196710 DFF196619:DFF196710 DPB196619:DPB196710 DYX196619:DYX196710 EIT196619:EIT196710 ESP196619:ESP196710 FCL196619:FCL196710 FMH196619:FMH196710 FWD196619:FWD196710 GFZ196619:GFZ196710 GPV196619:GPV196710 GZR196619:GZR196710 HJN196619:HJN196710 HTJ196619:HTJ196710 IDF196619:IDF196710 INB196619:INB196710 IWX196619:IWX196710 JGT196619:JGT196710 JQP196619:JQP196710 KAL196619:KAL196710 KKH196619:KKH196710 KUD196619:KUD196710 LDZ196619:LDZ196710 LNV196619:LNV196710 LXR196619:LXR196710 MHN196619:MHN196710 MRJ196619:MRJ196710 NBF196619:NBF196710 NLB196619:NLB196710 NUX196619:NUX196710 OET196619:OET196710 OOP196619:OOP196710 OYL196619:OYL196710 PIH196619:PIH196710 PSD196619:PSD196710 QBZ196619:QBZ196710 QLV196619:QLV196710 QVR196619:QVR196710 RFN196619:RFN196710 RPJ196619:RPJ196710 RZF196619:RZF196710 SJB196619:SJB196710 SSX196619:SSX196710 TCT196619:TCT196710 TMP196619:TMP196710 TWL196619:TWL196710 UGH196619:UGH196710 UQD196619:UQD196710 UZZ196619:UZZ196710 VJV196619:VJV196710 VTR196619:VTR196710 WDN196619:WDN196710 WNJ196619:WNJ196710 WXF196619:WXF196710 AX262155:AX262246 KT262155:KT262246 UP262155:UP262246 AEL262155:AEL262246 AOH262155:AOH262246 AYD262155:AYD262246 BHZ262155:BHZ262246 BRV262155:BRV262246 CBR262155:CBR262246 CLN262155:CLN262246 CVJ262155:CVJ262246 DFF262155:DFF262246 DPB262155:DPB262246 DYX262155:DYX262246 EIT262155:EIT262246 ESP262155:ESP262246 FCL262155:FCL262246 FMH262155:FMH262246 FWD262155:FWD262246 GFZ262155:GFZ262246 GPV262155:GPV262246 GZR262155:GZR262246 HJN262155:HJN262246 HTJ262155:HTJ262246 IDF262155:IDF262246 INB262155:INB262246 IWX262155:IWX262246 JGT262155:JGT262246 JQP262155:JQP262246 KAL262155:KAL262246 KKH262155:KKH262246 KUD262155:KUD262246 LDZ262155:LDZ262246 LNV262155:LNV262246 LXR262155:LXR262246 MHN262155:MHN262246 MRJ262155:MRJ262246 NBF262155:NBF262246 NLB262155:NLB262246 NUX262155:NUX262246 OET262155:OET262246 OOP262155:OOP262246 OYL262155:OYL262246 PIH262155:PIH262246 PSD262155:PSD262246 QBZ262155:QBZ262246 QLV262155:QLV262246 QVR262155:QVR262246 RFN262155:RFN262246 RPJ262155:RPJ262246 RZF262155:RZF262246 SJB262155:SJB262246 SSX262155:SSX262246 TCT262155:TCT262246 TMP262155:TMP262246 TWL262155:TWL262246 UGH262155:UGH262246 UQD262155:UQD262246 UZZ262155:UZZ262246 VJV262155:VJV262246 VTR262155:VTR262246 WDN262155:WDN262246 WNJ262155:WNJ262246 WXF262155:WXF262246 AX327691:AX327782 KT327691:KT327782 UP327691:UP327782 AEL327691:AEL327782 AOH327691:AOH327782 AYD327691:AYD327782 BHZ327691:BHZ327782 BRV327691:BRV327782 CBR327691:CBR327782 CLN327691:CLN327782 CVJ327691:CVJ327782 DFF327691:DFF327782 DPB327691:DPB327782 DYX327691:DYX327782 EIT327691:EIT327782 ESP327691:ESP327782 FCL327691:FCL327782 FMH327691:FMH327782 FWD327691:FWD327782 GFZ327691:GFZ327782 GPV327691:GPV327782 GZR327691:GZR327782 HJN327691:HJN327782 HTJ327691:HTJ327782 IDF327691:IDF327782 INB327691:INB327782 IWX327691:IWX327782 JGT327691:JGT327782 JQP327691:JQP327782 KAL327691:KAL327782 KKH327691:KKH327782 KUD327691:KUD327782 LDZ327691:LDZ327782 LNV327691:LNV327782 LXR327691:LXR327782 MHN327691:MHN327782 MRJ327691:MRJ327782 NBF327691:NBF327782 NLB327691:NLB327782 NUX327691:NUX327782 OET327691:OET327782 OOP327691:OOP327782 OYL327691:OYL327782 PIH327691:PIH327782 PSD327691:PSD327782 QBZ327691:QBZ327782 QLV327691:QLV327782 QVR327691:QVR327782 RFN327691:RFN327782 RPJ327691:RPJ327782 RZF327691:RZF327782 SJB327691:SJB327782 SSX327691:SSX327782 TCT327691:TCT327782 TMP327691:TMP327782 TWL327691:TWL327782 UGH327691:UGH327782 UQD327691:UQD327782 UZZ327691:UZZ327782 VJV327691:VJV327782 VTR327691:VTR327782 WDN327691:WDN327782 WNJ327691:WNJ327782 WXF327691:WXF327782 AX393227:AX393318 KT393227:KT393318 UP393227:UP393318 AEL393227:AEL393318 AOH393227:AOH393318 AYD393227:AYD393318 BHZ393227:BHZ393318 BRV393227:BRV393318 CBR393227:CBR393318 CLN393227:CLN393318 CVJ393227:CVJ393318 DFF393227:DFF393318 DPB393227:DPB393318 DYX393227:DYX393318 EIT393227:EIT393318 ESP393227:ESP393318 FCL393227:FCL393318 FMH393227:FMH393318 FWD393227:FWD393318 GFZ393227:GFZ393318 GPV393227:GPV393318 GZR393227:GZR393318 HJN393227:HJN393318 HTJ393227:HTJ393318 IDF393227:IDF393318 INB393227:INB393318 IWX393227:IWX393318 JGT393227:JGT393318 JQP393227:JQP393318 KAL393227:KAL393318 KKH393227:KKH393318 KUD393227:KUD393318 LDZ393227:LDZ393318 LNV393227:LNV393318 LXR393227:LXR393318 MHN393227:MHN393318 MRJ393227:MRJ393318 NBF393227:NBF393318 NLB393227:NLB393318 NUX393227:NUX393318 OET393227:OET393318 OOP393227:OOP393318 OYL393227:OYL393318 PIH393227:PIH393318 PSD393227:PSD393318 QBZ393227:QBZ393318 QLV393227:QLV393318 QVR393227:QVR393318 RFN393227:RFN393318 RPJ393227:RPJ393318 RZF393227:RZF393318 SJB393227:SJB393318 SSX393227:SSX393318 TCT393227:TCT393318 TMP393227:TMP393318 TWL393227:TWL393318 UGH393227:UGH393318 UQD393227:UQD393318 UZZ393227:UZZ393318 VJV393227:VJV393318 VTR393227:VTR393318 WDN393227:WDN393318 WNJ393227:WNJ393318 WXF393227:WXF393318 AX458763:AX458854 KT458763:KT458854 UP458763:UP458854 AEL458763:AEL458854 AOH458763:AOH458854 AYD458763:AYD458854 BHZ458763:BHZ458854 BRV458763:BRV458854 CBR458763:CBR458854 CLN458763:CLN458854 CVJ458763:CVJ458854 DFF458763:DFF458854 DPB458763:DPB458854 DYX458763:DYX458854 EIT458763:EIT458854 ESP458763:ESP458854 FCL458763:FCL458854 FMH458763:FMH458854 FWD458763:FWD458854 GFZ458763:GFZ458854 GPV458763:GPV458854 GZR458763:GZR458854 HJN458763:HJN458854 HTJ458763:HTJ458854 IDF458763:IDF458854 INB458763:INB458854 IWX458763:IWX458854 JGT458763:JGT458854 JQP458763:JQP458854 KAL458763:KAL458854 KKH458763:KKH458854 KUD458763:KUD458854 LDZ458763:LDZ458854 LNV458763:LNV458854 LXR458763:LXR458854 MHN458763:MHN458854 MRJ458763:MRJ458854 NBF458763:NBF458854 NLB458763:NLB458854 NUX458763:NUX458854 OET458763:OET458854 OOP458763:OOP458854 OYL458763:OYL458854 PIH458763:PIH458854 PSD458763:PSD458854 QBZ458763:QBZ458854 QLV458763:QLV458854 QVR458763:QVR458854 RFN458763:RFN458854 RPJ458763:RPJ458854 RZF458763:RZF458854 SJB458763:SJB458854 SSX458763:SSX458854 TCT458763:TCT458854 TMP458763:TMP458854 TWL458763:TWL458854 UGH458763:UGH458854 UQD458763:UQD458854 UZZ458763:UZZ458854 VJV458763:VJV458854 VTR458763:VTR458854 WDN458763:WDN458854 WNJ458763:WNJ458854 WXF458763:WXF458854 AX524299:AX524390 KT524299:KT524390 UP524299:UP524390 AEL524299:AEL524390 AOH524299:AOH524390 AYD524299:AYD524390 BHZ524299:BHZ524390 BRV524299:BRV524390 CBR524299:CBR524390 CLN524299:CLN524390 CVJ524299:CVJ524390 DFF524299:DFF524390 DPB524299:DPB524390 DYX524299:DYX524390 EIT524299:EIT524390 ESP524299:ESP524390 FCL524299:FCL524390 FMH524299:FMH524390 FWD524299:FWD524390 GFZ524299:GFZ524390 GPV524299:GPV524390 GZR524299:GZR524390 HJN524299:HJN524390 HTJ524299:HTJ524390 IDF524299:IDF524390 INB524299:INB524390 IWX524299:IWX524390 JGT524299:JGT524390 JQP524299:JQP524390 KAL524299:KAL524390 KKH524299:KKH524390 KUD524299:KUD524390 LDZ524299:LDZ524390 LNV524299:LNV524390 LXR524299:LXR524390 MHN524299:MHN524390 MRJ524299:MRJ524390 NBF524299:NBF524390 NLB524299:NLB524390 NUX524299:NUX524390 OET524299:OET524390 OOP524299:OOP524390 OYL524299:OYL524390 PIH524299:PIH524390 PSD524299:PSD524390 QBZ524299:QBZ524390 QLV524299:QLV524390 QVR524299:QVR524390 RFN524299:RFN524390 RPJ524299:RPJ524390 RZF524299:RZF524390 SJB524299:SJB524390 SSX524299:SSX524390 TCT524299:TCT524390 TMP524299:TMP524390 TWL524299:TWL524390 UGH524299:UGH524390 UQD524299:UQD524390 UZZ524299:UZZ524390 VJV524299:VJV524390 VTR524299:VTR524390 WDN524299:WDN524390 WNJ524299:WNJ524390 WXF524299:WXF524390 AX589835:AX589926 KT589835:KT589926 UP589835:UP589926 AEL589835:AEL589926 AOH589835:AOH589926 AYD589835:AYD589926 BHZ589835:BHZ589926 BRV589835:BRV589926 CBR589835:CBR589926 CLN589835:CLN589926 CVJ589835:CVJ589926 DFF589835:DFF589926 DPB589835:DPB589926 DYX589835:DYX589926 EIT589835:EIT589926 ESP589835:ESP589926 FCL589835:FCL589926 FMH589835:FMH589926 FWD589835:FWD589926 GFZ589835:GFZ589926 GPV589835:GPV589926 GZR589835:GZR589926 HJN589835:HJN589926 HTJ589835:HTJ589926 IDF589835:IDF589926 INB589835:INB589926 IWX589835:IWX589926 JGT589835:JGT589926 JQP589835:JQP589926 KAL589835:KAL589926 KKH589835:KKH589926 KUD589835:KUD589926 LDZ589835:LDZ589926 LNV589835:LNV589926 LXR589835:LXR589926 MHN589835:MHN589926 MRJ589835:MRJ589926 NBF589835:NBF589926 NLB589835:NLB589926 NUX589835:NUX589926 OET589835:OET589926 OOP589835:OOP589926 OYL589835:OYL589926 PIH589835:PIH589926 PSD589835:PSD589926 QBZ589835:QBZ589926 QLV589835:QLV589926 QVR589835:QVR589926 RFN589835:RFN589926 RPJ589835:RPJ589926 RZF589835:RZF589926 SJB589835:SJB589926 SSX589835:SSX589926 TCT589835:TCT589926 TMP589835:TMP589926 TWL589835:TWL589926 UGH589835:UGH589926 UQD589835:UQD589926 UZZ589835:UZZ589926 VJV589835:VJV589926 VTR589835:VTR589926 WDN589835:WDN589926 WNJ589835:WNJ589926 WXF589835:WXF589926 AX655371:AX655462 KT655371:KT655462 UP655371:UP655462 AEL655371:AEL655462 AOH655371:AOH655462 AYD655371:AYD655462 BHZ655371:BHZ655462 BRV655371:BRV655462 CBR655371:CBR655462 CLN655371:CLN655462 CVJ655371:CVJ655462 DFF655371:DFF655462 DPB655371:DPB655462 DYX655371:DYX655462 EIT655371:EIT655462 ESP655371:ESP655462 FCL655371:FCL655462 FMH655371:FMH655462 FWD655371:FWD655462 GFZ655371:GFZ655462 GPV655371:GPV655462 GZR655371:GZR655462 HJN655371:HJN655462 HTJ655371:HTJ655462 IDF655371:IDF655462 INB655371:INB655462 IWX655371:IWX655462 JGT655371:JGT655462 JQP655371:JQP655462 KAL655371:KAL655462 KKH655371:KKH655462 KUD655371:KUD655462 LDZ655371:LDZ655462 LNV655371:LNV655462 LXR655371:LXR655462 MHN655371:MHN655462 MRJ655371:MRJ655462 NBF655371:NBF655462 NLB655371:NLB655462 NUX655371:NUX655462 OET655371:OET655462 OOP655371:OOP655462 OYL655371:OYL655462 PIH655371:PIH655462 PSD655371:PSD655462 QBZ655371:QBZ655462 QLV655371:QLV655462 QVR655371:QVR655462 RFN655371:RFN655462 RPJ655371:RPJ655462 RZF655371:RZF655462 SJB655371:SJB655462 SSX655371:SSX655462 TCT655371:TCT655462 TMP655371:TMP655462 TWL655371:TWL655462 UGH655371:UGH655462 UQD655371:UQD655462 UZZ655371:UZZ655462 VJV655371:VJV655462 VTR655371:VTR655462 WDN655371:WDN655462 WNJ655371:WNJ655462 WXF655371:WXF655462 AX720907:AX720998 KT720907:KT720998 UP720907:UP720998 AEL720907:AEL720998 AOH720907:AOH720998 AYD720907:AYD720998 BHZ720907:BHZ720998 BRV720907:BRV720998 CBR720907:CBR720998 CLN720907:CLN720998 CVJ720907:CVJ720998 DFF720907:DFF720998 DPB720907:DPB720998 DYX720907:DYX720998 EIT720907:EIT720998 ESP720907:ESP720998 FCL720907:FCL720998 FMH720907:FMH720998 FWD720907:FWD720998 GFZ720907:GFZ720998 GPV720907:GPV720998 GZR720907:GZR720998 HJN720907:HJN720998 HTJ720907:HTJ720998 IDF720907:IDF720998 INB720907:INB720998 IWX720907:IWX720998 JGT720907:JGT720998 JQP720907:JQP720998 KAL720907:KAL720998 KKH720907:KKH720998 KUD720907:KUD720998 LDZ720907:LDZ720998 LNV720907:LNV720998 LXR720907:LXR720998 MHN720907:MHN720998 MRJ720907:MRJ720998 NBF720907:NBF720998 NLB720907:NLB720998 NUX720907:NUX720998 OET720907:OET720998 OOP720907:OOP720998 OYL720907:OYL720998 PIH720907:PIH720998 PSD720907:PSD720998 QBZ720907:QBZ720998 QLV720907:QLV720998 QVR720907:QVR720998 RFN720907:RFN720998 RPJ720907:RPJ720998 RZF720907:RZF720998 SJB720907:SJB720998 SSX720907:SSX720998 TCT720907:TCT720998 TMP720907:TMP720998 TWL720907:TWL720998 UGH720907:UGH720998 UQD720907:UQD720998 UZZ720907:UZZ720998 VJV720907:VJV720998 VTR720907:VTR720998 WDN720907:WDN720998 WNJ720907:WNJ720998 WXF720907:WXF720998 AX786443:AX786534 KT786443:KT786534 UP786443:UP786534 AEL786443:AEL786534 AOH786443:AOH786534 AYD786443:AYD786534 BHZ786443:BHZ786534 BRV786443:BRV786534 CBR786443:CBR786534 CLN786443:CLN786534 CVJ786443:CVJ786534 DFF786443:DFF786534 DPB786443:DPB786534 DYX786443:DYX786534 EIT786443:EIT786534 ESP786443:ESP786534 FCL786443:FCL786534 FMH786443:FMH786534 FWD786443:FWD786534 GFZ786443:GFZ786534 GPV786443:GPV786534 GZR786443:GZR786534 HJN786443:HJN786534 HTJ786443:HTJ786534 IDF786443:IDF786534 INB786443:INB786534 IWX786443:IWX786534 JGT786443:JGT786534 JQP786443:JQP786534 KAL786443:KAL786534 KKH786443:KKH786534 KUD786443:KUD786534 LDZ786443:LDZ786534 LNV786443:LNV786534 LXR786443:LXR786534 MHN786443:MHN786534 MRJ786443:MRJ786534 NBF786443:NBF786534 NLB786443:NLB786534 NUX786443:NUX786534 OET786443:OET786534 OOP786443:OOP786534 OYL786443:OYL786534 PIH786443:PIH786534 PSD786443:PSD786534 QBZ786443:QBZ786534 QLV786443:QLV786534 QVR786443:QVR786534 RFN786443:RFN786534 RPJ786443:RPJ786534 RZF786443:RZF786534 SJB786443:SJB786534 SSX786443:SSX786534 TCT786443:TCT786534 TMP786443:TMP786534 TWL786443:TWL786534 UGH786443:UGH786534 UQD786443:UQD786534 UZZ786443:UZZ786534 VJV786443:VJV786534 VTR786443:VTR786534 WDN786443:WDN786534 WNJ786443:WNJ786534 WXF786443:WXF786534 AX851979:AX852070 KT851979:KT852070 UP851979:UP852070 AEL851979:AEL852070 AOH851979:AOH852070 AYD851979:AYD852070 BHZ851979:BHZ852070 BRV851979:BRV852070 CBR851979:CBR852070 CLN851979:CLN852070 CVJ851979:CVJ852070 DFF851979:DFF852070 DPB851979:DPB852070 DYX851979:DYX852070 EIT851979:EIT852070 ESP851979:ESP852070 FCL851979:FCL852070 FMH851979:FMH852070 FWD851979:FWD852070 GFZ851979:GFZ852070 GPV851979:GPV852070 GZR851979:GZR852070 HJN851979:HJN852070 HTJ851979:HTJ852070 IDF851979:IDF852070 INB851979:INB852070 IWX851979:IWX852070 JGT851979:JGT852070 JQP851979:JQP852070 KAL851979:KAL852070 KKH851979:KKH852070 KUD851979:KUD852070 LDZ851979:LDZ852070 LNV851979:LNV852070 LXR851979:LXR852070 MHN851979:MHN852070 MRJ851979:MRJ852070 NBF851979:NBF852070 NLB851979:NLB852070 NUX851979:NUX852070 OET851979:OET852070 OOP851979:OOP852070 OYL851979:OYL852070 PIH851979:PIH852070 PSD851979:PSD852070 QBZ851979:QBZ852070 QLV851979:QLV852070 QVR851979:QVR852070 RFN851979:RFN852070 RPJ851979:RPJ852070 RZF851979:RZF852070 SJB851979:SJB852070 SSX851979:SSX852070 TCT851979:TCT852070 TMP851979:TMP852070 TWL851979:TWL852070 UGH851979:UGH852070 UQD851979:UQD852070 UZZ851979:UZZ852070 VJV851979:VJV852070 VTR851979:VTR852070 WDN851979:WDN852070 WNJ851979:WNJ852070 WXF851979:WXF852070 AX917515:AX917606 KT917515:KT917606 UP917515:UP917606 AEL917515:AEL917606 AOH917515:AOH917606 AYD917515:AYD917606 BHZ917515:BHZ917606 BRV917515:BRV917606 CBR917515:CBR917606 CLN917515:CLN917606 CVJ917515:CVJ917606 DFF917515:DFF917606 DPB917515:DPB917606 DYX917515:DYX917606 EIT917515:EIT917606 ESP917515:ESP917606 FCL917515:FCL917606 FMH917515:FMH917606 FWD917515:FWD917606 GFZ917515:GFZ917606 GPV917515:GPV917606 GZR917515:GZR917606 HJN917515:HJN917606 HTJ917515:HTJ917606 IDF917515:IDF917606 INB917515:INB917606 IWX917515:IWX917606 JGT917515:JGT917606 JQP917515:JQP917606 KAL917515:KAL917606 KKH917515:KKH917606 KUD917515:KUD917606 LDZ917515:LDZ917606 LNV917515:LNV917606 LXR917515:LXR917606 MHN917515:MHN917606 MRJ917515:MRJ917606 NBF917515:NBF917606 NLB917515:NLB917606 NUX917515:NUX917606 OET917515:OET917606 OOP917515:OOP917606 OYL917515:OYL917606 PIH917515:PIH917606 PSD917515:PSD917606 QBZ917515:QBZ917606 QLV917515:QLV917606 QVR917515:QVR917606 RFN917515:RFN917606 RPJ917515:RPJ917606 RZF917515:RZF917606 SJB917515:SJB917606 SSX917515:SSX917606 TCT917515:TCT917606 TMP917515:TMP917606 TWL917515:TWL917606 UGH917515:UGH917606 UQD917515:UQD917606 UZZ917515:UZZ917606 VJV917515:VJV917606 VTR917515:VTR917606 WDN917515:WDN917606 WNJ917515:WNJ917606 WXF917515:WXF917606 AX983051:AX983142 KT983051:KT983142 UP983051:UP983142 AEL983051:AEL983142 AOH983051:AOH983142 AYD983051:AYD983142 BHZ983051:BHZ983142 BRV983051:BRV983142 CBR983051:CBR983142 CLN983051:CLN983142 CVJ983051:CVJ983142 DFF983051:DFF983142 DPB983051:DPB983142 DYX983051:DYX983142 EIT983051:EIT983142 ESP983051:ESP983142 FCL983051:FCL983142 FMH983051:FMH983142 FWD983051:FWD983142 GFZ983051:GFZ983142 GPV983051:GPV983142 GZR983051:GZR983142 HJN983051:HJN983142 HTJ983051:HTJ983142 IDF983051:IDF983142 INB983051:INB983142 IWX983051:IWX983142 JGT983051:JGT983142 JQP983051:JQP983142 KAL983051:KAL983142 KKH983051:KKH983142 KUD983051:KUD983142 LDZ983051:LDZ983142 LNV983051:LNV983142 LXR983051:LXR983142 MHN983051:MHN983142 MRJ983051:MRJ983142 NBF983051:NBF983142 NLB983051:NLB983142 NUX983051:NUX983142 OET983051:OET983142 OOP983051:OOP983142 OYL983051:OYL983142 PIH983051:PIH983142 PSD983051:PSD983142 QBZ983051:QBZ983142 QLV983051:QLV983142 QVR983051:QVR983142 RFN983051:RFN983142 RPJ983051:RPJ983142 RZF983051:RZF983142 SJB983051:SJB983142 SSX983051:SSX983142 TCT983051:TCT983142 TMP983051:TMP983142 TWL983051:TWL983142 UGH983051:UGH983142 UQD983051:UQD983142 UZZ983051:UZZ983142 VJV983051:VJV983142 VTR983051:VTR983142 WDN983051:WDN983142 WNJ983051:WNJ983142 WXF983051:WXF983142 AZ11:AZ102 KV11:KV102 UR11:UR102 AEN11:AEN102 AOJ11:AOJ102 AYF11:AYF102 BIB11:BIB102 BRX11:BRX102 CBT11:CBT102 CLP11:CLP102 CVL11:CVL102 DFH11:DFH102 DPD11:DPD102 DYZ11:DYZ102 EIV11:EIV102 ESR11:ESR102 FCN11:FCN102 FMJ11:FMJ102 FWF11:FWF102 GGB11:GGB102 GPX11:GPX102 GZT11:GZT102 HJP11:HJP102 HTL11:HTL102 IDH11:IDH102 IND11:IND102 IWZ11:IWZ102 JGV11:JGV102 JQR11:JQR102 KAN11:KAN102 KKJ11:KKJ102 KUF11:KUF102 LEB11:LEB102 LNX11:LNX102 LXT11:LXT102 MHP11:MHP102 MRL11:MRL102 NBH11:NBH102 NLD11:NLD102 NUZ11:NUZ102 OEV11:OEV102 OOR11:OOR102 OYN11:OYN102 PIJ11:PIJ102 PSF11:PSF102 QCB11:QCB102 QLX11:QLX102 QVT11:QVT102 RFP11:RFP102 RPL11:RPL102 RZH11:RZH102 SJD11:SJD102 SSZ11:SSZ102 TCV11:TCV102 TMR11:TMR102 TWN11:TWN102 UGJ11:UGJ102 UQF11:UQF102 VAB11:VAB102 VJX11:VJX102 VTT11:VTT102 WDP11:WDP102 WNL11:WNL102 WXH11:WXH102 AZ65547:AZ65638 KV65547:KV65638 UR65547:UR65638 AEN65547:AEN65638 AOJ65547:AOJ65638 AYF65547:AYF65638 BIB65547:BIB65638 BRX65547:BRX65638 CBT65547:CBT65638 CLP65547:CLP65638 CVL65547:CVL65638 DFH65547:DFH65638 DPD65547:DPD65638 DYZ65547:DYZ65638 EIV65547:EIV65638 ESR65547:ESR65638 FCN65547:FCN65638 FMJ65547:FMJ65638 FWF65547:FWF65638 GGB65547:GGB65638 GPX65547:GPX65638 GZT65547:GZT65638 HJP65547:HJP65638 HTL65547:HTL65638 IDH65547:IDH65638 IND65547:IND65638 IWZ65547:IWZ65638 JGV65547:JGV65638 JQR65547:JQR65638 KAN65547:KAN65638 KKJ65547:KKJ65638 KUF65547:KUF65638 LEB65547:LEB65638 LNX65547:LNX65638 LXT65547:LXT65638 MHP65547:MHP65638 MRL65547:MRL65638 NBH65547:NBH65638 NLD65547:NLD65638 NUZ65547:NUZ65638 OEV65547:OEV65638 OOR65547:OOR65638 OYN65547:OYN65638 PIJ65547:PIJ65638 PSF65547:PSF65638 QCB65547:QCB65638 QLX65547:QLX65638 QVT65547:QVT65638 RFP65547:RFP65638 RPL65547:RPL65638 RZH65547:RZH65638 SJD65547:SJD65638 SSZ65547:SSZ65638 TCV65547:TCV65638 TMR65547:TMR65638 TWN65547:TWN65638 UGJ65547:UGJ65638 UQF65547:UQF65638 VAB65547:VAB65638 VJX65547:VJX65638 VTT65547:VTT65638 WDP65547:WDP65638 WNL65547:WNL65638 WXH65547:WXH65638 AZ131083:AZ131174 KV131083:KV131174 UR131083:UR131174 AEN131083:AEN131174 AOJ131083:AOJ131174 AYF131083:AYF131174 BIB131083:BIB131174 BRX131083:BRX131174 CBT131083:CBT131174 CLP131083:CLP131174 CVL131083:CVL131174 DFH131083:DFH131174 DPD131083:DPD131174 DYZ131083:DYZ131174 EIV131083:EIV131174 ESR131083:ESR131174 FCN131083:FCN131174 FMJ131083:FMJ131174 FWF131083:FWF131174 GGB131083:GGB131174 GPX131083:GPX131174 GZT131083:GZT131174 HJP131083:HJP131174 HTL131083:HTL131174 IDH131083:IDH131174 IND131083:IND131174 IWZ131083:IWZ131174 JGV131083:JGV131174 JQR131083:JQR131174 KAN131083:KAN131174 KKJ131083:KKJ131174 KUF131083:KUF131174 LEB131083:LEB131174 LNX131083:LNX131174 LXT131083:LXT131174 MHP131083:MHP131174 MRL131083:MRL131174 NBH131083:NBH131174 NLD131083:NLD131174 NUZ131083:NUZ131174 OEV131083:OEV131174 OOR131083:OOR131174 OYN131083:OYN131174 PIJ131083:PIJ131174 PSF131083:PSF131174 QCB131083:QCB131174 QLX131083:QLX131174 QVT131083:QVT131174 RFP131083:RFP131174 RPL131083:RPL131174 RZH131083:RZH131174 SJD131083:SJD131174 SSZ131083:SSZ131174 TCV131083:TCV131174 TMR131083:TMR131174 TWN131083:TWN131174 UGJ131083:UGJ131174 UQF131083:UQF131174 VAB131083:VAB131174 VJX131083:VJX131174 VTT131083:VTT131174 WDP131083:WDP131174 WNL131083:WNL131174 WXH131083:WXH131174 AZ196619:AZ196710 KV196619:KV196710 UR196619:UR196710 AEN196619:AEN196710 AOJ196619:AOJ196710 AYF196619:AYF196710 BIB196619:BIB196710 BRX196619:BRX196710 CBT196619:CBT196710 CLP196619:CLP196710 CVL196619:CVL196710 DFH196619:DFH196710 DPD196619:DPD196710 DYZ196619:DYZ196710 EIV196619:EIV196710 ESR196619:ESR196710 FCN196619:FCN196710 FMJ196619:FMJ196710 FWF196619:FWF196710 GGB196619:GGB196710 GPX196619:GPX196710 GZT196619:GZT196710 HJP196619:HJP196710 HTL196619:HTL196710 IDH196619:IDH196710 IND196619:IND196710 IWZ196619:IWZ196710 JGV196619:JGV196710 JQR196619:JQR196710 KAN196619:KAN196710 KKJ196619:KKJ196710 KUF196619:KUF196710 LEB196619:LEB196710 LNX196619:LNX196710 LXT196619:LXT196710 MHP196619:MHP196710 MRL196619:MRL196710 NBH196619:NBH196710 NLD196619:NLD196710 NUZ196619:NUZ196710 OEV196619:OEV196710 OOR196619:OOR196710 OYN196619:OYN196710 PIJ196619:PIJ196710 PSF196619:PSF196710 QCB196619:QCB196710 QLX196619:QLX196710 QVT196619:QVT196710 RFP196619:RFP196710 RPL196619:RPL196710 RZH196619:RZH196710 SJD196619:SJD196710 SSZ196619:SSZ196710 TCV196619:TCV196710 TMR196619:TMR196710 TWN196619:TWN196710 UGJ196619:UGJ196710 UQF196619:UQF196710 VAB196619:VAB196710 VJX196619:VJX196710 VTT196619:VTT196710 WDP196619:WDP196710 WNL196619:WNL196710 WXH196619:WXH196710 AZ262155:AZ262246 KV262155:KV262246 UR262155:UR262246 AEN262155:AEN262246 AOJ262155:AOJ262246 AYF262155:AYF262246 BIB262155:BIB262246 BRX262155:BRX262246 CBT262155:CBT262246 CLP262155:CLP262246 CVL262155:CVL262246 DFH262155:DFH262246 DPD262155:DPD262246 DYZ262155:DYZ262246 EIV262155:EIV262246 ESR262155:ESR262246 FCN262155:FCN262246 FMJ262155:FMJ262246 FWF262155:FWF262246 GGB262155:GGB262246 GPX262155:GPX262246 GZT262155:GZT262246 HJP262155:HJP262246 HTL262155:HTL262246 IDH262155:IDH262246 IND262155:IND262246 IWZ262155:IWZ262246 JGV262155:JGV262246 JQR262155:JQR262246 KAN262155:KAN262246 KKJ262155:KKJ262246 KUF262155:KUF262246 LEB262155:LEB262246 LNX262155:LNX262246 LXT262155:LXT262246 MHP262155:MHP262246 MRL262155:MRL262246 NBH262155:NBH262246 NLD262155:NLD262246 NUZ262155:NUZ262246 OEV262155:OEV262246 OOR262155:OOR262246 OYN262155:OYN262246 PIJ262155:PIJ262246 PSF262155:PSF262246 QCB262155:QCB262246 QLX262155:QLX262246 QVT262155:QVT262246 RFP262155:RFP262246 RPL262155:RPL262246 RZH262155:RZH262246 SJD262155:SJD262246 SSZ262155:SSZ262246 TCV262155:TCV262246 TMR262155:TMR262246 TWN262155:TWN262246 UGJ262155:UGJ262246 UQF262155:UQF262246 VAB262155:VAB262246 VJX262155:VJX262246 VTT262155:VTT262246 WDP262155:WDP262246 WNL262155:WNL262246 WXH262155:WXH262246 AZ327691:AZ327782 KV327691:KV327782 UR327691:UR327782 AEN327691:AEN327782 AOJ327691:AOJ327782 AYF327691:AYF327782 BIB327691:BIB327782 BRX327691:BRX327782 CBT327691:CBT327782 CLP327691:CLP327782 CVL327691:CVL327782 DFH327691:DFH327782 DPD327691:DPD327782 DYZ327691:DYZ327782 EIV327691:EIV327782 ESR327691:ESR327782 FCN327691:FCN327782 FMJ327691:FMJ327782 FWF327691:FWF327782 GGB327691:GGB327782 GPX327691:GPX327782 GZT327691:GZT327782 HJP327691:HJP327782 HTL327691:HTL327782 IDH327691:IDH327782 IND327691:IND327782 IWZ327691:IWZ327782 JGV327691:JGV327782 JQR327691:JQR327782 KAN327691:KAN327782 KKJ327691:KKJ327782 KUF327691:KUF327782 LEB327691:LEB327782 LNX327691:LNX327782 LXT327691:LXT327782 MHP327691:MHP327782 MRL327691:MRL327782 NBH327691:NBH327782 NLD327691:NLD327782 NUZ327691:NUZ327782 OEV327691:OEV327782 OOR327691:OOR327782 OYN327691:OYN327782 PIJ327691:PIJ327782 PSF327691:PSF327782 QCB327691:QCB327782 QLX327691:QLX327782 QVT327691:QVT327782 RFP327691:RFP327782 RPL327691:RPL327782 RZH327691:RZH327782 SJD327691:SJD327782 SSZ327691:SSZ327782 TCV327691:TCV327782 TMR327691:TMR327782 TWN327691:TWN327782 UGJ327691:UGJ327782 UQF327691:UQF327782 VAB327691:VAB327782 VJX327691:VJX327782 VTT327691:VTT327782 WDP327691:WDP327782 WNL327691:WNL327782 WXH327691:WXH327782 AZ393227:AZ393318 KV393227:KV393318 UR393227:UR393318 AEN393227:AEN393318 AOJ393227:AOJ393318 AYF393227:AYF393318 BIB393227:BIB393318 BRX393227:BRX393318 CBT393227:CBT393318 CLP393227:CLP393318 CVL393227:CVL393318 DFH393227:DFH393318 DPD393227:DPD393318 DYZ393227:DYZ393318 EIV393227:EIV393318 ESR393227:ESR393318 FCN393227:FCN393318 FMJ393227:FMJ393318 FWF393227:FWF393318 GGB393227:GGB393318 GPX393227:GPX393318 GZT393227:GZT393318 HJP393227:HJP393318 HTL393227:HTL393318 IDH393227:IDH393318 IND393227:IND393318 IWZ393227:IWZ393318 JGV393227:JGV393318 JQR393227:JQR393318 KAN393227:KAN393318 KKJ393227:KKJ393318 KUF393227:KUF393318 LEB393227:LEB393318 LNX393227:LNX393318 LXT393227:LXT393318 MHP393227:MHP393318 MRL393227:MRL393318 NBH393227:NBH393318 NLD393227:NLD393318 NUZ393227:NUZ393318 OEV393227:OEV393318 OOR393227:OOR393318 OYN393227:OYN393318 PIJ393227:PIJ393318 PSF393227:PSF393318 QCB393227:QCB393318 QLX393227:QLX393318 QVT393227:QVT393318 RFP393227:RFP393318 RPL393227:RPL393318 RZH393227:RZH393318 SJD393227:SJD393318 SSZ393227:SSZ393318 TCV393227:TCV393318 TMR393227:TMR393318 TWN393227:TWN393318 UGJ393227:UGJ393318 UQF393227:UQF393318 VAB393227:VAB393318 VJX393227:VJX393318 VTT393227:VTT393318 WDP393227:WDP393318 WNL393227:WNL393318 WXH393227:WXH393318 AZ458763:AZ458854 KV458763:KV458854 UR458763:UR458854 AEN458763:AEN458854 AOJ458763:AOJ458854 AYF458763:AYF458854 BIB458763:BIB458854 BRX458763:BRX458854 CBT458763:CBT458854 CLP458763:CLP458854 CVL458763:CVL458854 DFH458763:DFH458854 DPD458763:DPD458854 DYZ458763:DYZ458854 EIV458763:EIV458854 ESR458763:ESR458854 FCN458763:FCN458854 FMJ458763:FMJ458854 FWF458763:FWF458854 GGB458763:GGB458854 GPX458763:GPX458854 GZT458763:GZT458854 HJP458763:HJP458854 HTL458763:HTL458854 IDH458763:IDH458854 IND458763:IND458854 IWZ458763:IWZ458854 JGV458763:JGV458854 JQR458763:JQR458854 KAN458763:KAN458854 KKJ458763:KKJ458854 KUF458763:KUF458854 LEB458763:LEB458854 LNX458763:LNX458854 LXT458763:LXT458854 MHP458763:MHP458854 MRL458763:MRL458854 NBH458763:NBH458854 NLD458763:NLD458854 NUZ458763:NUZ458854 OEV458763:OEV458854 OOR458763:OOR458854 OYN458763:OYN458854 PIJ458763:PIJ458854 PSF458763:PSF458854 QCB458763:QCB458854 QLX458763:QLX458854 QVT458763:QVT458854 RFP458763:RFP458854 RPL458763:RPL458854 RZH458763:RZH458854 SJD458763:SJD458854 SSZ458763:SSZ458854 TCV458763:TCV458854 TMR458763:TMR458854 TWN458763:TWN458854 UGJ458763:UGJ458854 UQF458763:UQF458854 VAB458763:VAB458854 VJX458763:VJX458854 VTT458763:VTT458854 WDP458763:WDP458854 WNL458763:WNL458854 WXH458763:WXH458854 AZ524299:AZ524390 KV524299:KV524390 UR524299:UR524390 AEN524299:AEN524390 AOJ524299:AOJ524390 AYF524299:AYF524390 BIB524299:BIB524390 BRX524299:BRX524390 CBT524299:CBT524390 CLP524299:CLP524390 CVL524299:CVL524390 DFH524299:DFH524390 DPD524299:DPD524390 DYZ524299:DYZ524390 EIV524299:EIV524390 ESR524299:ESR524390 FCN524299:FCN524390 FMJ524299:FMJ524390 FWF524299:FWF524390 GGB524299:GGB524390 GPX524299:GPX524390 GZT524299:GZT524390 HJP524299:HJP524390 HTL524299:HTL524390 IDH524299:IDH524390 IND524299:IND524390 IWZ524299:IWZ524390 JGV524299:JGV524390 JQR524299:JQR524390 KAN524299:KAN524390 KKJ524299:KKJ524390 KUF524299:KUF524390 LEB524299:LEB524390 LNX524299:LNX524390 LXT524299:LXT524390 MHP524299:MHP524390 MRL524299:MRL524390 NBH524299:NBH524390 NLD524299:NLD524390 NUZ524299:NUZ524390 OEV524299:OEV524390 OOR524299:OOR524390 OYN524299:OYN524390 PIJ524299:PIJ524390 PSF524299:PSF524390 QCB524299:QCB524390 QLX524299:QLX524390 QVT524299:QVT524390 RFP524299:RFP524390 RPL524299:RPL524390 RZH524299:RZH524390 SJD524299:SJD524390 SSZ524299:SSZ524390 TCV524299:TCV524390 TMR524299:TMR524390 TWN524299:TWN524390 UGJ524299:UGJ524390 UQF524299:UQF524390 VAB524299:VAB524390 VJX524299:VJX524390 VTT524299:VTT524390 WDP524299:WDP524390 WNL524299:WNL524390 WXH524299:WXH524390 AZ589835:AZ589926 KV589835:KV589926 UR589835:UR589926 AEN589835:AEN589926 AOJ589835:AOJ589926 AYF589835:AYF589926 BIB589835:BIB589926 BRX589835:BRX589926 CBT589835:CBT589926 CLP589835:CLP589926 CVL589835:CVL589926 DFH589835:DFH589926 DPD589835:DPD589926 DYZ589835:DYZ589926 EIV589835:EIV589926 ESR589835:ESR589926 FCN589835:FCN589926 FMJ589835:FMJ589926 FWF589835:FWF589926 GGB589835:GGB589926 GPX589835:GPX589926 GZT589835:GZT589926 HJP589835:HJP589926 HTL589835:HTL589926 IDH589835:IDH589926 IND589835:IND589926 IWZ589835:IWZ589926 JGV589835:JGV589926 JQR589835:JQR589926 KAN589835:KAN589926 KKJ589835:KKJ589926 KUF589835:KUF589926 LEB589835:LEB589926 LNX589835:LNX589926 LXT589835:LXT589926 MHP589835:MHP589926 MRL589835:MRL589926 NBH589835:NBH589926 NLD589835:NLD589926 NUZ589835:NUZ589926 OEV589835:OEV589926 OOR589835:OOR589926 OYN589835:OYN589926 PIJ589835:PIJ589926 PSF589835:PSF589926 QCB589835:QCB589926 QLX589835:QLX589926 QVT589835:QVT589926 RFP589835:RFP589926 RPL589835:RPL589926 RZH589835:RZH589926 SJD589835:SJD589926 SSZ589835:SSZ589926 TCV589835:TCV589926 TMR589835:TMR589926 TWN589835:TWN589926 UGJ589835:UGJ589926 UQF589835:UQF589926 VAB589835:VAB589926 VJX589835:VJX589926 VTT589835:VTT589926 WDP589835:WDP589926 WNL589835:WNL589926 WXH589835:WXH589926 AZ655371:AZ655462 KV655371:KV655462 UR655371:UR655462 AEN655371:AEN655462 AOJ655371:AOJ655462 AYF655371:AYF655462 BIB655371:BIB655462 BRX655371:BRX655462 CBT655371:CBT655462 CLP655371:CLP655462 CVL655371:CVL655462 DFH655371:DFH655462 DPD655371:DPD655462 DYZ655371:DYZ655462 EIV655371:EIV655462 ESR655371:ESR655462 FCN655371:FCN655462 FMJ655371:FMJ655462 FWF655371:FWF655462 GGB655371:GGB655462 GPX655371:GPX655462 GZT655371:GZT655462 HJP655371:HJP655462 HTL655371:HTL655462 IDH655371:IDH655462 IND655371:IND655462 IWZ655371:IWZ655462 JGV655371:JGV655462 JQR655371:JQR655462 KAN655371:KAN655462 KKJ655371:KKJ655462 KUF655371:KUF655462 LEB655371:LEB655462 LNX655371:LNX655462 LXT655371:LXT655462 MHP655371:MHP655462 MRL655371:MRL655462 NBH655371:NBH655462 NLD655371:NLD655462 NUZ655371:NUZ655462 OEV655371:OEV655462 OOR655371:OOR655462 OYN655371:OYN655462 PIJ655371:PIJ655462 PSF655371:PSF655462 QCB655371:QCB655462 QLX655371:QLX655462 QVT655371:QVT655462 RFP655371:RFP655462 RPL655371:RPL655462 RZH655371:RZH655462 SJD655371:SJD655462 SSZ655371:SSZ655462 TCV655371:TCV655462 TMR655371:TMR655462 TWN655371:TWN655462 UGJ655371:UGJ655462 UQF655371:UQF655462 VAB655371:VAB655462 VJX655371:VJX655462 VTT655371:VTT655462 WDP655371:WDP655462 WNL655371:WNL655462 WXH655371:WXH655462 AZ720907:AZ720998 KV720907:KV720998 UR720907:UR720998 AEN720907:AEN720998 AOJ720907:AOJ720998 AYF720907:AYF720998 BIB720907:BIB720998 BRX720907:BRX720998 CBT720907:CBT720998 CLP720907:CLP720998 CVL720907:CVL720998 DFH720907:DFH720998 DPD720907:DPD720998 DYZ720907:DYZ720998 EIV720907:EIV720998 ESR720907:ESR720998 FCN720907:FCN720998 FMJ720907:FMJ720998 FWF720907:FWF720998 GGB720907:GGB720998 GPX720907:GPX720998 GZT720907:GZT720998 HJP720907:HJP720998 HTL720907:HTL720998 IDH720907:IDH720998 IND720907:IND720998 IWZ720907:IWZ720998 JGV720907:JGV720998 JQR720907:JQR720998 KAN720907:KAN720998 KKJ720907:KKJ720998 KUF720907:KUF720998 LEB720907:LEB720998 LNX720907:LNX720998 LXT720907:LXT720998 MHP720907:MHP720998 MRL720907:MRL720998 NBH720907:NBH720998 NLD720907:NLD720998 NUZ720907:NUZ720998 OEV720907:OEV720998 OOR720907:OOR720998 OYN720907:OYN720998 PIJ720907:PIJ720998 PSF720907:PSF720998 QCB720907:QCB720998 QLX720907:QLX720998 QVT720907:QVT720998 RFP720907:RFP720998 RPL720907:RPL720998 RZH720907:RZH720998 SJD720907:SJD720998 SSZ720907:SSZ720998 TCV720907:TCV720998 TMR720907:TMR720998 TWN720907:TWN720998 UGJ720907:UGJ720998 UQF720907:UQF720998 VAB720907:VAB720998 VJX720907:VJX720998 VTT720907:VTT720998 WDP720907:WDP720998 WNL720907:WNL720998 WXH720907:WXH720998 AZ786443:AZ786534 KV786443:KV786534 UR786443:UR786534 AEN786443:AEN786534 AOJ786443:AOJ786534 AYF786443:AYF786534 BIB786443:BIB786534 BRX786443:BRX786534 CBT786443:CBT786534 CLP786443:CLP786534 CVL786443:CVL786534 DFH786443:DFH786534 DPD786443:DPD786534 DYZ786443:DYZ786534 EIV786443:EIV786534 ESR786443:ESR786534 FCN786443:FCN786534 FMJ786443:FMJ786534 FWF786443:FWF786534 GGB786443:GGB786534 GPX786443:GPX786534 GZT786443:GZT786534 HJP786443:HJP786534 HTL786443:HTL786534 IDH786443:IDH786534 IND786443:IND786534 IWZ786443:IWZ786534 JGV786443:JGV786534 JQR786443:JQR786534 KAN786443:KAN786534 KKJ786443:KKJ786534 KUF786443:KUF786534 LEB786443:LEB786534 LNX786443:LNX786534 LXT786443:LXT786534 MHP786443:MHP786534 MRL786443:MRL786534 NBH786443:NBH786534 NLD786443:NLD786534 NUZ786443:NUZ786534 OEV786443:OEV786534 OOR786443:OOR786534 OYN786443:OYN786534 PIJ786443:PIJ786534 PSF786443:PSF786534 QCB786443:QCB786534 QLX786443:QLX786534 QVT786443:QVT786534 RFP786443:RFP786534 RPL786443:RPL786534 RZH786443:RZH786534 SJD786443:SJD786534 SSZ786443:SSZ786534 TCV786443:TCV786534 TMR786443:TMR786534 TWN786443:TWN786534 UGJ786443:UGJ786534 UQF786443:UQF786534 VAB786443:VAB786534 VJX786443:VJX786534 VTT786443:VTT786534 WDP786443:WDP786534 WNL786443:WNL786534 WXH786443:WXH786534 AZ851979:AZ852070 KV851979:KV852070 UR851979:UR852070 AEN851979:AEN852070 AOJ851979:AOJ852070 AYF851979:AYF852070 BIB851979:BIB852070 BRX851979:BRX852070 CBT851979:CBT852070 CLP851979:CLP852070 CVL851979:CVL852070 DFH851979:DFH852070 DPD851979:DPD852070 DYZ851979:DYZ852070 EIV851979:EIV852070 ESR851979:ESR852070 FCN851979:FCN852070 FMJ851979:FMJ852070 FWF851979:FWF852070 GGB851979:GGB852070 GPX851979:GPX852070 GZT851979:GZT852070 HJP851979:HJP852070 HTL851979:HTL852070 IDH851979:IDH852070 IND851979:IND852070 IWZ851979:IWZ852070 JGV851979:JGV852070 JQR851979:JQR852070 KAN851979:KAN852070 KKJ851979:KKJ852070 KUF851979:KUF852070 LEB851979:LEB852070 LNX851979:LNX852070 LXT851979:LXT852070 MHP851979:MHP852070 MRL851979:MRL852070 NBH851979:NBH852070 NLD851979:NLD852070 NUZ851979:NUZ852070 OEV851979:OEV852070 OOR851979:OOR852070 OYN851979:OYN852070 PIJ851979:PIJ852070 PSF851979:PSF852070 QCB851979:QCB852070 QLX851979:QLX852070 QVT851979:QVT852070 RFP851979:RFP852070 RPL851979:RPL852070 RZH851979:RZH852070 SJD851979:SJD852070 SSZ851979:SSZ852070 TCV851979:TCV852070 TMR851979:TMR852070 TWN851979:TWN852070 UGJ851979:UGJ852070 UQF851979:UQF852070 VAB851979:VAB852070 VJX851979:VJX852070 VTT851979:VTT852070 WDP851979:WDP852070 WNL851979:WNL852070 WXH851979:WXH852070 AZ917515:AZ917606 KV917515:KV917606 UR917515:UR917606 AEN917515:AEN917606 AOJ917515:AOJ917606 AYF917515:AYF917606 BIB917515:BIB917606 BRX917515:BRX917606 CBT917515:CBT917606 CLP917515:CLP917606 CVL917515:CVL917606 DFH917515:DFH917606 DPD917515:DPD917606 DYZ917515:DYZ917606 EIV917515:EIV917606 ESR917515:ESR917606 FCN917515:FCN917606 FMJ917515:FMJ917606 FWF917515:FWF917606 GGB917515:GGB917606 GPX917515:GPX917606 GZT917515:GZT917606 HJP917515:HJP917606 HTL917515:HTL917606 IDH917515:IDH917606 IND917515:IND917606 IWZ917515:IWZ917606 JGV917515:JGV917606 JQR917515:JQR917606 KAN917515:KAN917606 KKJ917515:KKJ917606 KUF917515:KUF917606 LEB917515:LEB917606 LNX917515:LNX917606 LXT917515:LXT917606 MHP917515:MHP917606 MRL917515:MRL917606 NBH917515:NBH917606 NLD917515:NLD917606 NUZ917515:NUZ917606 OEV917515:OEV917606 OOR917515:OOR917606 OYN917515:OYN917606 PIJ917515:PIJ917606 PSF917515:PSF917606 QCB917515:QCB917606 QLX917515:QLX917606 QVT917515:QVT917606 RFP917515:RFP917606 RPL917515:RPL917606 RZH917515:RZH917606 SJD917515:SJD917606 SSZ917515:SSZ917606 TCV917515:TCV917606 TMR917515:TMR917606 TWN917515:TWN917606 UGJ917515:UGJ917606 UQF917515:UQF917606 VAB917515:VAB917606 VJX917515:VJX917606 VTT917515:VTT917606 WDP917515:WDP917606 WNL917515:WNL917606 WXH917515:WXH917606 AZ983051:AZ983142 KV983051:KV983142 UR983051:UR983142 AEN983051:AEN983142 AOJ983051:AOJ983142 AYF983051:AYF983142 BIB983051:BIB983142 BRX983051:BRX983142 CBT983051:CBT983142 CLP983051:CLP983142 CVL983051:CVL983142 DFH983051:DFH983142 DPD983051:DPD983142 DYZ983051:DYZ983142 EIV983051:EIV983142 ESR983051:ESR983142 FCN983051:FCN983142 FMJ983051:FMJ983142 FWF983051:FWF983142 GGB983051:GGB983142 GPX983051:GPX983142 GZT983051:GZT983142 HJP983051:HJP983142 HTL983051:HTL983142 IDH983051:IDH983142 IND983051:IND983142 IWZ983051:IWZ983142 JGV983051:JGV983142 JQR983051:JQR983142 KAN983051:KAN983142 KKJ983051:KKJ983142 KUF983051:KUF983142 LEB983051:LEB983142 LNX983051:LNX983142 LXT983051:LXT983142 MHP983051:MHP983142 MRL983051:MRL983142 NBH983051:NBH983142 NLD983051:NLD983142 NUZ983051:NUZ983142 OEV983051:OEV983142 OOR983051:OOR983142 OYN983051:OYN983142 PIJ983051:PIJ983142 PSF983051:PSF983142 QCB983051:QCB983142 QLX983051:QLX983142 QVT983051:QVT983142 RFP983051:RFP983142 RPL983051:RPL983142 RZH983051:RZH983142 SJD983051:SJD983142 SSZ983051:SSZ983142 TCV983051:TCV983142 TMR983051:TMR983142 TWN983051:TWN983142 UGJ983051:UGJ983142 UQF983051:UQF983142 VAB983051:VAB983142 VJX983051:VJX983142 VTT983051:VTT983142 WDP983051:WDP983142 WNL983051:WNL983142 WXH983051:WXH983142 BB11:BB102 KX11:KX102 UT11:UT102 AEP11:AEP102 AOL11:AOL102 AYH11:AYH102 BID11:BID102 BRZ11:BRZ102 CBV11:CBV102 CLR11:CLR102 CVN11:CVN102 DFJ11:DFJ102 DPF11:DPF102 DZB11:DZB102 EIX11:EIX102 EST11:EST102 FCP11:FCP102 FML11:FML102 FWH11:FWH102 GGD11:GGD102 GPZ11:GPZ102 GZV11:GZV102 HJR11:HJR102 HTN11:HTN102 IDJ11:IDJ102 INF11:INF102 IXB11:IXB102 JGX11:JGX102 JQT11:JQT102 KAP11:KAP102 KKL11:KKL102 KUH11:KUH102 LED11:LED102 LNZ11:LNZ102 LXV11:LXV102 MHR11:MHR102 MRN11:MRN102 NBJ11:NBJ102 NLF11:NLF102 NVB11:NVB102 OEX11:OEX102 OOT11:OOT102 OYP11:OYP102 PIL11:PIL102 PSH11:PSH102 QCD11:QCD102 QLZ11:QLZ102 QVV11:QVV102 RFR11:RFR102 RPN11:RPN102 RZJ11:RZJ102 SJF11:SJF102 STB11:STB102 TCX11:TCX102 TMT11:TMT102 TWP11:TWP102 UGL11:UGL102 UQH11:UQH102 VAD11:VAD102 VJZ11:VJZ102 VTV11:VTV102 WDR11:WDR102 WNN11:WNN102 WXJ11:WXJ102 BB65547:BB65638 KX65547:KX65638 UT65547:UT65638 AEP65547:AEP65638 AOL65547:AOL65638 AYH65547:AYH65638 BID65547:BID65638 BRZ65547:BRZ65638 CBV65547:CBV65638 CLR65547:CLR65638 CVN65547:CVN65638 DFJ65547:DFJ65638 DPF65547:DPF65638 DZB65547:DZB65638 EIX65547:EIX65638 EST65547:EST65638 FCP65547:FCP65638 FML65547:FML65638 FWH65547:FWH65638 GGD65547:GGD65638 GPZ65547:GPZ65638 GZV65547:GZV65638 HJR65547:HJR65638 HTN65547:HTN65638 IDJ65547:IDJ65638 INF65547:INF65638 IXB65547:IXB65638 JGX65547:JGX65638 JQT65547:JQT65638 KAP65547:KAP65638 KKL65547:KKL65638 KUH65547:KUH65638 LED65547:LED65638 LNZ65547:LNZ65638 LXV65547:LXV65638 MHR65547:MHR65638 MRN65547:MRN65638 NBJ65547:NBJ65638 NLF65547:NLF65638 NVB65547:NVB65638 OEX65547:OEX65638 OOT65547:OOT65638 OYP65547:OYP65638 PIL65547:PIL65638 PSH65547:PSH65638 QCD65547:QCD65638 QLZ65547:QLZ65638 QVV65547:QVV65638 RFR65547:RFR65638 RPN65547:RPN65638 RZJ65547:RZJ65638 SJF65547:SJF65638 STB65547:STB65638 TCX65547:TCX65638 TMT65547:TMT65638 TWP65547:TWP65638 UGL65547:UGL65638 UQH65547:UQH65638 VAD65547:VAD65638 VJZ65547:VJZ65638 VTV65547:VTV65638 WDR65547:WDR65638 WNN65547:WNN65638 WXJ65547:WXJ65638 BB131083:BB131174 KX131083:KX131174 UT131083:UT131174 AEP131083:AEP131174 AOL131083:AOL131174 AYH131083:AYH131174 BID131083:BID131174 BRZ131083:BRZ131174 CBV131083:CBV131174 CLR131083:CLR131174 CVN131083:CVN131174 DFJ131083:DFJ131174 DPF131083:DPF131174 DZB131083:DZB131174 EIX131083:EIX131174 EST131083:EST131174 FCP131083:FCP131174 FML131083:FML131174 FWH131083:FWH131174 GGD131083:GGD131174 GPZ131083:GPZ131174 GZV131083:GZV131174 HJR131083:HJR131174 HTN131083:HTN131174 IDJ131083:IDJ131174 INF131083:INF131174 IXB131083:IXB131174 JGX131083:JGX131174 JQT131083:JQT131174 KAP131083:KAP131174 KKL131083:KKL131174 KUH131083:KUH131174 LED131083:LED131174 LNZ131083:LNZ131174 LXV131083:LXV131174 MHR131083:MHR131174 MRN131083:MRN131174 NBJ131083:NBJ131174 NLF131083:NLF131174 NVB131083:NVB131174 OEX131083:OEX131174 OOT131083:OOT131174 OYP131083:OYP131174 PIL131083:PIL131174 PSH131083:PSH131174 QCD131083:QCD131174 QLZ131083:QLZ131174 QVV131083:QVV131174 RFR131083:RFR131174 RPN131083:RPN131174 RZJ131083:RZJ131174 SJF131083:SJF131174 STB131083:STB131174 TCX131083:TCX131174 TMT131083:TMT131174 TWP131083:TWP131174 UGL131083:UGL131174 UQH131083:UQH131174 VAD131083:VAD131174 VJZ131083:VJZ131174 VTV131083:VTV131174 WDR131083:WDR131174 WNN131083:WNN131174 WXJ131083:WXJ131174 BB196619:BB196710 KX196619:KX196710 UT196619:UT196710 AEP196619:AEP196710 AOL196619:AOL196710 AYH196619:AYH196710 BID196619:BID196710 BRZ196619:BRZ196710 CBV196619:CBV196710 CLR196619:CLR196710 CVN196619:CVN196710 DFJ196619:DFJ196710 DPF196619:DPF196710 DZB196619:DZB196710 EIX196619:EIX196710 EST196619:EST196710 FCP196619:FCP196710 FML196619:FML196710 FWH196619:FWH196710 GGD196619:GGD196710 GPZ196619:GPZ196710 GZV196619:GZV196710 HJR196619:HJR196710 HTN196619:HTN196710 IDJ196619:IDJ196710 INF196619:INF196710 IXB196619:IXB196710 JGX196619:JGX196710 JQT196619:JQT196710 KAP196619:KAP196710 KKL196619:KKL196710 KUH196619:KUH196710 LED196619:LED196710 LNZ196619:LNZ196710 LXV196619:LXV196710 MHR196619:MHR196710 MRN196619:MRN196710 NBJ196619:NBJ196710 NLF196619:NLF196710 NVB196619:NVB196710 OEX196619:OEX196710 OOT196619:OOT196710 OYP196619:OYP196710 PIL196619:PIL196710 PSH196619:PSH196710 QCD196619:QCD196710 QLZ196619:QLZ196710 QVV196619:QVV196710 RFR196619:RFR196710 RPN196619:RPN196710 RZJ196619:RZJ196710 SJF196619:SJF196710 STB196619:STB196710 TCX196619:TCX196710 TMT196619:TMT196710 TWP196619:TWP196710 UGL196619:UGL196710 UQH196619:UQH196710 VAD196619:VAD196710 VJZ196619:VJZ196710 VTV196619:VTV196710 WDR196619:WDR196710 WNN196619:WNN196710 WXJ196619:WXJ196710 BB262155:BB262246 KX262155:KX262246 UT262155:UT262246 AEP262155:AEP262246 AOL262155:AOL262246 AYH262155:AYH262246 BID262155:BID262246 BRZ262155:BRZ262246 CBV262155:CBV262246 CLR262155:CLR262246 CVN262155:CVN262246 DFJ262155:DFJ262246 DPF262155:DPF262246 DZB262155:DZB262246 EIX262155:EIX262246 EST262155:EST262246 FCP262155:FCP262246 FML262155:FML262246 FWH262155:FWH262246 GGD262155:GGD262246 GPZ262155:GPZ262246 GZV262155:GZV262246 HJR262155:HJR262246 HTN262155:HTN262246 IDJ262155:IDJ262246 INF262155:INF262246 IXB262155:IXB262246 JGX262155:JGX262246 JQT262155:JQT262246 KAP262155:KAP262246 KKL262155:KKL262246 KUH262155:KUH262246 LED262155:LED262246 LNZ262155:LNZ262246 LXV262155:LXV262246 MHR262155:MHR262246 MRN262155:MRN262246 NBJ262155:NBJ262246 NLF262155:NLF262246 NVB262155:NVB262246 OEX262155:OEX262246 OOT262155:OOT262246 OYP262155:OYP262246 PIL262155:PIL262246 PSH262155:PSH262246 QCD262155:QCD262246 QLZ262155:QLZ262246 QVV262155:QVV262246 RFR262155:RFR262246 RPN262155:RPN262246 RZJ262155:RZJ262246 SJF262155:SJF262246 STB262155:STB262246 TCX262155:TCX262246 TMT262155:TMT262246 TWP262155:TWP262246 UGL262155:UGL262246 UQH262155:UQH262246 VAD262155:VAD262246 VJZ262155:VJZ262246 VTV262155:VTV262246 WDR262155:WDR262246 WNN262155:WNN262246 WXJ262155:WXJ262246 BB327691:BB327782 KX327691:KX327782 UT327691:UT327782 AEP327691:AEP327782 AOL327691:AOL327782 AYH327691:AYH327782 BID327691:BID327782 BRZ327691:BRZ327782 CBV327691:CBV327782 CLR327691:CLR327782 CVN327691:CVN327782 DFJ327691:DFJ327782 DPF327691:DPF327782 DZB327691:DZB327782 EIX327691:EIX327782 EST327691:EST327782 FCP327691:FCP327782 FML327691:FML327782 FWH327691:FWH327782 GGD327691:GGD327782 GPZ327691:GPZ327782 GZV327691:GZV327782 HJR327691:HJR327782 HTN327691:HTN327782 IDJ327691:IDJ327782 INF327691:INF327782 IXB327691:IXB327782 JGX327691:JGX327782 JQT327691:JQT327782 KAP327691:KAP327782 KKL327691:KKL327782 KUH327691:KUH327782 LED327691:LED327782 LNZ327691:LNZ327782 LXV327691:LXV327782 MHR327691:MHR327782 MRN327691:MRN327782 NBJ327691:NBJ327782 NLF327691:NLF327782 NVB327691:NVB327782 OEX327691:OEX327782 OOT327691:OOT327782 OYP327691:OYP327782 PIL327691:PIL327782 PSH327691:PSH327782 QCD327691:QCD327782 QLZ327691:QLZ327782 QVV327691:QVV327782 RFR327691:RFR327782 RPN327691:RPN327782 RZJ327691:RZJ327782 SJF327691:SJF327782 STB327691:STB327782 TCX327691:TCX327782 TMT327691:TMT327782 TWP327691:TWP327782 UGL327691:UGL327782 UQH327691:UQH327782 VAD327691:VAD327782 VJZ327691:VJZ327782 VTV327691:VTV327782 WDR327691:WDR327782 WNN327691:WNN327782 WXJ327691:WXJ327782 BB393227:BB393318 KX393227:KX393318 UT393227:UT393318 AEP393227:AEP393318 AOL393227:AOL393318 AYH393227:AYH393318 BID393227:BID393318 BRZ393227:BRZ393318 CBV393227:CBV393318 CLR393227:CLR393318 CVN393227:CVN393318 DFJ393227:DFJ393318 DPF393227:DPF393318 DZB393227:DZB393318 EIX393227:EIX393318 EST393227:EST393318 FCP393227:FCP393318 FML393227:FML393318 FWH393227:FWH393318 GGD393227:GGD393318 GPZ393227:GPZ393318 GZV393227:GZV393318 HJR393227:HJR393318 HTN393227:HTN393318 IDJ393227:IDJ393318 INF393227:INF393318 IXB393227:IXB393318 JGX393227:JGX393318 JQT393227:JQT393318 KAP393227:KAP393318 KKL393227:KKL393318 KUH393227:KUH393318 LED393227:LED393318 LNZ393227:LNZ393318 LXV393227:LXV393318 MHR393227:MHR393318 MRN393227:MRN393318 NBJ393227:NBJ393318 NLF393227:NLF393318 NVB393227:NVB393318 OEX393227:OEX393318 OOT393227:OOT393318 OYP393227:OYP393318 PIL393227:PIL393318 PSH393227:PSH393318 QCD393227:QCD393318 QLZ393227:QLZ393318 QVV393227:QVV393318 RFR393227:RFR393318 RPN393227:RPN393318 RZJ393227:RZJ393318 SJF393227:SJF393318 STB393227:STB393318 TCX393227:TCX393318 TMT393227:TMT393318 TWP393227:TWP393318 UGL393227:UGL393318 UQH393227:UQH393318 VAD393227:VAD393318 VJZ393227:VJZ393318 VTV393227:VTV393318 WDR393227:WDR393318 WNN393227:WNN393318 WXJ393227:WXJ393318 BB458763:BB458854 KX458763:KX458854 UT458763:UT458854 AEP458763:AEP458854 AOL458763:AOL458854 AYH458763:AYH458854 BID458763:BID458854 BRZ458763:BRZ458854 CBV458763:CBV458854 CLR458763:CLR458854 CVN458763:CVN458854 DFJ458763:DFJ458854 DPF458763:DPF458854 DZB458763:DZB458854 EIX458763:EIX458854 EST458763:EST458854 FCP458763:FCP458854 FML458763:FML458854 FWH458763:FWH458854 GGD458763:GGD458854 GPZ458763:GPZ458854 GZV458763:GZV458854 HJR458763:HJR458854 HTN458763:HTN458854 IDJ458763:IDJ458854 INF458763:INF458854 IXB458763:IXB458854 JGX458763:JGX458854 JQT458763:JQT458854 KAP458763:KAP458854 KKL458763:KKL458854 KUH458763:KUH458854 LED458763:LED458854 LNZ458763:LNZ458854 LXV458763:LXV458854 MHR458763:MHR458854 MRN458763:MRN458854 NBJ458763:NBJ458854 NLF458763:NLF458854 NVB458763:NVB458854 OEX458763:OEX458854 OOT458763:OOT458854 OYP458763:OYP458854 PIL458763:PIL458854 PSH458763:PSH458854 QCD458763:QCD458854 QLZ458763:QLZ458854 QVV458763:QVV458854 RFR458763:RFR458854 RPN458763:RPN458854 RZJ458763:RZJ458854 SJF458763:SJF458854 STB458763:STB458854 TCX458763:TCX458854 TMT458763:TMT458854 TWP458763:TWP458854 UGL458763:UGL458854 UQH458763:UQH458854 VAD458763:VAD458854 VJZ458763:VJZ458854 VTV458763:VTV458854 WDR458763:WDR458854 WNN458763:WNN458854 WXJ458763:WXJ458854 BB524299:BB524390 KX524299:KX524390 UT524299:UT524390 AEP524299:AEP524390 AOL524299:AOL524390 AYH524299:AYH524390 BID524299:BID524390 BRZ524299:BRZ524390 CBV524299:CBV524390 CLR524299:CLR524390 CVN524299:CVN524390 DFJ524299:DFJ524390 DPF524299:DPF524390 DZB524299:DZB524390 EIX524299:EIX524390 EST524299:EST524390 FCP524299:FCP524390 FML524299:FML524390 FWH524299:FWH524390 GGD524299:GGD524390 GPZ524299:GPZ524390 GZV524299:GZV524390 HJR524299:HJR524390 HTN524299:HTN524390 IDJ524299:IDJ524390 INF524299:INF524390 IXB524299:IXB524390 JGX524299:JGX524390 JQT524299:JQT524390 KAP524299:KAP524390 KKL524299:KKL524390 KUH524299:KUH524390 LED524299:LED524390 LNZ524299:LNZ524390 LXV524299:LXV524390 MHR524299:MHR524390 MRN524299:MRN524390 NBJ524299:NBJ524390 NLF524299:NLF524390 NVB524299:NVB524390 OEX524299:OEX524390 OOT524299:OOT524390 OYP524299:OYP524390 PIL524299:PIL524390 PSH524299:PSH524390 QCD524299:QCD524390 QLZ524299:QLZ524390 QVV524299:QVV524390 RFR524299:RFR524390 RPN524299:RPN524390 RZJ524299:RZJ524390 SJF524299:SJF524390 STB524299:STB524390 TCX524299:TCX524390 TMT524299:TMT524390 TWP524299:TWP524390 UGL524299:UGL524390 UQH524299:UQH524390 VAD524299:VAD524390 VJZ524299:VJZ524390 VTV524299:VTV524390 WDR524299:WDR524390 WNN524299:WNN524390 WXJ524299:WXJ524390 BB589835:BB589926 KX589835:KX589926 UT589835:UT589926 AEP589835:AEP589926 AOL589835:AOL589926 AYH589835:AYH589926 BID589835:BID589926 BRZ589835:BRZ589926 CBV589835:CBV589926 CLR589835:CLR589926 CVN589835:CVN589926 DFJ589835:DFJ589926 DPF589835:DPF589926 DZB589835:DZB589926 EIX589835:EIX589926 EST589835:EST589926 FCP589835:FCP589926 FML589835:FML589926 FWH589835:FWH589926 GGD589835:GGD589926 GPZ589835:GPZ589926 GZV589835:GZV589926 HJR589835:HJR589926 HTN589835:HTN589926 IDJ589835:IDJ589926 INF589835:INF589926 IXB589835:IXB589926 JGX589835:JGX589926 JQT589835:JQT589926 KAP589835:KAP589926 KKL589835:KKL589926 KUH589835:KUH589926 LED589835:LED589926 LNZ589835:LNZ589926 LXV589835:LXV589926 MHR589835:MHR589926 MRN589835:MRN589926 NBJ589835:NBJ589926 NLF589835:NLF589926 NVB589835:NVB589926 OEX589835:OEX589926 OOT589835:OOT589926 OYP589835:OYP589926 PIL589835:PIL589926 PSH589835:PSH589926 QCD589835:QCD589926 QLZ589835:QLZ589926 QVV589835:QVV589926 RFR589835:RFR589926 RPN589835:RPN589926 RZJ589835:RZJ589926 SJF589835:SJF589926 STB589835:STB589926 TCX589835:TCX589926 TMT589835:TMT589926 TWP589835:TWP589926 UGL589835:UGL589926 UQH589835:UQH589926 VAD589835:VAD589926 VJZ589835:VJZ589926 VTV589835:VTV589926 WDR589835:WDR589926 WNN589835:WNN589926 WXJ589835:WXJ589926 BB655371:BB655462 KX655371:KX655462 UT655371:UT655462 AEP655371:AEP655462 AOL655371:AOL655462 AYH655371:AYH655462 BID655371:BID655462 BRZ655371:BRZ655462 CBV655371:CBV655462 CLR655371:CLR655462 CVN655371:CVN655462 DFJ655371:DFJ655462 DPF655371:DPF655462 DZB655371:DZB655462 EIX655371:EIX655462 EST655371:EST655462 FCP655371:FCP655462 FML655371:FML655462 FWH655371:FWH655462 GGD655371:GGD655462 GPZ655371:GPZ655462 GZV655371:GZV655462 HJR655371:HJR655462 HTN655371:HTN655462 IDJ655371:IDJ655462 INF655371:INF655462 IXB655371:IXB655462 JGX655371:JGX655462 JQT655371:JQT655462 KAP655371:KAP655462 KKL655371:KKL655462 KUH655371:KUH655462 LED655371:LED655462 LNZ655371:LNZ655462 LXV655371:LXV655462 MHR655371:MHR655462 MRN655371:MRN655462 NBJ655371:NBJ655462 NLF655371:NLF655462 NVB655371:NVB655462 OEX655371:OEX655462 OOT655371:OOT655462 OYP655371:OYP655462 PIL655371:PIL655462 PSH655371:PSH655462 QCD655371:QCD655462 QLZ655371:QLZ655462 QVV655371:QVV655462 RFR655371:RFR655462 RPN655371:RPN655462 RZJ655371:RZJ655462 SJF655371:SJF655462 STB655371:STB655462 TCX655371:TCX655462 TMT655371:TMT655462 TWP655371:TWP655462 UGL655371:UGL655462 UQH655371:UQH655462 VAD655371:VAD655462 VJZ655371:VJZ655462 VTV655371:VTV655462 WDR655371:WDR655462 WNN655371:WNN655462 WXJ655371:WXJ655462 BB720907:BB720998 KX720907:KX720998 UT720907:UT720998 AEP720907:AEP720998 AOL720907:AOL720998 AYH720907:AYH720998 BID720907:BID720998 BRZ720907:BRZ720998 CBV720907:CBV720998 CLR720907:CLR720998 CVN720907:CVN720998 DFJ720907:DFJ720998 DPF720907:DPF720998 DZB720907:DZB720998 EIX720907:EIX720998 EST720907:EST720998 FCP720907:FCP720998 FML720907:FML720998 FWH720907:FWH720998 GGD720907:GGD720998 GPZ720907:GPZ720998 GZV720907:GZV720998 HJR720907:HJR720998 HTN720907:HTN720998 IDJ720907:IDJ720998 INF720907:INF720998 IXB720907:IXB720998 JGX720907:JGX720998 JQT720907:JQT720998 KAP720907:KAP720998 KKL720907:KKL720998 KUH720907:KUH720998 LED720907:LED720998 LNZ720907:LNZ720998 LXV720907:LXV720998 MHR720907:MHR720998 MRN720907:MRN720998 NBJ720907:NBJ720998 NLF720907:NLF720998 NVB720907:NVB720998 OEX720907:OEX720998 OOT720907:OOT720998 OYP720907:OYP720998 PIL720907:PIL720998 PSH720907:PSH720998 QCD720907:QCD720998 QLZ720907:QLZ720998 QVV720907:QVV720998 RFR720907:RFR720998 RPN720907:RPN720998 RZJ720907:RZJ720998 SJF720907:SJF720998 STB720907:STB720998 TCX720907:TCX720998 TMT720907:TMT720998 TWP720907:TWP720998 UGL720907:UGL720998 UQH720907:UQH720998 VAD720907:VAD720998 VJZ720907:VJZ720998 VTV720907:VTV720998 WDR720907:WDR720998 WNN720907:WNN720998 WXJ720907:WXJ720998 BB786443:BB786534 KX786443:KX786534 UT786443:UT786534 AEP786443:AEP786534 AOL786443:AOL786534 AYH786443:AYH786534 BID786443:BID786534 BRZ786443:BRZ786534 CBV786443:CBV786534 CLR786443:CLR786534 CVN786443:CVN786534 DFJ786443:DFJ786534 DPF786443:DPF786534 DZB786443:DZB786534 EIX786443:EIX786534 EST786443:EST786534 FCP786443:FCP786534 FML786443:FML786534 FWH786443:FWH786534 GGD786443:GGD786534 GPZ786443:GPZ786534 GZV786443:GZV786534 HJR786443:HJR786534 HTN786443:HTN786534 IDJ786443:IDJ786534 INF786443:INF786534 IXB786443:IXB786534 JGX786443:JGX786534 JQT786443:JQT786534 KAP786443:KAP786534 KKL786443:KKL786534 KUH786443:KUH786534 LED786443:LED786534 LNZ786443:LNZ786534 LXV786443:LXV786534 MHR786443:MHR786534 MRN786443:MRN786534 NBJ786443:NBJ786534 NLF786443:NLF786534 NVB786443:NVB786534 OEX786443:OEX786534 OOT786443:OOT786534 OYP786443:OYP786534 PIL786443:PIL786534 PSH786443:PSH786534 QCD786443:QCD786534 QLZ786443:QLZ786534 QVV786443:QVV786534 RFR786443:RFR786534 RPN786443:RPN786534 RZJ786443:RZJ786534 SJF786443:SJF786534 STB786443:STB786534 TCX786443:TCX786534 TMT786443:TMT786534 TWP786443:TWP786534 UGL786443:UGL786534 UQH786443:UQH786534 VAD786443:VAD786534 VJZ786443:VJZ786534 VTV786443:VTV786534 WDR786443:WDR786534 WNN786443:WNN786534 WXJ786443:WXJ786534 BB851979:BB852070 KX851979:KX852070 UT851979:UT852070 AEP851979:AEP852070 AOL851979:AOL852070 AYH851979:AYH852070 BID851979:BID852070 BRZ851979:BRZ852070 CBV851979:CBV852070 CLR851979:CLR852070 CVN851979:CVN852070 DFJ851979:DFJ852070 DPF851979:DPF852070 DZB851979:DZB852070 EIX851979:EIX852070 EST851979:EST852070 FCP851979:FCP852070 FML851979:FML852070 FWH851979:FWH852070 GGD851979:GGD852070 GPZ851979:GPZ852070 GZV851979:GZV852070 HJR851979:HJR852070 HTN851979:HTN852070 IDJ851979:IDJ852070 INF851979:INF852070 IXB851979:IXB852070 JGX851979:JGX852070 JQT851979:JQT852070 KAP851979:KAP852070 KKL851979:KKL852070 KUH851979:KUH852070 LED851979:LED852070 LNZ851979:LNZ852070 LXV851979:LXV852070 MHR851979:MHR852070 MRN851979:MRN852070 NBJ851979:NBJ852070 NLF851979:NLF852070 NVB851979:NVB852070 OEX851979:OEX852070 OOT851979:OOT852070 OYP851979:OYP852070 PIL851979:PIL852070 PSH851979:PSH852070 QCD851979:QCD852070 QLZ851979:QLZ852070 QVV851979:QVV852070 RFR851979:RFR852070 RPN851979:RPN852070 RZJ851979:RZJ852070 SJF851979:SJF852070 STB851979:STB852070 TCX851979:TCX852070 TMT851979:TMT852070 TWP851979:TWP852070 UGL851979:UGL852070 UQH851979:UQH852070 VAD851979:VAD852070 VJZ851979:VJZ852070 VTV851979:VTV852070 WDR851979:WDR852070 WNN851979:WNN852070 WXJ851979:WXJ852070 BB917515:BB917606 KX917515:KX917606 UT917515:UT917606 AEP917515:AEP917606 AOL917515:AOL917606 AYH917515:AYH917606 BID917515:BID917606 BRZ917515:BRZ917606 CBV917515:CBV917606 CLR917515:CLR917606 CVN917515:CVN917606 DFJ917515:DFJ917606 DPF917515:DPF917606 DZB917515:DZB917606 EIX917515:EIX917606 EST917515:EST917606 FCP917515:FCP917606 FML917515:FML917606 FWH917515:FWH917606 GGD917515:GGD917606 GPZ917515:GPZ917606 GZV917515:GZV917606 HJR917515:HJR917606 HTN917515:HTN917606 IDJ917515:IDJ917606 INF917515:INF917606 IXB917515:IXB917606 JGX917515:JGX917606 JQT917515:JQT917606 KAP917515:KAP917606 KKL917515:KKL917606 KUH917515:KUH917606 LED917515:LED917606 LNZ917515:LNZ917606 LXV917515:LXV917606 MHR917515:MHR917606 MRN917515:MRN917606 NBJ917515:NBJ917606 NLF917515:NLF917606 NVB917515:NVB917606 OEX917515:OEX917606 OOT917515:OOT917606 OYP917515:OYP917606 PIL917515:PIL917606 PSH917515:PSH917606 QCD917515:QCD917606 QLZ917515:QLZ917606 QVV917515:QVV917606 RFR917515:RFR917606 RPN917515:RPN917606 RZJ917515:RZJ917606 SJF917515:SJF917606 STB917515:STB917606 TCX917515:TCX917606 TMT917515:TMT917606 TWP917515:TWP917606 UGL917515:UGL917606 UQH917515:UQH917606 VAD917515:VAD917606 VJZ917515:VJZ917606 VTV917515:VTV917606 WDR917515:WDR917606 WNN917515:WNN917606 WXJ917515:WXJ917606 BB983051:BB983142 KX983051:KX983142 UT983051:UT983142 AEP983051:AEP983142 AOL983051:AOL983142 AYH983051:AYH983142 BID983051:BID983142 BRZ983051:BRZ983142 CBV983051:CBV983142 CLR983051:CLR983142 CVN983051:CVN983142 DFJ983051:DFJ983142 DPF983051:DPF983142 DZB983051:DZB983142 EIX983051:EIX983142 EST983051:EST983142 FCP983051:FCP983142 FML983051:FML983142 FWH983051:FWH983142 GGD983051:GGD983142 GPZ983051:GPZ983142 GZV983051:GZV983142 HJR983051:HJR983142 HTN983051:HTN983142 IDJ983051:IDJ983142 INF983051:INF983142 IXB983051:IXB983142 JGX983051:JGX983142 JQT983051:JQT983142 KAP983051:KAP983142 KKL983051:KKL983142 KUH983051:KUH983142 LED983051:LED983142 LNZ983051:LNZ983142 LXV983051:LXV983142 MHR983051:MHR983142 MRN983051:MRN983142 NBJ983051:NBJ983142 NLF983051:NLF983142 NVB983051:NVB983142 OEX983051:OEX983142 OOT983051:OOT983142 OYP983051:OYP983142 PIL983051:PIL983142 PSH983051:PSH983142 QCD983051:QCD983142 QLZ983051:QLZ983142 QVV983051:QVV983142 RFR983051:RFR983142 RPN983051:RPN983142 RZJ983051:RZJ983142 SJF983051:SJF983142 STB983051:STB983142 TCX983051:TCX983142 TMT983051:TMT983142 TWP983051:TWP983142 UGL983051:UGL983142 UQH983051:UQH983142 VAD983051:VAD983142 VJZ983051:VJZ983142 VTV983051:VTV983142 WDR983051:WDR983142 WNN983051:WNN983142 WXJ983051:WXJ983142 BD11:BD102 KZ11:KZ102 UV11:UV102 AER11:AER102 AON11:AON102 AYJ11:AYJ102 BIF11:BIF102 BSB11:BSB102 CBX11:CBX102 CLT11:CLT102 CVP11:CVP102 DFL11:DFL102 DPH11:DPH102 DZD11:DZD102 EIZ11:EIZ102 ESV11:ESV102 FCR11:FCR102 FMN11:FMN102 FWJ11:FWJ102 GGF11:GGF102 GQB11:GQB102 GZX11:GZX102 HJT11:HJT102 HTP11:HTP102 IDL11:IDL102 INH11:INH102 IXD11:IXD102 JGZ11:JGZ102 JQV11:JQV102 KAR11:KAR102 KKN11:KKN102 KUJ11:KUJ102 LEF11:LEF102 LOB11:LOB102 LXX11:LXX102 MHT11:MHT102 MRP11:MRP102 NBL11:NBL102 NLH11:NLH102 NVD11:NVD102 OEZ11:OEZ102 OOV11:OOV102 OYR11:OYR102 PIN11:PIN102 PSJ11:PSJ102 QCF11:QCF102 QMB11:QMB102 QVX11:QVX102 RFT11:RFT102 RPP11:RPP102 RZL11:RZL102 SJH11:SJH102 STD11:STD102 TCZ11:TCZ102 TMV11:TMV102 TWR11:TWR102 UGN11:UGN102 UQJ11:UQJ102 VAF11:VAF102 VKB11:VKB102 VTX11:VTX102 WDT11:WDT102 WNP11:WNP102 WXL11:WXL102 BD65547:BD65638 KZ65547:KZ65638 UV65547:UV65638 AER65547:AER65638 AON65547:AON65638 AYJ65547:AYJ65638 BIF65547:BIF65638 BSB65547:BSB65638 CBX65547:CBX65638 CLT65547:CLT65638 CVP65547:CVP65638 DFL65547:DFL65638 DPH65547:DPH65638 DZD65547:DZD65638 EIZ65547:EIZ65638 ESV65547:ESV65638 FCR65547:FCR65638 FMN65547:FMN65638 FWJ65547:FWJ65638 GGF65547:GGF65638 GQB65547:GQB65638 GZX65547:GZX65638 HJT65547:HJT65638 HTP65547:HTP65638 IDL65547:IDL65638 INH65547:INH65638 IXD65547:IXD65638 JGZ65547:JGZ65638 JQV65547:JQV65638 KAR65547:KAR65638 KKN65547:KKN65638 KUJ65547:KUJ65638 LEF65547:LEF65638 LOB65547:LOB65638 LXX65547:LXX65638 MHT65547:MHT65638 MRP65547:MRP65638 NBL65547:NBL65638 NLH65547:NLH65638 NVD65547:NVD65638 OEZ65547:OEZ65638 OOV65547:OOV65638 OYR65547:OYR65638 PIN65547:PIN65638 PSJ65547:PSJ65638 QCF65547:QCF65638 QMB65547:QMB65638 QVX65547:QVX65638 RFT65547:RFT65638 RPP65547:RPP65638 RZL65547:RZL65638 SJH65547:SJH65638 STD65547:STD65638 TCZ65547:TCZ65638 TMV65547:TMV65638 TWR65547:TWR65638 UGN65547:UGN65638 UQJ65547:UQJ65638 VAF65547:VAF65638 VKB65547:VKB65638 VTX65547:VTX65638 WDT65547:WDT65638 WNP65547:WNP65638 WXL65547:WXL65638 BD131083:BD131174 KZ131083:KZ131174 UV131083:UV131174 AER131083:AER131174 AON131083:AON131174 AYJ131083:AYJ131174 BIF131083:BIF131174 BSB131083:BSB131174 CBX131083:CBX131174 CLT131083:CLT131174 CVP131083:CVP131174 DFL131083:DFL131174 DPH131083:DPH131174 DZD131083:DZD131174 EIZ131083:EIZ131174 ESV131083:ESV131174 FCR131083:FCR131174 FMN131083:FMN131174 FWJ131083:FWJ131174 GGF131083:GGF131174 GQB131083:GQB131174 GZX131083:GZX131174 HJT131083:HJT131174 HTP131083:HTP131174 IDL131083:IDL131174 INH131083:INH131174 IXD131083:IXD131174 JGZ131083:JGZ131174 JQV131083:JQV131174 KAR131083:KAR131174 KKN131083:KKN131174 KUJ131083:KUJ131174 LEF131083:LEF131174 LOB131083:LOB131174 LXX131083:LXX131174 MHT131083:MHT131174 MRP131083:MRP131174 NBL131083:NBL131174 NLH131083:NLH131174 NVD131083:NVD131174 OEZ131083:OEZ131174 OOV131083:OOV131174 OYR131083:OYR131174 PIN131083:PIN131174 PSJ131083:PSJ131174 QCF131083:QCF131174 QMB131083:QMB131174 QVX131083:QVX131174 RFT131083:RFT131174 RPP131083:RPP131174 RZL131083:RZL131174 SJH131083:SJH131174 STD131083:STD131174 TCZ131083:TCZ131174 TMV131083:TMV131174 TWR131083:TWR131174 UGN131083:UGN131174 UQJ131083:UQJ131174 VAF131083:VAF131174 VKB131083:VKB131174 VTX131083:VTX131174 WDT131083:WDT131174 WNP131083:WNP131174 WXL131083:WXL131174 BD196619:BD196710 KZ196619:KZ196710 UV196619:UV196710 AER196619:AER196710 AON196619:AON196710 AYJ196619:AYJ196710 BIF196619:BIF196710 BSB196619:BSB196710 CBX196619:CBX196710 CLT196619:CLT196710 CVP196619:CVP196710 DFL196619:DFL196710 DPH196619:DPH196710 DZD196619:DZD196710 EIZ196619:EIZ196710 ESV196619:ESV196710 FCR196619:FCR196710 FMN196619:FMN196710 FWJ196619:FWJ196710 GGF196619:GGF196710 GQB196619:GQB196710 GZX196619:GZX196710 HJT196619:HJT196710 HTP196619:HTP196710 IDL196619:IDL196710 INH196619:INH196710 IXD196619:IXD196710 JGZ196619:JGZ196710 JQV196619:JQV196710 KAR196619:KAR196710 KKN196619:KKN196710 KUJ196619:KUJ196710 LEF196619:LEF196710 LOB196619:LOB196710 LXX196619:LXX196710 MHT196619:MHT196710 MRP196619:MRP196710 NBL196619:NBL196710 NLH196619:NLH196710 NVD196619:NVD196710 OEZ196619:OEZ196710 OOV196619:OOV196710 OYR196619:OYR196710 PIN196619:PIN196710 PSJ196619:PSJ196710 QCF196619:QCF196710 QMB196619:QMB196710 QVX196619:QVX196710 RFT196619:RFT196710 RPP196619:RPP196710 RZL196619:RZL196710 SJH196619:SJH196710 STD196619:STD196710 TCZ196619:TCZ196710 TMV196619:TMV196710 TWR196619:TWR196710 UGN196619:UGN196710 UQJ196619:UQJ196710 VAF196619:VAF196710 VKB196619:VKB196710 VTX196619:VTX196710 WDT196619:WDT196710 WNP196619:WNP196710 WXL196619:WXL196710 BD262155:BD262246 KZ262155:KZ262246 UV262155:UV262246 AER262155:AER262246 AON262155:AON262246 AYJ262155:AYJ262246 BIF262155:BIF262246 BSB262155:BSB262246 CBX262155:CBX262246 CLT262155:CLT262246 CVP262155:CVP262246 DFL262155:DFL262246 DPH262155:DPH262246 DZD262155:DZD262246 EIZ262155:EIZ262246 ESV262155:ESV262246 FCR262155:FCR262246 FMN262155:FMN262246 FWJ262155:FWJ262246 GGF262155:GGF262246 GQB262155:GQB262246 GZX262155:GZX262246 HJT262155:HJT262246 HTP262155:HTP262246 IDL262155:IDL262246 INH262155:INH262246 IXD262155:IXD262246 JGZ262155:JGZ262246 JQV262155:JQV262246 KAR262155:KAR262246 KKN262155:KKN262246 KUJ262155:KUJ262246 LEF262155:LEF262246 LOB262155:LOB262246 LXX262155:LXX262246 MHT262155:MHT262246 MRP262155:MRP262246 NBL262155:NBL262246 NLH262155:NLH262246 NVD262155:NVD262246 OEZ262155:OEZ262246 OOV262155:OOV262246 OYR262155:OYR262246 PIN262155:PIN262246 PSJ262155:PSJ262246 QCF262155:QCF262246 QMB262155:QMB262246 QVX262155:QVX262246 RFT262155:RFT262246 RPP262155:RPP262246 RZL262155:RZL262246 SJH262155:SJH262246 STD262155:STD262246 TCZ262155:TCZ262246 TMV262155:TMV262246 TWR262155:TWR262246 UGN262155:UGN262246 UQJ262155:UQJ262246 VAF262155:VAF262246 VKB262155:VKB262246 VTX262155:VTX262246 WDT262155:WDT262246 WNP262155:WNP262246 WXL262155:WXL262246 BD327691:BD327782 KZ327691:KZ327782 UV327691:UV327782 AER327691:AER327782 AON327691:AON327782 AYJ327691:AYJ327782 BIF327691:BIF327782 BSB327691:BSB327782 CBX327691:CBX327782 CLT327691:CLT327782 CVP327691:CVP327782 DFL327691:DFL327782 DPH327691:DPH327782 DZD327691:DZD327782 EIZ327691:EIZ327782 ESV327691:ESV327782 FCR327691:FCR327782 FMN327691:FMN327782 FWJ327691:FWJ327782 GGF327691:GGF327782 GQB327691:GQB327782 GZX327691:GZX327782 HJT327691:HJT327782 HTP327691:HTP327782 IDL327691:IDL327782 INH327691:INH327782 IXD327691:IXD327782 JGZ327691:JGZ327782 JQV327691:JQV327782 KAR327691:KAR327782 KKN327691:KKN327782 KUJ327691:KUJ327782 LEF327691:LEF327782 LOB327691:LOB327782 LXX327691:LXX327782 MHT327691:MHT327782 MRP327691:MRP327782 NBL327691:NBL327782 NLH327691:NLH327782 NVD327691:NVD327782 OEZ327691:OEZ327782 OOV327691:OOV327782 OYR327691:OYR327782 PIN327691:PIN327782 PSJ327691:PSJ327782 QCF327691:QCF327782 QMB327691:QMB327782 QVX327691:QVX327782 RFT327691:RFT327782 RPP327691:RPP327782 RZL327691:RZL327782 SJH327691:SJH327782 STD327691:STD327782 TCZ327691:TCZ327782 TMV327691:TMV327782 TWR327691:TWR327782 UGN327691:UGN327782 UQJ327691:UQJ327782 VAF327691:VAF327782 VKB327691:VKB327782 VTX327691:VTX327782 WDT327691:WDT327782 WNP327691:WNP327782 WXL327691:WXL327782 BD393227:BD393318 KZ393227:KZ393318 UV393227:UV393318 AER393227:AER393318 AON393227:AON393318 AYJ393227:AYJ393318 BIF393227:BIF393318 BSB393227:BSB393318 CBX393227:CBX393318 CLT393227:CLT393318 CVP393227:CVP393318 DFL393227:DFL393318 DPH393227:DPH393318 DZD393227:DZD393318 EIZ393227:EIZ393318 ESV393227:ESV393318 FCR393227:FCR393318 FMN393227:FMN393318 FWJ393227:FWJ393318 GGF393227:GGF393318 GQB393227:GQB393318 GZX393227:GZX393318 HJT393227:HJT393318 HTP393227:HTP393318 IDL393227:IDL393318 INH393227:INH393318 IXD393227:IXD393318 JGZ393227:JGZ393318 JQV393227:JQV393318 KAR393227:KAR393318 KKN393227:KKN393318 KUJ393227:KUJ393318 LEF393227:LEF393318 LOB393227:LOB393318 LXX393227:LXX393318 MHT393227:MHT393318 MRP393227:MRP393318 NBL393227:NBL393318 NLH393227:NLH393318 NVD393227:NVD393318 OEZ393227:OEZ393318 OOV393227:OOV393318 OYR393227:OYR393318 PIN393227:PIN393318 PSJ393227:PSJ393318 QCF393227:QCF393318 QMB393227:QMB393318 QVX393227:QVX393318 RFT393227:RFT393318 RPP393227:RPP393318 RZL393227:RZL393318 SJH393227:SJH393318 STD393227:STD393318 TCZ393227:TCZ393318 TMV393227:TMV393318 TWR393227:TWR393318 UGN393227:UGN393318 UQJ393227:UQJ393318 VAF393227:VAF393318 VKB393227:VKB393318 VTX393227:VTX393318 WDT393227:WDT393318 WNP393227:WNP393318 WXL393227:WXL393318 BD458763:BD458854 KZ458763:KZ458854 UV458763:UV458854 AER458763:AER458854 AON458763:AON458854 AYJ458763:AYJ458854 BIF458763:BIF458854 BSB458763:BSB458854 CBX458763:CBX458854 CLT458763:CLT458854 CVP458763:CVP458854 DFL458763:DFL458854 DPH458763:DPH458854 DZD458763:DZD458854 EIZ458763:EIZ458854 ESV458763:ESV458854 FCR458763:FCR458854 FMN458763:FMN458854 FWJ458763:FWJ458854 GGF458763:GGF458854 GQB458763:GQB458854 GZX458763:GZX458854 HJT458763:HJT458854 HTP458763:HTP458854 IDL458763:IDL458854 INH458763:INH458854 IXD458763:IXD458854 JGZ458763:JGZ458854 JQV458763:JQV458854 KAR458763:KAR458854 KKN458763:KKN458854 KUJ458763:KUJ458854 LEF458763:LEF458854 LOB458763:LOB458854 LXX458763:LXX458854 MHT458763:MHT458854 MRP458763:MRP458854 NBL458763:NBL458854 NLH458763:NLH458854 NVD458763:NVD458854 OEZ458763:OEZ458854 OOV458763:OOV458854 OYR458763:OYR458854 PIN458763:PIN458854 PSJ458763:PSJ458854 QCF458763:QCF458854 QMB458763:QMB458854 QVX458763:QVX458854 RFT458763:RFT458854 RPP458763:RPP458854 RZL458763:RZL458854 SJH458763:SJH458854 STD458763:STD458854 TCZ458763:TCZ458854 TMV458763:TMV458854 TWR458763:TWR458854 UGN458763:UGN458854 UQJ458763:UQJ458854 VAF458763:VAF458854 VKB458763:VKB458854 VTX458763:VTX458854 WDT458763:WDT458854 WNP458763:WNP458854 WXL458763:WXL458854 BD524299:BD524390 KZ524299:KZ524390 UV524299:UV524390 AER524299:AER524390 AON524299:AON524390 AYJ524299:AYJ524390 BIF524299:BIF524390 BSB524299:BSB524390 CBX524299:CBX524390 CLT524299:CLT524390 CVP524299:CVP524390 DFL524299:DFL524390 DPH524299:DPH524390 DZD524299:DZD524390 EIZ524299:EIZ524390 ESV524299:ESV524390 FCR524299:FCR524390 FMN524299:FMN524390 FWJ524299:FWJ524390 GGF524299:GGF524390 GQB524299:GQB524390 GZX524299:GZX524390 HJT524299:HJT524390 HTP524299:HTP524390 IDL524299:IDL524390 INH524299:INH524390 IXD524299:IXD524390 JGZ524299:JGZ524390 JQV524299:JQV524390 KAR524299:KAR524390 KKN524299:KKN524390 KUJ524299:KUJ524390 LEF524299:LEF524390 LOB524299:LOB524390 LXX524299:LXX524390 MHT524299:MHT524390 MRP524299:MRP524390 NBL524299:NBL524390 NLH524299:NLH524390 NVD524299:NVD524390 OEZ524299:OEZ524390 OOV524299:OOV524390 OYR524299:OYR524390 PIN524299:PIN524390 PSJ524299:PSJ524390 QCF524299:QCF524390 QMB524299:QMB524390 QVX524299:QVX524390 RFT524299:RFT524390 RPP524299:RPP524390 RZL524299:RZL524390 SJH524299:SJH524390 STD524299:STD524390 TCZ524299:TCZ524390 TMV524299:TMV524390 TWR524299:TWR524390 UGN524299:UGN524390 UQJ524299:UQJ524390 VAF524299:VAF524390 VKB524299:VKB524390 VTX524299:VTX524390 WDT524299:WDT524390 WNP524299:WNP524390 WXL524299:WXL524390 BD589835:BD589926 KZ589835:KZ589926 UV589835:UV589926 AER589835:AER589926 AON589835:AON589926 AYJ589835:AYJ589926 BIF589835:BIF589926 BSB589835:BSB589926 CBX589835:CBX589926 CLT589835:CLT589926 CVP589835:CVP589926 DFL589835:DFL589926 DPH589835:DPH589926 DZD589835:DZD589926 EIZ589835:EIZ589926 ESV589835:ESV589926 FCR589835:FCR589926 FMN589835:FMN589926 FWJ589835:FWJ589926 GGF589835:GGF589926 GQB589835:GQB589926 GZX589835:GZX589926 HJT589835:HJT589926 HTP589835:HTP589926 IDL589835:IDL589926 INH589835:INH589926 IXD589835:IXD589926 JGZ589835:JGZ589926 JQV589835:JQV589926 KAR589835:KAR589926 KKN589835:KKN589926 KUJ589835:KUJ589926 LEF589835:LEF589926 LOB589835:LOB589926 LXX589835:LXX589926 MHT589835:MHT589926 MRP589835:MRP589926 NBL589835:NBL589926 NLH589835:NLH589926 NVD589835:NVD589926 OEZ589835:OEZ589926 OOV589835:OOV589926 OYR589835:OYR589926 PIN589835:PIN589926 PSJ589835:PSJ589926 QCF589835:QCF589926 QMB589835:QMB589926 QVX589835:QVX589926 RFT589835:RFT589926 RPP589835:RPP589926 RZL589835:RZL589926 SJH589835:SJH589926 STD589835:STD589926 TCZ589835:TCZ589926 TMV589835:TMV589926 TWR589835:TWR589926 UGN589835:UGN589926 UQJ589835:UQJ589926 VAF589835:VAF589926 VKB589835:VKB589926 VTX589835:VTX589926 WDT589835:WDT589926 WNP589835:WNP589926 WXL589835:WXL589926 BD655371:BD655462 KZ655371:KZ655462 UV655371:UV655462 AER655371:AER655462 AON655371:AON655462 AYJ655371:AYJ655462 BIF655371:BIF655462 BSB655371:BSB655462 CBX655371:CBX655462 CLT655371:CLT655462 CVP655371:CVP655462 DFL655371:DFL655462 DPH655371:DPH655462 DZD655371:DZD655462 EIZ655371:EIZ655462 ESV655371:ESV655462 FCR655371:FCR655462 FMN655371:FMN655462 FWJ655371:FWJ655462 GGF655371:GGF655462 GQB655371:GQB655462 GZX655371:GZX655462 HJT655371:HJT655462 HTP655371:HTP655462 IDL655371:IDL655462 INH655371:INH655462 IXD655371:IXD655462 JGZ655371:JGZ655462 JQV655371:JQV655462 KAR655371:KAR655462 KKN655371:KKN655462 KUJ655371:KUJ655462 LEF655371:LEF655462 LOB655371:LOB655462 LXX655371:LXX655462 MHT655371:MHT655462 MRP655371:MRP655462 NBL655371:NBL655462 NLH655371:NLH655462 NVD655371:NVD655462 OEZ655371:OEZ655462 OOV655371:OOV655462 OYR655371:OYR655462 PIN655371:PIN655462 PSJ655371:PSJ655462 QCF655371:QCF655462 QMB655371:QMB655462 QVX655371:QVX655462 RFT655371:RFT655462 RPP655371:RPP655462 RZL655371:RZL655462 SJH655371:SJH655462 STD655371:STD655462 TCZ655371:TCZ655462 TMV655371:TMV655462 TWR655371:TWR655462 UGN655371:UGN655462 UQJ655371:UQJ655462 VAF655371:VAF655462 VKB655371:VKB655462 VTX655371:VTX655462 WDT655371:WDT655462 WNP655371:WNP655462 WXL655371:WXL655462 BD720907:BD720998 KZ720907:KZ720998 UV720907:UV720998 AER720907:AER720998 AON720907:AON720998 AYJ720907:AYJ720998 BIF720907:BIF720998 BSB720907:BSB720998 CBX720907:CBX720998 CLT720907:CLT720998 CVP720907:CVP720998 DFL720907:DFL720998 DPH720907:DPH720998 DZD720907:DZD720998 EIZ720907:EIZ720998 ESV720907:ESV720998 FCR720907:FCR720998 FMN720907:FMN720998 FWJ720907:FWJ720998 GGF720907:GGF720998 GQB720907:GQB720998 GZX720907:GZX720998 HJT720907:HJT720998 HTP720907:HTP720998 IDL720907:IDL720998 INH720907:INH720998 IXD720907:IXD720998 JGZ720907:JGZ720998 JQV720907:JQV720998 KAR720907:KAR720998 KKN720907:KKN720998 KUJ720907:KUJ720998 LEF720907:LEF720998 LOB720907:LOB720998 LXX720907:LXX720998 MHT720907:MHT720998 MRP720907:MRP720998 NBL720907:NBL720998 NLH720907:NLH720998 NVD720907:NVD720998 OEZ720907:OEZ720998 OOV720907:OOV720998 OYR720907:OYR720998 PIN720907:PIN720998 PSJ720907:PSJ720998 QCF720907:QCF720998 QMB720907:QMB720998 QVX720907:QVX720998 RFT720907:RFT720998 RPP720907:RPP720998 RZL720907:RZL720998 SJH720907:SJH720998 STD720907:STD720998 TCZ720907:TCZ720998 TMV720907:TMV720998 TWR720907:TWR720998 UGN720907:UGN720998 UQJ720907:UQJ720998 VAF720907:VAF720998 VKB720907:VKB720998 VTX720907:VTX720998 WDT720907:WDT720998 WNP720907:WNP720998 WXL720907:WXL720998 BD786443:BD786534 KZ786443:KZ786534 UV786443:UV786534 AER786443:AER786534 AON786443:AON786534 AYJ786443:AYJ786534 BIF786443:BIF786534 BSB786443:BSB786534 CBX786443:CBX786534 CLT786443:CLT786534 CVP786443:CVP786534 DFL786443:DFL786534 DPH786443:DPH786534 DZD786443:DZD786534 EIZ786443:EIZ786534 ESV786443:ESV786534 FCR786443:FCR786534 FMN786443:FMN786534 FWJ786443:FWJ786534 GGF786443:GGF786534 GQB786443:GQB786534 GZX786443:GZX786534 HJT786443:HJT786534 HTP786443:HTP786534 IDL786443:IDL786534 INH786443:INH786534 IXD786443:IXD786534 JGZ786443:JGZ786534 JQV786443:JQV786534 KAR786443:KAR786534 KKN786443:KKN786534 KUJ786443:KUJ786534 LEF786443:LEF786534 LOB786443:LOB786534 LXX786443:LXX786534 MHT786443:MHT786534 MRP786443:MRP786534 NBL786443:NBL786534 NLH786443:NLH786534 NVD786443:NVD786534 OEZ786443:OEZ786534 OOV786443:OOV786534 OYR786443:OYR786534 PIN786443:PIN786534 PSJ786443:PSJ786534 QCF786443:QCF786534 QMB786443:QMB786534 QVX786443:QVX786534 RFT786443:RFT786534 RPP786443:RPP786534 RZL786443:RZL786534 SJH786443:SJH786534 STD786443:STD786534 TCZ786443:TCZ786534 TMV786443:TMV786534 TWR786443:TWR786534 UGN786443:UGN786534 UQJ786443:UQJ786534 VAF786443:VAF786534 VKB786443:VKB786534 VTX786443:VTX786534 WDT786443:WDT786534 WNP786443:WNP786534 WXL786443:WXL786534 BD851979:BD852070 KZ851979:KZ852070 UV851979:UV852070 AER851979:AER852070 AON851979:AON852070 AYJ851979:AYJ852070 BIF851979:BIF852070 BSB851979:BSB852070 CBX851979:CBX852070 CLT851979:CLT852070 CVP851979:CVP852070 DFL851979:DFL852070 DPH851979:DPH852070 DZD851979:DZD852070 EIZ851979:EIZ852070 ESV851979:ESV852070 FCR851979:FCR852070 FMN851979:FMN852070 FWJ851979:FWJ852070 GGF851979:GGF852070 GQB851979:GQB852070 GZX851979:GZX852070 HJT851979:HJT852070 HTP851979:HTP852070 IDL851979:IDL852070 INH851979:INH852070 IXD851979:IXD852070 JGZ851979:JGZ852070 JQV851979:JQV852070 KAR851979:KAR852070 KKN851979:KKN852070 KUJ851979:KUJ852070 LEF851979:LEF852070 LOB851979:LOB852070 LXX851979:LXX852070 MHT851979:MHT852070 MRP851979:MRP852070 NBL851979:NBL852070 NLH851979:NLH852070 NVD851979:NVD852070 OEZ851979:OEZ852070 OOV851979:OOV852070 OYR851979:OYR852070 PIN851979:PIN852070 PSJ851979:PSJ852070 QCF851979:QCF852070 QMB851979:QMB852070 QVX851979:QVX852070 RFT851979:RFT852070 RPP851979:RPP852070 RZL851979:RZL852070 SJH851979:SJH852070 STD851979:STD852070 TCZ851979:TCZ852070 TMV851979:TMV852070 TWR851979:TWR852070 UGN851979:UGN852070 UQJ851979:UQJ852070 VAF851979:VAF852070 VKB851979:VKB852070 VTX851979:VTX852070 WDT851979:WDT852070 WNP851979:WNP852070 WXL851979:WXL852070 BD917515:BD917606 KZ917515:KZ917606 UV917515:UV917606 AER917515:AER917606 AON917515:AON917606 AYJ917515:AYJ917606 BIF917515:BIF917606 BSB917515:BSB917606 CBX917515:CBX917606 CLT917515:CLT917606 CVP917515:CVP917606 DFL917515:DFL917606 DPH917515:DPH917606 DZD917515:DZD917606 EIZ917515:EIZ917606 ESV917515:ESV917606 FCR917515:FCR917606 FMN917515:FMN917606 FWJ917515:FWJ917606 GGF917515:GGF917606 GQB917515:GQB917606 GZX917515:GZX917606 HJT917515:HJT917606 HTP917515:HTP917606 IDL917515:IDL917606 INH917515:INH917606 IXD917515:IXD917606 JGZ917515:JGZ917606 JQV917515:JQV917606 KAR917515:KAR917606 KKN917515:KKN917606 KUJ917515:KUJ917606 LEF917515:LEF917606 LOB917515:LOB917606 LXX917515:LXX917606 MHT917515:MHT917606 MRP917515:MRP917606 NBL917515:NBL917606 NLH917515:NLH917606 NVD917515:NVD917606 OEZ917515:OEZ917606 OOV917515:OOV917606 OYR917515:OYR917606 PIN917515:PIN917606 PSJ917515:PSJ917606 QCF917515:QCF917606 QMB917515:QMB917606 QVX917515:QVX917606 RFT917515:RFT917606 RPP917515:RPP917606 RZL917515:RZL917606 SJH917515:SJH917606 STD917515:STD917606 TCZ917515:TCZ917606 TMV917515:TMV917606 TWR917515:TWR917606 UGN917515:UGN917606 UQJ917515:UQJ917606 VAF917515:VAF917606 VKB917515:VKB917606 VTX917515:VTX917606 WDT917515:WDT917606 WNP917515:WNP917606 WXL917515:WXL917606 BD983051:BD983142 KZ983051:KZ983142 UV983051:UV983142 AER983051:AER983142 AON983051:AON983142 AYJ983051:AYJ983142 BIF983051:BIF983142 BSB983051:BSB983142 CBX983051:CBX983142 CLT983051:CLT983142 CVP983051:CVP983142 DFL983051:DFL983142 DPH983051:DPH983142 DZD983051:DZD983142 EIZ983051:EIZ983142 ESV983051:ESV983142 FCR983051:FCR983142 FMN983051:FMN983142 FWJ983051:FWJ983142 GGF983051:GGF983142 GQB983051:GQB983142 GZX983051:GZX983142 HJT983051:HJT983142 HTP983051:HTP983142 IDL983051:IDL983142 INH983051:INH983142 IXD983051:IXD983142 JGZ983051:JGZ983142 JQV983051:JQV983142 KAR983051:KAR983142 KKN983051:KKN983142 KUJ983051:KUJ983142 LEF983051:LEF983142 LOB983051:LOB983142 LXX983051:LXX983142 MHT983051:MHT983142 MRP983051:MRP983142 NBL983051:NBL983142 NLH983051:NLH983142 NVD983051:NVD983142 OEZ983051:OEZ983142 OOV983051:OOV983142 OYR983051:OYR983142 PIN983051:PIN983142 PSJ983051:PSJ983142 QCF983051:QCF983142 QMB983051:QMB983142 QVX983051:QVX983142 RFT983051:RFT983142 RPP983051:RPP983142 RZL983051:RZL983142 SJH983051:SJH983142 STD983051:STD983142 TCZ983051:TCZ983142 TMV983051:TMV983142 TWR983051:TWR983142 UGN983051:UGN983142 UQJ983051:UQJ983142 VAF983051:VAF983142 VKB983051:VKB983142 VTX983051:VTX983142 WDT983051:WDT983142 WNP983051:WNP983142 WXL983051:WXL983142 AJ11:AJ102 KF11:KF102 UB11:UB102 ADX11:ADX102 ANT11:ANT102 AXP11:AXP102 BHL11:BHL102 BRH11:BRH102 CBD11:CBD102 CKZ11:CKZ102 CUV11:CUV102 DER11:DER102 DON11:DON102 DYJ11:DYJ102 EIF11:EIF102 ESB11:ESB102 FBX11:FBX102 FLT11:FLT102 FVP11:FVP102 GFL11:GFL102 GPH11:GPH102 GZD11:GZD102 HIZ11:HIZ102 HSV11:HSV102 ICR11:ICR102 IMN11:IMN102 IWJ11:IWJ102 JGF11:JGF102 JQB11:JQB102 JZX11:JZX102 KJT11:KJT102 KTP11:KTP102 LDL11:LDL102 LNH11:LNH102 LXD11:LXD102 MGZ11:MGZ102 MQV11:MQV102 NAR11:NAR102 NKN11:NKN102 NUJ11:NUJ102 OEF11:OEF102 OOB11:OOB102 OXX11:OXX102 PHT11:PHT102 PRP11:PRP102 QBL11:QBL102 QLH11:QLH102 QVD11:QVD102 REZ11:REZ102 ROV11:ROV102 RYR11:RYR102 SIN11:SIN102 SSJ11:SSJ102 TCF11:TCF102 TMB11:TMB102 TVX11:TVX102 UFT11:UFT102 UPP11:UPP102 UZL11:UZL102 VJH11:VJH102 VTD11:VTD102 WCZ11:WCZ102 WMV11:WMV102 WWR11:WWR102 AJ65547:AJ65638 KF65547:KF65638 UB65547:UB65638 ADX65547:ADX65638 ANT65547:ANT65638 AXP65547:AXP65638 BHL65547:BHL65638 BRH65547:BRH65638 CBD65547:CBD65638 CKZ65547:CKZ65638 CUV65547:CUV65638 DER65547:DER65638 DON65547:DON65638 DYJ65547:DYJ65638 EIF65547:EIF65638 ESB65547:ESB65638 FBX65547:FBX65638 FLT65547:FLT65638 FVP65547:FVP65638 GFL65547:GFL65638 GPH65547:GPH65638 GZD65547:GZD65638 HIZ65547:HIZ65638 HSV65547:HSV65638 ICR65547:ICR65638 IMN65547:IMN65638 IWJ65547:IWJ65638 JGF65547:JGF65638 JQB65547:JQB65638 JZX65547:JZX65638 KJT65547:KJT65638 KTP65547:KTP65638 LDL65547:LDL65638 LNH65547:LNH65638 LXD65547:LXD65638 MGZ65547:MGZ65638 MQV65547:MQV65638 NAR65547:NAR65638 NKN65547:NKN65638 NUJ65547:NUJ65638 OEF65547:OEF65638 OOB65547:OOB65638 OXX65547:OXX65638 PHT65547:PHT65638 PRP65547:PRP65638 QBL65547:QBL65638 QLH65547:QLH65638 QVD65547:QVD65638 REZ65547:REZ65638 ROV65547:ROV65638 RYR65547:RYR65638 SIN65547:SIN65638 SSJ65547:SSJ65638 TCF65547:TCF65638 TMB65547:TMB65638 TVX65547:TVX65638 UFT65547:UFT65638 UPP65547:UPP65638 UZL65547:UZL65638 VJH65547:VJH65638 VTD65547:VTD65638 WCZ65547:WCZ65638 WMV65547:WMV65638 WWR65547:WWR65638 AJ131083:AJ131174 KF131083:KF131174 UB131083:UB131174 ADX131083:ADX131174 ANT131083:ANT131174 AXP131083:AXP131174 BHL131083:BHL131174 BRH131083:BRH131174 CBD131083:CBD131174 CKZ131083:CKZ131174 CUV131083:CUV131174 DER131083:DER131174 DON131083:DON131174 DYJ131083:DYJ131174 EIF131083:EIF131174 ESB131083:ESB131174 FBX131083:FBX131174 FLT131083:FLT131174 FVP131083:FVP131174 GFL131083:GFL131174 GPH131083:GPH131174 GZD131083:GZD131174 HIZ131083:HIZ131174 HSV131083:HSV131174 ICR131083:ICR131174 IMN131083:IMN131174 IWJ131083:IWJ131174 JGF131083:JGF131174 JQB131083:JQB131174 JZX131083:JZX131174 KJT131083:KJT131174 KTP131083:KTP131174 LDL131083:LDL131174 LNH131083:LNH131174 LXD131083:LXD131174 MGZ131083:MGZ131174 MQV131083:MQV131174 NAR131083:NAR131174 NKN131083:NKN131174 NUJ131083:NUJ131174 OEF131083:OEF131174 OOB131083:OOB131174 OXX131083:OXX131174 PHT131083:PHT131174 PRP131083:PRP131174 QBL131083:QBL131174 QLH131083:QLH131174 QVD131083:QVD131174 REZ131083:REZ131174 ROV131083:ROV131174 RYR131083:RYR131174 SIN131083:SIN131174 SSJ131083:SSJ131174 TCF131083:TCF131174 TMB131083:TMB131174 TVX131083:TVX131174 UFT131083:UFT131174 UPP131083:UPP131174 UZL131083:UZL131174 VJH131083:VJH131174 VTD131083:VTD131174 WCZ131083:WCZ131174 WMV131083:WMV131174 WWR131083:WWR131174 AJ196619:AJ196710 KF196619:KF196710 UB196619:UB196710 ADX196619:ADX196710 ANT196619:ANT196710 AXP196619:AXP196710 BHL196619:BHL196710 BRH196619:BRH196710 CBD196619:CBD196710 CKZ196619:CKZ196710 CUV196619:CUV196710 DER196619:DER196710 DON196619:DON196710 DYJ196619:DYJ196710 EIF196619:EIF196710 ESB196619:ESB196710 FBX196619:FBX196710 FLT196619:FLT196710 FVP196619:FVP196710 GFL196619:GFL196710 GPH196619:GPH196710 GZD196619:GZD196710 HIZ196619:HIZ196710 HSV196619:HSV196710 ICR196619:ICR196710 IMN196619:IMN196710 IWJ196619:IWJ196710 JGF196619:JGF196710 JQB196619:JQB196710 JZX196619:JZX196710 KJT196619:KJT196710 KTP196619:KTP196710 LDL196619:LDL196710 LNH196619:LNH196710 LXD196619:LXD196710 MGZ196619:MGZ196710 MQV196619:MQV196710 NAR196619:NAR196710 NKN196619:NKN196710 NUJ196619:NUJ196710 OEF196619:OEF196710 OOB196619:OOB196710 OXX196619:OXX196710 PHT196619:PHT196710 PRP196619:PRP196710 QBL196619:QBL196710 QLH196619:QLH196710 QVD196619:QVD196710 REZ196619:REZ196710 ROV196619:ROV196710 RYR196619:RYR196710 SIN196619:SIN196710 SSJ196619:SSJ196710 TCF196619:TCF196710 TMB196619:TMB196710 TVX196619:TVX196710 UFT196619:UFT196710 UPP196619:UPP196710 UZL196619:UZL196710 VJH196619:VJH196710 VTD196619:VTD196710 WCZ196619:WCZ196710 WMV196619:WMV196710 WWR196619:WWR196710 AJ262155:AJ262246 KF262155:KF262246 UB262155:UB262246 ADX262155:ADX262246 ANT262155:ANT262246 AXP262155:AXP262246 BHL262155:BHL262246 BRH262155:BRH262246 CBD262155:CBD262246 CKZ262155:CKZ262246 CUV262155:CUV262246 DER262155:DER262246 DON262155:DON262246 DYJ262155:DYJ262246 EIF262155:EIF262246 ESB262155:ESB262246 FBX262155:FBX262246 FLT262155:FLT262246 FVP262155:FVP262246 GFL262155:GFL262246 GPH262155:GPH262246 GZD262155:GZD262246 HIZ262155:HIZ262246 HSV262155:HSV262246 ICR262155:ICR262246 IMN262155:IMN262246 IWJ262155:IWJ262246 JGF262155:JGF262246 JQB262155:JQB262246 JZX262155:JZX262246 KJT262155:KJT262246 KTP262155:KTP262246 LDL262155:LDL262246 LNH262155:LNH262246 LXD262155:LXD262246 MGZ262155:MGZ262246 MQV262155:MQV262246 NAR262155:NAR262246 NKN262155:NKN262246 NUJ262155:NUJ262246 OEF262155:OEF262246 OOB262155:OOB262246 OXX262155:OXX262246 PHT262155:PHT262246 PRP262155:PRP262246 QBL262155:QBL262246 QLH262155:QLH262246 QVD262155:QVD262246 REZ262155:REZ262246 ROV262155:ROV262246 RYR262155:RYR262246 SIN262155:SIN262246 SSJ262155:SSJ262246 TCF262155:TCF262246 TMB262155:TMB262246 TVX262155:TVX262246 UFT262155:UFT262246 UPP262155:UPP262246 UZL262155:UZL262246 VJH262155:VJH262246 VTD262155:VTD262246 WCZ262155:WCZ262246 WMV262155:WMV262246 WWR262155:WWR262246 AJ327691:AJ327782 KF327691:KF327782 UB327691:UB327782 ADX327691:ADX327782 ANT327691:ANT327782 AXP327691:AXP327782 BHL327691:BHL327782 BRH327691:BRH327782 CBD327691:CBD327782 CKZ327691:CKZ327782 CUV327691:CUV327782 DER327691:DER327782 DON327691:DON327782 DYJ327691:DYJ327782 EIF327691:EIF327782 ESB327691:ESB327782 FBX327691:FBX327782 FLT327691:FLT327782 FVP327691:FVP327782 GFL327691:GFL327782 GPH327691:GPH327782 GZD327691:GZD327782 HIZ327691:HIZ327782 HSV327691:HSV327782 ICR327691:ICR327782 IMN327691:IMN327782 IWJ327691:IWJ327782 JGF327691:JGF327782 JQB327691:JQB327782 JZX327691:JZX327782 KJT327691:KJT327782 KTP327691:KTP327782 LDL327691:LDL327782 LNH327691:LNH327782 LXD327691:LXD327782 MGZ327691:MGZ327782 MQV327691:MQV327782 NAR327691:NAR327782 NKN327691:NKN327782 NUJ327691:NUJ327782 OEF327691:OEF327782 OOB327691:OOB327782 OXX327691:OXX327782 PHT327691:PHT327782 PRP327691:PRP327782 QBL327691:QBL327782 QLH327691:QLH327782 QVD327691:QVD327782 REZ327691:REZ327782 ROV327691:ROV327782 RYR327691:RYR327782 SIN327691:SIN327782 SSJ327691:SSJ327782 TCF327691:TCF327782 TMB327691:TMB327782 TVX327691:TVX327782 UFT327691:UFT327782 UPP327691:UPP327782 UZL327691:UZL327782 VJH327691:VJH327782 VTD327691:VTD327782 WCZ327691:WCZ327782 WMV327691:WMV327782 WWR327691:WWR327782 AJ393227:AJ393318 KF393227:KF393318 UB393227:UB393318 ADX393227:ADX393318 ANT393227:ANT393318 AXP393227:AXP393318 BHL393227:BHL393318 BRH393227:BRH393318 CBD393227:CBD393318 CKZ393227:CKZ393318 CUV393227:CUV393318 DER393227:DER393318 DON393227:DON393318 DYJ393227:DYJ393318 EIF393227:EIF393318 ESB393227:ESB393318 FBX393227:FBX393318 FLT393227:FLT393318 FVP393227:FVP393318 GFL393227:GFL393318 GPH393227:GPH393318 GZD393227:GZD393318 HIZ393227:HIZ393318 HSV393227:HSV393318 ICR393227:ICR393318 IMN393227:IMN393318 IWJ393227:IWJ393318 JGF393227:JGF393318 JQB393227:JQB393318 JZX393227:JZX393318 KJT393227:KJT393318 KTP393227:KTP393318 LDL393227:LDL393318 LNH393227:LNH393318 LXD393227:LXD393318 MGZ393227:MGZ393318 MQV393227:MQV393318 NAR393227:NAR393318 NKN393227:NKN393318 NUJ393227:NUJ393318 OEF393227:OEF393318 OOB393227:OOB393318 OXX393227:OXX393318 PHT393227:PHT393318 PRP393227:PRP393318 QBL393227:QBL393318 QLH393227:QLH393318 QVD393227:QVD393318 REZ393227:REZ393318 ROV393227:ROV393318 RYR393227:RYR393318 SIN393227:SIN393318 SSJ393227:SSJ393318 TCF393227:TCF393318 TMB393227:TMB393318 TVX393227:TVX393318 UFT393227:UFT393318 UPP393227:UPP393318 UZL393227:UZL393318 VJH393227:VJH393318 VTD393227:VTD393318 WCZ393227:WCZ393318 WMV393227:WMV393318 WWR393227:WWR393318 AJ458763:AJ458854 KF458763:KF458854 UB458763:UB458854 ADX458763:ADX458854 ANT458763:ANT458854 AXP458763:AXP458854 BHL458763:BHL458854 BRH458763:BRH458854 CBD458763:CBD458854 CKZ458763:CKZ458854 CUV458763:CUV458854 DER458763:DER458854 DON458763:DON458854 DYJ458763:DYJ458854 EIF458763:EIF458854 ESB458763:ESB458854 FBX458763:FBX458854 FLT458763:FLT458854 FVP458763:FVP458854 GFL458763:GFL458854 GPH458763:GPH458854 GZD458763:GZD458854 HIZ458763:HIZ458854 HSV458763:HSV458854 ICR458763:ICR458854 IMN458763:IMN458854 IWJ458763:IWJ458854 JGF458763:JGF458854 JQB458763:JQB458854 JZX458763:JZX458854 KJT458763:KJT458854 KTP458763:KTP458854 LDL458763:LDL458854 LNH458763:LNH458854 LXD458763:LXD458854 MGZ458763:MGZ458854 MQV458763:MQV458854 NAR458763:NAR458854 NKN458763:NKN458854 NUJ458763:NUJ458854 OEF458763:OEF458854 OOB458763:OOB458854 OXX458763:OXX458854 PHT458763:PHT458854 PRP458763:PRP458854 QBL458763:QBL458854 QLH458763:QLH458854 QVD458763:QVD458854 REZ458763:REZ458854 ROV458763:ROV458854 RYR458763:RYR458854 SIN458763:SIN458854 SSJ458763:SSJ458854 TCF458763:TCF458854 TMB458763:TMB458854 TVX458763:TVX458854 UFT458763:UFT458854 UPP458763:UPP458854 UZL458763:UZL458854 VJH458763:VJH458854 VTD458763:VTD458854 WCZ458763:WCZ458854 WMV458763:WMV458854 WWR458763:WWR458854 AJ524299:AJ524390 KF524299:KF524390 UB524299:UB524390 ADX524299:ADX524390 ANT524299:ANT524390 AXP524299:AXP524390 BHL524299:BHL524390 BRH524299:BRH524390 CBD524299:CBD524390 CKZ524299:CKZ524390 CUV524299:CUV524390 DER524299:DER524390 DON524299:DON524390 DYJ524299:DYJ524390 EIF524299:EIF524390 ESB524299:ESB524390 FBX524299:FBX524390 FLT524299:FLT524390 FVP524299:FVP524390 GFL524299:GFL524390 GPH524299:GPH524390 GZD524299:GZD524390 HIZ524299:HIZ524390 HSV524299:HSV524390 ICR524299:ICR524390 IMN524299:IMN524390 IWJ524299:IWJ524390 JGF524299:JGF524390 JQB524299:JQB524390 JZX524299:JZX524390 KJT524299:KJT524390 KTP524299:KTP524390 LDL524299:LDL524390 LNH524299:LNH524390 LXD524299:LXD524390 MGZ524299:MGZ524390 MQV524299:MQV524390 NAR524299:NAR524390 NKN524299:NKN524390 NUJ524299:NUJ524390 OEF524299:OEF524390 OOB524299:OOB524390 OXX524299:OXX524390 PHT524299:PHT524390 PRP524299:PRP524390 QBL524299:QBL524390 QLH524299:QLH524390 QVD524299:QVD524390 REZ524299:REZ524390 ROV524299:ROV524390 RYR524299:RYR524390 SIN524299:SIN524390 SSJ524299:SSJ524390 TCF524299:TCF524390 TMB524299:TMB524390 TVX524299:TVX524390 UFT524299:UFT524390 UPP524299:UPP524390 UZL524299:UZL524390 VJH524299:VJH524390 VTD524299:VTD524390 WCZ524299:WCZ524390 WMV524299:WMV524390 WWR524299:WWR524390 AJ589835:AJ589926 KF589835:KF589926 UB589835:UB589926 ADX589835:ADX589926 ANT589835:ANT589926 AXP589835:AXP589926 BHL589835:BHL589926 BRH589835:BRH589926 CBD589835:CBD589926 CKZ589835:CKZ589926 CUV589835:CUV589926 DER589835:DER589926 DON589835:DON589926 DYJ589835:DYJ589926 EIF589835:EIF589926 ESB589835:ESB589926 FBX589835:FBX589926 FLT589835:FLT589926 FVP589835:FVP589926 GFL589835:GFL589926 GPH589835:GPH589926 GZD589835:GZD589926 HIZ589835:HIZ589926 HSV589835:HSV589926 ICR589835:ICR589926 IMN589835:IMN589926 IWJ589835:IWJ589926 JGF589835:JGF589926 JQB589835:JQB589926 JZX589835:JZX589926 KJT589835:KJT589926 KTP589835:KTP589926 LDL589835:LDL589926 LNH589835:LNH589926 LXD589835:LXD589926 MGZ589835:MGZ589926 MQV589835:MQV589926 NAR589835:NAR589926 NKN589835:NKN589926 NUJ589835:NUJ589926 OEF589835:OEF589926 OOB589835:OOB589926 OXX589835:OXX589926 PHT589835:PHT589926 PRP589835:PRP589926 QBL589835:QBL589926 QLH589835:QLH589926 QVD589835:QVD589926 REZ589835:REZ589926 ROV589835:ROV589926 RYR589835:RYR589926 SIN589835:SIN589926 SSJ589835:SSJ589926 TCF589835:TCF589926 TMB589835:TMB589926 TVX589835:TVX589926 UFT589835:UFT589926 UPP589835:UPP589926 UZL589835:UZL589926 VJH589835:VJH589926 VTD589835:VTD589926 WCZ589835:WCZ589926 WMV589835:WMV589926 WWR589835:WWR589926 AJ655371:AJ655462 KF655371:KF655462 UB655371:UB655462 ADX655371:ADX655462 ANT655371:ANT655462 AXP655371:AXP655462 BHL655371:BHL655462 BRH655371:BRH655462 CBD655371:CBD655462 CKZ655371:CKZ655462 CUV655371:CUV655462 DER655371:DER655462 DON655371:DON655462 DYJ655371:DYJ655462 EIF655371:EIF655462 ESB655371:ESB655462 FBX655371:FBX655462 FLT655371:FLT655462 FVP655371:FVP655462 GFL655371:GFL655462 GPH655371:GPH655462 GZD655371:GZD655462 HIZ655371:HIZ655462 HSV655371:HSV655462 ICR655371:ICR655462 IMN655371:IMN655462 IWJ655371:IWJ655462 JGF655371:JGF655462 JQB655371:JQB655462 JZX655371:JZX655462 KJT655371:KJT655462 KTP655371:KTP655462 LDL655371:LDL655462 LNH655371:LNH655462 LXD655371:LXD655462 MGZ655371:MGZ655462 MQV655371:MQV655462 NAR655371:NAR655462 NKN655371:NKN655462 NUJ655371:NUJ655462 OEF655371:OEF655462 OOB655371:OOB655462 OXX655371:OXX655462 PHT655371:PHT655462 PRP655371:PRP655462 QBL655371:QBL655462 QLH655371:QLH655462 QVD655371:QVD655462 REZ655371:REZ655462 ROV655371:ROV655462 RYR655371:RYR655462 SIN655371:SIN655462 SSJ655371:SSJ655462 TCF655371:TCF655462 TMB655371:TMB655462 TVX655371:TVX655462 UFT655371:UFT655462 UPP655371:UPP655462 UZL655371:UZL655462 VJH655371:VJH655462 VTD655371:VTD655462 WCZ655371:WCZ655462 WMV655371:WMV655462 WWR655371:WWR655462 AJ720907:AJ720998 KF720907:KF720998 UB720907:UB720998 ADX720907:ADX720998 ANT720907:ANT720998 AXP720907:AXP720998 BHL720907:BHL720998 BRH720907:BRH720998 CBD720907:CBD720998 CKZ720907:CKZ720998 CUV720907:CUV720998 DER720907:DER720998 DON720907:DON720998 DYJ720907:DYJ720998 EIF720907:EIF720998 ESB720907:ESB720998 FBX720907:FBX720998 FLT720907:FLT720998 FVP720907:FVP720998 GFL720907:GFL720998 GPH720907:GPH720998 GZD720907:GZD720998 HIZ720907:HIZ720998 HSV720907:HSV720998 ICR720907:ICR720998 IMN720907:IMN720998 IWJ720907:IWJ720998 JGF720907:JGF720998 JQB720907:JQB720998 JZX720907:JZX720998 KJT720907:KJT720998 KTP720907:KTP720998 LDL720907:LDL720998 LNH720907:LNH720998 LXD720907:LXD720998 MGZ720907:MGZ720998 MQV720907:MQV720998 NAR720907:NAR720998 NKN720907:NKN720998 NUJ720907:NUJ720998 OEF720907:OEF720998 OOB720907:OOB720998 OXX720907:OXX720998 PHT720907:PHT720998 PRP720907:PRP720998 QBL720907:QBL720998 QLH720907:QLH720998 QVD720907:QVD720998 REZ720907:REZ720998 ROV720907:ROV720998 RYR720907:RYR720998 SIN720907:SIN720998 SSJ720907:SSJ720998 TCF720907:TCF720998 TMB720907:TMB720998 TVX720907:TVX720998 UFT720907:UFT720998 UPP720907:UPP720998 UZL720907:UZL720998 VJH720907:VJH720998 VTD720907:VTD720998 WCZ720907:WCZ720998 WMV720907:WMV720998 WWR720907:WWR720998 AJ786443:AJ786534 KF786443:KF786534 UB786443:UB786534 ADX786443:ADX786534 ANT786443:ANT786534 AXP786443:AXP786534 BHL786443:BHL786534 BRH786443:BRH786534 CBD786443:CBD786534 CKZ786443:CKZ786534 CUV786443:CUV786534 DER786443:DER786534 DON786443:DON786534 DYJ786443:DYJ786534 EIF786443:EIF786534 ESB786443:ESB786534 FBX786443:FBX786534 FLT786443:FLT786534 FVP786443:FVP786534 GFL786443:GFL786534 GPH786443:GPH786534 GZD786443:GZD786534 HIZ786443:HIZ786534 HSV786443:HSV786534 ICR786443:ICR786534 IMN786443:IMN786534 IWJ786443:IWJ786534 JGF786443:JGF786534 JQB786443:JQB786534 JZX786443:JZX786534 KJT786443:KJT786534 KTP786443:KTP786534 LDL786443:LDL786534 LNH786443:LNH786534 LXD786443:LXD786534 MGZ786443:MGZ786534 MQV786443:MQV786534 NAR786443:NAR786534 NKN786443:NKN786534 NUJ786443:NUJ786534 OEF786443:OEF786534 OOB786443:OOB786534 OXX786443:OXX786534 PHT786443:PHT786534 PRP786443:PRP786534 QBL786443:QBL786534 QLH786443:QLH786534 QVD786443:QVD786534 REZ786443:REZ786534 ROV786443:ROV786534 RYR786443:RYR786534 SIN786443:SIN786534 SSJ786443:SSJ786534 TCF786443:TCF786534 TMB786443:TMB786534 TVX786443:TVX786534 UFT786443:UFT786534 UPP786443:UPP786534 UZL786443:UZL786534 VJH786443:VJH786534 VTD786443:VTD786534 WCZ786443:WCZ786534 WMV786443:WMV786534 WWR786443:WWR786534 AJ851979:AJ852070 KF851979:KF852070 UB851979:UB852070 ADX851979:ADX852070 ANT851979:ANT852070 AXP851979:AXP852070 BHL851979:BHL852070 BRH851979:BRH852070 CBD851979:CBD852070 CKZ851979:CKZ852070 CUV851979:CUV852070 DER851979:DER852070 DON851979:DON852070 DYJ851979:DYJ852070 EIF851979:EIF852070 ESB851979:ESB852070 FBX851979:FBX852070 FLT851979:FLT852070 FVP851979:FVP852070 GFL851979:GFL852070 GPH851979:GPH852070 GZD851979:GZD852070 HIZ851979:HIZ852070 HSV851979:HSV852070 ICR851979:ICR852070 IMN851979:IMN852070 IWJ851979:IWJ852070 JGF851979:JGF852070 JQB851979:JQB852070 JZX851979:JZX852070 KJT851979:KJT852070 KTP851979:KTP852070 LDL851979:LDL852070 LNH851979:LNH852070 LXD851979:LXD852070 MGZ851979:MGZ852070 MQV851979:MQV852070 NAR851979:NAR852070 NKN851979:NKN852070 NUJ851979:NUJ852070 OEF851979:OEF852070 OOB851979:OOB852070 OXX851979:OXX852070 PHT851979:PHT852070 PRP851979:PRP852070 QBL851979:QBL852070 QLH851979:QLH852070 QVD851979:QVD852070 REZ851979:REZ852070 ROV851979:ROV852070 RYR851979:RYR852070 SIN851979:SIN852070 SSJ851979:SSJ852070 TCF851979:TCF852070 TMB851979:TMB852070 TVX851979:TVX852070 UFT851979:UFT852070 UPP851979:UPP852070 UZL851979:UZL852070 VJH851979:VJH852070 VTD851979:VTD852070 WCZ851979:WCZ852070 WMV851979:WMV852070 WWR851979:WWR852070 AJ917515:AJ917606 KF917515:KF917606 UB917515:UB917606 ADX917515:ADX917606 ANT917515:ANT917606 AXP917515:AXP917606 BHL917515:BHL917606 BRH917515:BRH917606 CBD917515:CBD917606 CKZ917515:CKZ917606 CUV917515:CUV917606 DER917515:DER917606 DON917515:DON917606 DYJ917515:DYJ917606 EIF917515:EIF917606 ESB917515:ESB917606 FBX917515:FBX917606 FLT917515:FLT917606 FVP917515:FVP917606 GFL917515:GFL917606 GPH917515:GPH917606 GZD917515:GZD917606 HIZ917515:HIZ917606 HSV917515:HSV917606 ICR917515:ICR917606 IMN917515:IMN917606 IWJ917515:IWJ917606 JGF917515:JGF917606 JQB917515:JQB917606 JZX917515:JZX917606 KJT917515:KJT917606 KTP917515:KTP917606 LDL917515:LDL917606 LNH917515:LNH917606 LXD917515:LXD917606 MGZ917515:MGZ917606 MQV917515:MQV917606 NAR917515:NAR917606 NKN917515:NKN917606 NUJ917515:NUJ917606 OEF917515:OEF917606 OOB917515:OOB917606 OXX917515:OXX917606 PHT917515:PHT917606 PRP917515:PRP917606 QBL917515:QBL917606 QLH917515:QLH917606 QVD917515:QVD917606 REZ917515:REZ917606 ROV917515:ROV917606 RYR917515:RYR917606 SIN917515:SIN917606 SSJ917515:SSJ917606 TCF917515:TCF917606 TMB917515:TMB917606 TVX917515:TVX917606 UFT917515:UFT917606 UPP917515:UPP917606 UZL917515:UZL917606 VJH917515:VJH917606 VTD917515:VTD917606 WCZ917515:WCZ917606 WMV917515:WMV917606 WWR917515:WWR917606 AJ983051:AJ983142 KF983051:KF983142 UB983051:UB983142 ADX983051:ADX983142 ANT983051:ANT983142 AXP983051:AXP983142 BHL983051:BHL983142 BRH983051:BRH983142 CBD983051:CBD983142 CKZ983051:CKZ983142 CUV983051:CUV983142 DER983051:DER983142 DON983051:DON983142 DYJ983051:DYJ983142 EIF983051:EIF983142 ESB983051:ESB983142 FBX983051:FBX983142 FLT983051:FLT983142 FVP983051:FVP983142 GFL983051:GFL983142 GPH983051:GPH983142 GZD983051:GZD983142 HIZ983051:HIZ983142 HSV983051:HSV983142 ICR983051:ICR983142 IMN983051:IMN983142 IWJ983051:IWJ983142 JGF983051:JGF983142 JQB983051:JQB983142 JZX983051:JZX983142 KJT983051:KJT983142 KTP983051:KTP983142 LDL983051:LDL983142 LNH983051:LNH983142 LXD983051:LXD983142 MGZ983051:MGZ983142 MQV983051:MQV983142 NAR983051:NAR983142 NKN983051:NKN983142 NUJ983051:NUJ983142 OEF983051:OEF983142 OOB983051:OOB983142 OXX983051:OXX983142 PHT983051:PHT983142 PRP983051:PRP983142 QBL983051:QBL983142 QLH983051:QLH983142 QVD983051:QVD983142 REZ983051:REZ983142 ROV983051:ROV983142 RYR983051:RYR983142 SIN983051:SIN983142 SSJ983051:SSJ983142 TCF983051:TCF983142 TMB983051:TMB983142 TVX983051:TVX983142 UFT983051:UFT983142 UPP983051:UPP983142 UZL983051:UZL983142 VJH983051:VJH983142 VTD983051:VTD983142 WCZ983051:WCZ983142 WMV983051:WMV983142 WWR983051:WWR983142 BF11:BF102 LB11:LB102 UX11:UX102 AET11:AET102 AOP11:AOP102 AYL11:AYL102 BIH11:BIH102 BSD11:BSD102 CBZ11:CBZ102 CLV11:CLV102 CVR11:CVR102 DFN11:DFN102 DPJ11:DPJ102 DZF11:DZF102 EJB11:EJB102 ESX11:ESX102 FCT11:FCT102 FMP11:FMP102 FWL11:FWL102 GGH11:GGH102 GQD11:GQD102 GZZ11:GZZ102 HJV11:HJV102 HTR11:HTR102 IDN11:IDN102 INJ11:INJ102 IXF11:IXF102 JHB11:JHB102 JQX11:JQX102 KAT11:KAT102 KKP11:KKP102 KUL11:KUL102 LEH11:LEH102 LOD11:LOD102 LXZ11:LXZ102 MHV11:MHV102 MRR11:MRR102 NBN11:NBN102 NLJ11:NLJ102 NVF11:NVF102 OFB11:OFB102 OOX11:OOX102 OYT11:OYT102 PIP11:PIP102 PSL11:PSL102 QCH11:QCH102 QMD11:QMD102 QVZ11:QVZ102 RFV11:RFV102 RPR11:RPR102 RZN11:RZN102 SJJ11:SJJ102 STF11:STF102 TDB11:TDB102 TMX11:TMX102 TWT11:TWT102 UGP11:UGP102 UQL11:UQL102 VAH11:VAH102 VKD11:VKD102 VTZ11:VTZ102 WDV11:WDV102 WNR11:WNR102 WXN11:WXN102 BF65547:BF65638 LB65547:LB65638 UX65547:UX65638 AET65547:AET65638 AOP65547:AOP65638 AYL65547:AYL65638 BIH65547:BIH65638 BSD65547:BSD65638 CBZ65547:CBZ65638 CLV65547:CLV65638 CVR65547:CVR65638 DFN65547:DFN65638 DPJ65547:DPJ65638 DZF65547:DZF65638 EJB65547:EJB65638 ESX65547:ESX65638 FCT65547:FCT65638 FMP65547:FMP65638 FWL65547:FWL65638 GGH65547:GGH65638 GQD65547:GQD65638 GZZ65547:GZZ65638 HJV65547:HJV65638 HTR65547:HTR65638 IDN65547:IDN65638 INJ65547:INJ65638 IXF65547:IXF65638 JHB65547:JHB65638 JQX65547:JQX65638 KAT65547:KAT65638 KKP65547:KKP65638 KUL65547:KUL65638 LEH65547:LEH65638 LOD65547:LOD65638 LXZ65547:LXZ65638 MHV65547:MHV65638 MRR65547:MRR65638 NBN65547:NBN65638 NLJ65547:NLJ65638 NVF65547:NVF65638 OFB65547:OFB65638 OOX65547:OOX65638 OYT65547:OYT65638 PIP65547:PIP65638 PSL65547:PSL65638 QCH65547:QCH65638 QMD65547:QMD65638 QVZ65547:QVZ65638 RFV65547:RFV65638 RPR65547:RPR65638 RZN65547:RZN65638 SJJ65547:SJJ65638 STF65547:STF65638 TDB65547:TDB65638 TMX65547:TMX65638 TWT65547:TWT65638 UGP65547:UGP65638 UQL65547:UQL65638 VAH65547:VAH65638 VKD65547:VKD65638 VTZ65547:VTZ65638 WDV65547:WDV65638 WNR65547:WNR65638 WXN65547:WXN65638 BF131083:BF131174 LB131083:LB131174 UX131083:UX131174 AET131083:AET131174 AOP131083:AOP131174 AYL131083:AYL131174 BIH131083:BIH131174 BSD131083:BSD131174 CBZ131083:CBZ131174 CLV131083:CLV131174 CVR131083:CVR131174 DFN131083:DFN131174 DPJ131083:DPJ131174 DZF131083:DZF131174 EJB131083:EJB131174 ESX131083:ESX131174 FCT131083:FCT131174 FMP131083:FMP131174 FWL131083:FWL131174 GGH131083:GGH131174 GQD131083:GQD131174 GZZ131083:GZZ131174 HJV131083:HJV131174 HTR131083:HTR131174 IDN131083:IDN131174 INJ131083:INJ131174 IXF131083:IXF131174 JHB131083:JHB131174 JQX131083:JQX131174 KAT131083:KAT131174 KKP131083:KKP131174 KUL131083:KUL131174 LEH131083:LEH131174 LOD131083:LOD131174 LXZ131083:LXZ131174 MHV131083:MHV131174 MRR131083:MRR131174 NBN131083:NBN131174 NLJ131083:NLJ131174 NVF131083:NVF131174 OFB131083:OFB131174 OOX131083:OOX131174 OYT131083:OYT131174 PIP131083:PIP131174 PSL131083:PSL131174 QCH131083:QCH131174 QMD131083:QMD131174 QVZ131083:QVZ131174 RFV131083:RFV131174 RPR131083:RPR131174 RZN131083:RZN131174 SJJ131083:SJJ131174 STF131083:STF131174 TDB131083:TDB131174 TMX131083:TMX131174 TWT131083:TWT131174 UGP131083:UGP131174 UQL131083:UQL131174 VAH131083:VAH131174 VKD131083:VKD131174 VTZ131083:VTZ131174 WDV131083:WDV131174 WNR131083:WNR131174 WXN131083:WXN131174 BF196619:BF196710 LB196619:LB196710 UX196619:UX196710 AET196619:AET196710 AOP196619:AOP196710 AYL196619:AYL196710 BIH196619:BIH196710 BSD196619:BSD196710 CBZ196619:CBZ196710 CLV196619:CLV196710 CVR196619:CVR196710 DFN196619:DFN196710 DPJ196619:DPJ196710 DZF196619:DZF196710 EJB196619:EJB196710 ESX196619:ESX196710 FCT196619:FCT196710 FMP196619:FMP196710 FWL196619:FWL196710 GGH196619:GGH196710 GQD196619:GQD196710 GZZ196619:GZZ196710 HJV196619:HJV196710 HTR196619:HTR196710 IDN196619:IDN196710 INJ196619:INJ196710 IXF196619:IXF196710 JHB196619:JHB196710 JQX196619:JQX196710 KAT196619:KAT196710 KKP196619:KKP196710 KUL196619:KUL196710 LEH196619:LEH196710 LOD196619:LOD196710 LXZ196619:LXZ196710 MHV196619:MHV196710 MRR196619:MRR196710 NBN196619:NBN196710 NLJ196619:NLJ196710 NVF196619:NVF196710 OFB196619:OFB196710 OOX196619:OOX196710 OYT196619:OYT196710 PIP196619:PIP196710 PSL196619:PSL196710 QCH196619:QCH196710 QMD196619:QMD196710 QVZ196619:QVZ196710 RFV196619:RFV196710 RPR196619:RPR196710 RZN196619:RZN196710 SJJ196619:SJJ196710 STF196619:STF196710 TDB196619:TDB196710 TMX196619:TMX196710 TWT196619:TWT196710 UGP196619:UGP196710 UQL196619:UQL196710 VAH196619:VAH196710 VKD196619:VKD196710 VTZ196619:VTZ196710 WDV196619:WDV196710 WNR196619:WNR196710 WXN196619:WXN196710 BF262155:BF262246 LB262155:LB262246 UX262155:UX262246 AET262155:AET262246 AOP262155:AOP262246 AYL262155:AYL262246 BIH262155:BIH262246 BSD262155:BSD262246 CBZ262155:CBZ262246 CLV262155:CLV262246 CVR262155:CVR262246 DFN262155:DFN262246 DPJ262155:DPJ262246 DZF262155:DZF262246 EJB262155:EJB262246 ESX262155:ESX262246 FCT262155:FCT262246 FMP262155:FMP262246 FWL262155:FWL262246 GGH262155:GGH262246 GQD262155:GQD262246 GZZ262155:GZZ262246 HJV262155:HJV262246 HTR262155:HTR262246 IDN262155:IDN262246 INJ262155:INJ262246 IXF262155:IXF262246 JHB262155:JHB262246 JQX262155:JQX262246 KAT262155:KAT262246 KKP262155:KKP262246 KUL262155:KUL262246 LEH262155:LEH262246 LOD262155:LOD262246 LXZ262155:LXZ262246 MHV262155:MHV262246 MRR262155:MRR262246 NBN262155:NBN262246 NLJ262155:NLJ262246 NVF262155:NVF262246 OFB262155:OFB262246 OOX262155:OOX262246 OYT262155:OYT262246 PIP262155:PIP262246 PSL262155:PSL262246 QCH262155:QCH262246 QMD262155:QMD262246 QVZ262155:QVZ262246 RFV262155:RFV262246 RPR262155:RPR262246 RZN262155:RZN262246 SJJ262155:SJJ262246 STF262155:STF262246 TDB262155:TDB262246 TMX262155:TMX262246 TWT262155:TWT262246 UGP262155:UGP262246 UQL262155:UQL262246 VAH262155:VAH262246 VKD262155:VKD262246 VTZ262155:VTZ262246 WDV262155:WDV262246 WNR262155:WNR262246 WXN262155:WXN262246 BF327691:BF327782 LB327691:LB327782 UX327691:UX327782 AET327691:AET327782 AOP327691:AOP327782 AYL327691:AYL327782 BIH327691:BIH327782 BSD327691:BSD327782 CBZ327691:CBZ327782 CLV327691:CLV327782 CVR327691:CVR327782 DFN327691:DFN327782 DPJ327691:DPJ327782 DZF327691:DZF327782 EJB327691:EJB327782 ESX327691:ESX327782 FCT327691:FCT327782 FMP327691:FMP327782 FWL327691:FWL327782 GGH327691:GGH327782 GQD327691:GQD327782 GZZ327691:GZZ327782 HJV327691:HJV327782 HTR327691:HTR327782 IDN327691:IDN327782 INJ327691:INJ327782 IXF327691:IXF327782 JHB327691:JHB327782 JQX327691:JQX327782 KAT327691:KAT327782 KKP327691:KKP327782 KUL327691:KUL327782 LEH327691:LEH327782 LOD327691:LOD327782 LXZ327691:LXZ327782 MHV327691:MHV327782 MRR327691:MRR327782 NBN327691:NBN327782 NLJ327691:NLJ327782 NVF327691:NVF327782 OFB327691:OFB327782 OOX327691:OOX327782 OYT327691:OYT327782 PIP327691:PIP327782 PSL327691:PSL327782 QCH327691:QCH327782 QMD327691:QMD327782 QVZ327691:QVZ327782 RFV327691:RFV327782 RPR327691:RPR327782 RZN327691:RZN327782 SJJ327691:SJJ327782 STF327691:STF327782 TDB327691:TDB327782 TMX327691:TMX327782 TWT327691:TWT327782 UGP327691:UGP327782 UQL327691:UQL327782 VAH327691:VAH327782 VKD327691:VKD327782 VTZ327691:VTZ327782 WDV327691:WDV327782 WNR327691:WNR327782 WXN327691:WXN327782 BF393227:BF393318 LB393227:LB393318 UX393227:UX393318 AET393227:AET393318 AOP393227:AOP393318 AYL393227:AYL393318 BIH393227:BIH393318 BSD393227:BSD393318 CBZ393227:CBZ393318 CLV393227:CLV393318 CVR393227:CVR393318 DFN393227:DFN393318 DPJ393227:DPJ393318 DZF393227:DZF393318 EJB393227:EJB393318 ESX393227:ESX393318 FCT393227:FCT393318 FMP393227:FMP393318 FWL393227:FWL393318 GGH393227:GGH393318 GQD393227:GQD393318 GZZ393227:GZZ393318 HJV393227:HJV393318 HTR393227:HTR393318 IDN393227:IDN393318 INJ393227:INJ393318 IXF393227:IXF393318 JHB393227:JHB393318 JQX393227:JQX393318 KAT393227:KAT393318 KKP393227:KKP393318 KUL393227:KUL393318 LEH393227:LEH393318 LOD393227:LOD393318 LXZ393227:LXZ393318 MHV393227:MHV393318 MRR393227:MRR393318 NBN393227:NBN393318 NLJ393227:NLJ393318 NVF393227:NVF393318 OFB393227:OFB393318 OOX393227:OOX393318 OYT393227:OYT393318 PIP393227:PIP393318 PSL393227:PSL393318 QCH393227:QCH393318 QMD393227:QMD393318 QVZ393227:QVZ393318 RFV393227:RFV393318 RPR393227:RPR393318 RZN393227:RZN393318 SJJ393227:SJJ393318 STF393227:STF393318 TDB393227:TDB393318 TMX393227:TMX393318 TWT393227:TWT393318 UGP393227:UGP393318 UQL393227:UQL393318 VAH393227:VAH393318 VKD393227:VKD393318 VTZ393227:VTZ393318 WDV393227:WDV393318 WNR393227:WNR393318 WXN393227:WXN393318 BF458763:BF458854 LB458763:LB458854 UX458763:UX458854 AET458763:AET458854 AOP458763:AOP458854 AYL458763:AYL458854 BIH458763:BIH458854 BSD458763:BSD458854 CBZ458763:CBZ458854 CLV458763:CLV458854 CVR458763:CVR458854 DFN458763:DFN458854 DPJ458763:DPJ458854 DZF458763:DZF458854 EJB458763:EJB458854 ESX458763:ESX458854 FCT458763:FCT458854 FMP458763:FMP458854 FWL458763:FWL458854 GGH458763:GGH458854 GQD458763:GQD458854 GZZ458763:GZZ458854 HJV458763:HJV458854 HTR458763:HTR458854 IDN458763:IDN458854 INJ458763:INJ458854 IXF458763:IXF458854 JHB458763:JHB458854 JQX458763:JQX458854 KAT458763:KAT458854 KKP458763:KKP458854 KUL458763:KUL458854 LEH458763:LEH458854 LOD458763:LOD458854 LXZ458763:LXZ458854 MHV458763:MHV458854 MRR458763:MRR458854 NBN458763:NBN458854 NLJ458763:NLJ458854 NVF458763:NVF458854 OFB458763:OFB458854 OOX458763:OOX458854 OYT458763:OYT458854 PIP458763:PIP458854 PSL458763:PSL458854 QCH458763:QCH458854 QMD458763:QMD458854 QVZ458763:QVZ458854 RFV458763:RFV458854 RPR458763:RPR458854 RZN458763:RZN458854 SJJ458763:SJJ458854 STF458763:STF458854 TDB458763:TDB458854 TMX458763:TMX458854 TWT458763:TWT458854 UGP458763:UGP458854 UQL458763:UQL458854 VAH458763:VAH458854 VKD458763:VKD458854 VTZ458763:VTZ458854 WDV458763:WDV458854 WNR458763:WNR458854 WXN458763:WXN458854 BF524299:BF524390 LB524299:LB524390 UX524299:UX524390 AET524299:AET524390 AOP524299:AOP524390 AYL524299:AYL524390 BIH524299:BIH524390 BSD524299:BSD524390 CBZ524299:CBZ524390 CLV524299:CLV524390 CVR524299:CVR524390 DFN524299:DFN524390 DPJ524299:DPJ524390 DZF524299:DZF524390 EJB524299:EJB524390 ESX524299:ESX524390 FCT524299:FCT524390 FMP524299:FMP524390 FWL524299:FWL524390 GGH524299:GGH524390 GQD524299:GQD524390 GZZ524299:GZZ524390 HJV524299:HJV524390 HTR524299:HTR524390 IDN524299:IDN524390 INJ524299:INJ524390 IXF524299:IXF524390 JHB524299:JHB524390 JQX524299:JQX524390 KAT524299:KAT524390 KKP524299:KKP524390 KUL524299:KUL524390 LEH524299:LEH524390 LOD524299:LOD524390 LXZ524299:LXZ524390 MHV524299:MHV524390 MRR524299:MRR524390 NBN524299:NBN524390 NLJ524299:NLJ524390 NVF524299:NVF524390 OFB524299:OFB524390 OOX524299:OOX524390 OYT524299:OYT524390 PIP524299:PIP524390 PSL524299:PSL524390 QCH524299:QCH524390 QMD524299:QMD524390 QVZ524299:QVZ524390 RFV524299:RFV524390 RPR524299:RPR524390 RZN524299:RZN524390 SJJ524299:SJJ524390 STF524299:STF524390 TDB524299:TDB524390 TMX524299:TMX524390 TWT524299:TWT524390 UGP524299:UGP524390 UQL524299:UQL524390 VAH524299:VAH524390 VKD524299:VKD524390 VTZ524299:VTZ524390 WDV524299:WDV524390 WNR524299:WNR524390 WXN524299:WXN524390 BF589835:BF589926 LB589835:LB589926 UX589835:UX589926 AET589835:AET589926 AOP589835:AOP589926 AYL589835:AYL589926 BIH589835:BIH589926 BSD589835:BSD589926 CBZ589835:CBZ589926 CLV589835:CLV589926 CVR589835:CVR589926 DFN589835:DFN589926 DPJ589835:DPJ589926 DZF589835:DZF589926 EJB589835:EJB589926 ESX589835:ESX589926 FCT589835:FCT589926 FMP589835:FMP589926 FWL589835:FWL589926 GGH589835:GGH589926 GQD589835:GQD589926 GZZ589835:GZZ589926 HJV589835:HJV589926 HTR589835:HTR589926 IDN589835:IDN589926 INJ589835:INJ589926 IXF589835:IXF589926 JHB589835:JHB589926 JQX589835:JQX589926 KAT589835:KAT589926 KKP589835:KKP589926 KUL589835:KUL589926 LEH589835:LEH589926 LOD589835:LOD589926 LXZ589835:LXZ589926 MHV589835:MHV589926 MRR589835:MRR589926 NBN589835:NBN589926 NLJ589835:NLJ589926 NVF589835:NVF589926 OFB589835:OFB589926 OOX589835:OOX589926 OYT589835:OYT589926 PIP589835:PIP589926 PSL589835:PSL589926 QCH589835:QCH589926 QMD589835:QMD589926 QVZ589835:QVZ589926 RFV589835:RFV589926 RPR589835:RPR589926 RZN589835:RZN589926 SJJ589835:SJJ589926 STF589835:STF589926 TDB589835:TDB589926 TMX589835:TMX589926 TWT589835:TWT589926 UGP589835:UGP589926 UQL589835:UQL589926 VAH589835:VAH589926 VKD589835:VKD589926 VTZ589835:VTZ589926 WDV589835:WDV589926 WNR589835:WNR589926 WXN589835:WXN589926 BF655371:BF655462 LB655371:LB655462 UX655371:UX655462 AET655371:AET655462 AOP655371:AOP655462 AYL655371:AYL655462 BIH655371:BIH655462 BSD655371:BSD655462 CBZ655371:CBZ655462 CLV655371:CLV655462 CVR655371:CVR655462 DFN655371:DFN655462 DPJ655371:DPJ655462 DZF655371:DZF655462 EJB655371:EJB655462 ESX655371:ESX655462 FCT655371:FCT655462 FMP655371:FMP655462 FWL655371:FWL655462 GGH655371:GGH655462 GQD655371:GQD655462 GZZ655371:GZZ655462 HJV655371:HJV655462 HTR655371:HTR655462 IDN655371:IDN655462 INJ655371:INJ655462 IXF655371:IXF655462 JHB655371:JHB655462 JQX655371:JQX655462 KAT655371:KAT655462 KKP655371:KKP655462 KUL655371:KUL655462 LEH655371:LEH655462 LOD655371:LOD655462 LXZ655371:LXZ655462 MHV655371:MHV655462 MRR655371:MRR655462 NBN655371:NBN655462 NLJ655371:NLJ655462 NVF655371:NVF655462 OFB655371:OFB655462 OOX655371:OOX655462 OYT655371:OYT655462 PIP655371:PIP655462 PSL655371:PSL655462 QCH655371:QCH655462 QMD655371:QMD655462 QVZ655371:QVZ655462 RFV655371:RFV655462 RPR655371:RPR655462 RZN655371:RZN655462 SJJ655371:SJJ655462 STF655371:STF655462 TDB655371:TDB655462 TMX655371:TMX655462 TWT655371:TWT655462 UGP655371:UGP655462 UQL655371:UQL655462 VAH655371:VAH655462 VKD655371:VKD655462 VTZ655371:VTZ655462 WDV655371:WDV655462 WNR655371:WNR655462 WXN655371:WXN655462 BF720907:BF720998 LB720907:LB720998 UX720907:UX720998 AET720907:AET720998 AOP720907:AOP720998 AYL720907:AYL720998 BIH720907:BIH720998 BSD720907:BSD720998 CBZ720907:CBZ720998 CLV720907:CLV720998 CVR720907:CVR720998 DFN720907:DFN720998 DPJ720907:DPJ720998 DZF720907:DZF720998 EJB720907:EJB720998 ESX720907:ESX720998 FCT720907:FCT720998 FMP720907:FMP720998 FWL720907:FWL720998 GGH720907:GGH720998 GQD720907:GQD720998 GZZ720907:GZZ720998 HJV720907:HJV720998 HTR720907:HTR720998 IDN720907:IDN720998 INJ720907:INJ720998 IXF720907:IXF720998 JHB720907:JHB720998 JQX720907:JQX720998 KAT720907:KAT720998 KKP720907:KKP720998 KUL720907:KUL720998 LEH720907:LEH720998 LOD720907:LOD720998 LXZ720907:LXZ720998 MHV720907:MHV720998 MRR720907:MRR720998 NBN720907:NBN720998 NLJ720907:NLJ720998 NVF720907:NVF720998 OFB720907:OFB720998 OOX720907:OOX720998 OYT720907:OYT720998 PIP720907:PIP720998 PSL720907:PSL720998 QCH720907:QCH720998 QMD720907:QMD720998 QVZ720907:QVZ720998 RFV720907:RFV720998 RPR720907:RPR720998 RZN720907:RZN720998 SJJ720907:SJJ720998 STF720907:STF720998 TDB720907:TDB720998 TMX720907:TMX720998 TWT720907:TWT720998 UGP720907:UGP720998 UQL720907:UQL720998 VAH720907:VAH720998 VKD720907:VKD720998 VTZ720907:VTZ720998 WDV720907:WDV720998 WNR720907:WNR720998 WXN720907:WXN720998 BF786443:BF786534 LB786443:LB786534 UX786443:UX786534 AET786443:AET786534 AOP786443:AOP786534 AYL786443:AYL786534 BIH786443:BIH786534 BSD786443:BSD786534 CBZ786443:CBZ786534 CLV786443:CLV786534 CVR786443:CVR786534 DFN786443:DFN786534 DPJ786443:DPJ786534 DZF786443:DZF786534 EJB786443:EJB786534 ESX786443:ESX786534 FCT786443:FCT786534 FMP786443:FMP786534 FWL786443:FWL786534 GGH786443:GGH786534 GQD786443:GQD786534 GZZ786443:GZZ786534 HJV786443:HJV786534 HTR786443:HTR786534 IDN786443:IDN786534 INJ786443:INJ786534 IXF786443:IXF786534 JHB786443:JHB786534 JQX786443:JQX786534 KAT786443:KAT786534 KKP786443:KKP786534 KUL786443:KUL786534 LEH786443:LEH786534 LOD786443:LOD786534 LXZ786443:LXZ786534 MHV786443:MHV786534 MRR786443:MRR786534 NBN786443:NBN786534 NLJ786443:NLJ786534 NVF786443:NVF786534 OFB786443:OFB786534 OOX786443:OOX786534 OYT786443:OYT786534 PIP786443:PIP786534 PSL786443:PSL786534 QCH786443:QCH786534 QMD786443:QMD786534 QVZ786443:QVZ786534 RFV786443:RFV786534 RPR786443:RPR786534 RZN786443:RZN786534 SJJ786443:SJJ786534 STF786443:STF786534 TDB786443:TDB786534 TMX786443:TMX786534 TWT786443:TWT786534 UGP786443:UGP786534 UQL786443:UQL786534 VAH786443:VAH786534 VKD786443:VKD786534 VTZ786443:VTZ786534 WDV786443:WDV786534 WNR786443:WNR786534 WXN786443:WXN786534 BF851979:BF852070 LB851979:LB852070 UX851979:UX852070 AET851979:AET852070 AOP851979:AOP852070 AYL851979:AYL852070 BIH851979:BIH852070 BSD851979:BSD852070 CBZ851979:CBZ852070 CLV851979:CLV852070 CVR851979:CVR852070 DFN851979:DFN852070 DPJ851979:DPJ852070 DZF851979:DZF852070 EJB851979:EJB852070 ESX851979:ESX852070 FCT851979:FCT852070 FMP851979:FMP852070 FWL851979:FWL852070 GGH851979:GGH852070 GQD851979:GQD852070 GZZ851979:GZZ852070 HJV851979:HJV852070 HTR851979:HTR852070 IDN851979:IDN852070 INJ851979:INJ852070 IXF851979:IXF852070 JHB851979:JHB852070 JQX851979:JQX852070 KAT851979:KAT852070 KKP851979:KKP852070 KUL851979:KUL852070 LEH851979:LEH852070 LOD851979:LOD852070 LXZ851979:LXZ852070 MHV851979:MHV852070 MRR851979:MRR852070 NBN851979:NBN852070 NLJ851979:NLJ852070 NVF851979:NVF852070 OFB851979:OFB852070 OOX851979:OOX852070 OYT851979:OYT852070 PIP851979:PIP852070 PSL851979:PSL852070 QCH851979:QCH852070 QMD851979:QMD852070 QVZ851979:QVZ852070 RFV851979:RFV852070 RPR851979:RPR852070 RZN851979:RZN852070 SJJ851979:SJJ852070 STF851979:STF852070 TDB851979:TDB852070 TMX851979:TMX852070 TWT851979:TWT852070 UGP851979:UGP852070 UQL851979:UQL852070 VAH851979:VAH852070 VKD851979:VKD852070 VTZ851979:VTZ852070 WDV851979:WDV852070 WNR851979:WNR852070 WXN851979:WXN852070 BF917515:BF917606 LB917515:LB917606 UX917515:UX917606 AET917515:AET917606 AOP917515:AOP917606 AYL917515:AYL917606 BIH917515:BIH917606 BSD917515:BSD917606 CBZ917515:CBZ917606 CLV917515:CLV917606 CVR917515:CVR917606 DFN917515:DFN917606 DPJ917515:DPJ917606 DZF917515:DZF917606 EJB917515:EJB917606 ESX917515:ESX917606 FCT917515:FCT917606 FMP917515:FMP917606 FWL917515:FWL917606 GGH917515:GGH917606 GQD917515:GQD917606 GZZ917515:GZZ917606 HJV917515:HJV917606 HTR917515:HTR917606 IDN917515:IDN917606 INJ917515:INJ917606 IXF917515:IXF917606 JHB917515:JHB917606 JQX917515:JQX917606 KAT917515:KAT917606 KKP917515:KKP917606 KUL917515:KUL917606 LEH917515:LEH917606 LOD917515:LOD917606 LXZ917515:LXZ917606 MHV917515:MHV917606 MRR917515:MRR917606 NBN917515:NBN917606 NLJ917515:NLJ917606 NVF917515:NVF917606 OFB917515:OFB917606 OOX917515:OOX917606 OYT917515:OYT917606 PIP917515:PIP917606 PSL917515:PSL917606 QCH917515:QCH917606 QMD917515:QMD917606 QVZ917515:QVZ917606 RFV917515:RFV917606 RPR917515:RPR917606 RZN917515:RZN917606 SJJ917515:SJJ917606 STF917515:STF917606 TDB917515:TDB917606 TMX917515:TMX917606 TWT917515:TWT917606 UGP917515:UGP917606 UQL917515:UQL917606 VAH917515:VAH917606 VKD917515:VKD917606 VTZ917515:VTZ917606 WDV917515:WDV917606 WNR917515:WNR917606 WXN917515:WXN917606 BF983051:BF983142 LB983051:LB983142 UX983051:UX983142 AET983051:AET983142 AOP983051:AOP983142 AYL983051:AYL983142 BIH983051:BIH983142 BSD983051:BSD983142 CBZ983051:CBZ983142 CLV983051:CLV983142 CVR983051:CVR983142 DFN983051:DFN983142 DPJ983051:DPJ983142 DZF983051:DZF983142 EJB983051:EJB983142 ESX983051:ESX983142 FCT983051:FCT983142 FMP983051:FMP983142 FWL983051:FWL983142 GGH983051:GGH983142 GQD983051:GQD983142 GZZ983051:GZZ983142 HJV983051:HJV983142 HTR983051:HTR983142 IDN983051:IDN983142 INJ983051:INJ983142 IXF983051:IXF983142 JHB983051:JHB983142 JQX983051:JQX983142 KAT983051:KAT983142 KKP983051:KKP983142 KUL983051:KUL983142 LEH983051:LEH983142 LOD983051:LOD983142 LXZ983051:LXZ983142 MHV983051:MHV983142 MRR983051:MRR983142 NBN983051:NBN983142 NLJ983051:NLJ983142 NVF983051:NVF983142 OFB983051:OFB983142 OOX983051:OOX983142 OYT983051:OYT983142 PIP983051:PIP983142 PSL983051:PSL983142 QCH983051:QCH983142 QMD983051:QMD983142 QVZ983051:QVZ983142 RFV983051:RFV983142 RPR983051:RPR983142 RZN983051:RZN983142 SJJ983051:SJJ983142 STF983051:STF983142 TDB983051:TDB983142 TMX983051:TMX983142 TWT983051:TWT983142 UGP983051:UGP983142 UQL983051:UQL983142 VAH983051:VAH983142 VKD983051:VKD983142 VTZ983051:VTZ983142 WDV983051:WDV983142 WNR983051:WNR983142 WXN983051:WXN983142</xm:sqref>
        </x14:dataValidation>
        <x14:dataValidation type="list" allowBlank="1" showInputMessage="1" showErrorMessage="1" xr:uid="{5C3F75ED-BF43-48DE-AF36-363E345DA5DD}">
          <x14:formula1>
            <xm:f>'VALIDACIÓN DE DATOS'!$O$10:$O$11</xm:f>
          </x14:formula1>
          <xm:sqref>E11:E38</xm:sqref>
        </x14:dataValidation>
        <x14:dataValidation type="list" allowBlank="1" showInputMessage="1" showErrorMessage="1" xr:uid="{7B7231D0-982A-4B72-BF31-A27E5D3299B2}">
          <x14:formula1>
            <xm:f>'VALIDACIÓN DE DATOS'!$E$2:$E$33</xm:f>
          </x14:formula1>
          <xm:sqref>B11:B36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353C9-AE86-47FE-A769-9324879F2E98}">
  <sheetPr>
    <tabColor rgb="FFFFFF00"/>
  </sheetPr>
  <dimension ref="A1:HY65536"/>
  <sheetViews>
    <sheetView showGridLines="0" topLeftCell="AV42" zoomScale="60" zoomScaleNormal="60" workbookViewId="0">
      <selection activeCell="AX46" sqref="AX46"/>
    </sheetView>
  </sheetViews>
  <sheetFormatPr baseColWidth="10" defaultRowHeight="15" x14ac:dyDescent="0.3"/>
  <cols>
    <col min="1" max="1" width="16.42578125" style="36" hidden="1" customWidth="1"/>
    <col min="2" max="2" width="5.42578125" style="103" hidden="1" customWidth="1"/>
    <col min="3" max="3" width="24.85546875" style="36" customWidth="1"/>
    <col min="4" max="4" width="17.85546875" style="36" customWidth="1"/>
    <col min="5" max="5" width="19.85546875" style="36" customWidth="1"/>
    <col min="6" max="6" width="71.140625" style="36" customWidth="1"/>
    <col min="7" max="7" width="30" style="36" customWidth="1"/>
    <col min="8" max="8" width="26.7109375" style="36" customWidth="1"/>
    <col min="9" max="9" width="28.140625" style="36" customWidth="1"/>
    <col min="10" max="10" width="5.28515625" style="36" hidden="1" customWidth="1"/>
    <col min="11" max="11" width="35.7109375" style="36" customWidth="1"/>
    <col min="12" max="12" width="8.85546875" style="36" hidden="1" customWidth="1"/>
    <col min="13" max="13" width="46.42578125" style="36" customWidth="1"/>
    <col min="14" max="14" width="8.140625" style="36" hidden="1" customWidth="1"/>
    <col min="15" max="15" width="53.7109375" style="36" customWidth="1"/>
    <col min="16" max="16" width="8.85546875" style="36" hidden="1" customWidth="1"/>
    <col min="17" max="17" width="40.28515625" style="36" customWidth="1"/>
    <col min="18" max="18" width="8.7109375" style="36" hidden="1" customWidth="1"/>
    <col min="19" max="19" width="43.42578125" style="36" customWidth="1"/>
    <col min="20" max="20" width="6.42578125" style="36" hidden="1" customWidth="1"/>
    <col min="21" max="21" width="39.28515625" style="36" customWidth="1"/>
    <col min="22" max="22" width="6.85546875" style="36" hidden="1" customWidth="1"/>
    <col min="23" max="23" width="22.42578125" style="36" customWidth="1"/>
    <col min="24" max="24" width="27.7109375" style="36" customWidth="1"/>
    <col min="25" max="25" width="26.7109375" style="36" customWidth="1"/>
    <col min="26" max="26" width="30.140625" style="36" customWidth="1"/>
    <col min="27" max="27" width="24.42578125" style="36" customWidth="1"/>
    <col min="28" max="28" width="30.42578125" style="36" customWidth="1"/>
    <col min="29" max="29" width="30.85546875" style="36" customWidth="1"/>
    <col min="30" max="30" width="30.7109375" style="36" customWidth="1"/>
    <col min="31" max="31" width="32" style="73" customWidth="1"/>
    <col min="32" max="32" width="29.85546875" style="36" customWidth="1"/>
    <col min="33" max="33" width="23" style="676" hidden="1" customWidth="1"/>
    <col min="34" max="34" width="27.7109375" style="36" hidden="1" customWidth="1"/>
    <col min="35" max="35" width="25.42578125" style="37" customWidth="1"/>
    <col min="36" max="36" width="10.85546875" style="37" hidden="1" customWidth="1"/>
    <col min="37" max="37" width="27.28515625" style="37" hidden="1" customWidth="1"/>
    <col min="38" max="38" width="26.42578125" style="37" customWidth="1"/>
    <col min="39" max="39" width="24.28515625" style="37" customWidth="1"/>
    <col min="40" max="40" width="22.7109375" style="37" customWidth="1"/>
    <col min="41" max="41" width="53.7109375" style="36" customWidth="1"/>
    <col min="42" max="42" width="43.28515625" style="453" customWidth="1"/>
    <col min="43" max="43" width="32.42578125" style="453" customWidth="1"/>
    <col min="44" max="44" width="31.85546875" style="453" customWidth="1"/>
    <col min="45" max="45" width="48" style="453" customWidth="1"/>
    <col min="46" max="46" width="37.42578125" style="453" customWidth="1"/>
    <col min="47" max="47" width="38.42578125" style="453" customWidth="1"/>
    <col min="48" max="48" width="42.42578125" style="453" customWidth="1"/>
    <col min="49" max="49" width="48.7109375" style="428" customWidth="1"/>
    <col min="50" max="50" width="89.85546875" style="361" customWidth="1"/>
    <col min="51" max="51" width="86.7109375" style="36" customWidth="1"/>
    <col min="52" max="52" width="63.42578125" style="36" customWidth="1"/>
    <col min="53" max="256" width="11.42578125" style="36"/>
    <col min="257" max="257" width="0" style="36" hidden="1" customWidth="1"/>
    <col min="258" max="258" width="2.5703125" style="36" customWidth="1"/>
    <col min="259" max="259" width="24.85546875" style="36" customWidth="1"/>
    <col min="260" max="260" width="17.85546875" style="36" customWidth="1"/>
    <col min="261" max="261" width="19.85546875" style="36" customWidth="1"/>
    <col min="262" max="262" width="71.140625" style="36" customWidth="1"/>
    <col min="263" max="263" width="30" style="36" customWidth="1"/>
    <col min="264" max="264" width="26.7109375" style="36" customWidth="1"/>
    <col min="265" max="265" width="28.140625" style="36" customWidth="1"/>
    <col min="266" max="266" width="0" style="36" hidden="1" customWidth="1"/>
    <col min="267" max="267" width="35.7109375" style="36" customWidth="1"/>
    <col min="268" max="268" width="0" style="36" hidden="1" customWidth="1"/>
    <col min="269" max="269" width="46.42578125" style="36" customWidth="1"/>
    <col min="270" max="270" width="0" style="36" hidden="1" customWidth="1"/>
    <col min="271" max="271" width="53.7109375" style="36" customWidth="1"/>
    <col min="272" max="272" width="0" style="36" hidden="1" customWidth="1"/>
    <col min="273" max="273" width="40.28515625" style="36" customWidth="1"/>
    <col min="274" max="274" width="0" style="36" hidden="1" customWidth="1"/>
    <col min="275" max="275" width="43.42578125" style="36" customWidth="1"/>
    <col min="276" max="276" width="0" style="36" hidden="1" customWidth="1"/>
    <col min="277" max="277" width="39.28515625" style="36" customWidth="1"/>
    <col min="278" max="278" width="0" style="36" hidden="1" customWidth="1"/>
    <col min="279" max="279" width="22.42578125" style="36" customWidth="1"/>
    <col min="280" max="280" width="27.7109375" style="36" customWidth="1"/>
    <col min="281" max="281" width="26.7109375" style="36" customWidth="1"/>
    <col min="282" max="282" width="30.140625" style="36" customWidth="1"/>
    <col min="283" max="283" width="24.42578125" style="36" customWidth="1"/>
    <col min="284" max="284" width="30.42578125" style="36" customWidth="1"/>
    <col min="285" max="285" width="30.85546875" style="36" customWidth="1"/>
    <col min="286" max="286" width="30.7109375" style="36" customWidth="1"/>
    <col min="287" max="287" width="32" style="36" customWidth="1"/>
    <col min="288" max="288" width="29.85546875" style="36" customWidth="1"/>
    <col min="289" max="289" width="0" style="36" hidden="1" customWidth="1"/>
    <col min="290" max="290" width="27.7109375" style="36" customWidth="1"/>
    <col min="291" max="291" width="25.42578125" style="36" customWidth="1"/>
    <col min="292" max="292" width="0" style="36" hidden="1" customWidth="1"/>
    <col min="293" max="293" width="27.28515625" style="36" customWidth="1"/>
    <col min="294" max="294" width="26.42578125" style="36" customWidth="1"/>
    <col min="295" max="295" width="24.28515625" style="36" customWidth="1"/>
    <col min="296" max="296" width="22.7109375" style="36" customWidth="1"/>
    <col min="297" max="297" width="53.7109375" style="36" customWidth="1"/>
    <col min="298" max="298" width="43.28515625" style="36" customWidth="1"/>
    <col min="299" max="299" width="32.42578125" style="36" customWidth="1"/>
    <col min="300" max="300" width="31.85546875" style="36" customWidth="1"/>
    <col min="301" max="301" width="48" style="36" customWidth="1"/>
    <col min="302" max="302" width="37.42578125" style="36" customWidth="1"/>
    <col min="303" max="303" width="38.42578125" style="36" customWidth="1"/>
    <col min="304" max="304" width="42.42578125" style="36" customWidth="1"/>
    <col min="305" max="305" width="48.7109375" style="36" customWidth="1"/>
    <col min="306" max="308" width="63.42578125" style="36" customWidth="1"/>
    <col min="309" max="512" width="11.42578125" style="36"/>
    <col min="513" max="513" width="0" style="36" hidden="1" customWidth="1"/>
    <col min="514" max="514" width="2.5703125" style="36" customWidth="1"/>
    <col min="515" max="515" width="24.85546875" style="36" customWidth="1"/>
    <col min="516" max="516" width="17.85546875" style="36" customWidth="1"/>
    <col min="517" max="517" width="19.85546875" style="36" customWidth="1"/>
    <col min="518" max="518" width="71.140625" style="36" customWidth="1"/>
    <col min="519" max="519" width="30" style="36" customWidth="1"/>
    <col min="520" max="520" width="26.7109375" style="36" customWidth="1"/>
    <col min="521" max="521" width="28.140625" style="36" customWidth="1"/>
    <col min="522" max="522" width="0" style="36" hidden="1" customWidth="1"/>
    <col min="523" max="523" width="35.7109375" style="36" customWidth="1"/>
    <col min="524" max="524" width="0" style="36" hidden="1" customWidth="1"/>
    <col min="525" max="525" width="46.42578125" style="36" customWidth="1"/>
    <col min="526" max="526" width="0" style="36" hidden="1" customWidth="1"/>
    <col min="527" max="527" width="53.7109375" style="36" customWidth="1"/>
    <col min="528" max="528" width="0" style="36" hidden="1" customWidth="1"/>
    <col min="529" max="529" width="40.28515625" style="36" customWidth="1"/>
    <col min="530" max="530" width="0" style="36" hidden="1" customWidth="1"/>
    <col min="531" max="531" width="43.42578125" style="36" customWidth="1"/>
    <col min="532" max="532" width="0" style="36" hidden="1" customWidth="1"/>
    <col min="533" max="533" width="39.28515625" style="36" customWidth="1"/>
    <col min="534" max="534" width="0" style="36" hidden="1" customWidth="1"/>
    <col min="535" max="535" width="22.42578125" style="36" customWidth="1"/>
    <col min="536" max="536" width="27.7109375" style="36" customWidth="1"/>
    <col min="537" max="537" width="26.7109375" style="36" customWidth="1"/>
    <col min="538" max="538" width="30.140625" style="36" customWidth="1"/>
    <col min="539" max="539" width="24.42578125" style="36" customWidth="1"/>
    <col min="540" max="540" width="30.42578125" style="36" customWidth="1"/>
    <col min="541" max="541" width="30.85546875" style="36" customWidth="1"/>
    <col min="542" max="542" width="30.7109375" style="36" customWidth="1"/>
    <col min="543" max="543" width="32" style="36" customWidth="1"/>
    <col min="544" max="544" width="29.85546875" style="36" customWidth="1"/>
    <col min="545" max="545" width="0" style="36" hidden="1" customWidth="1"/>
    <col min="546" max="546" width="27.7109375" style="36" customWidth="1"/>
    <col min="547" max="547" width="25.42578125" style="36" customWidth="1"/>
    <col min="548" max="548" width="0" style="36" hidden="1" customWidth="1"/>
    <col min="549" max="549" width="27.28515625" style="36" customWidth="1"/>
    <col min="550" max="550" width="26.42578125" style="36" customWidth="1"/>
    <col min="551" max="551" width="24.28515625" style="36" customWidth="1"/>
    <col min="552" max="552" width="22.7109375" style="36" customWidth="1"/>
    <col min="553" max="553" width="53.7109375" style="36" customWidth="1"/>
    <col min="554" max="554" width="43.28515625" style="36" customWidth="1"/>
    <col min="555" max="555" width="32.42578125" style="36" customWidth="1"/>
    <col min="556" max="556" width="31.85546875" style="36" customWidth="1"/>
    <col min="557" max="557" width="48" style="36" customWidth="1"/>
    <col min="558" max="558" width="37.42578125" style="36" customWidth="1"/>
    <col min="559" max="559" width="38.42578125" style="36" customWidth="1"/>
    <col min="560" max="560" width="42.42578125" style="36" customWidth="1"/>
    <col min="561" max="561" width="48.7109375" style="36" customWidth="1"/>
    <col min="562" max="564" width="63.42578125" style="36" customWidth="1"/>
    <col min="565" max="768" width="11.42578125" style="36"/>
    <col min="769" max="769" width="0" style="36" hidden="1" customWidth="1"/>
    <col min="770" max="770" width="2.5703125" style="36" customWidth="1"/>
    <col min="771" max="771" width="24.85546875" style="36" customWidth="1"/>
    <col min="772" max="772" width="17.85546875" style="36" customWidth="1"/>
    <col min="773" max="773" width="19.85546875" style="36" customWidth="1"/>
    <col min="774" max="774" width="71.140625" style="36" customWidth="1"/>
    <col min="775" max="775" width="30" style="36" customWidth="1"/>
    <col min="776" max="776" width="26.7109375" style="36" customWidth="1"/>
    <col min="777" max="777" width="28.140625" style="36" customWidth="1"/>
    <col min="778" max="778" width="0" style="36" hidden="1" customWidth="1"/>
    <col min="779" max="779" width="35.7109375" style="36" customWidth="1"/>
    <col min="780" max="780" width="0" style="36" hidden="1" customWidth="1"/>
    <col min="781" max="781" width="46.42578125" style="36" customWidth="1"/>
    <col min="782" max="782" width="0" style="36" hidden="1" customWidth="1"/>
    <col min="783" max="783" width="53.7109375" style="36" customWidth="1"/>
    <col min="784" max="784" width="0" style="36" hidden="1" customWidth="1"/>
    <col min="785" max="785" width="40.28515625" style="36" customWidth="1"/>
    <col min="786" max="786" width="0" style="36" hidden="1" customWidth="1"/>
    <col min="787" max="787" width="43.42578125" style="36" customWidth="1"/>
    <col min="788" max="788" width="0" style="36" hidden="1" customWidth="1"/>
    <col min="789" max="789" width="39.28515625" style="36" customWidth="1"/>
    <col min="790" max="790" width="0" style="36" hidden="1" customWidth="1"/>
    <col min="791" max="791" width="22.42578125" style="36" customWidth="1"/>
    <col min="792" max="792" width="27.7109375" style="36" customWidth="1"/>
    <col min="793" max="793" width="26.7109375" style="36" customWidth="1"/>
    <col min="794" max="794" width="30.140625" style="36" customWidth="1"/>
    <col min="795" max="795" width="24.42578125" style="36" customWidth="1"/>
    <col min="796" max="796" width="30.42578125" style="36" customWidth="1"/>
    <col min="797" max="797" width="30.85546875" style="36" customWidth="1"/>
    <col min="798" max="798" width="30.7109375" style="36" customWidth="1"/>
    <col min="799" max="799" width="32" style="36" customWidth="1"/>
    <col min="800" max="800" width="29.85546875" style="36" customWidth="1"/>
    <col min="801" max="801" width="0" style="36" hidden="1" customWidth="1"/>
    <col min="802" max="802" width="27.7109375" style="36" customWidth="1"/>
    <col min="803" max="803" width="25.42578125" style="36" customWidth="1"/>
    <col min="804" max="804" width="0" style="36" hidden="1" customWidth="1"/>
    <col min="805" max="805" width="27.28515625" style="36" customWidth="1"/>
    <col min="806" max="806" width="26.42578125" style="36" customWidth="1"/>
    <col min="807" max="807" width="24.28515625" style="36" customWidth="1"/>
    <col min="808" max="808" width="22.7109375" style="36" customWidth="1"/>
    <col min="809" max="809" width="53.7109375" style="36" customWidth="1"/>
    <col min="810" max="810" width="43.28515625" style="36" customWidth="1"/>
    <col min="811" max="811" width="32.42578125" style="36" customWidth="1"/>
    <col min="812" max="812" width="31.85546875" style="36" customWidth="1"/>
    <col min="813" max="813" width="48" style="36" customWidth="1"/>
    <col min="814" max="814" width="37.42578125" style="36" customWidth="1"/>
    <col min="815" max="815" width="38.42578125" style="36" customWidth="1"/>
    <col min="816" max="816" width="42.42578125" style="36" customWidth="1"/>
    <col min="817" max="817" width="48.7109375" style="36" customWidth="1"/>
    <col min="818" max="820" width="63.42578125" style="36" customWidth="1"/>
    <col min="821" max="1024" width="11.42578125" style="36"/>
    <col min="1025" max="1025" width="0" style="36" hidden="1" customWidth="1"/>
    <col min="1026" max="1026" width="2.5703125" style="36" customWidth="1"/>
    <col min="1027" max="1027" width="24.85546875" style="36" customWidth="1"/>
    <col min="1028" max="1028" width="17.85546875" style="36" customWidth="1"/>
    <col min="1029" max="1029" width="19.85546875" style="36" customWidth="1"/>
    <col min="1030" max="1030" width="71.140625" style="36" customWidth="1"/>
    <col min="1031" max="1031" width="30" style="36" customWidth="1"/>
    <col min="1032" max="1032" width="26.7109375" style="36" customWidth="1"/>
    <col min="1033" max="1033" width="28.140625" style="36" customWidth="1"/>
    <col min="1034" max="1034" width="0" style="36" hidden="1" customWidth="1"/>
    <col min="1035" max="1035" width="35.7109375" style="36" customWidth="1"/>
    <col min="1036" max="1036" width="0" style="36" hidden="1" customWidth="1"/>
    <col min="1037" max="1037" width="46.42578125" style="36" customWidth="1"/>
    <col min="1038" max="1038" width="0" style="36" hidden="1" customWidth="1"/>
    <col min="1039" max="1039" width="53.7109375" style="36" customWidth="1"/>
    <col min="1040" max="1040" width="0" style="36" hidden="1" customWidth="1"/>
    <col min="1041" max="1041" width="40.28515625" style="36" customWidth="1"/>
    <col min="1042" max="1042" width="0" style="36" hidden="1" customWidth="1"/>
    <col min="1043" max="1043" width="43.42578125" style="36" customWidth="1"/>
    <col min="1044" max="1044" width="0" style="36" hidden="1" customWidth="1"/>
    <col min="1045" max="1045" width="39.28515625" style="36" customWidth="1"/>
    <col min="1046" max="1046" width="0" style="36" hidden="1" customWidth="1"/>
    <col min="1047" max="1047" width="22.42578125" style="36" customWidth="1"/>
    <col min="1048" max="1048" width="27.7109375" style="36" customWidth="1"/>
    <col min="1049" max="1049" width="26.7109375" style="36" customWidth="1"/>
    <col min="1050" max="1050" width="30.140625" style="36" customWidth="1"/>
    <col min="1051" max="1051" width="24.42578125" style="36" customWidth="1"/>
    <col min="1052" max="1052" width="30.42578125" style="36" customWidth="1"/>
    <col min="1053" max="1053" width="30.85546875" style="36" customWidth="1"/>
    <col min="1054" max="1054" width="30.7109375" style="36" customWidth="1"/>
    <col min="1055" max="1055" width="32" style="36" customWidth="1"/>
    <col min="1056" max="1056" width="29.85546875" style="36" customWidth="1"/>
    <col min="1057" max="1057" width="0" style="36" hidden="1" customWidth="1"/>
    <col min="1058" max="1058" width="27.7109375" style="36" customWidth="1"/>
    <col min="1059" max="1059" width="25.42578125" style="36" customWidth="1"/>
    <col min="1060" max="1060" width="0" style="36" hidden="1" customWidth="1"/>
    <col min="1061" max="1061" width="27.28515625" style="36" customWidth="1"/>
    <col min="1062" max="1062" width="26.42578125" style="36" customWidth="1"/>
    <col min="1063" max="1063" width="24.28515625" style="36" customWidth="1"/>
    <col min="1064" max="1064" width="22.7109375" style="36" customWidth="1"/>
    <col min="1065" max="1065" width="53.7109375" style="36" customWidth="1"/>
    <col min="1066" max="1066" width="43.28515625" style="36" customWidth="1"/>
    <col min="1067" max="1067" width="32.42578125" style="36" customWidth="1"/>
    <col min="1068" max="1068" width="31.85546875" style="36" customWidth="1"/>
    <col min="1069" max="1069" width="48" style="36" customWidth="1"/>
    <col min="1070" max="1070" width="37.42578125" style="36" customWidth="1"/>
    <col min="1071" max="1071" width="38.42578125" style="36" customWidth="1"/>
    <col min="1072" max="1072" width="42.42578125" style="36" customWidth="1"/>
    <col min="1073" max="1073" width="48.7109375" style="36" customWidth="1"/>
    <col min="1074" max="1076" width="63.42578125" style="36" customWidth="1"/>
    <col min="1077" max="1280" width="11.42578125" style="36"/>
    <col min="1281" max="1281" width="0" style="36" hidden="1" customWidth="1"/>
    <col min="1282" max="1282" width="2.5703125" style="36" customWidth="1"/>
    <col min="1283" max="1283" width="24.85546875" style="36" customWidth="1"/>
    <col min="1284" max="1284" width="17.85546875" style="36" customWidth="1"/>
    <col min="1285" max="1285" width="19.85546875" style="36" customWidth="1"/>
    <col min="1286" max="1286" width="71.140625" style="36" customWidth="1"/>
    <col min="1287" max="1287" width="30" style="36" customWidth="1"/>
    <col min="1288" max="1288" width="26.7109375" style="36" customWidth="1"/>
    <col min="1289" max="1289" width="28.140625" style="36" customWidth="1"/>
    <col min="1290" max="1290" width="0" style="36" hidden="1" customWidth="1"/>
    <col min="1291" max="1291" width="35.7109375" style="36" customWidth="1"/>
    <col min="1292" max="1292" width="0" style="36" hidden="1" customWidth="1"/>
    <col min="1293" max="1293" width="46.42578125" style="36" customWidth="1"/>
    <col min="1294" max="1294" width="0" style="36" hidden="1" customWidth="1"/>
    <col min="1295" max="1295" width="53.7109375" style="36" customWidth="1"/>
    <col min="1296" max="1296" width="0" style="36" hidden="1" customWidth="1"/>
    <col min="1297" max="1297" width="40.28515625" style="36" customWidth="1"/>
    <col min="1298" max="1298" width="0" style="36" hidden="1" customWidth="1"/>
    <col min="1299" max="1299" width="43.42578125" style="36" customWidth="1"/>
    <col min="1300" max="1300" width="0" style="36" hidden="1" customWidth="1"/>
    <col min="1301" max="1301" width="39.28515625" style="36" customWidth="1"/>
    <col min="1302" max="1302" width="0" style="36" hidden="1" customWidth="1"/>
    <col min="1303" max="1303" width="22.42578125" style="36" customWidth="1"/>
    <col min="1304" max="1304" width="27.7109375" style="36" customWidth="1"/>
    <col min="1305" max="1305" width="26.7109375" style="36" customWidth="1"/>
    <col min="1306" max="1306" width="30.140625" style="36" customWidth="1"/>
    <col min="1307" max="1307" width="24.42578125" style="36" customWidth="1"/>
    <col min="1308" max="1308" width="30.42578125" style="36" customWidth="1"/>
    <col min="1309" max="1309" width="30.85546875" style="36" customWidth="1"/>
    <col min="1310" max="1310" width="30.7109375" style="36" customWidth="1"/>
    <col min="1311" max="1311" width="32" style="36" customWidth="1"/>
    <col min="1312" max="1312" width="29.85546875" style="36" customWidth="1"/>
    <col min="1313" max="1313" width="0" style="36" hidden="1" customWidth="1"/>
    <col min="1314" max="1314" width="27.7109375" style="36" customWidth="1"/>
    <col min="1315" max="1315" width="25.42578125" style="36" customWidth="1"/>
    <col min="1316" max="1316" width="0" style="36" hidden="1" customWidth="1"/>
    <col min="1317" max="1317" width="27.28515625" style="36" customWidth="1"/>
    <col min="1318" max="1318" width="26.42578125" style="36" customWidth="1"/>
    <col min="1319" max="1319" width="24.28515625" style="36" customWidth="1"/>
    <col min="1320" max="1320" width="22.7109375" style="36" customWidth="1"/>
    <col min="1321" max="1321" width="53.7109375" style="36" customWidth="1"/>
    <col min="1322" max="1322" width="43.28515625" style="36" customWidth="1"/>
    <col min="1323" max="1323" width="32.42578125" style="36" customWidth="1"/>
    <col min="1324" max="1324" width="31.85546875" style="36" customWidth="1"/>
    <col min="1325" max="1325" width="48" style="36" customWidth="1"/>
    <col min="1326" max="1326" width="37.42578125" style="36" customWidth="1"/>
    <col min="1327" max="1327" width="38.42578125" style="36" customWidth="1"/>
    <col min="1328" max="1328" width="42.42578125" style="36" customWidth="1"/>
    <col min="1329" max="1329" width="48.7109375" style="36" customWidth="1"/>
    <col min="1330" max="1332" width="63.42578125" style="36" customWidth="1"/>
    <col min="1333" max="1536" width="11.42578125" style="36"/>
    <col min="1537" max="1537" width="0" style="36" hidden="1" customWidth="1"/>
    <col min="1538" max="1538" width="2.5703125" style="36" customWidth="1"/>
    <col min="1539" max="1539" width="24.85546875" style="36" customWidth="1"/>
    <col min="1540" max="1540" width="17.85546875" style="36" customWidth="1"/>
    <col min="1541" max="1541" width="19.85546875" style="36" customWidth="1"/>
    <col min="1542" max="1542" width="71.140625" style="36" customWidth="1"/>
    <col min="1543" max="1543" width="30" style="36" customWidth="1"/>
    <col min="1544" max="1544" width="26.7109375" style="36" customWidth="1"/>
    <col min="1545" max="1545" width="28.140625" style="36" customWidth="1"/>
    <col min="1546" max="1546" width="0" style="36" hidden="1" customWidth="1"/>
    <col min="1547" max="1547" width="35.7109375" style="36" customWidth="1"/>
    <col min="1548" max="1548" width="0" style="36" hidden="1" customWidth="1"/>
    <col min="1549" max="1549" width="46.42578125" style="36" customWidth="1"/>
    <col min="1550" max="1550" width="0" style="36" hidden="1" customWidth="1"/>
    <col min="1551" max="1551" width="53.7109375" style="36" customWidth="1"/>
    <col min="1552" max="1552" width="0" style="36" hidden="1" customWidth="1"/>
    <col min="1553" max="1553" width="40.28515625" style="36" customWidth="1"/>
    <col min="1554" max="1554" width="0" style="36" hidden="1" customWidth="1"/>
    <col min="1555" max="1555" width="43.42578125" style="36" customWidth="1"/>
    <col min="1556" max="1556" width="0" style="36" hidden="1" customWidth="1"/>
    <col min="1557" max="1557" width="39.28515625" style="36" customWidth="1"/>
    <col min="1558" max="1558" width="0" style="36" hidden="1" customWidth="1"/>
    <col min="1559" max="1559" width="22.42578125" style="36" customWidth="1"/>
    <col min="1560" max="1560" width="27.7109375" style="36" customWidth="1"/>
    <col min="1561" max="1561" width="26.7109375" style="36" customWidth="1"/>
    <col min="1562" max="1562" width="30.140625" style="36" customWidth="1"/>
    <col min="1563" max="1563" width="24.42578125" style="36" customWidth="1"/>
    <col min="1564" max="1564" width="30.42578125" style="36" customWidth="1"/>
    <col min="1565" max="1565" width="30.85546875" style="36" customWidth="1"/>
    <col min="1566" max="1566" width="30.7109375" style="36" customWidth="1"/>
    <col min="1567" max="1567" width="32" style="36" customWidth="1"/>
    <col min="1568" max="1568" width="29.85546875" style="36" customWidth="1"/>
    <col min="1569" max="1569" width="0" style="36" hidden="1" customWidth="1"/>
    <col min="1570" max="1570" width="27.7109375" style="36" customWidth="1"/>
    <col min="1571" max="1571" width="25.42578125" style="36" customWidth="1"/>
    <col min="1572" max="1572" width="0" style="36" hidden="1" customWidth="1"/>
    <col min="1573" max="1573" width="27.28515625" style="36" customWidth="1"/>
    <col min="1574" max="1574" width="26.42578125" style="36" customWidth="1"/>
    <col min="1575" max="1575" width="24.28515625" style="36" customWidth="1"/>
    <col min="1576" max="1576" width="22.7109375" style="36" customWidth="1"/>
    <col min="1577" max="1577" width="53.7109375" style="36" customWidth="1"/>
    <col min="1578" max="1578" width="43.28515625" style="36" customWidth="1"/>
    <col min="1579" max="1579" width="32.42578125" style="36" customWidth="1"/>
    <col min="1580" max="1580" width="31.85546875" style="36" customWidth="1"/>
    <col min="1581" max="1581" width="48" style="36" customWidth="1"/>
    <col min="1582" max="1582" width="37.42578125" style="36" customWidth="1"/>
    <col min="1583" max="1583" width="38.42578125" style="36" customWidth="1"/>
    <col min="1584" max="1584" width="42.42578125" style="36" customWidth="1"/>
    <col min="1585" max="1585" width="48.7109375" style="36" customWidth="1"/>
    <col min="1586" max="1588" width="63.42578125" style="36" customWidth="1"/>
    <col min="1589" max="1792" width="11.42578125" style="36"/>
    <col min="1793" max="1793" width="0" style="36" hidden="1" customWidth="1"/>
    <col min="1794" max="1794" width="2.5703125" style="36" customWidth="1"/>
    <col min="1795" max="1795" width="24.85546875" style="36" customWidth="1"/>
    <col min="1796" max="1796" width="17.85546875" style="36" customWidth="1"/>
    <col min="1797" max="1797" width="19.85546875" style="36" customWidth="1"/>
    <col min="1798" max="1798" width="71.140625" style="36" customWidth="1"/>
    <col min="1799" max="1799" width="30" style="36" customWidth="1"/>
    <col min="1800" max="1800" width="26.7109375" style="36" customWidth="1"/>
    <col min="1801" max="1801" width="28.140625" style="36" customWidth="1"/>
    <col min="1802" max="1802" width="0" style="36" hidden="1" customWidth="1"/>
    <col min="1803" max="1803" width="35.7109375" style="36" customWidth="1"/>
    <col min="1804" max="1804" width="0" style="36" hidden="1" customWidth="1"/>
    <col min="1805" max="1805" width="46.42578125" style="36" customWidth="1"/>
    <col min="1806" max="1806" width="0" style="36" hidden="1" customWidth="1"/>
    <col min="1807" max="1807" width="53.7109375" style="36" customWidth="1"/>
    <col min="1808" max="1808" width="0" style="36" hidden="1" customWidth="1"/>
    <col min="1809" max="1809" width="40.28515625" style="36" customWidth="1"/>
    <col min="1810" max="1810" width="0" style="36" hidden="1" customWidth="1"/>
    <col min="1811" max="1811" width="43.42578125" style="36" customWidth="1"/>
    <col min="1812" max="1812" width="0" style="36" hidden="1" customWidth="1"/>
    <col min="1813" max="1813" width="39.28515625" style="36" customWidth="1"/>
    <col min="1814" max="1814" width="0" style="36" hidden="1" customWidth="1"/>
    <col min="1815" max="1815" width="22.42578125" style="36" customWidth="1"/>
    <col min="1816" max="1816" width="27.7109375" style="36" customWidth="1"/>
    <col min="1817" max="1817" width="26.7109375" style="36" customWidth="1"/>
    <col min="1818" max="1818" width="30.140625" style="36" customWidth="1"/>
    <col min="1819" max="1819" width="24.42578125" style="36" customWidth="1"/>
    <col min="1820" max="1820" width="30.42578125" style="36" customWidth="1"/>
    <col min="1821" max="1821" width="30.85546875" style="36" customWidth="1"/>
    <col min="1822" max="1822" width="30.7109375" style="36" customWidth="1"/>
    <col min="1823" max="1823" width="32" style="36" customWidth="1"/>
    <col min="1824" max="1824" width="29.85546875" style="36" customWidth="1"/>
    <col min="1825" max="1825" width="0" style="36" hidden="1" customWidth="1"/>
    <col min="1826" max="1826" width="27.7109375" style="36" customWidth="1"/>
    <col min="1827" max="1827" width="25.42578125" style="36" customWidth="1"/>
    <col min="1828" max="1828" width="0" style="36" hidden="1" customWidth="1"/>
    <col min="1829" max="1829" width="27.28515625" style="36" customWidth="1"/>
    <col min="1830" max="1830" width="26.42578125" style="36" customWidth="1"/>
    <col min="1831" max="1831" width="24.28515625" style="36" customWidth="1"/>
    <col min="1832" max="1832" width="22.7109375" style="36" customWidth="1"/>
    <col min="1833" max="1833" width="53.7109375" style="36" customWidth="1"/>
    <col min="1834" max="1834" width="43.28515625" style="36" customWidth="1"/>
    <col min="1835" max="1835" width="32.42578125" style="36" customWidth="1"/>
    <col min="1836" max="1836" width="31.85546875" style="36" customWidth="1"/>
    <col min="1837" max="1837" width="48" style="36" customWidth="1"/>
    <col min="1838" max="1838" width="37.42578125" style="36" customWidth="1"/>
    <col min="1839" max="1839" width="38.42578125" style="36" customWidth="1"/>
    <col min="1840" max="1840" width="42.42578125" style="36" customWidth="1"/>
    <col min="1841" max="1841" width="48.7109375" style="36" customWidth="1"/>
    <col min="1842" max="1844" width="63.42578125" style="36" customWidth="1"/>
    <col min="1845" max="2048" width="11.42578125" style="36"/>
    <col min="2049" max="2049" width="0" style="36" hidden="1" customWidth="1"/>
    <col min="2050" max="2050" width="2.5703125" style="36" customWidth="1"/>
    <col min="2051" max="2051" width="24.85546875" style="36" customWidth="1"/>
    <col min="2052" max="2052" width="17.85546875" style="36" customWidth="1"/>
    <col min="2053" max="2053" width="19.85546875" style="36" customWidth="1"/>
    <col min="2054" max="2054" width="71.140625" style="36" customWidth="1"/>
    <col min="2055" max="2055" width="30" style="36" customWidth="1"/>
    <col min="2056" max="2056" width="26.7109375" style="36" customWidth="1"/>
    <col min="2057" max="2057" width="28.140625" style="36" customWidth="1"/>
    <col min="2058" max="2058" width="0" style="36" hidden="1" customWidth="1"/>
    <col min="2059" max="2059" width="35.7109375" style="36" customWidth="1"/>
    <col min="2060" max="2060" width="0" style="36" hidden="1" customWidth="1"/>
    <col min="2061" max="2061" width="46.42578125" style="36" customWidth="1"/>
    <col min="2062" max="2062" width="0" style="36" hidden="1" customWidth="1"/>
    <col min="2063" max="2063" width="53.7109375" style="36" customWidth="1"/>
    <col min="2064" max="2064" width="0" style="36" hidden="1" customWidth="1"/>
    <col min="2065" max="2065" width="40.28515625" style="36" customWidth="1"/>
    <col min="2066" max="2066" width="0" style="36" hidden="1" customWidth="1"/>
    <col min="2067" max="2067" width="43.42578125" style="36" customWidth="1"/>
    <col min="2068" max="2068" width="0" style="36" hidden="1" customWidth="1"/>
    <col min="2069" max="2069" width="39.28515625" style="36" customWidth="1"/>
    <col min="2070" max="2070" width="0" style="36" hidden="1" customWidth="1"/>
    <col min="2071" max="2071" width="22.42578125" style="36" customWidth="1"/>
    <col min="2072" max="2072" width="27.7109375" style="36" customWidth="1"/>
    <col min="2073" max="2073" width="26.7109375" style="36" customWidth="1"/>
    <col min="2074" max="2074" width="30.140625" style="36" customWidth="1"/>
    <col min="2075" max="2075" width="24.42578125" style="36" customWidth="1"/>
    <col min="2076" max="2076" width="30.42578125" style="36" customWidth="1"/>
    <col min="2077" max="2077" width="30.85546875" style="36" customWidth="1"/>
    <col min="2078" max="2078" width="30.7109375" style="36" customWidth="1"/>
    <col min="2079" max="2079" width="32" style="36" customWidth="1"/>
    <col min="2080" max="2080" width="29.85546875" style="36" customWidth="1"/>
    <col min="2081" max="2081" width="0" style="36" hidden="1" customWidth="1"/>
    <col min="2082" max="2082" width="27.7109375" style="36" customWidth="1"/>
    <col min="2083" max="2083" width="25.42578125" style="36" customWidth="1"/>
    <col min="2084" max="2084" width="0" style="36" hidden="1" customWidth="1"/>
    <col min="2085" max="2085" width="27.28515625" style="36" customWidth="1"/>
    <col min="2086" max="2086" width="26.42578125" style="36" customWidth="1"/>
    <col min="2087" max="2087" width="24.28515625" style="36" customWidth="1"/>
    <col min="2088" max="2088" width="22.7109375" style="36" customWidth="1"/>
    <col min="2089" max="2089" width="53.7109375" style="36" customWidth="1"/>
    <col min="2090" max="2090" width="43.28515625" style="36" customWidth="1"/>
    <col min="2091" max="2091" width="32.42578125" style="36" customWidth="1"/>
    <col min="2092" max="2092" width="31.85546875" style="36" customWidth="1"/>
    <col min="2093" max="2093" width="48" style="36" customWidth="1"/>
    <col min="2094" max="2094" width="37.42578125" style="36" customWidth="1"/>
    <col min="2095" max="2095" width="38.42578125" style="36" customWidth="1"/>
    <col min="2096" max="2096" width="42.42578125" style="36" customWidth="1"/>
    <col min="2097" max="2097" width="48.7109375" style="36" customWidth="1"/>
    <col min="2098" max="2100" width="63.42578125" style="36" customWidth="1"/>
    <col min="2101" max="2304" width="11.42578125" style="36"/>
    <col min="2305" max="2305" width="0" style="36" hidden="1" customWidth="1"/>
    <col min="2306" max="2306" width="2.5703125" style="36" customWidth="1"/>
    <col min="2307" max="2307" width="24.85546875" style="36" customWidth="1"/>
    <col min="2308" max="2308" width="17.85546875" style="36" customWidth="1"/>
    <col min="2309" max="2309" width="19.85546875" style="36" customWidth="1"/>
    <col min="2310" max="2310" width="71.140625" style="36" customWidth="1"/>
    <col min="2311" max="2311" width="30" style="36" customWidth="1"/>
    <col min="2312" max="2312" width="26.7109375" style="36" customWidth="1"/>
    <col min="2313" max="2313" width="28.140625" style="36" customWidth="1"/>
    <col min="2314" max="2314" width="0" style="36" hidden="1" customWidth="1"/>
    <col min="2315" max="2315" width="35.7109375" style="36" customWidth="1"/>
    <col min="2316" max="2316" width="0" style="36" hidden="1" customWidth="1"/>
    <col min="2317" max="2317" width="46.42578125" style="36" customWidth="1"/>
    <col min="2318" max="2318" width="0" style="36" hidden="1" customWidth="1"/>
    <col min="2319" max="2319" width="53.7109375" style="36" customWidth="1"/>
    <col min="2320" max="2320" width="0" style="36" hidden="1" customWidth="1"/>
    <col min="2321" max="2321" width="40.28515625" style="36" customWidth="1"/>
    <col min="2322" max="2322" width="0" style="36" hidden="1" customWidth="1"/>
    <col min="2323" max="2323" width="43.42578125" style="36" customWidth="1"/>
    <col min="2324" max="2324" width="0" style="36" hidden="1" customWidth="1"/>
    <col min="2325" max="2325" width="39.28515625" style="36" customWidth="1"/>
    <col min="2326" max="2326" width="0" style="36" hidden="1" customWidth="1"/>
    <col min="2327" max="2327" width="22.42578125" style="36" customWidth="1"/>
    <col min="2328" max="2328" width="27.7109375" style="36" customWidth="1"/>
    <col min="2329" max="2329" width="26.7109375" style="36" customWidth="1"/>
    <col min="2330" max="2330" width="30.140625" style="36" customWidth="1"/>
    <col min="2331" max="2331" width="24.42578125" style="36" customWidth="1"/>
    <col min="2332" max="2332" width="30.42578125" style="36" customWidth="1"/>
    <col min="2333" max="2333" width="30.85546875" style="36" customWidth="1"/>
    <col min="2334" max="2334" width="30.7109375" style="36" customWidth="1"/>
    <col min="2335" max="2335" width="32" style="36" customWidth="1"/>
    <col min="2336" max="2336" width="29.85546875" style="36" customWidth="1"/>
    <col min="2337" max="2337" width="0" style="36" hidden="1" customWidth="1"/>
    <col min="2338" max="2338" width="27.7109375" style="36" customWidth="1"/>
    <col min="2339" max="2339" width="25.42578125" style="36" customWidth="1"/>
    <col min="2340" max="2340" width="0" style="36" hidden="1" customWidth="1"/>
    <col min="2341" max="2341" width="27.28515625" style="36" customWidth="1"/>
    <col min="2342" max="2342" width="26.42578125" style="36" customWidth="1"/>
    <col min="2343" max="2343" width="24.28515625" style="36" customWidth="1"/>
    <col min="2344" max="2344" width="22.7109375" style="36" customWidth="1"/>
    <col min="2345" max="2345" width="53.7109375" style="36" customWidth="1"/>
    <col min="2346" max="2346" width="43.28515625" style="36" customWidth="1"/>
    <col min="2347" max="2347" width="32.42578125" style="36" customWidth="1"/>
    <col min="2348" max="2348" width="31.85546875" style="36" customWidth="1"/>
    <col min="2349" max="2349" width="48" style="36" customWidth="1"/>
    <col min="2350" max="2350" width="37.42578125" style="36" customWidth="1"/>
    <col min="2351" max="2351" width="38.42578125" style="36" customWidth="1"/>
    <col min="2352" max="2352" width="42.42578125" style="36" customWidth="1"/>
    <col min="2353" max="2353" width="48.7109375" style="36" customWidth="1"/>
    <col min="2354" max="2356" width="63.42578125" style="36" customWidth="1"/>
    <col min="2357" max="2560" width="11.42578125" style="36"/>
    <col min="2561" max="2561" width="0" style="36" hidden="1" customWidth="1"/>
    <col min="2562" max="2562" width="2.5703125" style="36" customWidth="1"/>
    <col min="2563" max="2563" width="24.85546875" style="36" customWidth="1"/>
    <col min="2564" max="2564" width="17.85546875" style="36" customWidth="1"/>
    <col min="2565" max="2565" width="19.85546875" style="36" customWidth="1"/>
    <col min="2566" max="2566" width="71.140625" style="36" customWidth="1"/>
    <col min="2567" max="2567" width="30" style="36" customWidth="1"/>
    <col min="2568" max="2568" width="26.7109375" style="36" customWidth="1"/>
    <col min="2569" max="2569" width="28.140625" style="36" customWidth="1"/>
    <col min="2570" max="2570" width="0" style="36" hidden="1" customWidth="1"/>
    <col min="2571" max="2571" width="35.7109375" style="36" customWidth="1"/>
    <col min="2572" max="2572" width="0" style="36" hidden="1" customWidth="1"/>
    <col min="2573" max="2573" width="46.42578125" style="36" customWidth="1"/>
    <col min="2574" max="2574" width="0" style="36" hidden="1" customWidth="1"/>
    <col min="2575" max="2575" width="53.7109375" style="36" customWidth="1"/>
    <col min="2576" max="2576" width="0" style="36" hidden="1" customWidth="1"/>
    <col min="2577" max="2577" width="40.28515625" style="36" customWidth="1"/>
    <col min="2578" max="2578" width="0" style="36" hidden="1" customWidth="1"/>
    <col min="2579" max="2579" width="43.42578125" style="36" customWidth="1"/>
    <col min="2580" max="2580" width="0" style="36" hidden="1" customWidth="1"/>
    <col min="2581" max="2581" width="39.28515625" style="36" customWidth="1"/>
    <col min="2582" max="2582" width="0" style="36" hidden="1" customWidth="1"/>
    <col min="2583" max="2583" width="22.42578125" style="36" customWidth="1"/>
    <col min="2584" max="2584" width="27.7109375" style="36" customWidth="1"/>
    <col min="2585" max="2585" width="26.7109375" style="36" customWidth="1"/>
    <col min="2586" max="2586" width="30.140625" style="36" customWidth="1"/>
    <col min="2587" max="2587" width="24.42578125" style="36" customWidth="1"/>
    <col min="2588" max="2588" width="30.42578125" style="36" customWidth="1"/>
    <col min="2589" max="2589" width="30.85546875" style="36" customWidth="1"/>
    <col min="2590" max="2590" width="30.7109375" style="36" customWidth="1"/>
    <col min="2591" max="2591" width="32" style="36" customWidth="1"/>
    <col min="2592" max="2592" width="29.85546875" style="36" customWidth="1"/>
    <col min="2593" max="2593" width="0" style="36" hidden="1" customWidth="1"/>
    <col min="2594" max="2594" width="27.7109375" style="36" customWidth="1"/>
    <col min="2595" max="2595" width="25.42578125" style="36" customWidth="1"/>
    <col min="2596" max="2596" width="0" style="36" hidden="1" customWidth="1"/>
    <col min="2597" max="2597" width="27.28515625" style="36" customWidth="1"/>
    <col min="2598" max="2598" width="26.42578125" style="36" customWidth="1"/>
    <col min="2599" max="2599" width="24.28515625" style="36" customWidth="1"/>
    <col min="2600" max="2600" width="22.7109375" style="36" customWidth="1"/>
    <col min="2601" max="2601" width="53.7109375" style="36" customWidth="1"/>
    <col min="2602" max="2602" width="43.28515625" style="36" customWidth="1"/>
    <col min="2603" max="2603" width="32.42578125" style="36" customWidth="1"/>
    <col min="2604" max="2604" width="31.85546875" style="36" customWidth="1"/>
    <col min="2605" max="2605" width="48" style="36" customWidth="1"/>
    <col min="2606" max="2606" width="37.42578125" style="36" customWidth="1"/>
    <col min="2607" max="2607" width="38.42578125" style="36" customWidth="1"/>
    <col min="2608" max="2608" width="42.42578125" style="36" customWidth="1"/>
    <col min="2609" max="2609" width="48.7109375" style="36" customWidth="1"/>
    <col min="2610" max="2612" width="63.42578125" style="36" customWidth="1"/>
    <col min="2613" max="2816" width="11.42578125" style="36"/>
    <col min="2817" max="2817" width="0" style="36" hidden="1" customWidth="1"/>
    <col min="2818" max="2818" width="2.5703125" style="36" customWidth="1"/>
    <col min="2819" max="2819" width="24.85546875" style="36" customWidth="1"/>
    <col min="2820" max="2820" width="17.85546875" style="36" customWidth="1"/>
    <col min="2821" max="2821" width="19.85546875" style="36" customWidth="1"/>
    <col min="2822" max="2822" width="71.140625" style="36" customWidth="1"/>
    <col min="2823" max="2823" width="30" style="36" customWidth="1"/>
    <col min="2824" max="2824" width="26.7109375" style="36" customWidth="1"/>
    <col min="2825" max="2825" width="28.140625" style="36" customWidth="1"/>
    <col min="2826" max="2826" width="0" style="36" hidden="1" customWidth="1"/>
    <col min="2827" max="2827" width="35.7109375" style="36" customWidth="1"/>
    <col min="2828" max="2828" width="0" style="36" hidden="1" customWidth="1"/>
    <col min="2829" max="2829" width="46.42578125" style="36" customWidth="1"/>
    <col min="2830" max="2830" width="0" style="36" hidden="1" customWidth="1"/>
    <col min="2831" max="2831" width="53.7109375" style="36" customWidth="1"/>
    <col min="2832" max="2832" width="0" style="36" hidden="1" customWidth="1"/>
    <col min="2833" max="2833" width="40.28515625" style="36" customWidth="1"/>
    <col min="2834" max="2834" width="0" style="36" hidden="1" customWidth="1"/>
    <col min="2835" max="2835" width="43.42578125" style="36" customWidth="1"/>
    <col min="2836" max="2836" width="0" style="36" hidden="1" customWidth="1"/>
    <col min="2837" max="2837" width="39.28515625" style="36" customWidth="1"/>
    <col min="2838" max="2838" width="0" style="36" hidden="1" customWidth="1"/>
    <col min="2839" max="2839" width="22.42578125" style="36" customWidth="1"/>
    <col min="2840" max="2840" width="27.7109375" style="36" customWidth="1"/>
    <col min="2841" max="2841" width="26.7109375" style="36" customWidth="1"/>
    <col min="2842" max="2842" width="30.140625" style="36" customWidth="1"/>
    <col min="2843" max="2843" width="24.42578125" style="36" customWidth="1"/>
    <col min="2844" max="2844" width="30.42578125" style="36" customWidth="1"/>
    <col min="2845" max="2845" width="30.85546875" style="36" customWidth="1"/>
    <col min="2846" max="2846" width="30.7109375" style="36" customWidth="1"/>
    <col min="2847" max="2847" width="32" style="36" customWidth="1"/>
    <col min="2848" max="2848" width="29.85546875" style="36" customWidth="1"/>
    <col min="2849" max="2849" width="0" style="36" hidden="1" customWidth="1"/>
    <col min="2850" max="2850" width="27.7109375" style="36" customWidth="1"/>
    <col min="2851" max="2851" width="25.42578125" style="36" customWidth="1"/>
    <col min="2852" max="2852" width="0" style="36" hidden="1" customWidth="1"/>
    <col min="2853" max="2853" width="27.28515625" style="36" customWidth="1"/>
    <col min="2854" max="2854" width="26.42578125" style="36" customWidth="1"/>
    <col min="2855" max="2855" width="24.28515625" style="36" customWidth="1"/>
    <col min="2856" max="2856" width="22.7109375" style="36" customWidth="1"/>
    <col min="2857" max="2857" width="53.7109375" style="36" customWidth="1"/>
    <col min="2858" max="2858" width="43.28515625" style="36" customWidth="1"/>
    <col min="2859" max="2859" width="32.42578125" style="36" customWidth="1"/>
    <col min="2860" max="2860" width="31.85546875" style="36" customWidth="1"/>
    <col min="2861" max="2861" width="48" style="36" customWidth="1"/>
    <col min="2862" max="2862" width="37.42578125" style="36" customWidth="1"/>
    <col min="2863" max="2863" width="38.42578125" style="36" customWidth="1"/>
    <col min="2864" max="2864" width="42.42578125" style="36" customWidth="1"/>
    <col min="2865" max="2865" width="48.7109375" style="36" customWidth="1"/>
    <col min="2866" max="2868" width="63.42578125" style="36" customWidth="1"/>
    <col min="2869" max="3072" width="11.42578125" style="36"/>
    <col min="3073" max="3073" width="0" style="36" hidden="1" customWidth="1"/>
    <col min="3074" max="3074" width="2.5703125" style="36" customWidth="1"/>
    <col min="3075" max="3075" width="24.85546875" style="36" customWidth="1"/>
    <col min="3076" max="3076" width="17.85546875" style="36" customWidth="1"/>
    <col min="3077" max="3077" width="19.85546875" style="36" customWidth="1"/>
    <col min="3078" max="3078" width="71.140625" style="36" customWidth="1"/>
    <col min="3079" max="3079" width="30" style="36" customWidth="1"/>
    <col min="3080" max="3080" width="26.7109375" style="36" customWidth="1"/>
    <col min="3081" max="3081" width="28.140625" style="36" customWidth="1"/>
    <col min="3082" max="3082" width="0" style="36" hidden="1" customWidth="1"/>
    <col min="3083" max="3083" width="35.7109375" style="36" customWidth="1"/>
    <col min="3084" max="3084" width="0" style="36" hidden="1" customWidth="1"/>
    <col min="3085" max="3085" width="46.42578125" style="36" customWidth="1"/>
    <col min="3086" max="3086" width="0" style="36" hidden="1" customWidth="1"/>
    <col min="3087" max="3087" width="53.7109375" style="36" customWidth="1"/>
    <col min="3088" max="3088" width="0" style="36" hidden="1" customWidth="1"/>
    <col min="3089" max="3089" width="40.28515625" style="36" customWidth="1"/>
    <col min="3090" max="3090" width="0" style="36" hidden="1" customWidth="1"/>
    <col min="3091" max="3091" width="43.42578125" style="36" customWidth="1"/>
    <col min="3092" max="3092" width="0" style="36" hidden="1" customWidth="1"/>
    <col min="3093" max="3093" width="39.28515625" style="36" customWidth="1"/>
    <col min="3094" max="3094" width="0" style="36" hidden="1" customWidth="1"/>
    <col min="3095" max="3095" width="22.42578125" style="36" customWidth="1"/>
    <col min="3096" max="3096" width="27.7109375" style="36" customWidth="1"/>
    <col min="3097" max="3097" width="26.7109375" style="36" customWidth="1"/>
    <col min="3098" max="3098" width="30.140625" style="36" customWidth="1"/>
    <col min="3099" max="3099" width="24.42578125" style="36" customWidth="1"/>
    <col min="3100" max="3100" width="30.42578125" style="36" customWidth="1"/>
    <col min="3101" max="3101" width="30.85546875" style="36" customWidth="1"/>
    <col min="3102" max="3102" width="30.7109375" style="36" customWidth="1"/>
    <col min="3103" max="3103" width="32" style="36" customWidth="1"/>
    <col min="3104" max="3104" width="29.85546875" style="36" customWidth="1"/>
    <col min="3105" max="3105" width="0" style="36" hidden="1" customWidth="1"/>
    <col min="3106" max="3106" width="27.7109375" style="36" customWidth="1"/>
    <col min="3107" max="3107" width="25.42578125" style="36" customWidth="1"/>
    <col min="3108" max="3108" width="0" style="36" hidden="1" customWidth="1"/>
    <col min="3109" max="3109" width="27.28515625" style="36" customWidth="1"/>
    <col min="3110" max="3110" width="26.42578125" style="36" customWidth="1"/>
    <col min="3111" max="3111" width="24.28515625" style="36" customWidth="1"/>
    <col min="3112" max="3112" width="22.7109375" style="36" customWidth="1"/>
    <col min="3113" max="3113" width="53.7109375" style="36" customWidth="1"/>
    <col min="3114" max="3114" width="43.28515625" style="36" customWidth="1"/>
    <col min="3115" max="3115" width="32.42578125" style="36" customWidth="1"/>
    <col min="3116" max="3116" width="31.85546875" style="36" customWidth="1"/>
    <col min="3117" max="3117" width="48" style="36" customWidth="1"/>
    <col min="3118" max="3118" width="37.42578125" style="36" customWidth="1"/>
    <col min="3119" max="3119" width="38.42578125" style="36" customWidth="1"/>
    <col min="3120" max="3120" width="42.42578125" style="36" customWidth="1"/>
    <col min="3121" max="3121" width="48.7109375" style="36" customWidth="1"/>
    <col min="3122" max="3124" width="63.42578125" style="36" customWidth="1"/>
    <col min="3125" max="3328" width="11.42578125" style="36"/>
    <col min="3329" max="3329" width="0" style="36" hidden="1" customWidth="1"/>
    <col min="3330" max="3330" width="2.5703125" style="36" customWidth="1"/>
    <col min="3331" max="3331" width="24.85546875" style="36" customWidth="1"/>
    <col min="3332" max="3332" width="17.85546875" style="36" customWidth="1"/>
    <col min="3333" max="3333" width="19.85546875" style="36" customWidth="1"/>
    <col min="3334" max="3334" width="71.140625" style="36" customWidth="1"/>
    <col min="3335" max="3335" width="30" style="36" customWidth="1"/>
    <col min="3336" max="3336" width="26.7109375" style="36" customWidth="1"/>
    <col min="3337" max="3337" width="28.140625" style="36" customWidth="1"/>
    <col min="3338" max="3338" width="0" style="36" hidden="1" customWidth="1"/>
    <col min="3339" max="3339" width="35.7109375" style="36" customWidth="1"/>
    <col min="3340" max="3340" width="0" style="36" hidden="1" customWidth="1"/>
    <col min="3341" max="3341" width="46.42578125" style="36" customWidth="1"/>
    <col min="3342" max="3342" width="0" style="36" hidden="1" customWidth="1"/>
    <col min="3343" max="3343" width="53.7109375" style="36" customWidth="1"/>
    <col min="3344" max="3344" width="0" style="36" hidden="1" customWidth="1"/>
    <col min="3345" max="3345" width="40.28515625" style="36" customWidth="1"/>
    <col min="3346" max="3346" width="0" style="36" hidden="1" customWidth="1"/>
    <col min="3347" max="3347" width="43.42578125" style="36" customWidth="1"/>
    <col min="3348" max="3348" width="0" style="36" hidden="1" customWidth="1"/>
    <col min="3349" max="3349" width="39.28515625" style="36" customWidth="1"/>
    <col min="3350" max="3350" width="0" style="36" hidden="1" customWidth="1"/>
    <col min="3351" max="3351" width="22.42578125" style="36" customWidth="1"/>
    <col min="3352" max="3352" width="27.7109375" style="36" customWidth="1"/>
    <col min="3353" max="3353" width="26.7109375" style="36" customWidth="1"/>
    <col min="3354" max="3354" width="30.140625" style="36" customWidth="1"/>
    <col min="3355" max="3355" width="24.42578125" style="36" customWidth="1"/>
    <col min="3356" max="3356" width="30.42578125" style="36" customWidth="1"/>
    <col min="3357" max="3357" width="30.85546875" style="36" customWidth="1"/>
    <col min="3358" max="3358" width="30.7109375" style="36" customWidth="1"/>
    <col min="3359" max="3359" width="32" style="36" customWidth="1"/>
    <col min="3360" max="3360" width="29.85546875" style="36" customWidth="1"/>
    <col min="3361" max="3361" width="0" style="36" hidden="1" customWidth="1"/>
    <col min="3362" max="3362" width="27.7109375" style="36" customWidth="1"/>
    <col min="3363" max="3363" width="25.42578125" style="36" customWidth="1"/>
    <col min="3364" max="3364" width="0" style="36" hidden="1" customWidth="1"/>
    <col min="3365" max="3365" width="27.28515625" style="36" customWidth="1"/>
    <col min="3366" max="3366" width="26.42578125" style="36" customWidth="1"/>
    <col min="3367" max="3367" width="24.28515625" style="36" customWidth="1"/>
    <col min="3368" max="3368" width="22.7109375" style="36" customWidth="1"/>
    <col min="3369" max="3369" width="53.7109375" style="36" customWidth="1"/>
    <col min="3370" max="3370" width="43.28515625" style="36" customWidth="1"/>
    <col min="3371" max="3371" width="32.42578125" style="36" customWidth="1"/>
    <col min="3372" max="3372" width="31.85546875" style="36" customWidth="1"/>
    <col min="3373" max="3373" width="48" style="36" customWidth="1"/>
    <col min="3374" max="3374" width="37.42578125" style="36" customWidth="1"/>
    <col min="3375" max="3375" width="38.42578125" style="36" customWidth="1"/>
    <col min="3376" max="3376" width="42.42578125" style="36" customWidth="1"/>
    <col min="3377" max="3377" width="48.7109375" style="36" customWidth="1"/>
    <col min="3378" max="3380" width="63.42578125" style="36" customWidth="1"/>
    <col min="3381" max="3584" width="11.42578125" style="36"/>
    <col min="3585" max="3585" width="0" style="36" hidden="1" customWidth="1"/>
    <col min="3586" max="3586" width="2.5703125" style="36" customWidth="1"/>
    <col min="3587" max="3587" width="24.85546875" style="36" customWidth="1"/>
    <col min="3588" max="3588" width="17.85546875" style="36" customWidth="1"/>
    <col min="3589" max="3589" width="19.85546875" style="36" customWidth="1"/>
    <col min="3590" max="3590" width="71.140625" style="36" customWidth="1"/>
    <col min="3591" max="3591" width="30" style="36" customWidth="1"/>
    <col min="3592" max="3592" width="26.7109375" style="36" customWidth="1"/>
    <col min="3593" max="3593" width="28.140625" style="36" customWidth="1"/>
    <col min="3594" max="3594" width="0" style="36" hidden="1" customWidth="1"/>
    <col min="3595" max="3595" width="35.7109375" style="36" customWidth="1"/>
    <col min="3596" max="3596" width="0" style="36" hidden="1" customWidth="1"/>
    <col min="3597" max="3597" width="46.42578125" style="36" customWidth="1"/>
    <col min="3598" max="3598" width="0" style="36" hidden="1" customWidth="1"/>
    <col min="3599" max="3599" width="53.7109375" style="36" customWidth="1"/>
    <col min="3600" max="3600" width="0" style="36" hidden="1" customWidth="1"/>
    <col min="3601" max="3601" width="40.28515625" style="36" customWidth="1"/>
    <col min="3602" max="3602" width="0" style="36" hidden="1" customWidth="1"/>
    <col min="3603" max="3603" width="43.42578125" style="36" customWidth="1"/>
    <col min="3604" max="3604" width="0" style="36" hidden="1" customWidth="1"/>
    <col min="3605" max="3605" width="39.28515625" style="36" customWidth="1"/>
    <col min="3606" max="3606" width="0" style="36" hidden="1" customWidth="1"/>
    <col min="3607" max="3607" width="22.42578125" style="36" customWidth="1"/>
    <col min="3608" max="3608" width="27.7109375" style="36" customWidth="1"/>
    <col min="3609" max="3609" width="26.7109375" style="36" customWidth="1"/>
    <col min="3610" max="3610" width="30.140625" style="36" customWidth="1"/>
    <col min="3611" max="3611" width="24.42578125" style="36" customWidth="1"/>
    <col min="3612" max="3612" width="30.42578125" style="36" customWidth="1"/>
    <col min="3613" max="3613" width="30.85546875" style="36" customWidth="1"/>
    <col min="3614" max="3614" width="30.7109375" style="36" customWidth="1"/>
    <col min="3615" max="3615" width="32" style="36" customWidth="1"/>
    <col min="3616" max="3616" width="29.85546875" style="36" customWidth="1"/>
    <col min="3617" max="3617" width="0" style="36" hidden="1" customWidth="1"/>
    <col min="3618" max="3618" width="27.7109375" style="36" customWidth="1"/>
    <col min="3619" max="3619" width="25.42578125" style="36" customWidth="1"/>
    <col min="3620" max="3620" width="0" style="36" hidden="1" customWidth="1"/>
    <col min="3621" max="3621" width="27.28515625" style="36" customWidth="1"/>
    <col min="3622" max="3622" width="26.42578125" style="36" customWidth="1"/>
    <col min="3623" max="3623" width="24.28515625" style="36" customWidth="1"/>
    <col min="3624" max="3624" width="22.7109375" style="36" customWidth="1"/>
    <col min="3625" max="3625" width="53.7109375" style="36" customWidth="1"/>
    <col min="3626" max="3626" width="43.28515625" style="36" customWidth="1"/>
    <col min="3627" max="3627" width="32.42578125" style="36" customWidth="1"/>
    <col min="3628" max="3628" width="31.85546875" style="36" customWidth="1"/>
    <col min="3629" max="3629" width="48" style="36" customWidth="1"/>
    <col min="3630" max="3630" width="37.42578125" style="36" customWidth="1"/>
    <col min="3631" max="3631" width="38.42578125" style="36" customWidth="1"/>
    <col min="3632" max="3632" width="42.42578125" style="36" customWidth="1"/>
    <col min="3633" max="3633" width="48.7109375" style="36" customWidth="1"/>
    <col min="3634" max="3636" width="63.42578125" style="36" customWidth="1"/>
    <col min="3637" max="3840" width="11.42578125" style="36"/>
    <col min="3841" max="3841" width="0" style="36" hidden="1" customWidth="1"/>
    <col min="3842" max="3842" width="2.5703125" style="36" customWidth="1"/>
    <col min="3843" max="3843" width="24.85546875" style="36" customWidth="1"/>
    <col min="3844" max="3844" width="17.85546875" style="36" customWidth="1"/>
    <col min="3845" max="3845" width="19.85546875" style="36" customWidth="1"/>
    <col min="3846" max="3846" width="71.140625" style="36" customWidth="1"/>
    <col min="3847" max="3847" width="30" style="36" customWidth="1"/>
    <col min="3848" max="3848" width="26.7109375" style="36" customWidth="1"/>
    <col min="3849" max="3849" width="28.140625" style="36" customWidth="1"/>
    <col min="3850" max="3850" width="0" style="36" hidden="1" customWidth="1"/>
    <col min="3851" max="3851" width="35.7109375" style="36" customWidth="1"/>
    <col min="3852" max="3852" width="0" style="36" hidden="1" customWidth="1"/>
    <col min="3853" max="3853" width="46.42578125" style="36" customWidth="1"/>
    <col min="3854" max="3854" width="0" style="36" hidden="1" customWidth="1"/>
    <col min="3855" max="3855" width="53.7109375" style="36" customWidth="1"/>
    <col min="3856" max="3856" width="0" style="36" hidden="1" customWidth="1"/>
    <col min="3857" max="3857" width="40.28515625" style="36" customWidth="1"/>
    <col min="3858" max="3858" width="0" style="36" hidden="1" customWidth="1"/>
    <col min="3859" max="3859" width="43.42578125" style="36" customWidth="1"/>
    <col min="3860" max="3860" width="0" style="36" hidden="1" customWidth="1"/>
    <col min="3861" max="3861" width="39.28515625" style="36" customWidth="1"/>
    <col min="3862" max="3862" width="0" style="36" hidden="1" customWidth="1"/>
    <col min="3863" max="3863" width="22.42578125" style="36" customWidth="1"/>
    <col min="3864" max="3864" width="27.7109375" style="36" customWidth="1"/>
    <col min="3865" max="3865" width="26.7109375" style="36" customWidth="1"/>
    <col min="3866" max="3866" width="30.140625" style="36" customWidth="1"/>
    <col min="3867" max="3867" width="24.42578125" style="36" customWidth="1"/>
    <col min="3868" max="3868" width="30.42578125" style="36" customWidth="1"/>
    <col min="3869" max="3869" width="30.85546875" style="36" customWidth="1"/>
    <col min="3870" max="3870" width="30.7109375" style="36" customWidth="1"/>
    <col min="3871" max="3871" width="32" style="36" customWidth="1"/>
    <col min="3872" max="3872" width="29.85546875" style="36" customWidth="1"/>
    <col min="3873" max="3873" width="0" style="36" hidden="1" customWidth="1"/>
    <col min="3874" max="3874" width="27.7109375" style="36" customWidth="1"/>
    <col min="3875" max="3875" width="25.42578125" style="36" customWidth="1"/>
    <col min="3876" max="3876" width="0" style="36" hidden="1" customWidth="1"/>
    <col min="3877" max="3877" width="27.28515625" style="36" customWidth="1"/>
    <col min="3878" max="3878" width="26.42578125" style="36" customWidth="1"/>
    <col min="3879" max="3879" width="24.28515625" style="36" customWidth="1"/>
    <col min="3880" max="3880" width="22.7109375" style="36" customWidth="1"/>
    <col min="3881" max="3881" width="53.7109375" style="36" customWidth="1"/>
    <col min="3882" max="3882" width="43.28515625" style="36" customWidth="1"/>
    <col min="3883" max="3883" width="32.42578125" style="36" customWidth="1"/>
    <col min="3884" max="3884" width="31.85546875" style="36" customWidth="1"/>
    <col min="3885" max="3885" width="48" style="36" customWidth="1"/>
    <col min="3886" max="3886" width="37.42578125" style="36" customWidth="1"/>
    <col min="3887" max="3887" width="38.42578125" style="36" customWidth="1"/>
    <col min="3888" max="3888" width="42.42578125" style="36" customWidth="1"/>
    <col min="3889" max="3889" width="48.7109375" style="36" customWidth="1"/>
    <col min="3890" max="3892" width="63.42578125" style="36" customWidth="1"/>
    <col min="3893" max="4096" width="11.42578125" style="36"/>
    <col min="4097" max="4097" width="0" style="36" hidden="1" customWidth="1"/>
    <col min="4098" max="4098" width="2.5703125" style="36" customWidth="1"/>
    <col min="4099" max="4099" width="24.85546875" style="36" customWidth="1"/>
    <col min="4100" max="4100" width="17.85546875" style="36" customWidth="1"/>
    <col min="4101" max="4101" width="19.85546875" style="36" customWidth="1"/>
    <col min="4102" max="4102" width="71.140625" style="36" customWidth="1"/>
    <col min="4103" max="4103" width="30" style="36" customWidth="1"/>
    <col min="4104" max="4104" width="26.7109375" style="36" customWidth="1"/>
    <col min="4105" max="4105" width="28.140625" style="36" customWidth="1"/>
    <col min="4106" max="4106" width="0" style="36" hidden="1" customWidth="1"/>
    <col min="4107" max="4107" width="35.7109375" style="36" customWidth="1"/>
    <col min="4108" max="4108" width="0" style="36" hidden="1" customWidth="1"/>
    <col min="4109" max="4109" width="46.42578125" style="36" customWidth="1"/>
    <col min="4110" max="4110" width="0" style="36" hidden="1" customWidth="1"/>
    <col min="4111" max="4111" width="53.7109375" style="36" customWidth="1"/>
    <col min="4112" max="4112" width="0" style="36" hidden="1" customWidth="1"/>
    <col min="4113" max="4113" width="40.28515625" style="36" customWidth="1"/>
    <col min="4114" max="4114" width="0" style="36" hidden="1" customWidth="1"/>
    <col min="4115" max="4115" width="43.42578125" style="36" customWidth="1"/>
    <col min="4116" max="4116" width="0" style="36" hidden="1" customWidth="1"/>
    <col min="4117" max="4117" width="39.28515625" style="36" customWidth="1"/>
    <col min="4118" max="4118" width="0" style="36" hidden="1" customWidth="1"/>
    <col min="4119" max="4119" width="22.42578125" style="36" customWidth="1"/>
    <col min="4120" max="4120" width="27.7109375" style="36" customWidth="1"/>
    <col min="4121" max="4121" width="26.7109375" style="36" customWidth="1"/>
    <col min="4122" max="4122" width="30.140625" style="36" customWidth="1"/>
    <col min="4123" max="4123" width="24.42578125" style="36" customWidth="1"/>
    <col min="4124" max="4124" width="30.42578125" style="36" customWidth="1"/>
    <col min="4125" max="4125" width="30.85546875" style="36" customWidth="1"/>
    <col min="4126" max="4126" width="30.7109375" style="36" customWidth="1"/>
    <col min="4127" max="4127" width="32" style="36" customWidth="1"/>
    <col min="4128" max="4128" width="29.85546875" style="36" customWidth="1"/>
    <col min="4129" max="4129" width="0" style="36" hidden="1" customWidth="1"/>
    <col min="4130" max="4130" width="27.7109375" style="36" customWidth="1"/>
    <col min="4131" max="4131" width="25.42578125" style="36" customWidth="1"/>
    <col min="4132" max="4132" width="0" style="36" hidden="1" customWidth="1"/>
    <col min="4133" max="4133" width="27.28515625" style="36" customWidth="1"/>
    <col min="4134" max="4134" width="26.42578125" style="36" customWidth="1"/>
    <col min="4135" max="4135" width="24.28515625" style="36" customWidth="1"/>
    <col min="4136" max="4136" width="22.7109375" style="36" customWidth="1"/>
    <col min="4137" max="4137" width="53.7109375" style="36" customWidth="1"/>
    <col min="4138" max="4138" width="43.28515625" style="36" customWidth="1"/>
    <col min="4139" max="4139" width="32.42578125" style="36" customWidth="1"/>
    <col min="4140" max="4140" width="31.85546875" style="36" customWidth="1"/>
    <col min="4141" max="4141" width="48" style="36" customWidth="1"/>
    <col min="4142" max="4142" width="37.42578125" style="36" customWidth="1"/>
    <col min="4143" max="4143" width="38.42578125" style="36" customWidth="1"/>
    <col min="4144" max="4144" width="42.42578125" style="36" customWidth="1"/>
    <col min="4145" max="4145" width="48.7109375" style="36" customWidth="1"/>
    <col min="4146" max="4148" width="63.42578125" style="36" customWidth="1"/>
    <col min="4149" max="4352" width="11.42578125" style="36"/>
    <col min="4353" max="4353" width="0" style="36" hidden="1" customWidth="1"/>
    <col min="4354" max="4354" width="2.5703125" style="36" customWidth="1"/>
    <col min="4355" max="4355" width="24.85546875" style="36" customWidth="1"/>
    <col min="4356" max="4356" width="17.85546875" style="36" customWidth="1"/>
    <col min="4357" max="4357" width="19.85546875" style="36" customWidth="1"/>
    <col min="4358" max="4358" width="71.140625" style="36" customWidth="1"/>
    <col min="4359" max="4359" width="30" style="36" customWidth="1"/>
    <col min="4360" max="4360" width="26.7109375" style="36" customWidth="1"/>
    <col min="4361" max="4361" width="28.140625" style="36" customWidth="1"/>
    <col min="4362" max="4362" width="0" style="36" hidden="1" customWidth="1"/>
    <col min="4363" max="4363" width="35.7109375" style="36" customWidth="1"/>
    <col min="4364" max="4364" width="0" style="36" hidden="1" customWidth="1"/>
    <col min="4365" max="4365" width="46.42578125" style="36" customWidth="1"/>
    <col min="4366" max="4366" width="0" style="36" hidden="1" customWidth="1"/>
    <col min="4367" max="4367" width="53.7109375" style="36" customWidth="1"/>
    <col min="4368" max="4368" width="0" style="36" hidden="1" customWidth="1"/>
    <col min="4369" max="4369" width="40.28515625" style="36" customWidth="1"/>
    <col min="4370" max="4370" width="0" style="36" hidden="1" customWidth="1"/>
    <col min="4371" max="4371" width="43.42578125" style="36" customWidth="1"/>
    <col min="4372" max="4372" width="0" style="36" hidden="1" customWidth="1"/>
    <col min="4373" max="4373" width="39.28515625" style="36" customWidth="1"/>
    <col min="4374" max="4374" width="0" style="36" hidden="1" customWidth="1"/>
    <col min="4375" max="4375" width="22.42578125" style="36" customWidth="1"/>
    <col min="4376" max="4376" width="27.7109375" style="36" customWidth="1"/>
    <col min="4377" max="4377" width="26.7109375" style="36" customWidth="1"/>
    <col min="4378" max="4378" width="30.140625" style="36" customWidth="1"/>
    <col min="4379" max="4379" width="24.42578125" style="36" customWidth="1"/>
    <col min="4380" max="4380" width="30.42578125" style="36" customWidth="1"/>
    <col min="4381" max="4381" width="30.85546875" style="36" customWidth="1"/>
    <col min="4382" max="4382" width="30.7109375" style="36" customWidth="1"/>
    <col min="4383" max="4383" width="32" style="36" customWidth="1"/>
    <col min="4384" max="4384" width="29.85546875" style="36" customWidth="1"/>
    <col min="4385" max="4385" width="0" style="36" hidden="1" customWidth="1"/>
    <col min="4386" max="4386" width="27.7109375" style="36" customWidth="1"/>
    <col min="4387" max="4387" width="25.42578125" style="36" customWidth="1"/>
    <col min="4388" max="4388" width="0" style="36" hidden="1" customWidth="1"/>
    <col min="4389" max="4389" width="27.28515625" style="36" customWidth="1"/>
    <col min="4390" max="4390" width="26.42578125" style="36" customWidth="1"/>
    <col min="4391" max="4391" width="24.28515625" style="36" customWidth="1"/>
    <col min="4392" max="4392" width="22.7109375" style="36" customWidth="1"/>
    <col min="4393" max="4393" width="53.7109375" style="36" customWidth="1"/>
    <col min="4394" max="4394" width="43.28515625" style="36" customWidth="1"/>
    <col min="4395" max="4395" width="32.42578125" style="36" customWidth="1"/>
    <col min="4396" max="4396" width="31.85546875" style="36" customWidth="1"/>
    <col min="4397" max="4397" width="48" style="36" customWidth="1"/>
    <col min="4398" max="4398" width="37.42578125" style="36" customWidth="1"/>
    <col min="4399" max="4399" width="38.42578125" style="36" customWidth="1"/>
    <col min="4400" max="4400" width="42.42578125" style="36" customWidth="1"/>
    <col min="4401" max="4401" width="48.7109375" style="36" customWidth="1"/>
    <col min="4402" max="4404" width="63.42578125" style="36" customWidth="1"/>
    <col min="4405" max="4608" width="11.42578125" style="36"/>
    <col min="4609" max="4609" width="0" style="36" hidden="1" customWidth="1"/>
    <col min="4610" max="4610" width="2.5703125" style="36" customWidth="1"/>
    <col min="4611" max="4611" width="24.85546875" style="36" customWidth="1"/>
    <col min="4612" max="4612" width="17.85546875" style="36" customWidth="1"/>
    <col min="4613" max="4613" width="19.85546875" style="36" customWidth="1"/>
    <col min="4614" max="4614" width="71.140625" style="36" customWidth="1"/>
    <col min="4615" max="4615" width="30" style="36" customWidth="1"/>
    <col min="4616" max="4616" width="26.7109375" style="36" customWidth="1"/>
    <col min="4617" max="4617" width="28.140625" style="36" customWidth="1"/>
    <col min="4618" max="4618" width="0" style="36" hidden="1" customWidth="1"/>
    <col min="4619" max="4619" width="35.7109375" style="36" customWidth="1"/>
    <col min="4620" max="4620" width="0" style="36" hidden="1" customWidth="1"/>
    <col min="4621" max="4621" width="46.42578125" style="36" customWidth="1"/>
    <col min="4622" max="4622" width="0" style="36" hidden="1" customWidth="1"/>
    <col min="4623" max="4623" width="53.7109375" style="36" customWidth="1"/>
    <col min="4624" max="4624" width="0" style="36" hidden="1" customWidth="1"/>
    <col min="4625" max="4625" width="40.28515625" style="36" customWidth="1"/>
    <col min="4626" max="4626" width="0" style="36" hidden="1" customWidth="1"/>
    <col min="4627" max="4627" width="43.42578125" style="36" customWidth="1"/>
    <col min="4628" max="4628" width="0" style="36" hidden="1" customWidth="1"/>
    <col min="4629" max="4629" width="39.28515625" style="36" customWidth="1"/>
    <col min="4630" max="4630" width="0" style="36" hidden="1" customWidth="1"/>
    <col min="4631" max="4631" width="22.42578125" style="36" customWidth="1"/>
    <col min="4632" max="4632" width="27.7109375" style="36" customWidth="1"/>
    <col min="4633" max="4633" width="26.7109375" style="36" customWidth="1"/>
    <col min="4634" max="4634" width="30.140625" style="36" customWidth="1"/>
    <col min="4635" max="4635" width="24.42578125" style="36" customWidth="1"/>
    <col min="4636" max="4636" width="30.42578125" style="36" customWidth="1"/>
    <col min="4637" max="4637" width="30.85546875" style="36" customWidth="1"/>
    <col min="4638" max="4638" width="30.7109375" style="36" customWidth="1"/>
    <col min="4639" max="4639" width="32" style="36" customWidth="1"/>
    <col min="4640" max="4640" width="29.85546875" style="36" customWidth="1"/>
    <col min="4641" max="4641" width="0" style="36" hidden="1" customWidth="1"/>
    <col min="4642" max="4642" width="27.7109375" style="36" customWidth="1"/>
    <col min="4643" max="4643" width="25.42578125" style="36" customWidth="1"/>
    <col min="4644" max="4644" width="0" style="36" hidden="1" customWidth="1"/>
    <col min="4645" max="4645" width="27.28515625" style="36" customWidth="1"/>
    <col min="4646" max="4646" width="26.42578125" style="36" customWidth="1"/>
    <col min="4647" max="4647" width="24.28515625" style="36" customWidth="1"/>
    <col min="4648" max="4648" width="22.7109375" style="36" customWidth="1"/>
    <col min="4649" max="4649" width="53.7109375" style="36" customWidth="1"/>
    <col min="4650" max="4650" width="43.28515625" style="36" customWidth="1"/>
    <col min="4651" max="4651" width="32.42578125" style="36" customWidth="1"/>
    <col min="4652" max="4652" width="31.85546875" style="36" customWidth="1"/>
    <col min="4653" max="4653" width="48" style="36" customWidth="1"/>
    <col min="4654" max="4654" width="37.42578125" style="36" customWidth="1"/>
    <col min="4655" max="4655" width="38.42578125" style="36" customWidth="1"/>
    <col min="4656" max="4656" width="42.42578125" style="36" customWidth="1"/>
    <col min="4657" max="4657" width="48.7109375" style="36" customWidth="1"/>
    <col min="4658" max="4660" width="63.42578125" style="36" customWidth="1"/>
    <col min="4661" max="4864" width="11.42578125" style="36"/>
    <col min="4865" max="4865" width="0" style="36" hidden="1" customWidth="1"/>
    <col min="4866" max="4866" width="2.5703125" style="36" customWidth="1"/>
    <col min="4867" max="4867" width="24.85546875" style="36" customWidth="1"/>
    <col min="4868" max="4868" width="17.85546875" style="36" customWidth="1"/>
    <col min="4869" max="4869" width="19.85546875" style="36" customWidth="1"/>
    <col min="4870" max="4870" width="71.140625" style="36" customWidth="1"/>
    <col min="4871" max="4871" width="30" style="36" customWidth="1"/>
    <col min="4872" max="4872" width="26.7109375" style="36" customWidth="1"/>
    <col min="4873" max="4873" width="28.140625" style="36" customWidth="1"/>
    <col min="4874" max="4874" width="0" style="36" hidden="1" customWidth="1"/>
    <col min="4875" max="4875" width="35.7109375" style="36" customWidth="1"/>
    <col min="4876" max="4876" width="0" style="36" hidden="1" customWidth="1"/>
    <col min="4877" max="4877" width="46.42578125" style="36" customWidth="1"/>
    <col min="4878" max="4878" width="0" style="36" hidden="1" customWidth="1"/>
    <col min="4879" max="4879" width="53.7109375" style="36" customWidth="1"/>
    <col min="4880" max="4880" width="0" style="36" hidden="1" customWidth="1"/>
    <col min="4881" max="4881" width="40.28515625" style="36" customWidth="1"/>
    <col min="4882" max="4882" width="0" style="36" hidden="1" customWidth="1"/>
    <col min="4883" max="4883" width="43.42578125" style="36" customWidth="1"/>
    <col min="4884" max="4884" width="0" style="36" hidden="1" customWidth="1"/>
    <col min="4885" max="4885" width="39.28515625" style="36" customWidth="1"/>
    <col min="4886" max="4886" width="0" style="36" hidden="1" customWidth="1"/>
    <col min="4887" max="4887" width="22.42578125" style="36" customWidth="1"/>
    <col min="4888" max="4888" width="27.7109375" style="36" customWidth="1"/>
    <col min="4889" max="4889" width="26.7109375" style="36" customWidth="1"/>
    <col min="4890" max="4890" width="30.140625" style="36" customWidth="1"/>
    <col min="4891" max="4891" width="24.42578125" style="36" customWidth="1"/>
    <col min="4892" max="4892" width="30.42578125" style="36" customWidth="1"/>
    <col min="4893" max="4893" width="30.85546875" style="36" customWidth="1"/>
    <col min="4894" max="4894" width="30.7109375" style="36" customWidth="1"/>
    <col min="4895" max="4895" width="32" style="36" customWidth="1"/>
    <col min="4896" max="4896" width="29.85546875" style="36" customWidth="1"/>
    <col min="4897" max="4897" width="0" style="36" hidden="1" customWidth="1"/>
    <col min="4898" max="4898" width="27.7109375" style="36" customWidth="1"/>
    <col min="4899" max="4899" width="25.42578125" style="36" customWidth="1"/>
    <col min="4900" max="4900" width="0" style="36" hidden="1" customWidth="1"/>
    <col min="4901" max="4901" width="27.28515625" style="36" customWidth="1"/>
    <col min="4902" max="4902" width="26.42578125" style="36" customWidth="1"/>
    <col min="4903" max="4903" width="24.28515625" style="36" customWidth="1"/>
    <col min="4904" max="4904" width="22.7109375" style="36" customWidth="1"/>
    <col min="4905" max="4905" width="53.7109375" style="36" customWidth="1"/>
    <col min="4906" max="4906" width="43.28515625" style="36" customWidth="1"/>
    <col min="4907" max="4907" width="32.42578125" style="36" customWidth="1"/>
    <col min="4908" max="4908" width="31.85546875" style="36" customWidth="1"/>
    <col min="4909" max="4909" width="48" style="36" customWidth="1"/>
    <col min="4910" max="4910" width="37.42578125" style="36" customWidth="1"/>
    <col min="4911" max="4911" width="38.42578125" style="36" customWidth="1"/>
    <col min="4912" max="4912" width="42.42578125" style="36" customWidth="1"/>
    <col min="4913" max="4913" width="48.7109375" style="36" customWidth="1"/>
    <col min="4914" max="4916" width="63.42578125" style="36" customWidth="1"/>
    <col min="4917" max="5120" width="11.42578125" style="36"/>
    <col min="5121" max="5121" width="0" style="36" hidden="1" customWidth="1"/>
    <col min="5122" max="5122" width="2.5703125" style="36" customWidth="1"/>
    <col min="5123" max="5123" width="24.85546875" style="36" customWidth="1"/>
    <col min="5124" max="5124" width="17.85546875" style="36" customWidth="1"/>
    <col min="5125" max="5125" width="19.85546875" style="36" customWidth="1"/>
    <col min="5126" max="5126" width="71.140625" style="36" customWidth="1"/>
    <col min="5127" max="5127" width="30" style="36" customWidth="1"/>
    <col min="5128" max="5128" width="26.7109375" style="36" customWidth="1"/>
    <col min="5129" max="5129" width="28.140625" style="36" customWidth="1"/>
    <col min="5130" max="5130" width="0" style="36" hidden="1" customWidth="1"/>
    <col min="5131" max="5131" width="35.7109375" style="36" customWidth="1"/>
    <col min="5132" max="5132" width="0" style="36" hidden="1" customWidth="1"/>
    <col min="5133" max="5133" width="46.42578125" style="36" customWidth="1"/>
    <col min="5134" max="5134" width="0" style="36" hidden="1" customWidth="1"/>
    <col min="5135" max="5135" width="53.7109375" style="36" customWidth="1"/>
    <col min="5136" max="5136" width="0" style="36" hidden="1" customWidth="1"/>
    <col min="5137" max="5137" width="40.28515625" style="36" customWidth="1"/>
    <col min="5138" max="5138" width="0" style="36" hidden="1" customWidth="1"/>
    <col min="5139" max="5139" width="43.42578125" style="36" customWidth="1"/>
    <col min="5140" max="5140" width="0" style="36" hidden="1" customWidth="1"/>
    <col min="5141" max="5141" width="39.28515625" style="36" customWidth="1"/>
    <col min="5142" max="5142" width="0" style="36" hidden="1" customWidth="1"/>
    <col min="5143" max="5143" width="22.42578125" style="36" customWidth="1"/>
    <col min="5144" max="5144" width="27.7109375" style="36" customWidth="1"/>
    <col min="5145" max="5145" width="26.7109375" style="36" customWidth="1"/>
    <col min="5146" max="5146" width="30.140625" style="36" customWidth="1"/>
    <col min="5147" max="5147" width="24.42578125" style="36" customWidth="1"/>
    <col min="5148" max="5148" width="30.42578125" style="36" customWidth="1"/>
    <col min="5149" max="5149" width="30.85546875" style="36" customWidth="1"/>
    <col min="5150" max="5150" width="30.7109375" style="36" customWidth="1"/>
    <col min="5151" max="5151" width="32" style="36" customWidth="1"/>
    <col min="5152" max="5152" width="29.85546875" style="36" customWidth="1"/>
    <col min="5153" max="5153" width="0" style="36" hidden="1" customWidth="1"/>
    <col min="5154" max="5154" width="27.7109375" style="36" customWidth="1"/>
    <col min="5155" max="5155" width="25.42578125" style="36" customWidth="1"/>
    <col min="5156" max="5156" width="0" style="36" hidden="1" customWidth="1"/>
    <col min="5157" max="5157" width="27.28515625" style="36" customWidth="1"/>
    <col min="5158" max="5158" width="26.42578125" style="36" customWidth="1"/>
    <col min="5159" max="5159" width="24.28515625" style="36" customWidth="1"/>
    <col min="5160" max="5160" width="22.7109375" style="36" customWidth="1"/>
    <col min="5161" max="5161" width="53.7109375" style="36" customWidth="1"/>
    <col min="5162" max="5162" width="43.28515625" style="36" customWidth="1"/>
    <col min="5163" max="5163" width="32.42578125" style="36" customWidth="1"/>
    <col min="5164" max="5164" width="31.85546875" style="36" customWidth="1"/>
    <col min="5165" max="5165" width="48" style="36" customWidth="1"/>
    <col min="5166" max="5166" width="37.42578125" style="36" customWidth="1"/>
    <col min="5167" max="5167" width="38.42578125" style="36" customWidth="1"/>
    <col min="5168" max="5168" width="42.42578125" style="36" customWidth="1"/>
    <col min="5169" max="5169" width="48.7109375" style="36" customWidth="1"/>
    <col min="5170" max="5172" width="63.42578125" style="36" customWidth="1"/>
    <col min="5173" max="5376" width="11.42578125" style="36"/>
    <col min="5377" max="5377" width="0" style="36" hidden="1" customWidth="1"/>
    <col min="5378" max="5378" width="2.5703125" style="36" customWidth="1"/>
    <col min="5379" max="5379" width="24.85546875" style="36" customWidth="1"/>
    <col min="5380" max="5380" width="17.85546875" style="36" customWidth="1"/>
    <col min="5381" max="5381" width="19.85546875" style="36" customWidth="1"/>
    <col min="5382" max="5382" width="71.140625" style="36" customWidth="1"/>
    <col min="5383" max="5383" width="30" style="36" customWidth="1"/>
    <col min="5384" max="5384" width="26.7109375" style="36" customWidth="1"/>
    <col min="5385" max="5385" width="28.140625" style="36" customWidth="1"/>
    <col min="5386" max="5386" width="0" style="36" hidden="1" customWidth="1"/>
    <col min="5387" max="5387" width="35.7109375" style="36" customWidth="1"/>
    <col min="5388" max="5388" width="0" style="36" hidden="1" customWidth="1"/>
    <col min="5389" max="5389" width="46.42578125" style="36" customWidth="1"/>
    <col min="5390" max="5390" width="0" style="36" hidden="1" customWidth="1"/>
    <col min="5391" max="5391" width="53.7109375" style="36" customWidth="1"/>
    <col min="5392" max="5392" width="0" style="36" hidden="1" customWidth="1"/>
    <col min="5393" max="5393" width="40.28515625" style="36" customWidth="1"/>
    <col min="5394" max="5394" width="0" style="36" hidden="1" customWidth="1"/>
    <col min="5395" max="5395" width="43.42578125" style="36" customWidth="1"/>
    <col min="5396" max="5396" width="0" style="36" hidden="1" customWidth="1"/>
    <col min="5397" max="5397" width="39.28515625" style="36" customWidth="1"/>
    <col min="5398" max="5398" width="0" style="36" hidden="1" customWidth="1"/>
    <col min="5399" max="5399" width="22.42578125" style="36" customWidth="1"/>
    <col min="5400" max="5400" width="27.7109375" style="36" customWidth="1"/>
    <col min="5401" max="5401" width="26.7109375" style="36" customWidth="1"/>
    <col min="5402" max="5402" width="30.140625" style="36" customWidth="1"/>
    <col min="5403" max="5403" width="24.42578125" style="36" customWidth="1"/>
    <col min="5404" max="5404" width="30.42578125" style="36" customWidth="1"/>
    <col min="5405" max="5405" width="30.85546875" style="36" customWidth="1"/>
    <col min="5406" max="5406" width="30.7109375" style="36" customWidth="1"/>
    <col min="5407" max="5407" width="32" style="36" customWidth="1"/>
    <col min="5408" max="5408" width="29.85546875" style="36" customWidth="1"/>
    <col min="5409" max="5409" width="0" style="36" hidden="1" customWidth="1"/>
    <col min="5410" max="5410" width="27.7109375" style="36" customWidth="1"/>
    <col min="5411" max="5411" width="25.42578125" style="36" customWidth="1"/>
    <col min="5412" max="5412" width="0" style="36" hidden="1" customWidth="1"/>
    <col min="5413" max="5413" width="27.28515625" style="36" customWidth="1"/>
    <col min="5414" max="5414" width="26.42578125" style="36" customWidth="1"/>
    <col min="5415" max="5415" width="24.28515625" style="36" customWidth="1"/>
    <col min="5416" max="5416" width="22.7109375" style="36" customWidth="1"/>
    <col min="5417" max="5417" width="53.7109375" style="36" customWidth="1"/>
    <col min="5418" max="5418" width="43.28515625" style="36" customWidth="1"/>
    <col min="5419" max="5419" width="32.42578125" style="36" customWidth="1"/>
    <col min="5420" max="5420" width="31.85546875" style="36" customWidth="1"/>
    <col min="5421" max="5421" width="48" style="36" customWidth="1"/>
    <col min="5422" max="5422" width="37.42578125" style="36" customWidth="1"/>
    <col min="5423" max="5423" width="38.42578125" style="36" customWidth="1"/>
    <col min="5424" max="5424" width="42.42578125" style="36" customWidth="1"/>
    <col min="5425" max="5425" width="48.7109375" style="36" customWidth="1"/>
    <col min="5426" max="5428" width="63.42578125" style="36" customWidth="1"/>
    <col min="5429" max="5632" width="11.42578125" style="36"/>
    <col min="5633" max="5633" width="0" style="36" hidden="1" customWidth="1"/>
    <col min="5634" max="5634" width="2.5703125" style="36" customWidth="1"/>
    <col min="5635" max="5635" width="24.85546875" style="36" customWidth="1"/>
    <col min="5636" max="5636" width="17.85546875" style="36" customWidth="1"/>
    <col min="5637" max="5637" width="19.85546875" style="36" customWidth="1"/>
    <col min="5638" max="5638" width="71.140625" style="36" customWidth="1"/>
    <col min="5639" max="5639" width="30" style="36" customWidth="1"/>
    <col min="5640" max="5640" width="26.7109375" style="36" customWidth="1"/>
    <col min="5641" max="5641" width="28.140625" style="36" customWidth="1"/>
    <col min="5642" max="5642" width="0" style="36" hidden="1" customWidth="1"/>
    <col min="5643" max="5643" width="35.7109375" style="36" customWidth="1"/>
    <col min="5644" max="5644" width="0" style="36" hidden="1" customWidth="1"/>
    <col min="5645" max="5645" width="46.42578125" style="36" customWidth="1"/>
    <col min="5646" max="5646" width="0" style="36" hidden="1" customWidth="1"/>
    <col min="5647" max="5647" width="53.7109375" style="36" customWidth="1"/>
    <col min="5648" max="5648" width="0" style="36" hidden="1" customWidth="1"/>
    <col min="5649" max="5649" width="40.28515625" style="36" customWidth="1"/>
    <col min="5650" max="5650" width="0" style="36" hidden="1" customWidth="1"/>
    <col min="5651" max="5651" width="43.42578125" style="36" customWidth="1"/>
    <col min="5652" max="5652" width="0" style="36" hidden="1" customWidth="1"/>
    <col min="5653" max="5653" width="39.28515625" style="36" customWidth="1"/>
    <col min="5654" max="5654" width="0" style="36" hidden="1" customWidth="1"/>
    <col min="5655" max="5655" width="22.42578125" style="36" customWidth="1"/>
    <col min="5656" max="5656" width="27.7109375" style="36" customWidth="1"/>
    <col min="5657" max="5657" width="26.7109375" style="36" customWidth="1"/>
    <col min="5658" max="5658" width="30.140625" style="36" customWidth="1"/>
    <col min="5659" max="5659" width="24.42578125" style="36" customWidth="1"/>
    <col min="5660" max="5660" width="30.42578125" style="36" customWidth="1"/>
    <col min="5661" max="5661" width="30.85546875" style="36" customWidth="1"/>
    <col min="5662" max="5662" width="30.7109375" style="36" customWidth="1"/>
    <col min="5663" max="5663" width="32" style="36" customWidth="1"/>
    <col min="5664" max="5664" width="29.85546875" style="36" customWidth="1"/>
    <col min="5665" max="5665" width="0" style="36" hidden="1" customWidth="1"/>
    <col min="5666" max="5666" width="27.7109375" style="36" customWidth="1"/>
    <col min="5667" max="5667" width="25.42578125" style="36" customWidth="1"/>
    <col min="5668" max="5668" width="0" style="36" hidden="1" customWidth="1"/>
    <col min="5669" max="5669" width="27.28515625" style="36" customWidth="1"/>
    <col min="5670" max="5670" width="26.42578125" style="36" customWidth="1"/>
    <col min="5671" max="5671" width="24.28515625" style="36" customWidth="1"/>
    <col min="5672" max="5672" width="22.7109375" style="36" customWidth="1"/>
    <col min="5673" max="5673" width="53.7109375" style="36" customWidth="1"/>
    <col min="5674" max="5674" width="43.28515625" style="36" customWidth="1"/>
    <col min="5675" max="5675" width="32.42578125" style="36" customWidth="1"/>
    <col min="5676" max="5676" width="31.85546875" style="36" customWidth="1"/>
    <col min="5677" max="5677" width="48" style="36" customWidth="1"/>
    <col min="5678" max="5678" width="37.42578125" style="36" customWidth="1"/>
    <col min="5679" max="5679" width="38.42578125" style="36" customWidth="1"/>
    <col min="5680" max="5680" width="42.42578125" style="36" customWidth="1"/>
    <col min="5681" max="5681" width="48.7109375" style="36" customWidth="1"/>
    <col min="5682" max="5684" width="63.42578125" style="36" customWidth="1"/>
    <col min="5685" max="5888" width="11.42578125" style="36"/>
    <col min="5889" max="5889" width="0" style="36" hidden="1" customWidth="1"/>
    <col min="5890" max="5890" width="2.5703125" style="36" customWidth="1"/>
    <col min="5891" max="5891" width="24.85546875" style="36" customWidth="1"/>
    <col min="5892" max="5892" width="17.85546875" style="36" customWidth="1"/>
    <col min="5893" max="5893" width="19.85546875" style="36" customWidth="1"/>
    <col min="5894" max="5894" width="71.140625" style="36" customWidth="1"/>
    <col min="5895" max="5895" width="30" style="36" customWidth="1"/>
    <col min="5896" max="5896" width="26.7109375" style="36" customWidth="1"/>
    <col min="5897" max="5897" width="28.140625" style="36" customWidth="1"/>
    <col min="5898" max="5898" width="0" style="36" hidden="1" customWidth="1"/>
    <col min="5899" max="5899" width="35.7109375" style="36" customWidth="1"/>
    <col min="5900" max="5900" width="0" style="36" hidden="1" customWidth="1"/>
    <col min="5901" max="5901" width="46.42578125" style="36" customWidth="1"/>
    <col min="5902" max="5902" width="0" style="36" hidden="1" customWidth="1"/>
    <col min="5903" max="5903" width="53.7109375" style="36" customWidth="1"/>
    <col min="5904" max="5904" width="0" style="36" hidden="1" customWidth="1"/>
    <col min="5905" max="5905" width="40.28515625" style="36" customWidth="1"/>
    <col min="5906" max="5906" width="0" style="36" hidden="1" customWidth="1"/>
    <col min="5907" max="5907" width="43.42578125" style="36" customWidth="1"/>
    <col min="5908" max="5908" width="0" style="36" hidden="1" customWidth="1"/>
    <col min="5909" max="5909" width="39.28515625" style="36" customWidth="1"/>
    <col min="5910" max="5910" width="0" style="36" hidden="1" customWidth="1"/>
    <col min="5911" max="5911" width="22.42578125" style="36" customWidth="1"/>
    <col min="5912" max="5912" width="27.7109375" style="36" customWidth="1"/>
    <col min="5913" max="5913" width="26.7109375" style="36" customWidth="1"/>
    <col min="5914" max="5914" width="30.140625" style="36" customWidth="1"/>
    <col min="5915" max="5915" width="24.42578125" style="36" customWidth="1"/>
    <col min="5916" max="5916" width="30.42578125" style="36" customWidth="1"/>
    <col min="5917" max="5917" width="30.85546875" style="36" customWidth="1"/>
    <col min="5918" max="5918" width="30.7109375" style="36" customWidth="1"/>
    <col min="5919" max="5919" width="32" style="36" customWidth="1"/>
    <col min="5920" max="5920" width="29.85546875" style="36" customWidth="1"/>
    <col min="5921" max="5921" width="0" style="36" hidden="1" customWidth="1"/>
    <col min="5922" max="5922" width="27.7109375" style="36" customWidth="1"/>
    <col min="5923" max="5923" width="25.42578125" style="36" customWidth="1"/>
    <col min="5924" max="5924" width="0" style="36" hidden="1" customWidth="1"/>
    <col min="5925" max="5925" width="27.28515625" style="36" customWidth="1"/>
    <col min="5926" max="5926" width="26.42578125" style="36" customWidth="1"/>
    <col min="5927" max="5927" width="24.28515625" style="36" customWidth="1"/>
    <col min="5928" max="5928" width="22.7109375" style="36" customWidth="1"/>
    <col min="5929" max="5929" width="53.7109375" style="36" customWidth="1"/>
    <col min="5930" max="5930" width="43.28515625" style="36" customWidth="1"/>
    <col min="5931" max="5931" width="32.42578125" style="36" customWidth="1"/>
    <col min="5932" max="5932" width="31.85546875" style="36" customWidth="1"/>
    <col min="5933" max="5933" width="48" style="36" customWidth="1"/>
    <col min="5934" max="5934" width="37.42578125" style="36" customWidth="1"/>
    <col min="5935" max="5935" width="38.42578125" style="36" customWidth="1"/>
    <col min="5936" max="5936" width="42.42578125" style="36" customWidth="1"/>
    <col min="5937" max="5937" width="48.7109375" style="36" customWidth="1"/>
    <col min="5938" max="5940" width="63.42578125" style="36" customWidth="1"/>
    <col min="5941" max="6144" width="11.42578125" style="36"/>
    <col min="6145" max="6145" width="0" style="36" hidden="1" customWidth="1"/>
    <col min="6146" max="6146" width="2.5703125" style="36" customWidth="1"/>
    <col min="6147" max="6147" width="24.85546875" style="36" customWidth="1"/>
    <col min="6148" max="6148" width="17.85546875" style="36" customWidth="1"/>
    <col min="6149" max="6149" width="19.85546875" style="36" customWidth="1"/>
    <col min="6150" max="6150" width="71.140625" style="36" customWidth="1"/>
    <col min="6151" max="6151" width="30" style="36" customWidth="1"/>
    <col min="6152" max="6152" width="26.7109375" style="36" customWidth="1"/>
    <col min="6153" max="6153" width="28.140625" style="36" customWidth="1"/>
    <col min="6154" max="6154" width="0" style="36" hidden="1" customWidth="1"/>
    <col min="6155" max="6155" width="35.7109375" style="36" customWidth="1"/>
    <col min="6156" max="6156" width="0" style="36" hidden="1" customWidth="1"/>
    <col min="6157" max="6157" width="46.42578125" style="36" customWidth="1"/>
    <col min="6158" max="6158" width="0" style="36" hidden="1" customWidth="1"/>
    <col min="6159" max="6159" width="53.7109375" style="36" customWidth="1"/>
    <col min="6160" max="6160" width="0" style="36" hidden="1" customWidth="1"/>
    <col min="6161" max="6161" width="40.28515625" style="36" customWidth="1"/>
    <col min="6162" max="6162" width="0" style="36" hidden="1" customWidth="1"/>
    <col min="6163" max="6163" width="43.42578125" style="36" customWidth="1"/>
    <col min="6164" max="6164" width="0" style="36" hidden="1" customWidth="1"/>
    <col min="6165" max="6165" width="39.28515625" style="36" customWidth="1"/>
    <col min="6166" max="6166" width="0" style="36" hidden="1" customWidth="1"/>
    <col min="6167" max="6167" width="22.42578125" style="36" customWidth="1"/>
    <col min="6168" max="6168" width="27.7109375" style="36" customWidth="1"/>
    <col min="6169" max="6169" width="26.7109375" style="36" customWidth="1"/>
    <col min="6170" max="6170" width="30.140625" style="36" customWidth="1"/>
    <col min="6171" max="6171" width="24.42578125" style="36" customWidth="1"/>
    <col min="6172" max="6172" width="30.42578125" style="36" customWidth="1"/>
    <col min="6173" max="6173" width="30.85546875" style="36" customWidth="1"/>
    <col min="6174" max="6174" width="30.7109375" style="36" customWidth="1"/>
    <col min="6175" max="6175" width="32" style="36" customWidth="1"/>
    <col min="6176" max="6176" width="29.85546875" style="36" customWidth="1"/>
    <col min="6177" max="6177" width="0" style="36" hidden="1" customWidth="1"/>
    <col min="6178" max="6178" width="27.7109375" style="36" customWidth="1"/>
    <col min="6179" max="6179" width="25.42578125" style="36" customWidth="1"/>
    <col min="6180" max="6180" width="0" style="36" hidden="1" customWidth="1"/>
    <col min="6181" max="6181" width="27.28515625" style="36" customWidth="1"/>
    <col min="6182" max="6182" width="26.42578125" style="36" customWidth="1"/>
    <col min="6183" max="6183" width="24.28515625" style="36" customWidth="1"/>
    <col min="6184" max="6184" width="22.7109375" style="36" customWidth="1"/>
    <col min="6185" max="6185" width="53.7109375" style="36" customWidth="1"/>
    <col min="6186" max="6186" width="43.28515625" style="36" customWidth="1"/>
    <col min="6187" max="6187" width="32.42578125" style="36" customWidth="1"/>
    <col min="6188" max="6188" width="31.85546875" style="36" customWidth="1"/>
    <col min="6189" max="6189" width="48" style="36" customWidth="1"/>
    <col min="6190" max="6190" width="37.42578125" style="36" customWidth="1"/>
    <col min="6191" max="6191" width="38.42578125" style="36" customWidth="1"/>
    <col min="6192" max="6192" width="42.42578125" style="36" customWidth="1"/>
    <col min="6193" max="6193" width="48.7109375" style="36" customWidth="1"/>
    <col min="6194" max="6196" width="63.42578125" style="36" customWidth="1"/>
    <col min="6197" max="6400" width="11.42578125" style="36"/>
    <col min="6401" max="6401" width="0" style="36" hidden="1" customWidth="1"/>
    <col min="6402" max="6402" width="2.5703125" style="36" customWidth="1"/>
    <col min="6403" max="6403" width="24.85546875" style="36" customWidth="1"/>
    <col min="6404" max="6404" width="17.85546875" style="36" customWidth="1"/>
    <col min="6405" max="6405" width="19.85546875" style="36" customWidth="1"/>
    <col min="6406" max="6406" width="71.140625" style="36" customWidth="1"/>
    <col min="6407" max="6407" width="30" style="36" customWidth="1"/>
    <col min="6408" max="6408" width="26.7109375" style="36" customWidth="1"/>
    <col min="6409" max="6409" width="28.140625" style="36" customWidth="1"/>
    <col min="6410" max="6410" width="0" style="36" hidden="1" customWidth="1"/>
    <col min="6411" max="6411" width="35.7109375" style="36" customWidth="1"/>
    <col min="6412" max="6412" width="0" style="36" hidden="1" customWidth="1"/>
    <col min="6413" max="6413" width="46.42578125" style="36" customWidth="1"/>
    <col min="6414" max="6414" width="0" style="36" hidden="1" customWidth="1"/>
    <col min="6415" max="6415" width="53.7109375" style="36" customWidth="1"/>
    <col min="6416" max="6416" width="0" style="36" hidden="1" customWidth="1"/>
    <col min="6417" max="6417" width="40.28515625" style="36" customWidth="1"/>
    <col min="6418" max="6418" width="0" style="36" hidden="1" customWidth="1"/>
    <col min="6419" max="6419" width="43.42578125" style="36" customWidth="1"/>
    <col min="6420" max="6420" width="0" style="36" hidden="1" customWidth="1"/>
    <col min="6421" max="6421" width="39.28515625" style="36" customWidth="1"/>
    <col min="6422" max="6422" width="0" style="36" hidden="1" customWidth="1"/>
    <col min="6423" max="6423" width="22.42578125" style="36" customWidth="1"/>
    <col min="6424" max="6424" width="27.7109375" style="36" customWidth="1"/>
    <col min="6425" max="6425" width="26.7109375" style="36" customWidth="1"/>
    <col min="6426" max="6426" width="30.140625" style="36" customWidth="1"/>
    <col min="6427" max="6427" width="24.42578125" style="36" customWidth="1"/>
    <col min="6428" max="6428" width="30.42578125" style="36" customWidth="1"/>
    <col min="6429" max="6429" width="30.85546875" style="36" customWidth="1"/>
    <col min="6430" max="6430" width="30.7109375" style="36" customWidth="1"/>
    <col min="6431" max="6431" width="32" style="36" customWidth="1"/>
    <col min="6432" max="6432" width="29.85546875" style="36" customWidth="1"/>
    <col min="6433" max="6433" width="0" style="36" hidden="1" customWidth="1"/>
    <col min="6434" max="6434" width="27.7109375" style="36" customWidth="1"/>
    <col min="6435" max="6435" width="25.42578125" style="36" customWidth="1"/>
    <col min="6436" max="6436" width="0" style="36" hidden="1" customWidth="1"/>
    <col min="6437" max="6437" width="27.28515625" style="36" customWidth="1"/>
    <col min="6438" max="6438" width="26.42578125" style="36" customWidth="1"/>
    <col min="6439" max="6439" width="24.28515625" style="36" customWidth="1"/>
    <col min="6440" max="6440" width="22.7109375" style="36" customWidth="1"/>
    <col min="6441" max="6441" width="53.7109375" style="36" customWidth="1"/>
    <col min="6442" max="6442" width="43.28515625" style="36" customWidth="1"/>
    <col min="6443" max="6443" width="32.42578125" style="36" customWidth="1"/>
    <col min="6444" max="6444" width="31.85546875" style="36" customWidth="1"/>
    <col min="6445" max="6445" width="48" style="36" customWidth="1"/>
    <col min="6446" max="6446" width="37.42578125" style="36" customWidth="1"/>
    <col min="6447" max="6447" width="38.42578125" style="36" customWidth="1"/>
    <col min="6448" max="6448" width="42.42578125" style="36" customWidth="1"/>
    <col min="6449" max="6449" width="48.7109375" style="36" customWidth="1"/>
    <col min="6450" max="6452" width="63.42578125" style="36" customWidth="1"/>
    <col min="6453" max="6656" width="11.42578125" style="36"/>
    <col min="6657" max="6657" width="0" style="36" hidden="1" customWidth="1"/>
    <col min="6658" max="6658" width="2.5703125" style="36" customWidth="1"/>
    <col min="6659" max="6659" width="24.85546875" style="36" customWidth="1"/>
    <col min="6660" max="6660" width="17.85546875" style="36" customWidth="1"/>
    <col min="6661" max="6661" width="19.85546875" style="36" customWidth="1"/>
    <col min="6662" max="6662" width="71.140625" style="36" customWidth="1"/>
    <col min="6663" max="6663" width="30" style="36" customWidth="1"/>
    <col min="6664" max="6664" width="26.7109375" style="36" customWidth="1"/>
    <col min="6665" max="6665" width="28.140625" style="36" customWidth="1"/>
    <col min="6666" max="6666" width="0" style="36" hidden="1" customWidth="1"/>
    <col min="6667" max="6667" width="35.7109375" style="36" customWidth="1"/>
    <col min="6668" max="6668" width="0" style="36" hidden="1" customWidth="1"/>
    <col min="6669" max="6669" width="46.42578125" style="36" customWidth="1"/>
    <col min="6670" max="6670" width="0" style="36" hidden="1" customWidth="1"/>
    <col min="6671" max="6671" width="53.7109375" style="36" customWidth="1"/>
    <col min="6672" max="6672" width="0" style="36" hidden="1" customWidth="1"/>
    <col min="6673" max="6673" width="40.28515625" style="36" customWidth="1"/>
    <col min="6674" max="6674" width="0" style="36" hidden="1" customWidth="1"/>
    <col min="6675" max="6675" width="43.42578125" style="36" customWidth="1"/>
    <col min="6676" max="6676" width="0" style="36" hidden="1" customWidth="1"/>
    <col min="6677" max="6677" width="39.28515625" style="36" customWidth="1"/>
    <col min="6678" max="6678" width="0" style="36" hidden="1" customWidth="1"/>
    <col min="6679" max="6679" width="22.42578125" style="36" customWidth="1"/>
    <col min="6680" max="6680" width="27.7109375" style="36" customWidth="1"/>
    <col min="6681" max="6681" width="26.7109375" style="36" customWidth="1"/>
    <col min="6682" max="6682" width="30.140625" style="36" customWidth="1"/>
    <col min="6683" max="6683" width="24.42578125" style="36" customWidth="1"/>
    <col min="6684" max="6684" width="30.42578125" style="36" customWidth="1"/>
    <col min="6685" max="6685" width="30.85546875" style="36" customWidth="1"/>
    <col min="6686" max="6686" width="30.7109375" style="36" customWidth="1"/>
    <col min="6687" max="6687" width="32" style="36" customWidth="1"/>
    <col min="6688" max="6688" width="29.85546875" style="36" customWidth="1"/>
    <col min="6689" max="6689" width="0" style="36" hidden="1" customWidth="1"/>
    <col min="6690" max="6690" width="27.7109375" style="36" customWidth="1"/>
    <col min="6691" max="6691" width="25.42578125" style="36" customWidth="1"/>
    <col min="6692" max="6692" width="0" style="36" hidden="1" customWidth="1"/>
    <col min="6693" max="6693" width="27.28515625" style="36" customWidth="1"/>
    <col min="6694" max="6694" width="26.42578125" style="36" customWidth="1"/>
    <col min="6695" max="6695" width="24.28515625" style="36" customWidth="1"/>
    <col min="6696" max="6696" width="22.7109375" style="36" customWidth="1"/>
    <col min="6697" max="6697" width="53.7109375" style="36" customWidth="1"/>
    <col min="6698" max="6698" width="43.28515625" style="36" customWidth="1"/>
    <col min="6699" max="6699" width="32.42578125" style="36" customWidth="1"/>
    <col min="6700" max="6700" width="31.85546875" style="36" customWidth="1"/>
    <col min="6701" max="6701" width="48" style="36" customWidth="1"/>
    <col min="6702" max="6702" width="37.42578125" style="36" customWidth="1"/>
    <col min="6703" max="6703" width="38.42578125" style="36" customWidth="1"/>
    <col min="6704" max="6704" width="42.42578125" style="36" customWidth="1"/>
    <col min="6705" max="6705" width="48.7109375" style="36" customWidth="1"/>
    <col min="6706" max="6708" width="63.42578125" style="36" customWidth="1"/>
    <col min="6709" max="6912" width="11.42578125" style="36"/>
    <col min="6913" max="6913" width="0" style="36" hidden="1" customWidth="1"/>
    <col min="6914" max="6914" width="2.5703125" style="36" customWidth="1"/>
    <col min="6915" max="6915" width="24.85546875" style="36" customWidth="1"/>
    <col min="6916" max="6916" width="17.85546875" style="36" customWidth="1"/>
    <col min="6917" max="6917" width="19.85546875" style="36" customWidth="1"/>
    <col min="6918" max="6918" width="71.140625" style="36" customWidth="1"/>
    <col min="6919" max="6919" width="30" style="36" customWidth="1"/>
    <col min="6920" max="6920" width="26.7109375" style="36" customWidth="1"/>
    <col min="6921" max="6921" width="28.140625" style="36" customWidth="1"/>
    <col min="6922" max="6922" width="0" style="36" hidden="1" customWidth="1"/>
    <col min="6923" max="6923" width="35.7109375" style="36" customWidth="1"/>
    <col min="6924" max="6924" width="0" style="36" hidden="1" customWidth="1"/>
    <col min="6925" max="6925" width="46.42578125" style="36" customWidth="1"/>
    <col min="6926" max="6926" width="0" style="36" hidden="1" customWidth="1"/>
    <col min="6927" max="6927" width="53.7109375" style="36" customWidth="1"/>
    <col min="6928" max="6928" width="0" style="36" hidden="1" customWidth="1"/>
    <col min="6929" max="6929" width="40.28515625" style="36" customWidth="1"/>
    <col min="6930" max="6930" width="0" style="36" hidden="1" customWidth="1"/>
    <col min="6931" max="6931" width="43.42578125" style="36" customWidth="1"/>
    <col min="6932" max="6932" width="0" style="36" hidden="1" customWidth="1"/>
    <col min="6933" max="6933" width="39.28515625" style="36" customWidth="1"/>
    <col min="6934" max="6934" width="0" style="36" hidden="1" customWidth="1"/>
    <col min="6935" max="6935" width="22.42578125" style="36" customWidth="1"/>
    <col min="6936" max="6936" width="27.7109375" style="36" customWidth="1"/>
    <col min="6937" max="6937" width="26.7109375" style="36" customWidth="1"/>
    <col min="6938" max="6938" width="30.140625" style="36" customWidth="1"/>
    <col min="6939" max="6939" width="24.42578125" style="36" customWidth="1"/>
    <col min="6940" max="6940" width="30.42578125" style="36" customWidth="1"/>
    <col min="6941" max="6941" width="30.85546875" style="36" customWidth="1"/>
    <col min="6942" max="6942" width="30.7109375" style="36" customWidth="1"/>
    <col min="6943" max="6943" width="32" style="36" customWidth="1"/>
    <col min="6944" max="6944" width="29.85546875" style="36" customWidth="1"/>
    <col min="6945" max="6945" width="0" style="36" hidden="1" customWidth="1"/>
    <col min="6946" max="6946" width="27.7109375" style="36" customWidth="1"/>
    <col min="6947" max="6947" width="25.42578125" style="36" customWidth="1"/>
    <col min="6948" max="6948" width="0" style="36" hidden="1" customWidth="1"/>
    <col min="6949" max="6949" width="27.28515625" style="36" customWidth="1"/>
    <col min="6950" max="6950" width="26.42578125" style="36" customWidth="1"/>
    <col min="6951" max="6951" width="24.28515625" style="36" customWidth="1"/>
    <col min="6952" max="6952" width="22.7109375" style="36" customWidth="1"/>
    <col min="6953" max="6953" width="53.7109375" style="36" customWidth="1"/>
    <col min="6954" max="6954" width="43.28515625" style="36" customWidth="1"/>
    <col min="6955" max="6955" width="32.42578125" style="36" customWidth="1"/>
    <col min="6956" max="6956" width="31.85546875" style="36" customWidth="1"/>
    <col min="6957" max="6957" width="48" style="36" customWidth="1"/>
    <col min="6958" max="6958" width="37.42578125" style="36" customWidth="1"/>
    <col min="6959" max="6959" width="38.42578125" style="36" customWidth="1"/>
    <col min="6960" max="6960" width="42.42578125" style="36" customWidth="1"/>
    <col min="6961" max="6961" width="48.7109375" style="36" customWidth="1"/>
    <col min="6962" max="6964" width="63.42578125" style="36" customWidth="1"/>
    <col min="6965" max="7168" width="11.42578125" style="36"/>
    <col min="7169" max="7169" width="0" style="36" hidden="1" customWidth="1"/>
    <col min="7170" max="7170" width="2.5703125" style="36" customWidth="1"/>
    <col min="7171" max="7171" width="24.85546875" style="36" customWidth="1"/>
    <col min="7172" max="7172" width="17.85546875" style="36" customWidth="1"/>
    <col min="7173" max="7173" width="19.85546875" style="36" customWidth="1"/>
    <col min="7174" max="7174" width="71.140625" style="36" customWidth="1"/>
    <col min="7175" max="7175" width="30" style="36" customWidth="1"/>
    <col min="7176" max="7176" width="26.7109375" style="36" customWidth="1"/>
    <col min="7177" max="7177" width="28.140625" style="36" customWidth="1"/>
    <col min="7178" max="7178" width="0" style="36" hidden="1" customWidth="1"/>
    <col min="7179" max="7179" width="35.7109375" style="36" customWidth="1"/>
    <col min="7180" max="7180" width="0" style="36" hidden="1" customWidth="1"/>
    <col min="7181" max="7181" width="46.42578125" style="36" customWidth="1"/>
    <col min="7182" max="7182" width="0" style="36" hidden="1" customWidth="1"/>
    <col min="7183" max="7183" width="53.7109375" style="36" customWidth="1"/>
    <col min="7184" max="7184" width="0" style="36" hidden="1" customWidth="1"/>
    <col min="7185" max="7185" width="40.28515625" style="36" customWidth="1"/>
    <col min="7186" max="7186" width="0" style="36" hidden="1" customWidth="1"/>
    <col min="7187" max="7187" width="43.42578125" style="36" customWidth="1"/>
    <col min="7188" max="7188" width="0" style="36" hidden="1" customWidth="1"/>
    <col min="7189" max="7189" width="39.28515625" style="36" customWidth="1"/>
    <col min="7190" max="7190" width="0" style="36" hidden="1" customWidth="1"/>
    <col min="7191" max="7191" width="22.42578125" style="36" customWidth="1"/>
    <col min="7192" max="7192" width="27.7109375" style="36" customWidth="1"/>
    <col min="7193" max="7193" width="26.7109375" style="36" customWidth="1"/>
    <col min="7194" max="7194" width="30.140625" style="36" customWidth="1"/>
    <col min="7195" max="7195" width="24.42578125" style="36" customWidth="1"/>
    <col min="7196" max="7196" width="30.42578125" style="36" customWidth="1"/>
    <col min="7197" max="7197" width="30.85546875" style="36" customWidth="1"/>
    <col min="7198" max="7198" width="30.7109375" style="36" customWidth="1"/>
    <col min="7199" max="7199" width="32" style="36" customWidth="1"/>
    <col min="7200" max="7200" width="29.85546875" style="36" customWidth="1"/>
    <col min="7201" max="7201" width="0" style="36" hidden="1" customWidth="1"/>
    <col min="7202" max="7202" width="27.7109375" style="36" customWidth="1"/>
    <col min="7203" max="7203" width="25.42578125" style="36" customWidth="1"/>
    <col min="7204" max="7204" width="0" style="36" hidden="1" customWidth="1"/>
    <col min="7205" max="7205" width="27.28515625" style="36" customWidth="1"/>
    <col min="7206" max="7206" width="26.42578125" style="36" customWidth="1"/>
    <col min="7207" max="7207" width="24.28515625" style="36" customWidth="1"/>
    <col min="7208" max="7208" width="22.7109375" style="36" customWidth="1"/>
    <col min="7209" max="7209" width="53.7109375" style="36" customWidth="1"/>
    <col min="7210" max="7210" width="43.28515625" style="36" customWidth="1"/>
    <col min="7211" max="7211" width="32.42578125" style="36" customWidth="1"/>
    <col min="7212" max="7212" width="31.85546875" style="36" customWidth="1"/>
    <col min="7213" max="7213" width="48" style="36" customWidth="1"/>
    <col min="7214" max="7214" width="37.42578125" style="36" customWidth="1"/>
    <col min="7215" max="7215" width="38.42578125" style="36" customWidth="1"/>
    <col min="7216" max="7216" width="42.42578125" style="36" customWidth="1"/>
    <col min="7217" max="7217" width="48.7109375" style="36" customWidth="1"/>
    <col min="7218" max="7220" width="63.42578125" style="36" customWidth="1"/>
    <col min="7221" max="7424" width="11.42578125" style="36"/>
    <col min="7425" max="7425" width="0" style="36" hidden="1" customWidth="1"/>
    <col min="7426" max="7426" width="2.5703125" style="36" customWidth="1"/>
    <col min="7427" max="7427" width="24.85546875" style="36" customWidth="1"/>
    <col min="7428" max="7428" width="17.85546875" style="36" customWidth="1"/>
    <col min="7429" max="7429" width="19.85546875" style="36" customWidth="1"/>
    <col min="7430" max="7430" width="71.140625" style="36" customWidth="1"/>
    <col min="7431" max="7431" width="30" style="36" customWidth="1"/>
    <col min="7432" max="7432" width="26.7109375" style="36" customWidth="1"/>
    <col min="7433" max="7433" width="28.140625" style="36" customWidth="1"/>
    <col min="7434" max="7434" width="0" style="36" hidden="1" customWidth="1"/>
    <col min="7435" max="7435" width="35.7109375" style="36" customWidth="1"/>
    <col min="7436" max="7436" width="0" style="36" hidden="1" customWidth="1"/>
    <col min="7437" max="7437" width="46.42578125" style="36" customWidth="1"/>
    <col min="7438" max="7438" width="0" style="36" hidden="1" customWidth="1"/>
    <col min="7439" max="7439" width="53.7109375" style="36" customWidth="1"/>
    <col min="7440" max="7440" width="0" style="36" hidden="1" customWidth="1"/>
    <col min="7441" max="7441" width="40.28515625" style="36" customWidth="1"/>
    <col min="7442" max="7442" width="0" style="36" hidden="1" customWidth="1"/>
    <col min="7443" max="7443" width="43.42578125" style="36" customWidth="1"/>
    <col min="7444" max="7444" width="0" style="36" hidden="1" customWidth="1"/>
    <col min="7445" max="7445" width="39.28515625" style="36" customWidth="1"/>
    <col min="7446" max="7446" width="0" style="36" hidden="1" customWidth="1"/>
    <col min="7447" max="7447" width="22.42578125" style="36" customWidth="1"/>
    <col min="7448" max="7448" width="27.7109375" style="36" customWidth="1"/>
    <col min="7449" max="7449" width="26.7109375" style="36" customWidth="1"/>
    <col min="7450" max="7450" width="30.140625" style="36" customWidth="1"/>
    <col min="7451" max="7451" width="24.42578125" style="36" customWidth="1"/>
    <col min="7452" max="7452" width="30.42578125" style="36" customWidth="1"/>
    <col min="7453" max="7453" width="30.85546875" style="36" customWidth="1"/>
    <col min="7454" max="7454" width="30.7109375" style="36" customWidth="1"/>
    <col min="7455" max="7455" width="32" style="36" customWidth="1"/>
    <col min="7456" max="7456" width="29.85546875" style="36" customWidth="1"/>
    <col min="7457" max="7457" width="0" style="36" hidden="1" customWidth="1"/>
    <col min="7458" max="7458" width="27.7109375" style="36" customWidth="1"/>
    <col min="7459" max="7459" width="25.42578125" style="36" customWidth="1"/>
    <col min="7460" max="7460" width="0" style="36" hidden="1" customWidth="1"/>
    <col min="7461" max="7461" width="27.28515625" style="36" customWidth="1"/>
    <col min="7462" max="7462" width="26.42578125" style="36" customWidth="1"/>
    <col min="7463" max="7463" width="24.28515625" style="36" customWidth="1"/>
    <col min="7464" max="7464" width="22.7109375" style="36" customWidth="1"/>
    <col min="7465" max="7465" width="53.7109375" style="36" customWidth="1"/>
    <col min="7466" max="7466" width="43.28515625" style="36" customWidth="1"/>
    <col min="7467" max="7467" width="32.42578125" style="36" customWidth="1"/>
    <col min="7468" max="7468" width="31.85546875" style="36" customWidth="1"/>
    <col min="7469" max="7469" width="48" style="36" customWidth="1"/>
    <col min="7470" max="7470" width="37.42578125" style="36" customWidth="1"/>
    <col min="7471" max="7471" width="38.42578125" style="36" customWidth="1"/>
    <col min="7472" max="7472" width="42.42578125" style="36" customWidth="1"/>
    <col min="7473" max="7473" width="48.7109375" style="36" customWidth="1"/>
    <col min="7474" max="7476" width="63.42578125" style="36" customWidth="1"/>
    <col min="7477" max="7680" width="11.42578125" style="36"/>
    <col min="7681" max="7681" width="0" style="36" hidden="1" customWidth="1"/>
    <col min="7682" max="7682" width="2.5703125" style="36" customWidth="1"/>
    <col min="7683" max="7683" width="24.85546875" style="36" customWidth="1"/>
    <col min="7684" max="7684" width="17.85546875" style="36" customWidth="1"/>
    <col min="7685" max="7685" width="19.85546875" style="36" customWidth="1"/>
    <col min="7686" max="7686" width="71.140625" style="36" customWidth="1"/>
    <col min="7687" max="7687" width="30" style="36" customWidth="1"/>
    <col min="7688" max="7688" width="26.7109375" style="36" customWidth="1"/>
    <col min="7689" max="7689" width="28.140625" style="36" customWidth="1"/>
    <col min="7690" max="7690" width="0" style="36" hidden="1" customWidth="1"/>
    <col min="7691" max="7691" width="35.7109375" style="36" customWidth="1"/>
    <col min="7692" max="7692" width="0" style="36" hidden="1" customWidth="1"/>
    <col min="7693" max="7693" width="46.42578125" style="36" customWidth="1"/>
    <col min="7694" max="7694" width="0" style="36" hidden="1" customWidth="1"/>
    <col min="7695" max="7695" width="53.7109375" style="36" customWidth="1"/>
    <col min="7696" max="7696" width="0" style="36" hidden="1" customWidth="1"/>
    <col min="7697" max="7697" width="40.28515625" style="36" customWidth="1"/>
    <col min="7698" max="7698" width="0" style="36" hidden="1" customWidth="1"/>
    <col min="7699" max="7699" width="43.42578125" style="36" customWidth="1"/>
    <col min="7700" max="7700" width="0" style="36" hidden="1" customWidth="1"/>
    <col min="7701" max="7701" width="39.28515625" style="36" customWidth="1"/>
    <col min="7702" max="7702" width="0" style="36" hidden="1" customWidth="1"/>
    <col min="7703" max="7703" width="22.42578125" style="36" customWidth="1"/>
    <col min="7704" max="7704" width="27.7109375" style="36" customWidth="1"/>
    <col min="7705" max="7705" width="26.7109375" style="36" customWidth="1"/>
    <col min="7706" max="7706" width="30.140625" style="36" customWidth="1"/>
    <col min="7707" max="7707" width="24.42578125" style="36" customWidth="1"/>
    <col min="7708" max="7708" width="30.42578125" style="36" customWidth="1"/>
    <col min="7709" max="7709" width="30.85546875" style="36" customWidth="1"/>
    <col min="7710" max="7710" width="30.7109375" style="36" customWidth="1"/>
    <col min="7711" max="7711" width="32" style="36" customWidth="1"/>
    <col min="7712" max="7712" width="29.85546875" style="36" customWidth="1"/>
    <col min="7713" max="7713" width="0" style="36" hidden="1" customWidth="1"/>
    <col min="7714" max="7714" width="27.7109375" style="36" customWidth="1"/>
    <col min="7715" max="7715" width="25.42578125" style="36" customWidth="1"/>
    <col min="7716" max="7716" width="0" style="36" hidden="1" customWidth="1"/>
    <col min="7717" max="7717" width="27.28515625" style="36" customWidth="1"/>
    <col min="7718" max="7718" width="26.42578125" style="36" customWidth="1"/>
    <col min="7719" max="7719" width="24.28515625" style="36" customWidth="1"/>
    <col min="7720" max="7720" width="22.7109375" style="36" customWidth="1"/>
    <col min="7721" max="7721" width="53.7109375" style="36" customWidth="1"/>
    <col min="7722" max="7722" width="43.28515625" style="36" customWidth="1"/>
    <col min="7723" max="7723" width="32.42578125" style="36" customWidth="1"/>
    <col min="7724" max="7724" width="31.85546875" style="36" customWidth="1"/>
    <col min="7725" max="7725" width="48" style="36" customWidth="1"/>
    <col min="7726" max="7726" width="37.42578125" style="36" customWidth="1"/>
    <col min="7727" max="7727" width="38.42578125" style="36" customWidth="1"/>
    <col min="7728" max="7728" width="42.42578125" style="36" customWidth="1"/>
    <col min="7729" max="7729" width="48.7109375" style="36" customWidth="1"/>
    <col min="7730" max="7732" width="63.42578125" style="36" customWidth="1"/>
    <col min="7733" max="7936" width="11.42578125" style="36"/>
    <col min="7937" max="7937" width="0" style="36" hidden="1" customWidth="1"/>
    <col min="7938" max="7938" width="2.5703125" style="36" customWidth="1"/>
    <col min="7939" max="7939" width="24.85546875" style="36" customWidth="1"/>
    <col min="7940" max="7940" width="17.85546875" style="36" customWidth="1"/>
    <col min="7941" max="7941" width="19.85546875" style="36" customWidth="1"/>
    <col min="7942" max="7942" width="71.140625" style="36" customWidth="1"/>
    <col min="7943" max="7943" width="30" style="36" customWidth="1"/>
    <col min="7944" max="7944" width="26.7109375" style="36" customWidth="1"/>
    <col min="7945" max="7945" width="28.140625" style="36" customWidth="1"/>
    <col min="7946" max="7946" width="0" style="36" hidden="1" customWidth="1"/>
    <col min="7947" max="7947" width="35.7109375" style="36" customWidth="1"/>
    <col min="7948" max="7948" width="0" style="36" hidden="1" customWidth="1"/>
    <col min="7949" max="7949" width="46.42578125" style="36" customWidth="1"/>
    <col min="7950" max="7950" width="0" style="36" hidden="1" customWidth="1"/>
    <col min="7951" max="7951" width="53.7109375" style="36" customWidth="1"/>
    <col min="7952" max="7952" width="0" style="36" hidden="1" customWidth="1"/>
    <col min="7953" max="7953" width="40.28515625" style="36" customWidth="1"/>
    <col min="7954" max="7954" width="0" style="36" hidden="1" customWidth="1"/>
    <col min="7955" max="7955" width="43.42578125" style="36" customWidth="1"/>
    <col min="7956" max="7956" width="0" style="36" hidden="1" customWidth="1"/>
    <col min="7957" max="7957" width="39.28515625" style="36" customWidth="1"/>
    <col min="7958" max="7958" width="0" style="36" hidden="1" customWidth="1"/>
    <col min="7959" max="7959" width="22.42578125" style="36" customWidth="1"/>
    <col min="7960" max="7960" width="27.7109375" style="36" customWidth="1"/>
    <col min="7961" max="7961" width="26.7109375" style="36" customWidth="1"/>
    <col min="7962" max="7962" width="30.140625" style="36" customWidth="1"/>
    <col min="7963" max="7963" width="24.42578125" style="36" customWidth="1"/>
    <col min="7964" max="7964" width="30.42578125" style="36" customWidth="1"/>
    <col min="7965" max="7965" width="30.85546875" style="36" customWidth="1"/>
    <col min="7966" max="7966" width="30.7109375" style="36" customWidth="1"/>
    <col min="7967" max="7967" width="32" style="36" customWidth="1"/>
    <col min="7968" max="7968" width="29.85546875" style="36" customWidth="1"/>
    <col min="7969" max="7969" width="0" style="36" hidden="1" customWidth="1"/>
    <col min="7970" max="7970" width="27.7109375" style="36" customWidth="1"/>
    <col min="7971" max="7971" width="25.42578125" style="36" customWidth="1"/>
    <col min="7972" max="7972" width="0" style="36" hidden="1" customWidth="1"/>
    <col min="7973" max="7973" width="27.28515625" style="36" customWidth="1"/>
    <col min="7974" max="7974" width="26.42578125" style="36" customWidth="1"/>
    <col min="7975" max="7975" width="24.28515625" style="36" customWidth="1"/>
    <col min="7976" max="7976" width="22.7109375" style="36" customWidth="1"/>
    <col min="7977" max="7977" width="53.7109375" style="36" customWidth="1"/>
    <col min="7978" max="7978" width="43.28515625" style="36" customWidth="1"/>
    <col min="7979" max="7979" width="32.42578125" style="36" customWidth="1"/>
    <col min="7980" max="7980" width="31.85546875" style="36" customWidth="1"/>
    <col min="7981" max="7981" width="48" style="36" customWidth="1"/>
    <col min="7982" max="7982" width="37.42578125" style="36" customWidth="1"/>
    <col min="7983" max="7983" width="38.42578125" style="36" customWidth="1"/>
    <col min="7984" max="7984" width="42.42578125" style="36" customWidth="1"/>
    <col min="7985" max="7985" width="48.7109375" style="36" customWidth="1"/>
    <col min="7986" max="7988" width="63.42578125" style="36" customWidth="1"/>
    <col min="7989" max="8192" width="11.42578125" style="36"/>
    <col min="8193" max="8193" width="0" style="36" hidden="1" customWidth="1"/>
    <col min="8194" max="8194" width="2.5703125" style="36" customWidth="1"/>
    <col min="8195" max="8195" width="24.85546875" style="36" customWidth="1"/>
    <col min="8196" max="8196" width="17.85546875" style="36" customWidth="1"/>
    <col min="8197" max="8197" width="19.85546875" style="36" customWidth="1"/>
    <col min="8198" max="8198" width="71.140625" style="36" customWidth="1"/>
    <col min="8199" max="8199" width="30" style="36" customWidth="1"/>
    <col min="8200" max="8200" width="26.7109375" style="36" customWidth="1"/>
    <col min="8201" max="8201" width="28.140625" style="36" customWidth="1"/>
    <col min="8202" max="8202" width="0" style="36" hidden="1" customWidth="1"/>
    <col min="8203" max="8203" width="35.7109375" style="36" customWidth="1"/>
    <col min="8204" max="8204" width="0" style="36" hidden="1" customWidth="1"/>
    <col min="8205" max="8205" width="46.42578125" style="36" customWidth="1"/>
    <col min="8206" max="8206" width="0" style="36" hidden="1" customWidth="1"/>
    <col min="8207" max="8207" width="53.7109375" style="36" customWidth="1"/>
    <col min="8208" max="8208" width="0" style="36" hidden="1" customWidth="1"/>
    <col min="8209" max="8209" width="40.28515625" style="36" customWidth="1"/>
    <col min="8210" max="8210" width="0" style="36" hidden="1" customWidth="1"/>
    <col min="8211" max="8211" width="43.42578125" style="36" customWidth="1"/>
    <col min="8212" max="8212" width="0" style="36" hidden="1" customWidth="1"/>
    <col min="8213" max="8213" width="39.28515625" style="36" customWidth="1"/>
    <col min="8214" max="8214" width="0" style="36" hidden="1" customWidth="1"/>
    <col min="8215" max="8215" width="22.42578125" style="36" customWidth="1"/>
    <col min="8216" max="8216" width="27.7109375" style="36" customWidth="1"/>
    <col min="8217" max="8217" width="26.7109375" style="36" customWidth="1"/>
    <col min="8218" max="8218" width="30.140625" style="36" customWidth="1"/>
    <col min="8219" max="8219" width="24.42578125" style="36" customWidth="1"/>
    <col min="8220" max="8220" width="30.42578125" style="36" customWidth="1"/>
    <col min="8221" max="8221" width="30.85546875" style="36" customWidth="1"/>
    <col min="8222" max="8222" width="30.7109375" style="36" customWidth="1"/>
    <col min="8223" max="8223" width="32" style="36" customWidth="1"/>
    <col min="8224" max="8224" width="29.85546875" style="36" customWidth="1"/>
    <col min="8225" max="8225" width="0" style="36" hidden="1" customWidth="1"/>
    <col min="8226" max="8226" width="27.7109375" style="36" customWidth="1"/>
    <col min="8227" max="8227" width="25.42578125" style="36" customWidth="1"/>
    <col min="8228" max="8228" width="0" style="36" hidden="1" customWidth="1"/>
    <col min="8229" max="8229" width="27.28515625" style="36" customWidth="1"/>
    <col min="8230" max="8230" width="26.42578125" style="36" customWidth="1"/>
    <col min="8231" max="8231" width="24.28515625" style="36" customWidth="1"/>
    <col min="8232" max="8232" width="22.7109375" style="36" customWidth="1"/>
    <col min="8233" max="8233" width="53.7109375" style="36" customWidth="1"/>
    <col min="8234" max="8234" width="43.28515625" style="36" customWidth="1"/>
    <col min="8235" max="8235" width="32.42578125" style="36" customWidth="1"/>
    <col min="8236" max="8236" width="31.85546875" style="36" customWidth="1"/>
    <col min="8237" max="8237" width="48" style="36" customWidth="1"/>
    <col min="8238" max="8238" width="37.42578125" style="36" customWidth="1"/>
    <col min="8239" max="8239" width="38.42578125" style="36" customWidth="1"/>
    <col min="8240" max="8240" width="42.42578125" style="36" customWidth="1"/>
    <col min="8241" max="8241" width="48.7109375" style="36" customWidth="1"/>
    <col min="8242" max="8244" width="63.42578125" style="36" customWidth="1"/>
    <col min="8245" max="8448" width="11.42578125" style="36"/>
    <col min="8449" max="8449" width="0" style="36" hidden="1" customWidth="1"/>
    <col min="8450" max="8450" width="2.5703125" style="36" customWidth="1"/>
    <col min="8451" max="8451" width="24.85546875" style="36" customWidth="1"/>
    <col min="8452" max="8452" width="17.85546875" style="36" customWidth="1"/>
    <col min="8453" max="8453" width="19.85546875" style="36" customWidth="1"/>
    <col min="8454" max="8454" width="71.140625" style="36" customWidth="1"/>
    <col min="8455" max="8455" width="30" style="36" customWidth="1"/>
    <col min="8456" max="8456" width="26.7109375" style="36" customWidth="1"/>
    <col min="8457" max="8457" width="28.140625" style="36" customWidth="1"/>
    <col min="8458" max="8458" width="0" style="36" hidden="1" customWidth="1"/>
    <col min="8459" max="8459" width="35.7109375" style="36" customWidth="1"/>
    <col min="8460" max="8460" width="0" style="36" hidden="1" customWidth="1"/>
    <col min="8461" max="8461" width="46.42578125" style="36" customWidth="1"/>
    <col min="8462" max="8462" width="0" style="36" hidden="1" customWidth="1"/>
    <col min="8463" max="8463" width="53.7109375" style="36" customWidth="1"/>
    <col min="8464" max="8464" width="0" style="36" hidden="1" customWidth="1"/>
    <col min="8465" max="8465" width="40.28515625" style="36" customWidth="1"/>
    <col min="8466" max="8466" width="0" style="36" hidden="1" customWidth="1"/>
    <col min="8467" max="8467" width="43.42578125" style="36" customWidth="1"/>
    <col min="8468" max="8468" width="0" style="36" hidden="1" customWidth="1"/>
    <col min="8469" max="8469" width="39.28515625" style="36" customWidth="1"/>
    <col min="8470" max="8470" width="0" style="36" hidden="1" customWidth="1"/>
    <col min="8471" max="8471" width="22.42578125" style="36" customWidth="1"/>
    <col min="8472" max="8472" width="27.7109375" style="36" customWidth="1"/>
    <col min="8473" max="8473" width="26.7109375" style="36" customWidth="1"/>
    <col min="8474" max="8474" width="30.140625" style="36" customWidth="1"/>
    <col min="8475" max="8475" width="24.42578125" style="36" customWidth="1"/>
    <col min="8476" max="8476" width="30.42578125" style="36" customWidth="1"/>
    <col min="8477" max="8477" width="30.85546875" style="36" customWidth="1"/>
    <col min="8478" max="8478" width="30.7109375" style="36" customWidth="1"/>
    <col min="8479" max="8479" width="32" style="36" customWidth="1"/>
    <col min="8480" max="8480" width="29.85546875" style="36" customWidth="1"/>
    <col min="8481" max="8481" width="0" style="36" hidden="1" customWidth="1"/>
    <col min="8482" max="8482" width="27.7109375" style="36" customWidth="1"/>
    <col min="8483" max="8483" width="25.42578125" style="36" customWidth="1"/>
    <col min="8484" max="8484" width="0" style="36" hidden="1" customWidth="1"/>
    <col min="8485" max="8485" width="27.28515625" style="36" customWidth="1"/>
    <col min="8486" max="8486" width="26.42578125" style="36" customWidth="1"/>
    <col min="8487" max="8487" width="24.28515625" style="36" customWidth="1"/>
    <col min="8488" max="8488" width="22.7109375" style="36" customWidth="1"/>
    <col min="8489" max="8489" width="53.7109375" style="36" customWidth="1"/>
    <col min="8490" max="8490" width="43.28515625" style="36" customWidth="1"/>
    <col min="8491" max="8491" width="32.42578125" style="36" customWidth="1"/>
    <col min="8492" max="8492" width="31.85546875" style="36" customWidth="1"/>
    <col min="8493" max="8493" width="48" style="36" customWidth="1"/>
    <col min="8494" max="8494" width="37.42578125" style="36" customWidth="1"/>
    <col min="8495" max="8495" width="38.42578125" style="36" customWidth="1"/>
    <col min="8496" max="8496" width="42.42578125" style="36" customWidth="1"/>
    <col min="8497" max="8497" width="48.7109375" style="36" customWidth="1"/>
    <col min="8498" max="8500" width="63.42578125" style="36" customWidth="1"/>
    <col min="8501" max="8704" width="11.42578125" style="36"/>
    <col min="8705" max="8705" width="0" style="36" hidden="1" customWidth="1"/>
    <col min="8706" max="8706" width="2.5703125" style="36" customWidth="1"/>
    <col min="8707" max="8707" width="24.85546875" style="36" customWidth="1"/>
    <col min="8708" max="8708" width="17.85546875" style="36" customWidth="1"/>
    <col min="8709" max="8709" width="19.85546875" style="36" customWidth="1"/>
    <col min="8710" max="8710" width="71.140625" style="36" customWidth="1"/>
    <col min="8711" max="8711" width="30" style="36" customWidth="1"/>
    <col min="8712" max="8712" width="26.7109375" style="36" customWidth="1"/>
    <col min="8713" max="8713" width="28.140625" style="36" customWidth="1"/>
    <col min="8714" max="8714" width="0" style="36" hidden="1" customWidth="1"/>
    <col min="8715" max="8715" width="35.7109375" style="36" customWidth="1"/>
    <col min="8716" max="8716" width="0" style="36" hidden="1" customWidth="1"/>
    <col min="8717" max="8717" width="46.42578125" style="36" customWidth="1"/>
    <col min="8718" max="8718" width="0" style="36" hidden="1" customWidth="1"/>
    <col min="8719" max="8719" width="53.7109375" style="36" customWidth="1"/>
    <col min="8720" max="8720" width="0" style="36" hidden="1" customWidth="1"/>
    <col min="8721" max="8721" width="40.28515625" style="36" customWidth="1"/>
    <col min="8722" max="8722" width="0" style="36" hidden="1" customWidth="1"/>
    <col min="8723" max="8723" width="43.42578125" style="36" customWidth="1"/>
    <col min="8724" max="8724" width="0" style="36" hidden="1" customWidth="1"/>
    <col min="8725" max="8725" width="39.28515625" style="36" customWidth="1"/>
    <col min="8726" max="8726" width="0" style="36" hidden="1" customWidth="1"/>
    <col min="8727" max="8727" width="22.42578125" style="36" customWidth="1"/>
    <col min="8728" max="8728" width="27.7109375" style="36" customWidth="1"/>
    <col min="8729" max="8729" width="26.7109375" style="36" customWidth="1"/>
    <col min="8730" max="8730" width="30.140625" style="36" customWidth="1"/>
    <col min="8731" max="8731" width="24.42578125" style="36" customWidth="1"/>
    <col min="8732" max="8732" width="30.42578125" style="36" customWidth="1"/>
    <col min="8733" max="8733" width="30.85546875" style="36" customWidth="1"/>
    <col min="8734" max="8734" width="30.7109375" style="36" customWidth="1"/>
    <col min="8735" max="8735" width="32" style="36" customWidth="1"/>
    <col min="8736" max="8736" width="29.85546875" style="36" customWidth="1"/>
    <col min="8737" max="8737" width="0" style="36" hidden="1" customWidth="1"/>
    <col min="8738" max="8738" width="27.7109375" style="36" customWidth="1"/>
    <col min="8739" max="8739" width="25.42578125" style="36" customWidth="1"/>
    <col min="8740" max="8740" width="0" style="36" hidden="1" customWidth="1"/>
    <col min="8741" max="8741" width="27.28515625" style="36" customWidth="1"/>
    <col min="8742" max="8742" width="26.42578125" style="36" customWidth="1"/>
    <col min="8743" max="8743" width="24.28515625" style="36" customWidth="1"/>
    <col min="8744" max="8744" width="22.7109375" style="36" customWidth="1"/>
    <col min="8745" max="8745" width="53.7109375" style="36" customWidth="1"/>
    <col min="8746" max="8746" width="43.28515625" style="36" customWidth="1"/>
    <col min="8747" max="8747" width="32.42578125" style="36" customWidth="1"/>
    <col min="8748" max="8748" width="31.85546875" style="36" customWidth="1"/>
    <col min="8749" max="8749" width="48" style="36" customWidth="1"/>
    <col min="8750" max="8750" width="37.42578125" style="36" customWidth="1"/>
    <col min="8751" max="8751" width="38.42578125" style="36" customWidth="1"/>
    <col min="8752" max="8752" width="42.42578125" style="36" customWidth="1"/>
    <col min="8753" max="8753" width="48.7109375" style="36" customWidth="1"/>
    <col min="8754" max="8756" width="63.42578125" style="36" customWidth="1"/>
    <col min="8757" max="8960" width="11.42578125" style="36"/>
    <col min="8961" max="8961" width="0" style="36" hidden="1" customWidth="1"/>
    <col min="8962" max="8962" width="2.5703125" style="36" customWidth="1"/>
    <col min="8963" max="8963" width="24.85546875" style="36" customWidth="1"/>
    <col min="8964" max="8964" width="17.85546875" style="36" customWidth="1"/>
    <col min="8965" max="8965" width="19.85546875" style="36" customWidth="1"/>
    <col min="8966" max="8966" width="71.140625" style="36" customWidth="1"/>
    <col min="8967" max="8967" width="30" style="36" customWidth="1"/>
    <col min="8968" max="8968" width="26.7109375" style="36" customWidth="1"/>
    <col min="8969" max="8969" width="28.140625" style="36" customWidth="1"/>
    <col min="8970" max="8970" width="0" style="36" hidden="1" customWidth="1"/>
    <col min="8971" max="8971" width="35.7109375" style="36" customWidth="1"/>
    <col min="8972" max="8972" width="0" style="36" hidden="1" customWidth="1"/>
    <col min="8973" max="8973" width="46.42578125" style="36" customWidth="1"/>
    <col min="8974" max="8974" width="0" style="36" hidden="1" customWidth="1"/>
    <col min="8975" max="8975" width="53.7109375" style="36" customWidth="1"/>
    <col min="8976" max="8976" width="0" style="36" hidden="1" customWidth="1"/>
    <col min="8977" max="8977" width="40.28515625" style="36" customWidth="1"/>
    <col min="8978" max="8978" width="0" style="36" hidden="1" customWidth="1"/>
    <col min="8979" max="8979" width="43.42578125" style="36" customWidth="1"/>
    <col min="8980" max="8980" width="0" style="36" hidden="1" customWidth="1"/>
    <col min="8981" max="8981" width="39.28515625" style="36" customWidth="1"/>
    <col min="8982" max="8982" width="0" style="36" hidden="1" customWidth="1"/>
    <col min="8983" max="8983" width="22.42578125" style="36" customWidth="1"/>
    <col min="8984" max="8984" width="27.7109375" style="36" customWidth="1"/>
    <col min="8985" max="8985" width="26.7109375" style="36" customWidth="1"/>
    <col min="8986" max="8986" width="30.140625" style="36" customWidth="1"/>
    <col min="8987" max="8987" width="24.42578125" style="36" customWidth="1"/>
    <col min="8988" max="8988" width="30.42578125" style="36" customWidth="1"/>
    <col min="8989" max="8989" width="30.85546875" style="36" customWidth="1"/>
    <col min="8990" max="8990" width="30.7109375" style="36" customWidth="1"/>
    <col min="8991" max="8991" width="32" style="36" customWidth="1"/>
    <col min="8992" max="8992" width="29.85546875" style="36" customWidth="1"/>
    <col min="8993" max="8993" width="0" style="36" hidden="1" customWidth="1"/>
    <col min="8994" max="8994" width="27.7109375" style="36" customWidth="1"/>
    <col min="8995" max="8995" width="25.42578125" style="36" customWidth="1"/>
    <col min="8996" max="8996" width="0" style="36" hidden="1" customWidth="1"/>
    <col min="8997" max="8997" width="27.28515625" style="36" customWidth="1"/>
    <col min="8998" max="8998" width="26.42578125" style="36" customWidth="1"/>
    <col min="8999" max="8999" width="24.28515625" style="36" customWidth="1"/>
    <col min="9000" max="9000" width="22.7109375" style="36" customWidth="1"/>
    <col min="9001" max="9001" width="53.7109375" style="36" customWidth="1"/>
    <col min="9002" max="9002" width="43.28515625" style="36" customWidth="1"/>
    <col min="9003" max="9003" width="32.42578125" style="36" customWidth="1"/>
    <col min="9004" max="9004" width="31.85546875" style="36" customWidth="1"/>
    <col min="9005" max="9005" width="48" style="36" customWidth="1"/>
    <col min="9006" max="9006" width="37.42578125" style="36" customWidth="1"/>
    <col min="9007" max="9007" width="38.42578125" style="36" customWidth="1"/>
    <col min="9008" max="9008" width="42.42578125" style="36" customWidth="1"/>
    <col min="9009" max="9009" width="48.7109375" style="36" customWidth="1"/>
    <col min="9010" max="9012" width="63.42578125" style="36" customWidth="1"/>
    <col min="9013" max="9216" width="11.42578125" style="36"/>
    <col min="9217" max="9217" width="0" style="36" hidden="1" customWidth="1"/>
    <col min="9218" max="9218" width="2.5703125" style="36" customWidth="1"/>
    <col min="9219" max="9219" width="24.85546875" style="36" customWidth="1"/>
    <col min="9220" max="9220" width="17.85546875" style="36" customWidth="1"/>
    <col min="9221" max="9221" width="19.85546875" style="36" customWidth="1"/>
    <col min="9222" max="9222" width="71.140625" style="36" customWidth="1"/>
    <col min="9223" max="9223" width="30" style="36" customWidth="1"/>
    <col min="9224" max="9224" width="26.7109375" style="36" customWidth="1"/>
    <col min="9225" max="9225" width="28.140625" style="36" customWidth="1"/>
    <col min="9226" max="9226" width="0" style="36" hidden="1" customWidth="1"/>
    <col min="9227" max="9227" width="35.7109375" style="36" customWidth="1"/>
    <col min="9228" max="9228" width="0" style="36" hidden="1" customWidth="1"/>
    <col min="9229" max="9229" width="46.42578125" style="36" customWidth="1"/>
    <col min="9230" max="9230" width="0" style="36" hidden="1" customWidth="1"/>
    <col min="9231" max="9231" width="53.7109375" style="36" customWidth="1"/>
    <col min="9232" max="9232" width="0" style="36" hidden="1" customWidth="1"/>
    <col min="9233" max="9233" width="40.28515625" style="36" customWidth="1"/>
    <col min="9234" max="9234" width="0" style="36" hidden="1" customWidth="1"/>
    <col min="9235" max="9235" width="43.42578125" style="36" customWidth="1"/>
    <col min="9236" max="9236" width="0" style="36" hidden="1" customWidth="1"/>
    <col min="9237" max="9237" width="39.28515625" style="36" customWidth="1"/>
    <col min="9238" max="9238" width="0" style="36" hidden="1" customWidth="1"/>
    <col min="9239" max="9239" width="22.42578125" style="36" customWidth="1"/>
    <col min="9240" max="9240" width="27.7109375" style="36" customWidth="1"/>
    <col min="9241" max="9241" width="26.7109375" style="36" customWidth="1"/>
    <col min="9242" max="9242" width="30.140625" style="36" customWidth="1"/>
    <col min="9243" max="9243" width="24.42578125" style="36" customWidth="1"/>
    <col min="9244" max="9244" width="30.42578125" style="36" customWidth="1"/>
    <col min="9245" max="9245" width="30.85546875" style="36" customWidth="1"/>
    <col min="9246" max="9246" width="30.7109375" style="36" customWidth="1"/>
    <col min="9247" max="9247" width="32" style="36" customWidth="1"/>
    <col min="9248" max="9248" width="29.85546875" style="36" customWidth="1"/>
    <col min="9249" max="9249" width="0" style="36" hidden="1" customWidth="1"/>
    <col min="9250" max="9250" width="27.7109375" style="36" customWidth="1"/>
    <col min="9251" max="9251" width="25.42578125" style="36" customWidth="1"/>
    <col min="9252" max="9252" width="0" style="36" hidden="1" customWidth="1"/>
    <col min="9253" max="9253" width="27.28515625" style="36" customWidth="1"/>
    <col min="9254" max="9254" width="26.42578125" style="36" customWidth="1"/>
    <col min="9255" max="9255" width="24.28515625" style="36" customWidth="1"/>
    <col min="9256" max="9256" width="22.7109375" style="36" customWidth="1"/>
    <col min="9257" max="9257" width="53.7109375" style="36" customWidth="1"/>
    <col min="9258" max="9258" width="43.28515625" style="36" customWidth="1"/>
    <col min="9259" max="9259" width="32.42578125" style="36" customWidth="1"/>
    <col min="9260" max="9260" width="31.85546875" style="36" customWidth="1"/>
    <col min="9261" max="9261" width="48" style="36" customWidth="1"/>
    <col min="9262" max="9262" width="37.42578125" style="36" customWidth="1"/>
    <col min="9263" max="9263" width="38.42578125" style="36" customWidth="1"/>
    <col min="9264" max="9264" width="42.42578125" style="36" customWidth="1"/>
    <col min="9265" max="9265" width="48.7109375" style="36" customWidth="1"/>
    <col min="9266" max="9268" width="63.42578125" style="36" customWidth="1"/>
    <col min="9269" max="9472" width="11.42578125" style="36"/>
    <col min="9473" max="9473" width="0" style="36" hidden="1" customWidth="1"/>
    <col min="9474" max="9474" width="2.5703125" style="36" customWidth="1"/>
    <col min="9475" max="9475" width="24.85546875" style="36" customWidth="1"/>
    <col min="9476" max="9476" width="17.85546875" style="36" customWidth="1"/>
    <col min="9477" max="9477" width="19.85546875" style="36" customWidth="1"/>
    <col min="9478" max="9478" width="71.140625" style="36" customWidth="1"/>
    <col min="9479" max="9479" width="30" style="36" customWidth="1"/>
    <col min="9480" max="9480" width="26.7109375" style="36" customWidth="1"/>
    <col min="9481" max="9481" width="28.140625" style="36" customWidth="1"/>
    <col min="9482" max="9482" width="0" style="36" hidden="1" customWidth="1"/>
    <col min="9483" max="9483" width="35.7109375" style="36" customWidth="1"/>
    <col min="9484" max="9484" width="0" style="36" hidden="1" customWidth="1"/>
    <col min="9485" max="9485" width="46.42578125" style="36" customWidth="1"/>
    <col min="9486" max="9486" width="0" style="36" hidden="1" customWidth="1"/>
    <col min="9487" max="9487" width="53.7109375" style="36" customWidth="1"/>
    <col min="9488" max="9488" width="0" style="36" hidden="1" customWidth="1"/>
    <col min="9489" max="9489" width="40.28515625" style="36" customWidth="1"/>
    <col min="9490" max="9490" width="0" style="36" hidden="1" customWidth="1"/>
    <col min="9491" max="9491" width="43.42578125" style="36" customWidth="1"/>
    <col min="9492" max="9492" width="0" style="36" hidden="1" customWidth="1"/>
    <col min="9493" max="9493" width="39.28515625" style="36" customWidth="1"/>
    <col min="9494" max="9494" width="0" style="36" hidden="1" customWidth="1"/>
    <col min="9495" max="9495" width="22.42578125" style="36" customWidth="1"/>
    <col min="9496" max="9496" width="27.7109375" style="36" customWidth="1"/>
    <col min="9497" max="9497" width="26.7109375" style="36" customWidth="1"/>
    <col min="9498" max="9498" width="30.140625" style="36" customWidth="1"/>
    <col min="9499" max="9499" width="24.42578125" style="36" customWidth="1"/>
    <col min="9500" max="9500" width="30.42578125" style="36" customWidth="1"/>
    <col min="9501" max="9501" width="30.85546875" style="36" customWidth="1"/>
    <col min="9502" max="9502" width="30.7109375" style="36" customWidth="1"/>
    <col min="9503" max="9503" width="32" style="36" customWidth="1"/>
    <col min="9504" max="9504" width="29.85546875" style="36" customWidth="1"/>
    <col min="9505" max="9505" width="0" style="36" hidden="1" customWidth="1"/>
    <col min="9506" max="9506" width="27.7109375" style="36" customWidth="1"/>
    <col min="9507" max="9507" width="25.42578125" style="36" customWidth="1"/>
    <col min="9508" max="9508" width="0" style="36" hidden="1" customWidth="1"/>
    <col min="9509" max="9509" width="27.28515625" style="36" customWidth="1"/>
    <col min="9510" max="9510" width="26.42578125" style="36" customWidth="1"/>
    <col min="9511" max="9511" width="24.28515625" style="36" customWidth="1"/>
    <col min="9512" max="9512" width="22.7109375" style="36" customWidth="1"/>
    <col min="9513" max="9513" width="53.7109375" style="36" customWidth="1"/>
    <col min="9514" max="9514" width="43.28515625" style="36" customWidth="1"/>
    <col min="9515" max="9515" width="32.42578125" style="36" customWidth="1"/>
    <col min="9516" max="9516" width="31.85546875" style="36" customWidth="1"/>
    <col min="9517" max="9517" width="48" style="36" customWidth="1"/>
    <col min="9518" max="9518" width="37.42578125" style="36" customWidth="1"/>
    <col min="9519" max="9519" width="38.42578125" style="36" customWidth="1"/>
    <col min="9520" max="9520" width="42.42578125" style="36" customWidth="1"/>
    <col min="9521" max="9521" width="48.7109375" style="36" customWidth="1"/>
    <col min="9522" max="9524" width="63.42578125" style="36" customWidth="1"/>
    <col min="9525" max="9728" width="11.42578125" style="36"/>
    <col min="9729" max="9729" width="0" style="36" hidden="1" customWidth="1"/>
    <col min="9730" max="9730" width="2.5703125" style="36" customWidth="1"/>
    <col min="9731" max="9731" width="24.85546875" style="36" customWidth="1"/>
    <col min="9732" max="9732" width="17.85546875" style="36" customWidth="1"/>
    <col min="9733" max="9733" width="19.85546875" style="36" customWidth="1"/>
    <col min="9734" max="9734" width="71.140625" style="36" customWidth="1"/>
    <col min="9735" max="9735" width="30" style="36" customWidth="1"/>
    <col min="9736" max="9736" width="26.7109375" style="36" customWidth="1"/>
    <col min="9737" max="9737" width="28.140625" style="36" customWidth="1"/>
    <col min="9738" max="9738" width="0" style="36" hidden="1" customWidth="1"/>
    <col min="9739" max="9739" width="35.7109375" style="36" customWidth="1"/>
    <col min="9740" max="9740" width="0" style="36" hidden="1" customWidth="1"/>
    <col min="9741" max="9741" width="46.42578125" style="36" customWidth="1"/>
    <col min="9742" max="9742" width="0" style="36" hidden="1" customWidth="1"/>
    <col min="9743" max="9743" width="53.7109375" style="36" customWidth="1"/>
    <col min="9744" max="9744" width="0" style="36" hidden="1" customWidth="1"/>
    <col min="9745" max="9745" width="40.28515625" style="36" customWidth="1"/>
    <col min="9746" max="9746" width="0" style="36" hidden="1" customWidth="1"/>
    <col min="9747" max="9747" width="43.42578125" style="36" customWidth="1"/>
    <col min="9748" max="9748" width="0" style="36" hidden="1" customWidth="1"/>
    <col min="9749" max="9749" width="39.28515625" style="36" customWidth="1"/>
    <col min="9750" max="9750" width="0" style="36" hidden="1" customWidth="1"/>
    <col min="9751" max="9751" width="22.42578125" style="36" customWidth="1"/>
    <col min="9752" max="9752" width="27.7109375" style="36" customWidth="1"/>
    <col min="9753" max="9753" width="26.7109375" style="36" customWidth="1"/>
    <col min="9754" max="9754" width="30.140625" style="36" customWidth="1"/>
    <col min="9755" max="9755" width="24.42578125" style="36" customWidth="1"/>
    <col min="9756" max="9756" width="30.42578125" style="36" customWidth="1"/>
    <col min="9757" max="9757" width="30.85546875" style="36" customWidth="1"/>
    <col min="9758" max="9758" width="30.7109375" style="36" customWidth="1"/>
    <col min="9759" max="9759" width="32" style="36" customWidth="1"/>
    <col min="9760" max="9760" width="29.85546875" style="36" customWidth="1"/>
    <col min="9761" max="9761" width="0" style="36" hidden="1" customWidth="1"/>
    <col min="9762" max="9762" width="27.7109375" style="36" customWidth="1"/>
    <col min="9763" max="9763" width="25.42578125" style="36" customWidth="1"/>
    <col min="9764" max="9764" width="0" style="36" hidden="1" customWidth="1"/>
    <col min="9765" max="9765" width="27.28515625" style="36" customWidth="1"/>
    <col min="9766" max="9766" width="26.42578125" style="36" customWidth="1"/>
    <col min="9767" max="9767" width="24.28515625" style="36" customWidth="1"/>
    <col min="9768" max="9768" width="22.7109375" style="36" customWidth="1"/>
    <col min="9769" max="9769" width="53.7109375" style="36" customWidth="1"/>
    <col min="9770" max="9770" width="43.28515625" style="36" customWidth="1"/>
    <col min="9771" max="9771" width="32.42578125" style="36" customWidth="1"/>
    <col min="9772" max="9772" width="31.85546875" style="36" customWidth="1"/>
    <col min="9773" max="9773" width="48" style="36" customWidth="1"/>
    <col min="9774" max="9774" width="37.42578125" style="36" customWidth="1"/>
    <col min="9775" max="9775" width="38.42578125" style="36" customWidth="1"/>
    <col min="9776" max="9776" width="42.42578125" style="36" customWidth="1"/>
    <col min="9777" max="9777" width="48.7109375" style="36" customWidth="1"/>
    <col min="9778" max="9780" width="63.42578125" style="36" customWidth="1"/>
    <col min="9781" max="9984" width="11.42578125" style="36"/>
    <col min="9985" max="9985" width="0" style="36" hidden="1" customWidth="1"/>
    <col min="9986" max="9986" width="2.5703125" style="36" customWidth="1"/>
    <col min="9987" max="9987" width="24.85546875" style="36" customWidth="1"/>
    <col min="9988" max="9988" width="17.85546875" style="36" customWidth="1"/>
    <col min="9989" max="9989" width="19.85546875" style="36" customWidth="1"/>
    <col min="9990" max="9990" width="71.140625" style="36" customWidth="1"/>
    <col min="9991" max="9991" width="30" style="36" customWidth="1"/>
    <col min="9992" max="9992" width="26.7109375" style="36" customWidth="1"/>
    <col min="9993" max="9993" width="28.140625" style="36" customWidth="1"/>
    <col min="9994" max="9994" width="0" style="36" hidden="1" customWidth="1"/>
    <col min="9995" max="9995" width="35.7109375" style="36" customWidth="1"/>
    <col min="9996" max="9996" width="0" style="36" hidden="1" customWidth="1"/>
    <col min="9997" max="9997" width="46.42578125" style="36" customWidth="1"/>
    <col min="9998" max="9998" width="0" style="36" hidden="1" customWidth="1"/>
    <col min="9999" max="9999" width="53.7109375" style="36" customWidth="1"/>
    <col min="10000" max="10000" width="0" style="36" hidden="1" customWidth="1"/>
    <col min="10001" max="10001" width="40.28515625" style="36" customWidth="1"/>
    <col min="10002" max="10002" width="0" style="36" hidden="1" customWidth="1"/>
    <col min="10003" max="10003" width="43.42578125" style="36" customWidth="1"/>
    <col min="10004" max="10004" width="0" style="36" hidden="1" customWidth="1"/>
    <col min="10005" max="10005" width="39.28515625" style="36" customWidth="1"/>
    <col min="10006" max="10006" width="0" style="36" hidden="1" customWidth="1"/>
    <col min="10007" max="10007" width="22.42578125" style="36" customWidth="1"/>
    <col min="10008" max="10008" width="27.7109375" style="36" customWidth="1"/>
    <col min="10009" max="10009" width="26.7109375" style="36" customWidth="1"/>
    <col min="10010" max="10010" width="30.140625" style="36" customWidth="1"/>
    <col min="10011" max="10011" width="24.42578125" style="36" customWidth="1"/>
    <col min="10012" max="10012" width="30.42578125" style="36" customWidth="1"/>
    <col min="10013" max="10013" width="30.85546875" style="36" customWidth="1"/>
    <col min="10014" max="10014" width="30.7109375" style="36" customWidth="1"/>
    <col min="10015" max="10015" width="32" style="36" customWidth="1"/>
    <col min="10016" max="10016" width="29.85546875" style="36" customWidth="1"/>
    <col min="10017" max="10017" width="0" style="36" hidden="1" customWidth="1"/>
    <col min="10018" max="10018" width="27.7109375" style="36" customWidth="1"/>
    <col min="10019" max="10019" width="25.42578125" style="36" customWidth="1"/>
    <col min="10020" max="10020" width="0" style="36" hidden="1" customWidth="1"/>
    <col min="10021" max="10021" width="27.28515625" style="36" customWidth="1"/>
    <col min="10022" max="10022" width="26.42578125" style="36" customWidth="1"/>
    <col min="10023" max="10023" width="24.28515625" style="36" customWidth="1"/>
    <col min="10024" max="10024" width="22.7109375" style="36" customWidth="1"/>
    <col min="10025" max="10025" width="53.7109375" style="36" customWidth="1"/>
    <col min="10026" max="10026" width="43.28515625" style="36" customWidth="1"/>
    <col min="10027" max="10027" width="32.42578125" style="36" customWidth="1"/>
    <col min="10028" max="10028" width="31.85546875" style="36" customWidth="1"/>
    <col min="10029" max="10029" width="48" style="36" customWidth="1"/>
    <col min="10030" max="10030" width="37.42578125" style="36" customWidth="1"/>
    <col min="10031" max="10031" width="38.42578125" style="36" customWidth="1"/>
    <col min="10032" max="10032" width="42.42578125" style="36" customWidth="1"/>
    <col min="10033" max="10033" width="48.7109375" style="36" customWidth="1"/>
    <col min="10034" max="10036" width="63.42578125" style="36" customWidth="1"/>
    <col min="10037" max="10240" width="11.42578125" style="36"/>
    <col min="10241" max="10241" width="0" style="36" hidden="1" customWidth="1"/>
    <col min="10242" max="10242" width="2.5703125" style="36" customWidth="1"/>
    <col min="10243" max="10243" width="24.85546875" style="36" customWidth="1"/>
    <col min="10244" max="10244" width="17.85546875" style="36" customWidth="1"/>
    <col min="10245" max="10245" width="19.85546875" style="36" customWidth="1"/>
    <col min="10246" max="10246" width="71.140625" style="36" customWidth="1"/>
    <col min="10247" max="10247" width="30" style="36" customWidth="1"/>
    <col min="10248" max="10248" width="26.7109375" style="36" customWidth="1"/>
    <col min="10249" max="10249" width="28.140625" style="36" customWidth="1"/>
    <col min="10250" max="10250" width="0" style="36" hidden="1" customWidth="1"/>
    <col min="10251" max="10251" width="35.7109375" style="36" customWidth="1"/>
    <col min="10252" max="10252" width="0" style="36" hidden="1" customWidth="1"/>
    <col min="10253" max="10253" width="46.42578125" style="36" customWidth="1"/>
    <col min="10254" max="10254" width="0" style="36" hidden="1" customWidth="1"/>
    <col min="10255" max="10255" width="53.7109375" style="36" customWidth="1"/>
    <col min="10256" max="10256" width="0" style="36" hidden="1" customWidth="1"/>
    <col min="10257" max="10257" width="40.28515625" style="36" customWidth="1"/>
    <col min="10258" max="10258" width="0" style="36" hidden="1" customWidth="1"/>
    <col min="10259" max="10259" width="43.42578125" style="36" customWidth="1"/>
    <col min="10260" max="10260" width="0" style="36" hidden="1" customWidth="1"/>
    <col min="10261" max="10261" width="39.28515625" style="36" customWidth="1"/>
    <col min="10262" max="10262" width="0" style="36" hidden="1" customWidth="1"/>
    <col min="10263" max="10263" width="22.42578125" style="36" customWidth="1"/>
    <col min="10264" max="10264" width="27.7109375" style="36" customWidth="1"/>
    <col min="10265" max="10265" width="26.7109375" style="36" customWidth="1"/>
    <col min="10266" max="10266" width="30.140625" style="36" customWidth="1"/>
    <col min="10267" max="10267" width="24.42578125" style="36" customWidth="1"/>
    <col min="10268" max="10268" width="30.42578125" style="36" customWidth="1"/>
    <col min="10269" max="10269" width="30.85546875" style="36" customWidth="1"/>
    <col min="10270" max="10270" width="30.7109375" style="36" customWidth="1"/>
    <col min="10271" max="10271" width="32" style="36" customWidth="1"/>
    <col min="10272" max="10272" width="29.85546875" style="36" customWidth="1"/>
    <col min="10273" max="10273" width="0" style="36" hidden="1" customWidth="1"/>
    <col min="10274" max="10274" width="27.7109375" style="36" customWidth="1"/>
    <col min="10275" max="10275" width="25.42578125" style="36" customWidth="1"/>
    <col min="10276" max="10276" width="0" style="36" hidden="1" customWidth="1"/>
    <col min="10277" max="10277" width="27.28515625" style="36" customWidth="1"/>
    <col min="10278" max="10278" width="26.42578125" style="36" customWidth="1"/>
    <col min="10279" max="10279" width="24.28515625" style="36" customWidth="1"/>
    <col min="10280" max="10280" width="22.7109375" style="36" customWidth="1"/>
    <col min="10281" max="10281" width="53.7109375" style="36" customWidth="1"/>
    <col min="10282" max="10282" width="43.28515625" style="36" customWidth="1"/>
    <col min="10283" max="10283" width="32.42578125" style="36" customWidth="1"/>
    <col min="10284" max="10284" width="31.85546875" style="36" customWidth="1"/>
    <col min="10285" max="10285" width="48" style="36" customWidth="1"/>
    <col min="10286" max="10286" width="37.42578125" style="36" customWidth="1"/>
    <col min="10287" max="10287" width="38.42578125" style="36" customWidth="1"/>
    <col min="10288" max="10288" width="42.42578125" style="36" customWidth="1"/>
    <col min="10289" max="10289" width="48.7109375" style="36" customWidth="1"/>
    <col min="10290" max="10292" width="63.42578125" style="36" customWidth="1"/>
    <col min="10293" max="10496" width="11.42578125" style="36"/>
    <col min="10497" max="10497" width="0" style="36" hidden="1" customWidth="1"/>
    <col min="10498" max="10498" width="2.5703125" style="36" customWidth="1"/>
    <col min="10499" max="10499" width="24.85546875" style="36" customWidth="1"/>
    <col min="10500" max="10500" width="17.85546875" style="36" customWidth="1"/>
    <col min="10501" max="10501" width="19.85546875" style="36" customWidth="1"/>
    <col min="10502" max="10502" width="71.140625" style="36" customWidth="1"/>
    <col min="10503" max="10503" width="30" style="36" customWidth="1"/>
    <col min="10504" max="10504" width="26.7109375" style="36" customWidth="1"/>
    <col min="10505" max="10505" width="28.140625" style="36" customWidth="1"/>
    <col min="10506" max="10506" width="0" style="36" hidden="1" customWidth="1"/>
    <col min="10507" max="10507" width="35.7109375" style="36" customWidth="1"/>
    <col min="10508" max="10508" width="0" style="36" hidden="1" customWidth="1"/>
    <col min="10509" max="10509" width="46.42578125" style="36" customWidth="1"/>
    <col min="10510" max="10510" width="0" style="36" hidden="1" customWidth="1"/>
    <col min="10511" max="10511" width="53.7109375" style="36" customWidth="1"/>
    <col min="10512" max="10512" width="0" style="36" hidden="1" customWidth="1"/>
    <col min="10513" max="10513" width="40.28515625" style="36" customWidth="1"/>
    <col min="10514" max="10514" width="0" style="36" hidden="1" customWidth="1"/>
    <col min="10515" max="10515" width="43.42578125" style="36" customWidth="1"/>
    <col min="10516" max="10516" width="0" style="36" hidden="1" customWidth="1"/>
    <col min="10517" max="10517" width="39.28515625" style="36" customWidth="1"/>
    <col min="10518" max="10518" width="0" style="36" hidden="1" customWidth="1"/>
    <col min="10519" max="10519" width="22.42578125" style="36" customWidth="1"/>
    <col min="10520" max="10520" width="27.7109375" style="36" customWidth="1"/>
    <col min="10521" max="10521" width="26.7109375" style="36" customWidth="1"/>
    <col min="10522" max="10522" width="30.140625" style="36" customWidth="1"/>
    <col min="10523" max="10523" width="24.42578125" style="36" customWidth="1"/>
    <col min="10524" max="10524" width="30.42578125" style="36" customWidth="1"/>
    <col min="10525" max="10525" width="30.85546875" style="36" customWidth="1"/>
    <col min="10526" max="10526" width="30.7109375" style="36" customWidth="1"/>
    <col min="10527" max="10527" width="32" style="36" customWidth="1"/>
    <col min="10528" max="10528" width="29.85546875" style="36" customWidth="1"/>
    <col min="10529" max="10529" width="0" style="36" hidden="1" customWidth="1"/>
    <col min="10530" max="10530" width="27.7109375" style="36" customWidth="1"/>
    <col min="10531" max="10531" width="25.42578125" style="36" customWidth="1"/>
    <col min="10532" max="10532" width="0" style="36" hidden="1" customWidth="1"/>
    <col min="10533" max="10533" width="27.28515625" style="36" customWidth="1"/>
    <col min="10534" max="10534" width="26.42578125" style="36" customWidth="1"/>
    <col min="10535" max="10535" width="24.28515625" style="36" customWidth="1"/>
    <col min="10536" max="10536" width="22.7109375" style="36" customWidth="1"/>
    <col min="10537" max="10537" width="53.7109375" style="36" customWidth="1"/>
    <col min="10538" max="10538" width="43.28515625" style="36" customWidth="1"/>
    <col min="10539" max="10539" width="32.42578125" style="36" customWidth="1"/>
    <col min="10540" max="10540" width="31.85546875" style="36" customWidth="1"/>
    <col min="10541" max="10541" width="48" style="36" customWidth="1"/>
    <col min="10542" max="10542" width="37.42578125" style="36" customWidth="1"/>
    <col min="10543" max="10543" width="38.42578125" style="36" customWidth="1"/>
    <col min="10544" max="10544" width="42.42578125" style="36" customWidth="1"/>
    <col min="10545" max="10545" width="48.7109375" style="36" customWidth="1"/>
    <col min="10546" max="10548" width="63.42578125" style="36" customWidth="1"/>
    <col min="10549" max="10752" width="11.42578125" style="36"/>
    <col min="10753" max="10753" width="0" style="36" hidden="1" customWidth="1"/>
    <col min="10754" max="10754" width="2.5703125" style="36" customWidth="1"/>
    <col min="10755" max="10755" width="24.85546875" style="36" customWidth="1"/>
    <col min="10756" max="10756" width="17.85546875" style="36" customWidth="1"/>
    <col min="10757" max="10757" width="19.85546875" style="36" customWidth="1"/>
    <col min="10758" max="10758" width="71.140625" style="36" customWidth="1"/>
    <col min="10759" max="10759" width="30" style="36" customWidth="1"/>
    <col min="10760" max="10760" width="26.7109375" style="36" customWidth="1"/>
    <col min="10761" max="10761" width="28.140625" style="36" customWidth="1"/>
    <col min="10762" max="10762" width="0" style="36" hidden="1" customWidth="1"/>
    <col min="10763" max="10763" width="35.7109375" style="36" customWidth="1"/>
    <col min="10764" max="10764" width="0" style="36" hidden="1" customWidth="1"/>
    <col min="10765" max="10765" width="46.42578125" style="36" customWidth="1"/>
    <col min="10766" max="10766" width="0" style="36" hidden="1" customWidth="1"/>
    <col min="10767" max="10767" width="53.7109375" style="36" customWidth="1"/>
    <col min="10768" max="10768" width="0" style="36" hidden="1" customWidth="1"/>
    <col min="10769" max="10769" width="40.28515625" style="36" customWidth="1"/>
    <col min="10770" max="10770" width="0" style="36" hidden="1" customWidth="1"/>
    <col min="10771" max="10771" width="43.42578125" style="36" customWidth="1"/>
    <col min="10772" max="10772" width="0" style="36" hidden="1" customWidth="1"/>
    <col min="10773" max="10773" width="39.28515625" style="36" customWidth="1"/>
    <col min="10774" max="10774" width="0" style="36" hidden="1" customWidth="1"/>
    <col min="10775" max="10775" width="22.42578125" style="36" customWidth="1"/>
    <col min="10776" max="10776" width="27.7109375" style="36" customWidth="1"/>
    <col min="10777" max="10777" width="26.7109375" style="36" customWidth="1"/>
    <col min="10778" max="10778" width="30.140625" style="36" customWidth="1"/>
    <col min="10779" max="10779" width="24.42578125" style="36" customWidth="1"/>
    <col min="10780" max="10780" width="30.42578125" style="36" customWidth="1"/>
    <col min="10781" max="10781" width="30.85546875" style="36" customWidth="1"/>
    <col min="10782" max="10782" width="30.7109375" style="36" customWidth="1"/>
    <col min="10783" max="10783" width="32" style="36" customWidth="1"/>
    <col min="10784" max="10784" width="29.85546875" style="36" customWidth="1"/>
    <col min="10785" max="10785" width="0" style="36" hidden="1" customWidth="1"/>
    <col min="10786" max="10786" width="27.7109375" style="36" customWidth="1"/>
    <col min="10787" max="10787" width="25.42578125" style="36" customWidth="1"/>
    <col min="10788" max="10788" width="0" style="36" hidden="1" customWidth="1"/>
    <col min="10789" max="10789" width="27.28515625" style="36" customWidth="1"/>
    <col min="10790" max="10790" width="26.42578125" style="36" customWidth="1"/>
    <col min="10791" max="10791" width="24.28515625" style="36" customWidth="1"/>
    <col min="10792" max="10792" width="22.7109375" style="36" customWidth="1"/>
    <col min="10793" max="10793" width="53.7109375" style="36" customWidth="1"/>
    <col min="10794" max="10794" width="43.28515625" style="36" customWidth="1"/>
    <col min="10795" max="10795" width="32.42578125" style="36" customWidth="1"/>
    <col min="10796" max="10796" width="31.85546875" style="36" customWidth="1"/>
    <col min="10797" max="10797" width="48" style="36" customWidth="1"/>
    <col min="10798" max="10798" width="37.42578125" style="36" customWidth="1"/>
    <col min="10799" max="10799" width="38.42578125" style="36" customWidth="1"/>
    <col min="10800" max="10800" width="42.42578125" style="36" customWidth="1"/>
    <col min="10801" max="10801" width="48.7109375" style="36" customWidth="1"/>
    <col min="10802" max="10804" width="63.42578125" style="36" customWidth="1"/>
    <col min="10805" max="11008" width="11.42578125" style="36"/>
    <col min="11009" max="11009" width="0" style="36" hidden="1" customWidth="1"/>
    <col min="11010" max="11010" width="2.5703125" style="36" customWidth="1"/>
    <col min="11011" max="11011" width="24.85546875" style="36" customWidth="1"/>
    <col min="11012" max="11012" width="17.85546875" style="36" customWidth="1"/>
    <col min="11013" max="11013" width="19.85546875" style="36" customWidth="1"/>
    <col min="11014" max="11014" width="71.140625" style="36" customWidth="1"/>
    <col min="11015" max="11015" width="30" style="36" customWidth="1"/>
    <col min="11016" max="11016" width="26.7109375" style="36" customWidth="1"/>
    <col min="11017" max="11017" width="28.140625" style="36" customWidth="1"/>
    <col min="11018" max="11018" width="0" style="36" hidden="1" customWidth="1"/>
    <col min="11019" max="11019" width="35.7109375" style="36" customWidth="1"/>
    <col min="11020" max="11020" width="0" style="36" hidden="1" customWidth="1"/>
    <col min="11021" max="11021" width="46.42578125" style="36" customWidth="1"/>
    <col min="11022" max="11022" width="0" style="36" hidden="1" customWidth="1"/>
    <col min="11023" max="11023" width="53.7109375" style="36" customWidth="1"/>
    <col min="11024" max="11024" width="0" style="36" hidden="1" customWidth="1"/>
    <col min="11025" max="11025" width="40.28515625" style="36" customWidth="1"/>
    <col min="11026" max="11026" width="0" style="36" hidden="1" customWidth="1"/>
    <col min="11027" max="11027" width="43.42578125" style="36" customWidth="1"/>
    <col min="11028" max="11028" width="0" style="36" hidden="1" customWidth="1"/>
    <col min="11029" max="11029" width="39.28515625" style="36" customWidth="1"/>
    <col min="11030" max="11030" width="0" style="36" hidden="1" customWidth="1"/>
    <col min="11031" max="11031" width="22.42578125" style="36" customWidth="1"/>
    <col min="11032" max="11032" width="27.7109375" style="36" customWidth="1"/>
    <col min="11033" max="11033" width="26.7109375" style="36" customWidth="1"/>
    <col min="11034" max="11034" width="30.140625" style="36" customWidth="1"/>
    <col min="11035" max="11035" width="24.42578125" style="36" customWidth="1"/>
    <col min="11036" max="11036" width="30.42578125" style="36" customWidth="1"/>
    <col min="11037" max="11037" width="30.85546875" style="36" customWidth="1"/>
    <col min="11038" max="11038" width="30.7109375" style="36" customWidth="1"/>
    <col min="11039" max="11039" width="32" style="36" customWidth="1"/>
    <col min="11040" max="11040" width="29.85546875" style="36" customWidth="1"/>
    <col min="11041" max="11041" width="0" style="36" hidden="1" customWidth="1"/>
    <col min="11042" max="11042" width="27.7109375" style="36" customWidth="1"/>
    <col min="11043" max="11043" width="25.42578125" style="36" customWidth="1"/>
    <col min="11044" max="11044" width="0" style="36" hidden="1" customWidth="1"/>
    <col min="11045" max="11045" width="27.28515625" style="36" customWidth="1"/>
    <col min="11046" max="11046" width="26.42578125" style="36" customWidth="1"/>
    <col min="11047" max="11047" width="24.28515625" style="36" customWidth="1"/>
    <col min="11048" max="11048" width="22.7109375" style="36" customWidth="1"/>
    <col min="11049" max="11049" width="53.7109375" style="36" customWidth="1"/>
    <col min="11050" max="11050" width="43.28515625" style="36" customWidth="1"/>
    <col min="11051" max="11051" width="32.42578125" style="36" customWidth="1"/>
    <col min="11052" max="11052" width="31.85546875" style="36" customWidth="1"/>
    <col min="11053" max="11053" width="48" style="36" customWidth="1"/>
    <col min="11054" max="11054" width="37.42578125" style="36" customWidth="1"/>
    <col min="11055" max="11055" width="38.42578125" style="36" customWidth="1"/>
    <col min="11056" max="11056" width="42.42578125" style="36" customWidth="1"/>
    <col min="11057" max="11057" width="48.7109375" style="36" customWidth="1"/>
    <col min="11058" max="11060" width="63.42578125" style="36" customWidth="1"/>
    <col min="11061" max="11264" width="11.42578125" style="36"/>
    <col min="11265" max="11265" width="0" style="36" hidden="1" customWidth="1"/>
    <col min="11266" max="11266" width="2.5703125" style="36" customWidth="1"/>
    <col min="11267" max="11267" width="24.85546875" style="36" customWidth="1"/>
    <col min="11268" max="11268" width="17.85546875" style="36" customWidth="1"/>
    <col min="11269" max="11269" width="19.85546875" style="36" customWidth="1"/>
    <col min="11270" max="11270" width="71.140625" style="36" customWidth="1"/>
    <col min="11271" max="11271" width="30" style="36" customWidth="1"/>
    <col min="11272" max="11272" width="26.7109375" style="36" customWidth="1"/>
    <col min="11273" max="11273" width="28.140625" style="36" customWidth="1"/>
    <col min="11274" max="11274" width="0" style="36" hidden="1" customWidth="1"/>
    <col min="11275" max="11275" width="35.7109375" style="36" customWidth="1"/>
    <col min="11276" max="11276" width="0" style="36" hidden="1" customWidth="1"/>
    <col min="11277" max="11277" width="46.42578125" style="36" customWidth="1"/>
    <col min="11278" max="11278" width="0" style="36" hidden="1" customWidth="1"/>
    <col min="11279" max="11279" width="53.7109375" style="36" customWidth="1"/>
    <col min="11280" max="11280" width="0" style="36" hidden="1" customWidth="1"/>
    <col min="11281" max="11281" width="40.28515625" style="36" customWidth="1"/>
    <col min="11282" max="11282" width="0" style="36" hidden="1" customWidth="1"/>
    <col min="11283" max="11283" width="43.42578125" style="36" customWidth="1"/>
    <col min="11284" max="11284" width="0" style="36" hidden="1" customWidth="1"/>
    <col min="11285" max="11285" width="39.28515625" style="36" customWidth="1"/>
    <col min="11286" max="11286" width="0" style="36" hidden="1" customWidth="1"/>
    <col min="11287" max="11287" width="22.42578125" style="36" customWidth="1"/>
    <col min="11288" max="11288" width="27.7109375" style="36" customWidth="1"/>
    <col min="11289" max="11289" width="26.7109375" style="36" customWidth="1"/>
    <col min="11290" max="11290" width="30.140625" style="36" customWidth="1"/>
    <col min="11291" max="11291" width="24.42578125" style="36" customWidth="1"/>
    <col min="11292" max="11292" width="30.42578125" style="36" customWidth="1"/>
    <col min="11293" max="11293" width="30.85546875" style="36" customWidth="1"/>
    <col min="11294" max="11294" width="30.7109375" style="36" customWidth="1"/>
    <col min="11295" max="11295" width="32" style="36" customWidth="1"/>
    <col min="11296" max="11296" width="29.85546875" style="36" customWidth="1"/>
    <col min="11297" max="11297" width="0" style="36" hidden="1" customWidth="1"/>
    <col min="11298" max="11298" width="27.7109375" style="36" customWidth="1"/>
    <col min="11299" max="11299" width="25.42578125" style="36" customWidth="1"/>
    <col min="11300" max="11300" width="0" style="36" hidden="1" customWidth="1"/>
    <col min="11301" max="11301" width="27.28515625" style="36" customWidth="1"/>
    <col min="11302" max="11302" width="26.42578125" style="36" customWidth="1"/>
    <col min="11303" max="11303" width="24.28515625" style="36" customWidth="1"/>
    <col min="11304" max="11304" width="22.7109375" style="36" customWidth="1"/>
    <col min="11305" max="11305" width="53.7109375" style="36" customWidth="1"/>
    <col min="11306" max="11306" width="43.28515625" style="36" customWidth="1"/>
    <col min="11307" max="11307" width="32.42578125" style="36" customWidth="1"/>
    <col min="11308" max="11308" width="31.85546875" style="36" customWidth="1"/>
    <col min="11309" max="11309" width="48" style="36" customWidth="1"/>
    <col min="11310" max="11310" width="37.42578125" style="36" customWidth="1"/>
    <col min="11311" max="11311" width="38.42578125" style="36" customWidth="1"/>
    <col min="11312" max="11312" width="42.42578125" style="36" customWidth="1"/>
    <col min="11313" max="11313" width="48.7109375" style="36" customWidth="1"/>
    <col min="11314" max="11316" width="63.42578125" style="36" customWidth="1"/>
    <col min="11317" max="11520" width="11.42578125" style="36"/>
    <col min="11521" max="11521" width="0" style="36" hidden="1" customWidth="1"/>
    <col min="11522" max="11522" width="2.5703125" style="36" customWidth="1"/>
    <col min="11523" max="11523" width="24.85546875" style="36" customWidth="1"/>
    <col min="11524" max="11524" width="17.85546875" style="36" customWidth="1"/>
    <col min="11525" max="11525" width="19.85546875" style="36" customWidth="1"/>
    <col min="11526" max="11526" width="71.140625" style="36" customWidth="1"/>
    <col min="11527" max="11527" width="30" style="36" customWidth="1"/>
    <col min="11528" max="11528" width="26.7109375" style="36" customWidth="1"/>
    <col min="11529" max="11529" width="28.140625" style="36" customWidth="1"/>
    <col min="11530" max="11530" width="0" style="36" hidden="1" customWidth="1"/>
    <col min="11531" max="11531" width="35.7109375" style="36" customWidth="1"/>
    <col min="11532" max="11532" width="0" style="36" hidden="1" customWidth="1"/>
    <col min="11533" max="11533" width="46.42578125" style="36" customWidth="1"/>
    <col min="11534" max="11534" width="0" style="36" hidden="1" customWidth="1"/>
    <col min="11535" max="11535" width="53.7109375" style="36" customWidth="1"/>
    <col min="11536" max="11536" width="0" style="36" hidden="1" customWidth="1"/>
    <col min="11537" max="11537" width="40.28515625" style="36" customWidth="1"/>
    <col min="11538" max="11538" width="0" style="36" hidden="1" customWidth="1"/>
    <col min="11539" max="11539" width="43.42578125" style="36" customWidth="1"/>
    <col min="11540" max="11540" width="0" style="36" hidden="1" customWidth="1"/>
    <col min="11541" max="11541" width="39.28515625" style="36" customWidth="1"/>
    <col min="11542" max="11542" width="0" style="36" hidden="1" customWidth="1"/>
    <col min="11543" max="11543" width="22.42578125" style="36" customWidth="1"/>
    <col min="11544" max="11544" width="27.7109375" style="36" customWidth="1"/>
    <col min="11545" max="11545" width="26.7109375" style="36" customWidth="1"/>
    <col min="11546" max="11546" width="30.140625" style="36" customWidth="1"/>
    <col min="11547" max="11547" width="24.42578125" style="36" customWidth="1"/>
    <col min="11548" max="11548" width="30.42578125" style="36" customWidth="1"/>
    <col min="11549" max="11549" width="30.85546875" style="36" customWidth="1"/>
    <col min="11550" max="11550" width="30.7109375" style="36" customWidth="1"/>
    <col min="11551" max="11551" width="32" style="36" customWidth="1"/>
    <col min="11552" max="11552" width="29.85546875" style="36" customWidth="1"/>
    <col min="11553" max="11553" width="0" style="36" hidden="1" customWidth="1"/>
    <col min="11554" max="11554" width="27.7109375" style="36" customWidth="1"/>
    <col min="11555" max="11555" width="25.42578125" style="36" customWidth="1"/>
    <col min="11556" max="11556" width="0" style="36" hidden="1" customWidth="1"/>
    <col min="11557" max="11557" width="27.28515625" style="36" customWidth="1"/>
    <col min="11558" max="11558" width="26.42578125" style="36" customWidth="1"/>
    <col min="11559" max="11559" width="24.28515625" style="36" customWidth="1"/>
    <col min="11560" max="11560" width="22.7109375" style="36" customWidth="1"/>
    <col min="11561" max="11561" width="53.7109375" style="36" customWidth="1"/>
    <col min="11562" max="11562" width="43.28515625" style="36" customWidth="1"/>
    <col min="11563" max="11563" width="32.42578125" style="36" customWidth="1"/>
    <col min="11564" max="11564" width="31.85546875" style="36" customWidth="1"/>
    <col min="11565" max="11565" width="48" style="36" customWidth="1"/>
    <col min="11566" max="11566" width="37.42578125" style="36" customWidth="1"/>
    <col min="11567" max="11567" width="38.42578125" style="36" customWidth="1"/>
    <col min="11568" max="11568" width="42.42578125" style="36" customWidth="1"/>
    <col min="11569" max="11569" width="48.7109375" style="36" customWidth="1"/>
    <col min="11570" max="11572" width="63.42578125" style="36" customWidth="1"/>
    <col min="11573" max="11776" width="11.42578125" style="36"/>
    <col min="11777" max="11777" width="0" style="36" hidden="1" customWidth="1"/>
    <col min="11778" max="11778" width="2.5703125" style="36" customWidth="1"/>
    <col min="11779" max="11779" width="24.85546875" style="36" customWidth="1"/>
    <col min="11780" max="11780" width="17.85546875" style="36" customWidth="1"/>
    <col min="11781" max="11781" width="19.85546875" style="36" customWidth="1"/>
    <col min="11782" max="11782" width="71.140625" style="36" customWidth="1"/>
    <col min="11783" max="11783" width="30" style="36" customWidth="1"/>
    <col min="11784" max="11784" width="26.7109375" style="36" customWidth="1"/>
    <col min="11785" max="11785" width="28.140625" style="36" customWidth="1"/>
    <col min="11786" max="11786" width="0" style="36" hidden="1" customWidth="1"/>
    <col min="11787" max="11787" width="35.7109375" style="36" customWidth="1"/>
    <col min="11788" max="11788" width="0" style="36" hidden="1" customWidth="1"/>
    <col min="11789" max="11789" width="46.42578125" style="36" customWidth="1"/>
    <col min="11790" max="11790" width="0" style="36" hidden="1" customWidth="1"/>
    <col min="11791" max="11791" width="53.7109375" style="36" customWidth="1"/>
    <col min="11792" max="11792" width="0" style="36" hidden="1" customWidth="1"/>
    <col min="11793" max="11793" width="40.28515625" style="36" customWidth="1"/>
    <col min="11794" max="11794" width="0" style="36" hidden="1" customWidth="1"/>
    <col min="11795" max="11795" width="43.42578125" style="36" customWidth="1"/>
    <col min="11796" max="11796" width="0" style="36" hidden="1" customWidth="1"/>
    <col min="11797" max="11797" width="39.28515625" style="36" customWidth="1"/>
    <col min="11798" max="11798" width="0" style="36" hidden="1" customWidth="1"/>
    <col min="11799" max="11799" width="22.42578125" style="36" customWidth="1"/>
    <col min="11800" max="11800" width="27.7109375" style="36" customWidth="1"/>
    <col min="11801" max="11801" width="26.7109375" style="36" customWidth="1"/>
    <col min="11802" max="11802" width="30.140625" style="36" customWidth="1"/>
    <col min="11803" max="11803" width="24.42578125" style="36" customWidth="1"/>
    <col min="11804" max="11804" width="30.42578125" style="36" customWidth="1"/>
    <col min="11805" max="11805" width="30.85546875" style="36" customWidth="1"/>
    <col min="11806" max="11806" width="30.7109375" style="36" customWidth="1"/>
    <col min="11807" max="11807" width="32" style="36" customWidth="1"/>
    <col min="11808" max="11808" width="29.85546875" style="36" customWidth="1"/>
    <col min="11809" max="11809" width="0" style="36" hidden="1" customWidth="1"/>
    <col min="11810" max="11810" width="27.7109375" style="36" customWidth="1"/>
    <col min="11811" max="11811" width="25.42578125" style="36" customWidth="1"/>
    <col min="11812" max="11812" width="0" style="36" hidden="1" customWidth="1"/>
    <col min="11813" max="11813" width="27.28515625" style="36" customWidth="1"/>
    <col min="11814" max="11814" width="26.42578125" style="36" customWidth="1"/>
    <col min="11815" max="11815" width="24.28515625" style="36" customWidth="1"/>
    <col min="11816" max="11816" width="22.7109375" style="36" customWidth="1"/>
    <col min="11817" max="11817" width="53.7109375" style="36" customWidth="1"/>
    <col min="11818" max="11818" width="43.28515625" style="36" customWidth="1"/>
    <col min="11819" max="11819" width="32.42578125" style="36" customWidth="1"/>
    <col min="11820" max="11820" width="31.85546875" style="36" customWidth="1"/>
    <col min="11821" max="11821" width="48" style="36" customWidth="1"/>
    <col min="11822" max="11822" width="37.42578125" style="36" customWidth="1"/>
    <col min="11823" max="11823" width="38.42578125" style="36" customWidth="1"/>
    <col min="11824" max="11824" width="42.42578125" style="36" customWidth="1"/>
    <col min="11825" max="11825" width="48.7109375" style="36" customWidth="1"/>
    <col min="11826" max="11828" width="63.42578125" style="36" customWidth="1"/>
    <col min="11829" max="12032" width="11.42578125" style="36"/>
    <col min="12033" max="12033" width="0" style="36" hidden="1" customWidth="1"/>
    <col min="12034" max="12034" width="2.5703125" style="36" customWidth="1"/>
    <col min="12035" max="12035" width="24.85546875" style="36" customWidth="1"/>
    <col min="12036" max="12036" width="17.85546875" style="36" customWidth="1"/>
    <col min="12037" max="12037" width="19.85546875" style="36" customWidth="1"/>
    <col min="12038" max="12038" width="71.140625" style="36" customWidth="1"/>
    <col min="12039" max="12039" width="30" style="36" customWidth="1"/>
    <col min="12040" max="12040" width="26.7109375" style="36" customWidth="1"/>
    <col min="12041" max="12041" width="28.140625" style="36" customWidth="1"/>
    <col min="12042" max="12042" width="0" style="36" hidden="1" customWidth="1"/>
    <col min="12043" max="12043" width="35.7109375" style="36" customWidth="1"/>
    <col min="12044" max="12044" width="0" style="36" hidden="1" customWidth="1"/>
    <col min="12045" max="12045" width="46.42578125" style="36" customWidth="1"/>
    <col min="12046" max="12046" width="0" style="36" hidden="1" customWidth="1"/>
    <col min="12047" max="12047" width="53.7109375" style="36" customWidth="1"/>
    <col min="12048" max="12048" width="0" style="36" hidden="1" customWidth="1"/>
    <col min="12049" max="12049" width="40.28515625" style="36" customWidth="1"/>
    <col min="12050" max="12050" width="0" style="36" hidden="1" customWidth="1"/>
    <col min="12051" max="12051" width="43.42578125" style="36" customWidth="1"/>
    <col min="12052" max="12052" width="0" style="36" hidden="1" customWidth="1"/>
    <col min="12053" max="12053" width="39.28515625" style="36" customWidth="1"/>
    <col min="12054" max="12054" width="0" style="36" hidden="1" customWidth="1"/>
    <col min="12055" max="12055" width="22.42578125" style="36" customWidth="1"/>
    <col min="12056" max="12056" width="27.7109375" style="36" customWidth="1"/>
    <col min="12057" max="12057" width="26.7109375" style="36" customWidth="1"/>
    <col min="12058" max="12058" width="30.140625" style="36" customWidth="1"/>
    <col min="12059" max="12059" width="24.42578125" style="36" customWidth="1"/>
    <col min="12060" max="12060" width="30.42578125" style="36" customWidth="1"/>
    <col min="12061" max="12061" width="30.85546875" style="36" customWidth="1"/>
    <col min="12062" max="12062" width="30.7109375" style="36" customWidth="1"/>
    <col min="12063" max="12063" width="32" style="36" customWidth="1"/>
    <col min="12064" max="12064" width="29.85546875" style="36" customWidth="1"/>
    <col min="12065" max="12065" width="0" style="36" hidden="1" customWidth="1"/>
    <col min="12066" max="12066" width="27.7109375" style="36" customWidth="1"/>
    <col min="12067" max="12067" width="25.42578125" style="36" customWidth="1"/>
    <col min="12068" max="12068" width="0" style="36" hidden="1" customWidth="1"/>
    <col min="12069" max="12069" width="27.28515625" style="36" customWidth="1"/>
    <col min="12070" max="12070" width="26.42578125" style="36" customWidth="1"/>
    <col min="12071" max="12071" width="24.28515625" style="36" customWidth="1"/>
    <col min="12072" max="12072" width="22.7109375" style="36" customWidth="1"/>
    <col min="12073" max="12073" width="53.7109375" style="36" customWidth="1"/>
    <col min="12074" max="12074" width="43.28515625" style="36" customWidth="1"/>
    <col min="12075" max="12075" width="32.42578125" style="36" customWidth="1"/>
    <col min="12076" max="12076" width="31.85546875" style="36" customWidth="1"/>
    <col min="12077" max="12077" width="48" style="36" customWidth="1"/>
    <col min="12078" max="12078" width="37.42578125" style="36" customWidth="1"/>
    <col min="12079" max="12079" width="38.42578125" style="36" customWidth="1"/>
    <col min="12080" max="12080" width="42.42578125" style="36" customWidth="1"/>
    <col min="12081" max="12081" width="48.7109375" style="36" customWidth="1"/>
    <col min="12082" max="12084" width="63.42578125" style="36" customWidth="1"/>
    <col min="12085" max="12288" width="11.42578125" style="36"/>
    <col min="12289" max="12289" width="0" style="36" hidden="1" customWidth="1"/>
    <col min="12290" max="12290" width="2.5703125" style="36" customWidth="1"/>
    <col min="12291" max="12291" width="24.85546875" style="36" customWidth="1"/>
    <col min="12292" max="12292" width="17.85546875" style="36" customWidth="1"/>
    <col min="12293" max="12293" width="19.85546875" style="36" customWidth="1"/>
    <col min="12294" max="12294" width="71.140625" style="36" customWidth="1"/>
    <col min="12295" max="12295" width="30" style="36" customWidth="1"/>
    <col min="12296" max="12296" width="26.7109375" style="36" customWidth="1"/>
    <col min="12297" max="12297" width="28.140625" style="36" customWidth="1"/>
    <col min="12298" max="12298" width="0" style="36" hidden="1" customWidth="1"/>
    <col min="12299" max="12299" width="35.7109375" style="36" customWidth="1"/>
    <col min="12300" max="12300" width="0" style="36" hidden="1" customWidth="1"/>
    <col min="12301" max="12301" width="46.42578125" style="36" customWidth="1"/>
    <col min="12302" max="12302" width="0" style="36" hidden="1" customWidth="1"/>
    <col min="12303" max="12303" width="53.7109375" style="36" customWidth="1"/>
    <col min="12304" max="12304" width="0" style="36" hidden="1" customWidth="1"/>
    <col min="12305" max="12305" width="40.28515625" style="36" customWidth="1"/>
    <col min="12306" max="12306" width="0" style="36" hidden="1" customWidth="1"/>
    <col min="12307" max="12307" width="43.42578125" style="36" customWidth="1"/>
    <col min="12308" max="12308" width="0" style="36" hidden="1" customWidth="1"/>
    <col min="12309" max="12309" width="39.28515625" style="36" customWidth="1"/>
    <col min="12310" max="12310" width="0" style="36" hidden="1" customWidth="1"/>
    <col min="12311" max="12311" width="22.42578125" style="36" customWidth="1"/>
    <col min="12312" max="12312" width="27.7109375" style="36" customWidth="1"/>
    <col min="12313" max="12313" width="26.7109375" style="36" customWidth="1"/>
    <col min="12314" max="12314" width="30.140625" style="36" customWidth="1"/>
    <col min="12315" max="12315" width="24.42578125" style="36" customWidth="1"/>
    <col min="12316" max="12316" width="30.42578125" style="36" customWidth="1"/>
    <col min="12317" max="12317" width="30.85546875" style="36" customWidth="1"/>
    <col min="12318" max="12318" width="30.7109375" style="36" customWidth="1"/>
    <col min="12319" max="12319" width="32" style="36" customWidth="1"/>
    <col min="12320" max="12320" width="29.85546875" style="36" customWidth="1"/>
    <col min="12321" max="12321" width="0" style="36" hidden="1" customWidth="1"/>
    <col min="12322" max="12322" width="27.7109375" style="36" customWidth="1"/>
    <col min="12323" max="12323" width="25.42578125" style="36" customWidth="1"/>
    <col min="12324" max="12324" width="0" style="36" hidden="1" customWidth="1"/>
    <col min="12325" max="12325" width="27.28515625" style="36" customWidth="1"/>
    <col min="12326" max="12326" width="26.42578125" style="36" customWidth="1"/>
    <col min="12327" max="12327" width="24.28515625" style="36" customWidth="1"/>
    <col min="12328" max="12328" width="22.7109375" style="36" customWidth="1"/>
    <col min="12329" max="12329" width="53.7109375" style="36" customWidth="1"/>
    <col min="12330" max="12330" width="43.28515625" style="36" customWidth="1"/>
    <col min="12331" max="12331" width="32.42578125" style="36" customWidth="1"/>
    <col min="12332" max="12332" width="31.85546875" style="36" customWidth="1"/>
    <col min="12333" max="12333" width="48" style="36" customWidth="1"/>
    <col min="12334" max="12334" width="37.42578125" style="36" customWidth="1"/>
    <col min="12335" max="12335" width="38.42578125" style="36" customWidth="1"/>
    <col min="12336" max="12336" width="42.42578125" style="36" customWidth="1"/>
    <col min="12337" max="12337" width="48.7109375" style="36" customWidth="1"/>
    <col min="12338" max="12340" width="63.42578125" style="36" customWidth="1"/>
    <col min="12341" max="12544" width="11.42578125" style="36"/>
    <col min="12545" max="12545" width="0" style="36" hidden="1" customWidth="1"/>
    <col min="12546" max="12546" width="2.5703125" style="36" customWidth="1"/>
    <col min="12547" max="12547" width="24.85546875" style="36" customWidth="1"/>
    <col min="12548" max="12548" width="17.85546875" style="36" customWidth="1"/>
    <col min="12549" max="12549" width="19.85546875" style="36" customWidth="1"/>
    <col min="12550" max="12550" width="71.140625" style="36" customWidth="1"/>
    <col min="12551" max="12551" width="30" style="36" customWidth="1"/>
    <col min="12552" max="12552" width="26.7109375" style="36" customWidth="1"/>
    <col min="12553" max="12553" width="28.140625" style="36" customWidth="1"/>
    <col min="12554" max="12554" width="0" style="36" hidden="1" customWidth="1"/>
    <col min="12555" max="12555" width="35.7109375" style="36" customWidth="1"/>
    <col min="12556" max="12556" width="0" style="36" hidden="1" customWidth="1"/>
    <col min="12557" max="12557" width="46.42578125" style="36" customWidth="1"/>
    <col min="12558" max="12558" width="0" style="36" hidden="1" customWidth="1"/>
    <col min="12559" max="12559" width="53.7109375" style="36" customWidth="1"/>
    <col min="12560" max="12560" width="0" style="36" hidden="1" customWidth="1"/>
    <col min="12561" max="12561" width="40.28515625" style="36" customWidth="1"/>
    <col min="12562" max="12562" width="0" style="36" hidden="1" customWidth="1"/>
    <col min="12563" max="12563" width="43.42578125" style="36" customWidth="1"/>
    <col min="12564" max="12564" width="0" style="36" hidden="1" customWidth="1"/>
    <col min="12565" max="12565" width="39.28515625" style="36" customWidth="1"/>
    <col min="12566" max="12566" width="0" style="36" hidden="1" customWidth="1"/>
    <col min="12567" max="12567" width="22.42578125" style="36" customWidth="1"/>
    <col min="12568" max="12568" width="27.7109375" style="36" customWidth="1"/>
    <col min="12569" max="12569" width="26.7109375" style="36" customWidth="1"/>
    <col min="12570" max="12570" width="30.140625" style="36" customWidth="1"/>
    <col min="12571" max="12571" width="24.42578125" style="36" customWidth="1"/>
    <col min="12572" max="12572" width="30.42578125" style="36" customWidth="1"/>
    <col min="12573" max="12573" width="30.85546875" style="36" customWidth="1"/>
    <col min="12574" max="12574" width="30.7109375" style="36" customWidth="1"/>
    <col min="12575" max="12575" width="32" style="36" customWidth="1"/>
    <col min="12576" max="12576" width="29.85546875" style="36" customWidth="1"/>
    <col min="12577" max="12577" width="0" style="36" hidden="1" customWidth="1"/>
    <col min="12578" max="12578" width="27.7109375" style="36" customWidth="1"/>
    <col min="12579" max="12579" width="25.42578125" style="36" customWidth="1"/>
    <col min="12580" max="12580" width="0" style="36" hidden="1" customWidth="1"/>
    <col min="12581" max="12581" width="27.28515625" style="36" customWidth="1"/>
    <col min="12582" max="12582" width="26.42578125" style="36" customWidth="1"/>
    <col min="12583" max="12583" width="24.28515625" style="36" customWidth="1"/>
    <col min="12584" max="12584" width="22.7109375" style="36" customWidth="1"/>
    <col min="12585" max="12585" width="53.7109375" style="36" customWidth="1"/>
    <col min="12586" max="12586" width="43.28515625" style="36" customWidth="1"/>
    <col min="12587" max="12587" width="32.42578125" style="36" customWidth="1"/>
    <col min="12588" max="12588" width="31.85546875" style="36" customWidth="1"/>
    <col min="12589" max="12589" width="48" style="36" customWidth="1"/>
    <col min="12590" max="12590" width="37.42578125" style="36" customWidth="1"/>
    <col min="12591" max="12591" width="38.42578125" style="36" customWidth="1"/>
    <col min="12592" max="12592" width="42.42578125" style="36" customWidth="1"/>
    <col min="12593" max="12593" width="48.7109375" style="36" customWidth="1"/>
    <col min="12594" max="12596" width="63.42578125" style="36" customWidth="1"/>
    <col min="12597" max="12800" width="11.42578125" style="36"/>
    <col min="12801" max="12801" width="0" style="36" hidden="1" customWidth="1"/>
    <col min="12802" max="12802" width="2.5703125" style="36" customWidth="1"/>
    <col min="12803" max="12803" width="24.85546875" style="36" customWidth="1"/>
    <col min="12804" max="12804" width="17.85546875" style="36" customWidth="1"/>
    <col min="12805" max="12805" width="19.85546875" style="36" customWidth="1"/>
    <col min="12806" max="12806" width="71.140625" style="36" customWidth="1"/>
    <col min="12807" max="12807" width="30" style="36" customWidth="1"/>
    <col min="12808" max="12808" width="26.7109375" style="36" customWidth="1"/>
    <col min="12809" max="12809" width="28.140625" style="36" customWidth="1"/>
    <col min="12810" max="12810" width="0" style="36" hidden="1" customWidth="1"/>
    <col min="12811" max="12811" width="35.7109375" style="36" customWidth="1"/>
    <col min="12812" max="12812" width="0" style="36" hidden="1" customWidth="1"/>
    <col min="12813" max="12813" width="46.42578125" style="36" customWidth="1"/>
    <col min="12814" max="12814" width="0" style="36" hidden="1" customWidth="1"/>
    <col min="12815" max="12815" width="53.7109375" style="36" customWidth="1"/>
    <col min="12816" max="12816" width="0" style="36" hidden="1" customWidth="1"/>
    <col min="12817" max="12817" width="40.28515625" style="36" customWidth="1"/>
    <col min="12818" max="12818" width="0" style="36" hidden="1" customWidth="1"/>
    <col min="12819" max="12819" width="43.42578125" style="36" customWidth="1"/>
    <col min="12820" max="12820" width="0" style="36" hidden="1" customWidth="1"/>
    <col min="12821" max="12821" width="39.28515625" style="36" customWidth="1"/>
    <col min="12822" max="12822" width="0" style="36" hidden="1" customWidth="1"/>
    <col min="12823" max="12823" width="22.42578125" style="36" customWidth="1"/>
    <col min="12824" max="12824" width="27.7109375" style="36" customWidth="1"/>
    <col min="12825" max="12825" width="26.7109375" style="36" customWidth="1"/>
    <col min="12826" max="12826" width="30.140625" style="36" customWidth="1"/>
    <col min="12827" max="12827" width="24.42578125" style="36" customWidth="1"/>
    <col min="12828" max="12828" width="30.42578125" style="36" customWidth="1"/>
    <col min="12829" max="12829" width="30.85546875" style="36" customWidth="1"/>
    <col min="12830" max="12830" width="30.7109375" style="36" customWidth="1"/>
    <col min="12831" max="12831" width="32" style="36" customWidth="1"/>
    <col min="12832" max="12832" width="29.85546875" style="36" customWidth="1"/>
    <col min="12833" max="12833" width="0" style="36" hidden="1" customWidth="1"/>
    <col min="12834" max="12834" width="27.7109375" style="36" customWidth="1"/>
    <col min="12835" max="12835" width="25.42578125" style="36" customWidth="1"/>
    <col min="12836" max="12836" width="0" style="36" hidden="1" customWidth="1"/>
    <col min="12837" max="12837" width="27.28515625" style="36" customWidth="1"/>
    <col min="12838" max="12838" width="26.42578125" style="36" customWidth="1"/>
    <col min="12839" max="12839" width="24.28515625" style="36" customWidth="1"/>
    <col min="12840" max="12840" width="22.7109375" style="36" customWidth="1"/>
    <col min="12841" max="12841" width="53.7109375" style="36" customWidth="1"/>
    <col min="12842" max="12842" width="43.28515625" style="36" customWidth="1"/>
    <col min="12843" max="12843" width="32.42578125" style="36" customWidth="1"/>
    <col min="12844" max="12844" width="31.85546875" style="36" customWidth="1"/>
    <col min="12845" max="12845" width="48" style="36" customWidth="1"/>
    <col min="12846" max="12846" width="37.42578125" style="36" customWidth="1"/>
    <col min="12847" max="12847" width="38.42578125" style="36" customWidth="1"/>
    <col min="12848" max="12848" width="42.42578125" style="36" customWidth="1"/>
    <col min="12849" max="12849" width="48.7109375" style="36" customWidth="1"/>
    <col min="12850" max="12852" width="63.42578125" style="36" customWidth="1"/>
    <col min="12853" max="13056" width="11.42578125" style="36"/>
    <col min="13057" max="13057" width="0" style="36" hidden="1" customWidth="1"/>
    <col min="13058" max="13058" width="2.5703125" style="36" customWidth="1"/>
    <col min="13059" max="13059" width="24.85546875" style="36" customWidth="1"/>
    <col min="13060" max="13060" width="17.85546875" style="36" customWidth="1"/>
    <col min="13061" max="13061" width="19.85546875" style="36" customWidth="1"/>
    <col min="13062" max="13062" width="71.140625" style="36" customWidth="1"/>
    <col min="13063" max="13063" width="30" style="36" customWidth="1"/>
    <col min="13064" max="13064" width="26.7109375" style="36" customWidth="1"/>
    <col min="13065" max="13065" width="28.140625" style="36" customWidth="1"/>
    <col min="13066" max="13066" width="0" style="36" hidden="1" customWidth="1"/>
    <col min="13067" max="13067" width="35.7109375" style="36" customWidth="1"/>
    <col min="13068" max="13068" width="0" style="36" hidden="1" customWidth="1"/>
    <col min="13069" max="13069" width="46.42578125" style="36" customWidth="1"/>
    <col min="13070" max="13070" width="0" style="36" hidden="1" customWidth="1"/>
    <col min="13071" max="13071" width="53.7109375" style="36" customWidth="1"/>
    <col min="13072" max="13072" width="0" style="36" hidden="1" customWidth="1"/>
    <col min="13073" max="13073" width="40.28515625" style="36" customWidth="1"/>
    <col min="13074" max="13074" width="0" style="36" hidden="1" customWidth="1"/>
    <col min="13075" max="13075" width="43.42578125" style="36" customWidth="1"/>
    <col min="13076" max="13076" width="0" style="36" hidden="1" customWidth="1"/>
    <col min="13077" max="13077" width="39.28515625" style="36" customWidth="1"/>
    <col min="13078" max="13078" width="0" style="36" hidden="1" customWidth="1"/>
    <col min="13079" max="13079" width="22.42578125" style="36" customWidth="1"/>
    <col min="13080" max="13080" width="27.7109375" style="36" customWidth="1"/>
    <col min="13081" max="13081" width="26.7109375" style="36" customWidth="1"/>
    <col min="13082" max="13082" width="30.140625" style="36" customWidth="1"/>
    <col min="13083" max="13083" width="24.42578125" style="36" customWidth="1"/>
    <col min="13084" max="13084" width="30.42578125" style="36" customWidth="1"/>
    <col min="13085" max="13085" width="30.85546875" style="36" customWidth="1"/>
    <col min="13086" max="13086" width="30.7109375" style="36" customWidth="1"/>
    <col min="13087" max="13087" width="32" style="36" customWidth="1"/>
    <col min="13088" max="13088" width="29.85546875" style="36" customWidth="1"/>
    <col min="13089" max="13089" width="0" style="36" hidden="1" customWidth="1"/>
    <col min="13090" max="13090" width="27.7109375" style="36" customWidth="1"/>
    <col min="13091" max="13091" width="25.42578125" style="36" customWidth="1"/>
    <col min="13092" max="13092" width="0" style="36" hidden="1" customWidth="1"/>
    <col min="13093" max="13093" width="27.28515625" style="36" customWidth="1"/>
    <col min="13094" max="13094" width="26.42578125" style="36" customWidth="1"/>
    <col min="13095" max="13095" width="24.28515625" style="36" customWidth="1"/>
    <col min="13096" max="13096" width="22.7109375" style="36" customWidth="1"/>
    <col min="13097" max="13097" width="53.7109375" style="36" customWidth="1"/>
    <col min="13098" max="13098" width="43.28515625" style="36" customWidth="1"/>
    <col min="13099" max="13099" width="32.42578125" style="36" customWidth="1"/>
    <col min="13100" max="13100" width="31.85546875" style="36" customWidth="1"/>
    <col min="13101" max="13101" width="48" style="36" customWidth="1"/>
    <col min="13102" max="13102" width="37.42578125" style="36" customWidth="1"/>
    <col min="13103" max="13103" width="38.42578125" style="36" customWidth="1"/>
    <col min="13104" max="13104" width="42.42578125" style="36" customWidth="1"/>
    <col min="13105" max="13105" width="48.7109375" style="36" customWidth="1"/>
    <col min="13106" max="13108" width="63.42578125" style="36" customWidth="1"/>
    <col min="13109" max="13312" width="11.42578125" style="36"/>
    <col min="13313" max="13313" width="0" style="36" hidden="1" customWidth="1"/>
    <col min="13314" max="13314" width="2.5703125" style="36" customWidth="1"/>
    <col min="13315" max="13315" width="24.85546875" style="36" customWidth="1"/>
    <col min="13316" max="13316" width="17.85546875" style="36" customWidth="1"/>
    <col min="13317" max="13317" width="19.85546875" style="36" customWidth="1"/>
    <col min="13318" max="13318" width="71.140625" style="36" customWidth="1"/>
    <col min="13319" max="13319" width="30" style="36" customWidth="1"/>
    <col min="13320" max="13320" width="26.7109375" style="36" customWidth="1"/>
    <col min="13321" max="13321" width="28.140625" style="36" customWidth="1"/>
    <col min="13322" max="13322" width="0" style="36" hidden="1" customWidth="1"/>
    <col min="13323" max="13323" width="35.7109375" style="36" customWidth="1"/>
    <col min="13324" max="13324" width="0" style="36" hidden="1" customWidth="1"/>
    <col min="13325" max="13325" width="46.42578125" style="36" customWidth="1"/>
    <col min="13326" max="13326" width="0" style="36" hidden="1" customWidth="1"/>
    <col min="13327" max="13327" width="53.7109375" style="36" customWidth="1"/>
    <col min="13328" max="13328" width="0" style="36" hidden="1" customWidth="1"/>
    <col min="13329" max="13329" width="40.28515625" style="36" customWidth="1"/>
    <col min="13330" max="13330" width="0" style="36" hidden="1" customWidth="1"/>
    <col min="13331" max="13331" width="43.42578125" style="36" customWidth="1"/>
    <col min="13332" max="13332" width="0" style="36" hidden="1" customWidth="1"/>
    <col min="13333" max="13333" width="39.28515625" style="36" customWidth="1"/>
    <col min="13334" max="13334" width="0" style="36" hidden="1" customWidth="1"/>
    <col min="13335" max="13335" width="22.42578125" style="36" customWidth="1"/>
    <col min="13336" max="13336" width="27.7109375" style="36" customWidth="1"/>
    <col min="13337" max="13337" width="26.7109375" style="36" customWidth="1"/>
    <col min="13338" max="13338" width="30.140625" style="36" customWidth="1"/>
    <col min="13339" max="13339" width="24.42578125" style="36" customWidth="1"/>
    <col min="13340" max="13340" width="30.42578125" style="36" customWidth="1"/>
    <col min="13341" max="13341" width="30.85546875" style="36" customWidth="1"/>
    <col min="13342" max="13342" width="30.7109375" style="36" customWidth="1"/>
    <col min="13343" max="13343" width="32" style="36" customWidth="1"/>
    <col min="13344" max="13344" width="29.85546875" style="36" customWidth="1"/>
    <col min="13345" max="13345" width="0" style="36" hidden="1" customWidth="1"/>
    <col min="13346" max="13346" width="27.7109375" style="36" customWidth="1"/>
    <col min="13347" max="13347" width="25.42578125" style="36" customWidth="1"/>
    <col min="13348" max="13348" width="0" style="36" hidden="1" customWidth="1"/>
    <col min="13349" max="13349" width="27.28515625" style="36" customWidth="1"/>
    <col min="13350" max="13350" width="26.42578125" style="36" customWidth="1"/>
    <col min="13351" max="13351" width="24.28515625" style="36" customWidth="1"/>
    <col min="13352" max="13352" width="22.7109375" style="36" customWidth="1"/>
    <col min="13353" max="13353" width="53.7109375" style="36" customWidth="1"/>
    <col min="13354" max="13354" width="43.28515625" style="36" customWidth="1"/>
    <col min="13355" max="13355" width="32.42578125" style="36" customWidth="1"/>
    <col min="13356" max="13356" width="31.85546875" style="36" customWidth="1"/>
    <col min="13357" max="13357" width="48" style="36" customWidth="1"/>
    <col min="13358" max="13358" width="37.42578125" style="36" customWidth="1"/>
    <col min="13359" max="13359" width="38.42578125" style="36" customWidth="1"/>
    <col min="13360" max="13360" width="42.42578125" style="36" customWidth="1"/>
    <col min="13361" max="13361" width="48.7109375" style="36" customWidth="1"/>
    <col min="13362" max="13364" width="63.42578125" style="36" customWidth="1"/>
    <col min="13365" max="13568" width="11.42578125" style="36"/>
    <col min="13569" max="13569" width="0" style="36" hidden="1" customWidth="1"/>
    <col min="13570" max="13570" width="2.5703125" style="36" customWidth="1"/>
    <col min="13571" max="13571" width="24.85546875" style="36" customWidth="1"/>
    <col min="13572" max="13572" width="17.85546875" style="36" customWidth="1"/>
    <col min="13573" max="13573" width="19.85546875" style="36" customWidth="1"/>
    <col min="13574" max="13574" width="71.140625" style="36" customWidth="1"/>
    <col min="13575" max="13575" width="30" style="36" customWidth="1"/>
    <col min="13576" max="13576" width="26.7109375" style="36" customWidth="1"/>
    <col min="13577" max="13577" width="28.140625" style="36" customWidth="1"/>
    <col min="13578" max="13578" width="0" style="36" hidden="1" customWidth="1"/>
    <col min="13579" max="13579" width="35.7109375" style="36" customWidth="1"/>
    <col min="13580" max="13580" width="0" style="36" hidden="1" customWidth="1"/>
    <col min="13581" max="13581" width="46.42578125" style="36" customWidth="1"/>
    <col min="13582" max="13582" width="0" style="36" hidden="1" customWidth="1"/>
    <col min="13583" max="13583" width="53.7109375" style="36" customWidth="1"/>
    <col min="13584" max="13584" width="0" style="36" hidden="1" customWidth="1"/>
    <col min="13585" max="13585" width="40.28515625" style="36" customWidth="1"/>
    <col min="13586" max="13586" width="0" style="36" hidden="1" customWidth="1"/>
    <col min="13587" max="13587" width="43.42578125" style="36" customWidth="1"/>
    <col min="13588" max="13588" width="0" style="36" hidden="1" customWidth="1"/>
    <col min="13589" max="13589" width="39.28515625" style="36" customWidth="1"/>
    <col min="13590" max="13590" width="0" style="36" hidden="1" customWidth="1"/>
    <col min="13591" max="13591" width="22.42578125" style="36" customWidth="1"/>
    <col min="13592" max="13592" width="27.7109375" style="36" customWidth="1"/>
    <col min="13593" max="13593" width="26.7109375" style="36" customWidth="1"/>
    <col min="13594" max="13594" width="30.140625" style="36" customWidth="1"/>
    <col min="13595" max="13595" width="24.42578125" style="36" customWidth="1"/>
    <col min="13596" max="13596" width="30.42578125" style="36" customWidth="1"/>
    <col min="13597" max="13597" width="30.85546875" style="36" customWidth="1"/>
    <col min="13598" max="13598" width="30.7109375" style="36" customWidth="1"/>
    <col min="13599" max="13599" width="32" style="36" customWidth="1"/>
    <col min="13600" max="13600" width="29.85546875" style="36" customWidth="1"/>
    <col min="13601" max="13601" width="0" style="36" hidden="1" customWidth="1"/>
    <col min="13602" max="13602" width="27.7109375" style="36" customWidth="1"/>
    <col min="13603" max="13603" width="25.42578125" style="36" customWidth="1"/>
    <col min="13604" max="13604" width="0" style="36" hidden="1" customWidth="1"/>
    <col min="13605" max="13605" width="27.28515625" style="36" customWidth="1"/>
    <col min="13606" max="13606" width="26.42578125" style="36" customWidth="1"/>
    <col min="13607" max="13607" width="24.28515625" style="36" customWidth="1"/>
    <col min="13608" max="13608" width="22.7109375" style="36" customWidth="1"/>
    <col min="13609" max="13609" width="53.7109375" style="36" customWidth="1"/>
    <col min="13610" max="13610" width="43.28515625" style="36" customWidth="1"/>
    <col min="13611" max="13611" width="32.42578125" style="36" customWidth="1"/>
    <col min="13612" max="13612" width="31.85546875" style="36" customWidth="1"/>
    <col min="13613" max="13613" width="48" style="36" customWidth="1"/>
    <col min="13614" max="13614" width="37.42578125" style="36" customWidth="1"/>
    <col min="13615" max="13615" width="38.42578125" style="36" customWidth="1"/>
    <col min="13616" max="13616" width="42.42578125" style="36" customWidth="1"/>
    <col min="13617" max="13617" width="48.7109375" style="36" customWidth="1"/>
    <col min="13618" max="13620" width="63.42578125" style="36" customWidth="1"/>
    <col min="13621" max="13824" width="11.42578125" style="36"/>
    <col min="13825" max="13825" width="0" style="36" hidden="1" customWidth="1"/>
    <col min="13826" max="13826" width="2.5703125" style="36" customWidth="1"/>
    <col min="13827" max="13827" width="24.85546875" style="36" customWidth="1"/>
    <col min="13828" max="13828" width="17.85546875" style="36" customWidth="1"/>
    <col min="13829" max="13829" width="19.85546875" style="36" customWidth="1"/>
    <col min="13830" max="13830" width="71.140625" style="36" customWidth="1"/>
    <col min="13831" max="13831" width="30" style="36" customWidth="1"/>
    <col min="13832" max="13832" width="26.7109375" style="36" customWidth="1"/>
    <col min="13833" max="13833" width="28.140625" style="36" customWidth="1"/>
    <col min="13834" max="13834" width="0" style="36" hidden="1" customWidth="1"/>
    <col min="13835" max="13835" width="35.7109375" style="36" customWidth="1"/>
    <col min="13836" max="13836" width="0" style="36" hidden="1" customWidth="1"/>
    <col min="13837" max="13837" width="46.42578125" style="36" customWidth="1"/>
    <col min="13838" max="13838" width="0" style="36" hidden="1" customWidth="1"/>
    <col min="13839" max="13839" width="53.7109375" style="36" customWidth="1"/>
    <col min="13840" max="13840" width="0" style="36" hidden="1" customWidth="1"/>
    <col min="13841" max="13841" width="40.28515625" style="36" customWidth="1"/>
    <col min="13842" max="13842" width="0" style="36" hidden="1" customWidth="1"/>
    <col min="13843" max="13843" width="43.42578125" style="36" customWidth="1"/>
    <col min="13844" max="13844" width="0" style="36" hidden="1" customWidth="1"/>
    <col min="13845" max="13845" width="39.28515625" style="36" customWidth="1"/>
    <col min="13846" max="13846" width="0" style="36" hidden="1" customWidth="1"/>
    <col min="13847" max="13847" width="22.42578125" style="36" customWidth="1"/>
    <col min="13848" max="13848" width="27.7109375" style="36" customWidth="1"/>
    <col min="13849" max="13849" width="26.7109375" style="36" customWidth="1"/>
    <col min="13850" max="13850" width="30.140625" style="36" customWidth="1"/>
    <col min="13851" max="13851" width="24.42578125" style="36" customWidth="1"/>
    <col min="13852" max="13852" width="30.42578125" style="36" customWidth="1"/>
    <col min="13853" max="13853" width="30.85546875" style="36" customWidth="1"/>
    <col min="13854" max="13854" width="30.7109375" style="36" customWidth="1"/>
    <col min="13855" max="13855" width="32" style="36" customWidth="1"/>
    <col min="13856" max="13856" width="29.85546875" style="36" customWidth="1"/>
    <col min="13857" max="13857" width="0" style="36" hidden="1" customWidth="1"/>
    <col min="13858" max="13858" width="27.7109375" style="36" customWidth="1"/>
    <col min="13859" max="13859" width="25.42578125" style="36" customWidth="1"/>
    <col min="13860" max="13860" width="0" style="36" hidden="1" customWidth="1"/>
    <col min="13861" max="13861" width="27.28515625" style="36" customWidth="1"/>
    <col min="13862" max="13862" width="26.42578125" style="36" customWidth="1"/>
    <col min="13863" max="13863" width="24.28515625" style="36" customWidth="1"/>
    <col min="13864" max="13864" width="22.7109375" style="36" customWidth="1"/>
    <col min="13865" max="13865" width="53.7109375" style="36" customWidth="1"/>
    <col min="13866" max="13866" width="43.28515625" style="36" customWidth="1"/>
    <col min="13867" max="13867" width="32.42578125" style="36" customWidth="1"/>
    <col min="13868" max="13868" width="31.85546875" style="36" customWidth="1"/>
    <col min="13869" max="13869" width="48" style="36" customWidth="1"/>
    <col min="13870" max="13870" width="37.42578125" style="36" customWidth="1"/>
    <col min="13871" max="13871" width="38.42578125" style="36" customWidth="1"/>
    <col min="13872" max="13872" width="42.42578125" style="36" customWidth="1"/>
    <col min="13873" max="13873" width="48.7109375" style="36" customWidth="1"/>
    <col min="13874" max="13876" width="63.42578125" style="36" customWidth="1"/>
    <col min="13877" max="14080" width="11.42578125" style="36"/>
    <col min="14081" max="14081" width="0" style="36" hidden="1" customWidth="1"/>
    <col min="14082" max="14082" width="2.5703125" style="36" customWidth="1"/>
    <col min="14083" max="14083" width="24.85546875" style="36" customWidth="1"/>
    <col min="14084" max="14084" width="17.85546875" style="36" customWidth="1"/>
    <col min="14085" max="14085" width="19.85546875" style="36" customWidth="1"/>
    <col min="14086" max="14086" width="71.140625" style="36" customWidth="1"/>
    <col min="14087" max="14087" width="30" style="36" customWidth="1"/>
    <col min="14088" max="14088" width="26.7109375" style="36" customWidth="1"/>
    <col min="14089" max="14089" width="28.140625" style="36" customWidth="1"/>
    <col min="14090" max="14090" width="0" style="36" hidden="1" customWidth="1"/>
    <col min="14091" max="14091" width="35.7109375" style="36" customWidth="1"/>
    <col min="14092" max="14092" width="0" style="36" hidden="1" customWidth="1"/>
    <col min="14093" max="14093" width="46.42578125" style="36" customWidth="1"/>
    <col min="14094" max="14094" width="0" style="36" hidden="1" customWidth="1"/>
    <col min="14095" max="14095" width="53.7109375" style="36" customWidth="1"/>
    <col min="14096" max="14096" width="0" style="36" hidden="1" customWidth="1"/>
    <col min="14097" max="14097" width="40.28515625" style="36" customWidth="1"/>
    <col min="14098" max="14098" width="0" style="36" hidden="1" customWidth="1"/>
    <col min="14099" max="14099" width="43.42578125" style="36" customWidth="1"/>
    <col min="14100" max="14100" width="0" style="36" hidden="1" customWidth="1"/>
    <col min="14101" max="14101" width="39.28515625" style="36" customWidth="1"/>
    <col min="14102" max="14102" width="0" style="36" hidden="1" customWidth="1"/>
    <col min="14103" max="14103" width="22.42578125" style="36" customWidth="1"/>
    <col min="14104" max="14104" width="27.7109375" style="36" customWidth="1"/>
    <col min="14105" max="14105" width="26.7109375" style="36" customWidth="1"/>
    <col min="14106" max="14106" width="30.140625" style="36" customWidth="1"/>
    <col min="14107" max="14107" width="24.42578125" style="36" customWidth="1"/>
    <col min="14108" max="14108" width="30.42578125" style="36" customWidth="1"/>
    <col min="14109" max="14109" width="30.85546875" style="36" customWidth="1"/>
    <col min="14110" max="14110" width="30.7109375" style="36" customWidth="1"/>
    <col min="14111" max="14111" width="32" style="36" customWidth="1"/>
    <col min="14112" max="14112" width="29.85546875" style="36" customWidth="1"/>
    <col min="14113" max="14113" width="0" style="36" hidden="1" customWidth="1"/>
    <col min="14114" max="14114" width="27.7109375" style="36" customWidth="1"/>
    <col min="14115" max="14115" width="25.42578125" style="36" customWidth="1"/>
    <col min="14116" max="14116" width="0" style="36" hidden="1" customWidth="1"/>
    <col min="14117" max="14117" width="27.28515625" style="36" customWidth="1"/>
    <col min="14118" max="14118" width="26.42578125" style="36" customWidth="1"/>
    <col min="14119" max="14119" width="24.28515625" style="36" customWidth="1"/>
    <col min="14120" max="14120" width="22.7109375" style="36" customWidth="1"/>
    <col min="14121" max="14121" width="53.7109375" style="36" customWidth="1"/>
    <col min="14122" max="14122" width="43.28515625" style="36" customWidth="1"/>
    <col min="14123" max="14123" width="32.42578125" style="36" customWidth="1"/>
    <col min="14124" max="14124" width="31.85546875" style="36" customWidth="1"/>
    <col min="14125" max="14125" width="48" style="36" customWidth="1"/>
    <col min="14126" max="14126" width="37.42578125" style="36" customWidth="1"/>
    <col min="14127" max="14127" width="38.42578125" style="36" customWidth="1"/>
    <col min="14128" max="14128" width="42.42578125" style="36" customWidth="1"/>
    <col min="14129" max="14129" width="48.7109375" style="36" customWidth="1"/>
    <col min="14130" max="14132" width="63.42578125" style="36" customWidth="1"/>
    <col min="14133" max="14336" width="11.42578125" style="36"/>
    <col min="14337" max="14337" width="0" style="36" hidden="1" customWidth="1"/>
    <col min="14338" max="14338" width="2.5703125" style="36" customWidth="1"/>
    <col min="14339" max="14339" width="24.85546875" style="36" customWidth="1"/>
    <col min="14340" max="14340" width="17.85546875" style="36" customWidth="1"/>
    <col min="14341" max="14341" width="19.85546875" style="36" customWidth="1"/>
    <col min="14342" max="14342" width="71.140625" style="36" customWidth="1"/>
    <col min="14343" max="14343" width="30" style="36" customWidth="1"/>
    <col min="14344" max="14344" width="26.7109375" style="36" customWidth="1"/>
    <col min="14345" max="14345" width="28.140625" style="36" customWidth="1"/>
    <col min="14346" max="14346" width="0" style="36" hidden="1" customWidth="1"/>
    <col min="14347" max="14347" width="35.7109375" style="36" customWidth="1"/>
    <col min="14348" max="14348" width="0" style="36" hidden="1" customWidth="1"/>
    <col min="14349" max="14349" width="46.42578125" style="36" customWidth="1"/>
    <col min="14350" max="14350" width="0" style="36" hidden="1" customWidth="1"/>
    <col min="14351" max="14351" width="53.7109375" style="36" customWidth="1"/>
    <col min="14352" max="14352" width="0" style="36" hidden="1" customWidth="1"/>
    <col min="14353" max="14353" width="40.28515625" style="36" customWidth="1"/>
    <col min="14354" max="14354" width="0" style="36" hidden="1" customWidth="1"/>
    <col min="14355" max="14355" width="43.42578125" style="36" customWidth="1"/>
    <col min="14356" max="14356" width="0" style="36" hidden="1" customWidth="1"/>
    <col min="14357" max="14357" width="39.28515625" style="36" customWidth="1"/>
    <col min="14358" max="14358" width="0" style="36" hidden="1" customWidth="1"/>
    <col min="14359" max="14359" width="22.42578125" style="36" customWidth="1"/>
    <col min="14360" max="14360" width="27.7109375" style="36" customWidth="1"/>
    <col min="14361" max="14361" width="26.7109375" style="36" customWidth="1"/>
    <col min="14362" max="14362" width="30.140625" style="36" customWidth="1"/>
    <col min="14363" max="14363" width="24.42578125" style="36" customWidth="1"/>
    <col min="14364" max="14364" width="30.42578125" style="36" customWidth="1"/>
    <col min="14365" max="14365" width="30.85546875" style="36" customWidth="1"/>
    <col min="14366" max="14366" width="30.7109375" style="36" customWidth="1"/>
    <col min="14367" max="14367" width="32" style="36" customWidth="1"/>
    <col min="14368" max="14368" width="29.85546875" style="36" customWidth="1"/>
    <col min="14369" max="14369" width="0" style="36" hidden="1" customWidth="1"/>
    <col min="14370" max="14370" width="27.7109375" style="36" customWidth="1"/>
    <col min="14371" max="14371" width="25.42578125" style="36" customWidth="1"/>
    <col min="14372" max="14372" width="0" style="36" hidden="1" customWidth="1"/>
    <col min="14373" max="14373" width="27.28515625" style="36" customWidth="1"/>
    <col min="14374" max="14374" width="26.42578125" style="36" customWidth="1"/>
    <col min="14375" max="14375" width="24.28515625" style="36" customWidth="1"/>
    <col min="14376" max="14376" width="22.7109375" style="36" customWidth="1"/>
    <col min="14377" max="14377" width="53.7109375" style="36" customWidth="1"/>
    <col min="14378" max="14378" width="43.28515625" style="36" customWidth="1"/>
    <col min="14379" max="14379" width="32.42578125" style="36" customWidth="1"/>
    <col min="14380" max="14380" width="31.85546875" style="36" customWidth="1"/>
    <col min="14381" max="14381" width="48" style="36" customWidth="1"/>
    <col min="14382" max="14382" width="37.42578125" style="36" customWidth="1"/>
    <col min="14383" max="14383" width="38.42578125" style="36" customWidth="1"/>
    <col min="14384" max="14384" width="42.42578125" style="36" customWidth="1"/>
    <col min="14385" max="14385" width="48.7109375" style="36" customWidth="1"/>
    <col min="14386" max="14388" width="63.42578125" style="36" customWidth="1"/>
    <col min="14389" max="14592" width="11.42578125" style="36"/>
    <col min="14593" max="14593" width="0" style="36" hidden="1" customWidth="1"/>
    <col min="14594" max="14594" width="2.5703125" style="36" customWidth="1"/>
    <col min="14595" max="14595" width="24.85546875" style="36" customWidth="1"/>
    <col min="14596" max="14596" width="17.85546875" style="36" customWidth="1"/>
    <col min="14597" max="14597" width="19.85546875" style="36" customWidth="1"/>
    <col min="14598" max="14598" width="71.140625" style="36" customWidth="1"/>
    <col min="14599" max="14599" width="30" style="36" customWidth="1"/>
    <col min="14600" max="14600" width="26.7109375" style="36" customWidth="1"/>
    <col min="14601" max="14601" width="28.140625" style="36" customWidth="1"/>
    <col min="14602" max="14602" width="0" style="36" hidden="1" customWidth="1"/>
    <col min="14603" max="14603" width="35.7109375" style="36" customWidth="1"/>
    <col min="14604" max="14604" width="0" style="36" hidden="1" customWidth="1"/>
    <col min="14605" max="14605" width="46.42578125" style="36" customWidth="1"/>
    <col min="14606" max="14606" width="0" style="36" hidden="1" customWidth="1"/>
    <col min="14607" max="14607" width="53.7109375" style="36" customWidth="1"/>
    <col min="14608" max="14608" width="0" style="36" hidden="1" customWidth="1"/>
    <col min="14609" max="14609" width="40.28515625" style="36" customWidth="1"/>
    <col min="14610" max="14610" width="0" style="36" hidden="1" customWidth="1"/>
    <col min="14611" max="14611" width="43.42578125" style="36" customWidth="1"/>
    <col min="14612" max="14612" width="0" style="36" hidden="1" customWidth="1"/>
    <col min="14613" max="14613" width="39.28515625" style="36" customWidth="1"/>
    <col min="14614" max="14614" width="0" style="36" hidden="1" customWidth="1"/>
    <col min="14615" max="14615" width="22.42578125" style="36" customWidth="1"/>
    <col min="14616" max="14616" width="27.7109375" style="36" customWidth="1"/>
    <col min="14617" max="14617" width="26.7109375" style="36" customWidth="1"/>
    <col min="14618" max="14618" width="30.140625" style="36" customWidth="1"/>
    <col min="14619" max="14619" width="24.42578125" style="36" customWidth="1"/>
    <col min="14620" max="14620" width="30.42578125" style="36" customWidth="1"/>
    <col min="14621" max="14621" width="30.85546875" style="36" customWidth="1"/>
    <col min="14622" max="14622" width="30.7109375" style="36" customWidth="1"/>
    <col min="14623" max="14623" width="32" style="36" customWidth="1"/>
    <col min="14624" max="14624" width="29.85546875" style="36" customWidth="1"/>
    <col min="14625" max="14625" width="0" style="36" hidden="1" customWidth="1"/>
    <col min="14626" max="14626" width="27.7109375" style="36" customWidth="1"/>
    <col min="14627" max="14627" width="25.42578125" style="36" customWidth="1"/>
    <col min="14628" max="14628" width="0" style="36" hidden="1" customWidth="1"/>
    <col min="14629" max="14629" width="27.28515625" style="36" customWidth="1"/>
    <col min="14630" max="14630" width="26.42578125" style="36" customWidth="1"/>
    <col min="14631" max="14631" width="24.28515625" style="36" customWidth="1"/>
    <col min="14632" max="14632" width="22.7109375" style="36" customWidth="1"/>
    <col min="14633" max="14633" width="53.7109375" style="36" customWidth="1"/>
    <col min="14634" max="14634" width="43.28515625" style="36" customWidth="1"/>
    <col min="14635" max="14635" width="32.42578125" style="36" customWidth="1"/>
    <col min="14636" max="14636" width="31.85546875" style="36" customWidth="1"/>
    <col min="14637" max="14637" width="48" style="36" customWidth="1"/>
    <col min="14638" max="14638" width="37.42578125" style="36" customWidth="1"/>
    <col min="14639" max="14639" width="38.42578125" style="36" customWidth="1"/>
    <col min="14640" max="14640" width="42.42578125" style="36" customWidth="1"/>
    <col min="14641" max="14641" width="48.7109375" style="36" customWidth="1"/>
    <col min="14642" max="14644" width="63.42578125" style="36" customWidth="1"/>
    <col min="14645" max="14848" width="11.42578125" style="36"/>
    <col min="14849" max="14849" width="0" style="36" hidden="1" customWidth="1"/>
    <col min="14850" max="14850" width="2.5703125" style="36" customWidth="1"/>
    <col min="14851" max="14851" width="24.85546875" style="36" customWidth="1"/>
    <col min="14852" max="14852" width="17.85546875" style="36" customWidth="1"/>
    <col min="14853" max="14853" width="19.85546875" style="36" customWidth="1"/>
    <col min="14854" max="14854" width="71.140625" style="36" customWidth="1"/>
    <col min="14855" max="14855" width="30" style="36" customWidth="1"/>
    <col min="14856" max="14856" width="26.7109375" style="36" customWidth="1"/>
    <col min="14857" max="14857" width="28.140625" style="36" customWidth="1"/>
    <col min="14858" max="14858" width="0" style="36" hidden="1" customWidth="1"/>
    <col min="14859" max="14859" width="35.7109375" style="36" customWidth="1"/>
    <col min="14860" max="14860" width="0" style="36" hidden="1" customWidth="1"/>
    <col min="14861" max="14861" width="46.42578125" style="36" customWidth="1"/>
    <col min="14862" max="14862" width="0" style="36" hidden="1" customWidth="1"/>
    <col min="14863" max="14863" width="53.7109375" style="36" customWidth="1"/>
    <col min="14864" max="14864" width="0" style="36" hidden="1" customWidth="1"/>
    <col min="14865" max="14865" width="40.28515625" style="36" customWidth="1"/>
    <col min="14866" max="14866" width="0" style="36" hidden="1" customWidth="1"/>
    <col min="14867" max="14867" width="43.42578125" style="36" customWidth="1"/>
    <col min="14868" max="14868" width="0" style="36" hidden="1" customWidth="1"/>
    <col min="14869" max="14869" width="39.28515625" style="36" customWidth="1"/>
    <col min="14870" max="14870" width="0" style="36" hidden="1" customWidth="1"/>
    <col min="14871" max="14871" width="22.42578125" style="36" customWidth="1"/>
    <col min="14872" max="14872" width="27.7109375" style="36" customWidth="1"/>
    <col min="14873" max="14873" width="26.7109375" style="36" customWidth="1"/>
    <col min="14874" max="14874" width="30.140625" style="36" customWidth="1"/>
    <col min="14875" max="14875" width="24.42578125" style="36" customWidth="1"/>
    <col min="14876" max="14876" width="30.42578125" style="36" customWidth="1"/>
    <col min="14877" max="14877" width="30.85546875" style="36" customWidth="1"/>
    <col min="14878" max="14878" width="30.7109375" style="36" customWidth="1"/>
    <col min="14879" max="14879" width="32" style="36" customWidth="1"/>
    <col min="14880" max="14880" width="29.85546875" style="36" customWidth="1"/>
    <col min="14881" max="14881" width="0" style="36" hidden="1" customWidth="1"/>
    <col min="14882" max="14882" width="27.7109375" style="36" customWidth="1"/>
    <col min="14883" max="14883" width="25.42578125" style="36" customWidth="1"/>
    <col min="14884" max="14884" width="0" style="36" hidden="1" customWidth="1"/>
    <col min="14885" max="14885" width="27.28515625" style="36" customWidth="1"/>
    <col min="14886" max="14886" width="26.42578125" style="36" customWidth="1"/>
    <col min="14887" max="14887" width="24.28515625" style="36" customWidth="1"/>
    <col min="14888" max="14888" width="22.7109375" style="36" customWidth="1"/>
    <col min="14889" max="14889" width="53.7109375" style="36" customWidth="1"/>
    <col min="14890" max="14890" width="43.28515625" style="36" customWidth="1"/>
    <col min="14891" max="14891" width="32.42578125" style="36" customWidth="1"/>
    <col min="14892" max="14892" width="31.85546875" style="36" customWidth="1"/>
    <col min="14893" max="14893" width="48" style="36" customWidth="1"/>
    <col min="14894" max="14894" width="37.42578125" style="36" customWidth="1"/>
    <col min="14895" max="14895" width="38.42578125" style="36" customWidth="1"/>
    <col min="14896" max="14896" width="42.42578125" style="36" customWidth="1"/>
    <col min="14897" max="14897" width="48.7109375" style="36" customWidth="1"/>
    <col min="14898" max="14900" width="63.42578125" style="36" customWidth="1"/>
    <col min="14901" max="15104" width="11.42578125" style="36"/>
    <col min="15105" max="15105" width="0" style="36" hidden="1" customWidth="1"/>
    <col min="15106" max="15106" width="2.5703125" style="36" customWidth="1"/>
    <col min="15107" max="15107" width="24.85546875" style="36" customWidth="1"/>
    <col min="15108" max="15108" width="17.85546875" style="36" customWidth="1"/>
    <col min="15109" max="15109" width="19.85546875" style="36" customWidth="1"/>
    <col min="15110" max="15110" width="71.140625" style="36" customWidth="1"/>
    <col min="15111" max="15111" width="30" style="36" customWidth="1"/>
    <col min="15112" max="15112" width="26.7109375" style="36" customWidth="1"/>
    <col min="15113" max="15113" width="28.140625" style="36" customWidth="1"/>
    <col min="15114" max="15114" width="0" style="36" hidden="1" customWidth="1"/>
    <col min="15115" max="15115" width="35.7109375" style="36" customWidth="1"/>
    <col min="15116" max="15116" width="0" style="36" hidden="1" customWidth="1"/>
    <col min="15117" max="15117" width="46.42578125" style="36" customWidth="1"/>
    <col min="15118" max="15118" width="0" style="36" hidden="1" customWidth="1"/>
    <col min="15119" max="15119" width="53.7109375" style="36" customWidth="1"/>
    <col min="15120" max="15120" width="0" style="36" hidden="1" customWidth="1"/>
    <col min="15121" max="15121" width="40.28515625" style="36" customWidth="1"/>
    <col min="15122" max="15122" width="0" style="36" hidden="1" customWidth="1"/>
    <col min="15123" max="15123" width="43.42578125" style="36" customWidth="1"/>
    <col min="15124" max="15124" width="0" style="36" hidden="1" customWidth="1"/>
    <col min="15125" max="15125" width="39.28515625" style="36" customWidth="1"/>
    <col min="15126" max="15126" width="0" style="36" hidden="1" customWidth="1"/>
    <col min="15127" max="15127" width="22.42578125" style="36" customWidth="1"/>
    <col min="15128" max="15128" width="27.7109375" style="36" customWidth="1"/>
    <col min="15129" max="15129" width="26.7109375" style="36" customWidth="1"/>
    <col min="15130" max="15130" width="30.140625" style="36" customWidth="1"/>
    <col min="15131" max="15131" width="24.42578125" style="36" customWidth="1"/>
    <col min="15132" max="15132" width="30.42578125" style="36" customWidth="1"/>
    <col min="15133" max="15133" width="30.85546875" style="36" customWidth="1"/>
    <col min="15134" max="15134" width="30.7109375" style="36" customWidth="1"/>
    <col min="15135" max="15135" width="32" style="36" customWidth="1"/>
    <col min="15136" max="15136" width="29.85546875" style="36" customWidth="1"/>
    <col min="15137" max="15137" width="0" style="36" hidden="1" customWidth="1"/>
    <col min="15138" max="15138" width="27.7109375" style="36" customWidth="1"/>
    <col min="15139" max="15139" width="25.42578125" style="36" customWidth="1"/>
    <col min="15140" max="15140" width="0" style="36" hidden="1" customWidth="1"/>
    <col min="15141" max="15141" width="27.28515625" style="36" customWidth="1"/>
    <col min="15142" max="15142" width="26.42578125" style="36" customWidth="1"/>
    <col min="15143" max="15143" width="24.28515625" style="36" customWidth="1"/>
    <col min="15144" max="15144" width="22.7109375" style="36" customWidth="1"/>
    <col min="15145" max="15145" width="53.7109375" style="36" customWidth="1"/>
    <col min="15146" max="15146" width="43.28515625" style="36" customWidth="1"/>
    <col min="15147" max="15147" width="32.42578125" style="36" customWidth="1"/>
    <col min="15148" max="15148" width="31.85546875" style="36" customWidth="1"/>
    <col min="15149" max="15149" width="48" style="36" customWidth="1"/>
    <col min="15150" max="15150" width="37.42578125" style="36" customWidth="1"/>
    <col min="15151" max="15151" width="38.42578125" style="36" customWidth="1"/>
    <col min="15152" max="15152" width="42.42578125" style="36" customWidth="1"/>
    <col min="15153" max="15153" width="48.7109375" style="36" customWidth="1"/>
    <col min="15154" max="15156" width="63.42578125" style="36" customWidth="1"/>
    <col min="15157" max="15360" width="11.42578125" style="36"/>
    <col min="15361" max="15361" width="0" style="36" hidden="1" customWidth="1"/>
    <col min="15362" max="15362" width="2.5703125" style="36" customWidth="1"/>
    <col min="15363" max="15363" width="24.85546875" style="36" customWidth="1"/>
    <col min="15364" max="15364" width="17.85546875" style="36" customWidth="1"/>
    <col min="15365" max="15365" width="19.85546875" style="36" customWidth="1"/>
    <col min="15366" max="15366" width="71.140625" style="36" customWidth="1"/>
    <col min="15367" max="15367" width="30" style="36" customWidth="1"/>
    <col min="15368" max="15368" width="26.7109375" style="36" customWidth="1"/>
    <col min="15369" max="15369" width="28.140625" style="36" customWidth="1"/>
    <col min="15370" max="15370" width="0" style="36" hidden="1" customWidth="1"/>
    <col min="15371" max="15371" width="35.7109375" style="36" customWidth="1"/>
    <col min="15372" max="15372" width="0" style="36" hidden="1" customWidth="1"/>
    <col min="15373" max="15373" width="46.42578125" style="36" customWidth="1"/>
    <col min="15374" max="15374" width="0" style="36" hidden="1" customWidth="1"/>
    <col min="15375" max="15375" width="53.7109375" style="36" customWidth="1"/>
    <col min="15376" max="15376" width="0" style="36" hidden="1" customWidth="1"/>
    <col min="15377" max="15377" width="40.28515625" style="36" customWidth="1"/>
    <col min="15378" max="15378" width="0" style="36" hidden="1" customWidth="1"/>
    <col min="15379" max="15379" width="43.42578125" style="36" customWidth="1"/>
    <col min="15380" max="15380" width="0" style="36" hidden="1" customWidth="1"/>
    <col min="15381" max="15381" width="39.28515625" style="36" customWidth="1"/>
    <col min="15382" max="15382" width="0" style="36" hidden="1" customWidth="1"/>
    <col min="15383" max="15383" width="22.42578125" style="36" customWidth="1"/>
    <col min="15384" max="15384" width="27.7109375" style="36" customWidth="1"/>
    <col min="15385" max="15385" width="26.7109375" style="36" customWidth="1"/>
    <col min="15386" max="15386" width="30.140625" style="36" customWidth="1"/>
    <col min="15387" max="15387" width="24.42578125" style="36" customWidth="1"/>
    <col min="15388" max="15388" width="30.42578125" style="36" customWidth="1"/>
    <col min="15389" max="15389" width="30.85546875" style="36" customWidth="1"/>
    <col min="15390" max="15390" width="30.7109375" style="36" customWidth="1"/>
    <col min="15391" max="15391" width="32" style="36" customWidth="1"/>
    <col min="15392" max="15392" width="29.85546875" style="36" customWidth="1"/>
    <col min="15393" max="15393" width="0" style="36" hidden="1" customWidth="1"/>
    <col min="15394" max="15394" width="27.7109375" style="36" customWidth="1"/>
    <col min="15395" max="15395" width="25.42578125" style="36" customWidth="1"/>
    <col min="15396" max="15396" width="0" style="36" hidden="1" customWidth="1"/>
    <col min="15397" max="15397" width="27.28515625" style="36" customWidth="1"/>
    <col min="15398" max="15398" width="26.42578125" style="36" customWidth="1"/>
    <col min="15399" max="15399" width="24.28515625" style="36" customWidth="1"/>
    <col min="15400" max="15400" width="22.7109375" style="36" customWidth="1"/>
    <col min="15401" max="15401" width="53.7109375" style="36" customWidth="1"/>
    <col min="15402" max="15402" width="43.28515625" style="36" customWidth="1"/>
    <col min="15403" max="15403" width="32.42578125" style="36" customWidth="1"/>
    <col min="15404" max="15404" width="31.85546875" style="36" customWidth="1"/>
    <col min="15405" max="15405" width="48" style="36" customWidth="1"/>
    <col min="15406" max="15406" width="37.42578125" style="36" customWidth="1"/>
    <col min="15407" max="15407" width="38.42578125" style="36" customWidth="1"/>
    <col min="15408" max="15408" width="42.42578125" style="36" customWidth="1"/>
    <col min="15409" max="15409" width="48.7109375" style="36" customWidth="1"/>
    <col min="15410" max="15412" width="63.42578125" style="36" customWidth="1"/>
    <col min="15413" max="15616" width="11.42578125" style="36"/>
    <col min="15617" max="15617" width="0" style="36" hidden="1" customWidth="1"/>
    <col min="15618" max="15618" width="2.5703125" style="36" customWidth="1"/>
    <col min="15619" max="15619" width="24.85546875" style="36" customWidth="1"/>
    <col min="15620" max="15620" width="17.85546875" style="36" customWidth="1"/>
    <col min="15621" max="15621" width="19.85546875" style="36" customWidth="1"/>
    <col min="15622" max="15622" width="71.140625" style="36" customWidth="1"/>
    <col min="15623" max="15623" width="30" style="36" customWidth="1"/>
    <col min="15624" max="15624" width="26.7109375" style="36" customWidth="1"/>
    <col min="15625" max="15625" width="28.140625" style="36" customWidth="1"/>
    <col min="15626" max="15626" width="0" style="36" hidden="1" customWidth="1"/>
    <col min="15627" max="15627" width="35.7109375" style="36" customWidth="1"/>
    <col min="15628" max="15628" width="0" style="36" hidden="1" customWidth="1"/>
    <col min="15629" max="15629" width="46.42578125" style="36" customWidth="1"/>
    <col min="15630" max="15630" width="0" style="36" hidden="1" customWidth="1"/>
    <col min="15631" max="15631" width="53.7109375" style="36" customWidth="1"/>
    <col min="15632" max="15632" width="0" style="36" hidden="1" customWidth="1"/>
    <col min="15633" max="15633" width="40.28515625" style="36" customWidth="1"/>
    <col min="15634" max="15634" width="0" style="36" hidden="1" customWidth="1"/>
    <col min="15635" max="15635" width="43.42578125" style="36" customWidth="1"/>
    <col min="15636" max="15636" width="0" style="36" hidden="1" customWidth="1"/>
    <col min="15637" max="15637" width="39.28515625" style="36" customWidth="1"/>
    <col min="15638" max="15638" width="0" style="36" hidden="1" customWidth="1"/>
    <col min="15639" max="15639" width="22.42578125" style="36" customWidth="1"/>
    <col min="15640" max="15640" width="27.7109375" style="36" customWidth="1"/>
    <col min="15641" max="15641" width="26.7109375" style="36" customWidth="1"/>
    <col min="15642" max="15642" width="30.140625" style="36" customWidth="1"/>
    <col min="15643" max="15643" width="24.42578125" style="36" customWidth="1"/>
    <col min="15644" max="15644" width="30.42578125" style="36" customWidth="1"/>
    <col min="15645" max="15645" width="30.85546875" style="36" customWidth="1"/>
    <col min="15646" max="15646" width="30.7109375" style="36" customWidth="1"/>
    <col min="15647" max="15647" width="32" style="36" customWidth="1"/>
    <col min="15648" max="15648" width="29.85546875" style="36" customWidth="1"/>
    <col min="15649" max="15649" width="0" style="36" hidden="1" customWidth="1"/>
    <col min="15650" max="15650" width="27.7109375" style="36" customWidth="1"/>
    <col min="15651" max="15651" width="25.42578125" style="36" customWidth="1"/>
    <col min="15652" max="15652" width="0" style="36" hidden="1" customWidth="1"/>
    <col min="15653" max="15653" width="27.28515625" style="36" customWidth="1"/>
    <col min="15654" max="15654" width="26.42578125" style="36" customWidth="1"/>
    <col min="15655" max="15655" width="24.28515625" style="36" customWidth="1"/>
    <col min="15656" max="15656" width="22.7109375" style="36" customWidth="1"/>
    <col min="15657" max="15657" width="53.7109375" style="36" customWidth="1"/>
    <col min="15658" max="15658" width="43.28515625" style="36" customWidth="1"/>
    <col min="15659" max="15659" width="32.42578125" style="36" customWidth="1"/>
    <col min="15660" max="15660" width="31.85546875" style="36" customWidth="1"/>
    <col min="15661" max="15661" width="48" style="36" customWidth="1"/>
    <col min="15662" max="15662" width="37.42578125" style="36" customWidth="1"/>
    <col min="15663" max="15663" width="38.42578125" style="36" customWidth="1"/>
    <col min="15664" max="15664" width="42.42578125" style="36" customWidth="1"/>
    <col min="15665" max="15665" width="48.7109375" style="36" customWidth="1"/>
    <col min="15666" max="15668" width="63.42578125" style="36" customWidth="1"/>
    <col min="15669" max="15872" width="11.42578125" style="36"/>
    <col min="15873" max="15873" width="0" style="36" hidden="1" customWidth="1"/>
    <col min="15874" max="15874" width="2.5703125" style="36" customWidth="1"/>
    <col min="15875" max="15875" width="24.85546875" style="36" customWidth="1"/>
    <col min="15876" max="15876" width="17.85546875" style="36" customWidth="1"/>
    <col min="15877" max="15877" width="19.85546875" style="36" customWidth="1"/>
    <col min="15878" max="15878" width="71.140625" style="36" customWidth="1"/>
    <col min="15879" max="15879" width="30" style="36" customWidth="1"/>
    <col min="15880" max="15880" width="26.7109375" style="36" customWidth="1"/>
    <col min="15881" max="15881" width="28.140625" style="36" customWidth="1"/>
    <col min="15882" max="15882" width="0" style="36" hidden="1" customWidth="1"/>
    <col min="15883" max="15883" width="35.7109375" style="36" customWidth="1"/>
    <col min="15884" max="15884" width="0" style="36" hidden="1" customWidth="1"/>
    <col min="15885" max="15885" width="46.42578125" style="36" customWidth="1"/>
    <col min="15886" max="15886" width="0" style="36" hidden="1" customWidth="1"/>
    <col min="15887" max="15887" width="53.7109375" style="36" customWidth="1"/>
    <col min="15888" max="15888" width="0" style="36" hidden="1" customWidth="1"/>
    <col min="15889" max="15889" width="40.28515625" style="36" customWidth="1"/>
    <col min="15890" max="15890" width="0" style="36" hidden="1" customWidth="1"/>
    <col min="15891" max="15891" width="43.42578125" style="36" customWidth="1"/>
    <col min="15892" max="15892" width="0" style="36" hidden="1" customWidth="1"/>
    <col min="15893" max="15893" width="39.28515625" style="36" customWidth="1"/>
    <col min="15894" max="15894" width="0" style="36" hidden="1" customWidth="1"/>
    <col min="15895" max="15895" width="22.42578125" style="36" customWidth="1"/>
    <col min="15896" max="15896" width="27.7109375" style="36" customWidth="1"/>
    <col min="15897" max="15897" width="26.7109375" style="36" customWidth="1"/>
    <col min="15898" max="15898" width="30.140625" style="36" customWidth="1"/>
    <col min="15899" max="15899" width="24.42578125" style="36" customWidth="1"/>
    <col min="15900" max="15900" width="30.42578125" style="36" customWidth="1"/>
    <col min="15901" max="15901" width="30.85546875" style="36" customWidth="1"/>
    <col min="15902" max="15902" width="30.7109375" style="36" customWidth="1"/>
    <col min="15903" max="15903" width="32" style="36" customWidth="1"/>
    <col min="15904" max="15904" width="29.85546875" style="36" customWidth="1"/>
    <col min="15905" max="15905" width="0" style="36" hidden="1" customWidth="1"/>
    <col min="15906" max="15906" width="27.7109375" style="36" customWidth="1"/>
    <col min="15907" max="15907" width="25.42578125" style="36" customWidth="1"/>
    <col min="15908" max="15908" width="0" style="36" hidden="1" customWidth="1"/>
    <col min="15909" max="15909" width="27.28515625" style="36" customWidth="1"/>
    <col min="15910" max="15910" width="26.42578125" style="36" customWidth="1"/>
    <col min="15911" max="15911" width="24.28515625" style="36" customWidth="1"/>
    <col min="15912" max="15912" width="22.7109375" style="36" customWidth="1"/>
    <col min="15913" max="15913" width="53.7109375" style="36" customWidth="1"/>
    <col min="15914" max="15914" width="43.28515625" style="36" customWidth="1"/>
    <col min="15915" max="15915" width="32.42578125" style="36" customWidth="1"/>
    <col min="15916" max="15916" width="31.85546875" style="36" customWidth="1"/>
    <col min="15917" max="15917" width="48" style="36" customWidth="1"/>
    <col min="15918" max="15918" width="37.42578125" style="36" customWidth="1"/>
    <col min="15919" max="15919" width="38.42578125" style="36" customWidth="1"/>
    <col min="15920" max="15920" width="42.42578125" style="36" customWidth="1"/>
    <col min="15921" max="15921" width="48.7109375" style="36" customWidth="1"/>
    <col min="15922" max="15924" width="63.42578125" style="36" customWidth="1"/>
    <col min="15925" max="16128" width="11.42578125" style="36"/>
    <col min="16129" max="16129" width="0" style="36" hidden="1" customWidth="1"/>
    <col min="16130" max="16130" width="2.5703125" style="36" customWidth="1"/>
    <col min="16131" max="16131" width="24.85546875" style="36" customWidth="1"/>
    <col min="16132" max="16132" width="17.85546875" style="36" customWidth="1"/>
    <col min="16133" max="16133" width="19.85546875" style="36" customWidth="1"/>
    <col min="16134" max="16134" width="71.140625" style="36" customWidth="1"/>
    <col min="16135" max="16135" width="30" style="36" customWidth="1"/>
    <col min="16136" max="16136" width="26.7109375" style="36" customWidth="1"/>
    <col min="16137" max="16137" width="28.140625" style="36" customWidth="1"/>
    <col min="16138" max="16138" width="0" style="36" hidden="1" customWidth="1"/>
    <col min="16139" max="16139" width="35.7109375" style="36" customWidth="1"/>
    <col min="16140" max="16140" width="0" style="36" hidden="1" customWidth="1"/>
    <col min="16141" max="16141" width="46.42578125" style="36" customWidth="1"/>
    <col min="16142" max="16142" width="0" style="36" hidden="1" customWidth="1"/>
    <col min="16143" max="16143" width="53.7109375" style="36" customWidth="1"/>
    <col min="16144" max="16144" width="0" style="36" hidden="1" customWidth="1"/>
    <col min="16145" max="16145" width="40.28515625" style="36" customWidth="1"/>
    <col min="16146" max="16146" width="0" style="36" hidden="1" customWidth="1"/>
    <col min="16147" max="16147" width="43.42578125" style="36" customWidth="1"/>
    <col min="16148" max="16148" width="0" style="36" hidden="1" customWidth="1"/>
    <col min="16149" max="16149" width="39.28515625" style="36" customWidth="1"/>
    <col min="16150" max="16150" width="0" style="36" hidden="1" customWidth="1"/>
    <col min="16151" max="16151" width="22.42578125" style="36" customWidth="1"/>
    <col min="16152" max="16152" width="27.7109375" style="36" customWidth="1"/>
    <col min="16153" max="16153" width="26.7109375" style="36" customWidth="1"/>
    <col min="16154" max="16154" width="30.140625" style="36" customWidth="1"/>
    <col min="16155" max="16155" width="24.42578125" style="36" customWidth="1"/>
    <col min="16156" max="16156" width="30.42578125" style="36" customWidth="1"/>
    <col min="16157" max="16157" width="30.85546875" style="36" customWidth="1"/>
    <col min="16158" max="16158" width="30.7109375" style="36" customWidth="1"/>
    <col min="16159" max="16159" width="32" style="36" customWidth="1"/>
    <col min="16160" max="16160" width="29.85546875" style="36" customWidth="1"/>
    <col min="16161" max="16161" width="0" style="36" hidden="1" customWidth="1"/>
    <col min="16162" max="16162" width="27.7109375" style="36" customWidth="1"/>
    <col min="16163" max="16163" width="25.42578125" style="36" customWidth="1"/>
    <col min="16164" max="16164" width="0" style="36" hidden="1" customWidth="1"/>
    <col min="16165" max="16165" width="27.28515625" style="36" customWidth="1"/>
    <col min="16166" max="16166" width="26.42578125" style="36" customWidth="1"/>
    <col min="16167" max="16167" width="24.28515625" style="36" customWidth="1"/>
    <col min="16168" max="16168" width="22.7109375" style="36" customWidth="1"/>
    <col min="16169" max="16169" width="53.7109375" style="36" customWidth="1"/>
    <col min="16170" max="16170" width="43.28515625" style="36" customWidth="1"/>
    <col min="16171" max="16171" width="32.42578125" style="36" customWidth="1"/>
    <col min="16172" max="16172" width="31.85546875" style="36" customWidth="1"/>
    <col min="16173" max="16173" width="48" style="36" customWidth="1"/>
    <col min="16174" max="16174" width="37.42578125" style="36" customWidth="1"/>
    <col min="16175" max="16175" width="38.42578125" style="36" customWidth="1"/>
    <col min="16176" max="16176" width="42.42578125" style="36" customWidth="1"/>
    <col min="16177" max="16177" width="48.7109375" style="36" customWidth="1"/>
    <col min="16178" max="16180" width="63.42578125" style="36" customWidth="1"/>
    <col min="16181" max="16384" width="11.42578125" style="36"/>
  </cols>
  <sheetData>
    <row r="1" spans="1:233" ht="30" customHeight="1" x14ac:dyDescent="0.3">
      <c r="B1" s="46"/>
      <c r="C1" s="119"/>
      <c r="D1" s="123"/>
      <c r="E1" s="148"/>
      <c r="F1" s="1204" t="s">
        <v>469</v>
      </c>
      <c r="G1" s="1104" t="s">
        <v>1230</v>
      </c>
      <c r="H1" s="1206"/>
      <c r="I1" s="1206"/>
      <c r="J1" s="1206"/>
      <c r="K1" s="1206"/>
      <c r="L1" s="1206"/>
      <c r="M1" s="1206"/>
      <c r="N1" s="1206"/>
      <c r="O1" s="1206"/>
      <c r="P1" s="1206"/>
      <c r="Q1" s="1206"/>
      <c r="R1" s="1206"/>
      <c r="S1" s="1206"/>
      <c r="T1" s="1206"/>
      <c r="U1" s="1206"/>
      <c r="V1" s="1206"/>
      <c r="W1" s="1206"/>
      <c r="X1" s="1206"/>
      <c r="Y1" s="1206"/>
      <c r="Z1" s="1206"/>
      <c r="AA1" s="1206"/>
      <c r="AB1" s="1206"/>
      <c r="AC1" s="1206"/>
      <c r="AD1" s="1206"/>
      <c r="AE1" s="1206"/>
      <c r="AF1" s="1206"/>
      <c r="AG1" s="1206"/>
      <c r="AH1" s="1206"/>
      <c r="AI1" s="1206"/>
      <c r="AJ1" s="1206"/>
      <c r="AK1" s="1206"/>
      <c r="AL1" s="1206"/>
      <c r="AM1" s="1206"/>
      <c r="AN1" s="1206"/>
      <c r="AO1" s="1206"/>
      <c r="AP1" s="1206"/>
      <c r="AQ1" s="1206"/>
      <c r="AR1" s="1206"/>
      <c r="AS1" s="1206"/>
      <c r="AT1" s="1206"/>
      <c r="AU1" s="1206"/>
      <c r="AV1" s="1206"/>
      <c r="AW1" s="1206"/>
      <c r="AX1" s="1206"/>
      <c r="AY1" s="136" t="s">
        <v>963</v>
      </c>
      <c r="AZ1" s="135">
        <v>7</v>
      </c>
    </row>
    <row r="2" spans="1:233" ht="29.25" customHeight="1" x14ac:dyDescent="0.3">
      <c r="B2" s="47"/>
      <c r="C2" s="120"/>
      <c r="D2"/>
      <c r="E2" s="149"/>
      <c r="F2" s="1205"/>
      <c r="G2" s="1104"/>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36" t="s">
        <v>964</v>
      </c>
      <c r="AZ2" s="136" t="s">
        <v>1235</v>
      </c>
    </row>
    <row r="3" spans="1:233" ht="30.75" customHeight="1" x14ac:dyDescent="0.3">
      <c r="B3" s="47"/>
      <c r="C3" s="124"/>
      <c r="D3" s="125"/>
      <c r="E3" s="150"/>
      <c r="F3" s="338" t="s">
        <v>962</v>
      </c>
      <c r="G3" s="1207" t="s">
        <v>1231</v>
      </c>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104"/>
      <c r="AY3" s="136" t="s">
        <v>965</v>
      </c>
      <c r="AZ3" s="137">
        <v>45139</v>
      </c>
    </row>
    <row r="4" spans="1:233" ht="23.25" customHeight="1" x14ac:dyDescent="0.3">
      <c r="B4" s="47"/>
      <c r="C4" s="342"/>
      <c r="D4" s="343"/>
      <c r="E4" s="344"/>
      <c r="F4" s="344"/>
      <c r="G4" s="1208" t="s">
        <v>961</v>
      </c>
      <c r="H4" s="1209"/>
      <c r="I4" s="1209"/>
      <c r="J4" s="1209"/>
      <c r="K4" s="1209"/>
      <c r="L4" s="1209"/>
      <c r="M4" s="1209"/>
      <c r="N4" s="1209"/>
      <c r="O4" s="1209"/>
      <c r="P4" s="1209"/>
      <c r="Q4" s="1209"/>
      <c r="R4" s="1209"/>
      <c r="S4" s="1209"/>
      <c r="T4" s="1209"/>
      <c r="U4" s="1209"/>
      <c r="V4" s="1209"/>
      <c r="W4" s="1209"/>
      <c r="X4" s="1209"/>
      <c r="Y4" s="1209"/>
      <c r="Z4" s="1209"/>
      <c r="AA4" s="1209"/>
      <c r="AB4" s="1209"/>
      <c r="AC4" s="1209"/>
      <c r="AD4" s="1209"/>
      <c r="AE4" s="1209"/>
      <c r="AF4" s="1209"/>
      <c r="AG4" s="1209"/>
      <c r="AH4" s="1209"/>
      <c r="AI4" s="1209"/>
      <c r="AJ4" s="1209"/>
      <c r="AK4" s="1209"/>
      <c r="AL4" s="1209"/>
      <c r="AM4" s="1209"/>
      <c r="AN4" s="1209"/>
      <c r="AO4" s="1209"/>
      <c r="AP4" s="1209"/>
      <c r="AQ4" s="1209"/>
      <c r="AR4" s="1209"/>
      <c r="AS4" s="1209"/>
      <c r="AT4" s="1209"/>
      <c r="AU4" s="1209"/>
      <c r="AV4" s="1209"/>
      <c r="AW4" s="1209"/>
      <c r="AX4" s="1209"/>
      <c r="AY4" s="344"/>
      <c r="AZ4" s="345"/>
    </row>
    <row r="5" spans="1:233" s="40" customFormat="1" ht="39.75" customHeight="1" x14ac:dyDescent="0.25">
      <c r="B5" s="103"/>
      <c r="C5" s="61" t="s">
        <v>232</v>
      </c>
      <c r="D5" s="115" t="str">
        <f>'[3]Riesgos de Corrupción'!C6</f>
        <v>Gestión para la Protección de los Derechos</v>
      </c>
      <c r="E5" s="66"/>
      <c r="F5" s="64" t="s">
        <v>234</v>
      </c>
      <c r="G5" s="1210" t="str">
        <f>'[3]Riesgos de Corrupción'!F6</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H5" s="1211"/>
      <c r="I5" s="1211"/>
      <c r="J5" s="1211"/>
      <c r="K5" s="1211"/>
      <c r="L5" s="1211"/>
      <c r="M5" s="1211"/>
      <c r="N5" s="1211"/>
      <c r="O5" s="1211"/>
      <c r="P5" s="1211"/>
      <c r="Q5" s="1211"/>
      <c r="R5" s="1211"/>
      <c r="S5" s="1212"/>
      <c r="T5" s="53"/>
      <c r="U5" s="54"/>
      <c r="V5" s="55"/>
      <c r="W5" s="54"/>
      <c r="X5" s="50"/>
      <c r="Y5" s="50"/>
      <c r="Z5" s="48"/>
      <c r="AA5" s="49"/>
      <c r="AB5" s="49"/>
      <c r="AC5" s="49"/>
      <c r="AD5" s="49"/>
      <c r="AE5" s="49"/>
      <c r="AF5" s="49"/>
      <c r="AG5" s="672"/>
      <c r="AH5" s="49"/>
      <c r="AI5" s="49"/>
      <c r="AJ5" s="49"/>
      <c r="AK5" s="49"/>
      <c r="AL5" s="49"/>
      <c r="AM5" s="49"/>
      <c r="AN5" s="49"/>
      <c r="AO5" s="49"/>
      <c r="AP5" s="466"/>
      <c r="AQ5" s="466"/>
      <c r="AR5" s="466"/>
      <c r="AS5" s="466"/>
      <c r="AT5" s="466"/>
      <c r="AU5" s="466"/>
      <c r="AV5" s="466"/>
      <c r="AW5" s="421"/>
      <c r="AX5" s="346"/>
      <c r="AY5" s="49"/>
      <c r="AZ5" s="56"/>
    </row>
    <row r="6" spans="1:233" s="69" customFormat="1" ht="9" customHeight="1" thickBot="1" x14ac:dyDescent="0.3">
      <c r="A6" s="67"/>
      <c r="B6" s="72"/>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673"/>
      <c r="AH6" s="68"/>
      <c r="AI6" s="68"/>
      <c r="AJ6" s="68"/>
      <c r="AK6" s="68"/>
      <c r="AL6" s="68"/>
      <c r="AM6" s="68"/>
      <c r="AN6" s="68"/>
      <c r="AO6" s="68"/>
      <c r="AP6" s="68"/>
      <c r="AQ6" s="68"/>
      <c r="AR6" s="68"/>
      <c r="AS6" s="68"/>
      <c r="AT6" s="68"/>
      <c r="AU6" s="68"/>
      <c r="AV6" s="68"/>
      <c r="AW6" s="422"/>
      <c r="AX6" s="347"/>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row>
    <row r="7" spans="1:233" s="287" customFormat="1" ht="28.5" customHeight="1" thickBot="1" x14ac:dyDescent="0.3">
      <c r="A7" s="306"/>
      <c r="B7" s="286"/>
      <c r="C7" s="1184" t="s">
        <v>959</v>
      </c>
      <c r="D7" s="1185"/>
      <c r="E7" s="1186"/>
      <c r="F7" s="1190" t="s">
        <v>168</v>
      </c>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190"/>
      <c r="AG7" s="1190"/>
      <c r="AH7" s="1190"/>
      <c r="AI7" s="1190"/>
      <c r="AJ7" s="1190"/>
      <c r="AK7" s="1190"/>
      <c r="AL7" s="1190"/>
      <c r="AM7" s="1190"/>
      <c r="AN7" s="1190"/>
      <c r="AO7" s="1190"/>
      <c r="AP7" s="1190"/>
      <c r="AQ7" s="1190"/>
      <c r="AR7" s="1190"/>
      <c r="AS7" s="1190"/>
      <c r="AT7" s="1190"/>
      <c r="AU7" s="1190"/>
      <c r="AV7" s="1190"/>
      <c r="AW7" s="1190"/>
      <c r="AX7" s="1190"/>
      <c r="AY7" s="1190"/>
      <c r="AZ7" s="1191"/>
    </row>
    <row r="8" spans="1:233" s="287" customFormat="1" ht="31.5" customHeight="1" thickBot="1" x14ac:dyDescent="0.3">
      <c r="A8" s="307"/>
      <c r="B8" s="286"/>
      <c r="C8" s="1187"/>
      <c r="D8" s="1188"/>
      <c r="E8" s="1189"/>
      <c r="F8" s="1192" t="s">
        <v>80</v>
      </c>
      <c r="G8" s="1192"/>
      <c r="H8" s="1192"/>
      <c r="I8" s="1192"/>
      <c r="J8" s="1192"/>
      <c r="K8" s="1192"/>
      <c r="L8" s="1192"/>
      <c r="M8" s="1192"/>
      <c r="N8" s="1192"/>
      <c r="O8" s="1192"/>
      <c r="P8" s="1192"/>
      <c r="Q8" s="1192"/>
      <c r="R8" s="1192"/>
      <c r="S8" s="1192"/>
      <c r="T8" s="1192"/>
      <c r="U8" s="1192"/>
      <c r="V8" s="1192"/>
      <c r="W8" s="1192"/>
      <c r="X8" s="1193"/>
      <c r="Y8" s="1194" t="s">
        <v>142</v>
      </c>
      <c r="Z8" s="1195"/>
      <c r="AA8" s="1195"/>
      <c r="AB8" s="1195"/>
      <c r="AC8" s="1195"/>
      <c r="AD8" s="1195"/>
      <c r="AE8" s="1196"/>
      <c r="AF8" s="1197" t="s">
        <v>77</v>
      </c>
      <c r="AG8" s="1192"/>
      <c r="AH8" s="1192"/>
      <c r="AI8" s="1192"/>
      <c r="AJ8" s="1192"/>
      <c r="AK8" s="1192"/>
      <c r="AL8" s="1192"/>
      <c r="AM8" s="1192"/>
      <c r="AN8" s="1192"/>
      <c r="AO8" s="1192"/>
      <c r="AP8" s="1192"/>
      <c r="AQ8" s="1192"/>
      <c r="AR8" s="1193"/>
      <c r="AS8" s="1198" t="s">
        <v>466</v>
      </c>
      <c r="AT8" s="1199"/>
      <c r="AU8" s="1199"/>
      <c r="AV8" s="1200"/>
      <c r="AW8" s="1201" t="s">
        <v>153</v>
      </c>
      <c r="AX8" s="1202"/>
      <c r="AY8" s="1202"/>
      <c r="AZ8" s="1203"/>
    </row>
    <row r="9" spans="1:233" s="299" customFormat="1" ht="97.5" customHeight="1" thickBot="1" x14ac:dyDescent="0.3">
      <c r="A9" s="308" t="s">
        <v>206</v>
      </c>
      <c r="B9" s="11"/>
      <c r="C9" s="26" t="s">
        <v>187</v>
      </c>
      <c r="D9" s="309" t="s">
        <v>544</v>
      </c>
      <c r="E9" s="310" t="s">
        <v>235</v>
      </c>
      <c r="F9" s="311" t="s">
        <v>88</v>
      </c>
      <c r="G9" s="26" t="s">
        <v>147</v>
      </c>
      <c r="H9" s="26" t="s">
        <v>148</v>
      </c>
      <c r="I9" s="26" t="s">
        <v>186</v>
      </c>
      <c r="J9" s="26"/>
      <c r="K9" s="26" t="s">
        <v>109</v>
      </c>
      <c r="L9" s="312"/>
      <c r="M9" s="26" t="s">
        <v>110</v>
      </c>
      <c r="N9" s="26"/>
      <c r="O9" s="26" t="s">
        <v>169</v>
      </c>
      <c r="P9" s="26"/>
      <c r="Q9" s="26" t="s">
        <v>111</v>
      </c>
      <c r="R9" s="26"/>
      <c r="S9" s="26" t="s">
        <v>112</v>
      </c>
      <c r="T9" s="26"/>
      <c r="U9" s="26" t="s">
        <v>113</v>
      </c>
      <c r="V9" s="313"/>
      <c r="W9" s="300" t="s">
        <v>79</v>
      </c>
      <c r="X9" s="300" t="s">
        <v>87</v>
      </c>
      <c r="Y9" s="300" t="s">
        <v>205</v>
      </c>
      <c r="Z9" s="26" t="s">
        <v>204</v>
      </c>
      <c r="AA9" s="300" t="s">
        <v>973</v>
      </c>
      <c r="AB9" s="300" t="s">
        <v>144</v>
      </c>
      <c r="AC9" s="300" t="s">
        <v>143</v>
      </c>
      <c r="AD9" s="300" t="s">
        <v>165</v>
      </c>
      <c r="AE9" s="300" t="s">
        <v>166</v>
      </c>
      <c r="AF9" s="300" t="s">
        <v>89</v>
      </c>
      <c r="AG9" s="674" t="s">
        <v>457</v>
      </c>
      <c r="AH9" s="300" t="s">
        <v>464</v>
      </c>
      <c r="AI9" s="300" t="s">
        <v>460</v>
      </c>
      <c r="AJ9" s="300" t="s">
        <v>458</v>
      </c>
      <c r="AK9" s="300" t="s">
        <v>465</v>
      </c>
      <c r="AL9" s="300" t="s">
        <v>461</v>
      </c>
      <c r="AM9" s="300" t="s">
        <v>149</v>
      </c>
      <c r="AN9" s="300" t="s">
        <v>78</v>
      </c>
      <c r="AO9" s="26" t="s">
        <v>463</v>
      </c>
      <c r="AP9" s="26" t="s">
        <v>151</v>
      </c>
      <c r="AQ9" s="26" t="s">
        <v>150</v>
      </c>
      <c r="AR9" s="26" t="s">
        <v>152</v>
      </c>
      <c r="AS9" s="26" t="s">
        <v>203</v>
      </c>
      <c r="AT9" s="26" t="s">
        <v>467</v>
      </c>
      <c r="AU9" s="26" t="s">
        <v>468</v>
      </c>
      <c r="AV9" s="26" t="s">
        <v>966</v>
      </c>
      <c r="AW9" s="26" t="s">
        <v>158</v>
      </c>
      <c r="AX9" s="26" t="s">
        <v>1238</v>
      </c>
      <c r="AY9" s="26" t="s">
        <v>1239</v>
      </c>
      <c r="AZ9" s="26" t="s">
        <v>1240</v>
      </c>
      <c r="BA9" s="314"/>
      <c r="BB9" s="314"/>
    </row>
    <row r="10" spans="1:233" s="37" customFormat="1" ht="114" x14ac:dyDescent="0.25">
      <c r="A10" s="20"/>
      <c r="B10" s="444" t="str">
        <f t="shared" ref="B10:B45" si="0">C10&amp;"-"&amp;E10</f>
        <v>R1-CO1</v>
      </c>
      <c r="C10" s="613" t="s">
        <v>188</v>
      </c>
      <c r="D10" s="141" t="s">
        <v>514</v>
      </c>
      <c r="E10" s="142" t="s">
        <v>484</v>
      </c>
      <c r="F10" s="611" t="s">
        <v>1303</v>
      </c>
      <c r="G10" s="614" t="s">
        <v>202</v>
      </c>
      <c r="H10" s="615" t="s">
        <v>202</v>
      </c>
      <c r="I10" s="615" t="s">
        <v>1246</v>
      </c>
      <c r="J10" s="616">
        <f t="shared" ref="J10:J23" si="1">IF(I10="Asignado",15,IF(I10="No asignado",0,IF(I10=0,0)))</f>
        <v>15</v>
      </c>
      <c r="K10" s="615" t="s">
        <v>1247</v>
      </c>
      <c r="L10" s="616">
        <f t="shared" ref="L10:L23" si="2">IF(K10="Adecuado",15,IF(K10="Inadecuado",0,IF(I10=0,0)))</f>
        <v>15</v>
      </c>
      <c r="M10" s="615" t="s">
        <v>1248</v>
      </c>
      <c r="N10" s="616">
        <f t="shared" ref="N10:N23" si="3">IF(M10="Oportuna",15,IF(M10="Inoportuna",0,IF(I10=0,0)))</f>
        <v>15</v>
      </c>
      <c r="O10" s="615" t="s">
        <v>1249</v>
      </c>
      <c r="P10" s="616">
        <f t="shared" ref="P10:P23" si="4">IF(O10="Prevenir",15,IF(O10="Detectar",10,IF(O10="No es un control",0,IF(I10=0,0))))</f>
        <v>15</v>
      </c>
      <c r="Q10" s="615" t="s">
        <v>1250</v>
      </c>
      <c r="R10" s="616">
        <f t="shared" ref="R10:R23" si="5">IF(Q10="Confiable",15,IF(Q10="No confiable",0,IF(I10=0,0)))</f>
        <v>15</v>
      </c>
      <c r="S10" s="615" t="s">
        <v>1251</v>
      </c>
      <c r="T10" s="616">
        <f t="shared" ref="T10:T23" si="6">IF(S10="Se investigan y resuelven oportunamente",15,IF(S10="No se investigan y resuelven oportunamente",0,IF(I10=0,0)))</f>
        <v>15</v>
      </c>
      <c r="U10" s="615" t="s">
        <v>1252</v>
      </c>
      <c r="V10" s="616">
        <f t="shared" ref="V10:V23" si="7">IF(U10="Completa",10,IF(U10="Incompleta",5,IF(U10="No existe",0,IF(I10=0,0))))</f>
        <v>10</v>
      </c>
      <c r="W10" s="349">
        <f t="shared" ref="W10:W23" si="8">IF(G10=0," ",IF((J10+L10+N10+P10+R10+T10+V10)&gt;=0,(J10+L10+N10+P10+R10+T10+V10)))</f>
        <v>100</v>
      </c>
      <c r="X10" s="349" t="str">
        <f t="shared" ref="X10:X23" si="9">IF(W10=" "," ",IF(AND(W10&gt;=0,W10&lt;=85),"Débil",IF(AND(W10&gt;=86,W10&lt;=95),"Moderado",IF(AND(W10&gt;=96,W10&lt;=100),"Fuerte"," "))))</f>
        <v>Fuerte</v>
      </c>
      <c r="Y10" s="349">
        <f t="shared" ref="Y10:Y23" si="10">IF(Z10="Siempre se ejecuta", 100,IF(Z10="Algunas veces se ejecuta",50,IF(Z10="No se ejecuta",0,"")))</f>
        <v>100</v>
      </c>
      <c r="Z10" s="350" t="s">
        <v>1253</v>
      </c>
      <c r="AA10" s="349" t="str">
        <f t="shared" ref="AA10:AA23" si="11">IF(Z10="Siempre se ejecuta","Fuerte",IF(Z10="Algunas veces se ejecuta","Moderado",IF(Z10="No se ejecuta", "Débil","")))</f>
        <v>Fuerte</v>
      </c>
      <c r="AB10" s="349" t="str">
        <f t="shared" ref="AB10:AB23" si="12">IF(AND(X10="Fuerte",AA10="Fuerte"),"Fuerte",IF(AND(X10="Fuerte",AA10="Moderado"),"Moderado",IF(AND(X10="Fuerte",AA10="Débil"),"Débil",IF(AND(X10="Moderado",AA10="Moderado"),"Moderado",IF(AND(X10="Moderado",AA10="Fuerte"),"Moderado",IF(AND(X10="Moderado",AA10="Débil"),"Débil",IF(X10="Débil","Débil"," ")))))))</f>
        <v>Fuerte</v>
      </c>
      <c r="AC10" s="349" t="str">
        <f t="shared" ref="AC10:AC23" si="13">IF(AB10="Fuerte","No",IF(AB10="Moderado","Sí",IF(AB10="Débil","Sí","")))</f>
        <v>No</v>
      </c>
      <c r="AD10" s="349">
        <f t="shared" ref="AD10:AD23" si="14">IFERROR(IF(Y10=" "," ",IF(Y10&gt;=0,(W10+Y10)/2))," ")</f>
        <v>100</v>
      </c>
      <c r="AE10" s="617">
        <f t="shared" ref="AE10:AE23" si="15">IFERROR(IF(AD10=" "," ",IF(AVERAGE($AD$10:$AD$250)&gt;=0,AVERAGEIFS($AD$10:$AD$249,$C$10:$C$249,C10))),"  ")</f>
        <v>100</v>
      </c>
      <c r="AF10" s="349" t="str">
        <f t="shared" ref="AF10:AF23" si="16">IF(AE10=" "," ",IF(AE10=100,"Fuerte",IF(AE10&lt;50,"Débil",IF(AE10&gt;49,"Moderado"," "))))</f>
        <v>Fuerte</v>
      </c>
      <c r="AG10" s="675">
        <f>IF(OR(AND(AF10="Fuerte",G10="No disminuye"),AND(AF10="Moderado",G10="No disminuye")),0,IF(AND(AF10="Fuerte",G10="Directamente"),2,IF(AND(AF10="Moderado",G10="Directamente"),1,0)))</f>
        <v>2</v>
      </c>
      <c r="AH10" s="619">
        <f t="shared" ref="AH10:AH23" si="17">IFERROR(AVERAGEIFS($AG$10:$AG$249,$C$10:$C$249,C10)," ")</f>
        <v>2</v>
      </c>
      <c r="AI10" s="620" t="str">
        <f>IFERROR(IF((INDEX('[3]Riesgos de Corrupción'!$B$11:$V$102,MATCH('Controles de Corrupción'!C10,'[3]Riesgos de Corrupción'!$B$11:$B$102,0),17)-AH10&lt;=1),"Rara vez",IF((INDEX('[3]Riesgos de Corrupción'!$B$11:$V$102,MATCH('Controles de Corrupción'!C10,'[3]Riesgos de Corrupción'!$B$11:$B$102,0),17)-AH10&lt;=2),"Improbable",IF((INDEX('[3]Riesgos de Corrupción'!$B$11:$V$102,MATCH('Controles de Corrupción'!C10,'[3]Riesgos de Corrupción'!$B$11:$B$102,0),17)-AH10&lt;=3),"Posible",IF((INDEX('[3]Riesgos de Corrupción'!$B$11:$V$102,MATCH('Controles de Corrupción'!C10,'[3]Riesgos de Corrupción'!$B$11:$B$102,0),17)-AH10&lt;=4),"Probable",IF((INDEX('[3]Riesgos de Corrupción'!$B$11:$V$102,MATCH('Controles de Corrupción'!C10,'[3]Riesgos de Corrupción'!$B$11:$B$102,0),17)-AH10&lt;=5),"Casi seguro")))))," ")</f>
        <v>Rara vez</v>
      </c>
      <c r="AJ10" s="616">
        <f>IFERROR(IF(OR(AND(AF10="Fuerte",H10="No disminuye"),AND(AF10="Moderado",H10="Indirectamente"),AND(AF10="Moderado",H10="No disminuye"),AND(INDEX('[3]Riesgos de Corrupción'!$B$11:$BN$102,MATCH('Controles de Corrupción'!C10,'[3]Riesgos de Corrupción'!$B$11:$B$102,0),63)="Moderado")),0,IF(OR(AND(AF10="Fuerte",H10="Indirectamente"),AND(AF10="Moderado",H10="Directamente"),AND(INDEX('[3]Riesgos de Corrupción'!$B$11:$BN$102,MATCH('Controles de Corrupción'!C10,'[3]Riesgos de Corrupción'!$B$11:$B$102,0),63)="Mayor")),1,IF(AND(AF10="Fuerte",H10="Directamente",AND(INDEX('[3]Riesgos de Corrupción'!$B$11:$BN$102,MATCH('Controles de Corrupción'!C10,'[3]Riesgos de Corrupción'!$B$11:$B$102,0),63)="Catastrófico")),2)))," ")</f>
        <v>2</v>
      </c>
      <c r="AK10" s="621">
        <f t="shared" ref="AK10:AK43" si="18">IFERROR(AVERAGEIFS($AJ$10:$AJ$249,$C$10:$C$249,C10)," ")</f>
        <v>2</v>
      </c>
      <c r="AL10" s="616" t="str">
        <f>IFERROR(IF((INDEX('[3]Riesgos de Corrupción'!$B$11:$BN$102,MATCH('Controles de Corrupción'!C10,'[3]Riesgos de Corrupción'!$B$11:$B$102,0),62)-AK10&lt;=3),"Moderado",IF((INDEX('[3]Riesgos de Corrupción'!$B$11:$BN$102,MATCH('Controles de Corrupción'!C10,'[3]Riesgos de Corrupción'!$B$11:$B$102,0),62)-AK10&lt;=4),"Mayor",IF((INDEX('[3]Riesgos de Corrupción'!$B$11:$BN$102,MATCH('Controles de Corrupción'!C10,'[3]Riesgos de Corrupción'!$B$11:$B$102,0),62)-AK10&lt;=5),"Catastrófico")))," ")</f>
        <v>Moderado</v>
      </c>
      <c r="AM10" s="349" t="str">
        <f t="shared" ref="AM10:AM23" si="19">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349" t="str">
        <f t="shared" ref="AN10:AN23" si="20">IF(AM10="Zona Moderada","Reducir riesgo",IF(AM10="Zona Alta","Compartir riesgo",IF(AM10="Zona Extrema","Evitar riesgo"," ")))</f>
        <v>Reducir riesgo</v>
      </c>
      <c r="AO10" s="622" t="s">
        <v>1303</v>
      </c>
      <c r="AP10" s="623" t="s">
        <v>1304</v>
      </c>
      <c r="AQ10" s="623" t="s">
        <v>1305</v>
      </c>
      <c r="AR10" s="623" t="s">
        <v>1306</v>
      </c>
      <c r="AS10" s="623" t="s">
        <v>1307</v>
      </c>
      <c r="AT10" s="623" t="s">
        <v>1305</v>
      </c>
      <c r="AU10" s="623" t="s">
        <v>1305</v>
      </c>
      <c r="AV10" s="624" t="s">
        <v>1308</v>
      </c>
      <c r="AW10" s="625" t="s">
        <v>1309</v>
      </c>
      <c r="AX10" s="140" t="s">
        <v>1688</v>
      </c>
      <c r="AY10" s="1333" t="s">
        <v>1839</v>
      </c>
      <c r="AZ10" s="140"/>
    </row>
    <row r="11" spans="1:233" s="37" customFormat="1" ht="174.75" customHeight="1" x14ac:dyDescent="0.25">
      <c r="A11" s="20"/>
      <c r="B11" s="444" t="str">
        <f t="shared" si="0"/>
        <v>R2-CO1</v>
      </c>
      <c r="C11" s="626" t="s">
        <v>189</v>
      </c>
      <c r="D11" s="627" t="s">
        <v>514</v>
      </c>
      <c r="E11" s="627" t="s">
        <v>484</v>
      </c>
      <c r="F11" s="612" t="s">
        <v>1814</v>
      </c>
      <c r="G11" s="628" t="s">
        <v>202</v>
      </c>
      <c r="H11" s="615" t="s">
        <v>202</v>
      </c>
      <c r="I11" s="615" t="s">
        <v>1246</v>
      </c>
      <c r="J11" s="616">
        <f t="shared" si="1"/>
        <v>15</v>
      </c>
      <c r="K11" s="615" t="s">
        <v>1247</v>
      </c>
      <c r="L11" s="616">
        <f t="shared" si="2"/>
        <v>15</v>
      </c>
      <c r="M11" s="615" t="s">
        <v>1248</v>
      </c>
      <c r="N11" s="616">
        <f t="shared" si="3"/>
        <v>15</v>
      </c>
      <c r="O11" s="615" t="s">
        <v>1249</v>
      </c>
      <c r="P11" s="616">
        <f t="shared" si="4"/>
        <v>15</v>
      </c>
      <c r="Q11" s="615" t="s">
        <v>1250</v>
      </c>
      <c r="R11" s="616">
        <f t="shared" si="5"/>
        <v>15</v>
      </c>
      <c r="S11" s="615" t="s">
        <v>1251</v>
      </c>
      <c r="T11" s="616">
        <f t="shared" si="6"/>
        <v>15</v>
      </c>
      <c r="U11" s="615" t="s">
        <v>1252</v>
      </c>
      <c r="V11" s="616">
        <f t="shared" si="7"/>
        <v>10</v>
      </c>
      <c r="W11" s="616">
        <f t="shared" si="8"/>
        <v>100</v>
      </c>
      <c r="X11" s="616" t="str">
        <f t="shared" si="9"/>
        <v>Fuerte</v>
      </c>
      <c r="Y11" s="616">
        <f t="shared" si="10"/>
        <v>100</v>
      </c>
      <c r="Z11" s="615" t="s">
        <v>1253</v>
      </c>
      <c r="AA11" s="616" t="str">
        <f t="shared" si="11"/>
        <v>Fuerte</v>
      </c>
      <c r="AB11" s="616" t="str">
        <f t="shared" si="12"/>
        <v>Fuerte</v>
      </c>
      <c r="AC11" s="616" t="str">
        <f t="shared" si="13"/>
        <v>No</v>
      </c>
      <c r="AD11" s="616">
        <f t="shared" si="14"/>
        <v>100</v>
      </c>
      <c r="AE11" s="629">
        <f t="shared" si="15"/>
        <v>100</v>
      </c>
      <c r="AF11" s="616" t="str">
        <f t="shared" si="16"/>
        <v>Fuerte</v>
      </c>
      <c r="AG11" s="675">
        <f>IF(OR(AND(AF11="Fuerte",G11="No disminuye"),AND(AF11="Moderado",G11="No disminuye")),0,IF(AND(AF11="Fuerte",G11="Directamente"),2,IF(AND(AF11="Moderado",G11="Directamente"),1,0)))</f>
        <v>2</v>
      </c>
      <c r="AH11" s="618">
        <f t="shared" si="17"/>
        <v>2</v>
      </c>
      <c r="AI11" s="620" t="str">
        <f>IFERROR(IF((INDEX('[3]Riesgos de Corrupción'!$B$11:$V$102,MATCH('Controles de Corrupción'!C11,'[3]Riesgos de Corrupción'!$B$11:$B$102,0),17)-AH11&lt;=1),"Rara vez",IF((INDEX('[3]Riesgos de Corrupción'!$B$11:$V$102,MATCH('Controles de Corrupción'!C11,'[3]Riesgos de Corrupción'!$B$11:$B$102,0),17)-AH11&lt;=2),"Improbable",IF((INDEX('[3]Riesgos de Corrupción'!$B$11:$V$102,MATCH('Controles de Corrupción'!C11,'[3]Riesgos de Corrupción'!$B$11:$B$102,0),17)-AH11&lt;=3),"Posible",IF((INDEX('[3]Riesgos de Corrupción'!$B$11:$V$102,MATCH('Controles de Corrupción'!C11,'[3]Riesgos de Corrupción'!$B$11:$B$102,0),17)-AH11&lt;=4),"Probable",IF((INDEX('[3]Riesgos de Corrupción'!$B$11:$V$102,MATCH('Controles de Corrupción'!C11,'[3]Riesgos de Corrupción'!$B$11:$B$102,0),17)-AH11&lt;=5),"Casi seguro")))))," ")</f>
        <v>Rara vez</v>
      </c>
      <c r="AJ11" s="616">
        <f>IFERROR(IF(OR(AND(AF11="Fuerte",H11="No disminuye"),AND(AF11="Moderado",H11="Indirectamente"),AND(AF11="Moderado",H11="No disminuye"),AND(INDEX('[3]Riesgos de Corrupción'!$B$11:$BN$102,MATCH('Controles de Corrupción'!C11,'[3]Riesgos de Corrupción'!$B$11:$B$102,0),63)="Moderado")),0,IF(OR(AND(AF11="Fuerte",H11="Indirectamente"),AND(AF11="Moderado",H11="Directamente"),AND(INDEX('[3]Riesgos de Corrupción'!$B$11:$BN$102,MATCH('Controles de Corrupción'!C11,'[3]Riesgos de Corrupción'!$B$11:$B$102,0),63)="Mayor")),1,IF(AND(AF11="Fuerte",H11="Directamente",AND(INDEX('[3]Riesgos de Corrupción'!$B$11:$BN$102,MATCH('Controles de Corrupción'!C11,'[3]Riesgos de Corrupción'!$B$11:$B$102,0),63)="Catastrófico")),2)))," ")</f>
        <v>2</v>
      </c>
      <c r="AK11" s="621">
        <f t="shared" si="18"/>
        <v>2</v>
      </c>
      <c r="AL11" s="616" t="str">
        <f>IFERROR(IF((INDEX('[3]Riesgos de Corrupción'!$B$11:$BN$102,MATCH('Controles de Corrupción'!C11,'[3]Riesgos de Corrupción'!$B$11:$B$102,0),62)-AK11&lt;=3),"Moderado",IF((INDEX('[3]Riesgos de Corrupción'!$B$11:$BN$102,MATCH('Controles de Corrupción'!C11,'[3]Riesgos de Corrupción'!$B$11:$B$102,0),62)-AK11&lt;=4),"Mayor",IF((INDEX('[3]Riesgos de Corrupción'!$B$11:$BN$102,MATCH('Controles de Corrupción'!C11,'[3]Riesgos de Corrupción'!$B$11:$B$102,0),62)-AK11&lt;=5),"Catastrófico")))," ")</f>
        <v>Moderado</v>
      </c>
      <c r="AM11" s="616" t="str">
        <f t="shared" si="19"/>
        <v>Zona Moderada</v>
      </c>
      <c r="AN11" s="616" t="str">
        <f t="shared" si="20"/>
        <v>Reducir riesgo</v>
      </c>
      <c r="AO11" s="630" t="s">
        <v>1478</v>
      </c>
      <c r="AP11" s="615" t="s">
        <v>1482</v>
      </c>
      <c r="AQ11" s="615" t="s">
        <v>1483</v>
      </c>
      <c r="AR11" s="615" t="s">
        <v>1310</v>
      </c>
      <c r="AS11" s="615" t="s">
        <v>1485</v>
      </c>
      <c r="AT11" s="615" t="s">
        <v>1489</v>
      </c>
      <c r="AU11" s="615" t="s">
        <v>1483</v>
      </c>
      <c r="AV11" s="631" t="s">
        <v>1311</v>
      </c>
      <c r="AW11" s="632" t="s">
        <v>1312</v>
      </c>
      <c r="AX11" s="22" t="s">
        <v>1779</v>
      </c>
      <c r="AY11" s="22" t="s">
        <v>1779</v>
      </c>
      <c r="AZ11" s="140"/>
    </row>
    <row r="12" spans="1:233" s="37" customFormat="1" ht="142.5" x14ac:dyDescent="0.25">
      <c r="A12" s="444"/>
      <c r="B12" s="444" t="str">
        <f t="shared" si="0"/>
        <v>R2-CO2</v>
      </c>
      <c r="C12" s="626" t="s">
        <v>189</v>
      </c>
      <c r="D12" s="627" t="s">
        <v>515</v>
      </c>
      <c r="E12" s="627" t="s">
        <v>485</v>
      </c>
      <c r="F12" s="612" t="s">
        <v>1313</v>
      </c>
      <c r="G12" s="628" t="s">
        <v>202</v>
      </c>
      <c r="H12" s="615" t="s">
        <v>202</v>
      </c>
      <c r="I12" s="615" t="s">
        <v>1246</v>
      </c>
      <c r="J12" s="616">
        <f t="shared" si="1"/>
        <v>15</v>
      </c>
      <c r="K12" s="615" t="s">
        <v>1247</v>
      </c>
      <c r="L12" s="616">
        <f t="shared" si="2"/>
        <v>15</v>
      </c>
      <c r="M12" s="615" t="s">
        <v>1248</v>
      </c>
      <c r="N12" s="616">
        <f t="shared" si="3"/>
        <v>15</v>
      </c>
      <c r="O12" s="615" t="s">
        <v>1249</v>
      </c>
      <c r="P12" s="616">
        <f t="shared" si="4"/>
        <v>15</v>
      </c>
      <c r="Q12" s="615" t="s">
        <v>1250</v>
      </c>
      <c r="R12" s="616">
        <f t="shared" si="5"/>
        <v>15</v>
      </c>
      <c r="S12" s="615" t="s">
        <v>1251</v>
      </c>
      <c r="T12" s="616">
        <f t="shared" si="6"/>
        <v>15</v>
      </c>
      <c r="U12" s="615" t="s">
        <v>1252</v>
      </c>
      <c r="V12" s="616">
        <f t="shared" si="7"/>
        <v>10</v>
      </c>
      <c r="W12" s="616">
        <f t="shared" si="8"/>
        <v>100</v>
      </c>
      <c r="X12" s="616" t="str">
        <f t="shared" si="9"/>
        <v>Fuerte</v>
      </c>
      <c r="Y12" s="616">
        <f t="shared" si="10"/>
        <v>100</v>
      </c>
      <c r="Z12" s="615" t="s">
        <v>1253</v>
      </c>
      <c r="AA12" s="616" t="str">
        <f t="shared" si="11"/>
        <v>Fuerte</v>
      </c>
      <c r="AB12" s="616" t="str">
        <f t="shared" si="12"/>
        <v>Fuerte</v>
      </c>
      <c r="AC12" s="616" t="str">
        <f t="shared" si="13"/>
        <v>No</v>
      </c>
      <c r="AD12" s="616">
        <f t="shared" si="14"/>
        <v>100</v>
      </c>
      <c r="AE12" s="629">
        <f t="shared" si="15"/>
        <v>100</v>
      </c>
      <c r="AF12" s="616" t="str">
        <f t="shared" si="16"/>
        <v>Fuerte</v>
      </c>
      <c r="AG12" s="675">
        <f t="shared" ref="AG12:AG15" si="21">IF(OR(AND(AF12="Fuerte",G12="No disminuye"),AND(AF12="Moderado",G12="No disminuye")),0,IF(AND(AF12="Fuerte",G12="Directamente"),2,IF(AND(AF12="Moderado",G12="Directamente"),1,0)))</f>
        <v>2</v>
      </c>
      <c r="AH12" s="618">
        <f t="shared" si="17"/>
        <v>2</v>
      </c>
      <c r="AI12" s="620" t="str">
        <f>IFERROR(IF((INDEX('[3]Riesgos de Corrupción'!$B$11:$V$102,MATCH('Controles de Corrupción'!C12,'[3]Riesgos de Corrupción'!$B$11:$B$102,0),17)-AH12&lt;=1),"Rara vez",IF((INDEX('[3]Riesgos de Corrupción'!$B$11:$V$102,MATCH('Controles de Corrupción'!C12,'[3]Riesgos de Corrupción'!$B$11:$B$102,0),17)-AH12&lt;=2),"Improbable",IF((INDEX('[3]Riesgos de Corrupción'!$B$11:$V$102,MATCH('Controles de Corrupción'!C12,'[3]Riesgos de Corrupción'!$B$11:$B$102,0),17)-AH12&lt;=3),"Posible",IF((INDEX('[3]Riesgos de Corrupción'!$B$11:$V$102,MATCH('Controles de Corrupción'!C12,'[3]Riesgos de Corrupción'!$B$11:$B$102,0),17)-AH12&lt;=4),"Probable",IF((INDEX('[3]Riesgos de Corrupción'!$B$11:$V$102,MATCH('Controles de Corrupción'!C12,'[3]Riesgos de Corrupción'!$B$11:$B$102,0),17)-AH12&lt;=5),"Casi seguro")))))," ")</f>
        <v>Rara vez</v>
      </c>
      <c r="AJ12" s="633"/>
      <c r="AK12" s="621">
        <f t="shared" si="18"/>
        <v>2</v>
      </c>
      <c r="AL12" s="616" t="str">
        <f>IFERROR(IF((INDEX('[3]Riesgos de Corrupción'!$B$11:$BN$102,MATCH('Controles de Corrupción'!C12,'[3]Riesgos de Corrupción'!$B$11:$B$102,0),62)-AK12&lt;=3),"Moderado",IF((INDEX('[3]Riesgos de Corrupción'!$B$11:$BN$102,MATCH('Controles de Corrupción'!C12,'[3]Riesgos de Corrupción'!$B$11:$B$102,0),62)-AK12&lt;=4),"Mayor",IF((INDEX('[3]Riesgos de Corrupción'!$B$11:$BN$102,MATCH('Controles de Corrupción'!C12,'[3]Riesgos de Corrupción'!$B$11:$B$102,0),62)-AK12&lt;=5),"Catastrófico")))," ")</f>
        <v>Moderado</v>
      </c>
      <c r="AM12" s="616" t="str">
        <f t="shared" si="19"/>
        <v>Zona Moderada</v>
      </c>
      <c r="AN12" s="616" t="str">
        <f t="shared" si="20"/>
        <v>Reducir riesgo</v>
      </c>
      <c r="AO12" s="630" t="s">
        <v>1479</v>
      </c>
      <c r="AP12" s="615" t="s">
        <v>1482</v>
      </c>
      <c r="AQ12" s="615" t="s">
        <v>1483</v>
      </c>
      <c r="AR12" s="615" t="s">
        <v>1314</v>
      </c>
      <c r="AS12" s="615" t="s">
        <v>1486</v>
      </c>
      <c r="AT12" s="615" t="s">
        <v>1315</v>
      </c>
      <c r="AU12" s="615" t="s">
        <v>1483</v>
      </c>
      <c r="AV12" s="631" t="s">
        <v>1311</v>
      </c>
      <c r="AW12" s="632" t="s">
        <v>1316</v>
      </c>
      <c r="AX12" s="22" t="s">
        <v>1779</v>
      </c>
      <c r="AY12" s="22" t="s">
        <v>1779</v>
      </c>
      <c r="AZ12" s="140"/>
    </row>
    <row r="13" spans="1:233" s="37" customFormat="1" ht="128.25" x14ac:dyDescent="0.25">
      <c r="A13" s="444"/>
      <c r="B13" s="444" t="str">
        <f t="shared" si="0"/>
        <v>R3-CO1</v>
      </c>
      <c r="C13" s="626" t="s">
        <v>210</v>
      </c>
      <c r="D13" s="142" t="s">
        <v>514</v>
      </c>
      <c r="E13" s="142" t="s">
        <v>484</v>
      </c>
      <c r="F13" s="612" t="s">
        <v>1317</v>
      </c>
      <c r="G13" s="628" t="s">
        <v>202</v>
      </c>
      <c r="H13" s="615" t="s">
        <v>202</v>
      </c>
      <c r="I13" s="615" t="s">
        <v>1246</v>
      </c>
      <c r="J13" s="616">
        <f t="shared" si="1"/>
        <v>15</v>
      </c>
      <c r="K13" s="615" t="s">
        <v>1247</v>
      </c>
      <c r="L13" s="616">
        <f t="shared" si="2"/>
        <v>15</v>
      </c>
      <c r="M13" s="615" t="s">
        <v>1248</v>
      </c>
      <c r="N13" s="616">
        <f t="shared" si="3"/>
        <v>15</v>
      </c>
      <c r="O13" s="615" t="s">
        <v>1249</v>
      </c>
      <c r="P13" s="616">
        <f t="shared" si="4"/>
        <v>15</v>
      </c>
      <c r="Q13" s="615" t="s">
        <v>1250</v>
      </c>
      <c r="R13" s="616">
        <f t="shared" si="5"/>
        <v>15</v>
      </c>
      <c r="S13" s="615" t="s">
        <v>1251</v>
      </c>
      <c r="T13" s="616">
        <f t="shared" si="6"/>
        <v>15</v>
      </c>
      <c r="U13" s="615" t="s">
        <v>1252</v>
      </c>
      <c r="V13" s="616">
        <f t="shared" si="7"/>
        <v>10</v>
      </c>
      <c r="W13" s="616">
        <f t="shared" si="8"/>
        <v>100</v>
      </c>
      <c r="X13" s="616" t="str">
        <f t="shared" si="9"/>
        <v>Fuerte</v>
      </c>
      <c r="Y13" s="616">
        <f t="shared" si="10"/>
        <v>100</v>
      </c>
      <c r="Z13" s="615" t="s">
        <v>1253</v>
      </c>
      <c r="AA13" s="616" t="str">
        <f t="shared" si="11"/>
        <v>Fuerte</v>
      </c>
      <c r="AB13" s="616" t="str">
        <f t="shared" si="12"/>
        <v>Fuerte</v>
      </c>
      <c r="AC13" s="616" t="str">
        <f t="shared" si="13"/>
        <v>No</v>
      </c>
      <c r="AD13" s="616">
        <f t="shared" si="14"/>
        <v>100</v>
      </c>
      <c r="AE13" s="629">
        <f t="shared" si="15"/>
        <v>100</v>
      </c>
      <c r="AF13" s="616" t="str">
        <f t="shared" si="16"/>
        <v>Fuerte</v>
      </c>
      <c r="AG13" s="675">
        <f t="shared" si="21"/>
        <v>2</v>
      </c>
      <c r="AH13" s="618">
        <f t="shared" si="17"/>
        <v>2</v>
      </c>
      <c r="AI13" s="620" t="str">
        <f>IFERROR(IF((INDEX('[3]Riesgos de Corrupción'!$B$11:$V$102,MATCH('Controles de Corrupción'!C13,'[3]Riesgos de Corrupción'!$B$11:$B$102,0),17)-AH13&lt;=1),"Rara vez",IF((INDEX('[3]Riesgos de Corrupción'!$B$11:$V$102,MATCH('Controles de Corrupción'!C13,'[3]Riesgos de Corrupción'!$B$11:$B$102,0),17)-AH13&lt;=2),"Improbable",IF((INDEX('[3]Riesgos de Corrupción'!$B$11:$V$102,MATCH('Controles de Corrupción'!C13,'[3]Riesgos de Corrupción'!$B$11:$B$102,0),17)-AH13&lt;=3),"Posible",IF((INDEX('[3]Riesgos de Corrupción'!$B$11:$V$102,MATCH('Controles de Corrupción'!C13,'[3]Riesgos de Corrupción'!$B$11:$B$102,0),17)-AH13&lt;=4),"Probable",IF((INDEX('[3]Riesgos de Corrupción'!$B$11:$V$102,MATCH('Controles de Corrupción'!C13,'[3]Riesgos de Corrupción'!$B$11:$B$102,0),17)-AH13&lt;=5),"Casi seguro")))))," ")</f>
        <v>Rara vez</v>
      </c>
      <c r="AJ13" s="616">
        <f>IFERROR(IF(OR(AND(AF13="Fuerte",H13="No disminuye"),AND(AF13="Moderado",H13="Indirectamente"),AND(AF13="Moderado",H13="No disminuye"),AND(INDEX('[3]Riesgos de Corrupción'!$B$11:$BN$102,MATCH('Controles de Corrupción'!C13,'[3]Riesgos de Corrupción'!$B$11:$B$102,0),63)="Moderado")),0,IF(OR(AND(AF13="Fuerte",H13="Indirectamente"),AND(AF13="Moderado",H13="Directamente"),AND(INDEX('[3]Riesgos de Corrupción'!$B$11:$BN$102,MATCH('Controles de Corrupción'!C13,'[3]Riesgos de Corrupción'!$B$11:$B$102,0),63)="Mayor")),1,IF(AND(AF13="Fuerte",H13="Directamente",AND(INDEX('[3]Riesgos de Corrupción'!$B$11:$BN$102,MATCH('Controles de Corrupción'!C13,'[3]Riesgos de Corrupción'!$B$11:$B$102,0),63)="Catastrófico")),2)))," ")</f>
        <v>2</v>
      </c>
      <c r="AK13" s="621">
        <f t="shared" si="18"/>
        <v>2</v>
      </c>
      <c r="AL13" s="616" t="str">
        <f>IFERROR(IF((INDEX('[3]Riesgos de Corrupción'!$B$11:$BN$102,MATCH('Controles de Corrupción'!C13,'[3]Riesgos de Corrupción'!$B$11:$B$102,0),62)-AK13&lt;=3),"Moderado",IF((INDEX('[3]Riesgos de Corrupción'!$B$11:$BN$102,MATCH('Controles de Corrupción'!C13,'[3]Riesgos de Corrupción'!$B$11:$B$102,0),62)-AK13&lt;=4),"Mayor",IF((INDEX('[3]Riesgos de Corrupción'!$B$11:$BN$102,MATCH('Controles de Corrupción'!C13,'[3]Riesgos de Corrupción'!$B$11:$B$102,0),62)-AK13&lt;=5),"Catastrófico")))," ")</f>
        <v>Moderado</v>
      </c>
      <c r="AM13" s="616" t="str">
        <f t="shared" si="19"/>
        <v>Zona Moderada</v>
      </c>
      <c r="AN13" s="616" t="str">
        <f t="shared" si="20"/>
        <v>Reducir riesgo</v>
      </c>
      <c r="AO13" s="630" t="s">
        <v>1318</v>
      </c>
      <c r="AP13" s="615" t="s">
        <v>1319</v>
      </c>
      <c r="AQ13" s="615" t="s">
        <v>1483</v>
      </c>
      <c r="AR13" s="615" t="s">
        <v>1314</v>
      </c>
      <c r="AS13" s="615" t="s">
        <v>1320</v>
      </c>
      <c r="AT13" s="615" t="s">
        <v>1321</v>
      </c>
      <c r="AU13" s="615" t="s">
        <v>1490</v>
      </c>
      <c r="AV13" s="631" t="s">
        <v>1311</v>
      </c>
      <c r="AW13" s="632" t="s">
        <v>1322</v>
      </c>
      <c r="AX13" s="22" t="s">
        <v>1779</v>
      </c>
      <c r="AY13" s="22" t="s">
        <v>1779</v>
      </c>
      <c r="AZ13" s="20"/>
    </row>
    <row r="14" spans="1:233" s="37" customFormat="1" ht="128.25" x14ac:dyDescent="0.25">
      <c r="A14" s="444"/>
      <c r="B14" s="444" t="str">
        <f t="shared" si="0"/>
        <v>R4-CO1</v>
      </c>
      <c r="C14" s="626" t="s">
        <v>211</v>
      </c>
      <c r="D14" s="142" t="s">
        <v>514</v>
      </c>
      <c r="E14" s="142" t="s">
        <v>484</v>
      </c>
      <c r="F14" s="612" t="s">
        <v>1323</v>
      </c>
      <c r="G14" s="628" t="s">
        <v>202</v>
      </c>
      <c r="H14" s="615" t="s">
        <v>202</v>
      </c>
      <c r="I14" s="615" t="s">
        <v>1246</v>
      </c>
      <c r="J14" s="616">
        <f t="shared" si="1"/>
        <v>15</v>
      </c>
      <c r="K14" s="615" t="s">
        <v>1247</v>
      </c>
      <c r="L14" s="616">
        <f t="shared" si="2"/>
        <v>15</v>
      </c>
      <c r="M14" s="615" t="s">
        <v>1248</v>
      </c>
      <c r="N14" s="616">
        <f t="shared" si="3"/>
        <v>15</v>
      </c>
      <c r="O14" s="615" t="s">
        <v>1249</v>
      </c>
      <c r="P14" s="616">
        <f t="shared" si="4"/>
        <v>15</v>
      </c>
      <c r="Q14" s="615" t="s">
        <v>1250</v>
      </c>
      <c r="R14" s="616">
        <f t="shared" si="5"/>
        <v>15</v>
      </c>
      <c r="S14" s="615" t="s">
        <v>1251</v>
      </c>
      <c r="T14" s="616">
        <f t="shared" si="6"/>
        <v>15</v>
      </c>
      <c r="U14" s="615" t="s">
        <v>1252</v>
      </c>
      <c r="V14" s="616">
        <f t="shared" si="7"/>
        <v>10</v>
      </c>
      <c r="W14" s="616">
        <f t="shared" si="8"/>
        <v>100</v>
      </c>
      <c r="X14" s="616" t="str">
        <f t="shared" si="9"/>
        <v>Fuerte</v>
      </c>
      <c r="Y14" s="616">
        <f t="shared" si="10"/>
        <v>100</v>
      </c>
      <c r="Z14" s="615" t="s">
        <v>1253</v>
      </c>
      <c r="AA14" s="616" t="str">
        <f t="shared" si="11"/>
        <v>Fuerte</v>
      </c>
      <c r="AB14" s="616" t="str">
        <f t="shared" si="12"/>
        <v>Fuerte</v>
      </c>
      <c r="AC14" s="616" t="str">
        <f t="shared" si="13"/>
        <v>No</v>
      </c>
      <c r="AD14" s="616">
        <f t="shared" si="14"/>
        <v>100</v>
      </c>
      <c r="AE14" s="629">
        <f t="shared" si="15"/>
        <v>100</v>
      </c>
      <c r="AF14" s="616" t="str">
        <f t="shared" si="16"/>
        <v>Fuerte</v>
      </c>
      <c r="AG14" s="675">
        <f t="shared" si="21"/>
        <v>2</v>
      </c>
      <c r="AH14" s="618">
        <f t="shared" si="17"/>
        <v>2</v>
      </c>
      <c r="AI14" s="620" t="str">
        <f>IFERROR(IF((INDEX('[3]Riesgos de Corrupción'!$B$11:$V$102,MATCH('Controles de Corrupción'!C14,'[3]Riesgos de Corrupción'!$B$11:$B$102,0),17)-AH14&lt;=1),"Rara vez",IF((INDEX('[3]Riesgos de Corrupción'!$B$11:$V$102,MATCH('Controles de Corrupción'!C14,'[3]Riesgos de Corrupción'!$B$11:$B$102,0),17)-AH14&lt;=2),"Improbable",IF((INDEX('[3]Riesgos de Corrupción'!$B$11:$V$102,MATCH('Controles de Corrupción'!C14,'[3]Riesgos de Corrupción'!$B$11:$B$102,0),17)-AH14&lt;=3),"Posible",IF((INDEX('[3]Riesgos de Corrupción'!$B$11:$V$102,MATCH('Controles de Corrupción'!C14,'[3]Riesgos de Corrupción'!$B$11:$B$102,0),17)-AH14&lt;=4),"Probable",IF((INDEX('[3]Riesgos de Corrupción'!$B$11:$V$102,MATCH('Controles de Corrupción'!C14,'[3]Riesgos de Corrupción'!$B$11:$B$102,0),17)-AH14&lt;=5),"Casi seguro")))))," ")</f>
        <v>Rara vez</v>
      </c>
      <c r="AJ14" s="616">
        <f>IFERROR(IF(OR(AND(AF14="Fuerte",H14="No disminuye"),AND(AF14="Moderado",H14="Indirectamente"),AND(AF14="Moderado",H14="No disminuye"),AND(INDEX('[3]Riesgos de Corrupción'!$B$11:$BN$102,MATCH('Controles de Corrupción'!C14,'[3]Riesgos de Corrupción'!$B$11:$B$102,0),63)="Moderado")),0,IF(OR(AND(AF14="Fuerte",H14="Indirectamente"),AND(AF14="Moderado",H14="Directamente"),AND(INDEX('[3]Riesgos de Corrupción'!$B$11:$BN$102,MATCH('Controles de Corrupción'!C14,'[3]Riesgos de Corrupción'!$B$11:$B$102,0),63)="Mayor")),1,IF(AND(AF14="Fuerte",H14="Directamente",AND(INDEX('[3]Riesgos de Corrupción'!$B$11:$BN$102,MATCH('Controles de Corrupción'!C14,'[3]Riesgos de Corrupción'!$B$11:$B$102,0),63)="Catastrófico")),2)))," ")</f>
        <v>2</v>
      </c>
      <c r="AK14" s="618">
        <f t="shared" si="18"/>
        <v>2</v>
      </c>
      <c r="AL14" s="616" t="str">
        <f>IFERROR(IF((INDEX('[3]Riesgos de Corrupción'!$B$11:$BN$102,MATCH('Controles de Corrupción'!C14,'[3]Riesgos de Corrupción'!$B$11:$B$102,0),62)-AK14&lt;=3),"Moderado",IF((INDEX('[3]Riesgos de Corrupción'!$B$11:$BN$102,MATCH('Controles de Corrupción'!C14,'[3]Riesgos de Corrupción'!$B$11:$B$102,0),62)-AK14&lt;=4),"Mayor",IF((INDEX('[3]Riesgos de Corrupción'!$B$11:$BN$102,MATCH('Controles de Corrupción'!C14,'[3]Riesgos de Corrupción'!$B$11:$B$102,0),62)-AK14&lt;=5),"Catastrófico")))," ")</f>
        <v>Moderado</v>
      </c>
      <c r="AM14" s="616" t="str">
        <f t="shared" si="19"/>
        <v>Zona Moderada</v>
      </c>
      <c r="AN14" s="616" t="str">
        <f t="shared" si="20"/>
        <v>Reducir riesgo</v>
      </c>
      <c r="AO14" s="630" t="s">
        <v>1480</v>
      </c>
      <c r="AP14" s="615" t="s">
        <v>1319</v>
      </c>
      <c r="AQ14" s="615" t="s">
        <v>1484</v>
      </c>
      <c r="AR14" s="615" t="s">
        <v>1324</v>
      </c>
      <c r="AS14" s="615" t="s">
        <v>1487</v>
      </c>
      <c r="AT14" s="615" t="s">
        <v>1321</v>
      </c>
      <c r="AU14" s="615" t="s">
        <v>1484</v>
      </c>
      <c r="AV14" s="631" t="s">
        <v>1311</v>
      </c>
      <c r="AW14" s="632" t="s">
        <v>1316</v>
      </c>
      <c r="AX14" s="140" t="s">
        <v>1674</v>
      </c>
      <c r="AY14" s="140" t="s">
        <v>1834</v>
      </c>
      <c r="AZ14" s="20"/>
    </row>
    <row r="15" spans="1:233" s="37" customFormat="1" ht="228" x14ac:dyDescent="0.25">
      <c r="A15" s="444"/>
      <c r="B15" s="444" t="str">
        <f t="shared" si="0"/>
        <v>R4-CO2</v>
      </c>
      <c r="C15" s="626" t="s">
        <v>211</v>
      </c>
      <c r="D15" s="142" t="s">
        <v>515</v>
      </c>
      <c r="E15" s="142" t="s">
        <v>485</v>
      </c>
      <c r="F15" s="612" t="s">
        <v>1477</v>
      </c>
      <c r="G15" s="628" t="s">
        <v>202</v>
      </c>
      <c r="H15" s="615" t="s">
        <v>202</v>
      </c>
      <c r="I15" s="615" t="s">
        <v>1246</v>
      </c>
      <c r="J15" s="616">
        <f t="shared" si="1"/>
        <v>15</v>
      </c>
      <c r="K15" s="615" t="s">
        <v>1247</v>
      </c>
      <c r="L15" s="616">
        <f t="shared" si="2"/>
        <v>15</v>
      </c>
      <c r="M15" s="615" t="s">
        <v>1248</v>
      </c>
      <c r="N15" s="616">
        <f t="shared" si="3"/>
        <v>15</v>
      </c>
      <c r="O15" s="615" t="s">
        <v>1249</v>
      </c>
      <c r="P15" s="616">
        <f t="shared" si="4"/>
        <v>15</v>
      </c>
      <c r="Q15" s="615" t="s">
        <v>1250</v>
      </c>
      <c r="R15" s="616">
        <f t="shared" si="5"/>
        <v>15</v>
      </c>
      <c r="S15" s="615" t="s">
        <v>1251</v>
      </c>
      <c r="T15" s="616">
        <f t="shared" si="6"/>
        <v>15</v>
      </c>
      <c r="U15" s="615" t="s">
        <v>1252</v>
      </c>
      <c r="V15" s="616">
        <f t="shared" si="7"/>
        <v>10</v>
      </c>
      <c r="W15" s="616">
        <f t="shared" si="8"/>
        <v>100</v>
      </c>
      <c r="X15" s="616" t="str">
        <f t="shared" si="9"/>
        <v>Fuerte</v>
      </c>
      <c r="Y15" s="616">
        <f t="shared" si="10"/>
        <v>100</v>
      </c>
      <c r="Z15" s="615" t="s">
        <v>1253</v>
      </c>
      <c r="AA15" s="616" t="str">
        <f t="shared" si="11"/>
        <v>Fuerte</v>
      </c>
      <c r="AB15" s="616" t="str">
        <f t="shared" si="12"/>
        <v>Fuerte</v>
      </c>
      <c r="AC15" s="616" t="str">
        <f t="shared" si="13"/>
        <v>No</v>
      </c>
      <c r="AD15" s="616">
        <f t="shared" si="14"/>
        <v>100</v>
      </c>
      <c r="AE15" s="629">
        <f t="shared" si="15"/>
        <v>100</v>
      </c>
      <c r="AF15" s="616" t="str">
        <f t="shared" si="16"/>
        <v>Fuerte</v>
      </c>
      <c r="AG15" s="675">
        <f t="shared" si="21"/>
        <v>2</v>
      </c>
      <c r="AH15" s="618">
        <f t="shared" si="17"/>
        <v>2</v>
      </c>
      <c r="AI15" s="620" t="str">
        <f>IFERROR(IF((INDEX('[3]Riesgos de Corrupción'!$B$11:$V$102,MATCH('Controles de Corrupción'!C15,'[3]Riesgos de Corrupción'!$B$11:$B$102,0),17)-AH15&lt;=1),"Rara vez",IF((INDEX('[3]Riesgos de Corrupción'!$B$11:$V$102,MATCH('Controles de Corrupción'!C15,'[3]Riesgos de Corrupción'!$B$11:$B$102,0),17)-AH15&lt;=2),"Improbable",IF((INDEX('[3]Riesgos de Corrupción'!$B$11:$V$102,MATCH('Controles de Corrupción'!C15,'[3]Riesgos de Corrupción'!$B$11:$B$102,0),17)-AH15&lt;=3),"Posible",IF((INDEX('[3]Riesgos de Corrupción'!$B$11:$V$102,MATCH('Controles de Corrupción'!C15,'[3]Riesgos de Corrupción'!$B$11:$B$102,0),17)-AH15&lt;=4),"Probable",IF((INDEX('[3]Riesgos de Corrupción'!$B$11:$V$102,MATCH('Controles de Corrupción'!C15,'[3]Riesgos de Corrupción'!$B$11:$B$102,0),17)-AH15&lt;=5),"Casi seguro")))))," ")</f>
        <v>Rara vez</v>
      </c>
      <c r="AJ15" s="616">
        <f>IFERROR(IF(OR(AND(AF15="Fuerte",H15="No disminuye"),AND(AF15="Moderado",H15="Indirectamente"),AND(AF15="Moderado",H15="No disminuye"),AND(INDEX('[3]Riesgos de Corrupción'!$B$11:$BN$102,MATCH('Controles de Corrupción'!C15,'[3]Riesgos de Corrupción'!$B$11:$B$102,0),63)="Moderado")),0,IF(OR(AND(AF15="Fuerte",H15="Indirectamente"),AND(AF15="Moderado",H15="Directamente"),AND(INDEX('[3]Riesgos de Corrupción'!$B$11:$BN$102,MATCH('Controles de Corrupción'!C15,'[3]Riesgos de Corrupción'!$B$11:$B$102,0),63)="Mayor")),1,IF(AND(AF15="Fuerte",H15="Directamente",AND(INDEX('[3]Riesgos de Corrupción'!$B$11:$BN$102,MATCH('Controles de Corrupción'!C15,'[3]Riesgos de Corrupción'!$B$11:$B$102,0),63)="Catastrófico")),2)))," ")</f>
        <v>2</v>
      </c>
      <c r="AK15" s="618">
        <f t="shared" si="18"/>
        <v>2</v>
      </c>
      <c r="AL15" s="616" t="str">
        <f>IFERROR(IF((INDEX('[3]Riesgos de Corrupción'!$B$11:$BN$102,MATCH('Controles de Corrupción'!C15,'[3]Riesgos de Corrupción'!$B$11:$B$102,0),62)-AK15&lt;=3),"Moderado",IF((INDEX('[3]Riesgos de Corrupción'!$B$11:$BN$102,MATCH('Controles de Corrupción'!C15,'[3]Riesgos de Corrupción'!$B$11:$B$102,0),62)-AK15&lt;=4),"Mayor",IF((INDEX('[3]Riesgos de Corrupción'!$B$11:$BN$102,MATCH('Controles de Corrupción'!C15,'[3]Riesgos de Corrupción'!$B$11:$B$102,0),62)-AK15&lt;=5),"Catastrófico")))," ")</f>
        <v>Moderado</v>
      </c>
      <c r="AM15" s="616" t="str">
        <f t="shared" si="19"/>
        <v>Zona Moderada</v>
      </c>
      <c r="AN15" s="616" t="str">
        <f t="shared" si="20"/>
        <v>Reducir riesgo</v>
      </c>
      <c r="AO15" s="630" t="s">
        <v>1481</v>
      </c>
      <c r="AP15" s="615" t="s">
        <v>1319</v>
      </c>
      <c r="AQ15" s="615" t="s">
        <v>1484</v>
      </c>
      <c r="AR15" s="615" t="s">
        <v>1324</v>
      </c>
      <c r="AS15" s="615" t="s">
        <v>1488</v>
      </c>
      <c r="AT15" s="615" t="s">
        <v>1321</v>
      </c>
      <c r="AU15" s="615" t="s">
        <v>1484</v>
      </c>
      <c r="AV15" s="631" t="s">
        <v>1311</v>
      </c>
      <c r="AW15" s="632" t="s">
        <v>1316</v>
      </c>
      <c r="AX15" s="140" t="s">
        <v>1675</v>
      </c>
      <c r="AY15" s="22" t="s">
        <v>1779</v>
      </c>
      <c r="AZ15" s="20"/>
    </row>
    <row r="16" spans="1:233" s="37" customFormat="1" ht="409.5" x14ac:dyDescent="0.25">
      <c r="A16" s="444"/>
      <c r="B16" s="444" t="str">
        <f t="shared" si="0"/>
        <v>R5-CO1</v>
      </c>
      <c r="C16" s="626" t="s">
        <v>212</v>
      </c>
      <c r="D16" s="142" t="s">
        <v>514</v>
      </c>
      <c r="E16" s="142" t="s">
        <v>484</v>
      </c>
      <c r="F16" s="612" t="s">
        <v>1539</v>
      </c>
      <c r="G16" s="628" t="s">
        <v>202</v>
      </c>
      <c r="H16" s="615" t="s">
        <v>202</v>
      </c>
      <c r="I16" s="615" t="s">
        <v>1246</v>
      </c>
      <c r="J16" s="616">
        <f t="shared" si="1"/>
        <v>15</v>
      </c>
      <c r="K16" s="615" t="s">
        <v>1247</v>
      </c>
      <c r="L16" s="616">
        <f t="shared" si="2"/>
        <v>15</v>
      </c>
      <c r="M16" s="615" t="s">
        <v>1248</v>
      </c>
      <c r="N16" s="616">
        <f t="shared" si="3"/>
        <v>15</v>
      </c>
      <c r="O16" s="615" t="s">
        <v>1249</v>
      </c>
      <c r="P16" s="616">
        <f t="shared" si="4"/>
        <v>15</v>
      </c>
      <c r="Q16" s="615" t="s">
        <v>1250</v>
      </c>
      <c r="R16" s="616">
        <f t="shared" si="5"/>
        <v>15</v>
      </c>
      <c r="S16" s="615" t="s">
        <v>1251</v>
      </c>
      <c r="T16" s="616">
        <f t="shared" si="6"/>
        <v>15</v>
      </c>
      <c r="U16" s="615" t="s">
        <v>1252</v>
      </c>
      <c r="V16" s="616">
        <f t="shared" si="7"/>
        <v>10</v>
      </c>
      <c r="W16" s="616">
        <f t="shared" si="8"/>
        <v>100</v>
      </c>
      <c r="X16" s="616" t="str">
        <f t="shared" si="9"/>
        <v>Fuerte</v>
      </c>
      <c r="Y16" s="616">
        <f t="shared" si="10"/>
        <v>100</v>
      </c>
      <c r="Z16" s="615" t="s">
        <v>1253</v>
      </c>
      <c r="AA16" s="616" t="str">
        <f t="shared" si="11"/>
        <v>Fuerte</v>
      </c>
      <c r="AB16" s="616" t="str">
        <f t="shared" si="12"/>
        <v>Fuerte</v>
      </c>
      <c r="AC16" s="616" t="str">
        <f t="shared" si="13"/>
        <v>No</v>
      </c>
      <c r="AD16" s="616">
        <f t="shared" si="14"/>
        <v>100</v>
      </c>
      <c r="AE16" s="629">
        <f t="shared" si="15"/>
        <v>100</v>
      </c>
      <c r="AF16" s="616" t="str">
        <f t="shared" si="16"/>
        <v>Fuerte</v>
      </c>
      <c r="AG16" s="675">
        <f t="shared" ref="AG16:AG23" si="22">IF(OR(AND(AF16="Fuerte",G16="No disminuye"),AND(AF16="Moderado",G16="No disminuye")),0,IF(AND(AF16="Fuerte",G16="Directamente"),2,IF(AND(AF16="Moderado",G16="Directamente"),1,0)))</f>
        <v>2</v>
      </c>
      <c r="AH16" s="618">
        <f t="shared" si="17"/>
        <v>2</v>
      </c>
      <c r="AI16" s="620" t="str">
        <f>IFERROR(IF((INDEX('[3]Riesgos de Corrupción'!$B$11:$V$102,MATCH('Controles de Corrupción'!C16,'[3]Riesgos de Corrupción'!$B$11:$B$102,0),17)-AH16&lt;=1),"Rara vez",IF((INDEX('[3]Riesgos de Corrupción'!$B$11:$V$102,MATCH('Controles de Corrupción'!C16,'[3]Riesgos de Corrupción'!$B$11:$B$102,0),17)-AH16&lt;=2),"Improbable",IF((INDEX('[3]Riesgos de Corrupción'!$B$11:$V$102,MATCH('Controles de Corrupción'!C16,'[3]Riesgos de Corrupción'!$B$11:$B$102,0),17)-AH16&lt;=3),"Posible",IF((INDEX('[3]Riesgos de Corrupción'!$B$11:$V$102,MATCH('Controles de Corrupción'!C16,'[3]Riesgos de Corrupción'!$B$11:$B$102,0),17)-AH16&lt;=4),"Probable",IF((INDEX('[3]Riesgos de Corrupción'!$B$11:$V$102,MATCH('Controles de Corrupción'!C16,'[3]Riesgos de Corrupción'!$B$11:$B$102,0),17)-AH16&lt;=5),"Casi seguro")))))," ")</f>
        <v>Rara vez</v>
      </c>
      <c r="AJ16" s="616">
        <f>IFERROR(IF(OR(AND(AF16="Fuerte",H16="No disminuye"),AND(AF16="Moderado",H16="Indirectamente"),AND(AF16="Moderado",H16="No disminuye"),AND(INDEX('[3]Riesgos de Corrupción'!$B$11:$BN$102,MATCH('Controles de Corrupción'!C16,'[3]Riesgos de Corrupción'!$B$11:$B$102,0),63)="Moderado")),0,IF(OR(AND(AF16="Fuerte",H16="Indirectamente"),AND(AF16="Moderado",H16="Directamente"),AND(INDEX('[3]Riesgos de Corrupción'!$B$11:$BN$102,MATCH('Controles de Corrupción'!C16,'[3]Riesgos de Corrupción'!$B$11:$B$102,0),63)="Mayor")),1,IF(AND(AF16="Fuerte",H16="Directamente",AND(INDEX('[3]Riesgos de Corrupción'!$B$11:$BN$102,MATCH('Controles de Corrupción'!C16,'[3]Riesgos de Corrupción'!$B$11:$B$102,0),63)="Catastrófico")),2)))," ")</f>
        <v>2</v>
      </c>
      <c r="AK16" s="618">
        <f t="shared" si="18"/>
        <v>2</v>
      </c>
      <c r="AL16" s="616" t="str">
        <f>IFERROR(IF((INDEX('[3]Riesgos de Corrupción'!$B$11:$BN$102,MATCH('Controles de Corrupción'!C16,'[3]Riesgos de Corrupción'!$B$11:$B$102,0),62)-AK16&lt;=3),"Moderado",IF((INDEX('[3]Riesgos de Corrupción'!$B$11:$BN$102,MATCH('Controles de Corrupción'!C16,'[3]Riesgos de Corrupción'!$B$11:$B$102,0),62)-AK16&lt;=4),"Mayor",IF((INDEX('[3]Riesgos de Corrupción'!$B$11:$BN$102,MATCH('Controles de Corrupción'!C16,'[3]Riesgos de Corrupción'!$B$11:$B$102,0),62)-AK16&lt;=5),"Catastrófico")))," ")</f>
        <v>Moderado</v>
      </c>
      <c r="AM16" s="616" t="str">
        <f t="shared" si="19"/>
        <v>Zona Moderada</v>
      </c>
      <c r="AN16" s="616" t="str">
        <f t="shared" si="20"/>
        <v>Reducir riesgo</v>
      </c>
      <c r="AO16" s="630" t="s">
        <v>1539</v>
      </c>
      <c r="AP16" s="615" t="s">
        <v>1325</v>
      </c>
      <c r="AQ16" s="615" t="s">
        <v>1282</v>
      </c>
      <c r="AR16" s="615" t="s">
        <v>1242</v>
      </c>
      <c r="AS16" s="615" t="s">
        <v>1326</v>
      </c>
      <c r="AT16" s="615" t="s">
        <v>1325</v>
      </c>
      <c r="AU16" s="615" t="s">
        <v>1419</v>
      </c>
      <c r="AV16" s="631" t="s">
        <v>1327</v>
      </c>
      <c r="AW16" s="425" t="s">
        <v>1737</v>
      </c>
      <c r="AX16" s="140" t="s">
        <v>1742</v>
      </c>
      <c r="AY16" s="140" t="s">
        <v>1795</v>
      </c>
      <c r="AZ16" s="140"/>
    </row>
    <row r="17" spans="1:52" s="37" customFormat="1" ht="409.5" x14ac:dyDescent="0.25">
      <c r="A17" s="444"/>
      <c r="B17" s="444" t="str">
        <f t="shared" si="0"/>
        <v>R5-CO2</v>
      </c>
      <c r="C17" s="626" t="s">
        <v>212</v>
      </c>
      <c r="D17" s="142" t="s">
        <v>515</v>
      </c>
      <c r="E17" s="142" t="s">
        <v>485</v>
      </c>
      <c r="F17" s="612" t="s">
        <v>1540</v>
      </c>
      <c r="G17" s="628" t="s">
        <v>202</v>
      </c>
      <c r="H17" s="615" t="s">
        <v>202</v>
      </c>
      <c r="I17" s="615" t="s">
        <v>1246</v>
      </c>
      <c r="J17" s="616">
        <f t="shared" si="1"/>
        <v>15</v>
      </c>
      <c r="K17" s="615" t="s">
        <v>1247</v>
      </c>
      <c r="L17" s="616">
        <f t="shared" si="2"/>
        <v>15</v>
      </c>
      <c r="M17" s="615" t="s">
        <v>1248</v>
      </c>
      <c r="N17" s="616">
        <f t="shared" si="3"/>
        <v>15</v>
      </c>
      <c r="O17" s="615" t="s">
        <v>1249</v>
      </c>
      <c r="P17" s="616">
        <f t="shared" si="4"/>
        <v>15</v>
      </c>
      <c r="Q17" s="615" t="s">
        <v>1250</v>
      </c>
      <c r="R17" s="616">
        <f t="shared" si="5"/>
        <v>15</v>
      </c>
      <c r="S17" s="615" t="s">
        <v>1251</v>
      </c>
      <c r="T17" s="616">
        <f t="shared" si="6"/>
        <v>15</v>
      </c>
      <c r="U17" s="615" t="s">
        <v>1252</v>
      </c>
      <c r="V17" s="616">
        <f t="shared" si="7"/>
        <v>10</v>
      </c>
      <c r="W17" s="616">
        <f t="shared" si="8"/>
        <v>100</v>
      </c>
      <c r="X17" s="616" t="str">
        <f t="shared" si="9"/>
        <v>Fuerte</v>
      </c>
      <c r="Y17" s="616">
        <f t="shared" si="10"/>
        <v>100</v>
      </c>
      <c r="Z17" s="615" t="s">
        <v>1253</v>
      </c>
      <c r="AA17" s="616" t="str">
        <f t="shared" si="11"/>
        <v>Fuerte</v>
      </c>
      <c r="AB17" s="616" t="str">
        <f t="shared" si="12"/>
        <v>Fuerte</v>
      </c>
      <c r="AC17" s="616" t="str">
        <f t="shared" si="13"/>
        <v>No</v>
      </c>
      <c r="AD17" s="616">
        <f t="shared" si="14"/>
        <v>100</v>
      </c>
      <c r="AE17" s="629">
        <f t="shared" si="15"/>
        <v>100</v>
      </c>
      <c r="AF17" s="616" t="str">
        <f t="shared" si="16"/>
        <v>Fuerte</v>
      </c>
      <c r="AG17" s="675">
        <f t="shared" si="22"/>
        <v>2</v>
      </c>
      <c r="AH17" s="618">
        <f t="shared" si="17"/>
        <v>2</v>
      </c>
      <c r="AI17" s="620" t="str">
        <f>IFERROR(IF((INDEX('[3]Riesgos de Corrupción'!$B$11:$V$102,MATCH('Controles de Corrupción'!C17,'[3]Riesgos de Corrupción'!$B$11:$B$102,0),17)-AH17&lt;=1),"Rara vez",IF((INDEX('[3]Riesgos de Corrupción'!$B$11:$V$102,MATCH('Controles de Corrupción'!C17,'[3]Riesgos de Corrupción'!$B$11:$B$102,0),17)-AH17&lt;=2),"Improbable",IF((INDEX('[3]Riesgos de Corrupción'!$B$11:$V$102,MATCH('Controles de Corrupción'!C17,'[3]Riesgos de Corrupción'!$B$11:$B$102,0),17)-AH17&lt;=3),"Posible",IF((INDEX('[3]Riesgos de Corrupción'!$B$11:$V$102,MATCH('Controles de Corrupción'!C17,'[3]Riesgos de Corrupción'!$B$11:$B$102,0),17)-AH17&lt;=4),"Probable",IF((INDEX('[3]Riesgos de Corrupción'!$B$11:$V$102,MATCH('Controles de Corrupción'!C17,'[3]Riesgos de Corrupción'!$B$11:$B$102,0),17)-AH17&lt;=5),"Casi seguro")))))," ")</f>
        <v>Rara vez</v>
      </c>
      <c r="AJ17" s="616">
        <f>IFERROR(IF(OR(AND(AF17="Fuerte",H17="No disminuye"),AND(AF17="Moderado",H17="Indirectamente"),AND(AF17="Moderado",H17="No disminuye"),AND(INDEX('[3]Riesgos de Corrupción'!$B$11:$BN$102,MATCH('Controles de Corrupción'!C17,'[3]Riesgos de Corrupción'!$B$11:$B$102,0),63)="Moderado")),0,IF(OR(AND(AF17="Fuerte",H17="Indirectamente"),AND(AF17="Moderado",H17="Directamente"),AND(INDEX('[3]Riesgos de Corrupción'!$B$11:$BN$102,MATCH('Controles de Corrupción'!C17,'[3]Riesgos de Corrupción'!$B$11:$B$102,0),63)="Mayor")),1,IF(AND(AF17="Fuerte",H17="Directamente",AND(INDEX('[3]Riesgos de Corrupción'!$B$11:$BN$102,MATCH('Controles de Corrupción'!C17,'[3]Riesgos de Corrupción'!$B$11:$B$102,0),63)="Catastrófico")),2)))," ")</f>
        <v>2</v>
      </c>
      <c r="AK17" s="618">
        <f t="shared" si="18"/>
        <v>2</v>
      </c>
      <c r="AL17" s="616" t="str">
        <f>IFERROR(IF((INDEX('[3]Riesgos de Corrupción'!$B$11:$BN$102,MATCH('Controles de Corrupción'!C17,'[3]Riesgos de Corrupción'!$B$11:$B$102,0),62)-AK17&lt;=3),"Moderado",IF((INDEX('[3]Riesgos de Corrupción'!$B$11:$BN$102,MATCH('Controles de Corrupción'!C17,'[3]Riesgos de Corrupción'!$B$11:$B$102,0),62)-AK17&lt;=4),"Mayor",IF((INDEX('[3]Riesgos de Corrupción'!$B$11:$BN$102,MATCH('Controles de Corrupción'!C17,'[3]Riesgos de Corrupción'!$B$11:$B$102,0),62)-AK17&lt;=5),"Catastrófico")))," ")</f>
        <v>Moderado</v>
      </c>
      <c r="AM17" s="616" t="str">
        <f t="shared" si="19"/>
        <v>Zona Moderada</v>
      </c>
      <c r="AN17" s="616" t="str">
        <f t="shared" si="20"/>
        <v>Reducir riesgo</v>
      </c>
      <c r="AO17" s="630" t="s">
        <v>1541</v>
      </c>
      <c r="AP17" s="615" t="s">
        <v>1328</v>
      </c>
      <c r="AQ17" s="615" t="s">
        <v>1282</v>
      </c>
      <c r="AR17" s="615" t="s">
        <v>1242</v>
      </c>
      <c r="AS17" s="615" t="s">
        <v>1326</v>
      </c>
      <c r="AT17" s="615" t="s">
        <v>1328</v>
      </c>
      <c r="AU17" s="615" t="s">
        <v>1419</v>
      </c>
      <c r="AV17" s="631" t="s">
        <v>1327</v>
      </c>
      <c r="AW17" s="425" t="s">
        <v>1737</v>
      </c>
      <c r="AX17" s="140" t="s">
        <v>1743</v>
      </c>
      <c r="AY17" s="634" t="s">
        <v>1796</v>
      </c>
      <c r="AZ17" s="140"/>
    </row>
    <row r="18" spans="1:52" s="37" customFormat="1" ht="409.5" x14ac:dyDescent="0.25">
      <c r="A18" s="444"/>
      <c r="B18" s="444" t="str">
        <f t="shared" si="0"/>
        <v>R6-CO1</v>
      </c>
      <c r="C18" s="626" t="s">
        <v>213</v>
      </c>
      <c r="D18" s="142" t="s">
        <v>514</v>
      </c>
      <c r="E18" s="142" t="s">
        <v>484</v>
      </c>
      <c r="F18" s="612" t="s">
        <v>1542</v>
      </c>
      <c r="G18" s="628" t="s">
        <v>202</v>
      </c>
      <c r="H18" s="615" t="s">
        <v>202</v>
      </c>
      <c r="I18" s="615" t="s">
        <v>1246</v>
      </c>
      <c r="J18" s="616">
        <f t="shared" si="1"/>
        <v>15</v>
      </c>
      <c r="K18" s="615" t="s">
        <v>1247</v>
      </c>
      <c r="L18" s="616">
        <f t="shared" si="2"/>
        <v>15</v>
      </c>
      <c r="M18" s="615" t="s">
        <v>1248</v>
      </c>
      <c r="N18" s="616">
        <f t="shared" si="3"/>
        <v>15</v>
      </c>
      <c r="O18" s="615" t="s">
        <v>1249</v>
      </c>
      <c r="P18" s="616">
        <f t="shared" si="4"/>
        <v>15</v>
      </c>
      <c r="Q18" s="615" t="s">
        <v>1250</v>
      </c>
      <c r="R18" s="616">
        <f t="shared" si="5"/>
        <v>15</v>
      </c>
      <c r="S18" s="615" t="s">
        <v>1251</v>
      </c>
      <c r="T18" s="616">
        <f t="shared" si="6"/>
        <v>15</v>
      </c>
      <c r="U18" s="615" t="s">
        <v>1252</v>
      </c>
      <c r="V18" s="616">
        <f t="shared" si="7"/>
        <v>10</v>
      </c>
      <c r="W18" s="616">
        <f t="shared" si="8"/>
        <v>100</v>
      </c>
      <c r="X18" s="616" t="str">
        <f t="shared" si="9"/>
        <v>Fuerte</v>
      </c>
      <c r="Y18" s="616">
        <f t="shared" si="10"/>
        <v>100</v>
      </c>
      <c r="Z18" s="615" t="s">
        <v>1253</v>
      </c>
      <c r="AA18" s="616" t="str">
        <f t="shared" si="11"/>
        <v>Fuerte</v>
      </c>
      <c r="AB18" s="616" t="str">
        <f t="shared" si="12"/>
        <v>Fuerte</v>
      </c>
      <c r="AC18" s="616" t="str">
        <f t="shared" si="13"/>
        <v>No</v>
      </c>
      <c r="AD18" s="616">
        <f t="shared" si="14"/>
        <v>100</v>
      </c>
      <c r="AE18" s="629">
        <f t="shared" si="15"/>
        <v>100</v>
      </c>
      <c r="AF18" s="616" t="str">
        <f t="shared" si="16"/>
        <v>Fuerte</v>
      </c>
      <c r="AG18" s="675">
        <f t="shared" si="22"/>
        <v>2</v>
      </c>
      <c r="AH18" s="618">
        <f t="shared" si="17"/>
        <v>2</v>
      </c>
      <c r="AI18" s="620" t="str">
        <f>IFERROR(IF((INDEX('[3]Riesgos de Corrupción'!$B$11:$V$102,MATCH('Controles de Corrupción'!C18,'[3]Riesgos de Corrupción'!$B$11:$B$102,0),17)-AH18&lt;=1),"Rara vez",IF((INDEX('[3]Riesgos de Corrupción'!$B$11:$V$102,MATCH('Controles de Corrupción'!C18,'[3]Riesgos de Corrupción'!$B$11:$B$102,0),17)-AH18&lt;=2),"Improbable",IF((INDEX('[3]Riesgos de Corrupción'!$B$11:$V$102,MATCH('Controles de Corrupción'!C18,'[3]Riesgos de Corrupción'!$B$11:$B$102,0),17)-AH18&lt;=3),"Posible",IF((INDEX('[3]Riesgos de Corrupción'!$B$11:$V$102,MATCH('Controles de Corrupción'!C18,'[3]Riesgos de Corrupción'!$B$11:$B$102,0),17)-AH18&lt;=4),"Probable",IF((INDEX('[3]Riesgos de Corrupción'!$B$11:$V$102,MATCH('Controles de Corrupción'!C18,'[3]Riesgos de Corrupción'!$B$11:$B$102,0),17)-AH18&lt;=5),"Casi seguro")))))," ")</f>
        <v>Rara vez</v>
      </c>
      <c r="AJ18" s="616">
        <f>IFERROR(IF(OR(AND(AF18="Fuerte",H18="No disminuye"),AND(AF18="Moderado",H18="Indirectamente"),AND(AF18="Moderado",H18="No disminuye"),AND(INDEX('[3]Riesgos de Corrupción'!$B$11:$BN$102,MATCH('Controles de Corrupción'!C18,'[3]Riesgos de Corrupción'!$B$11:$B$102,0),63)="Moderado")),0,IF(OR(AND(AF18="Fuerte",H18="Indirectamente"),AND(AF18="Moderado",H18="Directamente"),AND(INDEX('[3]Riesgos de Corrupción'!$B$11:$BN$102,MATCH('Controles de Corrupción'!C18,'[3]Riesgos de Corrupción'!$B$11:$B$102,0),63)="Mayor")),1,IF(AND(AF18="Fuerte",H18="Directamente",AND(INDEX('[3]Riesgos de Corrupción'!$B$11:$BN$102,MATCH('Controles de Corrupción'!C18,'[3]Riesgos de Corrupción'!$B$11:$B$102,0),63)="Catastrófico")),2)))," ")</f>
        <v>2</v>
      </c>
      <c r="AK18" s="618">
        <f t="shared" si="18"/>
        <v>2</v>
      </c>
      <c r="AL18" s="616" t="str">
        <f>IFERROR(IF((INDEX('[3]Riesgos de Corrupción'!$B$11:$BN$102,MATCH('Controles de Corrupción'!C18,'[3]Riesgos de Corrupción'!$B$11:$B$102,0),62)-AK18&lt;=3),"Moderado",IF((INDEX('[3]Riesgos de Corrupción'!$B$11:$BN$102,MATCH('Controles de Corrupción'!C18,'[3]Riesgos de Corrupción'!$B$11:$B$102,0),62)-AK18&lt;=4),"Mayor",IF((INDEX('[3]Riesgos de Corrupción'!$B$11:$BN$102,MATCH('Controles de Corrupción'!C18,'[3]Riesgos de Corrupción'!$B$11:$B$102,0),62)-AK18&lt;=5),"Catastrófico")))," ")</f>
        <v>Moderado</v>
      </c>
      <c r="AM18" s="616" t="str">
        <f t="shared" si="19"/>
        <v>Zona Moderada</v>
      </c>
      <c r="AN18" s="616" t="str">
        <f t="shared" si="20"/>
        <v>Reducir riesgo</v>
      </c>
      <c r="AO18" s="630" t="s">
        <v>1539</v>
      </c>
      <c r="AP18" s="615" t="s">
        <v>1456</v>
      </c>
      <c r="AQ18" s="615" t="s">
        <v>1282</v>
      </c>
      <c r="AR18" s="615" t="s">
        <v>1242</v>
      </c>
      <c r="AS18" s="615" t="s">
        <v>1326</v>
      </c>
      <c r="AT18" s="615" t="s">
        <v>1456</v>
      </c>
      <c r="AU18" s="615" t="s">
        <v>1419</v>
      </c>
      <c r="AV18" s="631" t="s">
        <v>1327</v>
      </c>
      <c r="AW18" s="425" t="s">
        <v>1738</v>
      </c>
      <c r="AX18" s="140" t="s">
        <v>1742</v>
      </c>
      <c r="AY18" s="634" t="s">
        <v>1796</v>
      </c>
      <c r="AZ18" s="140"/>
    </row>
    <row r="19" spans="1:52" s="37" customFormat="1" ht="409.5" x14ac:dyDescent="0.25">
      <c r="A19" s="444"/>
      <c r="B19" s="444" t="str">
        <f t="shared" si="0"/>
        <v>R6-CO2</v>
      </c>
      <c r="C19" s="626" t="s">
        <v>213</v>
      </c>
      <c r="D19" s="142" t="s">
        <v>515</v>
      </c>
      <c r="E19" s="142" t="s">
        <v>485</v>
      </c>
      <c r="F19" s="612" t="s">
        <v>1543</v>
      </c>
      <c r="G19" s="628" t="s">
        <v>202</v>
      </c>
      <c r="H19" s="615" t="s">
        <v>202</v>
      </c>
      <c r="I19" s="615" t="s">
        <v>1246</v>
      </c>
      <c r="J19" s="616">
        <f t="shared" si="1"/>
        <v>15</v>
      </c>
      <c r="K19" s="615" t="s">
        <v>1247</v>
      </c>
      <c r="L19" s="616">
        <f t="shared" si="2"/>
        <v>15</v>
      </c>
      <c r="M19" s="615" t="s">
        <v>1248</v>
      </c>
      <c r="N19" s="616">
        <f t="shared" si="3"/>
        <v>15</v>
      </c>
      <c r="O19" s="615" t="s">
        <v>1249</v>
      </c>
      <c r="P19" s="616">
        <f t="shared" si="4"/>
        <v>15</v>
      </c>
      <c r="Q19" s="615" t="s">
        <v>1250</v>
      </c>
      <c r="R19" s="616">
        <f t="shared" si="5"/>
        <v>15</v>
      </c>
      <c r="S19" s="615" t="s">
        <v>1251</v>
      </c>
      <c r="T19" s="616">
        <f t="shared" si="6"/>
        <v>15</v>
      </c>
      <c r="U19" s="615" t="s">
        <v>1252</v>
      </c>
      <c r="V19" s="616">
        <f t="shared" si="7"/>
        <v>10</v>
      </c>
      <c r="W19" s="616">
        <f t="shared" si="8"/>
        <v>100</v>
      </c>
      <c r="X19" s="616" t="str">
        <f t="shared" si="9"/>
        <v>Fuerte</v>
      </c>
      <c r="Y19" s="616">
        <f t="shared" si="10"/>
        <v>100</v>
      </c>
      <c r="Z19" s="615" t="s">
        <v>1253</v>
      </c>
      <c r="AA19" s="616" t="str">
        <f t="shared" si="11"/>
        <v>Fuerte</v>
      </c>
      <c r="AB19" s="616" t="str">
        <f t="shared" si="12"/>
        <v>Fuerte</v>
      </c>
      <c r="AC19" s="616" t="str">
        <f t="shared" si="13"/>
        <v>No</v>
      </c>
      <c r="AD19" s="616">
        <f t="shared" si="14"/>
        <v>100</v>
      </c>
      <c r="AE19" s="629">
        <f t="shared" si="15"/>
        <v>100</v>
      </c>
      <c r="AF19" s="616" t="str">
        <f t="shared" si="16"/>
        <v>Fuerte</v>
      </c>
      <c r="AG19" s="675">
        <f t="shared" si="22"/>
        <v>2</v>
      </c>
      <c r="AH19" s="618">
        <f t="shared" si="17"/>
        <v>2</v>
      </c>
      <c r="AI19" s="620" t="str">
        <f>IFERROR(IF((INDEX('[3]Riesgos de Corrupción'!$B$11:$V$102,MATCH('Controles de Corrupción'!C19,'[3]Riesgos de Corrupción'!$B$11:$B$102,0),17)-AH19&lt;=1),"Rara vez",IF((INDEX('[3]Riesgos de Corrupción'!$B$11:$V$102,MATCH('Controles de Corrupción'!C19,'[3]Riesgos de Corrupción'!$B$11:$B$102,0),17)-AH19&lt;=2),"Improbable",IF((INDEX('[3]Riesgos de Corrupción'!$B$11:$V$102,MATCH('Controles de Corrupción'!C19,'[3]Riesgos de Corrupción'!$B$11:$B$102,0),17)-AH19&lt;=3),"Posible",IF((INDEX('[3]Riesgos de Corrupción'!$B$11:$V$102,MATCH('Controles de Corrupción'!C19,'[3]Riesgos de Corrupción'!$B$11:$B$102,0),17)-AH19&lt;=4),"Probable",IF((INDEX('[3]Riesgos de Corrupción'!$B$11:$V$102,MATCH('Controles de Corrupción'!C19,'[3]Riesgos de Corrupción'!$B$11:$B$102,0),17)-AH19&lt;=5),"Casi seguro")))))," ")</f>
        <v>Rara vez</v>
      </c>
      <c r="AJ19" s="616">
        <f>IFERROR(IF(OR(AND(AF19="Fuerte",H19="No disminuye"),AND(AF19="Moderado",H19="Indirectamente"),AND(AF19="Moderado",H19="No disminuye"),AND(INDEX('[3]Riesgos de Corrupción'!$B$11:$BN$102,MATCH('Controles de Corrupción'!C19,'[3]Riesgos de Corrupción'!$B$11:$B$102,0),63)="Moderado")),0,IF(OR(AND(AF19="Fuerte",H19="Indirectamente"),AND(AF19="Moderado",H19="Directamente"),AND(INDEX('[3]Riesgos de Corrupción'!$B$11:$BN$102,MATCH('Controles de Corrupción'!C19,'[3]Riesgos de Corrupción'!$B$11:$B$102,0),63)="Mayor")),1,IF(AND(AF19="Fuerte",H19="Directamente",AND(INDEX('[3]Riesgos de Corrupción'!$B$11:$BN$102,MATCH('Controles de Corrupción'!C19,'[3]Riesgos de Corrupción'!$B$11:$B$102,0),63)="Catastrófico")),2)))," ")</f>
        <v>2</v>
      </c>
      <c r="AK19" s="616">
        <f t="shared" si="18"/>
        <v>2</v>
      </c>
      <c r="AL19" s="616" t="str">
        <f>IFERROR(IF((INDEX('[3]Riesgos de Corrupción'!$B$11:$BN$102,MATCH('Controles de Corrupción'!C19,'[3]Riesgos de Corrupción'!$B$11:$B$102,0),62)-AK19&lt;=3),"Moderado",IF((INDEX('[3]Riesgos de Corrupción'!$B$11:$BN$102,MATCH('Controles de Corrupción'!C19,'[3]Riesgos de Corrupción'!$B$11:$B$102,0),62)-AK19&lt;=4),"Mayor",IF((INDEX('[3]Riesgos de Corrupción'!$B$11:$BN$102,MATCH('Controles de Corrupción'!C19,'[3]Riesgos de Corrupción'!$B$11:$B$102,0),62)-AK19&lt;=5),"Catastrófico")))," ")</f>
        <v>Moderado</v>
      </c>
      <c r="AM19" s="616" t="str">
        <f t="shared" si="19"/>
        <v>Zona Moderada</v>
      </c>
      <c r="AN19" s="616" t="str">
        <f t="shared" si="20"/>
        <v>Reducir riesgo</v>
      </c>
      <c r="AO19" s="630" t="s">
        <v>1544</v>
      </c>
      <c r="AP19" s="615" t="s">
        <v>1325</v>
      </c>
      <c r="AQ19" s="615" t="s">
        <v>1282</v>
      </c>
      <c r="AR19" s="615" t="s">
        <v>1242</v>
      </c>
      <c r="AS19" s="615" t="s">
        <v>1326</v>
      </c>
      <c r="AT19" s="615" t="s">
        <v>1325</v>
      </c>
      <c r="AU19" s="615" t="s">
        <v>1419</v>
      </c>
      <c r="AV19" s="631" t="s">
        <v>1327</v>
      </c>
      <c r="AW19" s="425" t="s">
        <v>1738</v>
      </c>
      <c r="AX19" s="140" t="s">
        <v>1742</v>
      </c>
      <c r="AY19" s="634" t="s">
        <v>1795</v>
      </c>
      <c r="AZ19" s="140"/>
    </row>
    <row r="20" spans="1:52" s="453" customFormat="1" ht="222.75" customHeight="1" x14ac:dyDescent="0.3">
      <c r="A20" s="444"/>
      <c r="B20" s="444" t="str">
        <f t="shared" si="0"/>
        <v>R7-CO1</v>
      </c>
      <c r="C20" s="626" t="s">
        <v>214</v>
      </c>
      <c r="D20" s="142" t="s">
        <v>514</v>
      </c>
      <c r="E20" s="142" t="s">
        <v>484</v>
      </c>
      <c r="F20" s="612" t="s">
        <v>1545</v>
      </c>
      <c r="G20" s="628" t="s">
        <v>202</v>
      </c>
      <c r="H20" s="615" t="s">
        <v>202</v>
      </c>
      <c r="I20" s="615" t="s">
        <v>1246</v>
      </c>
      <c r="J20" s="616">
        <f t="shared" si="1"/>
        <v>15</v>
      </c>
      <c r="K20" s="615" t="s">
        <v>1247</v>
      </c>
      <c r="L20" s="616">
        <f t="shared" si="2"/>
        <v>15</v>
      </c>
      <c r="M20" s="615" t="s">
        <v>1248</v>
      </c>
      <c r="N20" s="616">
        <f t="shared" si="3"/>
        <v>15</v>
      </c>
      <c r="O20" s="615" t="s">
        <v>1249</v>
      </c>
      <c r="P20" s="616">
        <f t="shared" si="4"/>
        <v>15</v>
      </c>
      <c r="Q20" s="615" t="s">
        <v>1250</v>
      </c>
      <c r="R20" s="616">
        <f t="shared" si="5"/>
        <v>15</v>
      </c>
      <c r="S20" s="615" t="s">
        <v>1251</v>
      </c>
      <c r="T20" s="616">
        <f t="shared" si="6"/>
        <v>15</v>
      </c>
      <c r="U20" s="615" t="s">
        <v>1252</v>
      </c>
      <c r="V20" s="616">
        <f t="shared" si="7"/>
        <v>10</v>
      </c>
      <c r="W20" s="616">
        <f t="shared" si="8"/>
        <v>100</v>
      </c>
      <c r="X20" s="616" t="str">
        <f t="shared" si="9"/>
        <v>Fuerte</v>
      </c>
      <c r="Y20" s="616">
        <f t="shared" si="10"/>
        <v>100</v>
      </c>
      <c r="Z20" s="615" t="s">
        <v>1253</v>
      </c>
      <c r="AA20" s="616" t="str">
        <f t="shared" si="11"/>
        <v>Fuerte</v>
      </c>
      <c r="AB20" s="616" t="str">
        <f t="shared" si="12"/>
        <v>Fuerte</v>
      </c>
      <c r="AC20" s="616" t="str">
        <f t="shared" si="13"/>
        <v>No</v>
      </c>
      <c r="AD20" s="616">
        <f t="shared" si="14"/>
        <v>100</v>
      </c>
      <c r="AE20" s="629">
        <f t="shared" si="15"/>
        <v>100</v>
      </c>
      <c r="AF20" s="616" t="str">
        <f t="shared" si="16"/>
        <v>Fuerte</v>
      </c>
      <c r="AG20" s="675">
        <f t="shared" si="22"/>
        <v>2</v>
      </c>
      <c r="AH20" s="618">
        <f t="shared" si="17"/>
        <v>2</v>
      </c>
      <c r="AI20" s="620" t="str">
        <f>IFERROR(IF((INDEX('[3]Riesgos de Corrupción'!$B$11:$V$102,MATCH('Controles de Corrupción'!C20,'[3]Riesgos de Corrupción'!$B$11:$B$102,0),17)-AH20&lt;=1),"Rara vez",IF((INDEX('[3]Riesgos de Corrupción'!$B$11:$V$102,MATCH('Controles de Corrupción'!C20,'[3]Riesgos de Corrupción'!$B$11:$B$102,0),17)-AH20&lt;=2),"Improbable",IF((INDEX('[3]Riesgos de Corrupción'!$B$11:$V$102,MATCH('Controles de Corrupción'!C20,'[3]Riesgos de Corrupción'!$B$11:$B$102,0),17)-AH20&lt;=3),"Posible",IF((INDEX('[3]Riesgos de Corrupción'!$B$11:$V$102,MATCH('Controles de Corrupción'!C20,'[3]Riesgos de Corrupción'!$B$11:$B$102,0),17)-AH20&lt;=4),"Probable",IF((INDEX('[3]Riesgos de Corrupción'!$B$11:$V$102,MATCH('Controles de Corrupción'!C20,'[3]Riesgos de Corrupción'!$B$11:$B$102,0),17)-AH20&lt;=5),"Casi seguro")))))," ")</f>
        <v>Rara vez</v>
      </c>
      <c r="AJ20" s="616">
        <f>IFERROR(IF(OR(AND(AF20="Fuerte",H20="No disminuye"),AND(AF20="Moderado",H20="Indirectamente"),AND(AF20="Moderado",H20="No disminuye"),AND(INDEX('[3]Riesgos de Corrupción'!$B$11:$BN$102,MATCH('Controles de Corrupción'!C20,'[3]Riesgos de Corrupción'!$B$11:$B$102,0),63)="Moderado")),0,IF(OR(AND(AF20="Fuerte",H20="Indirectamente"),AND(AF20="Moderado",H20="Directamente"),AND(INDEX('[3]Riesgos de Corrupción'!$B$11:$BN$102,MATCH('Controles de Corrupción'!C20,'[3]Riesgos de Corrupción'!$B$11:$B$102,0),63)="Mayor")),1,IF(AND(AF20="Fuerte",H20="Directamente",AND(INDEX('[3]Riesgos de Corrupción'!$B$11:$BN$102,MATCH('Controles de Corrupción'!C20,'[3]Riesgos de Corrupción'!$B$11:$B$102,0),63)="Catastrófico")),2)))," ")</f>
        <v>2</v>
      </c>
      <c r="AK20" s="616">
        <f t="shared" si="18"/>
        <v>2</v>
      </c>
      <c r="AL20" s="616" t="str">
        <f>IFERROR(IF((INDEX('[3]Riesgos de Corrupción'!$B$11:$BN$102,MATCH('Controles de Corrupción'!C20,'[3]Riesgos de Corrupción'!$B$11:$B$102,0),62)-AK20&lt;=3),"Moderado",IF((INDEX('[3]Riesgos de Corrupción'!$B$11:$BN$102,MATCH('Controles de Corrupción'!C20,'[3]Riesgos de Corrupción'!$B$11:$B$102,0),62)-AK20&lt;=4),"Mayor",IF((INDEX('[3]Riesgos de Corrupción'!$B$11:$BN$102,MATCH('Controles de Corrupción'!C20,'[3]Riesgos de Corrupción'!$B$11:$B$102,0),62)-AK20&lt;=5),"Catastrófico")))," ")</f>
        <v>Moderado</v>
      </c>
      <c r="AM20" s="616" t="str">
        <f t="shared" si="19"/>
        <v>Zona Moderada</v>
      </c>
      <c r="AN20" s="616" t="str">
        <f t="shared" si="20"/>
        <v>Reducir riesgo</v>
      </c>
      <c r="AO20" s="630" t="s">
        <v>1329</v>
      </c>
      <c r="AP20" s="615" t="s">
        <v>1330</v>
      </c>
      <c r="AQ20" s="615" t="s">
        <v>1294</v>
      </c>
      <c r="AR20" s="615" t="s">
        <v>1242</v>
      </c>
      <c r="AS20" s="615" t="s">
        <v>1331</v>
      </c>
      <c r="AT20" s="615" t="s">
        <v>1547</v>
      </c>
      <c r="AU20" s="615" t="s">
        <v>1294</v>
      </c>
      <c r="AV20" s="631" t="s">
        <v>1332</v>
      </c>
      <c r="AW20" s="661" t="s">
        <v>1739</v>
      </c>
      <c r="AX20" s="140" t="s">
        <v>1693</v>
      </c>
      <c r="AY20" s="634" t="s">
        <v>1792</v>
      </c>
      <c r="AZ20" s="140"/>
    </row>
    <row r="21" spans="1:52" s="453" customFormat="1" ht="409.5" x14ac:dyDescent="0.3">
      <c r="A21" s="444"/>
      <c r="B21" s="444" t="str">
        <f t="shared" si="0"/>
        <v>R7-CO2</v>
      </c>
      <c r="C21" s="626" t="s">
        <v>214</v>
      </c>
      <c r="D21" s="142" t="s">
        <v>515</v>
      </c>
      <c r="E21" s="142" t="s">
        <v>485</v>
      </c>
      <c r="F21" s="612" t="s">
        <v>1546</v>
      </c>
      <c r="G21" s="628" t="s">
        <v>202</v>
      </c>
      <c r="H21" s="615" t="s">
        <v>202</v>
      </c>
      <c r="I21" s="615" t="s">
        <v>1246</v>
      </c>
      <c r="J21" s="616">
        <f t="shared" si="1"/>
        <v>15</v>
      </c>
      <c r="K21" s="615" t="s">
        <v>1247</v>
      </c>
      <c r="L21" s="616">
        <f t="shared" si="2"/>
        <v>15</v>
      </c>
      <c r="M21" s="615" t="s">
        <v>1248</v>
      </c>
      <c r="N21" s="616">
        <f t="shared" si="3"/>
        <v>15</v>
      </c>
      <c r="O21" s="615" t="s">
        <v>1249</v>
      </c>
      <c r="P21" s="616">
        <f t="shared" si="4"/>
        <v>15</v>
      </c>
      <c r="Q21" s="615" t="s">
        <v>1250</v>
      </c>
      <c r="R21" s="616">
        <f t="shared" si="5"/>
        <v>15</v>
      </c>
      <c r="S21" s="615" t="s">
        <v>1251</v>
      </c>
      <c r="T21" s="616">
        <f t="shared" si="6"/>
        <v>15</v>
      </c>
      <c r="U21" s="615" t="s">
        <v>1252</v>
      </c>
      <c r="V21" s="616">
        <f t="shared" si="7"/>
        <v>10</v>
      </c>
      <c r="W21" s="616">
        <f t="shared" si="8"/>
        <v>100</v>
      </c>
      <c r="X21" s="616" t="str">
        <f t="shared" si="9"/>
        <v>Fuerte</v>
      </c>
      <c r="Y21" s="616">
        <f t="shared" si="10"/>
        <v>100</v>
      </c>
      <c r="Z21" s="615" t="s">
        <v>1253</v>
      </c>
      <c r="AA21" s="616" t="str">
        <f t="shared" si="11"/>
        <v>Fuerte</v>
      </c>
      <c r="AB21" s="616" t="str">
        <f t="shared" si="12"/>
        <v>Fuerte</v>
      </c>
      <c r="AC21" s="616" t="str">
        <f t="shared" si="13"/>
        <v>No</v>
      </c>
      <c r="AD21" s="616">
        <f t="shared" si="14"/>
        <v>100</v>
      </c>
      <c r="AE21" s="629">
        <f t="shared" si="15"/>
        <v>100</v>
      </c>
      <c r="AF21" s="616" t="str">
        <f t="shared" si="16"/>
        <v>Fuerte</v>
      </c>
      <c r="AG21" s="675">
        <f t="shared" si="22"/>
        <v>2</v>
      </c>
      <c r="AH21" s="618">
        <f t="shared" si="17"/>
        <v>2</v>
      </c>
      <c r="AI21" s="620" t="str">
        <f>IFERROR(IF((INDEX('[3]Riesgos de Corrupción'!$B$11:$V$102,MATCH('Controles de Corrupción'!C21,'[3]Riesgos de Corrupción'!$B$11:$B$102,0),17)-AH21&lt;=1),"Rara vez",IF((INDEX('[3]Riesgos de Corrupción'!$B$11:$V$102,MATCH('Controles de Corrupción'!C21,'[3]Riesgos de Corrupción'!$B$11:$B$102,0),17)-AH21&lt;=2),"Improbable",IF((INDEX('[3]Riesgos de Corrupción'!$B$11:$V$102,MATCH('Controles de Corrupción'!C21,'[3]Riesgos de Corrupción'!$B$11:$B$102,0),17)-AH21&lt;=3),"Posible",IF((INDEX('[3]Riesgos de Corrupción'!$B$11:$V$102,MATCH('Controles de Corrupción'!C21,'[3]Riesgos de Corrupción'!$B$11:$B$102,0),17)-AH21&lt;=4),"Probable",IF((INDEX('[3]Riesgos de Corrupción'!$B$11:$V$102,MATCH('Controles de Corrupción'!C21,'[3]Riesgos de Corrupción'!$B$11:$B$102,0),17)-AH21&lt;=5),"Casi seguro")))))," ")</f>
        <v>Rara vez</v>
      </c>
      <c r="AJ21" s="616">
        <f>IFERROR(IF(OR(AND(AF21="Fuerte",H21="No disminuye"),AND(AF21="Moderado",H21="Indirectamente"),AND(AF21="Moderado",H21="No disminuye"),AND(INDEX('[3]Riesgos de Corrupción'!$B$11:$BN$102,MATCH('Controles de Corrupción'!C21,'[3]Riesgos de Corrupción'!$B$11:$B$102,0),63)="Moderado")),0,IF(OR(AND(AF21="Fuerte",H21="Indirectamente"),AND(AF21="Moderado",H21="Directamente"),AND(INDEX('[3]Riesgos de Corrupción'!$B$11:$BN$102,MATCH('Controles de Corrupción'!C21,'[3]Riesgos de Corrupción'!$B$11:$B$102,0),63)="Mayor")),1,IF(AND(AF21="Fuerte",H21="Directamente",AND(INDEX('[3]Riesgos de Corrupción'!$B$11:$BN$102,MATCH('Controles de Corrupción'!C21,'[3]Riesgos de Corrupción'!$B$11:$B$102,0),63)="Catastrófico")),2)))," ")</f>
        <v>2</v>
      </c>
      <c r="AK21" s="616">
        <f t="shared" si="18"/>
        <v>2</v>
      </c>
      <c r="AL21" s="616" t="str">
        <f>IFERROR(IF((INDEX('[3]Riesgos de Corrupción'!$B$11:$BN$102,MATCH('Controles de Corrupción'!C21,'[3]Riesgos de Corrupción'!$B$11:$B$102,0),62)-AK21&lt;=3),"Moderado",IF((INDEX('[3]Riesgos de Corrupción'!$B$11:$BN$102,MATCH('Controles de Corrupción'!C21,'[3]Riesgos de Corrupción'!$B$11:$B$102,0),62)-AK21&lt;=4),"Mayor",IF((INDEX('[3]Riesgos de Corrupción'!$B$11:$BN$102,MATCH('Controles de Corrupción'!C21,'[3]Riesgos de Corrupción'!$B$11:$B$102,0),62)-AK21&lt;=5),"Catastrófico")))," ")</f>
        <v>Moderado</v>
      </c>
      <c r="AM21" s="616" t="str">
        <f t="shared" si="19"/>
        <v>Zona Moderada</v>
      </c>
      <c r="AN21" s="616" t="str">
        <f t="shared" si="20"/>
        <v>Reducir riesgo</v>
      </c>
      <c r="AO21" s="630" t="s">
        <v>1333</v>
      </c>
      <c r="AP21" s="615" t="s">
        <v>1334</v>
      </c>
      <c r="AQ21" s="615" t="s">
        <v>1294</v>
      </c>
      <c r="AR21" s="615" t="s">
        <v>1335</v>
      </c>
      <c r="AS21" s="615" t="s">
        <v>1331</v>
      </c>
      <c r="AT21" s="615" t="s">
        <v>1547</v>
      </c>
      <c r="AU21" s="615" t="s">
        <v>1294</v>
      </c>
      <c r="AV21" s="631" t="s">
        <v>1332</v>
      </c>
      <c r="AW21" s="661" t="s">
        <v>1740</v>
      </c>
      <c r="AX21" s="140" t="s">
        <v>1693</v>
      </c>
      <c r="AY21" s="634" t="s">
        <v>1792</v>
      </c>
      <c r="AZ21" s="140"/>
    </row>
    <row r="22" spans="1:52" s="453" customFormat="1" ht="409.5" x14ac:dyDescent="0.3">
      <c r="A22" s="444"/>
      <c r="B22" s="444" t="str">
        <f t="shared" si="0"/>
        <v>R7-CO2</v>
      </c>
      <c r="C22" s="626" t="s">
        <v>214</v>
      </c>
      <c r="D22" s="142" t="s">
        <v>516</v>
      </c>
      <c r="E22" s="142" t="s">
        <v>485</v>
      </c>
      <c r="F22" s="612" t="s">
        <v>1546</v>
      </c>
      <c r="G22" s="628" t="s">
        <v>202</v>
      </c>
      <c r="H22" s="615" t="s">
        <v>202</v>
      </c>
      <c r="I22" s="615" t="s">
        <v>1246</v>
      </c>
      <c r="J22" s="616">
        <f t="shared" si="1"/>
        <v>15</v>
      </c>
      <c r="K22" s="615" t="s">
        <v>1247</v>
      </c>
      <c r="L22" s="616">
        <f t="shared" si="2"/>
        <v>15</v>
      </c>
      <c r="M22" s="615" t="s">
        <v>1248</v>
      </c>
      <c r="N22" s="616">
        <f t="shared" si="3"/>
        <v>15</v>
      </c>
      <c r="O22" s="615" t="s">
        <v>1249</v>
      </c>
      <c r="P22" s="616">
        <f t="shared" si="4"/>
        <v>15</v>
      </c>
      <c r="Q22" s="615" t="s">
        <v>1250</v>
      </c>
      <c r="R22" s="616">
        <f t="shared" si="5"/>
        <v>15</v>
      </c>
      <c r="S22" s="615" t="s">
        <v>1251</v>
      </c>
      <c r="T22" s="616">
        <f t="shared" si="6"/>
        <v>15</v>
      </c>
      <c r="U22" s="615" t="s">
        <v>1252</v>
      </c>
      <c r="V22" s="616">
        <f t="shared" si="7"/>
        <v>10</v>
      </c>
      <c r="W22" s="616">
        <f t="shared" si="8"/>
        <v>100</v>
      </c>
      <c r="X22" s="616" t="str">
        <f t="shared" si="9"/>
        <v>Fuerte</v>
      </c>
      <c r="Y22" s="616">
        <f t="shared" si="10"/>
        <v>100</v>
      </c>
      <c r="Z22" s="615" t="s">
        <v>1253</v>
      </c>
      <c r="AA22" s="616" t="str">
        <f t="shared" si="11"/>
        <v>Fuerte</v>
      </c>
      <c r="AB22" s="616" t="str">
        <f t="shared" si="12"/>
        <v>Fuerte</v>
      </c>
      <c r="AC22" s="616" t="str">
        <f t="shared" si="13"/>
        <v>No</v>
      </c>
      <c r="AD22" s="616">
        <f t="shared" si="14"/>
        <v>100</v>
      </c>
      <c r="AE22" s="629">
        <f t="shared" si="15"/>
        <v>100</v>
      </c>
      <c r="AF22" s="616" t="str">
        <f t="shared" si="16"/>
        <v>Fuerte</v>
      </c>
      <c r="AG22" s="675">
        <f t="shared" si="22"/>
        <v>2</v>
      </c>
      <c r="AH22" s="618">
        <f t="shared" si="17"/>
        <v>2</v>
      </c>
      <c r="AI22" s="620" t="str">
        <f>IFERROR(IF((INDEX('[3]Riesgos de Corrupción'!$B$11:$V$102,MATCH('Controles de Corrupción'!C22,'[3]Riesgos de Corrupción'!$B$11:$B$102,0),17)-AH22&lt;=1),"Rara vez",IF((INDEX('[3]Riesgos de Corrupción'!$B$11:$V$102,MATCH('Controles de Corrupción'!C22,'[3]Riesgos de Corrupción'!$B$11:$B$102,0),17)-AH22&lt;=2),"Improbable",IF((INDEX('[3]Riesgos de Corrupción'!$B$11:$V$102,MATCH('Controles de Corrupción'!C22,'[3]Riesgos de Corrupción'!$B$11:$B$102,0),17)-AH22&lt;=3),"Posible",IF((INDEX('[3]Riesgos de Corrupción'!$B$11:$V$102,MATCH('Controles de Corrupción'!C22,'[3]Riesgos de Corrupción'!$B$11:$B$102,0),17)-AH22&lt;=4),"Probable",IF((INDEX('[3]Riesgos de Corrupción'!$B$11:$V$102,MATCH('Controles de Corrupción'!C22,'[3]Riesgos de Corrupción'!$B$11:$B$102,0),17)-AH22&lt;=5),"Casi seguro")))))," ")</f>
        <v>Rara vez</v>
      </c>
      <c r="AJ22" s="616">
        <f>IFERROR(IF(OR(AND(AF22="Fuerte",H22="No disminuye"),AND(AF22="Moderado",H22="Indirectamente"),AND(AF22="Moderado",H22="No disminuye"),AND(INDEX('[3]Riesgos de Corrupción'!$B$11:$BN$102,MATCH('Controles de Corrupción'!C22,'[3]Riesgos de Corrupción'!$B$11:$B$102,0),63)="Moderado")),0,IF(OR(AND(AF22="Fuerte",H22="Indirectamente"),AND(AF22="Moderado",H22="Directamente"),AND(INDEX('[3]Riesgos de Corrupción'!$B$11:$BN$102,MATCH('Controles de Corrupción'!C22,'[3]Riesgos de Corrupción'!$B$11:$B$102,0),63)="Mayor")),1,IF(AND(AF22="Fuerte",H22="Directamente",AND(INDEX('[3]Riesgos de Corrupción'!$B$11:$BN$102,MATCH('Controles de Corrupción'!C22,'[3]Riesgos de Corrupción'!$B$11:$B$102,0),63)="Catastrófico")),2)))," ")</f>
        <v>2</v>
      </c>
      <c r="AK22" s="616">
        <f t="shared" si="18"/>
        <v>2</v>
      </c>
      <c r="AL22" s="616" t="str">
        <f>IFERROR(IF((INDEX('[3]Riesgos de Corrupción'!$B$11:$BN$102,MATCH('Controles de Corrupción'!C22,'[3]Riesgos de Corrupción'!$B$11:$B$102,0),62)-AK22&lt;=3),"Moderado",IF((INDEX('[3]Riesgos de Corrupción'!$B$11:$BN$102,MATCH('Controles de Corrupción'!C22,'[3]Riesgos de Corrupción'!$B$11:$B$102,0),62)-AK22&lt;=4),"Mayor",IF((INDEX('[3]Riesgos de Corrupción'!$B$11:$BN$102,MATCH('Controles de Corrupción'!C22,'[3]Riesgos de Corrupción'!$B$11:$B$102,0),62)-AK22&lt;=5),"Catastrófico")))," ")</f>
        <v>Moderado</v>
      </c>
      <c r="AM22" s="616" t="str">
        <f t="shared" si="19"/>
        <v>Zona Moderada</v>
      </c>
      <c r="AN22" s="616" t="str">
        <f t="shared" si="20"/>
        <v>Reducir riesgo</v>
      </c>
      <c r="AO22" s="630" t="s">
        <v>1333</v>
      </c>
      <c r="AP22" s="615" t="s">
        <v>1334</v>
      </c>
      <c r="AQ22" s="615" t="s">
        <v>1336</v>
      </c>
      <c r="AR22" s="615" t="s">
        <v>1335</v>
      </c>
      <c r="AS22" s="615" t="s">
        <v>1331</v>
      </c>
      <c r="AT22" s="615" t="s">
        <v>1547</v>
      </c>
      <c r="AU22" s="615" t="s">
        <v>1294</v>
      </c>
      <c r="AV22" s="631" t="s">
        <v>1332</v>
      </c>
      <c r="AW22" s="661" t="s">
        <v>1740</v>
      </c>
      <c r="AX22" s="140" t="s">
        <v>1693</v>
      </c>
      <c r="AY22" s="658" t="s">
        <v>1792</v>
      </c>
      <c r="AZ22" s="140"/>
    </row>
    <row r="23" spans="1:52" ht="409.5" x14ac:dyDescent="0.3">
      <c r="A23" s="444"/>
      <c r="B23" s="444" t="str">
        <f t="shared" si="0"/>
        <v>R7-CO2</v>
      </c>
      <c r="C23" s="627" t="s">
        <v>214</v>
      </c>
      <c r="D23" s="142" t="s">
        <v>517</v>
      </c>
      <c r="E23" s="142" t="s">
        <v>485</v>
      </c>
      <c r="F23" s="612" t="s">
        <v>1546</v>
      </c>
      <c r="G23" s="628" t="s">
        <v>202</v>
      </c>
      <c r="H23" s="615" t="s">
        <v>202</v>
      </c>
      <c r="I23" s="615" t="s">
        <v>1246</v>
      </c>
      <c r="J23" s="616">
        <f t="shared" si="1"/>
        <v>15</v>
      </c>
      <c r="K23" s="615" t="s">
        <v>1247</v>
      </c>
      <c r="L23" s="616">
        <f t="shared" si="2"/>
        <v>15</v>
      </c>
      <c r="M23" s="615" t="s">
        <v>1248</v>
      </c>
      <c r="N23" s="616">
        <f t="shared" si="3"/>
        <v>15</v>
      </c>
      <c r="O23" s="615" t="s">
        <v>1249</v>
      </c>
      <c r="P23" s="616">
        <f t="shared" si="4"/>
        <v>15</v>
      </c>
      <c r="Q23" s="615" t="s">
        <v>1250</v>
      </c>
      <c r="R23" s="616">
        <f t="shared" si="5"/>
        <v>15</v>
      </c>
      <c r="S23" s="615" t="s">
        <v>1251</v>
      </c>
      <c r="T23" s="616">
        <f t="shared" si="6"/>
        <v>15</v>
      </c>
      <c r="U23" s="615" t="s">
        <v>1252</v>
      </c>
      <c r="V23" s="616">
        <f t="shared" si="7"/>
        <v>10</v>
      </c>
      <c r="W23" s="616">
        <f t="shared" si="8"/>
        <v>100</v>
      </c>
      <c r="X23" s="616" t="str">
        <f t="shared" si="9"/>
        <v>Fuerte</v>
      </c>
      <c r="Y23" s="616">
        <f t="shared" si="10"/>
        <v>100</v>
      </c>
      <c r="Z23" s="615" t="s">
        <v>1253</v>
      </c>
      <c r="AA23" s="616" t="str">
        <f t="shared" si="11"/>
        <v>Fuerte</v>
      </c>
      <c r="AB23" s="616" t="str">
        <f t="shared" si="12"/>
        <v>Fuerte</v>
      </c>
      <c r="AC23" s="616" t="str">
        <f t="shared" si="13"/>
        <v>No</v>
      </c>
      <c r="AD23" s="616">
        <f t="shared" si="14"/>
        <v>100</v>
      </c>
      <c r="AE23" s="629">
        <f t="shared" si="15"/>
        <v>100</v>
      </c>
      <c r="AF23" s="616" t="str">
        <f t="shared" si="16"/>
        <v>Fuerte</v>
      </c>
      <c r="AG23" s="675">
        <f t="shared" si="22"/>
        <v>2</v>
      </c>
      <c r="AH23" s="618">
        <f t="shared" si="17"/>
        <v>2</v>
      </c>
      <c r="AI23" s="620" t="str">
        <f>IFERROR(IF((INDEX('[3]Riesgos de Corrupción'!$B$11:$V$102,MATCH('Controles de Corrupción'!C23,'[3]Riesgos de Corrupción'!$B$11:$B$102,0),17)-AH23&lt;=1),"Rara vez",IF((INDEX('[3]Riesgos de Corrupción'!$B$11:$V$102,MATCH('Controles de Corrupción'!C23,'[3]Riesgos de Corrupción'!$B$11:$B$102,0),17)-AH23&lt;=2),"Improbable",IF((INDEX('[3]Riesgos de Corrupción'!$B$11:$V$102,MATCH('Controles de Corrupción'!C23,'[3]Riesgos de Corrupción'!$B$11:$B$102,0),17)-AH23&lt;=3),"Posible",IF((INDEX('[3]Riesgos de Corrupción'!$B$11:$V$102,MATCH('Controles de Corrupción'!C23,'[3]Riesgos de Corrupción'!$B$11:$B$102,0),17)-AH23&lt;=4),"Probable",IF((INDEX('[3]Riesgos de Corrupción'!$B$11:$V$102,MATCH('Controles de Corrupción'!C23,'[3]Riesgos de Corrupción'!$B$11:$B$102,0),17)-AH23&lt;=5),"Casi seguro")))))," ")</f>
        <v>Rara vez</v>
      </c>
      <c r="AJ23" s="616">
        <f>IFERROR(IF(OR(AND(AF23="Fuerte",H23="No disminuye"),AND(AF23="Moderado",H23="Indirectamente"),AND(AF23="Moderado",H23="No disminuye"),AND(INDEX('[3]Riesgos de Corrupción'!$B$11:$BN$102,MATCH('Controles de Corrupción'!C23,'[3]Riesgos de Corrupción'!$B$11:$B$102,0),63)="Moderado")),0,IF(OR(AND(AF23="Fuerte",H23="Indirectamente"),AND(AF23="Moderado",H23="Directamente"),AND(INDEX('[3]Riesgos de Corrupción'!$B$11:$BN$102,MATCH('Controles de Corrupción'!C23,'[3]Riesgos de Corrupción'!$B$11:$B$102,0),63)="Mayor")),1,IF(AND(AF23="Fuerte",H23="Directamente",AND(INDEX('[3]Riesgos de Corrupción'!$B$11:$BN$102,MATCH('Controles de Corrupción'!C23,'[3]Riesgos de Corrupción'!$B$11:$B$102,0),63)="Catastrófico")),2)))," ")</f>
        <v>2</v>
      </c>
      <c r="AK23" s="616">
        <f t="shared" si="18"/>
        <v>2</v>
      </c>
      <c r="AL23" s="616" t="str">
        <f>IFERROR(IF((INDEX('[3]Riesgos de Corrupción'!$B$11:$BN$102,MATCH('Controles de Corrupción'!C23,'[3]Riesgos de Corrupción'!$B$11:$B$102,0),62)-AK23&lt;=3),"Moderado",IF((INDEX('[3]Riesgos de Corrupción'!$B$11:$BN$102,MATCH('Controles de Corrupción'!C23,'[3]Riesgos de Corrupción'!$B$11:$B$102,0),62)-AK23&lt;=4),"Mayor",IF((INDEX('[3]Riesgos de Corrupción'!$B$11:$BN$102,MATCH('Controles de Corrupción'!C23,'[3]Riesgos de Corrupción'!$B$11:$B$102,0),62)-AK23&lt;=5),"Catastrófico")))," ")</f>
        <v>Moderado</v>
      </c>
      <c r="AM23" s="616" t="str">
        <f t="shared" si="19"/>
        <v>Zona Moderada</v>
      </c>
      <c r="AN23" s="616" t="str">
        <f t="shared" si="20"/>
        <v>Reducir riesgo</v>
      </c>
      <c r="AO23" s="630" t="s">
        <v>1333</v>
      </c>
      <c r="AP23" s="615" t="s">
        <v>1334</v>
      </c>
      <c r="AQ23" s="615" t="s">
        <v>1336</v>
      </c>
      <c r="AR23" s="615" t="s">
        <v>1335</v>
      </c>
      <c r="AS23" s="615" t="s">
        <v>1331</v>
      </c>
      <c r="AT23" s="615" t="s">
        <v>1547</v>
      </c>
      <c r="AU23" s="615" t="s">
        <v>1294</v>
      </c>
      <c r="AV23" s="631" t="s">
        <v>1332</v>
      </c>
      <c r="AW23" s="661" t="s">
        <v>1741</v>
      </c>
      <c r="AX23" s="140" t="s">
        <v>1693</v>
      </c>
      <c r="AY23" s="658" t="s">
        <v>1792</v>
      </c>
      <c r="AZ23" s="140"/>
    </row>
    <row r="24" spans="1:52" ht="95.25" customHeight="1" x14ac:dyDescent="0.3">
      <c r="A24" s="444"/>
      <c r="B24" s="444" t="str">
        <f t="shared" si="0"/>
        <v>R8-CO1</v>
      </c>
      <c r="C24" s="627" t="s">
        <v>215</v>
      </c>
      <c r="D24" s="142" t="s">
        <v>514</v>
      </c>
      <c r="E24" s="142" t="s">
        <v>484</v>
      </c>
      <c r="F24" s="777" t="s">
        <v>1337</v>
      </c>
      <c r="G24" s="35" t="s">
        <v>202</v>
      </c>
      <c r="H24" s="22" t="s">
        <v>202</v>
      </c>
      <c r="I24" s="22" t="s">
        <v>1246</v>
      </c>
      <c r="J24" s="19">
        <v>15</v>
      </c>
      <c r="K24" s="22" t="s">
        <v>1247</v>
      </c>
      <c r="L24" s="19">
        <v>15</v>
      </c>
      <c r="M24" s="22" t="s">
        <v>1248</v>
      </c>
      <c r="N24" s="19">
        <v>15</v>
      </c>
      <c r="O24" s="22" t="s">
        <v>1249</v>
      </c>
      <c r="P24" s="19">
        <v>15</v>
      </c>
      <c r="Q24" s="22" t="s">
        <v>1250</v>
      </c>
      <c r="R24" s="19">
        <v>15</v>
      </c>
      <c r="S24" s="22" t="s">
        <v>1251</v>
      </c>
      <c r="T24" s="19">
        <v>15</v>
      </c>
      <c r="U24" s="22" t="s">
        <v>1252</v>
      </c>
      <c r="V24" s="19">
        <v>10</v>
      </c>
      <c r="W24" s="19">
        <v>100</v>
      </c>
      <c r="X24" s="19" t="str">
        <f>IF(W10=" "," ",IF(AND(W10&gt;=0,W10&lt;=85),"Débil",IF(AND(W10&gt;=86,W10&lt;=95),"Moderado",IF(AND(W10&gt;=96,W10&lt;=100),"Fuerte"," "))))</f>
        <v>Fuerte</v>
      </c>
      <c r="Y24" s="19">
        <f>IF(Z10="Siempre se ejecuta", 100,IF(Z10="Algunas veces se ejecuta",50,IF(Z10="No se ejecuta",0,"")))</f>
        <v>100</v>
      </c>
      <c r="Z24" s="22" t="s">
        <v>1253</v>
      </c>
      <c r="AA24" s="19" t="str">
        <f>IF(Z10="Siempre se ejecuta","Fuerte",IF(Z10="Algunas veces se ejecuta","Moderado",IF(Z10="No se ejecuta", "Débil","")))</f>
        <v>Fuerte</v>
      </c>
      <c r="AB24" s="19" t="str">
        <f>IF(AND(X10="Fuerte",AA10="Fuerte"),"Fuerte",IF(AND(X10="Fuerte",AA10="Moderado"),"Moderado",IF(AND(X10="Fuerte",AA10="Débil"),"Débil",IF(AND(X10="Moderado",AA10="Moderado"),"Moderado",IF(AND(X10="Moderado",AA10="Fuerte"),"Moderado",IF(AND(X10="Moderado",AA10="Débil"),"Débil",IF(X10="Débil","Débil"," ")))))))</f>
        <v>Fuerte</v>
      </c>
      <c r="AC24" s="19" t="str">
        <f>IF(AB10="Fuerte","No",IF(AB10="Moderado","Sí",IF(AB10="Débil","Sí","")))</f>
        <v>No</v>
      </c>
      <c r="AD24" s="19">
        <f>IFERROR(IF(Y10=" "," ",IF(Y10&gt;=0,(W10+Y10)/2))," ")</f>
        <v>100</v>
      </c>
      <c r="AE24" s="656">
        <f>IFERROR(IF(AD10=" "," ",IF(AVERAGE($AD$10:$AD$251)&gt;=0,AVERAGEIFS($AD$10:$AD$250,$C$10:$C$250,C10))),"  ")</f>
        <v>100</v>
      </c>
      <c r="AF24" s="19" t="str">
        <f>IF(AE10=" "," ",IF(AE10=100,"Fuerte",IF(AE10&lt;50,"Débil",IF(AE10&gt;49,"Moderado"," "))))</f>
        <v>Fuerte</v>
      </c>
      <c r="AG24" s="560">
        <f>IF(OR(AND(AF24="Fuerte",G24="No disminuye"),AND(AF24="Moderado",G24="No disminuye")),0,IF(AND(AF24="Fuerte",G24="Directamente"),2,IF(AND(AF24="Moderado",G24="Directamente"),1,0)))</f>
        <v>2</v>
      </c>
      <c r="AH24" s="45">
        <f>IFERROR(AVERAGEIFS($AG$10:$AG$250,$C$10:$C$250,C10)," ")</f>
        <v>2</v>
      </c>
      <c r="AI24" s="34"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24" s="8">
        <v>2</v>
      </c>
      <c r="AK24" s="616">
        <f t="shared" si="18"/>
        <v>3</v>
      </c>
      <c r="AL24"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24" s="19"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24" s="19" t="str">
        <f>IF(AM10="Zona Moderada","Reducir riesgo",IF(AM10="Zona Alta","Compartir riesgo",IF(AM10="Zona Extrema","Evitar riesgo"," ")))</f>
        <v>Reducir riesgo</v>
      </c>
      <c r="AO24" s="630" t="s">
        <v>1338</v>
      </c>
      <c r="AP24" s="615" t="s">
        <v>1339</v>
      </c>
      <c r="AQ24" s="615" t="s">
        <v>1340</v>
      </c>
      <c r="AR24" s="615" t="s">
        <v>1341</v>
      </c>
      <c r="AS24" s="615" t="s">
        <v>1342</v>
      </c>
      <c r="AT24" s="615" t="s">
        <v>1463</v>
      </c>
      <c r="AU24" s="615" t="s">
        <v>1343</v>
      </c>
      <c r="AV24" s="631" t="s">
        <v>1311</v>
      </c>
      <c r="AW24" s="657" t="s">
        <v>1734</v>
      </c>
      <c r="AX24" s="140" t="s">
        <v>1731</v>
      </c>
      <c r="AY24" s="783" t="s">
        <v>1803</v>
      </c>
      <c r="AZ24" s="140"/>
    </row>
    <row r="25" spans="1:52" ht="96" customHeight="1" x14ac:dyDescent="0.3">
      <c r="A25" s="444"/>
      <c r="B25" s="444" t="str">
        <f t="shared" si="0"/>
        <v>R8-CO2</v>
      </c>
      <c r="C25" s="627" t="s">
        <v>215</v>
      </c>
      <c r="D25" s="142" t="s">
        <v>514</v>
      </c>
      <c r="E25" s="142" t="s">
        <v>485</v>
      </c>
      <c r="F25" s="777" t="s">
        <v>1344</v>
      </c>
      <c r="G25" s="35" t="s">
        <v>202</v>
      </c>
      <c r="H25" s="22" t="s">
        <v>202</v>
      </c>
      <c r="I25" s="22" t="s">
        <v>1246</v>
      </c>
      <c r="J25" s="19">
        <v>15</v>
      </c>
      <c r="K25" s="22" t="s">
        <v>1247</v>
      </c>
      <c r="L25" s="19">
        <v>15</v>
      </c>
      <c r="M25" s="22" t="s">
        <v>1248</v>
      </c>
      <c r="N25" s="19">
        <v>15</v>
      </c>
      <c r="O25" s="22" t="s">
        <v>1249</v>
      </c>
      <c r="P25" s="19">
        <v>15</v>
      </c>
      <c r="Q25" s="22" t="s">
        <v>1250</v>
      </c>
      <c r="R25" s="19">
        <v>15</v>
      </c>
      <c r="S25" s="22" t="s">
        <v>1251</v>
      </c>
      <c r="T25" s="19">
        <v>15</v>
      </c>
      <c r="U25" s="22" t="s">
        <v>1252</v>
      </c>
      <c r="V25" s="19">
        <v>10</v>
      </c>
      <c r="W25" s="19">
        <v>100</v>
      </c>
      <c r="X25" s="19" t="str">
        <f t="shared" ref="X25:X26" si="23">IF(W11=" "," ",IF(AND(W11&gt;=0,W11&lt;=85),"Débil",IF(AND(W11&gt;=86,W11&lt;=95),"Moderado",IF(AND(W11&gt;=96,W11&lt;=100),"Fuerte"," "))))</f>
        <v>Fuerte</v>
      </c>
      <c r="Y25" s="19">
        <f t="shared" ref="Y25:Y26" si="24">IF(Z11="Siempre se ejecuta", 100,IF(Z11="Algunas veces se ejecuta",50,IF(Z11="No se ejecuta",0,"")))</f>
        <v>100</v>
      </c>
      <c r="Z25" s="22" t="s">
        <v>1253</v>
      </c>
      <c r="AA25" s="19" t="str">
        <f t="shared" ref="AA25:AA26" si="25">IF(Z11="Siempre se ejecuta","Fuerte",IF(Z11="Algunas veces se ejecuta","Moderado",IF(Z11="No se ejecuta", "Débil","")))</f>
        <v>Fuerte</v>
      </c>
      <c r="AB25" s="19" t="str">
        <f t="shared" ref="AB25:AB26" si="26">IF(AND(X11="Fuerte",AA11="Fuerte"),"Fuerte",IF(AND(X11="Fuerte",AA11="Moderado"),"Moderado",IF(AND(X11="Fuerte",AA11="Débil"),"Débil",IF(AND(X11="Moderado",AA11="Moderado"),"Moderado",IF(AND(X11="Moderado",AA11="Fuerte"),"Moderado",IF(AND(X11="Moderado",AA11="Débil"),"Débil",IF(X11="Débil","Débil"," ")))))))</f>
        <v>Fuerte</v>
      </c>
      <c r="AC25" s="19" t="str">
        <f t="shared" ref="AC25:AC26" si="27">IF(AB11="Fuerte","No",IF(AB11="Moderado","Sí",IF(AB11="Débil","Sí","")))</f>
        <v>No</v>
      </c>
      <c r="AD25" s="19">
        <f t="shared" ref="AD25:AD26" si="28">IFERROR(IF(Y11=" "," ",IF(Y11&gt;=0,(W11+Y11)/2))," ")</f>
        <v>100</v>
      </c>
      <c r="AE25" s="656">
        <f>IFERROR(IF(AD11=" "," ",IF(AVERAGE($AD$10:$AD$251)&gt;=0,AVERAGEIFS($AD$10:$AD$250,$C$10:$C$250,C11))),"  ")</f>
        <v>100</v>
      </c>
      <c r="AF25" s="19" t="str">
        <f t="shared" ref="AF25:AF26" si="29">IF(AE11=" "," ",IF(AE11=100,"Fuerte",IF(AE11&lt;50,"Débil",IF(AE11&gt;49,"Moderado"," "))))</f>
        <v>Fuerte</v>
      </c>
      <c r="AG25" s="560">
        <f>IF(OR(AND(AF25="Fuerte",G25="No disminuye"),AND(AF25="Moderado",G25="No disminuye")),0,IF(AND(AF25="Fuerte",G25="Directamente"),2,IF(AND(AF25="Moderado",G25="Directamente"),1,0)))</f>
        <v>2</v>
      </c>
      <c r="AH25" s="45">
        <f t="shared" ref="AH25:AH26" si="30">IFERROR(AVERAGEIFS($AG$10:$AG$250,$C$10:$C$250,C11)," ")</f>
        <v>2</v>
      </c>
      <c r="AI25" s="34"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25" s="8">
        <v>3</v>
      </c>
      <c r="AK25" s="616">
        <f t="shared" si="18"/>
        <v>3</v>
      </c>
      <c r="AL25"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25" s="19" t="str">
        <f t="shared" ref="AM25:AM26" si="31">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25" s="19" t="str">
        <f t="shared" ref="AN25:AN26" si="32">IF(AM11="Zona Moderada","Reducir riesgo",IF(AM11="Zona Alta","Compartir riesgo",IF(AM11="Zona Extrema","Evitar riesgo"," ")))</f>
        <v>Reducir riesgo</v>
      </c>
      <c r="AO25" s="630" t="s">
        <v>1345</v>
      </c>
      <c r="AP25" s="615" t="s">
        <v>1339</v>
      </c>
      <c r="AQ25" s="615" t="s">
        <v>1340</v>
      </c>
      <c r="AR25" s="615" t="s">
        <v>1341</v>
      </c>
      <c r="AS25" s="615" t="s">
        <v>1346</v>
      </c>
      <c r="AT25" s="615" t="s">
        <v>1463</v>
      </c>
      <c r="AU25" s="615" t="s">
        <v>1343</v>
      </c>
      <c r="AV25" s="631" t="s">
        <v>1311</v>
      </c>
      <c r="AW25" s="657" t="s">
        <v>1735</v>
      </c>
      <c r="AX25" s="140" t="s">
        <v>1732</v>
      </c>
      <c r="AY25" s="783" t="s">
        <v>1804</v>
      </c>
      <c r="AZ25" s="140"/>
    </row>
    <row r="26" spans="1:52" ht="163.5" customHeight="1" x14ac:dyDescent="0.3">
      <c r="A26" s="444"/>
      <c r="B26" s="444" t="str">
        <f t="shared" si="0"/>
        <v>R8-CO1</v>
      </c>
      <c r="C26" s="627" t="s">
        <v>215</v>
      </c>
      <c r="D26" s="142" t="s">
        <v>515</v>
      </c>
      <c r="E26" s="142" t="s">
        <v>484</v>
      </c>
      <c r="F26" s="778" t="s">
        <v>1462</v>
      </c>
      <c r="G26" s="659" t="s">
        <v>202</v>
      </c>
      <c r="H26" s="660" t="s">
        <v>202</v>
      </c>
      <c r="I26" s="660" t="s">
        <v>1246</v>
      </c>
      <c r="J26" s="19">
        <v>15</v>
      </c>
      <c r="K26" s="659" t="s">
        <v>1247</v>
      </c>
      <c r="L26" s="19">
        <v>15</v>
      </c>
      <c r="M26" s="659" t="s">
        <v>1248</v>
      </c>
      <c r="N26" s="19">
        <v>15</v>
      </c>
      <c r="O26" s="659" t="s">
        <v>1249</v>
      </c>
      <c r="P26" s="19">
        <v>15</v>
      </c>
      <c r="Q26" s="659" t="s">
        <v>1250</v>
      </c>
      <c r="R26" s="19">
        <v>15</v>
      </c>
      <c r="S26" s="659" t="s">
        <v>1251</v>
      </c>
      <c r="T26" s="19">
        <v>15</v>
      </c>
      <c r="U26" s="659" t="s">
        <v>1252</v>
      </c>
      <c r="V26" s="19">
        <v>10</v>
      </c>
      <c r="W26" s="19">
        <v>100</v>
      </c>
      <c r="X26" s="19" t="str">
        <f t="shared" si="23"/>
        <v>Fuerte</v>
      </c>
      <c r="Y26" s="19">
        <f t="shared" si="24"/>
        <v>100</v>
      </c>
      <c r="Z26" s="660" t="s">
        <v>1253</v>
      </c>
      <c r="AA26" s="19" t="str">
        <f t="shared" si="25"/>
        <v>Fuerte</v>
      </c>
      <c r="AB26" s="19" t="str">
        <f t="shared" si="26"/>
        <v>Fuerte</v>
      </c>
      <c r="AC26" s="19" t="str">
        <f t="shared" si="27"/>
        <v>No</v>
      </c>
      <c r="AD26" s="19">
        <f t="shared" si="28"/>
        <v>100</v>
      </c>
      <c r="AE26" s="656">
        <f t="shared" ref="AE26" si="33">IFERROR(IF(AD12=" "," ",IF(AVERAGE($AD$10:$AD$251)&gt;=0,AVERAGEIFS($AD$10:$AD$250,$C$10:$C$250,C12))),"  ")</f>
        <v>100</v>
      </c>
      <c r="AF26" s="19" t="str">
        <f t="shared" si="29"/>
        <v>Fuerte</v>
      </c>
      <c r="AG26" s="560">
        <f>IF(OR(AND(AF26="Fuerte",G26="No disminuye"),AND(AF26="Moderado",G26="No disminuye")),0,IF(AND(AF26="Fuerte",G26="Directamente"),2,IF(AND(AF26="Moderado",G26="Directamente"),1,0)))</f>
        <v>2</v>
      </c>
      <c r="AH26" s="45">
        <f t="shared" si="30"/>
        <v>2</v>
      </c>
      <c r="AI26" s="34"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26" s="8">
        <v>4</v>
      </c>
      <c r="AK26" s="616">
        <f t="shared" ref="AK26" si="34">IFERROR(AVERAGEIFS($AJ$10:$AJ$251,$C$10:$C$251,C26)," ")</f>
        <v>3</v>
      </c>
      <c r="AL26"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26" s="19" t="str">
        <f t="shared" si="31"/>
        <v>Zona Moderada</v>
      </c>
      <c r="AN26" s="19" t="str">
        <f t="shared" si="32"/>
        <v>Reducir riesgo</v>
      </c>
      <c r="AO26" s="630" t="s">
        <v>1347</v>
      </c>
      <c r="AP26" s="615" t="s">
        <v>1348</v>
      </c>
      <c r="AQ26" s="615" t="s">
        <v>1349</v>
      </c>
      <c r="AR26" s="615" t="s">
        <v>1242</v>
      </c>
      <c r="AS26" s="615" t="s">
        <v>1350</v>
      </c>
      <c r="AT26" s="615" t="s">
        <v>1351</v>
      </c>
      <c r="AU26" s="615" t="s">
        <v>1352</v>
      </c>
      <c r="AV26" s="631" t="s">
        <v>1311</v>
      </c>
      <c r="AW26" s="657" t="s">
        <v>1736</v>
      </c>
      <c r="AX26" s="140" t="s">
        <v>1733</v>
      </c>
      <c r="AY26" s="784" t="s">
        <v>1805</v>
      </c>
      <c r="AZ26" s="140"/>
    </row>
    <row r="27" spans="1:52" s="676" customFormat="1" ht="150" x14ac:dyDescent="0.3">
      <c r="A27" s="678"/>
      <c r="B27" s="678" t="str">
        <f t="shared" si="0"/>
        <v>R9-CO1</v>
      </c>
      <c r="C27" s="555" t="s">
        <v>216</v>
      </c>
      <c r="D27" s="557" t="s">
        <v>514</v>
      </c>
      <c r="E27" s="557" t="s">
        <v>484</v>
      </c>
      <c r="F27" s="779" t="s">
        <v>1569</v>
      </c>
      <c r="G27" s="558" t="s">
        <v>202</v>
      </c>
      <c r="H27" s="18" t="s">
        <v>202</v>
      </c>
      <c r="I27" s="18" t="s">
        <v>1246</v>
      </c>
      <c r="J27" s="559">
        <f>IF(I27="Asignado",15,IF(I27="No asignado",0,IF(I27=0,0)))</f>
        <v>15</v>
      </c>
      <c r="K27" s="18" t="s">
        <v>1247</v>
      </c>
      <c r="L27" s="559">
        <f>IF(K27="Adecuado",15,IF(K27="Inadecuado",0,IF(I27=0,0)))</f>
        <v>15</v>
      </c>
      <c r="M27" s="18" t="s">
        <v>1248</v>
      </c>
      <c r="N27" s="559">
        <f>IF(M27="Oportuna",15,IF(M27="Inoportuna",0,IF(I27=0,0)))</f>
        <v>15</v>
      </c>
      <c r="O27" s="18" t="s">
        <v>1249</v>
      </c>
      <c r="P27" s="559">
        <f t="shared" ref="P27:P44" si="35">IF(O27="Prevenir",15,IF(O27="Detectar",10,IF(O27="No es un control",0,IF(I27=0,0))))</f>
        <v>15</v>
      </c>
      <c r="Q27" s="18" t="s">
        <v>1250</v>
      </c>
      <c r="R27" s="559">
        <f t="shared" ref="R27:R44" si="36">IF(Q27="Confiable",15,IF(Q27="No confiable",0,IF(I27=0,0)))</f>
        <v>15</v>
      </c>
      <c r="S27" s="18" t="s">
        <v>1251</v>
      </c>
      <c r="T27" s="559">
        <f t="shared" ref="T27:T44" si="37">IF(S27="Se investigan y resuelven oportunamente",15,IF(S27="No se investigan y resuelven oportunamente",0,IF(I27=0,0)))</f>
        <v>15</v>
      </c>
      <c r="U27" s="18" t="s">
        <v>1252</v>
      </c>
      <c r="V27" s="559">
        <f t="shared" ref="V27:V44" si="38">IF(U27="Completa",10,IF(U27="Incompleta",5,IF(U27="No existe",0,IF(I27=0,0))))</f>
        <v>10</v>
      </c>
      <c r="W27" s="559">
        <f t="shared" ref="W27:W44" si="39">IF(G27=0," ",IF((J27+L27+N27+P27+R27+T27+V27)&gt;=0,(J27+L27+N27+P27+R27+T27+V27)))</f>
        <v>100</v>
      </c>
      <c r="X27" s="559" t="str">
        <f>IF(W27=" "," ",IF(AND(W27&gt;=0,W27&lt;=85),"Débil",IF(AND(W27&gt;=86,W27&lt;=95),"Moderado",IF(AND(W27&gt;=96,W27&lt;=100),"Fuerte"," "))))</f>
        <v>Fuerte</v>
      </c>
      <c r="Y27" s="559">
        <f t="shared" ref="Y27:Y44" si="40">IF(Z27="Siempre se ejecuta", 100,IF(Z27="Algunas veces se ejecuta",50,IF(Z27="No se ejecuta",0,"")))</f>
        <v>100</v>
      </c>
      <c r="Z27" s="18" t="s">
        <v>1253</v>
      </c>
      <c r="AA27" s="559" t="str">
        <f>IF(Z27="Siempre se ejecuta","Fuerte",IF(Z27="Algunas veces se ejecuta","Moderado",IF(Z27="No se ejecuta", "Débil","")))</f>
        <v>Fuerte</v>
      </c>
      <c r="AB27" s="559" t="str">
        <f>IF(AND(X27="Fuerte",AA27="Fuerte"),"Fuerte",IF(AND(X27="Fuerte",AA27="Moderado"),"Moderado",IF(AND(X27="Fuerte",AA27="Débil"),"Débil",IF(AND(X27="Moderado",AA27="Moderado"),"Moderado",IF(AND(X27="Moderado",AA27="Fuerte"),"Moderado",IF(AND(X27="Moderado",AA27="Débil"),"Débil",IF(X27="Débil","Débil"," ")))))))</f>
        <v>Fuerte</v>
      </c>
      <c r="AC27" s="559" t="str">
        <f>IF(AB27="Fuerte","No",IF(AB27="Moderado","Sí",IF(AB27="Débil","Sí","")))</f>
        <v>No</v>
      </c>
      <c r="AD27" s="559">
        <f>IFERROR(IF(Y27=" "," ",IF(Y27&gt;=0,(W27+Y27)/2))," ")</f>
        <v>100</v>
      </c>
      <c r="AE27" s="671">
        <f t="shared" ref="AE27:AE44" si="41">IFERROR(IF(AD27=" "," ",IF(AVERAGE($AD$10:$AD$252)&gt;=0,AVERAGEIFS($AD$10:$AD$251,$C$10:$C$251,C27))),"  ")</f>
        <v>100</v>
      </c>
      <c r="AF27" s="559" t="str">
        <f>IF(AE27=" "," ",IF(AE27=100,"Fuerte",IF(AE27&lt;50,"Débil",IF(AE27&gt;49,"Moderado"," "))))</f>
        <v>Fuerte</v>
      </c>
      <c r="AG27" s="560">
        <f>IF(OR(AND(AF27="Fuerte",G27="No disminuye"),AND(AF27="Moderado",G27="No disminuye")),0,IF(AND(AF27="Fuerte",G27="Directamente"),2,IF(AND(AF27="Moderado",G27="Directamente"),1,0)))</f>
        <v>2</v>
      </c>
      <c r="AH27" s="560">
        <f t="shared" ref="AH27:AH44" si="42">IFERROR(AVERAGEIFS($AG$10:$AG$251,$C$10:$C$251,C27)," ")</f>
        <v>2</v>
      </c>
      <c r="AI27" s="677"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27" s="561">
        <v>2</v>
      </c>
      <c r="AK27" s="348">
        <f t="shared" si="18"/>
        <v>2</v>
      </c>
      <c r="AL27" s="55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27" s="559" t="str">
        <f>IF(OR(AND(AI27="Rara vez",AL27="Insignificante"),AND(AI27="Rara vez",AL27="Menor"),AND(AI27="Improbable",AL27="Menor"),AND(AI27="Improbable",AL27="Insignificante"),AND(AI27="Posible",AL27="Insignificante")),"Zona Baja",IF(OR(AND(AI27="Probable",AL27="Insignificante"),AND(AI27="Posible",AL27="Menor"),AND(AI27="Improbable",AL27="Moderado"),AND(AI27="Rara vez",AL27="Moderado")),"Zona Moderada",IF(OR(AND(AI27="Casi seguro",AL27="Insignificante"),AND(AI27="Casi seguro",AL27="Menor"),AND(AI27="Probable",AL27="Menor"),AND(AI27="Probable",AL27="Moderado"),AND(AI27="Posible",AL27="Moderado"),AND(AI27="Improbable",AL27="Mayor"),AND(AI27="Rara vez",AL27="Mayor")),"Zona Alta",IF(OR(AND(AI27="Casi seguro",AL27="Moderado"),AND(AI27="Casi seguro",AL27="Mayor"),AND(AI27="Casi seguro",AL27="Catastrófico"),AND(AI27="Probable",AL27="Mayor"),AND(AI27="Probable",AL27="Catastrófico"),AND(AI27="Posible",AL27="Mayor"),AND(AI27="Posible",AL27="Catastrófico"),AND(AI27="Improbable",AL27="Catastrófico"),AND(AI27="Rara vez",AL27="Catastrófico")),"Zona Extrema"," "))))</f>
        <v>Zona Moderada</v>
      </c>
      <c r="AN27" s="559" t="str">
        <f>IF(AM27="Zona Moderada","Reducir riesgo",IF(AM27="Zona Alta","Compartir riesgo",IF(AM27="Zona Extrema","Evitar riesgo"," ")))</f>
        <v>Reducir riesgo</v>
      </c>
      <c r="AO27" s="679" t="s">
        <v>1572</v>
      </c>
      <c r="AP27" s="25" t="s">
        <v>1353</v>
      </c>
      <c r="AQ27" s="18" t="s">
        <v>1354</v>
      </c>
      <c r="AR27" s="680" t="s">
        <v>1314</v>
      </c>
      <c r="AS27" s="680" t="s">
        <v>1355</v>
      </c>
      <c r="AT27" s="680" t="s">
        <v>1356</v>
      </c>
      <c r="AU27" s="680" t="s">
        <v>1573</v>
      </c>
      <c r="AV27" s="680" t="s">
        <v>1311</v>
      </c>
      <c r="AW27" s="18" t="s">
        <v>1357</v>
      </c>
      <c r="AX27" s="140" t="s">
        <v>1764</v>
      </c>
      <c r="AY27" s="681" t="s">
        <v>1830</v>
      </c>
      <c r="AZ27" s="681"/>
    </row>
    <row r="28" spans="1:52" s="676" customFormat="1" ht="150" x14ac:dyDescent="0.3">
      <c r="A28" s="678"/>
      <c r="B28" s="678" t="str">
        <f t="shared" si="0"/>
        <v>R9-CO1</v>
      </c>
      <c r="C28" s="555" t="s">
        <v>216</v>
      </c>
      <c r="D28" s="557" t="s">
        <v>515</v>
      </c>
      <c r="E28" s="557" t="s">
        <v>484</v>
      </c>
      <c r="F28" s="779" t="s">
        <v>1570</v>
      </c>
      <c r="G28" s="558" t="s">
        <v>202</v>
      </c>
      <c r="H28" s="18" t="s">
        <v>202</v>
      </c>
      <c r="I28" s="18" t="s">
        <v>1246</v>
      </c>
      <c r="J28" s="559">
        <f t="shared" ref="J28:J41" si="43">IF(I28="Asignado",15,IF(I28="No asignado",0,IF(I28=0,0)))</f>
        <v>15</v>
      </c>
      <c r="K28" s="18" t="s">
        <v>1247</v>
      </c>
      <c r="L28" s="559">
        <f t="shared" ref="L28:L41" si="44">IF(K28="Adecuado",15,IF(K28="Inadecuado",0,IF(I28=0,0)))</f>
        <v>15</v>
      </c>
      <c r="M28" s="18" t="s">
        <v>1248</v>
      </c>
      <c r="N28" s="559">
        <f t="shared" ref="N28:N41" si="45">IF(M28="Oportuna",15,IF(M28="Inoportuna",0,IF(I28=0,0)))</f>
        <v>15</v>
      </c>
      <c r="O28" s="18" t="s">
        <v>1249</v>
      </c>
      <c r="P28" s="559">
        <f t="shared" si="35"/>
        <v>15</v>
      </c>
      <c r="Q28" s="18" t="s">
        <v>1250</v>
      </c>
      <c r="R28" s="559">
        <f t="shared" si="36"/>
        <v>15</v>
      </c>
      <c r="S28" s="18" t="s">
        <v>1251</v>
      </c>
      <c r="T28" s="559">
        <f t="shared" si="37"/>
        <v>15</v>
      </c>
      <c r="U28" s="18" t="s">
        <v>1252</v>
      </c>
      <c r="V28" s="559">
        <f t="shared" si="38"/>
        <v>10</v>
      </c>
      <c r="W28" s="559">
        <f t="shared" si="39"/>
        <v>100</v>
      </c>
      <c r="X28" s="559" t="str">
        <f t="shared" ref="X28:X41" si="46">IF(W28=" "," ",IF(AND(W28&gt;=0,W28&lt;=85),"Débil",IF(AND(W28&gt;=86,W28&lt;=95),"Moderado",IF(AND(W28&gt;=96,W28&lt;=100),"Fuerte"," "))))</f>
        <v>Fuerte</v>
      </c>
      <c r="Y28" s="559">
        <f t="shared" si="40"/>
        <v>100</v>
      </c>
      <c r="Z28" s="18" t="s">
        <v>1253</v>
      </c>
      <c r="AA28" s="559" t="str">
        <f t="shared" ref="AA28:AA41" si="47">IF(Z28="Siempre se ejecuta","Fuerte",IF(Z28="Algunas veces se ejecuta","Moderado",IF(Z28="No se ejecuta", "Débil","")))</f>
        <v>Fuerte</v>
      </c>
      <c r="AB28" s="559" t="str">
        <f t="shared" ref="AB28:AB41" si="48">IF(AND(X28="Fuerte",AA28="Fuerte"),"Fuerte",IF(AND(X28="Fuerte",AA28="Moderado"),"Moderado",IF(AND(X28="Fuerte",AA28="Débil"),"Débil",IF(AND(X28="Moderado",AA28="Moderado"),"Moderado",IF(AND(X28="Moderado",AA28="Fuerte"),"Moderado",IF(AND(X28="Moderado",AA28="Débil"),"Débil",IF(X28="Débil","Débil"," ")))))))</f>
        <v>Fuerte</v>
      </c>
      <c r="AC28" s="559" t="str">
        <f t="shared" ref="AC28:AC41" si="49">IF(AB28="Fuerte","No",IF(AB28="Moderado","Sí",IF(AB28="Débil","Sí","")))</f>
        <v>No</v>
      </c>
      <c r="AD28" s="559">
        <f t="shared" ref="AD28:AD44" si="50">IFERROR(IF(Y28=" "," ",IF(Y28&gt;=0,(W28+Y28)/2))," ")</f>
        <v>100</v>
      </c>
      <c r="AE28" s="671">
        <f t="shared" si="41"/>
        <v>100</v>
      </c>
      <c r="AF28" s="559" t="str">
        <f t="shared" ref="AF28:AF41" si="51">IF(AE28=" "," ",IF(AE28=100,"Fuerte",IF(AE28&lt;50,"Débil",IF(AE28&gt;49,"Moderado"," "))))</f>
        <v>Fuerte</v>
      </c>
      <c r="AG28" s="560">
        <f>IF(OR(AND(AF28="Fuerte",G28="No disminuye"),AND(AF28="Moderado",G28="No disminuye")),0,IF(AND(AF28="Fuerte",G28="Directamente"),2,IF(AND(AF28="Moderado",G28="Directamente"),1,0)))</f>
        <v>2</v>
      </c>
      <c r="AH28" s="560">
        <f t="shared" si="42"/>
        <v>2</v>
      </c>
      <c r="AI28" s="677"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28" s="561">
        <v>2</v>
      </c>
      <c r="AK28" s="348">
        <f t="shared" si="18"/>
        <v>2</v>
      </c>
      <c r="AL28" s="55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28" s="559" t="str">
        <f>IF(OR(AND(AI28="Rara vez",AL28="Insignificante"),AND(AI28="Rara vez",AL28="Menor"),AND(AI28="Improbable",AL28="Menor"),AND(AI28="Improbable",AL28="Insignificante"),AND(AI28="Posible",AL28="Insignificante")),"Zona Baja",IF(OR(AND(AI28="Probable",AL28="Insignificante"),AND(AI28="Posible",AL28="Menor"),AND(AI28="Improbable",AL28="Moderado"),AND(AI28="Rara vez",AL28="Moderado")),"Zona Moderada",IF(OR(AND(AI28="Casi seguro",AL28="Insignificante"),AND(AI28="Casi seguro",AL28="Menor"),AND(AI28="Probable",AL28="Menor"),AND(AI28="Probable",AL28="Moderado"),AND(AI28="Posible",AL28="Moderado"),AND(AI28="Improbable",AL28="Mayor"),AND(AI28="Rara vez",AL28="Mayor")),"Zona Alta",IF(OR(AND(AI28="Casi seguro",AL28="Moderado"),AND(AI28="Casi seguro",AL28="Mayor"),AND(AI28="Casi seguro",AL28="Catastrófico"),AND(AI28="Probable",AL28="Mayor"),AND(AI28="Probable",AL28="Catastrófico"),AND(AI28="Posible",AL28="Mayor"),AND(AI28="Posible",AL28="Catastrófico"),AND(AI28="Improbable",AL28="Catastrófico"),AND(AI28="Rara vez",AL28="Catastrófico")),"Zona Extrema"," "))))</f>
        <v>Zona Moderada</v>
      </c>
      <c r="AN28" s="559" t="str">
        <f>IF(AM28="Zona Moderada","Reducir riesgo",IF(AM28="Zona Alta","Compartir riesgo",IF(AM28="Zona Extrema","Evitar riesgo"," ")))</f>
        <v>Reducir riesgo</v>
      </c>
      <c r="AO28" s="681" t="s">
        <v>1569</v>
      </c>
      <c r="AP28" s="18" t="s">
        <v>1353</v>
      </c>
      <c r="AQ28" s="18" t="s">
        <v>1354</v>
      </c>
      <c r="AR28" s="680" t="s">
        <v>1314</v>
      </c>
      <c r="AS28" s="680" t="s">
        <v>1355</v>
      </c>
      <c r="AT28" s="680" t="s">
        <v>1356</v>
      </c>
      <c r="AU28" s="680" t="s">
        <v>1573</v>
      </c>
      <c r="AV28" s="680" t="s">
        <v>1311</v>
      </c>
      <c r="AW28" s="18" t="s">
        <v>1357</v>
      </c>
      <c r="AX28" s="140" t="s">
        <v>1764</v>
      </c>
      <c r="AY28" s="681" t="s">
        <v>1830</v>
      </c>
      <c r="AZ28" s="681"/>
    </row>
    <row r="29" spans="1:52" s="676" customFormat="1" ht="150" x14ac:dyDescent="0.3">
      <c r="A29" s="678"/>
      <c r="B29" s="678" t="str">
        <f t="shared" si="0"/>
        <v>R9-CO1</v>
      </c>
      <c r="C29" s="555" t="s">
        <v>216</v>
      </c>
      <c r="D29" s="557" t="s">
        <v>516</v>
      </c>
      <c r="E29" s="557" t="s">
        <v>484</v>
      </c>
      <c r="F29" s="779" t="s">
        <v>1571</v>
      </c>
      <c r="G29" s="558" t="s">
        <v>202</v>
      </c>
      <c r="H29" s="18" t="s">
        <v>202</v>
      </c>
      <c r="I29" s="18" t="s">
        <v>1246</v>
      </c>
      <c r="J29" s="559">
        <f t="shared" si="43"/>
        <v>15</v>
      </c>
      <c r="K29" s="18" t="s">
        <v>1247</v>
      </c>
      <c r="L29" s="559">
        <f t="shared" si="44"/>
        <v>15</v>
      </c>
      <c r="M29" s="18" t="s">
        <v>1248</v>
      </c>
      <c r="N29" s="559">
        <f t="shared" si="45"/>
        <v>15</v>
      </c>
      <c r="O29" s="18" t="s">
        <v>1249</v>
      </c>
      <c r="P29" s="559">
        <f t="shared" si="35"/>
        <v>15</v>
      </c>
      <c r="Q29" s="18" t="s">
        <v>1250</v>
      </c>
      <c r="R29" s="559">
        <f t="shared" si="36"/>
        <v>15</v>
      </c>
      <c r="S29" s="18" t="s">
        <v>1251</v>
      </c>
      <c r="T29" s="559">
        <f t="shared" si="37"/>
        <v>15</v>
      </c>
      <c r="U29" s="18" t="s">
        <v>1252</v>
      </c>
      <c r="V29" s="559">
        <f t="shared" si="38"/>
        <v>10</v>
      </c>
      <c r="W29" s="559">
        <f t="shared" si="39"/>
        <v>100</v>
      </c>
      <c r="X29" s="559" t="str">
        <f t="shared" si="46"/>
        <v>Fuerte</v>
      </c>
      <c r="Y29" s="559">
        <f t="shared" si="40"/>
        <v>100</v>
      </c>
      <c r="Z29" s="18" t="s">
        <v>1253</v>
      </c>
      <c r="AA29" s="559" t="str">
        <f t="shared" si="47"/>
        <v>Fuerte</v>
      </c>
      <c r="AB29" s="559" t="str">
        <f t="shared" si="48"/>
        <v>Fuerte</v>
      </c>
      <c r="AC29" s="559" t="str">
        <f t="shared" si="49"/>
        <v>No</v>
      </c>
      <c r="AD29" s="559">
        <f t="shared" si="50"/>
        <v>100</v>
      </c>
      <c r="AE29" s="671">
        <f t="shared" si="41"/>
        <v>100</v>
      </c>
      <c r="AF29" s="559" t="str">
        <f t="shared" si="51"/>
        <v>Fuerte</v>
      </c>
      <c r="AG29" s="560">
        <f t="shared" ref="AG29:AG43" si="52">IF(OR(AND(AF29="Fuerte",G29="No disminuye"),AND(AF29="Moderado",G29="No disminuye")),0,IF(AND(AF29="Fuerte",G29="Directamente"),2,IF(AND(AF29="Moderado",G29="Directamente"),1,0)))</f>
        <v>2</v>
      </c>
      <c r="AH29" s="560">
        <f t="shared" si="42"/>
        <v>2</v>
      </c>
      <c r="AI29" s="677"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29" s="561">
        <v>2</v>
      </c>
      <c r="AK29" s="348">
        <f t="shared" si="18"/>
        <v>2</v>
      </c>
      <c r="AL29" s="55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29" s="559" t="str">
        <f t="shared" ref="AM29:AM33" si="53">IF(OR(AND(AI29="Rara vez",AL29="Insignificante"),AND(AI29="Rara vez",AL29="Menor"),AND(AI29="Improbable",AL29="Menor"),AND(AI29="Improbable",AL29="Insignificante"),AND(AI29="Posible",AL29="Insignificante")),"Zona Baja",IF(OR(AND(AI29="Probable",AL29="Insignificante"),AND(AI29="Posible",AL29="Menor"),AND(AI29="Improbable",AL29="Moderado"),AND(AI29="Rara vez",AL29="Moderado")),"Zona Moderada",IF(OR(AND(AI29="Casi seguro",AL29="Insignificante"),AND(AI29="Casi seguro",AL29="Menor"),AND(AI29="Probable",AL29="Menor"),AND(AI29="Probable",AL29="Moderado"),AND(AI29="Posible",AL29="Moderado"),AND(AI29="Improbable",AL29="Mayor"),AND(AI29="Rara vez",AL29="Mayor")),"Zona Alta",IF(OR(AND(AI29="Casi seguro",AL29="Moderado"),AND(AI29="Casi seguro",AL29="Mayor"),AND(AI29="Casi seguro",AL29="Catastrófico"),AND(AI29="Probable",AL29="Mayor"),AND(AI29="Probable",AL29="Catastrófico"),AND(AI29="Posible",AL29="Mayor"),AND(AI29="Posible",AL29="Catastrófico"),AND(AI29="Improbable",AL29="Catastrófico"),AND(AI29="Rara vez",AL29="Catastrófico")),"Zona Extrema"," "))))</f>
        <v>Zona Moderada</v>
      </c>
      <c r="AN29" s="559" t="str">
        <f t="shared" ref="AN29:AN33" si="54">IF(AM29="Zona Moderada","Reducir riesgo",IF(AM29="Zona Alta","Compartir riesgo",IF(AM29="Zona Extrema","Evitar riesgo"," ")))</f>
        <v>Reducir riesgo</v>
      </c>
      <c r="AO29" s="681" t="s">
        <v>1574</v>
      </c>
      <c r="AP29" s="18" t="s">
        <v>1353</v>
      </c>
      <c r="AQ29" s="18" t="s">
        <v>1354</v>
      </c>
      <c r="AR29" s="680" t="s">
        <v>1314</v>
      </c>
      <c r="AS29" s="680" t="s">
        <v>1355</v>
      </c>
      <c r="AT29" s="680" t="s">
        <v>1356</v>
      </c>
      <c r="AU29" s="680" t="s">
        <v>1573</v>
      </c>
      <c r="AV29" s="680" t="s">
        <v>1311</v>
      </c>
      <c r="AW29" s="18" t="s">
        <v>1357</v>
      </c>
      <c r="AX29" s="140" t="s">
        <v>1764</v>
      </c>
      <c r="AY29" s="681" t="s">
        <v>1830</v>
      </c>
      <c r="AZ29" s="681"/>
    </row>
    <row r="30" spans="1:52" s="676" customFormat="1" ht="171" x14ac:dyDescent="0.3">
      <c r="A30" s="678"/>
      <c r="B30" s="678" t="str">
        <f t="shared" si="0"/>
        <v>R10-CO1</v>
      </c>
      <c r="C30" s="555" t="s">
        <v>217</v>
      </c>
      <c r="D30" s="557" t="s">
        <v>514</v>
      </c>
      <c r="E30" s="557" t="s">
        <v>484</v>
      </c>
      <c r="F30" s="779" t="s">
        <v>1575</v>
      </c>
      <c r="G30" s="558" t="s">
        <v>202</v>
      </c>
      <c r="H30" s="18" t="s">
        <v>202</v>
      </c>
      <c r="I30" s="18" t="s">
        <v>1246</v>
      </c>
      <c r="J30" s="559">
        <f t="shared" si="43"/>
        <v>15</v>
      </c>
      <c r="K30" s="18" t="s">
        <v>1247</v>
      </c>
      <c r="L30" s="559">
        <f t="shared" si="44"/>
        <v>15</v>
      </c>
      <c r="M30" s="18" t="s">
        <v>1248</v>
      </c>
      <c r="N30" s="559">
        <f t="shared" si="45"/>
        <v>15</v>
      </c>
      <c r="O30" s="18" t="s">
        <v>1249</v>
      </c>
      <c r="P30" s="559">
        <f t="shared" si="35"/>
        <v>15</v>
      </c>
      <c r="Q30" s="18" t="s">
        <v>1250</v>
      </c>
      <c r="R30" s="559">
        <f t="shared" si="36"/>
        <v>15</v>
      </c>
      <c r="S30" s="18" t="s">
        <v>1251</v>
      </c>
      <c r="T30" s="559">
        <f t="shared" si="37"/>
        <v>15</v>
      </c>
      <c r="U30" s="18" t="s">
        <v>1252</v>
      </c>
      <c r="V30" s="559">
        <f t="shared" si="38"/>
        <v>10</v>
      </c>
      <c r="W30" s="559">
        <f t="shared" si="39"/>
        <v>100</v>
      </c>
      <c r="X30" s="559" t="str">
        <f t="shared" si="46"/>
        <v>Fuerte</v>
      </c>
      <c r="Y30" s="559">
        <f t="shared" si="40"/>
        <v>100</v>
      </c>
      <c r="Z30" s="18" t="s">
        <v>1253</v>
      </c>
      <c r="AA30" s="559" t="str">
        <f t="shared" si="47"/>
        <v>Fuerte</v>
      </c>
      <c r="AB30" s="559" t="str">
        <f t="shared" si="48"/>
        <v>Fuerte</v>
      </c>
      <c r="AC30" s="559" t="str">
        <f t="shared" si="49"/>
        <v>No</v>
      </c>
      <c r="AD30" s="559">
        <f t="shared" si="50"/>
        <v>100</v>
      </c>
      <c r="AE30" s="560">
        <f t="shared" si="41"/>
        <v>100</v>
      </c>
      <c r="AF30" s="559" t="str">
        <f t="shared" si="51"/>
        <v>Fuerte</v>
      </c>
      <c r="AG30" s="560">
        <f t="shared" si="52"/>
        <v>2</v>
      </c>
      <c r="AH30" s="560">
        <f t="shared" si="42"/>
        <v>2</v>
      </c>
      <c r="AI30" s="559"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Rara vez</v>
      </c>
      <c r="AJ30" s="561">
        <v>2</v>
      </c>
      <c r="AK30" s="348">
        <f t="shared" si="18"/>
        <v>2</v>
      </c>
      <c r="AL30" s="55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Moderado</v>
      </c>
      <c r="AM30" s="559" t="str">
        <f t="shared" si="53"/>
        <v>Zona Moderada</v>
      </c>
      <c r="AN30" s="559" t="str">
        <f t="shared" si="54"/>
        <v>Reducir riesgo</v>
      </c>
      <c r="AO30" s="679" t="s">
        <v>1578</v>
      </c>
      <c r="AP30" s="25" t="s">
        <v>1358</v>
      </c>
      <c r="AQ30" s="18" t="s">
        <v>1359</v>
      </c>
      <c r="AR30" s="680" t="s">
        <v>1314</v>
      </c>
      <c r="AS30" s="682" t="s">
        <v>1360</v>
      </c>
      <c r="AT30" s="680" t="s">
        <v>1361</v>
      </c>
      <c r="AU30" s="680" t="s">
        <v>1573</v>
      </c>
      <c r="AV30" s="680" t="s">
        <v>1362</v>
      </c>
      <c r="AW30" s="681" t="s">
        <v>1363</v>
      </c>
      <c r="AX30" s="140" t="s">
        <v>1779</v>
      </c>
      <c r="AY30" s="681" t="s">
        <v>1776</v>
      </c>
      <c r="AZ30" s="683"/>
    </row>
    <row r="31" spans="1:52" s="676" customFormat="1" ht="171" x14ac:dyDescent="0.3">
      <c r="A31" s="678"/>
      <c r="B31" s="678" t="str">
        <f t="shared" si="0"/>
        <v>R10-CO1</v>
      </c>
      <c r="C31" s="555" t="s">
        <v>217</v>
      </c>
      <c r="D31" s="557" t="s">
        <v>515</v>
      </c>
      <c r="E31" s="557" t="s">
        <v>484</v>
      </c>
      <c r="F31" s="779" t="s">
        <v>1576</v>
      </c>
      <c r="G31" s="558" t="s">
        <v>202</v>
      </c>
      <c r="H31" s="18" t="s">
        <v>202</v>
      </c>
      <c r="I31" s="18" t="s">
        <v>1246</v>
      </c>
      <c r="J31" s="559">
        <f t="shared" si="43"/>
        <v>15</v>
      </c>
      <c r="K31" s="18" t="s">
        <v>1247</v>
      </c>
      <c r="L31" s="559">
        <f t="shared" si="44"/>
        <v>15</v>
      </c>
      <c r="M31" s="18" t="s">
        <v>1248</v>
      </c>
      <c r="N31" s="559">
        <f t="shared" si="45"/>
        <v>15</v>
      </c>
      <c r="O31" s="18" t="s">
        <v>1249</v>
      </c>
      <c r="P31" s="559">
        <f t="shared" si="35"/>
        <v>15</v>
      </c>
      <c r="Q31" s="18" t="s">
        <v>1250</v>
      </c>
      <c r="R31" s="559">
        <f t="shared" si="36"/>
        <v>15</v>
      </c>
      <c r="S31" s="18" t="s">
        <v>1251</v>
      </c>
      <c r="T31" s="559">
        <f t="shared" si="37"/>
        <v>15</v>
      </c>
      <c r="U31" s="18" t="s">
        <v>1252</v>
      </c>
      <c r="V31" s="559">
        <f t="shared" si="38"/>
        <v>10</v>
      </c>
      <c r="W31" s="559">
        <f t="shared" si="39"/>
        <v>100</v>
      </c>
      <c r="X31" s="559" t="str">
        <f t="shared" si="46"/>
        <v>Fuerte</v>
      </c>
      <c r="Y31" s="559">
        <f t="shared" si="40"/>
        <v>100</v>
      </c>
      <c r="Z31" s="18" t="s">
        <v>1253</v>
      </c>
      <c r="AA31" s="559" t="str">
        <f t="shared" si="47"/>
        <v>Fuerte</v>
      </c>
      <c r="AB31" s="559" t="str">
        <f t="shared" si="48"/>
        <v>Fuerte</v>
      </c>
      <c r="AC31" s="559" t="str">
        <f t="shared" si="49"/>
        <v>No</v>
      </c>
      <c r="AD31" s="559">
        <f t="shared" si="50"/>
        <v>100</v>
      </c>
      <c r="AE31" s="560">
        <f t="shared" si="41"/>
        <v>100</v>
      </c>
      <c r="AF31" s="559" t="str">
        <f t="shared" si="51"/>
        <v>Fuerte</v>
      </c>
      <c r="AG31" s="560">
        <f t="shared" si="52"/>
        <v>2</v>
      </c>
      <c r="AH31" s="560">
        <f t="shared" si="42"/>
        <v>2</v>
      </c>
      <c r="AI31" s="559"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Rara vez</v>
      </c>
      <c r="AJ31" s="561">
        <v>2</v>
      </c>
      <c r="AK31" s="348">
        <f t="shared" si="18"/>
        <v>2</v>
      </c>
      <c r="AL31" s="55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Moderado</v>
      </c>
      <c r="AM31" s="559" t="str">
        <f t="shared" si="53"/>
        <v>Zona Moderada</v>
      </c>
      <c r="AN31" s="559" t="str">
        <f t="shared" si="54"/>
        <v>Reducir riesgo</v>
      </c>
      <c r="AO31" s="681" t="s">
        <v>1578</v>
      </c>
      <c r="AP31" s="18" t="s">
        <v>1358</v>
      </c>
      <c r="AQ31" s="18" t="s">
        <v>1359</v>
      </c>
      <c r="AR31" s="680" t="s">
        <v>1314</v>
      </c>
      <c r="AS31" s="682" t="s">
        <v>1360</v>
      </c>
      <c r="AT31" s="680" t="s">
        <v>1361</v>
      </c>
      <c r="AU31" s="680" t="s">
        <v>1573</v>
      </c>
      <c r="AV31" s="680" t="s">
        <v>1362</v>
      </c>
      <c r="AW31" s="681" t="s">
        <v>1363</v>
      </c>
      <c r="AX31" s="140" t="s">
        <v>1765</v>
      </c>
      <c r="AY31" s="681" t="s">
        <v>1776</v>
      </c>
      <c r="AZ31" s="683"/>
    </row>
    <row r="32" spans="1:52" s="676" customFormat="1" ht="180" x14ac:dyDescent="0.3">
      <c r="A32" s="678"/>
      <c r="B32" s="678" t="str">
        <f t="shared" si="0"/>
        <v>R10-CO2</v>
      </c>
      <c r="C32" s="555" t="s">
        <v>217</v>
      </c>
      <c r="D32" s="557" t="s">
        <v>516</v>
      </c>
      <c r="E32" s="557" t="s">
        <v>485</v>
      </c>
      <c r="F32" s="779" t="s">
        <v>1577</v>
      </c>
      <c r="G32" s="558" t="s">
        <v>202</v>
      </c>
      <c r="H32" s="18" t="s">
        <v>202</v>
      </c>
      <c r="I32" s="18" t="s">
        <v>1246</v>
      </c>
      <c r="J32" s="559">
        <f t="shared" si="43"/>
        <v>15</v>
      </c>
      <c r="K32" s="18" t="s">
        <v>1247</v>
      </c>
      <c r="L32" s="559">
        <f t="shared" si="44"/>
        <v>15</v>
      </c>
      <c r="M32" s="18" t="s">
        <v>1248</v>
      </c>
      <c r="N32" s="559">
        <f t="shared" si="45"/>
        <v>15</v>
      </c>
      <c r="O32" s="18" t="s">
        <v>1249</v>
      </c>
      <c r="P32" s="559">
        <f t="shared" si="35"/>
        <v>15</v>
      </c>
      <c r="Q32" s="18" t="s">
        <v>1250</v>
      </c>
      <c r="R32" s="559">
        <f t="shared" si="36"/>
        <v>15</v>
      </c>
      <c r="S32" s="18" t="s">
        <v>1251</v>
      </c>
      <c r="T32" s="559">
        <f t="shared" si="37"/>
        <v>15</v>
      </c>
      <c r="U32" s="18" t="s">
        <v>1252</v>
      </c>
      <c r="V32" s="559">
        <f t="shared" si="38"/>
        <v>10</v>
      </c>
      <c r="W32" s="559">
        <f t="shared" si="39"/>
        <v>100</v>
      </c>
      <c r="X32" s="559" t="str">
        <f t="shared" si="46"/>
        <v>Fuerte</v>
      </c>
      <c r="Y32" s="559">
        <f t="shared" si="40"/>
        <v>100</v>
      </c>
      <c r="Z32" s="18" t="s">
        <v>1253</v>
      </c>
      <c r="AA32" s="559" t="str">
        <f t="shared" si="47"/>
        <v>Fuerte</v>
      </c>
      <c r="AB32" s="559" t="str">
        <f t="shared" si="48"/>
        <v>Fuerte</v>
      </c>
      <c r="AC32" s="559" t="str">
        <f t="shared" si="49"/>
        <v>No</v>
      </c>
      <c r="AD32" s="559">
        <f t="shared" si="50"/>
        <v>100</v>
      </c>
      <c r="AE32" s="560">
        <f t="shared" si="41"/>
        <v>100</v>
      </c>
      <c r="AF32" s="559" t="str">
        <f t="shared" si="51"/>
        <v>Fuerte</v>
      </c>
      <c r="AG32" s="560">
        <f t="shared" si="52"/>
        <v>2</v>
      </c>
      <c r="AH32" s="560">
        <f t="shared" si="42"/>
        <v>2</v>
      </c>
      <c r="AI32" s="559"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Rara vez</v>
      </c>
      <c r="AJ32" s="561">
        <v>2</v>
      </c>
      <c r="AK32" s="348">
        <f t="shared" si="18"/>
        <v>2</v>
      </c>
      <c r="AL32" s="55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Moderado</v>
      </c>
      <c r="AM32" s="559" t="str">
        <f t="shared" si="53"/>
        <v>Zona Moderada</v>
      </c>
      <c r="AN32" s="559" t="str">
        <f t="shared" si="54"/>
        <v>Reducir riesgo</v>
      </c>
      <c r="AO32" s="681" t="s">
        <v>1579</v>
      </c>
      <c r="AP32" s="681" t="s">
        <v>1580</v>
      </c>
      <c r="AQ32" s="18" t="s">
        <v>1359</v>
      </c>
      <c r="AR32" s="680" t="s">
        <v>1314</v>
      </c>
      <c r="AS32" s="682" t="s">
        <v>1360</v>
      </c>
      <c r="AT32" s="680" t="s">
        <v>1361</v>
      </c>
      <c r="AU32" s="680" t="s">
        <v>1573</v>
      </c>
      <c r="AV32" s="680" t="s">
        <v>1362</v>
      </c>
      <c r="AW32" s="681" t="s">
        <v>1363</v>
      </c>
      <c r="AX32" s="140" t="s">
        <v>1766</v>
      </c>
      <c r="AY32" s="681" t="s">
        <v>1776</v>
      </c>
      <c r="AZ32" s="683"/>
    </row>
    <row r="33" spans="1:52" s="676" customFormat="1" ht="128.25" x14ac:dyDescent="0.3">
      <c r="A33" s="678"/>
      <c r="B33" s="678" t="str">
        <f t="shared" si="0"/>
        <v>R10-CO3</v>
      </c>
      <c r="C33" s="555" t="s">
        <v>217</v>
      </c>
      <c r="D33" s="557" t="s">
        <v>517</v>
      </c>
      <c r="E33" s="557" t="s">
        <v>486</v>
      </c>
      <c r="F33" s="779" t="s">
        <v>1364</v>
      </c>
      <c r="G33" s="558" t="s">
        <v>202</v>
      </c>
      <c r="H33" s="18" t="s">
        <v>202</v>
      </c>
      <c r="I33" s="18" t="s">
        <v>1246</v>
      </c>
      <c r="J33" s="559">
        <f t="shared" si="43"/>
        <v>15</v>
      </c>
      <c r="K33" s="18" t="s">
        <v>1247</v>
      </c>
      <c r="L33" s="559">
        <f t="shared" si="44"/>
        <v>15</v>
      </c>
      <c r="M33" s="18" t="s">
        <v>1248</v>
      </c>
      <c r="N33" s="559">
        <f t="shared" si="45"/>
        <v>15</v>
      </c>
      <c r="O33" s="18" t="s">
        <v>1249</v>
      </c>
      <c r="P33" s="559">
        <f t="shared" si="35"/>
        <v>15</v>
      </c>
      <c r="Q33" s="18" t="s">
        <v>1250</v>
      </c>
      <c r="R33" s="559">
        <f t="shared" si="36"/>
        <v>15</v>
      </c>
      <c r="S33" s="18" t="s">
        <v>1251</v>
      </c>
      <c r="T33" s="559">
        <f t="shared" si="37"/>
        <v>15</v>
      </c>
      <c r="U33" s="18" t="s">
        <v>1252</v>
      </c>
      <c r="V33" s="559">
        <f t="shared" si="38"/>
        <v>10</v>
      </c>
      <c r="W33" s="559">
        <f t="shared" si="39"/>
        <v>100</v>
      </c>
      <c r="X33" s="559" t="str">
        <f t="shared" si="46"/>
        <v>Fuerte</v>
      </c>
      <c r="Y33" s="559">
        <f t="shared" si="40"/>
        <v>100</v>
      </c>
      <c r="Z33" s="18" t="s">
        <v>1253</v>
      </c>
      <c r="AA33" s="559" t="str">
        <f t="shared" si="47"/>
        <v>Fuerte</v>
      </c>
      <c r="AB33" s="559" t="str">
        <f t="shared" si="48"/>
        <v>Fuerte</v>
      </c>
      <c r="AC33" s="559" t="str">
        <f t="shared" si="49"/>
        <v>No</v>
      </c>
      <c r="AD33" s="559">
        <f t="shared" si="50"/>
        <v>100</v>
      </c>
      <c r="AE33" s="560">
        <f t="shared" si="41"/>
        <v>100</v>
      </c>
      <c r="AF33" s="559" t="str">
        <f t="shared" si="51"/>
        <v>Fuerte</v>
      </c>
      <c r="AG33" s="560">
        <f t="shared" si="52"/>
        <v>2</v>
      </c>
      <c r="AH33" s="560">
        <f t="shared" si="42"/>
        <v>2</v>
      </c>
      <c r="AI33" s="559"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Rara vez</v>
      </c>
      <c r="AJ33" s="561">
        <v>2</v>
      </c>
      <c r="AK33" s="348">
        <f t="shared" si="18"/>
        <v>2</v>
      </c>
      <c r="AL33" s="55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Moderado</v>
      </c>
      <c r="AM33" s="559" t="str">
        <f t="shared" si="53"/>
        <v>Zona Moderada</v>
      </c>
      <c r="AN33" s="559" t="str">
        <f t="shared" si="54"/>
        <v>Reducir riesgo</v>
      </c>
      <c r="AO33" s="681" t="s">
        <v>1365</v>
      </c>
      <c r="AP33" s="681" t="s">
        <v>1365</v>
      </c>
      <c r="AQ33" s="18" t="s">
        <v>1359</v>
      </c>
      <c r="AR33" s="680" t="s">
        <v>1314</v>
      </c>
      <c r="AS33" s="682" t="s">
        <v>1360</v>
      </c>
      <c r="AT33" s="680" t="s">
        <v>1361</v>
      </c>
      <c r="AU33" s="680" t="s">
        <v>1366</v>
      </c>
      <c r="AV33" s="680" t="s">
        <v>1362</v>
      </c>
      <c r="AW33" s="681" t="s">
        <v>1367</v>
      </c>
      <c r="AX33" s="140" t="s">
        <v>1767</v>
      </c>
      <c r="AY33" s="681" t="s">
        <v>1829</v>
      </c>
      <c r="AZ33" s="681"/>
    </row>
    <row r="34" spans="1:52" s="676" customFormat="1" ht="185.25" x14ac:dyDescent="0.3">
      <c r="A34" s="678"/>
      <c r="B34" s="678" t="str">
        <f t="shared" si="0"/>
        <v>R11-CO1</v>
      </c>
      <c r="C34" s="555" t="s">
        <v>218</v>
      </c>
      <c r="D34" s="557" t="s">
        <v>514</v>
      </c>
      <c r="E34" s="557" t="s">
        <v>484</v>
      </c>
      <c r="F34" s="780" t="s">
        <v>1368</v>
      </c>
      <c r="G34" s="558" t="s">
        <v>202</v>
      </c>
      <c r="H34" s="18" t="s">
        <v>202</v>
      </c>
      <c r="I34" s="18" t="s">
        <v>1246</v>
      </c>
      <c r="J34" s="559">
        <f t="shared" si="43"/>
        <v>15</v>
      </c>
      <c r="K34" s="18" t="s">
        <v>1247</v>
      </c>
      <c r="L34" s="559">
        <f t="shared" si="44"/>
        <v>15</v>
      </c>
      <c r="M34" s="18" t="s">
        <v>1248</v>
      </c>
      <c r="N34" s="559">
        <f t="shared" si="45"/>
        <v>15</v>
      </c>
      <c r="O34" s="18" t="s">
        <v>1249</v>
      </c>
      <c r="P34" s="559">
        <f t="shared" si="35"/>
        <v>15</v>
      </c>
      <c r="Q34" s="18" t="s">
        <v>1250</v>
      </c>
      <c r="R34" s="559">
        <f t="shared" si="36"/>
        <v>15</v>
      </c>
      <c r="S34" s="18" t="s">
        <v>1251</v>
      </c>
      <c r="T34" s="559">
        <f t="shared" si="37"/>
        <v>15</v>
      </c>
      <c r="U34" s="18" t="s">
        <v>1252</v>
      </c>
      <c r="V34" s="559">
        <f t="shared" si="38"/>
        <v>10</v>
      </c>
      <c r="W34" s="559">
        <f t="shared" si="39"/>
        <v>100</v>
      </c>
      <c r="X34" s="559" t="str">
        <f t="shared" si="46"/>
        <v>Fuerte</v>
      </c>
      <c r="Y34" s="559">
        <f t="shared" si="40"/>
        <v>100</v>
      </c>
      <c r="Z34" s="18" t="s">
        <v>1253</v>
      </c>
      <c r="AA34" s="559" t="str">
        <f t="shared" si="47"/>
        <v>Fuerte</v>
      </c>
      <c r="AB34" s="559" t="str">
        <f t="shared" si="48"/>
        <v>Fuerte</v>
      </c>
      <c r="AC34" s="559" t="str">
        <f t="shared" si="49"/>
        <v>No</v>
      </c>
      <c r="AD34" s="559">
        <f t="shared" si="50"/>
        <v>100</v>
      </c>
      <c r="AE34" s="560">
        <f t="shared" si="41"/>
        <v>100</v>
      </c>
      <c r="AF34" s="559" t="str">
        <f t="shared" si="51"/>
        <v>Fuerte</v>
      </c>
      <c r="AG34" s="560">
        <f t="shared" si="52"/>
        <v>2</v>
      </c>
      <c r="AH34" s="560">
        <f t="shared" si="42"/>
        <v>2</v>
      </c>
      <c r="AI34" s="559"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Rara vez</v>
      </c>
      <c r="AJ34" s="561">
        <v>2</v>
      </c>
      <c r="AK34" s="348">
        <f t="shared" si="18"/>
        <v>2</v>
      </c>
      <c r="AL34" s="55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Moderado</v>
      </c>
      <c r="AM34" s="559" t="str">
        <f t="shared" ref="AM34:AM40" si="55">IF(OR(AND(AI34="Rara vez",AL34="Insignificante"),AND(AI34="Rara vez",AL34="Menor"),AND(AI34="Improbable",AL34="Menor"),AND(AI34="Improbable",AL34="Insignificante"),AND(AI34="Posible",AL34="Insignificante")),"Zona Baja",IF(OR(AND(AI34="Probable",AL34="Insignificante"),AND(AI34="Posible",AL34="Menor"),AND(AI34="Improbable",AL34="Moderado"),AND(AI34="Rara vez",AL34="Moderado")),"Zona Moderada",IF(OR(AND(AI34="Casi seguro",AL34="Insignificante"),AND(AI34="Casi seguro",AL34="Menor"),AND(AI34="Probable",AL34="Menor"),AND(AI34="Probable",AL34="Moderado"),AND(AI34="Posible",AL34="Moderado"),AND(AI34="Improbable",AL34="Mayor"),AND(AI34="Rara vez",AL34="Mayor")),"Zona Alta",IF(OR(AND(AI34="Casi seguro",AL34="Moderado"),AND(AI34="Casi seguro",AL34="Mayor"),AND(AI34="Casi seguro",AL34="Catastrófico"),AND(AI34="Probable",AL34="Mayor"),AND(AI34="Probable",AL34="Catastrófico"),AND(AI34="Posible",AL34="Mayor"),AND(AI34="Posible",AL34="Catastrófico"),AND(AI34="Improbable",AL34="Catastrófico"),AND(AI34="Rara vez",AL34="Catastrófico")),"Zona Extrema"," "))))</f>
        <v>Zona Moderada</v>
      </c>
      <c r="AN34" s="559" t="str">
        <f t="shared" ref="AN34:AN40" si="56">IF(AM34="Zona Moderada","Reducir riesgo",IF(AM34="Zona Alta","Compartir riesgo",IF(AM34="Zona Extrema","Evitar riesgo"," ")))</f>
        <v>Reducir riesgo</v>
      </c>
      <c r="AO34" s="681" t="s">
        <v>1369</v>
      </c>
      <c r="AP34" s="18" t="s">
        <v>1370</v>
      </c>
      <c r="AQ34" s="690" t="s">
        <v>1371</v>
      </c>
      <c r="AR34" s="683" t="s">
        <v>1372</v>
      </c>
      <c r="AS34" s="682" t="s">
        <v>1373</v>
      </c>
      <c r="AT34" s="680" t="s">
        <v>1374</v>
      </c>
      <c r="AU34" s="680" t="s">
        <v>1573</v>
      </c>
      <c r="AV34" s="680" t="s">
        <v>1375</v>
      </c>
      <c r="AW34" s="691" t="s">
        <v>1771</v>
      </c>
      <c r="AX34" s="140" t="s">
        <v>1769</v>
      </c>
      <c r="AY34" s="681" t="s">
        <v>1776</v>
      </c>
      <c r="AZ34" s="681"/>
    </row>
    <row r="35" spans="1:52" s="676" customFormat="1" ht="185.25" x14ac:dyDescent="0.3">
      <c r="A35" s="678"/>
      <c r="B35" s="678" t="str">
        <f t="shared" si="0"/>
        <v>R11-CO1</v>
      </c>
      <c r="C35" s="555" t="s">
        <v>218</v>
      </c>
      <c r="D35" s="557" t="s">
        <v>515</v>
      </c>
      <c r="E35" s="557" t="s">
        <v>484</v>
      </c>
      <c r="F35" s="780" t="s">
        <v>1368</v>
      </c>
      <c r="G35" s="558" t="s">
        <v>202</v>
      </c>
      <c r="H35" s="18" t="s">
        <v>202</v>
      </c>
      <c r="I35" s="18" t="s">
        <v>1246</v>
      </c>
      <c r="J35" s="559">
        <f t="shared" si="43"/>
        <v>15</v>
      </c>
      <c r="K35" s="18" t="s">
        <v>1247</v>
      </c>
      <c r="L35" s="559">
        <f t="shared" si="44"/>
        <v>15</v>
      </c>
      <c r="M35" s="18" t="s">
        <v>1248</v>
      </c>
      <c r="N35" s="559">
        <f t="shared" si="45"/>
        <v>15</v>
      </c>
      <c r="O35" s="18" t="s">
        <v>1249</v>
      </c>
      <c r="P35" s="559">
        <f t="shared" si="35"/>
        <v>15</v>
      </c>
      <c r="Q35" s="18" t="s">
        <v>1250</v>
      </c>
      <c r="R35" s="559">
        <f t="shared" si="36"/>
        <v>15</v>
      </c>
      <c r="S35" s="18" t="s">
        <v>1251</v>
      </c>
      <c r="T35" s="559">
        <f t="shared" si="37"/>
        <v>15</v>
      </c>
      <c r="U35" s="18" t="s">
        <v>1252</v>
      </c>
      <c r="V35" s="559">
        <f t="shared" si="38"/>
        <v>10</v>
      </c>
      <c r="W35" s="559">
        <f t="shared" si="39"/>
        <v>100</v>
      </c>
      <c r="X35" s="559" t="str">
        <f t="shared" si="46"/>
        <v>Fuerte</v>
      </c>
      <c r="Y35" s="559">
        <f t="shared" si="40"/>
        <v>100</v>
      </c>
      <c r="Z35" s="18" t="s">
        <v>1253</v>
      </c>
      <c r="AA35" s="559" t="str">
        <f t="shared" si="47"/>
        <v>Fuerte</v>
      </c>
      <c r="AB35" s="559" t="str">
        <f t="shared" si="48"/>
        <v>Fuerte</v>
      </c>
      <c r="AC35" s="559" t="str">
        <f t="shared" si="49"/>
        <v>No</v>
      </c>
      <c r="AD35" s="559">
        <f t="shared" si="50"/>
        <v>100</v>
      </c>
      <c r="AE35" s="560">
        <f t="shared" si="41"/>
        <v>100</v>
      </c>
      <c r="AF35" s="559" t="str">
        <f t="shared" si="51"/>
        <v>Fuerte</v>
      </c>
      <c r="AG35" s="560">
        <f t="shared" si="52"/>
        <v>2</v>
      </c>
      <c r="AH35" s="560">
        <f t="shared" si="42"/>
        <v>2</v>
      </c>
      <c r="AI35" s="559"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Rara vez</v>
      </c>
      <c r="AJ35" s="561">
        <v>2</v>
      </c>
      <c r="AK35" s="348">
        <f t="shared" si="18"/>
        <v>2</v>
      </c>
      <c r="AL35" s="55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Moderado</v>
      </c>
      <c r="AM35" s="559" t="str">
        <f t="shared" si="55"/>
        <v>Zona Moderada</v>
      </c>
      <c r="AN35" s="559" t="str">
        <f t="shared" si="56"/>
        <v>Reducir riesgo</v>
      </c>
      <c r="AO35" s="681" t="s">
        <v>1369</v>
      </c>
      <c r="AP35" s="18" t="s">
        <v>1370</v>
      </c>
      <c r="AQ35" s="690" t="s">
        <v>1371</v>
      </c>
      <c r="AR35" s="683" t="s">
        <v>1372</v>
      </c>
      <c r="AS35" s="682" t="s">
        <v>1373</v>
      </c>
      <c r="AT35" s="680" t="s">
        <v>1374</v>
      </c>
      <c r="AU35" s="680" t="s">
        <v>1573</v>
      </c>
      <c r="AV35" s="680" t="s">
        <v>1375</v>
      </c>
      <c r="AW35" s="691" t="s">
        <v>1771</v>
      </c>
      <c r="AX35" s="140" t="s">
        <v>1769</v>
      </c>
      <c r="AY35" s="681" t="s">
        <v>1776</v>
      </c>
      <c r="AZ35" s="681"/>
    </row>
    <row r="36" spans="1:52" s="676" customFormat="1" ht="185.25" x14ac:dyDescent="0.3">
      <c r="A36" s="678"/>
      <c r="B36" s="678" t="str">
        <f t="shared" si="0"/>
        <v>R11-CO1</v>
      </c>
      <c r="C36" s="555" t="s">
        <v>218</v>
      </c>
      <c r="D36" s="557" t="s">
        <v>516</v>
      </c>
      <c r="E36" s="557" t="s">
        <v>484</v>
      </c>
      <c r="F36" s="780" t="s">
        <v>1368</v>
      </c>
      <c r="G36" s="558" t="s">
        <v>202</v>
      </c>
      <c r="H36" s="18" t="s">
        <v>202</v>
      </c>
      <c r="I36" s="18" t="s">
        <v>1246</v>
      </c>
      <c r="J36" s="559">
        <f t="shared" si="43"/>
        <v>15</v>
      </c>
      <c r="K36" s="18" t="s">
        <v>1247</v>
      </c>
      <c r="L36" s="559">
        <f t="shared" si="44"/>
        <v>15</v>
      </c>
      <c r="M36" s="18" t="s">
        <v>1248</v>
      </c>
      <c r="N36" s="559">
        <f t="shared" si="45"/>
        <v>15</v>
      </c>
      <c r="O36" s="18" t="s">
        <v>1249</v>
      </c>
      <c r="P36" s="559">
        <f t="shared" si="35"/>
        <v>15</v>
      </c>
      <c r="Q36" s="18" t="s">
        <v>1250</v>
      </c>
      <c r="R36" s="559">
        <f t="shared" si="36"/>
        <v>15</v>
      </c>
      <c r="S36" s="18" t="s">
        <v>1251</v>
      </c>
      <c r="T36" s="559">
        <f t="shared" si="37"/>
        <v>15</v>
      </c>
      <c r="U36" s="18" t="s">
        <v>1252</v>
      </c>
      <c r="V36" s="559">
        <f t="shared" si="38"/>
        <v>10</v>
      </c>
      <c r="W36" s="559">
        <f t="shared" si="39"/>
        <v>100</v>
      </c>
      <c r="X36" s="559" t="str">
        <f t="shared" si="46"/>
        <v>Fuerte</v>
      </c>
      <c r="Y36" s="559">
        <f t="shared" si="40"/>
        <v>100</v>
      </c>
      <c r="Z36" s="18" t="s">
        <v>1253</v>
      </c>
      <c r="AA36" s="559" t="str">
        <f t="shared" si="47"/>
        <v>Fuerte</v>
      </c>
      <c r="AB36" s="559" t="str">
        <f t="shared" si="48"/>
        <v>Fuerte</v>
      </c>
      <c r="AC36" s="559" t="str">
        <f t="shared" si="49"/>
        <v>No</v>
      </c>
      <c r="AD36" s="559">
        <f t="shared" si="50"/>
        <v>100</v>
      </c>
      <c r="AE36" s="560">
        <f t="shared" si="41"/>
        <v>100</v>
      </c>
      <c r="AF36" s="559" t="str">
        <f t="shared" si="51"/>
        <v>Fuerte</v>
      </c>
      <c r="AG36" s="560">
        <f t="shared" si="52"/>
        <v>2</v>
      </c>
      <c r="AH36" s="560">
        <f t="shared" si="42"/>
        <v>2</v>
      </c>
      <c r="AI36" s="559"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Rara vez</v>
      </c>
      <c r="AJ36" s="561">
        <v>2</v>
      </c>
      <c r="AK36" s="348">
        <f t="shared" si="18"/>
        <v>2</v>
      </c>
      <c r="AL36" s="55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Moderado</v>
      </c>
      <c r="AM36" s="559" t="str">
        <f t="shared" si="55"/>
        <v>Zona Moderada</v>
      </c>
      <c r="AN36" s="559" t="str">
        <f t="shared" si="56"/>
        <v>Reducir riesgo</v>
      </c>
      <c r="AO36" s="681" t="s">
        <v>1369</v>
      </c>
      <c r="AP36" s="18" t="s">
        <v>1370</v>
      </c>
      <c r="AQ36" s="690" t="s">
        <v>1371</v>
      </c>
      <c r="AR36" s="683" t="s">
        <v>1372</v>
      </c>
      <c r="AS36" s="682" t="s">
        <v>1373</v>
      </c>
      <c r="AT36" s="680" t="s">
        <v>1374</v>
      </c>
      <c r="AU36" s="680" t="s">
        <v>1573</v>
      </c>
      <c r="AV36" s="680" t="s">
        <v>1375</v>
      </c>
      <c r="AW36" s="691" t="s">
        <v>1771</v>
      </c>
      <c r="AX36" s="140" t="s">
        <v>1769</v>
      </c>
      <c r="AY36" s="681" t="s">
        <v>1776</v>
      </c>
      <c r="AZ36" s="681"/>
    </row>
    <row r="37" spans="1:52" s="676" customFormat="1" ht="171" x14ac:dyDescent="0.3">
      <c r="A37" s="678"/>
      <c r="B37" s="678" t="str">
        <f t="shared" si="0"/>
        <v>R11-CO2</v>
      </c>
      <c r="C37" s="555" t="s">
        <v>218</v>
      </c>
      <c r="D37" s="557" t="s">
        <v>517</v>
      </c>
      <c r="E37" s="557" t="s">
        <v>485</v>
      </c>
      <c r="F37" s="780" t="s">
        <v>1581</v>
      </c>
      <c r="G37" s="558" t="s">
        <v>202</v>
      </c>
      <c r="H37" s="18" t="s">
        <v>202</v>
      </c>
      <c r="I37" s="18" t="s">
        <v>1246</v>
      </c>
      <c r="J37" s="559">
        <f t="shared" si="43"/>
        <v>15</v>
      </c>
      <c r="K37" s="18" t="s">
        <v>1247</v>
      </c>
      <c r="L37" s="559">
        <f t="shared" si="44"/>
        <v>15</v>
      </c>
      <c r="M37" s="18" t="s">
        <v>1248</v>
      </c>
      <c r="N37" s="559">
        <f t="shared" si="45"/>
        <v>15</v>
      </c>
      <c r="O37" s="18" t="s">
        <v>1249</v>
      </c>
      <c r="P37" s="559">
        <f t="shared" si="35"/>
        <v>15</v>
      </c>
      <c r="Q37" s="18" t="s">
        <v>1250</v>
      </c>
      <c r="R37" s="559">
        <f t="shared" si="36"/>
        <v>15</v>
      </c>
      <c r="S37" s="18" t="s">
        <v>1251</v>
      </c>
      <c r="T37" s="559">
        <f t="shared" si="37"/>
        <v>15</v>
      </c>
      <c r="U37" s="18" t="s">
        <v>1252</v>
      </c>
      <c r="V37" s="559">
        <f t="shared" si="38"/>
        <v>10</v>
      </c>
      <c r="W37" s="559">
        <f t="shared" si="39"/>
        <v>100</v>
      </c>
      <c r="X37" s="559" t="str">
        <f t="shared" si="46"/>
        <v>Fuerte</v>
      </c>
      <c r="Y37" s="559">
        <f t="shared" si="40"/>
        <v>100</v>
      </c>
      <c r="Z37" s="18" t="s">
        <v>1253</v>
      </c>
      <c r="AA37" s="559" t="str">
        <f t="shared" si="47"/>
        <v>Fuerte</v>
      </c>
      <c r="AB37" s="559" t="str">
        <f t="shared" si="48"/>
        <v>Fuerte</v>
      </c>
      <c r="AC37" s="559" t="str">
        <f t="shared" si="49"/>
        <v>No</v>
      </c>
      <c r="AD37" s="559">
        <f t="shared" si="50"/>
        <v>100</v>
      </c>
      <c r="AE37" s="560">
        <f t="shared" si="41"/>
        <v>100</v>
      </c>
      <c r="AF37" s="559" t="str">
        <f t="shared" si="51"/>
        <v>Fuerte</v>
      </c>
      <c r="AG37" s="560">
        <f t="shared" si="52"/>
        <v>2</v>
      </c>
      <c r="AH37" s="560">
        <f t="shared" si="42"/>
        <v>2</v>
      </c>
      <c r="AI37" s="559"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Rara vez</v>
      </c>
      <c r="AJ37" s="561">
        <v>2</v>
      </c>
      <c r="AK37" s="348">
        <f t="shared" si="18"/>
        <v>2</v>
      </c>
      <c r="AL37" s="55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Moderado</v>
      </c>
      <c r="AM37" s="559" t="str">
        <f t="shared" si="55"/>
        <v>Zona Moderada</v>
      </c>
      <c r="AN37" s="559" t="str">
        <f t="shared" si="56"/>
        <v>Reducir riesgo</v>
      </c>
      <c r="AO37" s="692" t="s">
        <v>1376</v>
      </c>
      <c r="AP37" s="693" t="s">
        <v>1334</v>
      </c>
      <c r="AQ37" s="690" t="s">
        <v>1371</v>
      </c>
      <c r="AR37" s="694" t="s">
        <v>1377</v>
      </c>
      <c r="AS37" s="695" t="s">
        <v>1373</v>
      </c>
      <c r="AT37" s="696" t="s">
        <v>1374</v>
      </c>
      <c r="AU37" s="680" t="s">
        <v>1573</v>
      </c>
      <c r="AV37" s="696" t="s">
        <v>1375</v>
      </c>
      <c r="AW37" s="691" t="s">
        <v>1772</v>
      </c>
      <c r="AX37" s="140" t="s">
        <v>1770</v>
      </c>
      <c r="AY37" s="140" t="s">
        <v>1827</v>
      </c>
      <c r="AZ37" s="681"/>
    </row>
    <row r="38" spans="1:52" s="438" customFormat="1" ht="185.25" x14ac:dyDescent="0.3">
      <c r="A38" s="684"/>
      <c r="B38" s="444" t="str">
        <f t="shared" si="0"/>
        <v>R12-CO1</v>
      </c>
      <c r="C38" s="555" t="s">
        <v>219</v>
      </c>
      <c r="D38" s="557" t="s">
        <v>514</v>
      </c>
      <c r="E38" s="557" t="s">
        <v>484</v>
      </c>
      <c r="F38" s="612" t="s">
        <v>1582</v>
      </c>
      <c r="G38" s="558" t="s">
        <v>202</v>
      </c>
      <c r="H38" s="18" t="s">
        <v>202</v>
      </c>
      <c r="I38" s="18" t="s">
        <v>1246</v>
      </c>
      <c r="J38" s="559">
        <f t="shared" si="43"/>
        <v>15</v>
      </c>
      <c r="K38" s="18" t="s">
        <v>1247</v>
      </c>
      <c r="L38" s="559">
        <f t="shared" si="44"/>
        <v>15</v>
      </c>
      <c r="M38" s="18" t="s">
        <v>1248</v>
      </c>
      <c r="N38" s="559">
        <f t="shared" si="45"/>
        <v>15</v>
      </c>
      <c r="O38" s="18" t="s">
        <v>1249</v>
      </c>
      <c r="P38" s="559">
        <f t="shared" si="35"/>
        <v>15</v>
      </c>
      <c r="Q38" s="18" t="s">
        <v>1250</v>
      </c>
      <c r="R38" s="559">
        <f t="shared" si="36"/>
        <v>15</v>
      </c>
      <c r="S38" s="18" t="s">
        <v>1251</v>
      </c>
      <c r="T38" s="559">
        <f t="shared" si="37"/>
        <v>15</v>
      </c>
      <c r="U38" s="18" t="s">
        <v>1252</v>
      </c>
      <c r="V38" s="559">
        <f t="shared" si="38"/>
        <v>10</v>
      </c>
      <c r="W38" s="559">
        <f t="shared" si="39"/>
        <v>100</v>
      </c>
      <c r="X38" s="559" t="str">
        <f t="shared" si="46"/>
        <v>Fuerte</v>
      </c>
      <c r="Y38" s="559">
        <f t="shared" si="40"/>
        <v>100</v>
      </c>
      <c r="Z38" s="18" t="s">
        <v>1253</v>
      </c>
      <c r="AA38" s="559" t="str">
        <f t="shared" si="47"/>
        <v>Fuerte</v>
      </c>
      <c r="AB38" s="559" t="str">
        <f t="shared" si="48"/>
        <v>Fuerte</v>
      </c>
      <c r="AC38" s="386" t="str">
        <f t="shared" si="49"/>
        <v>No</v>
      </c>
      <c r="AD38" s="559">
        <f t="shared" si="50"/>
        <v>100</v>
      </c>
      <c r="AE38" s="560">
        <f t="shared" si="41"/>
        <v>100</v>
      </c>
      <c r="AF38" s="559" t="str">
        <f t="shared" si="51"/>
        <v>Fuerte</v>
      </c>
      <c r="AG38" s="560">
        <f t="shared" si="52"/>
        <v>2</v>
      </c>
      <c r="AH38" s="560">
        <f t="shared" si="42"/>
        <v>2</v>
      </c>
      <c r="AI38" s="559"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Rara vez</v>
      </c>
      <c r="AJ38" s="561">
        <v>2</v>
      </c>
      <c r="AK38" s="348">
        <f t="shared" si="18"/>
        <v>2</v>
      </c>
      <c r="AL38" s="55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Moderado</v>
      </c>
      <c r="AM38" s="559" t="str">
        <f t="shared" si="55"/>
        <v>Zona Moderada</v>
      </c>
      <c r="AN38" s="559" t="str">
        <f t="shared" si="56"/>
        <v>Reducir riesgo</v>
      </c>
      <c r="AO38" s="767" t="s">
        <v>1378</v>
      </c>
      <c r="AP38" s="18" t="s">
        <v>1379</v>
      </c>
      <c r="AQ38" s="685" t="s">
        <v>1380</v>
      </c>
      <c r="AR38" s="20" t="s">
        <v>1381</v>
      </c>
      <c r="AS38" s="689" t="s">
        <v>1382</v>
      </c>
      <c r="AT38" s="686" t="s">
        <v>1379</v>
      </c>
      <c r="AU38" s="687" t="s">
        <v>1383</v>
      </c>
      <c r="AV38" s="689" t="s">
        <v>1332</v>
      </c>
      <c r="AW38" s="688" t="s">
        <v>1815</v>
      </c>
      <c r="AX38" s="140" t="s">
        <v>1770</v>
      </c>
      <c r="AY38" s="140" t="s">
        <v>1828</v>
      </c>
      <c r="AZ38" s="356"/>
    </row>
    <row r="39" spans="1:52" s="438" customFormat="1" ht="246" x14ac:dyDescent="0.3">
      <c r="A39" s="684"/>
      <c r="B39" s="444" t="str">
        <f t="shared" si="0"/>
        <v>R12-CO2</v>
      </c>
      <c r="C39" s="555" t="s">
        <v>219</v>
      </c>
      <c r="D39" s="557" t="s">
        <v>515</v>
      </c>
      <c r="E39" s="557" t="s">
        <v>485</v>
      </c>
      <c r="F39" s="781" t="s">
        <v>1816</v>
      </c>
      <c r="G39" s="558" t="s">
        <v>202</v>
      </c>
      <c r="H39" s="18" t="s">
        <v>202</v>
      </c>
      <c r="I39" s="18" t="s">
        <v>1246</v>
      </c>
      <c r="J39" s="559">
        <f t="shared" si="43"/>
        <v>15</v>
      </c>
      <c r="K39" s="18" t="s">
        <v>1247</v>
      </c>
      <c r="L39" s="559">
        <f t="shared" si="44"/>
        <v>15</v>
      </c>
      <c r="M39" s="18" t="s">
        <v>1248</v>
      </c>
      <c r="N39" s="559">
        <f t="shared" si="45"/>
        <v>15</v>
      </c>
      <c r="O39" s="18" t="s">
        <v>1249</v>
      </c>
      <c r="P39" s="559">
        <f t="shared" si="35"/>
        <v>15</v>
      </c>
      <c r="Q39" s="18" t="s">
        <v>1250</v>
      </c>
      <c r="R39" s="559">
        <f t="shared" si="36"/>
        <v>15</v>
      </c>
      <c r="S39" s="18" t="s">
        <v>1251</v>
      </c>
      <c r="T39" s="559">
        <f t="shared" si="37"/>
        <v>15</v>
      </c>
      <c r="U39" s="18" t="s">
        <v>1252</v>
      </c>
      <c r="V39" s="559">
        <f t="shared" si="38"/>
        <v>10</v>
      </c>
      <c r="W39" s="559">
        <f t="shared" si="39"/>
        <v>100</v>
      </c>
      <c r="X39" s="559" t="str">
        <f t="shared" si="46"/>
        <v>Fuerte</v>
      </c>
      <c r="Y39" s="559">
        <f t="shared" si="40"/>
        <v>100</v>
      </c>
      <c r="Z39" s="18" t="s">
        <v>1253</v>
      </c>
      <c r="AA39" s="559" t="str">
        <f t="shared" si="47"/>
        <v>Fuerte</v>
      </c>
      <c r="AB39" s="559" t="str">
        <f t="shared" si="48"/>
        <v>Fuerte</v>
      </c>
      <c r="AC39" s="386" t="str">
        <f t="shared" si="49"/>
        <v>No</v>
      </c>
      <c r="AD39" s="559">
        <f t="shared" si="50"/>
        <v>100</v>
      </c>
      <c r="AE39" s="560">
        <f t="shared" si="41"/>
        <v>100</v>
      </c>
      <c r="AF39" s="559" t="str">
        <f t="shared" si="51"/>
        <v>Fuerte</v>
      </c>
      <c r="AG39" s="560">
        <f t="shared" si="52"/>
        <v>2</v>
      </c>
      <c r="AH39" s="560">
        <f t="shared" si="42"/>
        <v>2</v>
      </c>
      <c r="AI39" s="559"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Rara vez</v>
      </c>
      <c r="AJ39" s="561">
        <v>2</v>
      </c>
      <c r="AK39" s="348">
        <f t="shared" si="18"/>
        <v>2</v>
      </c>
      <c r="AL39" s="55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Moderado</v>
      </c>
      <c r="AM39" s="559" t="str">
        <f t="shared" si="55"/>
        <v>Zona Moderada</v>
      </c>
      <c r="AN39" s="559" t="str">
        <f t="shared" si="56"/>
        <v>Reducir riesgo</v>
      </c>
      <c r="AO39" s="681" t="s">
        <v>1384</v>
      </c>
      <c r="AP39" s="768" t="s">
        <v>1334</v>
      </c>
      <c r="AQ39" s="685" t="s">
        <v>1385</v>
      </c>
      <c r="AR39" s="20" t="s">
        <v>1377</v>
      </c>
      <c r="AS39" s="686" t="s">
        <v>1382</v>
      </c>
      <c r="AT39" s="686" t="s">
        <v>1379</v>
      </c>
      <c r="AU39" s="687" t="s">
        <v>1383</v>
      </c>
      <c r="AV39" s="686" t="s">
        <v>1332</v>
      </c>
      <c r="AW39" s="688" t="s">
        <v>1768</v>
      </c>
      <c r="AX39" s="140" t="s">
        <v>1770</v>
      </c>
      <c r="AY39" s="140" t="s">
        <v>1827</v>
      </c>
      <c r="AZ39" s="356"/>
    </row>
    <row r="40" spans="1:52" s="438" customFormat="1" ht="246" x14ac:dyDescent="0.3">
      <c r="A40" s="684"/>
      <c r="B40" s="444" t="str">
        <f t="shared" si="0"/>
        <v>R12-CO2</v>
      </c>
      <c r="C40" s="555" t="s">
        <v>219</v>
      </c>
      <c r="D40" s="557" t="s">
        <v>516</v>
      </c>
      <c r="E40" s="557" t="s">
        <v>485</v>
      </c>
      <c r="F40" s="781" t="s">
        <v>1816</v>
      </c>
      <c r="G40" s="558" t="s">
        <v>202</v>
      </c>
      <c r="H40" s="18" t="s">
        <v>202</v>
      </c>
      <c r="I40" s="18" t="s">
        <v>1246</v>
      </c>
      <c r="J40" s="559">
        <f t="shared" si="43"/>
        <v>15</v>
      </c>
      <c r="K40" s="18" t="s">
        <v>1247</v>
      </c>
      <c r="L40" s="559">
        <f t="shared" si="44"/>
        <v>15</v>
      </c>
      <c r="M40" s="18" t="s">
        <v>1248</v>
      </c>
      <c r="N40" s="559">
        <f t="shared" si="45"/>
        <v>15</v>
      </c>
      <c r="O40" s="18" t="s">
        <v>1249</v>
      </c>
      <c r="P40" s="559">
        <f t="shared" si="35"/>
        <v>15</v>
      </c>
      <c r="Q40" s="18" t="s">
        <v>1250</v>
      </c>
      <c r="R40" s="559">
        <f t="shared" si="36"/>
        <v>15</v>
      </c>
      <c r="S40" s="18" t="s">
        <v>1251</v>
      </c>
      <c r="T40" s="559">
        <f t="shared" si="37"/>
        <v>15</v>
      </c>
      <c r="U40" s="18" t="s">
        <v>1252</v>
      </c>
      <c r="V40" s="559">
        <f t="shared" si="38"/>
        <v>10</v>
      </c>
      <c r="W40" s="559">
        <f t="shared" si="39"/>
        <v>100</v>
      </c>
      <c r="X40" s="559" t="str">
        <f t="shared" si="46"/>
        <v>Fuerte</v>
      </c>
      <c r="Y40" s="559">
        <f t="shared" si="40"/>
        <v>100</v>
      </c>
      <c r="Z40" s="18" t="s">
        <v>1253</v>
      </c>
      <c r="AA40" s="559" t="str">
        <f t="shared" si="47"/>
        <v>Fuerte</v>
      </c>
      <c r="AB40" s="559" t="str">
        <f t="shared" si="48"/>
        <v>Fuerte</v>
      </c>
      <c r="AC40" s="386" t="str">
        <f t="shared" si="49"/>
        <v>No</v>
      </c>
      <c r="AD40" s="559">
        <f t="shared" si="50"/>
        <v>100</v>
      </c>
      <c r="AE40" s="560">
        <f t="shared" si="41"/>
        <v>100</v>
      </c>
      <c r="AF40" s="559" t="str">
        <f t="shared" si="51"/>
        <v>Fuerte</v>
      </c>
      <c r="AG40" s="560">
        <f t="shared" si="52"/>
        <v>2</v>
      </c>
      <c r="AH40" s="560">
        <f t="shared" si="42"/>
        <v>2</v>
      </c>
      <c r="AI40" s="559"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Rara vez</v>
      </c>
      <c r="AJ40" s="561">
        <v>2</v>
      </c>
      <c r="AK40" s="348">
        <f t="shared" si="18"/>
        <v>2</v>
      </c>
      <c r="AL40" s="55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Moderado</v>
      </c>
      <c r="AM40" s="559" t="str">
        <f t="shared" si="55"/>
        <v>Zona Moderada</v>
      </c>
      <c r="AN40" s="559" t="str">
        <f t="shared" si="56"/>
        <v>Reducir riesgo</v>
      </c>
      <c r="AO40" s="681" t="s">
        <v>1386</v>
      </c>
      <c r="AP40" s="768" t="s">
        <v>1334</v>
      </c>
      <c r="AQ40" s="685" t="s">
        <v>1385</v>
      </c>
      <c r="AR40" s="20" t="s">
        <v>1377</v>
      </c>
      <c r="AS40" s="686" t="s">
        <v>1382</v>
      </c>
      <c r="AT40" s="686" t="s">
        <v>1379</v>
      </c>
      <c r="AU40" s="687" t="s">
        <v>1366</v>
      </c>
      <c r="AV40" s="686" t="s">
        <v>1332</v>
      </c>
      <c r="AW40" s="688" t="s">
        <v>1768</v>
      </c>
      <c r="AX40" s="140" t="s">
        <v>1770</v>
      </c>
      <c r="AY40" s="140" t="s">
        <v>1827</v>
      </c>
      <c r="AZ40" s="356"/>
    </row>
    <row r="41" spans="1:52" s="438" customFormat="1" ht="246" x14ac:dyDescent="0.3">
      <c r="A41" s="684"/>
      <c r="B41" s="444" t="str">
        <f t="shared" si="0"/>
        <v>R12-CO2</v>
      </c>
      <c r="C41" s="555" t="s">
        <v>219</v>
      </c>
      <c r="D41" s="557" t="s">
        <v>517</v>
      </c>
      <c r="E41" s="557" t="s">
        <v>485</v>
      </c>
      <c r="F41" s="781" t="s">
        <v>1816</v>
      </c>
      <c r="G41" s="558" t="s">
        <v>202</v>
      </c>
      <c r="H41" s="18" t="s">
        <v>202</v>
      </c>
      <c r="I41" s="18" t="s">
        <v>1246</v>
      </c>
      <c r="J41" s="559">
        <f t="shared" si="43"/>
        <v>15</v>
      </c>
      <c r="K41" s="18" t="s">
        <v>1247</v>
      </c>
      <c r="L41" s="559">
        <f t="shared" si="44"/>
        <v>15</v>
      </c>
      <c r="M41" s="18" t="s">
        <v>1248</v>
      </c>
      <c r="N41" s="559">
        <f t="shared" si="45"/>
        <v>15</v>
      </c>
      <c r="O41" s="18" t="s">
        <v>1249</v>
      </c>
      <c r="P41" s="559">
        <f t="shared" si="35"/>
        <v>15</v>
      </c>
      <c r="Q41" s="18" t="s">
        <v>1250</v>
      </c>
      <c r="R41" s="559">
        <f t="shared" si="36"/>
        <v>15</v>
      </c>
      <c r="S41" s="18" t="s">
        <v>1251</v>
      </c>
      <c r="T41" s="559">
        <f t="shared" si="37"/>
        <v>15</v>
      </c>
      <c r="U41" s="18" t="s">
        <v>1252</v>
      </c>
      <c r="V41" s="559">
        <f t="shared" si="38"/>
        <v>10</v>
      </c>
      <c r="W41" s="559">
        <f t="shared" si="39"/>
        <v>100</v>
      </c>
      <c r="X41" s="559" t="str">
        <f t="shared" si="46"/>
        <v>Fuerte</v>
      </c>
      <c r="Y41" s="559">
        <f t="shared" si="40"/>
        <v>100</v>
      </c>
      <c r="Z41" s="18" t="s">
        <v>1253</v>
      </c>
      <c r="AA41" s="559" t="str">
        <f t="shared" si="47"/>
        <v>Fuerte</v>
      </c>
      <c r="AB41" s="559" t="str">
        <f t="shared" si="48"/>
        <v>Fuerte</v>
      </c>
      <c r="AC41" s="386" t="str">
        <f t="shared" si="49"/>
        <v>No</v>
      </c>
      <c r="AD41" s="559">
        <f t="shared" si="50"/>
        <v>100</v>
      </c>
      <c r="AE41" s="560">
        <f t="shared" si="41"/>
        <v>100</v>
      </c>
      <c r="AF41" s="559" t="str">
        <f t="shared" si="51"/>
        <v>Fuerte</v>
      </c>
      <c r="AG41" s="560">
        <f t="shared" si="52"/>
        <v>2</v>
      </c>
      <c r="AH41" s="560">
        <f t="shared" si="42"/>
        <v>2</v>
      </c>
      <c r="AI41" s="559"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Rara vez</v>
      </c>
      <c r="AJ41" s="561">
        <v>2</v>
      </c>
      <c r="AK41" s="348">
        <f t="shared" si="18"/>
        <v>2</v>
      </c>
      <c r="AL41" s="55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Moderado</v>
      </c>
      <c r="AM41" s="559" t="str">
        <f t="shared" ref="AM41" si="57">IF(OR(AND(AI41="Rara vez",AL41="Insignificante"),AND(AI41="Rara vez",AL41="Menor"),AND(AI41="Improbable",AL41="Menor"),AND(AI41="Improbable",AL41="Insignificante"),AND(AI41="Posible",AL41="Insignificante")),"Zona Baja",IF(OR(AND(AI41="Probable",AL41="Insignificante"),AND(AI41="Posible",AL41="Menor"),AND(AI41="Improbable",AL41="Moderado"),AND(AI41="Rara vez",AL41="Moderado")),"Zona Moderada",IF(OR(AND(AI41="Casi seguro",AL41="Insignificante"),AND(AI41="Casi seguro",AL41="Menor"),AND(AI41="Probable",AL41="Menor"),AND(AI41="Probable",AL41="Moderado"),AND(AI41="Posible",AL41="Moderado"),AND(AI41="Improbable",AL41="Mayor"),AND(AI41="Rara vez",AL41="Mayor")),"Zona Alta",IF(OR(AND(AI41="Casi seguro",AL41="Moderado"),AND(AI41="Casi seguro",AL41="Mayor"),AND(AI41="Casi seguro",AL41="Catastrófico"),AND(AI41="Probable",AL41="Mayor"),AND(AI41="Probable",AL41="Catastrófico"),AND(AI41="Posible",AL41="Mayor"),AND(AI41="Posible",AL41="Catastrófico"),AND(AI41="Improbable",AL41="Catastrófico"),AND(AI41="Rara vez",AL41="Catastrófico")),"Zona Extrema"," "))))</f>
        <v>Zona Moderada</v>
      </c>
      <c r="AN41" s="559" t="str">
        <f t="shared" ref="AN41:AN44" si="58">IF(AM41="Zona Moderada","Reducir riesgo",IF(AM41="Zona Alta","Compartir riesgo",IF(AM41="Zona Extrema","Evitar riesgo"," ")))</f>
        <v>Reducir riesgo</v>
      </c>
      <c r="AO41" s="681" t="s">
        <v>1386</v>
      </c>
      <c r="AP41" s="693" t="s">
        <v>1334</v>
      </c>
      <c r="AQ41" s="685" t="s">
        <v>1385</v>
      </c>
      <c r="AR41" s="20" t="s">
        <v>1377</v>
      </c>
      <c r="AS41" s="689" t="s">
        <v>1382</v>
      </c>
      <c r="AT41" s="689" t="s">
        <v>1379</v>
      </c>
      <c r="AU41" s="687" t="s">
        <v>1366</v>
      </c>
      <c r="AV41" s="689" t="s">
        <v>1332</v>
      </c>
      <c r="AW41" s="688" t="s">
        <v>1768</v>
      </c>
      <c r="AX41" s="140" t="s">
        <v>1770</v>
      </c>
      <c r="AY41" s="140" t="s">
        <v>1827</v>
      </c>
      <c r="AZ41" s="356"/>
    </row>
    <row r="42" spans="1:52" s="438" customFormat="1" ht="189.75" customHeight="1" x14ac:dyDescent="0.3">
      <c r="B42" s="444" t="str">
        <f t="shared" si="0"/>
        <v>R13-CO1</v>
      </c>
      <c r="C42" s="555" t="s">
        <v>220</v>
      </c>
      <c r="D42" s="556" t="s">
        <v>514</v>
      </c>
      <c r="E42" s="557" t="s">
        <v>484</v>
      </c>
      <c r="F42" s="776" t="s">
        <v>1643</v>
      </c>
      <c r="G42" s="558" t="s">
        <v>202</v>
      </c>
      <c r="H42" s="18" t="s">
        <v>202</v>
      </c>
      <c r="I42" s="18" t="s">
        <v>1246</v>
      </c>
      <c r="J42" s="559">
        <f>IF(I42="Asignado",15,IF(I42="No asignado",0,IF(I42=0,0)))</f>
        <v>15</v>
      </c>
      <c r="K42" s="18" t="s">
        <v>1247</v>
      </c>
      <c r="L42" s="559">
        <f>IF(K42="Adecuado",15,IF(K42="Inadecuado",0,IF(I42=0,0)))</f>
        <v>15</v>
      </c>
      <c r="M42" s="18" t="s">
        <v>1248</v>
      </c>
      <c r="N42" s="559">
        <f>IF(M42="Oportuna",15,IF(M42="Inoportuna",0,IF(I42=0,0)))</f>
        <v>15</v>
      </c>
      <c r="O42" s="18" t="s">
        <v>1249</v>
      </c>
      <c r="P42" s="559">
        <f t="shared" si="35"/>
        <v>15</v>
      </c>
      <c r="Q42" s="18" t="s">
        <v>1250</v>
      </c>
      <c r="R42" s="559">
        <f t="shared" si="36"/>
        <v>15</v>
      </c>
      <c r="S42" s="18" t="s">
        <v>1251</v>
      </c>
      <c r="T42" s="559">
        <f t="shared" si="37"/>
        <v>15</v>
      </c>
      <c r="U42" s="18" t="s">
        <v>1252</v>
      </c>
      <c r="V42" s="559">
        <f t="shared" si="38"/>
        <v>10</v>
      </c>
      <c r="W42" s="559">
        <f t="shared" si="39"/>
        <v>100</v>
      </c>
      <c r="X42" s="559" t="str">
        <f>IF(W42=" "," ",IF(AND(W42&gt;=0,W42&lt;=85),"Débil",IF(AND(W42&gt;=86,W42&lt;=95),"Moderado",IF(AND(W42&gt;=96,W42&lt;=100),"Fuerte"," "))))</f>
        <v>Fuerte</v>
      </c>
      <c r="Y42" s="559">
        <f t="shared" si="40"/>
        <v>100</v>
      </c>
      <c r="Z42" s="18" t="s">
        <v>1253</v>
      </c>
      <c r="AA42" s="559" t="str">
        <f>IF(Z42="Siempre se ejecuta","Fuerte",IF(Z42="Algunas veces se ejecuta","Moderado",IF(Z42="No se ejecuta", "Débil","")))</f>
        <v>Fuerte</v>
      </c>
      <c r="AB42" s="559" t="str">
        <f>IF(AND(X42="Fuerte",AA42="Fuerte"),"Fuerte",IF(AND(X42="Fuerte",AA42="Moderado"),"Moderado",IF(AND(X42="Fuerte",AA42="Débil"),"Débil",IF(AND(X42="Moderado",AA42="Moderado"),"Moderado",IF(AND(X42="Moderado",AA42="Fuerte"),"Moderado",IF(AND(X42="Moderado",AA42="Débil"),"Débil",IF(X42="Débil","Débil"," ")))))))</f>
        <v>Fuerte</v>
      </c>
      <c r="AC42" s="559" t="str">
        <f>IF(AB42="Fuerte","No",IF(AB42="Moderado","Sí",IF(AB42="Débil","Sí","")))</f>
        <v>No</v>
      </c>
      <c r="AD42" s="559">
        <f t="shared" si="50"/>
        <v>100</v>
      </c>
      <c r="AE42" s="560">
        <f t="shared" si="41"/>
        <v>100</v>
      </c>
      <c r="AF42" s="559" t="str">
        <f>IF(AE42=" "," ",IF(AE42=100,"Fuerte",IF(AE42&lt;50,"Débil",IF(AE42&gt;49,"Moderado"," "))))</f>
        <v>Fuerte</v>
      </c>
      <c r="AG42" s="560">
        <f>IF(OR(AND(AF42="Fuerte",G42="No disminuye"),AND(AF42="Moderado",G42="No disminuye")),0,IF(AND(AF42="Fuerte",G42="Directamente"),2,IF(AND(AF42="Moderado",G42="Directamente"),1,0)))</f>
        <v>2</v>
      </c>
      <c r="AH42" s="560">
        <f t="shared" si="42"/>
        <v>2</v>
      </c>
      <c r="AI42" s="559"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Rara vez</v>
      </c>
      <c r="AJ42" s="561">
        <v>1</v>
      </c>
      <c r="AK42" s="348">
        <f t="shared" si="18"/>
        <v>1</v>
      </c>
      <c r="AL42" s="55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Moderado</v>
      </c>
      <c r="AM42" s="559" t="str">
        <f>IF(OR(AND(AI42="Rara vez",AL42="Insignificante"),AND(AI42="Rara vez",AL42="Menor"),AND(AI42="Improbable",AL42="Menor"),AND(AI42="Improbable",AL42="Insignificante"),AND(AI42="Posible",AL42="Insignificante")),"Zona Baja",IF(OR(AND(AI42="Probable",AL42="Insignificante"),AND(AI42="Posible",AL42="Menor"),AND(AI42="Improbable",AL42="Moderado"),AND(AI42="Rara vez",AL42="Moderado")),"Zona Moderada",IF(OR(AND(AI42="Casi seguro",AL42="Insignificante"),AND(AI42="Casi seguro",AL42="Menor"),AND(AI42="Probable",AL42="Menor"),AND(AI42="Probable",AL42="Moderado"),AND(AI42="Posible",AL42="Moderado"),AND(AI42="Improbable",AL42="Mayor"),AND(AI42="Rara vez",AL42="Mayor")),"Zona Alta",IF(OR(AND(AI42="Casi seguro",AL42="Moderado"),AND(AI42="Casi seguro",AL42="Mayor"),AND(AI42="Casi seguro",AL42="Catastrófico"),AND(AI42="Probable",AL42="Mayor"),AND(AI42="Probable",AL42="Catastrófico"),AND(AI42="Posible",AL42="Mayor"),AND(AI42="Posible",AL42="Catastrófico"),AND(AI42="Improbable",AL42="Catastrófico"),AND(AI42="Rara vez",AL42="Catastrófico")),"Zona Extrema"," "))))</f>
        <v>Zona Moderada</v>
      </c>
      <c r="AN42" s="559" t="str">
        <f t="shared" si="58"/>
        <v>Reducir riesgo</v>
      </c>
      <c r="AO42" s="587" t="s">
        <v>1387</v>
      </c>
      <c r="AP42" s="587" t="s">
        <v>1598</v>
      </c>
      <c r="AQ42" s="587" t="s">
        <v>1503</v>
      </c>
      <c r="AR42" s="587" t="s">
        <v>1388</v>
      </c>
      <c r="AS42" s="587" t="s">
        <v>1389</v>
      </c>
      <c r="AT42" s="563" t="s">
        <v>1390</v>
      </c>
      <c r="AU42" s="562" t="s">
        <v>1503</v>
      </c>
      <c r="AV42" s="562" t="s">
        <v>1391</v>
      </c>
      <c r="AW42" s="587" t="s">
        <v>1599</v>
      </c>
      <c r="AX42" s="140" t="s">
        <v>1642</v>
      </c>
      <c r="AY42" s="788" t="s">
        <v>1820</v>
      </c>
      <c r="AZ42" s="356"/>
    </row>
    <row r="43" spans="1:52" ht="139.5" customHeight="1" x14ac:dyDescent="0.3">
      <c r="B43" s="444" t="str">
        <f t="shared" si="0"/>
        <v>R14-CO1</v>
      </c>
      <c r="C43" s="627" t="s">
        <v>221</v>
      </c>
      <c r="D43" s="666" t="s">
        <v>514</v>
      </c>
      <c r="E43" s="666" t="s">
        <v>484</v>
      </c>
      <c r="F43" s="612" t="s">
        <v>1754</v>
      </c>
      <c r="G43" s="35" t="s">
        <v>202</v>
      </c>
      <c r="H43" s="22" t="s">
        <v>202</v>
      </c>
      <c r="I43" s="22" t="s">
        <v>1246</v>
      </c>
      <c r="J43" s="19">
        <f>IF(I43="Asignado",15,IF(I43="No asignado",0,IF(I43=0,0)))</f>
        <v>15</v>
      </c>
      <c r="K43" s="22" t="s">
        <v>1247</v>
      </c>
      <c r="L43" s="19">
        <f>IF(K43="Adecuado",15,IF(K43="Inadecuado",0,IF(I43=0,0)))</f>
        <v>15</v>
      </c>
      <c r="M43" s="22" t="s">
        <v>1248</v>
      </c>
      <c r="N43" s="19">
        <f>IF(M43="Oportuna",15,IF(M43="Inoportuna",0,IF(I43=0,0)))</f>
        <v>15</v>
      </c>
      <c r="O43" s="22" t="s">
        <v>1249</v>
      </c>
      <c r="P43" s="19">
        <f t="shared" si="35"/>
        <v>15</v>
      </c>
      <c r="Q43" s="22" t="s">
        <v>1250</v>
      </c>
      <c r="R43" s="19">
        <f t="shared" si="36"/>
        <v>15</v>
      </c>
      <c r="S43" s="22" t="s">
        <v>1251</v>
      </c>
      <c r="T43" s="19">
        <f t="shared" si="37"/>
        <v>15</v>
      </c>
      <c r="U43" s="22" t="s">
        <v>1252</v>
      </c>
      <c r="V43" s="19">
        <f t="shared" si="38"/>
        <v>10</v>
      </c>
      <c r="W43" s="19">
        <f t="shared" si="39"/>
        <v>100</v>
      </c>
      <c r="X43" s="19" t="str">
        <f>IF(W43=" "," ",IF(AND(W43&gt;=0,W43&lt;=85),"Débil",IF(AND(W43&gt;=86,W43&lt;=95),"Moderado",IF(AND(W43&gt;=96,W43&lt;=100),"Fuerte"," "))))</f>
        <v>Fuerte</v>
      </c>
      <c r="Y43" s="19">
        <f t="shared" si="40"/>
        <v>100</v>
      </c>
      <c r="Z43" s="22" t="s">
        <v>1253</v>
      </c>
      <c r="AA43" s="19" t="str">
        <f>IF(Z43="Siempre se ejecuta","Fuerte",IF(Z43="Algunas veces se ejecuta","Moderado",IF(Z43="No se ejecuta", "Débil","")))</f>
        <v>Fuerte</v>
      </c>
      <c r="AB43" s="19" t="str">
        <f>IF(AND(X43="Fuerte",AA43="Fuerte"),"Fuerte",IF(AND(X43="Fuerte",AA43="Moderado"),"Moderado",IF(AND(X43="Fuerte",AA43="Débil"),"Débil",IF(AND(X43="Moderado",AA43="Moderado"),"Moderado",IF(AND(X43="Moderado",AA43="Fuerte"),"Moderado",IF(AND(X43="Moderado",AA43="Débil"),"Débil",IF(X43="Débil","Débil"," ")))))))</f>
        <v>Fuerte</v>
      </c>
      <c r="AC43" s="19" t="str">
        <f>IF(AB43="Fuerte","No",IF(AB43="Moderado","Sí",IF(AB43="Débil","Sí","")))</f>
        <v>No</v>
      </c>
      <c r="AD43" s="19">
        <f t="shared" si="50"/>
        <v>100</v>
      </c>
      <c r="AE43" s="45">
        <f t="shared" si="41"/>
        <v>100</v>
      </c>
      <c r="AF43" s="19" t="str">
        <f>IF(AE43=" "," ",IF(AE43=100,"Fuerte",IF(AE43&lt;50,"Débil",IF(AE43&gt;49,"Moderado"," "))))</f>
        <v>Fuerte</v>
      </c>
      <c r="AG43" s="560">
        <f t="shared" si="52"/>
        <v>2</v>
      </c>
      <c r="AH43" s="45">
        <f t="shared" si="42"/>
        <v>2</v>
      </c>
      <c r="AI43" s="19"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Rara vez</v>
      </c>
      <c r="AJ43" s="8">
        <v>1</v>
      </c>
      <c r="AK43" s="616">
        <f t="shared" si="18"/>
        <v>1</v>
      </c>
      <c r="AL43"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Moderado</v>
      </c>
      <c r="AM43" s="19" t="str">
        <f>IF(OR(AND(AI43="Rara vez",AL43="Insignificante"),AND(AI43="Rara vez",AL43="Menor"),AND(AI43="Improbable",AL43="Menor"),AND(AI43="Improbable",AL43="Insignificante"),AND(AI43="Posible",AL43="Insignificante")),"Zona Baja",IF(OR(AND(AI43="Probable",AL43="Insignificante"),AND(AI43="Posible",AL43="Menor"),AND(AI43="Improbable",AL43="Moderado"),AND(AI43="Rara vez",AL43="Moderado")),"Zona Moderada",IF(OR(AND(AI43="Casi seguro",AL43="Insignificante"),AND(AI43="Casi seguro",AL43="Menor"),AND(AI43="Probable",AL43="Menor"),AND(AI43="Probable",AL43="Moderado"),AND(AI43="Posible",AL43="Moderado"),AND(AI43="Improbable",AL43="Mayor"),AND(AI43="Rara vez",AL43="Mayor")),"Zona Alta",IF(OR(AND(AI43="Casi seguro",AL43="Moderado"),AND(AI43="Casi seguro",AL43="Mayor"),AND(AI43="Casi seguro",AL43="Catastrófico"),AND(AI43="Probable",AL43="Mayor"),AND(AI43="Probable",AL43="Catastrófico"),AND(AI43="Posible",AL43="Mayor"),AND(AI43="Posible",AL43="Catastrófico"),AND(AI43="Improbable",AL43="Catastrófico"),AND(AI43="Rara vez",AL43="Catastrófico")),"Zona Extrema"," "))))</f>
        <v>Zona Moderada</v>
      </c>
      <c r="AN43" s="19" t="str">
        <f t="shared" si="58"/>
        <v>Reducir riesgo</v>
      </c>
      <c r="AO43" s="630" t="s">
        <v>1392</v>
      </c>
      <c r="AP43" s="615" t="s">
        <v>1393</v>
      </c>
      <c r="AQ43" s="615" t="s">
        <v>1394</v>
      </c>
      <c r="AR43" s="615" t="s">
        <v>1377</v>
      </c>
      <c r="AS43" s="615" t="s">
        <v>1395</v>
      </c>
      <c r="AT43" s="615" t="s">
        <v>1396</v>
      </c>
      <c r="AU43" s="615" t="s">
        <v>1302</v>
      </c>
      <c r="AV43" s="631" t="s">
        <v>1397</v>
      </c>
      <c r="AW43" s="657" t="s">
        <v>1398</v>
      </c>
      <c r="AX43" s="140" t="s">
        <v>1755</v>
      </c>
      <c r="AY43" s="785" t="s">
        <v>1808</v>
      </c>
      <c r="AZ43" s="140"/>
    </row>
    <row r="44" spans="1:52" s="438" customFormat="1" ht="137.25" customHeight="1" x14ac:dyDescent="0.3">
      <c r="B44" s="444" t="str">
        <f t="shared" si="0"/>
        <v>-</v>
      </c>
      <c r="C44" s="400"/>
      <c r="D44" s="535"/>
      <c r="E44" s="535"/>
      <c r="F44" s="531"/>
      <c r="G44" s="530"/>
      <c r="H44" s="536"/>
      <c r="I44" s="536"/>
      <c r="J44" s="537">
        <f>IF(I44="Asignado",15,IF(I44="No asignado",0,IF(I44=0,0)))</f>
        <v>0</v>
      </c>
      <c r="K44" s="536"/>
      <c r="L44" s="537">
        <f>IF(K44="Adecuado",15,IF(K44="Inadecuado",0,IF(I44=0,0)))</f>
        <v>0</v>
      </c>
      <c r="M44" s="536"/>
      <c r="N44" s="537">
        <f>IF(M44="Oportuna",15,IF(M44="Inoportuna",0,IF(I44=0,0)))</f>
        <v>0</v>
      </c>
      <c r="O44" s="536"/>
      <c r="P44" s="537">
        <f t="shared" si="35"/>
        <v>0</v>
      </c>
      <c r="Q44" s="536"/>
      <c r="R44" s="537">
        <f t="shared" si="36"/>
        <v>0</v>
      </c>
      <c r="S44" s="536"/>
      <c r="T44" s="537">
        <f t="shared" si="37"/>
        <v>0</v>
      </c>
      <c r="U44" s="536"/>
      <c r="V44" s="537">
        <f t="shared" si="38"/>
        <v>0</v>
      </c>
      <c r="W44" s="537" t="str">
        <f t="shared" si="39"/>
        <v xml:space="preserve"> </v>
      </c>
      <c r="X44" s="537" t="str">
        <f>IF(W44=" "," ",IF(AND(W44&gt;=0,W44&lt;=85),"Débil",IF(AND(W44&gt;=86,W44&lt;=95),"Moderado",IF(AND(W44&gt;=96,W44&lt;=100),"Fuerte"," "))))</f>
        <v xml:space="preserve"> </v>
      </c>
      <c r="Y44" s="537" t="str">
        <f t="shared" si="40"/>
        <v/>
      </c>
      <c r="Z44" s="536"/>
      <c r="AA44" s="537" t="str">
        <f>IF(Z44="Siempre se ejecuta","Fuerte",IF(Z44="Algunas veces se ejecuta","Moderado",IF(Z44="No se ejecuta", "Débil","")))</f>
        <v/>
      </c>
      <c r="AB44" s="537" t="str">
        <f>IF(AND(X44="Fuerte",AA44="Fuerte"),"Fuerte",IF(AND(X44="Fuerte",AA44="Moderado"),"Moderado",IF(AND(X44="Fuerte",AA44="Débil"),"Débil",IF(AND(X44="Moderado",AA44="Moderado"),"Moderado",IF(AND(X44="Moderado",AA44="Fuerte"),"Moderado",IF(AND(X44="Moderado",AA44="Débil"),"Débil",IF(X44="Débil","Débil"," ")))))))</f>
        <v xml:space="preserve"> </v>
      </c>
      <c r="AC44" s="537" t="str">
        <f>IF(AB44="Fuerte","No",IF(AB44="Moderado","Sí",IF(AB44="Débil","Sí","")))</f>
        <v/>
      </c>
      <c r="AD44" s="386" t="str">
        <f t="shared" si="50"/>
        <v xml:space="preserve"> </v>
      </c>
      <c r="AE44" s="404" t="str">
        <f t="shared" si="41"/>
        <v xml:space="preserve"> </v>
      </c>
      <c r="AF44" s="537" t="str">
        <f>IF(AE44=" "," ",IF(AE44=100,"Fuerte",IF(AE44&lt;50,"Débil",IF(AE44&gt;49,"Moderado"," "))))</f>
        <v xml:space="preserve"> </v>
      </c>
      <c r="AG44" s="560"/>
      <c r="AH44" s="404" t="str">
        <f t="shared" si="42"/>
        <v xml:space="preserve"> </v>
      </c>
      <c r="AI44" s="386"/>
      <c r="AJ44" s="406">
        <v>1</v>
      </c>
      <c r="AK44" s="352" t="str">
        <f>IFERROR(AVERAGEIFS($AJ$10:$AJ$249,$C$10:$C$249,C44)," ")</f>
        <v xml:space="preserve"> </v>
      </c>
      <c r="AL44" s="386"/>
      <c r="AM44" s="537" t="str">
        <f>IF(OR(AND(AI44="Rara vez",AL44="Insignificante"),AND(AI44="Rara vez",AL44="Menor"),AND(AI44="Improbable",AL44="Menor"),AND(AI44="Improbable",AL44="Insignificante"),AND(AI44="Posible",AL44="Insignificante")),"Zona Baja",IF(OR(AND(AI44="Probable",AL44="Insignificante"),AND(AI44="Posible",AL44="Menor"),AND(AI44="Improbable",AL44="Moderado"),AND(AI44="Rara vez",AL44="Moderado")),"Zona Moderada",IF(OR(AND(AI44="Casi seguro",AL44="Insignificante"),AND(AI44="Casi seguro",AL44="Menor"),AND(AI44="Probable",AL44="Menor"),AND(AI44="Probable",AL44="Moderado"),AND(AI44="Posible",AL44="Moderado"),AND(AI44="Improbable",AL44="Mayor"),AND(AI44="Rara vez",AL44="Mayor")),"Zona Alta",IF(OR(AND(AI44="Casi seguro",AL44="Moderado"),AND(AI44="Casi seguro",AL44="Mayor"),AND(AI44="Casi seguro",AL44="Catastrófico"),AND(AI44="Probable",AL44="Mayor"),AND(AI44="Probable",AL44="Catastrófico"),AND(AI44="Posible",AL44="Mayor"),AND(AI44="Posible",AL44="Catastrófico"),AND(AI44="Improbable",AL44="Catastrófico"),AND(AI44="Rara vez",AL44="Catastrófico")),"Zona Extrema"," "))))</f>
        <v xml:space="preserve"> </v>
      </c>
      <c r="AN44" s="386" t="str">
        <f t="shared" si="58"/>
        <v xml:space="preserve"> </v>
      </c>
      <c r="AO44" s="532"/>
      <c r="AP44" s="395"/>
      <c r="AQ44" s="395"/>
      <c r="AR44" s="395"/>
      <c r="AS44" s="395"/>
      <c r="AT44" s="395"/>
      <c r="AU44" s="395"/>
      <c r="AV44" s="533"/>
      <c r="AW44" s="534"/>
      <c r="AX44" s="439"/>
      <c r="AY44" s="440"/>
      <c r="AZ44" s="402"/>
    </row>
    <row r="45" spans="1:52" ht="51.75" customHeight="1" x14ac:dyDescent="0.3">
      <c r="B45" s="444" t="str">
        <f t="shared" si="0"/>
        <v>-</v>
      </c>
      <c r="C45" s="394"/>
      <c r="D45" s="394"/>
      <c r="E45" s="400"/>
      <c r="F45" s="409"/>
      <c r="G45" s="410"/>
      <c r="H45" s="395"/>
      <c r="I45" s="395"/>
      <c r="J45" s="352"/>
      <c r="K45" s="395"/>
      <c r="L45" s="352"/>
      <c r="M45" s="395"/>
      <c r="N45" s="352"/>
      <c r="O45" s="395"/>
      <c r="P45" s="352"/>
      <c r="Q45" s="395"/>
      <c r="R45" s="352"/>
      <c r="S45" s="395"/>
      <c r="T45" s="352"/>
      <c r="U45" s="395"/>
      <c r="V45" s="352"/>
      <c r="W45" s="352"/>
      <c r="X45" s="353"/>
      <c r="Y45" s="352"/>
      <c r="Z45" s="395"/>
      <c r="AA45" s="353"/>
      <c r="AB45" s="353"/>
      <c r="AC45" s="353"/>
      <c r="AD45" s="352"/>
      <c r="AE45" s="401"/>
      <c r="AF45" s="353"/>
      <c r="AG45" s="675"/>
      <c r="AH45" s="354"/>
      <c r="AI45" s="386"/>
      <c r="AJ45" s="352"/>
      <c r="AK45" s="352"/>
      <c r="AL45" s="352"/>
      <c r="AM45" s="353"/>
      <c r="AN45" s="353"/>
      <c r="AO45" s="397"/>
      <c r="AP45" s="396"/>
      <c r="AQ45" s="395"/>
      <c r="AR45" s="398"/>
      <c r="AS45" s="398"/>
      <c r="AT45" s="398"/>
      <c r="AU45" s="398"/>
      <c r="AV45" s="398"/>
      <c r="AW45" s="399"/>
      <c r="AX45" s="411"/>
      <c r="AY45" s="356"/>
      <c r="AZ45" s="412"/>
    </row>
    <row r="46" spans="1:52" ht="45" customHeight="1" x14ac:dyDescent="0.3">
      <c r="B46" s="444"/>
      <c r="C46" s="403"/>
      <c r="D46" s="384"/>
      <c r="E46" s="403"/>
      <c r="F46" s="390"/>
      <c r="G46" s="391"/>
      <c r="H46" s="385"/>
      <c r="I46" s="385"/>
      <c r="J46" s="352"/>
      <c r="K46" s="385"/>
      <c r="L46" s="352"/>
      <c r="M46" s="385"/>
      <c r="N46" s="352"/>
      <c r="O46" s="385"/>
      <c r="P46" s="352"/>
      <c r="Q46" s="385"/>
      <c r="R46" s="352"/>
      <c r="S46" s="385"/>
      <c r="T46" s="352"/>
      <c r="U46" s="385"/>
      <c r="V46" s="352"/>
      <c r="W46" s="386"/>
      <c r="X46" s="353"/>
      <c r="Y46" s="386"/>
      <c r="Z46" s="385"/>
      <c r="AA46" s="353"/>
      <c r="AB46" s="353"/>
      <c r="AC46" s="387"/>
      <c r="AD46" s="386"/>
      <c r="AE46" s="407"/>
      <c r="AF46" s="353"/>
      <c r="AG46" s="560"/>
      <c r="AH46" s="404"/>
      <c r="AI46" s="405"/>
      <c r="AJ46" s="406"/>
      <c r="AK46" s="386"/>
      <c r="AL46" s="386"/>
      <c r="AM46" s="353"/>
      <c r="AN46" s="387"/>
      <c r="AO46" s="408"/>
      <c r="AP46" s="355"/>
      <c r="AQ46" s="385"/>
      <c r="AR46" s="413"/>
      <c r="AS46" s="413"/>
      <c r="AT46" s="413"/>
      <c r="AU46" s="413"/>
      <c r="AV46" s="413"/>
      <c r="AW46" s="423"/>
      <c r="AX46" s="411"/>
      <c r="AY46" s="356"/>
      <c r="AZ46" s="412"/>
    </row>
    <row r="47" spans="1:52" ht="45" customHeight="1" x14ac:dyDescent="0.3">
      <c r="B47" s="444"/>
      <c r="C47" s="384"/>
      <c r="D47" s="384"/>
      <c r="E47" s="403"/>
      <c r="F47" s="390"/>
      <c r="G47" s="391"/>
      <c r="H47" s="385"/>
      <c r="I47" s="385"/>
      <c r="J47" s="352"/>
      <c r="K47" s="385"/>
      <c r="L47" s="352"/>
      <c r="M47" s="385"/>
      <c r="N47" s="352"/>
      <c r="O47" s="385"/>
      <c r="P47" s="352"/>
      <c r="Q47" s="385"/>
      <c r="R47" s="352"/>
      <c r="S47" s="385"/>
      <c r="T47" s="352"/>
      <c r="U47" s="385"/>
      <c r="V47" s="352"/>
      <c r="W47" s="386"/>
      <c r="X47" s="353"/>
      <c r="Y47" s="386"/>
      <c r="Z47" s="385"/>
      <c r="AA47" s="353"/>
      <c r="AB47" s="353"/>
      <c r="AC47" s="387"/>
      <c r="AD47" s="386"/>
      <c r="AE47" s="407"/>
      <c r="AF47" s="353"/>
      <c r="AG47" s="560"/>
      <c r="AH47" s="404"/>
      <c r="AI47" s="405"/>
      <c r="AJ47" s="406"/>
      <c r="AK47" s="386"/>
      <c r="AL47" s="386"/>
      <c r="AM47" s="353"/>
      <c r="AN47" s="387"/>
      <c r="AO47" s="408"/>
      <c r="AP47" s="355"/>
      <c r="AQ47" s="385"/>
      <c r="AR47" s="355"/>
      <c r="AS47" s="355"/>
      <c r="AT47" s="355"/>
      <c r="AU47" s="355"/>
      <c r="AV47" s="355"/>
      <c r="AW47" s="423"/>
      <c r="AX47" s="411"/>
      <c r="AY47" s="356"/>
      <c r="AZ47" s="412"/>
    </row>
    <row r="48" spans="1:52" ht="45" customHeight="1" x14ac:dyDescent="0.3">
      <c r="B48" s="444"/>
      <c r="C48" s="153"/>
      <c r="D48" s="141"/>
      <c r="E48" s="142"/>
      <c r="F48" s="139"/>
      <c r="G48" s="35"/>
      <c r="H48" s="22"/>
      <c r="I48" s="18"/>
      <c r="J48" s="348"/>
      <c r="K48" s="18"/>
      <c r="L48" s="348"/>
      <c r="M48" s="18"/>
      <c r="N48" s="348"/>
      <c r="O48" s="18"/>
      <c r="P48" s="348"/>
      <c r="Q48" s="18"/>
      <c r="R48" s="348"/>
      <c r="S48" s="18"/>
      <c r="T48" s="348"/>
      <c r="U48" s="18"/>
      <c r="V48" s="348"/>
      <c r="W48" s="19"/>
      <c r="X48" s="349"/>
      <c r="Y48" s="19"/>
      <c r="Z48" s="22"/>
      <c r="AA48" s="349"/>
      <c r="AB48" s="349"/>
      <c r="AC48" s="21"/>
      <c r="AD48" s="19"/>
      <c r="AE48" s="114"/>
      <c r="AF48" s="349"/>
      <c r="AG48" s="560"/>
      <c r="AH48" s="45" t="s">
        <v>1471</v>
      </c>
      <c r="AI48" s="34"/>
      <c r="AJ48" s="8"/>
      <c r="AK48" s="19"/>
      <c r="AL48" s="19"/>
      <c r="AM48" s="349"/>
      <c r="AN48" s="21"/>
      <c r="AO48" s="154"/>
      <c r="AP48" s="20"/>
      <c r="AQ48" s="22"/>
      <c r="AR48" s="20"/>
      <c r="AS48" s="20"/>
      <c r="AT48" s="20"/>
      <c r="AU48" s="20"/>
      <c r="AV48" s="20"/>
      <c r="AW48" s="424"/>
      <c r="AX48" s="357"/>
      <c r="AY48" s="140"/>
      <c r="AZ48" s="70"/>
    </row>
    <row r="49" spans="2:52" ht="45" customHeight="1" x14ac:dyDescent="0.3">
      <c r="B49" s="444"/>
      <c r="C49" s="358"/>
      <c r="D49" s="141"/>
      <c r="E49" s="142"/>
      <c r="F49" s="139"/>
      <c r="G49" s="35"/>
      <c r="H49" s="22"/>
      <c r="I49" s="18"/>
      <c r="J49" s="348"/>
      <c r="K49" s="18"/>
      <c r="L49" s="348"/>
      <c r="M49" s="18"/>
      <c r="N49" s="348"/>
      <c r="O49" s="18"/>
      <c r="P49" s="348"/>
      <c r="Q49" s="18"/>
      <c r="R49" s="348"/>
      <c r="S49" s="18"/>
      <c r="T49" s="348"/>
      <c r="U49" s="18"/>
      <c r="V49" s="348"/>
      <c r="W49" s="19"/>
      <c r="X49" s="349"/>
      <c r="Y49" s="19"/>
      <c r="Z49" s="22"/>
      <c r="AA49" s="349"/>
      <c r="AB49" s="349"/>
      <c r="AC49" s="21"/>
      <c r="AD49" s="19"/>
      <c r="AE49" s="114"/>
      <c r="AF49" s="349"/>
      <c r="AG49" s="560"/>
      <c r="AH49" s="45"/>
      <c r="AI49" s="34"/>
      <c r="AJ49" s="8"/>
      <c r="AK49" s="19"/>
      <c r="AL49" s="19"/>
      <c r="AM49" s="349"/>
      <c r="AN49" s="21"/>
      <c r="AO49" s="351"/>
      <c r="AP49" s="22"/>
      <c r="AQ49" s="22"/>
      <c r="AR49" s="22"/>
      <c r="AS49" s="22"/>
      <c r="AT49" s="22"/>
      <c r="AU49" s="22"/>
      <c r="AV49" s="22"/>
      <c r="AW49" s="425"/>
      <c r="AX49" s="357"/>
      <c r="AY49" s="140"/>
      <c r="AZ49" s="70"/>
    </row>
    <row r="50" spans="2:52" ht="45" customHeight="1" x14ac:dyDescent="0.3">
      <c r="B50" s="444"/>
      <c r="C50" s="153"/>
      <c r="D50" s="141"/>
      <c r="E50" s="142"/>
      <c r="F50" s="139"/>
      <c r="G50" s="35"/>
      <c r="H50" s="22"/>
      <c r="I50" s="18"/>
      <c r="J50" s="348"/>
      <c r="K50" s="18"/>
      <c r="L50" s="348"/>
      <c r="M50" s="18"/>
      <c r="N50" s="348"/>
      <c r="O50" s="18"/>
      <c r="P50" s="348"/>
      <c r="Q50" s="18"/>
      <c r="R50" s="348"/>
      <c r="S50" s="18"/>
      <c r="T50" s="348"/>
      <c r="U50" s="18"/>
      <c r="V50" s="348"/>
      <c r="W50" s="19"/>
      <c r="X50" s="349"/>
      <c r="Y50" s="19"/>
      <c r="Z50" s="22"/>
      <c r="AA50" s="349"/>
      <c r="AB50" s="349"/>
      <c r="AC50" s="21"/>
      <c r="AD50" s="19"/>
      <c r="AE50" s="114"/>
      <c r="AF50" s="349"/>
      <c r="AG50" s="560"/>
      <c r="AH50" s="45"/>
      <c r="AI50" s="34"/>
      <c r="AJ50" s="8"/>
      <c r="AK50" s="19"/>
      <c r="AL50" s="19"/>
      <c r="AM50" s="349"/>
      <c r="AN50" s="21"/>
      <c r="AO50" s="351"/>
      <c r="AP50" s="22"/>
      <c r="AQ50" s="22"/>
      <c r="AR50" s="22"/>
      <c r="AS50" s="22"/>
      <c r="AT50" s="22"/>
      <c r="AU50" s="22"/>
      <c r="AV50" s="22"/>
      <c r="AW50" s="425"/>
      <c r="AX50" s="357"/>
      <c r="AY50" s="140"/>
      <c r="AZ50" s="70"/>
    </row>
    <row r="51" spans="2:52" ht="57.75" customHeight="1" x14ac:dyDescent="0.3">
      <c r="B51" s="444"/>
      <c r="C51" s="358"/>
      <c r="D51" s="141"/>
      <c r="E51" s="142"/>
      <c r="F51" s="139"/>
      <c r="G51" s="116"/>
      <c r="H51" s="22"/>
      <c r="I51" s="18"/>
      <c r="J51" s="348"/>
      <c r="K51" s="18"/>
      <c r="L51" s="348"/>
      <c r="M51" s="18"/>
      <c r="N51" s="348"/>
      <c r="O51" s="18"/>
      <c r="P51" s="348"/>
      <c r="Q51" s="18"/>
      <c r="R51" s="348"/>
      <c r="S51" s="18"/>
      <c r="T51" s="348"/>
      <c r="U51" s="18"/>
      <c r="V51" s="348"/>
      <c r="W51" s="19"/>
      <c r="X51" s="349"/>
      <c r="Y51" s="19"/>
      <c r="Z51" s="22"/>
      <c r="AA51" s="349"/>
      <c r="AB51" s="349"/>
      <c r="AC51" s="21"/>
      <c r="AD51" s="19"/>
      <c r="AE51" s="114"/>
      <c r="AF51" s="349"/>
      <c r="AG51" s="560"/>
      <c r="AH51" s="45"/>
      <c r="AI51" s="34"/>
      <c r="AJ51" s="8"/>
      <c r="AK51" s="19"/>
      <c r="AL51" s="19"/>
      <c r="AM51" s="349"/>
      <c r="AN51" s="21"/>
      <c r="AO51" s="140"/>
      <c r="AP51" s="22"/>
      <c r="AQ51" s="22"/>
      <c r="AR51" s="22"/>
      <c r="AS51" s="22"/>
      <c r="AT51" s="22"/>
      <c r="AU51" s="22"/>
      <c r="AV51" s="22"/>
      <c r="AW51" s="425"/>
      <c r="AX51" s="357"/>
      <c r="AY51" s="140"/>
      <c r="AZ51" s="70"/>
    </row>
    <row r="52" spans="2:52" ht="57.75" customHeight="1" x14ac:dyDescent="0.3">
      <c r="B52" s="444"/>
      <c r="C52" s="153"/>
      <c r="D52" s="141"/>
      <c r="E52" s="142"/>
      <c r="F52" s="139"/>
      <c r="G52" s="116"/>
      <c r="H52" s="22"/>
      <c r="I52" s="18"/>
      <c r="J52" s="348"/>
      <c r="K52" s="18"/>
      <c r="L52" s="348"/>
      <c r="M52" s="18"/>
      <c r="N52" s="348"/>
      <c r="O52" s="18"/>
      <c r="P52" s="348"/>
      <c r="Q52" s="18"/>
      <c r="R52" s="348"/>
      <c r="S52" s="18"/>
      <c r="T52" s="348"/>
      <c r="U52" s="18"/>
      <c r="V52" s="348"/>
      <c r="W52" s="19"/>
      <c r="X52" s="349"/>
      <c r="Y52" s="19"/>
      <c r="Z52" s="22"/>
      <c r="AA52" s="349"/>
      <c r="AB52" s="349"/>
      <c r="AC52" s="21"/>
      <c r="AD52" s="19"/>
      <c r="AE52" s="114"/>
      <c r="AF52" s="349"/>
      <c r="AG52" s="560"/>
      <c r="AH52" s="45"/>
      <c r="AI52" s="34"/>
      <c r="AJ52" s="8"/>
      <c r="AK52" s="19"/>
      <c r="AL52" s="19"/>
      <c r="AM52" s="349"/>
      <c r="AN52" s="21"/>
      <c r="AO52" s="351"/>
      <c r="AP52" s="22"/>
      <c r="AQ52" s="22"/>
      <c r="AR52" s="22"/>
      <c r="AS52" s="22"/>
      <c r="AT52" s="22"/>
      <c r="AU52" s="22"/>
      <c r="AV52" s="22"/>
      <c r="AW52" s="425"/>
      <c r="AX52" s="357"/>
      <c r="AY52" s="140"/>
      <c r="AZ52" s="70"/>
    </row>
    <row r="53" spans="2:52" ht="57.75" customHeight="1" x14ac:dyDescent="0.3">
      <c r="B53" s="444"/>
      <c r="C53" s="358"/>
      <c r="D53" s="141"/>
      <c r="E53" s="142"/>
      <c r="F53" s="139"/>
      <c r="G53" s="116"/>
      <c r="H53" s="22"/>
      <c r="I53" s="18"/>
      <c r="J53" s="348"/>
      <c r="K53" s="18"/>
      <c r="L53" s="348"/>
      <c r="M53" s="18"/>
      <c r="N53" s="348"/>
      <c r="O53" s="18"/>
      <c r="P53" s="348"/>
      <c r="Q53" s="18"/>
      <c r="R53" s="348"/>
      <c r="S53" s="18"/>
      <c r="T53" s="348"/>
      <c r="U53" s="18"/>
      <c r="V53" s="348"/>
      <c r="W53" s="19"/>
      <c r="X53" s="349"/>
      <c r="Y53" s="19"/>
      <c r="Z53" s="22"/>
      <c r="AA53" s="349"/>
      <c r="AB53" s="349"/>
      <c r="AC53" s="21"/>
      <c r="AD53" s="19"/>
      <c r="AE53" s="114"/>
      <c r="AF53" s="349"/>
      <c r="AG53" s="560"/>
      <c r="AH53" s="45"/>
      <c r="AI53" s="34"/>
      <c r="AJ53" s="8"/>
      <c r="AK53" s="19"/>
      <c r="AL53" s="19"/>
      <c r="AM53" s="349"/>
      <c r="AN53" s="21"/>
      <c r="AO53" s="351"/>
      <c r="AP53" s="22"/>
      <c r="AQ53" s="22"/>
      <c r="AR53" s="22"/>
      <c r="AS53" s="22"/>
      <c r="AT53" s="22"/>
      <c r="AU53" s="22"/>
      <c r="AV53" s="22"/>
      <c r="AW53" s="425"/>
      <c r="AX53" s="357"/>
      <c r="AY53" s="140"/>
      <c r="AZ53" s="70"/>
    </row>
    <row r="54" spans="2:52" ht="57.75" customHeight="1" x14ac:dyDescent="0.3">
      <c r="B54" s="444"/>
      <c r="C54" s="153"/>
      <c r="D54" s="141"/>
      <c r="E54" s="142"/>
      <c r="F54" s="139"/>
      <c r="G54" s="116"/>
      <c r="H54" s="22"/>
      <c r="I54" s="18"/>
      <c r="J54" s="348"/>
      <c r="K54" s="18"/>
      <c r="L54" s="348"/>
      <c r="M54" s="18"/>
      <c r="N54" s="348"/>
      <c r="O54" s="18"/>
      <c r="P54" s="348"/>
      <c r="Q54" s="18"/>
      <c r="R54" s="348"/>
      <c r="S54" s="18"/>
      <c r="T54" s="348"/>
      <c r="U54" s="18"/>
      <c r="V54" s="348"/>
      <c r="W54" s="19"/>
      <c r="X54" s="349"/>
      <c r="Y54" s="19"/>
      <c r="Z54" s="22"/>
      <c r="AA54" s="349"/>
      <c r="AB54" s="349"/>
      <c r="AC54" s="21"/>
      <c r="AD54" s="19"/>
      <c r="AE54" s="114"/>
      <c r="AF54" s="349"/>
      <c r="AG54" s="560"/>
      <c r="AH54" s="45"/>
      <c r="AI54" s="34"/>
      <c r="AJ54" s="8"/>
      <c r="AK54" s="19"/>
      <c r="AL54" s="19"/>
      <c r="AM54" s="349"/>
      <c r="AN54" s="21"/>
      <c r="AO54" s="351"/>
      <c r="AP54" s="22"/>
      <c r="AQ54" s="22"/>
      <c r="AR54" s="22"/>
      <c r="AS54" s="22"/>
      <c r="AT54" s="22"/>
      <c r="AU54" s="22"/>
      <c r="AV54" s="22"/>
      <c r="AW54" s="425"/>
      <c r="AX54" s="357"/>
      <c r="AY54" s="140"/>
      <c r="AZ54" s="70"/>
    </row>
    <row r="55" spans="2:52" ht="57.75" customHeight="1" x14ac:dyDescent="0.3">
      <c r="B55" s="444"/>
      <c r="C55" s="358"/>
      <c r="D55" s="23"/>
      <c r="E55" s="22"/>
      <c r="F55" s="139"/>
      <c r="G55" s="116"/>
      <c r="H55" s="22"/>
      <c r="I55" s="18"/>
      <c r="J55" s="348"/>
      <c r="K55" s="18"/>
      <c r="L55" s="348"/>
      <c r="M55" s="18"/>
      <c r="N55" s="348"/>
      <c r="O55" s="18"/>
      <c r="P55" s="348"/>
      <c r="Q55" s="18"/>
      <c r="R55" s="348"/>
      <c r="S55" s="18"/>
      <c r="T55" s="348"/>
      <c r="U55" s="18"/>
      <c r="V55" s="348"/>
      <c r="W55" s="19"/>
      <c r="X55" s="349"/>
      <c r="Y55" s="19"/>
      <c r="Z55" s="22"/>
      <c r="AA55" s="349"/>
      <c r="AB55" s="349"/>
      <c r="AC55" s="21"/>
      <c r="AD55" s="19"/>
      <c r="AE55" s="114"/>
      <c r="AF55" s="349"/>
      <c r="AG55" s="560"/>
      <c r="AH55" s="45"/>
      <c r="AI55" s="34"/>
      <c r="AJ55" s="8"/>
      <c r="AK55" s="19"/>
      <c r="AL55" s="19"/>
      <c r="AM55" s="349"/>
      <c r="AN55" s="21"/>
      <c r="AO55" s="351"/>
      <c r="AP55" s="22"/>
      <c r="AQ55" s="22"/>
      <c r="AR55" s="22"/>
      <c r="AS55" s="22"/>
      <c r="AT55" s="22"/>
      <c r="AU55" s="22"/>
      <c r="AV55" s="22"/>
      <c r="AW55" s="425"/>
      <c r="AX55" s="357"/>
      <c r="AY55" s="140"/>
      <c r="AZ55" s="70"/>
    </row>
    <row r="56" spans="2:52" ht="57.75" customHeight="1" x14ac:dyDescent="0.3">
      <c r="B56" s="444"/>
      <c r="C56" s="153"/>
      <c r="D56" s="23"/>
      <c r="E56" s="22"/>
      <c r="F56" s="139"/>
      <c r="G56" s="116"/>
      <c r="H56" s="22"/>
      <c r="I56" s="18"/>
      <c r="J56" s="348"/>
      <c r="K56" s="18"/>
      <c r="L56" s="348"/>
      <c r="M56" s="18"/>
      <c r="N56" s="348"/>
      <c r="O56" s="18"/>
      <c r="P56" s="348"/>
      <c r="Q56" s="18"/>
      <c r="R56" s="348"/>
      <c r="S56" s="18"/>
      <c r="T56" s="348"/>
      <c r="U56" s="18"/>
      <c r="V56" s="348"/>
      <c r="W56" s="19"/>
      <c r="X56" s="349"/>
      <c r="Y56" s="19"/>
      <c r="Z56" s="22"/>
      <c r="AA56" s="349"/>
      <c r="AB56" s="349"/>
      <c r="AC56" s="21"/>
      <c r="AD56" s="19"/>
      <c r="AE56" s="114"/>
      <c r="AF56" s="349"/>
      <c r="AG56" s="560"/>
      <c r="AH56" s="45"/>
      <c r="AI56" s="34"/>
      <c r="AJ56" s="8"/>
      <c r="AK56" s="19"/>
      <c r="AL56" s="19"/>
      <c r="AM56" s="349"/>
      <c r="AN56" s="21"/>
      <c r="AO56" s="351"/>
      <c r="AP56" s="22"/>
      <c r="AQ56" s="22"/>
      <c r="AR56" s="22"/>
      <c r="AS56" s="22"/>
      <c r="AT56" s="22"/>
      <c r="AU56" s="22"/>
      <c r="AV56" s="22"/>
      <c r="AW56" s="425"/>
      <c r="AX56" s="357"/>
      <c r="AY56" s="140"/>
      <c r="AZ56" s="70"/>
    </row>
    <row r="57" spans="2:52" ht="57.75" customHeight="1" x14ac:dyDescent="0.3">
      <c r="B57" s="444"/>
      <c r="C57" s="358"/>
      <c r="D57" s="23"/>
      <c r="E57" s="22"/>
      <c r="F57" s="139"/>
      <c r="G57" s="116"/>
      <c r="H57" s="22"/>
      <c r="I57" s="18"/>
      <c r="J57" s="348"/>
      <c r="K57" s="18"/>
      <c r="L57" s="348"/>
      <c r="M57" s="18"/>
      <c r="N57" s="348"/>
      <c r="O57" s="18"/>
      <c r="P57" s="348"/>
      <c r="Q57" s="18"/>
      <c r="R57" s="348"/>
      <c r="S57" s="18"/>
      <c r="T57" s="348"/>
      <c r="U57" s="18"/>
      <c r="V57" s="348"/>
      <c r="W57" s="19"/>
      <c r="X57" s="349"/>
      <c r="Y57" s="19"/>
      <c r="Z57" s="22"/>
      <c r="AA57" s="349"/>
      <c r="AB57" s="349"/>
      <c r="AC57" s="21"/>
      <c r="AD57" s="19"/>
      <c r="AE57" s="114"/>
      <c r="AF57" s="349"/>
      <c r="AG57" s="560"/>
      <c r="AH57" s="45"/>
      <c r="AI57" s="34"/>
      <c r="AJ57" s="8"/>
      <c r="AK57" s="19"/>
      <c r="AL57" s="19"/>
      <c r="AM57" s="349"/>
      <c r="AN57" s="21"/>
      <c r="AO57" s="351"/>
      <c r="AP57" s="22"/>
      <c r="AQ57" s="22"/>
      <c r="AR57" s="22"/>
      <c r="AS57" s="22"/>
      <c r="AT57" s="22"/>
      <c r="AU57" s="22"/>
      <c r="AV57" s="22"/>
      <c r="AW57" s="425"/>
      <c r="AX57" s="357"/>
      <c r="AY57" s="70"/>
      <c r="AZ57" s="70"/>
    </row>
    <row r="58" spans="2:52" ht="57.75" customHeight="1" x14ac:dyDescent="0.3">
      <c r="B58" s="444"/>
      <c r="C58" s="153"/>
      <c r="D58" s="23"/>
      <c r="E58" s="22"/>
      <c r="F58" s="139"/>
      <c r="G58" s="116"/>
      <c r="H58" s="22"/>
      <c r="I58" s="18"/>
      <c r="J58" s="348"/>
      <c r="K58" s="18"/>
      <c r="L58" s="348"/>
      <c r="M58" s="18"/>
      <c r="N58" s="348"/>
      <c r="O58" s="18"/>
      <c r="P58" s="348"/>
      <c r="Q58" s="18"/>
      <c r="R58" s="348"/>
      <c r="S58" s="18"/>
      <c r="T58" s="348"/>
      <c r="U58" s="18"/>
      <c r="V58" s="348"/>
      <c r="W58" s="19"/>
      <c r="X58" s="349"/>
      <c r="Y58" s="19"/>
      <c r="Z58" s="22"/>
      <c r="AA58" s="349"/>
      <c r="AB58" s="349"/>
      <c r="AC58" s="21"/>
      <c r="AD58" s="19"/>
      <c r="AE58" s="114"/>
      <c r="AF58" s="349"/>
      <c r="AG58" s="560"/>
      <c r="AH58" s="45"/>
      <c r="AI58" s="34"/>
      <c r="AJ58" s="8"/>
      <c r="AK58" s="19"/>
      <c r="AL58" s="19"/>
      <c r="AM58" s="349"/>
      <c r="AN58" s="21"/>
      <c r="AO58" s="351"/>
      <c r="AP58" s="22"/>
      <c r="AQ58" s="22"/>
      <c r="AR58" s="22"/>
      <c r="AS58" s="22"/>
      <c r="AT58" s="22"/>
      <c r="AU58" s="22"/>
      <c r="AV58" s="22"/>
      <c r="AW58" s="425"/>
      <c r="AX58" s="357"/>
      <c r="AY58" s="70"/>
      <c r="AZ58" s="70"/>
    </row>
    <row r="59" spans="2:52" ht="57.75" customHeight="1" x14ac:dyDescent="0.3">
      <c r="B59" s="444"/>
      <c r="C59" s="358"/>
      <c r="D59" s="23"/>
      <c r="E59" s="22"/>
      <c r="F59" s="139"/>
      <c r="G59" s="116"/>
      <c r="H59" s="22"/>
      <c r="I59" s="18"/>
      <c r="J59" s="348"/>
      <c r="K59" s="18"/>
      <c r="L59" s="348"/>
      <c r="M59" s="18"/>
      <c r="N59" s="348"/>
      <c r="O59" s="18"/>
      <c r="P59" s="348"/>
      <c r="Q59" s="18"/>
      <c r="R59" s="348"/>
      <c r="S59" s="18"/>
      <c r="T59" s="348"/>
      <c r="U59" s="18"/>
      <c r="V59" s="348"/>
      <c r="W59" s="19"/>
      <c r="X59" s="349"/>
      <c r="Y59" s="19"/>
      <c r="Z59" s="22"/>
      <c r="AA59" s="349"/>
      <c r="AB59" s="349"/>
      <c r="AC59" s="21"/>
      <c r="AD59" s="19"/>
      <c r="AE59" s="114"/>
      <c r="AF59" s="349"/>
      <c r="AG59" s="560"/>
      <c r="AH59" s="45"/>
      <c r="AI59" s="34"/>
      <c r="AJ59" s="8"/>
      <c r="AK59" s="19"/>
      <c r="AL59" s="19"/>
      <c r="AM59" s="349"/>
      <c r="AN59" s="21"/>
      <c r="AO59" s="351"/>
      <c r="AP59" s="22"/>
      <c r="AQ59" s="22"/>
      <c r="AR59" s="22"/>
      <c r="AS59" s="22"/>
      <c r="AT59" s="22"/>
      <c r="AU59" s="22"/>
      <c r="AV59" s="22"/>
      <c r="AW59" s="425"/>
      <c r="AX59" s="357"/>
      <c r="AY59" s="70"/>
      <c r="AZ59" s="70"/>
    </row>
    <row r="60" spans="2:52" ht="57.75" customHeight="1" x14ac:dyDescent="0.3">
      <c r="B60" s="444"/>
      <c r="C60" s="153"/>
      <c r="D60" s="23"/>
      <c r="E60" s="22"/>
      <c r="F60" s="139"/>
      <c r="G60" s="116"/>
      <c r="H60" s="22"/>
      <c r="I60" s="18"/>
      <c r="J60" s="348"/>
      <c r="K60" s="18"/>
      <c r="L60" s="348"/>
      <c r="M60" s="18"/>
      <c r="N60" s="348"/>
      <c r="O60" s="18"/>
      <c r="P60" s="348"/>
      <c r="Q60" s="18"/>
      <c r="R60" s="348"/>
      <c r="S60" s="18"/>
      <c r="T60" s="348"/>
      <c r="U60" s="18"/>
      <c r="V60" s="348"/>
      <c r="W60" s="19"/>
      <c r="X60" s="349"/>
      <c r="Y60" s="19"/>
      <c r="Z60" s="22"/>
      <c r="AA60" s="349"/>
      <c r="AB60" s="349"/>
      <c r="AC60" s="21"/>
      <c r="AD60" s="19"/>
      <c r="AE60" s="114"/>
      <c r="AF60" s="349"/>
      <c r="AG60" s="560"/>
      <c r="AH60" s="45"/>
      <c r="AI60" s="34"/>
      <c r="AJ60" s="8"/>
      <c r="AK60" s="19"/>
      <c r="AL60" s="19"/>
      <c r="AM60" s="349"/>
      <c r="AN60" s="21"/>
      <c r="AO60" s="351"/>
      <c r="AP60" s="22"/>
      <c r="AQ60" s="22"/>
      <c r="AR60" s="22"/>
      <c r="AS60" s="22"/>
      <c r="AT60" s="22"/>
      <c r="AU60" s="22"/>
      <c r="AV60" s="22"/>
      <c r="AW60" s="425"/>
      <c r="AX60" s="357"/>
      <c r="AY60" s="70"/>
      <c r="AZ60" s="70"/>
    </row>
    <row r="61" spans="2:52" ht="57.75" customHeight="1" x14ac:dyDescent="0.3">
      <c r="B61" s="444"/>
      <c r="C61" s="358"/>
      <c r="D61" s="23"/>
      <c r="E61" s="22"/>
      <c r="F61" s="139"/>
      <c r="G61" s="116"/>
      <c r="H61" s="22"/>
      <c r="I61" s="18"/>
      <c r="J61" s="348"/>
      <c r="K61" s="18"/>
      <c r="L61" s="348"/>
      <c r="M61" s="18"/>
      <c r="N61" s="348"/>
      <c r="O61" s="18"/>
      <c r="P61" s="348"/>
      <c r="Q61" s="18"/>
      <c r="R61" s="348"/>
      <c r="S61" s="18"/>
      <c r="T61" s="348"/>
      <c r="U61" s="18"/>
      <c r="V61" s="348"/>
      <c r="W61" s="19"/>
      <c r="X61" s="349"/>
      <c r="Y61" s="19"/>
      <c r="Z61" s="22"/>
      <c r="AA61" s="349"/>
      <c r="AB61" s="349"/>
      <c r="AC61" s="21"/>
      <c r="AD61" s="19"/>
      <c r="AE61" s="114"/>
      <c r="AF61" s="349"/>
      <c r="AG61" s="560"/>
      <c r="AH61" s="45"/>
      <c r="AI61" s="34"/>
      <c r="AJ61" s="8"/>
      <c r="AK61" s="19"/>
      <c r="AL61" s="19"/>
      <c r="AM61" s="349"/>
      <c r="AN61" s="21"/>
      <c r="AO61" s="351"/>
      <c r="AP61" s="22"/>
      <c r="AQ61" s="22"/>
      <c r="AR61" s="22"/>
      <c r="AS61" s="22"/>
      <c r="AT61" s="22"/>
      <c r="AU61" s="22"/>
      <c r="AV61" s="22"/>
      <c r="AW61" s="425"/>
      <c r="AX61" s="357"/>
      <c r="AY61" s="70"/>
      <c r="AZ61" s="70"/>
    </row>
    <row r="62" spans="2:52" ht="57.75" customHeight="1" x14ac:dyDescent="0.3">
      <c r="B62" s="444"/>
      <c r="C62" s="153"/>
      <c r="D62" s="23"/>
      <c r="E62" s="22"/>
      <c r="F62" s="139"/>
      <c r="G62" s="116"/>
      <c r="H62" s="22"/>
      <c r="I62" s="18"/>
      <c r="J62" s="348"/>
      <c r="K62" s="18"/>
      <c r="L62" s="348"/>
      <c r="M62" s="18"/>
      <c r="N62" s="348"/>
      <c r="O62" s="18"/>
      <c r="P62" s="348"/>
      <c r="Q62" s="18"/>
      <c r="R62" s="348"/>
      <c r="S62" s="18"/>
      <c r="T62" s="348"/>
      <c r="U62" s="18"/>
      <c r="V62" s="348"/>
      <c r="W62" s="19"/>
      <c r="X62" s="349"/>
      <c r="Y62" s="19"/>
      <c r="Z62" s="22"/>
      <c r="AA62" s="349"/>
      <c r="AB62" s="349"/>
      <c r="AC62" s="21"/>
      <c r="AD62" s="19"/>
      <c r="AE62" s="114"/>
      <c r="AF62" s="349"/>
      <c r="AG62" s="560"/>
      <c r="AH62" s="45"/>
      <c r="AI62" s="34"/>
      <c r="AJ62" s="8"/>
      <c r="AK62" s="19"/>
      <c r="AL62" s="19"/>
      <c r="AM62" s="349"/>
      <c r="AN62" s="21"/>
      <c r="AO62" s="351"/>
      <c r="AP62" s="22"/>
      <c r="AQ62" s="22"/>
      <c r="AR62" s="22"/>
      <c r="AS62" s="22"/>
      <c r="AT62" s="22"/>
      <c r="AU62" s="22"/>
      <c r="AV62" s="22"/>
      <c r="AW62" s="425"/>
      <c r="AX62" s="357"/>
      <c r="AY62" s="70"/>
      <c r="AZ62" s="70"/>
    </row>
    <row r="63" spans="2:52" ht="57.75" customHeight="1" x14ac:dyDescent="0.3">
      <c r="B63" s="444"/>
      <c r="C63" s="358"/>
      <c r="D63" s="23"/>
      <c r="E63" s="22"/>
      <c r="F63" s="139"/>
      <c r="G63" s="116"/>
      <c r="H63" s="22"/>
      <c r="I63" s="18"/>
      <c r="J63" s="348"/>
      <c r="K63" s="18"/>
      <c r="L63" s="348"/>
      <c r="M63" s="18"/>
      <c r="N63" s="348"/>
      <c r="O63" s="18"/>
      <c r="P63" s="348"/>
      <c r="Q63" s="18"/>
      <c r="R63" s="348"/>
      <c r="S63" s="18"/>
      <c r="T63" s="348"/>
      <c r="U63" s="18"/>
      <c r="V63" s="348"/>
      <c r="W63" s="19"/>
      <c r="X63" s="349"/>
      <c r="Y63" s="19"/>
      <c r="Z63" s="22"/>
      <c r="AA63" s="349"/>
      <c r="AB63" s="349"/>
      <c r="AC63" s="21"/>
      <c r="AD63" s="19"/>
      <c r="AE63" s="114"/>
      <c r="AF63" s="349"/>
      <c r="AG63" s="560"/>
      <c r="AH63" s="45"/>
      <c r="AI63" s="34"/>
      <c r="AJ63" s="8"/>
      <c r="AK63" s="19"/>
      <c r="AL63" s="19"/>
      <c r="AM63" s="349"/>
      <c r="AN63" s="21"/>
      <c r="AO63" s="351"/>
      <c r="AP63" s="22"/>
      <c r="AQ63" s="22"/>
      <c r="AR63" s="22"/>
      <c r="AS63" s="22"/>
      <c r="AT63" s="22"/>
      <c r="AU63" s="22"/>
      <c r="AV63" s="22"/>
      <c r="AW63" s="425"/>
      <c r="AX63" s="357"/>
      <c r="AY63" s="70"/>
      <c r="AZ63" s="70"/>
    </row>
    <row r="64" spans="2:52" ht="57.75" customHeight="1" x14ac:dyDescent="0.3">
      <c r="B64" s="444"/>
      <c r="C64" s="18"/>
      <c r="D64" s="23"/>
      <c r="E64" s="22"/>
      <c r="F64" s="359"/>
      <c r="G64" s="116"/>
      <c r="H64" s="22"/>
      <c r="I64" s="18"/>
      <c r="J64" s="348"/>
      <c r="K64" s="18"/>
      <c r="L64" s="348"/>
      <c r="M64" s="18"/>
      <c r="N64" s="348"/>
      <c r="O64" s="18"/>
      <c r="P64" s="348"/>
      <c r="Q64" s="18"/>
      <c r="R64" s="348"/>
      <c r="S64" s="18"/>
      <c r="T64" s="348"/>
      <c r="U64" s="18"/>
      <c r="V64" s="348"/>
      <c r="W64" s="19"/>
      <c r="X64" s="19"/>
      <c r="Y64" s="19"/>
      <c r="Z64" s="22"/>
      <c r="AA64" s="19"/>
      <c r="AB64" s="349"/>
      <c r="AC64" s="21"/>
      <c r="AD64" s="19"/>
      <c r="AE64" s="114"/>
      <c r="AF64" s="349"/>
      <c r="AG64" s="560"/>
      <c r="AH64" s="45"/>
      <c r="AI64" s="34"/>
      <c r="AJ64" s="8"/>
      <c r="AK64" s="19"/>
      <c r="AL64" s="19"/>
      <c r="AM64" s="349"/>
      <c r="AN64" s="21"/>
      <c r="AO64" s="360"/>
      <c r="AP64" s="455"/>
      <c r="AQ64" s="455"/>
      <c r="AR64" s="455"/>
      <c r="AS64" s="455"/>
      <c r="AT64" s="455"/>
      <c r="AU64" s="455"/>
      <c r="AV64" s="455"/>
      <c r="AW64" s="426"/>
      <c r="AX64" s="357"/>
      <c r="AY64" s="70"/>
      <c r="AZ64" s="70"/>
    </row>
    <row r="65" spans="2:52" ht="57.75" customHeight="1" x14ac:dyDescent="0.3">
      <c r="B65" s="444"/>
      <c r="C65" s="18"/>
      <c r="D65" s="23"/>
      <c r="E65" s="22"/>
      <c r="F65" s="359"/>
      <c r="G65" s="116"/>
      <c r="H65" s="22"/>
      <c r="I65" s="18"/>
      <c r="J65" s="348"/>
      <c r="K65" s="18"/>
      <c r="L65" s="348"/>
      <c r="M65" s="18"/>
      <c r="N65" s="348"/>
      <c r="O65" s="18"/>
      <c r="P65" s="348"/>
      <c r="Q65" s="18"/>
      <c r="R65" s="348"/>
      <c r="S65" s="18"/>
      <c r="T65" s="348"/>
      <c r="U65" s="18"/>
      <c r="V65" s="348"/>
      <c r="W65" s="19"/>
      <c r="X65" s="19"/>
      <c r="Y65" s="19"/>
      <c r="Z65" s="22"/>
      <c r="AA65" s="19"/>
      <c r="AB65" s="349"/>
      <c r="AC65" s="21"/>
      <c r="AD65" s="19"/>
      <c r="AE65" s="114"/>
      <c r="AF65" s="19"/>
      <c r="AG65" s="560"/>
      <c r="AH65" s="45"/>
      <c r="AI65" s="34"/>
      <c r="AJ65" s="8"/>
      <c r="AK65" s="19"/>
      <c r="AL65" s="19"/>
      <c r="AM65" s="349"/>
      <c r="AN65" s="21"/>
      <c r="AO65" s="360"/>
      <c r="AP65" s="455"/>
      <c r="AQ65" s="455"/>
      <c r="AR65" s="455"/>
      <c r="AS65" s="455"/>
      <c r="AT65" s="455"/>
      <c r="AU65" s="455"/>
      <c r="AV65" s="455"/>
      <c r="AW65" s="426"/>
      <c r="AX65" s="357"/>
      <c r="AY65" s="70"/>
      <c r="AZ65" s="70"/>
    </row>
    <row r="66" spans="2:52" ht="57.75" customHeight="1" x14ac:dyDescent="0.3">
      <c r="B66" s="444"/>
      <c r="C66" s="18"/>
      <c r="D66" s="23"/>
      <c r="E66" s="22"/>
      <c r="F66" s="359"/>
      <c r="G66" s="116"/>
      <c r="H66" s="22"/>
      <c r="I66" s="18"/>
      <c r="J66" s="348"/>
      <c r="K66" s="18"/>
      <c r="L66" s="348"/>
      <c r="M66" s="18"/>
      <c r="N66" s="348"/>
      <c r="O66" s="18"/>
      <c r="P66" s="348"/>
      <c r="Q66" s="18"/>
      <c r="R66" s="348"/>
      <c r="S66" s="18"/>
      <c r="T66" s="348"/>
      <c r="U66" s="18"/>
      <c r="V66" s="348"/>
      <c r="W66" s="19"/>
      <c r="X66" s="19"/>
      <c r="Y66" s="19"/>
      <c r="Z66" s="22"/>
      <c r="AA66" s="19"/>
      <c r="AB66" s="349"/>
      <c r="AC66" s="21"/>
      <c r="AD66" s="19"/>
      <c r="AE66" s="114"/>
      <c r="AF66" s="19"/>
      <c r="AG66" s="560"/>
      <c r="AH66" s="45"/>
      <c r="AI66" s="34"/>
      <c r="AJ66" s="8"/>
      <c r="AK66" s="19"/>
      <c r="AL66" s="19"/>
      <c r="AM66" s="349"/>
      <c r="AN66" s="21"/>
      <c r="AO66" s="360"/>
      <c r="AP66" s="455"/>
      <c r="AQ66" s="455"/>
      <c r="AR66" s="455"/>
      <c r="AS66" s="455"/>
      <c r="AT66" s="455"/>
      <c r="AU66" s="455"/>
      <c r="AV66" s="455"/>
      <c r="AW66" s="426"/>
      <c r="AX66" s="357"/>
      <c r="AY66" s="70"/>
      <c r="AZ66" s="70"/>
    </row>
    <row r="67" spans="2:52" ht="57.75" customHeight="1" x14ac:dyDescent="0.3">
      <c r="B67" s="444"/>
      <c r="C67" s="18"/>
      <c r="D67" s="23"/>
      <c r="E67" s="22"/>
      <c r="F67" s="359"/>
      <c r="G67" s="116"/>
      <c r="H67" s="22"/>
      <c r="I67" s="18"/>
      <c r="J67" s="348"/>
      <c r="K67" s="18"/>
      <c r="L67" s="348"/>
      <c r="M67" s="18"/>
      <c r="N67" s="348"/>
      <c r="O67" s="18"/>
      <c r="P67" s="348"/>
      <c r="Q67" s="18"/>
      <c r="R67" s="348"/>
      <c r="S67" s="18"/>
      <c r="T67" s="348"/>
      <c r="U67" s="18"/>
      <c r="V67" s="348"/>
      <c r="W67" s="19"/>
      <c r="X67" s="19"/>
      <c r="Y67" s="19"/>
      <c r="Z67" s="22"/>
      <c r="AA67" s="19"/>
      <c r="AB67" s="349"/>
      <c r="AC67" s="21"/>
      <c r="AD67" s="19"/>
      <c r="AE67" s="114"/>
      <c r="AF67" s="19"/>
      <c r="AG67" s="560"/>
      <c r="AH67" s="45"/>
      <c r="AI67" s="34"/>
      <c r="AJ67" s="8"/>
      <c r="AK67" s="19"/>
      <c r="AL67" s="19"/>
      <c r="AM67" s="349"/>
      <c r="AN67" s="21"/>
      <c r="AO67" s="360"/>
      <c r="AP67" s="455"/>
      <c r="AQ67" s="455"/>
      <c r="AR67" s="455"/>
      <c r="AS67" s="455"/>
      <c r="AT67" s="455"/>
      <c r="AU67" s="455"/>
      <c r="AV67" s="455"/>
      <c r="AW67" s="426"/>
      <c r="AX67" s="357"/>
      <c r="AY67" s="70"/>
      <c r="AZ67" s="70"/>
    </row>
    <row r="68" spans="2:52" ht="57.75" customHeight="1" x14ac:dyDescent="0.3">
      <c r="B68" s="444"/>
      <c r="C68" s="18"/>
      <c r="D68" s="23"/>
      <c r="E68" s="22"/>
      <c r="F68" s="359"/>
      <c r="G68" s="116"/>
      <c r="H68" s="22"/>
      <c r="I68" s="18"/>
      <c r="J68" s="348"/>
      <c r="K68" s="18"/>
      <c r="L68" s="348"/>
      <c r="M68" s="18"/>
      <c r="N68" s="348"/>
      <c r="O68" s="18"/>
      <c r="P68" s="348"/>
      <c r="Q68" s="18"/>
      <c r="R68" s="348"/>
      <c r="S68" s="18"/>
      <c r="T68" s="348"/>
      <c r="U68" s="18"/>
      <c r="V68" s="348"/>
      <c r="W68" s="19"/>
      <c r="X68" s="19"/>
      <c r="Y68" s="19"/>
      <c r="Z68" s="22"/>
      <c r="AA68" s="19"/>
      <c r="AB68" s="349"/>
      <c r="AC68" s="21"/>
      <c r="AD68" s="19"/>
      <c r="AE68" s="114"/>
      <c r="AF68" s="19"/>
      <c r="AG68" s="560"/>
      <c r="AH68" s="45"/>
      <c r="AI68" s="34"/>
      <c r="AJ68" s="8"/>
      <c r="AK68" s="19"/>
      <c r="AL68" s="19"/>
      <c r="AM68" s="349"/>
      <c r="AN68" s="21"/>
      <c r="AO68" s="360"/>
      <c r="AP68" s="455"/>
      <c r="AQ68" s="455"/>
      <c r="AR68" s="455"/>
      <c r="AS68" s="455"/>
      <c r="AT68" s="455"/>
      <c r="AU68" s="455"/>
      <c r="AV68" s="455"/>
      <c r="AW68" s="426"/>
      <c r="AX68" s="357"/>
      <c r="AY68" s="70"/>
      <c r="AZ68" s="70"/>
    </row>
    <row r="69" spans="2:52" ht="57.75" customHeight="1" x14ac:dyDescent="0.3">
      <c r="B69" s="444"/>
      <c r="C69" s="18"/>
      <c r="D69" s="23"/>
      <c r="E69" s="22"/>
      <c r="F69" s="359"/>
      <c r="G69" s="116"/>
      <c r="H69" s="22"/>
      <c r="I69" s="18"/>
      <c r="J69" s="348"/>
      <c r="K69" s="18"/>
      <c r="L69" s="348"/>
      <c r="M69" s="18"/>
      <c r="N69" s="348"/>
      <c r="O69" s="18"/>
      <c r="P69" s="348"/>
      <c r="Q69" s="18"/>
      <c r="R69" s="348"/>
      <c r="S69" s="18"/>
      <c r="T69" s="348"/>
      <c r="U69" s="18"/>
      <c r="V69" s="348"/>
      <c r="W69" s="19"/>
      <c r="X69" s="19"/>
      <c r="Y69" s="19"/>
      <c r="Z69" s="22"/>
      <c r="AA69" s="19"/>
      <c r="AB69" s="349"/>
      <c r="AC69" s="21"/>
      <c r="AD69" s="19"/>
      <c r="AE69" s="114"/>
      <c r="AF69" s="19"/>
      <c r="AG69" s="560"/>
      <c r="AH69" s="45"/>
      <c r="AI69" s="34"/>
      <c r="AJ69" s="8"/>
      <c r="AK69" s="19"/>
      <c r="AL69" s="19"/>
      <c r="AM69" s="349"/>
      <c r="AN69" s="21"/>
      <c r="AO69" s="360"/>
      <c r="AP69" s="455"/>
      <c r="AQ69" s="455"/>
      <c r="AR69" s="455"/>
      <c r="AS69" s="455"/>
      <c r="AT69" s="455"/>
      <c r="AU69" s="455"/>
      <c r="AV69" s="455"/>
      <c r="AW69" s="426"/>
      <c r="AX69" s="357"/>
      <c r="AY69" s="70"/>
      <c r="AZ69" s="70"/>
    </row>
    <row r="70" spans="2:52" ht="57.75" customHeight="1" x14ac:dyDescent="0.3">
      <c r="B70" s="444"/>
      <c r="C70" s="18"/>
      <c r="D70" s="23"/>
      <c r="E70" s="22"/>
      <c r="F70" s="359"/>
      <c r="G70" s="116"/>
      <c r="H70" s="22"/>
      <c r="I70" s="18"/>
      <c r="J70" s="348"/>
      <c r="K70" s="18"/>
      <c r="L70" s="348"/>
      <c r="M70" s="18"/>
      <c r="N70" s="348"/>
      <c r="O70" s="18"/>
      <c r="P70" s="348"/>
      <c r="Q70" s="18"/>
      <c r="R70" s="348"/>
      <c r="S70" s="18"/>
      <c r="T70" s="348"/>
      <c r="U70" s="18"/>
      <c r="V70" s="348"/>
      <c r="W70" s="19"/>
      <c r="X70" s="19"/>
      <c r="Y70" s="19"/>
      <c r="Z70" s="22"/>
      <c r="AA70" s="19"/>
      <c r="AB70" s="349"/>
      <c r="AC70" s="21"/>
      <c r="AD70" s="19"/>
      <c r="AE70" s="114"/>
      <c r="AF70" s="19"/>
      <c r="AG70" s="560"/>
      <c r="AH70" s="45"/>
      <c r="AI70" s="34"/>
      <c r="AJ70" s="8"/>
      <c r="AK70" s="19"/>
      <c r="AL70" s="19"/>
      <c r="AM70" s="349"/>
      <c r="AN70" s="21"/>
      <c r="AO70" s="360"/>
      <c r="AP70" s="455"/>
      <c r="AQ70" s="455"/>
      <c r="AR70" s="455"/>
      <c r="AS70" s="455"/>
      <c r="AT70" s="455"/>
      <c r="AU70" s="455"/>
      <c r="AV70" s="455"/>
      <c r="AW70" s="426"/>
      <c r="AX70" s="357"/>
      <c r="AY70" s="70"/>
      <c r="AZ70" s="70"/>
    </row>
    <row r="71" spans="2:52" ht="57.75" customHeight="1" x14ac:dyDescent="0.3">
      <c r="B71" s="444"/>
      <c r="C71" s="18"/>
      <c r="D71" s="23"/>
      <c r="E71" s="22"/>
      <c r="F71" s="359"/>
      <c r="G71" s="116"/>
      <c r="H71" s="22"/>
      <c r="I71" s="18"/>
      <c r="J71" s="348"/>
      <c r="K71" s="18"/>
      <c r="L71" s="348"/>
      <c r="M71" s="18"/>
      <c r="N71" s="348"/>
      <c r="O71" s="18"/>
      <c r="P71" s="348"/>
      <c r="Q71" s="18"/>
      <c r="R71" s="348"/>
      <c r="S71" s="18"/>
      <c r="T71" s="348"/>
      <c r="U71" s="18"/>
      <c r="V71" s="348"/>
      <c r="W71" s="19"/>
      <c r="X71" s="19"/>
      <c r="Y71" s="19"/>
      <c r="Z71" s="22"/>
      <c r="AA71" s="19"/>
      <c r="AB71" s="349"/>
      <c r="AC71" s="21"/>
      <c r="AD71" s="19"/>
      <c r="AE71" s="114"/>
      <c r="AF71" s="19"/>
      <c r="AG71" s="560"/>
      <c r="AH71" s="45"/>
      <c r="AI71" s="34"/>
      <c r="AJ71" s="8"/>
      <c r="AK71" s="19"/>
      <c r="AL71" s="19"/>
      <c r="AM71" s="349"/>
      <c r="AN71" s="21"/>
      <c r="AO71" s="360"/>
      <c r="AP71" s="455"/>
      <c r="AQ71" s="455"/>
      <c r="AR71" s="455"/>
      <c r="AS71" s="455"/>
      <c r="AT71" s="455"/>
      <c r="AU71" s="455"/>
      <c r="AV71" s="455"/>
      <c r="AW71" s="426"/>
      <c r="AX71" s="357"/>
      <c r="AY71" s="70"/>
      <c r="AZ71" s="70"/>
    </row>
    <row r="72" spans="2:52" ht="57.75" customHeight="1" x14ac:dyDescent="0.3">
      <c r="B72" s="444"/>
      <c r="C72" s="18"/>
      <c r="D72" s="23"/>
      <c r="E72" s="22"/>
      <c r="F72" s="359"/>
      <c r="G72" s="116"/>
      <c r="H72" s="22"/>
      <c r="I72" s="18"/>
      <c r="J72" s="348"/>
      <c r="K72" s="18"/>
      <c r="L72" s="348"/>
      <c r="M72" s="18"/>
      <c r="N72" s="348"/>
      <c r="O72" s="18"/>
      <c r="P72" s="348"/>
      <c r="Q72" s="18"/>
      <c r="R72" s="348"/>
      <c r="S72" s="18"/>
      <c r="T72" s="348"/>
      <c r="U72" s="18"/>
      <c r="V72" s="348"/>
      <c r="W72" s="19"/>
      <c r="X72" s="19"/>
      <c r="Y72" s="19"/>
      <c r="Z72" s="22"/>
      <c r="AA72" s="19"/>
      <c r="AB72" s="349"/>
      <c r="AC72" s="21"/>
      <c r="AD72" s="19"/>
      <c r="AE72" s="114"/>
      <c r="AF72" s="19"/>
      <c r="AG72" s="560"/>
      <c r="AH72" s="45"/>
      <c r="AI72" s="34"/>
      <c r="AJ72" s="8"/>
      <c r="AK72" s="19"/>
      <c r="AL72" s="19"/>
      <c r="AM72" s="349"/>
      <c r="AN72" s="21"/>
      <c r="AO72" s="360"/>
      <c r="AP72" s="455"/>
      <c r="AQ72" s="455"/>
      <c r="AR72" s="455"/>
      <c r="AS72" s="455"/>
      <c r="AT72" s="455"/>
      <c r="AU72" s="455"/>
      <c r="AV72" s="455"/>
      <c r="AW72" s="426"/>
      <c r="AX72" s="357"/>
      <c r="AY72" s="70"/>
      <c r="AZ72" s="70"/>
    </row>
    <row r="73" spans="2:52" ht="57.75" customHeight="1" x14ac:dyDescent="0.3">
      <c r="B73" s="444"/>
      <c r="C73" s="18"/>
      <c r="D73" s="23"/>
      <c r="E73" s="22"/>
      <c r="F73" s="359"/>
      <c r="G73" s="116"/>
      <c r="H73" s="22"/>
      <c r="I73" s="18"/>
      <c r="J73" s="348"/>
      <c r="K73" s="18"/>
      <c r="L73" s="348"/>
      <c r="M73" s="18"/>
      <c r="N73" s="348"/>
      <c r="O73" s="18"/>
      <c r="P73" s="348"/>
      <c r="Q73" s="18"/>
      <c r="R73" s="348"/>
      <c r="S73" s="18"/>
      <c r="T73" s="348"/>
      <c r="U73" s="18"/>
      <c r="V73" s="348"/>
      <c r="W73" s="19"/>
      <c r="X73" s="19"/>
      <c r="Y73" s="19"/>
      <c r="Z73" s="22"/>
      <c r="AA73" s="19"/>
      <c r="AB73" s="349"/>
      <c r="AC73" s="21"/>
      <c r="AD73" s="19"/>
      <c r="AE73" s="114"/>
      <c r="AF73" s="19"/>
      <c r="AG73" s="560"/>
      <c r="AH73" s="45"/>
      <c r="AI73" s="34"/>
      <c r="AJ73" s="8"/>
      <c r="AK73" s="19"/>
      <c r="AL73" s="19"/>
      <c r="AM73" s="349"/>
      <c r="AN73" s="21"/>
      <c r="AO73" s="360"/>
      <c r="AP73" s="455"/>
      <c r="AQ73" s="455"/>
      <c r="AR73" s="455"/>
      <c r="AS73" s="455"/>
      <c r="AT73" s="455"/>
      <c r="AU73" s="455"/>
      <c r="AV73" s="455"/>
      <c r="AW73" s="426"/>
      <c r="AX73" s="357"/>
      <c r="AY73" s="70"/>
      <c r="AZ73" s="70"/>
    </row>
    <row r="74" spans="2:52" ht="57.75" customHeight="1" x14ac:dyDescent="0.3">
      <c r="B74" s="444"/>
      <c r="C74" s="18"/>
      <c r="D74" s="23"/>
      <c r="E74" s="22"/>
      <c r="F74" s="359"/>
      <c r="G74" s="116"/>
      <c r="H74" s="22"/>
      <c r="I74" s="18"/>
      <c r="J74" s="348"/>
      <c r="K74" s="18"/>
      <c r="L74" s="348"/>
      <c r="M74" s="18"/>
      <c r="N74" s="348"/>
      <c r="O74" s="18"/>
      <c r="P74" s="348"/>
      <c r="Q74" s="18"/>
      <c r="R74" s="348"/>
      <c r="S74" s="18"/>
      <c r="T74" s="348"/>
      <c r="U74" s="18"/>
      <c r="V74" s="348"/>
      <c r="W74" s="19"/>
      <c r="X74" s="19"/>
      <c r="Y74" s="19"/>
      <c r="Z74" s="22"/>
      <c r="AA74" s="19"/>
      <c r="AB74" s="349"/>
      <c r="AC74" s="21"/>
      <c r="AD74" s="19"/>
      <c r="AE74" s="114"/>
      <c r="AF74" s="19"/>
      <c r="AG74" s="560"/>
      <c r="AH74" s="45"/>
      <c r="AI74" s="34"/>
      <c r="AJ74" s="8"/>
      <c r="AK74" s="19"/>
      <c r="AL74" s="19"/>
      <c r="AM74" s="349"/>
      <c r="AN74" s="21"/>
      <c r="AO74" s="360"/>
      <c r="AP74" s="455"/>
      <c r="AQ74" s="455"/>
      <c r="AR74" s="455"/>
      <c r="AS74" s="455"/>
      <c r="AT74" s="455"/>
      <c r="AU74" s="455"/>
      <c r="AV74" s="455"/>
      <c r="AW74" s="426"/>
      <c r="AX74" s="357"/>
      <c r="AY74" s="70"/>
      <c r="AZ74" s="70"/>
    </row>
    <row r="75" spans="2:52" ht="57.75" customHeight="1" x14ac:dyDescent="0.3">
      <c r="B75" s="444"/>
      <c r="C75" s="18"/>
      <c r="D75" s="23"/>
      <c r="E75" s="22"/>
      <c r="F75" s="359"/>
      <c r="G75" s="116"/>
      <c r="H75" s="22"/>
      <c r="I75" s="18"/>
      <c r="J75" s="348"/>
      <c r="K75" s="18"/>
      <c r="L75" s="348"/>
      <c r="M75" s="18"/>
      <c r="N75" s="348"/>
      <c r="O75" s="18"/>
      <c r="P75" s="348"/>
      <c r="Q75" s="18"/>
      <c r="R75" s="348"/>
      <c r="S75" s="18"/>
      <c r="T75" s="348"/>
      <c r="U75" s="18"/>
      <c r="V75" s="348"/>
      <c r="W75" s="19"/>
      <c r="X75" s="19"/>
      <c r="Y75" s="19"/>
      <c r="Z75" s="22"/>
      <c r="AA75" s="19"/>
      <c r="AB75" s="349"/>
      <c r="AC75" s="21"/>
      <c r="AD75" s="19"/>
      <c r="AE75" s="114"/>
      <c r="AF75" s="19"/>
      <c r="AG75" s="560"/>
      <c r="AH75" s="45"/>
      <c r="AI75" s="34"/>
      <c r="AJ75" s="8"/>
      <c r="AK75" s="19"/>
      <c r="AL75" s="19"/>
      <c r="AM75" s="19"/>
      <c r="AN75" s="21"/>
      <c r="AO75" s="360"/>
      <c r="AP75" s="455"/>
      <c r="AQ75" s="455"/>
      <c r="AR75" s="455"/>
      <c r="AS75" s="455"/>
      <c r="AT75" s="455"/>
      <c r="AU75" s="455"/>
      <c r="AV75" s="455"/>
      <c r="AW75" s="426"/>
      <c r="AX75" s="357"/>
      <c r="AY75" s="70"/>
      <c r="AZ75" s="70"/>
    </row>
    <row r="76" spans="2:52" ht="57.75" customHeight="1" x14ac:dyDescent="0.3">
      <c r="B76" s="444"/>
      <c r="C76" s="18"/>
      <c r="D76" s="23"/>
      <c r="E76" s="22"/>
      <c r="F76" s="359"/>
      <c r="G76" s="116"/>
      <c r="H76" s="22"/>
      <c r="I76" s="18"/>
      <c r="J76" s="348"/>
      <c r="K76" s="18"/>
      <c r="L76" s="348"/>
      <c r="M76" s="18"/>
      <c r="N76" s="348"/>
      <c r="O76" s="18"/>
      <c r="P76" s="348"/>
      <c r="Q76" s="18"/>
      <c r="R76" s="348"/>
      <c r="S76" s="18"/>
      <c r="T76" s="348"/>
      <c r="U76" s="18"/>
      <c r="V76" s="348"/>
      <c r="W76" s="19"/>
      <c r="X76" s="19"/>
      <c r="Y76" s="19"/>
      <c r="Z76" s="22"/>
      <c r="AA76" s="19"/>
      <c r="AB76" s="349"/>
      <c r="AC76" s="21"/>
      <c r="AD76" s="19"/>
      <c r="AE76" s="114"/>
      <c r="AF76" s="19"/>
      <c r="AG76" s="560"/>
      <c r="AH76" s="45"/>
      <c r="AI76" s="34"/>
      <c r="AJ76" s="8"/>
      <c r="AK76" s="19"/>
      <c r="AL76" s="19"/>
      <c r="AM76" s="19"/>
      <c r="AN76" s="21"/>
      <c r="AO76" s="360"/>
      <c r="AP76" s="455"/>
      <c r="AQ76" s="455"/>
      <c r="AR76" s="455"/>
      <c r="AS76" s="455"/>
      <c r="AT76" s="455"/>
      <c r="AU76" s="455"/>
      <c r="AV76" s="455"/>
      <c r="AW76" s="426"/>
      <c r="AX76" s="357"/>
      <c r="AY76" s="70"/>
      <c r="AZ76" s="70"/>
    </row>
    <row r="77" spans="2:52" ht="57.75" customHeight="1" x14ac:dyDescent="0.3">
      <c r="B77" s="444"/>
      <c r="C77" s="18"/>
      <c r="D77" s="23"/>
      <c r="E77" s="22"/>
      <c r="F77" s="359"/>
      <c r="G77" s="116"/>
      <c r="H77" s="22"/>
      <c r="I77" s="18"/>
      <c r="J77" s="348"/>
      <c r="K77" s="18"/>
      <c r="L77" s="348"/>
      <c r="M77" s="18"/>
      <c r="N77" s="348"/>
      <c r="O77" s="18"/>
      <c r="P77" s="348"/>
      <c r="Q77" s="18"/>
      <c r="R77" s="348"/>
      <c r="S77" s="18"/>
      <c r="T77" s="348"/>
      <c r="U77" s="18"/>
      <c r="V77" s="348"/>
      <c r="W77" s="19"/>
      <c r="X77" s="19"/>
      <c r="Y77" s="19"/>
      <c r="Z77" s="22"/>
      <c r="AA77" s="19"/>
      <c r="AB77" s="349"/>
      <c r="AC77" s="21"/>
      <c r="AD77" s="19"/>
      <c r="AE77" s="114"/>
      <c r="AF77" s="19"/>
      <c r="AG77" s="560"/>
      <c r="AH77" s="45"/>
      <c r="AI77" s="34"/>
      <c r="AJ77" s="8"/>
      <c r="AK77" s="19"/>
      <c r="AL77" s="19"/>
      <c r="AM77" s="19"/>
      <c r="AN77" s="21"/>
      <c r="AO77" s="360"/>
      <c r="AP77" s="455"/>
      <c r="AQ77" s="455"/>
      <c r="AR77" s="455"/>
      <c r="AS77" s="455"/>
      <c r="AT77" s="455"/>
      <c r="AU77" s="455"/>
      <c r="AV77" s="455"/>
      <c r="AW77" s="426"/>
      <c r="AX77" s="357"/>
      <c r="AY77" s="70"/>
      <c r="AZ77" s="70"/>
    </row>
    <row r="78" spans="2:52" ht="57.75" customHeight="1" x14ac:dyDescent="0.3">
      <c r="B78" s="444"/>
      <c r="C78" s="18"/>
      <c r="D78" s="23"/>
      <c r="E78" s="22"/>
      <c r="F78" s="117"/>
      <c r="G78" s="116"/>
      <c r="H78" s="22"/>
      <c r="I78" s="18"/>
      <c r="J78" s="348"/>
      <c r="K78" s="18"/>
      <c r="L78" s="348"/>
      <c r="M78" s="18"/>
      <c r="N78" s="348"/>
      <c r="O78" s="18"/>
      <c r="P78" s="348"/>
      <c r="Q78" s="18"/>
      <c r="R78" s="348"/>
      <c r="S78" s="18"/>
      <c r="T78" s="348"/>
      <c r="U78" s="18"/>
      <c r="V78" s="348"/>
      <c r="W78" s="19"/>
      <c r="X78" s="19"/>
      <c r="Y78" s="19"/>
      <c r="Z78" s="22"/>
      <c r="AA78" s="19"/>
      <c r="AB78" s="349"/>
      <c r="AC78" s="21"/>
      <c r="AD78" s="19"/>
      <c r="AE78" s="114"/>
      <c r="AF78" s="19"/>
      <c r="AG78" s="560"/>
      <c r="AH78" s="45"/>
      <c r="AI78" s="34"/>
      <c r="AJ78" s="8"/>
      <c r="AK78" s="19"/>
      <c r="AL78" s="19"/>
      <c r="AM78" s="19"/>
      <c r="AN78" s="21"/>
      <c r="AO78" s="360"/>
      <c r="AP78" s="455"/>
      <c r="AQ78" s="455"/>
      <c r="AR78" s="455"/>
      <c r="AS78" s="455"/>
      <c r="AT78" s="455"/>
      <c r="AU78" s="455"/>
      <c r="AV78" s="455"/>
      <c r="AW78" s="426"/>
      <c r="AX78" s="357"/>
      <c r="AY78" s="70"/>
      <c r="AZ78" s="70"/>
    </row>
    <row r="79" spans="2:52" ht="57.75" customHeight="1" x14ac:dyDescent="0.3">
      <c r="B79" s="444"/>
      <c r="C79" s="18"/>
      <c r="D79" s="23"/>
      <c r="E79" s="22"/>
      <c r="F79" s="117"/>
      <c r="G79" s="116"/>
      <c r="H79" s="22"/>
      <c r="I79" s="18"/>
      <c r="J79" s="348"/>
      <c r="K79" s="18"/>
      <c r="L79" s="348"/>
      <c r="M79" s="18"/>
      <c r="N79" s="348"/>
      <c r="O79" s="18"/>
      <c r="P79" s="348"/>
      <c r="Q79" s="18"/>
      <c r="R79" s="348"/>
      <c r="S79" s="18"/>
      <c r="T79" s="348"/>
      <c r="U79" s="18"/>
      <c r="V79" s="348"/>
      <c r="W79" s="19"/>
      <c r="X79" s="19"/>
      <c r="Y79" s="19"/>
      <c r="Z79" s="22"/>
      <c r="AA79" s="19"/>
      <c r="AB79" s="349"/>
      <c r="AC79" s="21"/>
      <c r="AD79" s="19"/>
      <c r="AE79" s="114"/>
      <c r="AF79" s="19"/>
      <c r="AG79" s="560"/>
      <c r="AH79" s="45"/>
      <c r="AI79" s="34"/>
      <c r="AJ79" s="8"/>
      <c r="AK79" s="19"/>
      <c r="AL79" s="19"/>
      <c r="AM79" s="19"/>
      <c r="AN79" s="21"/>
      <c r="AO79" s="360"/>
      <c r="AP79" s="455"/>
      <c r="AQ79" s="455"/>
      <c r="AR79" s="455"/>
      <c r="AS79" s="455"/>
      <c r="AT79" s="455"/>
      <c r="AU79" s="455"/>
      <c r="AV79" s="455"/>
      <c r="AW79" s="426"/>
      <c r="AX79" s="357"/>
      <c r="AY79" s="70"/>
      <c r="AZ79" s="70"/>
    </row>
    <row r="80" spans="2:52" ht="57.75" customHeight="1" x14ac:dyDescent="0.3">
      <c r="B80" s="444"/>
      <c r="C80" s="18"/>
      <c r="D80" s="23"/>
      <c r="E80" s="22"/>
      <c r="F80" s="117"/>
      <c r="G80" s="116"/>
      <c r="H80" s="22"/>
      <c r="I80" s="18"/>
      <c r="J80" s="348"/>
      <c r="K80" s="18"/>
      <c r="L80" s="348"/>
      <c r="M80" s="18"/>
      <c r="N80" s="348"/>
      <c r="O80" s="18"/>
      <c r="P80" s="348"/>
      <c r="Q80" s="18"/>
      <c r="R80" s="348"/>
      <c r="S80" s="18"/>
      <c r="T80" s="348"/>
      <c r="U80" s="18"/>
      <c r="V80" s="348"/>
      <c r="W80" s="19"/>
      <c r="X80" s="19"/>
      <c r="Y80" s="19"/>
      <c r="Z80" s="22"/>
      <c r="AA80" s="19"/>
      <c r="AB80" s="349"/>
      <c r="AC80" s="21"/>
      <c r="AD80" s="19"/>
      <c r="AE80" s="114"/>
      <c r="AF80" s="19"/>
      <c r="AG80" s="560"/>
      <c r="AH80" s="45"/>
      <c r="AI80" s="34"/>
      <c r="AJ80" s="8"/>
      <c r="AK80" s="19"/>
      <c r="AL80" s="19"/>
      <c r="AM80" s="19"/>
      <c r="AN80" s="21"/>
      <c r="AO80" s="360"/>
      <c r="AP80" s="455"/>
      <c r="AQ80" s="455"/>
      <c r="AR80" s="455"/>
      <c r="AS80" s="455"/>
      <c r="AT80" s="455"/>
      <c r="AU80" s="455"/>
      <c r="AV80" s="455"/>
      <c r="AW80" s="426"/>
      <c r="AX80" s="357"/>
      <c r="AY80" s="70"/>
      <c r="AZ80" s="70"/>
    </row>
    <row r="81" spans="2:52" ht="57.75" customHeight="1" x14ac:dyDescent="0.3">
      <c r="B81" s="444"/>
      <c r="C81" s="18"/>
      <c r="D81" s="23"/>
      <c r="E81" s="22"/>
      <c r="F81" s="117"/>
      <c r="G81" s="116"/>
      <c r="H81" s="22"/>
      <c r="I81" s="18"/>
      <c r="J81" s="348"/>
      <c r="K81" s="18"/>
      <c r="L81" s="348"/>
      <c r="M81" s="18"/>
      <c r="N81" s="348"/>
      <c r="O81" s="18"/>
      <c r="P81" s="348"/>
      <c r="Q81" s="18"/>
      <c r="R81" s="348"/>
      <c r="S81" s="18"/>
      <c r="T81" s="348"/>
      <c r="U81" s="18"/>
      <c r="V81" s="348"/>
      <c r="W81" s="19"/>
      <c r="X81" s="19"/>
      <c r="Y81" s="19"/>
      <c r="Z81" s="22"/>
      <c r="AA81" s="19"/>
      <c r="AB81" s="349"/>
      <c r="AC81" s="21"/>
      <c r="AD81" s="19"/>
      <c r="AE81" s="114"/>
      <c r="AF81" s="19"/>
      <c r="AG81" s="560"/>
      <c r="AH81" s="45"/>
      <c r="AI81" s="34"/>
      <c r="AJ81" s="8"/>
      <c r="AK81" s="19"/>
      <c r="AL81" s="19"/>
      <c r="AM81" s="19"/>
      <c r="AN81" s="21"/>
      <c r="AO81" s="70"/>
      <c r="AP81" s="454"/>
      <c r="AQ81" s="454"/>
      <c r="AR81" s="454"/>
      <c r="AS81" s="454"/>
      <c r="AT81" s="454"/>
      <c r="AU81" s="454"/>
      <c r="AV81" s="454"/>
      <c r="AW81" s="427"/>
      <c r="AX81" s="357"/>
      <c r="AY81" s="70"/>
      <c r="AZ81" s="70"/>
    </row>
    <row r="82" spans="2:52" ht="57.75" customHeight="1" x14ac:dyDescent="0.3">
      <c r="B82" s="444"/>
      <c r="C82" s="18"/>
      <c r="D82" s="23"/>
      <c r="E82" s="22"/>
      <c r="F82" s="117"/>
      <c r="G82" s="116"/>
      <c r="H82" s="22"/>
      <c r="I82" s="18"/>
      <c r="J82" s="348"/>
      <c r="K82" s="18"/>
      <c r="L82" s="348"/>
      <c r="M82" s="18"/>
      <c r="N82" s="348"/>
      <c r="O82" s="18"/>
      <c r="P82" s="348"/>
      <c r="Q82" s="18"/>
      <c r="R82" s="348"/>
      <c r="S82" s="18"/>
      <c r="T82" s="348"/>
      <c r="U82" s="18"/>
      <c r="V82" s="348"/>
      <c r="W82" s="19"/>
      <c r="X82" s="19"/>
      <c r="Y82" s="19"/>
      <c r="Z82" s="22"/>
      <c r="AA82" s="19"/>
      <c r="AB82" s="349"/>
      <c r="AC82" s="21"/>
      <c r="AD82" s="19"/>
      <c r="AE82" s="114"/>
      <c r="AF82" s="19"/>
      <c r="AG82" s="560"/>
      <c r="AH82" s="45"/>
      <c r="AI82" s="34"/>
      <c r="AJ82" s="8"/>
      <c r="AK82" s="19"/>
      <c r="AL82" s="19"/>
      <c r="AM82" s="19"/>
      <c r="AN82" s="21"/>
      <c r="AO82" s="70"/>
      <c r="AP82" s="454"/>
      <c r="AQ82" s="454"/>
      <c r="AR82" s="454"/>
      <c r="AS82" s="454"/>
      <c r="AT82" s="454"/>
      <c r="AU82" s="454"/>
      <c r="AV82" s="454"/>
      <c r="AW82" s="427"/>
      <c r="AX82" s="357"/>
      <c r="AY82" s="70"/>
      <c r="AZ82" s="70"/>
    </row>
    <row r="83" spans="2:52" ht="57.75" customHeight="1" x14ac:dyDescent="0.3">
      <c r="B83" s="444"/>
      <c r="C83" s="18"/>
      <c r="D83" s="23"/>
      <c r="E83" s="22"/>
      <c r="F83" s="117"/>
      <c r="G83" s="116"/>
      <c r="H83" s="22"/>
      <c r="I83" s="18"/>
      <c r="J83" s="348"/>
      <c r="K83" s="18"/>
      <c r="L83" s="348"/>
      <c r="M83" s="18"/>
      <c r="N83" s="348"/>
      <c r="O83" s="18"/>
      <c r="P83" s="348"/>
      <c r="Q83" s="18"/>
      <c r="R83" s="348"/>
      <c r="S83" s="18"/>
      <c r="T83" s="348"/>
      <c r="U83" s="18"/>
      <c r="V83" s="348"/>
      <c r="W83" s="19"/>
      <c r="X83" s="19"/>
      <c r="Y83" s="19"/>
      <c r="Z83" s="22"/>
      <c r="AA83" s="19"/>
      <c r="AB83" s="349"/>
      <c r="AC83" s="21"/>
      <c r="AD83" s="19"/>
      <c r="AE83" s="114"/>
      <c r="AF83" s="19"/>
      <c r="AG83" s="560"/>
      <c r="AH83" s="45"/>
      <c r="AI83" s="34"/>
      <c r="AJ83" s="8"/>
      <c r="AK83" s="19"/>
      <c r="AL83" s="19"/>
      <c r="AM83" s="19"/>
      <c r="AN83" s="21"/>
      <c r="AO83" s="70"/>
      <c r="AP83" s="454"/>
      <c r="AQ83" s="454"/>
      <c r="AR83" s="454"/>
      <c r="AS83" s="454"/>
      <c r="AT83" s="454"/>
      <c r="AU83" s="454"/>
      <c r="AV83" s="454"/>
      <c r="AW83" s="427"/>
      <c r="AX83" s="357"/>
      <c r="AY83" s="70"/>
      <c r="AZ83" s="70"/>
    </row>
    <row r="84" spans="2:52" ht="57.75" customHeight="1" x14ac:dyDescent="0.3">
      <c r="B84" s="444"/>
      <c r="C84" s="18"/>
      <c r="D84" s="23"/>
      <c r="E84" s="22"/>
      <c r="F84" s="117"/>
      <c r="G84" s="116"/>
      <c r="H84" s="22"/>
      <c r="I84" s="18"/>
      <c r="J84" s="348"/>
      <c r="K84" s="18"/>
      <c r="L84" s="348"/>
      <c r="M84" s="18"/>
      <c r="N84" s="348"/>
      <c r="O84" s="18"/>
      <c r="P84" s="348"/>
      <c r="Q84" s="18"/>
      <c r="R84" s="348"/>
      <c r="S84" s="18"/>
      <c r="T84" s="348"/>
      <c r="U84" s="18"/>
      <c r="V84" s="348"/>
      <c r="W84" s="19"/>
      <c r="X84" s="19"/>
      <c r="Y84" s="19"/>
      <c r="Z84" s="22"/>
      <c r="AA84" s="19"/>
      <c r="AB84" s="349"/>
      <c r="AC84" s="21"/>
      <c r="AD84" s="19"/>
      <c r="AE84" s="114"/>
      <c r="AF84" s="19"/>
      <c r="AG84" s="560"/>
      <c r="AH84" s="45"/>
      <c r="AI84" s="34"/>
      <c r="AJ84" s="8"/>
      <c r="AK84" s="19"/>
      <c r="AL84" s="19"/>
      <c r="AM84" s="19"/>
      <c r="AN84" s="21"/>
      <c r="AO84" s="70"/>
      <c r="AP84" s="454"/>
      <c r="AQ84" s="454"/>
      <c r="AR84" s="454"/>
      <c r="AS84" s="454"/>
      <c r="AT84" s="454"/>
      <c r="AU84" s="454"/>
      <c r="AV84" s="454"/>
      <c r="AW84" s="427"/>
      <c r="AX84" s="357"/>
      <c r="AY84" s="70"/>
      <c r="AZ84" s="70"/>
    </row>
    <row r="85" spans="2:52" ht="57.75" customHeight="1" x14ac:dyDescent="0.3">
      <c r="B85" s="444"/>
      <c r="C85" s="18"/>
      <c r="D85" s="23"/>
      <c r="E85" s="22"/>
      <c r="F85" s="117"/>
      <c r="G85" s="116"/>
      <c r="H85" s="22"/>
      <c r="I85" s="18"/>
      <c r="J85" s="348"/>
      <c r="K85" s="18"/>
      <c r="L85" s="348"/>
      <c r="M85" s="18"/>
      <c r="N85" s="348"/>
      <c r="O85" s="18"/>
      <c r="P85" s="348"/>
      <c r="Q85" s="18"/>
      <c r="R85" s="348"/>
      <c r="S85" s="18"/>
      <c r="T85" s="348"/>
      <c r="U85" s="18"/>
      <c r="V85" s="348"/>
      <c r="W85" s="19"/>
      <c r="X85" s="19"/>
      <c r="Y85" s="19"/>
      <c r="Z85" s="22"/>
      <c r="AA85" s="19"/>
      <c r="AB85" s="349"/>
      <c r="AC85" s="21"/>
      <c r="AD85" s="19"/>
      <c r="AE85" s="114"/>
      <c r="AF85" s="19"/>
      <c r="AG85" s="560"/>
      <c r="AH85" s="45"/>
      <c r="AI85" s="34"/>
      <c r="AJ85" s="8"/>
      <c r="AK85" s="19"/>
      <c r="AL85" s="19"/>
      <c r="AM85" s="19"/>
      <c r="AN85" s="21"/>
      <c r="AO85" s="70"/>
      <c r="AP85" s="454"/>
      <c r="AQ85" s="454"/>
      <c r="AR85" s="454"/>
      <c r="AS85" s="454"/>
      <c r="AT85" s="454"/>
      <c r="AU85" s="454"/>
      <c r="AV85" s="454"/>
      <c r="AW85" s="427"/>
      <c r="AX85" s="357"/>
      <c r="AY85" s="70"/>
      <c r="AZ85" s="70"/>
    </row>
    <row r="86" spans="2:52" ht="57.75" customHeight="1" x14ac:dyDescent="0.3">
      <c r="B86" s="444"/>
      <c r="C86" s="18"/>
      <c r="D86" s="23"/>
      <c r="E86" s="22"/>
      <c r="F86" s="117"/>
      <c r="G86" s="116"/>
      <c r="H86" s="22"/>
      <c r="I86" s="18"/>
      <c r="J86" s="348"/>
      <c r="K86" s="18"/>
      <c r="L86" s="348"/>
      <c r="M86" s="18"/>
      <c r="N86" s="348"/>
      <c r="O86" s="18"/>
      <c r="P86" s="348"/>
      <c r="Q86" s="18"/>
      <c r="R86" s="348"/>
      <c r="S86" s="18"/>
      <c r="T86" s="348"/>
      <c r="U86" s="18"/>
      <c r="V86" s="348"/>
      <c r="W86" s="19"/>
      <c r="X86" s="19"/>
      <c r="Y86" s="19"/>
      <c r="Z86" s="22"/>
      <c r="AA86" s="19"/>
      <c r="AB86" s="349"/>
      <c r="AC86" s="21"/>
      <c r="AD86" s="19"/>
      <c r="AE86" s="114"/>
      <c r="AF86" s="19"/>
      <c r="AG86" s="560"/>
      <c r="AH86" s="45"/>
      <c r="AI86" s="34"/>
      <c r="AJ86" s="8"/>
      <c r="AK86" s="19"/>
      <c r="AL86" s="19"/>
      <c r="AM86" s="19"/>
      <c r="AN86" s="21"/>
      <c r="AO86" s="70"/>
      <c r="AP86" s="454"/>
      <c r="AQ86" s="454"/>
      <c r="AR86" s="454"/>
      <c r="AS86" s="454"/>
      <c r="AT86" s="454"/>
      <c r="AU86" s="454"/>
      <c r="AV86" s="454"/>
      <c r="AW86" s="427"/>
      <c r="AX86" s="357"/>
      <c r="AY86" s="70"/>
      <c r="AZ86" s="70"/>
    </row>
    <row r="87" spans="2:52" ht="57.75" customHeight="1" x14ac:dyDescent="0.3">
      <c r="B87" s="444"/>
      <c r="C87" s="18"/>
      <c r="D87" s="23"/>
      <c r="E87" s="22"/>
      <c r="F87" s="117"/>
      <c r="G87" s="116"/>
      <c r="H87" s="22"/>
      <c r="I87" s="18"/>
      <c r="J87" s="348"/>
      <c r="K87" s="18"/>
      <c r="L87" s="348"/>
      <c r="M87" s="18"/>
      <c r="N87" s="348"/>
      <c r="O87" s="18"/>
      <c r="P87" s="348"/>
      <c r="Q87" s="18"/>
      <c r="R87" s="348"/>
      <c r="S87" s="18"/>
      <c r="T87" s="348"/>
      <c r="U87" s="18"/>
      <c r="V87" s="348"/>
      <c r="W87" s="19"/>
      <c r="X87" s="19"/>
      <c r="Y87" s="19"/>
      <c r="Z87" s="22"/>
      <c r="AA87" s="19"/>
      <c r="AB87" s="349"/>
      <c r="AC87" s="21"/>
      <c r="AD87" s="19"/>
      <c r="AE87" s="114"/>
      <c r="AF87" s="19"/>
      <c r="AG87" s="560"/>
      <c r="AH87" s="45"/>
      <c r="AI87" s="34"/>
      <c r="AJ87" s="8"/>
      <c r="AK87" s="19"/>
      <c r="AL87" s="19"/>
      <c r="AM87" s="19"/>
      <c r="AN87" s="21"/>
      <c r="AO87" s="70"/>
      <c r="AP87" s="454"/>
      <c r="AQ87" s="454"/>
      <c r="AR87" s="454"/>
      <c r="AS87" s="454"/>
      <c r="AT87" s="454"/>
      <c r="AU87" s="454"/>
      <c r="AV87" s="454"/>
      <c r="AW87" s="427"/>
      <c r="AX87" s="357"/>
      <c r="AY87" s="70"/>
      <c r="AZ87" s="70"/>
    </row>
    <row r="88" spans="2:52" ht="57.75" customHeight="1" x14ac:dyDescent="0.3">
      <c r="B88" s="444"/>
      <c r="C88" s="18"/>
      <c r="D88" s="23"/>
      <c r="E88" s="22"/>
      <c r="F88" s="117"/>
      <c r="G88" s="116"/>
      <c r="H88" s="22"/>
      <c r="I88" s="18"/>
      <c r="J88" s="348"/>
      <c r="K88" s="18"/>
      <c r="L88" s="348"/>
      <c r="M88" s="18"/>
      <c r="N88" s="348"/>
      <c r="O88" s="18"/>
      <c r="P88" s="348"/>
      <c r="Q88" s="18"/>
      <c r="R88" s="348"/>
      <c r="S88" s="18"/>
      <c r="T88" s="348"/>
      <c r="U88" s="18"/>
      <c r="V88" s="348"/>
      <c r="W88" s="19"/>
      <c r="X88" s="19"/>
      <c r="Y88" s="19"/>
      <c r="Z88" s="22"/>
      <c r="AA88" s="19"/>
      <c r="AB88" s="349"/>
      <c r="AC88" s="21"/>
      <c r="AD88" s="19"/>
      <c r="AE88" s="114"/>
      <c r="AF88" s="19"/>
      <c r="AG88" s="560"/>
      <c r="AH88" s="45"/>
      <c r="AI88" s="34"/>
      <c r="AJ88" s="8"/>
      <c r="AK88" s="19"/>
      <c r="AL88" s="19"/>
      <c r="AM88" s="19"/>
      <c r="AN88" s="21"/>
      <c r="AO88" s="70"/>
      <c r="AP88" s="454"/>
      <c r="AQ88" s="454"/>
      <c r="AR88" s="454"/>
      <c r="AS88" s="454"/>
      <c r="AT88" s="454"/>
      <c r="AU88" s="454"/>
      <c r="AV88" s="454"/>
      <c r="AW88" s="427"/>
      <c r="AX88" s="357"/>
      <c r="AY88" s="70"/>
      <c r="AZ88" s="70"/>
    </row>
    <row r="89" spans="2:52" ht="57.75" customHeight="1" x14ac:dyDescent="0.3">
      <c r="B89" s="444"/>
      <c r="C89" s="18"/>
      <c r="D89" s="23"/>
      <c r="E89" s="22"/>
      <c r="F89" s="117"/>
      <c r="G89" s="116"/>
      <c r="H89" s="22"/>
      <c r="I89" s="18"/>
      <c r="J89" s="348"/>
      <c r="K89" s="18"/>
      <c r="L89" s="348"/>
      <c r="M89" s="18"/>
      <c r="N89" s="348"/>
      <c r="O89" s="18"/>
      <c r="P89" s="348"/>
      <c r="Q89" s="18"/>
      <c r="R89" s="348"/>
      <c r="S89" s="18"/>
      <c r="T89" s="348"/>
      <c r="U89" s="18"/>
      <c r="V89" s="348"/>
      <c r="W89" s="19"/>
      <c r="X89" s="19"/>
      <c r="Y89" s="19"/>
      <c r="Z89" s="22"/>
      <c r="AA89" s="19"/>
      <c r="AB89" s="349"/>
      <c r="AC89" s="21"/>
      <c r="AD89" s="19"/>
      <c r="AE89" s="114"/>
      <c r="AF89" s="19"/>
      <c r="AG89" s="560"/>
      <c r="AH89" s="45"/>
      <c r="AI89" s="34"/>
      <c r="AJ89" s="8"/>
      <c r="AK89" s="19"/>
      <c r="AL89" s="19"/>
      <c r="AM89" s="19"/>
      <c r="AN89" s="21"/>
      <c r="AO89" s="70"/>
      <c r="AP89" s="454"/>
      <c r="AQ89" s="454"/>
      <c r="AR89" s="454"/>
      <c r="AS89" s="454"/>
      <c r="AT89" s="454"/>
      <c r="AU89" s="454"/>
      <c r="AV89" s="454"/>
      <c r="AW89" s="427"/>
      <c r="AX89" s="357"/>
      <c r="AY89" s="70"/>
      <c r="AZ89" s="70"/>
    </row>
    <row r="90" spans="2:52" ht="57.75" customHeight="1" x14ac:dyDescent="0.3">
      <c r="B90" s="444"/>
      <c r="C90" s="18"/>
      <c r="D90" s="23"/>
      <c r="E90" s="22"/>
      <c r="F90" s="117"/>
      <c r="G90" s="116"/>
      <c r="H90" s="22"/>
      <c r="I90" s="18"/>
      <c r="J90" s="348"/>
      <c r="K90" s="18"/>
      <c r="L90" s="348"/>
      <c r="M90" s="18"/>
      <c r="N90" s="348"/>
      <c r="O90" s="18"/>
      <c r="P90" s="348"/>
      <c r="Q90" s="18"/>
      <c r="R90" s="348"/>
      <c r="S90" s="18"/>
      <c r="T90" s="348"/>
      <c r="U90" s="18"/>
      <c r="V90" s="348"/>
      <c r="W90" s="19"/>
      <c r="X90" s="19"/>
      <c r="Y90" s="19"/>
      <c r="Z90" s="22"/>
      <c r="AA90" s="19"/>
      <c r="AB90" s="19"/>
      <c r="AC90" s="21"/>
      <c r="AD90" s="19"/>
      <c r="AE90" s="114"/>
      <c r="AF90" s="19"/>
      <c r="AG90" s="560"/>
      <c r="AH90" s="45"/>
      <c r="AI90" s="34"/>
      <c r="AJ90" s="8"/>
      <c r="AK90" s="19"/>
      <c r="AL90" s="19"/>
      <c r="AM90" s="19"/>
      <c r="AN90" s="21"/>
      <c r="AO90" s="70"/>
      <c r="AP90" s="454"/>
      <c r="AQ90" s="454"/>
      <c r="AR90" s="454"/>
      <c r="AS90" s="454"/>
      <c r="AT90" s="454"/>
      <c r="AU90" s="454"/>
      <c r="AV90" s="454"/>
      <c r="AW90" s="427"/>
      <c r="AX90" s="357"/>
      <c r="AY90" s="70"/>
      <c r="AZ90" s="70"/>
    </row>
    <row r="91" spans="2:52" ht="57.75" customHeight="1" x14ac:dyDescent="0.3">
      <c r="B91" s="444"/>
      <c r="C91" s="18"/>
      <c r="D91" s="23"/>
      <c r="E91" s="22"/>
      <c r="F91" s="117"/>
      <c r="G91" s="116"/>
      <c r="H91" s="22"/>
      <c r="I91" s="18"/>
      <c r="J91" s="348"/>
      <c r="K91" s="18"/>
      <c r="L91" s="348"/>
      <c r="M91" s="18"/>
      <c r="N91" s="348"/>
      <c r="O91" s="18"/>
      <c r="P91" s="348"/>
      <c r="Q91" s="18"/>
      <c r="R91" s="348"/>
      <c r="S91" s="18"/>
      <c r="T91" s="348"/>
      <c r="U91" s="18"/>
      <c r="V91" s="348"/>
      <c r="W91" s="19"/>
      <c r="X91" s="19"/>
      <c r="Y91" s="19"/>
      <c r="Z91" s="22"/>
      <c r="AA91" s="19"/>
      <c r="AB91" s="19"/>
      <c r="AC91" s="21"/>
      <c r="AD91" s="19"/>
      <c r="AE91" s="114"/>
      <c r="AF91" s="19"/>
      <c r="AG91" s="560"/>
      <c r="AH91" s="45"/>
      <c r="AI91" s="34"/>
      <c r="AJ91" s="8"/>
      <c r="AK91" s="19"/>
      <c r="AL91" s="19"/>
      <c r="AM91" s="19"/>
      <c r="AN91" s="21"/>
      <c r="AO91" s="70"/>
      <c r="AP91" s="454"/>
      <c r="AQ91" s="454"/>
      <c r="AR91" s="454"/>
      <c r="AS91" s="454"/>
      <c r="AT91" s="454"/>
      <c r="AU91" s="454"/>
      <c r="AV91" s="454"/>
      <c r="AW91" s="427"/>
      <c r="AX91" s="357"/>
      <c r="AY91" s="70"/>
      <c r="AZ91" s="70"/>
    </row>
    <row r="92" spans="2:52" ht="57.75" customHeight="1" x14ac:dyDescent="0.3">
      <c r="B92" s="444"/>
      <c r="C92" s="18"/>
      <c r="D92" s="23"/>
      <c r="E92" s="22"/>
      <c r="F92" s="117"/>
      <c r="G92" s="116"/>
      <c r="H92" s="22"/>
      <c r="I92" s="18"/>
      <c r="J92" s="348"/>
      <c r="K92" s="18"/>
      <c r="L92" s="348"/>
      <c r="M92" s="18"/>
      <c r="N92" s="348"/>
      <c r="O92" s="18"/>
      <c r="P92" s="348"/>
      <c r="Q92" s="18"/>
      <c r="R92" s="348"/>
      <c r="S92" s="18"/>
      <c r="T92" s="348"/>
      <c r="U92" s="18"/>
      <c r="V92" s="348"/>
      <c r="W92" s="19"/>
      <c r="X92" s="19"/>
      <c r="Y92" s="19"/>
      <c r="Z92" s="22"/>
      <c r="AA92" s="19"/>
      <c r="AB92" s="19"/>
      <c r="AC92" s="21"/>
      <c r="AD92" s="19"/>
      <c r="AE92" s="114"/>
      <c r="AF92" s="19"/>
      <c r="AG92" s="560"/>
      <c r="AH92" s="45"/>
      <c r="AI92" s="34"/>
      <c r="AJ92" s="8"/>
      <c r="AK92" s="19"/>
      <c r="AL92" s="19"/>
      <c r="AM92" s="19"/>
      <c r="AN92" s="21"/>
      <c r="AO92" s="70"/>
      <c r="AP92" s="454"/>
      <c r="AQ92" s="454"/>
      <c r="AR92" s="454"/>
      <c r="AS92" s="454"/>
      <c r="AT92" s="454"/>
      <c r="AU92" s="454"/>
      <c r="AV92" s="454"/>
      <c r="AW92" s="427"/>
      <c r="AX92" s="357"/>
      <c r="AY92" s="70"/>
      <c r="AZ92" s="70"/>
    </row>
    <row r="93" spans="2:52" ht="57.75" customHeight="1" x14ac:dyDescent="0.3">
      <c r="B93" s="444"/>
      <c r="C93" s="18"/>
      <c r="D93" s="23"/>
      <c r="E93" s="22"/>
      <c r="F93" s="117"/>
      <c r="G93" s="116"/>
      <c r="H93" s="22"/>
      <c r="I93" s="18"/>
      <c r="J93" s="348"/>
      <c r="K93" s="18"/>
      <c r="L93" s="348"/>
      <c r="M93" s="18"/>
      <c r="N93" s="348"/>
      <c r="O93" s="18"/>
      <c r="P93" s="348"/>
      <c r="Q93" s="18"/>
      <c r="R93" s="348"/>
      <c r="S93" s="18"/>
      <c r="T93" s="348"/>
      <c r="U93" s="18"/>
      <c r="V93" s="348"/>
      <c r="W93" s="19"/>
      <c r="X93" s="19"/>
      <c r="Y93" s="19"/>
      <c r="Z93" s="22"/>
      <c r="AA93" s="19"/>
      <c r="AB93" s="19"/>
      <c r="AC93" s="21"/>
      <c r="AD93" s="19"/>
      <c r="AE93" s="114"/>
      <c r="AF93" s="19"/>
      <c r="AG93" s="560"/>
      <c r="AH93" s="45"/>
      <c r="AI93" s="34"/>
      <c r="AJ93" s="8"/>
      <c r="AK93" s="19"/>
      <c r="AL93" s="19"/>
      <c r="AM93" s="19"/>
      <c r="AN93" s="21"/>
      <c r="AO93" s="70"/>
      <c r="AP93" s="454"/>
      <c r="AQ93" s="454"/>
      <c r="AR93" s="454"/>
      <c r="AS93" s="454"/>
      <c r="AT93" s="454"/>
      <c r="AU93" s="454"/>
      <c r="AV93" s="454"/>
      <c r="AW93" s="427"/>
      <c r="AX93" s="357"/>
      <c r="AY93" s="70"/>
      <c r="AZ93" s="70"/>
    </row>
    <row r="94" spans="2:52" ht="57.75" customHeight="1" x14ac:dyDescent="0.3">
      <c r="B94" s="444"/>
      <c r="C94" s="18"/>
      <c r="D94" s="23"/>
      <c r="E94" s="22"/>
      <c r="F94" s="117"/>
      <c r="G94" s="116"/>
      <c r="H94" s="22"/>
      <c r="I94" s="18"/>
      <c r="J94" s="348"/>
      <c r="K94" s="18"/>
      <c r="L94" s="348"/>
      <c r="M94" s="18"/>
      <c r="N94" s="348"/>
      <c r="O94" s="18"/>
      <c r="P94" s="348"/>
      <c r="Q94" s="18"/>
      <c r="R94" s="348"/>
      <c r="S94" s="18"/>
      <c r="T94" s="348"/>
      <c r="U94" s="18"/>
      <c r="V94" s="348"/>
      <c r="W94" s="19"/>
      <c r="X94" s="19"/>
      <c r="Y94" s="19"/>
      <c r="Z94" s="22"/>
      <c r="AA94" s="19"/>
      <c r="AB94" s="19"/>
      <c r="AC94" s="21"/>
      <c r="AD94" s="19"/>
      <c r="AE94" s="114"/>
      <c r="AF94" s="19"/>
      <c r="AG94" s="560"/>
      <c r="AH94" s="45"/>
      <c r="AI94" s="34"/>
      <c r="AJ94" s="8"/>
      <c r="AK94" s="19"/>
      <c r="AL94" s="19"/>
      <c r="AM94" s="19"/>
      <c r="AN94" s="21"/>
      <c r="AO94" s="70"/>
      <c r="AP94" s="454"/>
      <c r="AQ94" s="454"/>
      <c r="AR94" s="454"/>
      <c r="AS94" s="454"/>
      <c r="AT94" s="454"/>
      <c r="AU94" s="454"/>
      <c r="AV94" s="454"/>
      <c r="AW94" s="427"/>
      <c r="AX94" s="357"/>
      <c r="AY94" s="70"/>
      <c r="AZ94" s="70"/>
    </row>
    <row r="95" spans="2:52" ht="57.75" customHeight="1" x14ac:dyDescent="0.3">
      <c r="B95" s="444"/>
      <c r="C95" s="18"/>
      <c r="D95" s="23"/>
      <c r="E95" s="22"/>
      <c r="F95" s="117"/>
      <c r="G95" s="116"/>
      <c r="H95" s="22"/>
      <c r="I95" s="18"/>
      <c r="J95" s="348"/>
      <c r="K95" s="18"/>
      <c r="L95" s="348"/>
      <c r="M95" s="18"/>
      <c r="N95" s="348"/>
      <c r="O95" s="18"/>
      <c r="P95" s="348"/>
      <c r="Q95" s="18"/>
      <c r="R95" s="348"/>
      <c r="S95" s="18"/>
      <c r="T95" s="348"/>
      <c r="U95" s="18"/>
      <c r="V95" s="348"/>
      <c r="W95" s="19"/>
      <c r="X95" s="19"/>
      <c r="Y95" s="19"/>
      <c r="Z95" s="22"/>
      <c r="AA95" s="19"/>
      <c r="AB95" s="19"/>
      <c r="AC95" s="21"/>
      <c r="AD95" s="19"/>
      <c r="AE95" s="114"/>
      <c r="AF95" s="19"/>
      <c r="AG95" s="560"/>
      <c r="AH95" s="45"/>
      <c r="AI95" s="34"/>
      <c r="AJ95" s="8"/>
      <c r="AK95" s="19"/>
      <c r="AL95" s="19"/>
      <c r="AM95" s="19"/>
      <c r="AN95" s="21"/>
      <c r="AO95" s="70"/>
      <c r="AP95" s="454"/>
      <c r="AQ95" s="454"/>
      <c r="AR95" s="454"/>
      <c r="AS95" s="454"/>
      <c r="AT95" s="454"/>
      <c r="AU95" s="454"/>
      <c r="AV95" s="454"/>
      <c r="AW95" s="427"/>
      <c r="AX95" s="357"/>
      <c r="AY95" s="70"/>
      <c r="AZ95" s="70"/>
    </row>
    <row r="96" spans="2:52" ht="57.75" customHeight="1" x14ac:dyDescent="0.3">
      <c r="B96" s="444"/>
      <c r="C96" s="18"/>
      <c r="D96" s="23"/>
      <c r="E96" s="22"/>
      <c r="F96" s="117"/>
      <c r="G96" s="116"/>
      <c r="H96" s="22"/>
      <c r="I96" s="18"/>
      <c r="J96" s="348"/>
      <c r="K96" s="18"/>
      <c r="L96" s="348"/>
      <c r="M96" s="18"/>
      <c r="N96" s="348"/>
      <c r="O96" s="18"/>
      <c r="P96" s="348"/>
      <c r="Q96" s="18"/>
      <c r="R96" s="348"/>
      <c r="S96" s="18"/>
      <c r="T96" s="348"/>
      <c r="U96" s="18"/>
      <c r="V96" s="348"/>
      <c r="W96" s="19"/>
      <c r="X96" s="19"/>
      <c r="Y96" s="19"/>
      <c r="Z96" s="22"/>
      <c r="AA96" s="19"/>
      <c r="AB96" s="19"/>
      <c r="AC96" s="21"/>
      <c r="AD96" s="19"/>
      <c r="AE96" s="114"/>
      <c r="AF96" s="19"/>
      <c r="AG96" s="560"/>
      <c r="AH96" s="45"/>
      <c r="AI96" s="34"/>
      <c r="AJ96" s="8"/>
      <c r="AK96" s="19"/>
      <c r="AL96" s="19"/>
      <c r="AM96" s="19"/>
      <c r="AN96" s="21"/>
      <c r="AO96" s="70"/>
      <c r="AP96" s="454"/>
      <c r="AQ96" s="454"/>
      <c r="AR96" s="454"/>
      <c r="AS96" s="454"/>
      <c r="AT96" s="454"/>
      <c r="AU96" s="454"/>
      <c r="AV96" s="454"/>
      <c r="AW96" s="427"/>
      <c r="AX96" s="357"/>
      <c r="AY96" s="70"/>
      <c r="AZ96" s="70"/>
    </row>
    <row r="97" spans="2:52" ht="57.75" customHeight="1" x14ac:dyDescent="0.3">
      <c r="B97" s="444"/>
      <c r="C97" s="18"/>
      <c r="D97" s="23"/>
      <c r="E97" s="22"/>
      <c r="F97" s="117"/>
      <c r="G97" s="116"/>
      <c r="H97" s="22"/>
      <c r="I97" s="18"/>
      <c r="J97" s="348"/>
      <c r="K97" s="18"/>
      <c r="L97" s="348"/>
      <c r="M97" s="18"/>
      <c r="N97" s="348"/>
      <c r="O97" s="18"/>
      <c r="P97" s="348"/>
      <c r="Q97" s="18"/>
      <c r="R97" s="348"/>
      <c r="S97" s="18"/>
      <c r="T97" s="348"/>
      <c r="U97" s="18"/>
      <c r="V97" s="348"/>
      <c r="W97" s="19"/>
      <c r="X97" s="19"/>
      <c r="Y97" s="19"/>
      <c r="Z97" s="22"/>
      <c r="AA97" s="19"/>
      <c r="AB97" s="19"/>
      <c r="AC97" s="21"/>
      <c r="AD97" s="19"/>
      <c r="AE97" s="114"/>
      <c r="AF97" s="19"/>
      <c r="AG97" s="560"/>
      <c r="AH97" s="45"/>
      <c r="AI97" s="34"/>
      <c r="AJ97" s="8"/>
      <c r="AK97" s="19"/>
      <c r="AL97" s="19"/>
      <c r="AM97" s="19"/>
      <c r="AN97" s="21"/>
      <c r="AO97" s="70"/>
      <c r="AP97" s="454"/>
      <c r="AQ97" s="454"/>
      <c r="AR97" s="454"/>
      <c r="AS97" s="454"/>
      <c r="AT97" s="454"/>
      <c r="AU97" s="454"/>
      <c r="AV97" s="454"/>
      <c r="AW97" s="427"/>
      <c r="AX97" s="357"/>
      <c r="AY97" s="70"/>
      <c r="AZ97" s="70"/>
    </row>
    <row r="98" spans="2:52" ht="57.75" customHeight="1" x14ac:dyDescent="0.3">
      <c r="B98" s="444"/>
      <c r="C98" s="18"/>
      <c r="D98" s="23"/>
      <c r="E98" s="22"/>
      <c r="F98" s="117"/>
      <c r="G98" s="116"/>
      <c r="H98" s="22"/>
      <c r="I98" s="18"/>
      <c r="J98" s="348"/>
      <c r="K98" s="18"/>
      <c r="L98" s="348"/>
      <c r="M98" s="18"/>
      <c r="N98" s="348"/>
      <c r="O98" s="18"/>
      <c r="P98" s="348"/>
      <c r="Q98" s="18"/>
      <c r="R98" s="348"/>
      <c r="S98" s="18"/>
      <c r="T98" s="348"/>
      <c r="U98" s="18"/>
      <c r="V98" s="348"/>
      <c r="W98" s="19"/>
      <c r="X98" s="19"/>
      <c r="Y98" s="19"/>
      <c r="Z98" s="22"/>
      <c r="AA98" s="19"/>
      <c r="AB98" s="19"/>
      <c r="AC98" s="21"/>
      <c r="AD98" s="19"/>
      <c r="AE98" s="114"/>
      <c r="AF98" s="19"/>
      <c r="AG98" s="560"/>
      <c r="AH98" s="45"/>
      <c r="AI98" s="34"/>
      <c r="AJ98" s="8"/>
      <c r="AK98" s="19"/>
      <c r="AL98" s="19"/>
      <c r="AM98" s="19"/>
      <c r="AN98" s="21"/>
      <c r="AO98" s="70"/>
      <c r="AP98" s="454"/>
      <c r="AQ98" s="454"/>
      <c r="AR98" s="454"/>
      <c r="AS98" s="454"/>
      <c r="AT98" s="454"/>
      <c r="AU98" s="454"/>
      <c r="AV98" s="454"/>
      <c r="AW98" s="427"/>
      <c r="AX98" s="357"/>
      <c r="AY98" s="70"/>
      <c r="AZ98" s="70"/>
    </row>
    <row r="99" spans="2:52" ht="57.75" customHeight="1" x14ac:dyDescent="0.3">
      <c r="B99" s="444"/>
      <c r="C99" s="18"/>
      <c r="D99" s="23"/>
      <c r="E99" s="22"/>
      <c r="F99" s="117"/>
      <c r="G99" s="116"/>
      <c r="H99" s="22"/>
      <c r="I99" s="18"/>
      <c r="J99" s="348"/>
      <c r="K99" s="18"/>
      <c r="L99" s="348"/>
      <c r="M99" s="18"/>
      <c r="N99" s="348"/>
      <c r="O99" s="18"/>
      <c r="P99" s="348"/>
      <c r="Q99" s="18"/>
      <c r="R99" s="348"/>
      <c r="S99" s="18"/>
      <c r="T99" s="348"/>
      <c r="U99" s="18"/>
      <c r="V99" s="348"/>
      <c r="W99" s="19"/>
      <c r="X99" s="19"/>
      <c r="Y99" s="19"/>
      <c r="Z99" s="22"/>
      <c r="AA99" s="19"/>
      <c r="AB99" s="19"/>
      <c r="AC99" s="21"/>
      <c r="AD99" s="19"/>
      <c r="AE99" s="114"/>
      <c r="AF99" s="19"/>
      <c r="AG99" s="560"/>
      <c r="AH99" s="45"/>
      <c r="AI99" s="34"/>
      <c r="AJ99" s="8"/>
      <c r="AK99" s="19"/>
      <c r="AL99" s="19"/>
      <c r="AM99" s="19"/>
      <c r="AN99" s="21"/>
      <c r="AO99" s="70"/>
      <c r="AP99" s="454"/>
      <c r="AQ99" s="454"/>
      <c r="AR99" s="454"/>
      <c r="AS99" s="454"/>
      <c r="AT99" s="454"/>
      <c r="AU99" s="454"/>
      <c r="AV99" s="454"/>
      <c r="AW99" s="427"/>
      <c r="AX99" s="357"/>
      <c r="AY99" s="70"/>
      <c r="AZ99" s="70"/>
    </row>
    <row r="100" spans="2:52" ht="57.75" customHeight="1" x14ac:dyDescent="0.3">
      <c r="B100" s="444"/>
      <c r="C100" s="18"/>
      <c r="D100" s="23"/>
      <c r="E100" s="22"/>
      <c r="F100" s="117"/>
      <c r="G100" s="116"/>
      <c r="H100" s="22"/>
      <c r="I100" s="18"/>
      <c r="J100" s="348"/>
      <c r="K100" s="18"/>
      <c r="L100" s="348"/>
      <c r="M100" s="18"/>
      <c r="N100" s="348"/>
      <c r="O100" s="18"/>
      <c r="P100" s="348"/>
      <c r="Q100" s="18"/>
      <c r="R100" s="348"/>
      <c r="S100" s="18"/>
      <c r="T100" s="348"/>
      <c r="U100" s="18"/>
      <c r="V100" s="348"/>
      <c r="W100" s="19"/>
      <c r="X100" s="19"/>
      <c r="Y100" s="19"/>
      <c r="Z100" s="22"/>
      <c r="AA100" s="19"/>
      <c r="AB100" s="19"/>
      <c r="AC100" s="21"/>
      <c r="AD100" s="19"/>
      <c r="AE100" s="114"/>
      <c r="AF100" s="19"/>
      <c r="AG100" s="560"/>
      <c r="AH100" s="45"/>
      <c r="AI100" s="34"/>
      <c r="AJ100" s="8"/>
      <c r="AK100" s="19"/>
      <c r="AL100" s="19"/>
      <c r="AM100" s="19"/>
      <c r="AN100" s="21"/>
      <c r="AO100" s="70"/>
      <c r="AP100" s="454"/>
      <c r="AQ100" s="454"/>
      <c r="AR100" s="454"/>
      <c r="AS100" s="454"/>
      <c r="AT100" s="454"/>
      <c r="AU100" s="454"/>
      <c r="AV100" s="454"/>
      <c r="AW100" s="427"/>
      <c r="AX100" s="357"/>
      <c r="AY100" s="70"/>
      <c r="AZ100" s="70"/>
    </row>
    <row r="101" spans="2:52" ht="57.75" customHeight="1" x14ac:dyDescent="0.3">
      <c r="B101" s="444" t="str">
        <f t="shared" ref="B101:B164" si="59">C101&amp;"-"&amp;E101</f>
        <v>-</v>
      </c>
      <c r="C101" s="18"/>
      <c r="D101" s="23"/>
      <c r="E101" s="22"/>
      <c r="F101" s="117"/>
      <c r="G101" s="116"/>
      <c r="H101" s="22"/>
      <c r="I101" s="18"/>
      <c r="J101" s="348">
        <f t="shared" ref="J101:J164" si="60">IF(I101="Asignado",15,IF(I101="No asignado",0,IF(I101=0,0)))</f>
        <v>0</v>
      </c>
      <c r="K101" s="18"/>
      <c r="L101" s="348">
        <f t="shared" ref="L101:L164" si="61">IF(K101="Adecuado",15,IF(K101="Inadecuado",0,IF(I101=0,0)))</f>
        <v>0</v>
      </c>
      <c r="M101" s="18"/>
      <c r="N101" s="348">
        <f t="shared" ref="N101:N164" si="62">IF(M101="Oportuna",15,IF(M101="Inoportuna",0,IF(I101=0,0)))</f>
        <v>0</v>
      </c>
      <c r="O101" s="18"/>
      <c r="P101" s="348">
        <f t="shared" ref="P101:P164" si="63">IF(O101="Prevenir",15,IF(O101="Detectar",10,IF(O101="No es un control",0,IF(I101=0,0))))</f>
        <v>0</v>
      </c>
      <c r="Q101" s="18"/>
      <c r="R101" s="348">
        <f t="shared" ref="R101:R164" si="64">IF(Q101="Confiable",15,IF(Q101="No confiable",0,IF(I101=0,0)))</f>
        <v>0</v>
      </c>
      <c r="S101" s="18"/>
      <c r="T101" s="348">
        <f t="shared" ref="T101:T164" si="65">IF(S101="Se investigan y resuelven oportunamente",15,IF(S101="No se investigan y resuelven oportunamente",0,IF(I101=0,0)))</f>
        <v>0</v>
      </c>
      <c r="U101" s="18"/>
      <c r="V101" s="348">
        <f t="shared" ref="V101:V164" si="66">IF(U101="Completa",10,IF(U101="Incompleta",5,IF(U101="No existe",0,IF(I101=0,0))))</f>
        <v>0</v>
      </c>
      <c r="W101" s="19" t="str">
        <f t="shared" ref="W101:W164" si="67">IF(G101=0," ",IF((J101+L101+N101+P101+R101+T101+V101)&gt;=0,(J101+L101+N101+P101+R101+T101+V101)))</f>
        <v xml:space="preserve"> </v>
      </c>
      <c r="X101" s="19" t="str">
        <f t="shared" ref="X101:X164" si="68">IF(W101=" "," ",IF(AND(W101&gt;=0,W101&lt;=85),"Débil",IF(AND(W101&gt;=86,W101&lt;=95),"Moderado",IF(AND(W101&gt;=96,W101&lt;=100),"Fuerte"," "))))</f>
        <v xml:space="preserve"> </v>
      </c>
      <c r="Y101" s="19" t="str">
        <f t="shared" ref="Y101:Y164" si="69">IF(Z101="Siempre se ejecuta", 100,IF(Z101="Algunas veces se ejecuta",50,IF(Z101="No se ejecuta",0,"")))</f>
        <v/>
      </c>
      <c r="Z101" s="22"/>
      <c r="AA101" s="19" t="str">
        <f t="shared" ref="AA101:AA164" si="70">IF(Z101="Siempre se ejecuta","Fuerte",IF(Z101="Algunas veces se ejecuta","Moderado",IF(Z101="No se ejecuta", "Débil","")))</f>
        <v/>
      </c>
      <c r="AB101" s="19" t="str">
        <f t="shared" ref="AB101:AB164" si="71">IF(AND(X101="Fuerte",AA101="Fuerte"),"Fuerte",IF(AND(X101="Fuerte",AA101="Moderado"),"Moderado",IF(AND(X101="Fuerte",AA101="Débil"),"Débil",IF(AND(X101="Moderado",AA101="Moderado"),"Moderado",IF(AND(X101="Moderado",AA101="Fuerte"),"Moderado",IF(AND(X101="Moderado",AA101="Débil"),"Débil",IF(X101="Débil","Débil"," ")))))))</f>
        <v xml:space="preserve"> </v>
      </c>
      <c r="AC101" s="21" t="str">
        <f t="shared" ref="AC101:AC164" si="72">IF(AB101="Fuerte","No",IF(AB101="Moderado","Sí",IF(AB101="Débil","Sí","")))</f>
        <v/>
      </c>
      <c r="AD101" s="19" t="str">
        <f t="shared" ref="AD101:AD164" si="73">IFERROR(IF(Y101=" "," ",IF(Y101&gt;=0,(W101+Y101)/2))," ")</f>
        <v xml:space="preserve"> </v>
      </c>
      <c r="AE101" s="114" t="str">
        <f t="shared" ref="AE101:AE164" si="74">IFERROR(IF(AD101=" "," ",IF(AVERAGE($AD$10:$AD$250)&gt;=0,AVERAGEIFS($AD$10:$AD$249,$C$10:$C$249,C101))),"  ")</f>
        <v xml:space="preserve"> </v>
      </c>
      <c r="AF101" s="19" t="str">
        <f t="shared" ref="AF101:AF164" si="75">IF(AE101=" "," ",IF(AE101=100,"Fuerte",IF(AE101&lt;50,"Débil",IF(AE101&gt;49,"Moderado"," "))))</f>
        <v xml:space="preserve"> </v>
      </c>
      <c r="AG101" s="560">
        <f t="shared" ref="AG101:AG164" si="76">IF(OR(AND(AF101="Fuerte",G101="No disminuye"),AND(AF101="Moderado",G101="No disminuye")),0,IF(AND(AF101="Fuerte",G101="Directamente"),2,IF(AND(AF101="Moderado",G101="Directamente"),1,0)))</f>
        <v>0</v>
      </c>
      <c r="AH101" s="45" t="str">
        <f t="shared" ref="AH101:AH164" si="77">IFERROR(AVERAGEIFS($AG$10:$AG$249,$C$10:$C$249,C101)," ")</f>
        <v xml:space="preserve"> </v>
      </c>
      <c r="AI101" s="34" t="str">
        <f>IFERROR(IF((INDEX('[3]Riesgos de Corrupción'!$B$11:$V$102,MATCH('Controles de Corrupción'!C101,'[3]Riesgos de Corrupción'!$B$11:$B$102,0),17)-AH101&lt;=1),"Rara vez",IF((INDEX('[3]Riesgos de Corrupción'!$B$11:$V$102,MATCH('Controles de Corrupción'!C101,'[3]Riesgos de Corrupción'!$B$11:$B$102,0),17)-AH101&lt;=2),"Improbable",IF((INDEX('[3]Riesgos de Corrupción'!$B$11:$V$102,MATCH('Controles de Corrupción'!C101,'[3]Riesgos de Corrupción'!$B$11:$B$102,0),17)-AH101&lt;=3),"Posible",IF((INDEX('[3]Riesgos de Corrupción'!$B$11:$V$102,MATCH('Controles de Corrupción'!C101,'[3]Riesgos de Corrupción'!$B$11:$B$102,0),17)-AH101&lt;=4),"Probable",IF((INDEX('[3]Riesgos de Corrupción'!$B$11:$V$102,MATCH('Controles de Corrupción'!C101,'[3]Riesgos de Corrupción'!$B$11:$B$102,0),17)-AH101&lt;=5),"Casi seguro")))))," ")</f>
        <v xml:space="preserve"> </v>
      </c>
      <c r="AJ101" s="8" t="str">
        <f>IFERROR(IF(OR(AND(AF101="Fuerte",H101="No disminuye"),AND(AF101="Moderado",H101="Indirectamente"),AND(AF101="Moderado",H101="No disminuye"),AND(INDEX('[3]Riesgos de Corrupción'!$B$11:$BN$102,MATCH('Controles de Corrupción'!C101,'[3]Riesgos de Corrupción'!$B$11:$B$102,0),63)="Moderado")),0,IF(OR(AND(AF101="Fuerte",H101="Indirectamente"),AND(AF101="Moderado",H101="Directamente"),AND(INDEX('[3]Riesgos de Corrupción'!$B$11:$BN$102,MATCH('Controles de Corrupción'!C101,'[3]Riesgos de Corrupción'!$B$11:$B$102,0),63)="Mayor")),1,IF(AND(AF101="Fuerte",H101="Directamente",AND(INDEX('[3]Riesgos de Corrupción'!$B$11:$BN$102,MATCH('Controles de Corrupción'!C101,'[3]Riesgos de Corrupción'!$B$11:$B$102,0),63)="Catastrófico")),2)))," ")</f>
        <v xml:space="preserve"> </v>
      </c>
      <c r="AK101" s="19" t="str">
        <f t="shared" ref="AK101:AK164" si="78">IFERROR(AVERAGEIFS($AJ$10:$AJ$249,$C$10:$C$249,C101)," ")</f>
        <v xml:space="preserve"> </v>
      </c>
      <c r="AL101" s="19" t="str">
        <f>IFERROR(IF((INDEX('[3]Riesgos de Corrupción'!$B$11:$BN$102,MATCH('Controles de Corrupción'!C101,'[3]Riesgos de Corrupción'!$B$11:$B$102,0),62)-AK101&lt;=3),"Moderado",IF((INDEX('[3]Riesgos de Corrupción'!$B$11:$BN$102,MATCH('Controles de Corrupción'!C101,'[3]Riesgos de Corrupción'!$B$11:$B$102,0),62)-AK101&lt;=4),"Mayor",IF((INDEX('[3]Riesgos de Corrupción'!$B$11:$BN$102,MATCH('Controles de Corrupción'!C101,'[3]Riesgos de Corrupción'!$B$11:$B$102,0),62)-AK101&lt;=5),"Catastrófico")))," ")</f>
        <v xml:space="preserve"> </v>
      </c>
      <c r="AM101" s="19" t="str">
        <f t="shared" ref="AM101:AM164" si="79">IF(OR(AND(AI101="Rara vez",AL101="Insignificante"),AND(AI101="Rara vez",AL101="Menor"),AND(AI101="Improbable",AL101="Menor"),AND(AI101="Improbable",AL101="Insignificante"),AND(AI101="Posible",AL101="Insignificante")),"Zona Baja",IF(OR(AND(AI101="Probable",AL101="Insignificante"),AND(AI101="Posible",AL101="Menor"),AND(AI101="Improbable",AL101="Moderado"),AND(AI101="Rara vez",AL101="Moderado")),"Zona Moderada",IF(OR(AND(AI101="Casi seguro",AL101="Insignificante"),AND(AI101="Casi seguro",AL101="Menor"),AND(AI101="Probable",AL101="Menor"),AND(AI101="Probable",AL101="Moderado"),AND(AI101="Posible",AL101="Moderado"),AND(AI101="Improbable",AL101="Mayor"),AND(AI101="Rara vez",AL101="Mayor")),"Zona Alta",IF(OR(AND(AI101="Casi seguro",AL101="Moderado"),AND(AI101="Casi seguro",AL101="Mayor"),AND(AI101="Casi seguro",AL101="Catastrófico"),AND(AI101="Probable",AL101="Mayor"),AND(AI101="Probable",AL101="Catastrófico"),AND(AI101="Posible",AL101="Mayor"),AND(AI101="Posible",AL101="Catastrófico"),AND(AI101="Improbable",AL101="Catastrófico"),AND(AI101="Rara vez",AL101="Catastrófico")),"Zona Extrema"," "))))</f>
        <v xml:space="preserve"> </v>
      </c>
      <c r="AN101" s="21" t="str">
        <f t="shared" ref="AN101:AN164" si="80">IF(AM101="Zona Moderada","Reducir riesgo",IF(AM101="Zona Alta","Compartir riesgo",IF(AM101="Zona Extrema","Evitar riesgo"," ")))</f>
        <v xml:space="preserve"> </v>
      </c>
      <c r="AO101" s="70"/>
      <c r="AP101" s="454"/>
      <c r="AQ101" s="454"/>
      <c r="AR101" s="454"/>
      <c r="AS101" s="454"/>
      <c r="AT101" s="454"/>
      <c r="AU101" s="454"/>
      <c r="AV101" s="454"/>
      <c r="AW101" s="427"/>
      <c r="AX101" s="357"/>
      <c r="AY101" s="70"/>
      <c r="AZ101" s="70"/>
    </row>
    <row r="102" spans="2:52" ht="57.75" customHeight="1" x14ac:dyDescent="0.3">
      <c r="B102" s="444" t="str">
        <f t="shared" si="59"/>
        <v>-</v>
      </c>
      <c r="C102" s="18"/>
      <c r="D102" s="23"/>
      <c r="E102" s="22"/>
      <c r="F102" s="117"/>
      <c r="G102" s="116"/>
      <c r="H102" s="22"/>
      <c r="I102" s="18"/>
      <c r="J102" s="348">
        <f t="shared" si="60"/>
        <v>0</v>
      </c>
      <c r="K102" s="18"/>
      <c r="L102" s="348">
        <f t="shared" si="61"/>
        <v>0</v>
      </c>
      <c r="M102" s="18"/>
      <c r="N102" s="348">
        <f t="shared" si="62"/>
        <v>0</v>
      </c>
      <c r="O102" s="18"/>
      <c r="P102" s="348">
        <f t="shared" si="63"/>
        <v>0</v>
      </c>
      <c r="Q102" s="18"/>
      <c r="R102" s="348">
        <f t="shared" si="64"/>
        <v>0</v>
      </c>
      <c r="S102" s="18"/>
      <c r="T102" s="348">
        <f t="shared" si="65"/>
        <v>0</v>
      </c>
      <c r="U102" s="18"/>
      <c r="V102" s="348">
        <f t="shared" si="66"/>
        <v>0</v>
      </c>
      <c r="W102" s="19" t="str">
        <f t="shared" si="67"/>
        <v xml:space="preserve"> </v>
      </c>
      <c r="X102" s="19" t="str">
        <f t="shared" si="68"/>
        <v xml:space="preserve"> </v>
      </c>
      <c r="Y102" s="19" t="str">
        <f t="shared" si="69"/>
        <v/>
      </c>
      <c r="Z102" s="22"/>
      <c r="AA102" s="19" t="str">
        <f t="shared" si="70"/>
        <v/>
      </c>
      <c r="AB102" s="19" t="str">
        <f t="shared" si="71"/>
        <v xml:space="preserve"> </v>
      </c>
      <c r="AC102" s="21" t="str">
        <f t="shared" si="72"/>
        <v/>
      </c>
      <c r="AD102" s="19" t="str">
        <f t="shared" si="73"/>
        <v xml:space="preserve"> </v>
      </c>
      <c r="AE102" s="114" t="str">
        <f t="shared" si="74"/>
        <v xml:space="preserve"> </v>
      </c>
      <c r="AF102" s="19" t="str">
        <f t="shared" si="75"/>
        <v xml:space="preserve"> </v>
      </c>
      <c r="AG102" s="560">
        <f t="shared" si="76"/>
        <v>0</v>
      </c>
      <c r="AH102" s="45" t="str">
        <f t="shared" si="77"/>
        <v xml:space="preserve"> </v>
      </c>
      <c r="AI102" s="34" t="str">
        <f>IFERROR(IF((INDEX('[3]Riesgos de Corrupción'!$B$11:$V$102,MATCH('Controles de Corrupción'!C102,'[3]Riesgos de Corrupción'!$B$11:$B$102,0),17)-AH102&lt;=1),"Rara vez",IF((INDEX('[3]Riesgos de Corrupción'!$B$11:$V$102,MATCH('Controles de Corrupción'!C102,'[3]Riesgos de Corrupción'!$B$11:$B$102,0),17)-AH102&lt;=2),"Improbable",IF((INDEX('[3]Riesgos de Corrupción'!$B$11:$V$102,MATCH('Controles de Corrupción'!C102,'[3]Riesgos de Corrupción'!$B$11:$B$102,0),17)-AH102&lt;=3),"Posible",IF((INDEX('[3]Riesgos de Corrupción'!$B$11:$V$102,MATCH('Controles de Corrupción'!C102,'[3]Riesgos de Corrupción'!$B$11:$B$102,0),17)-AH102&lt;=4),"Probable",IF((INDEX('[3]Riesgos de Corrupción'!$B$11:$V$102,MATCH('Controles de Corrupción'!C102,'[3]Riesgos de Corrupción'!$B$11:$B$102,0),17)-AH102&lt;=5),"Casi seguro")))))," ")</f>
        <v xml:space="preserve"> </v>
      </c>
      <c r="AJ102" s="8" t="str">
        <f>IFERROR(IF(OR(AND(AF102="Fuerte",H102="No disminuye"),AND(AF102="Moderado",H102="Indirectamente"),AND(AF102="Moderado",H102="No disminuye"),AND(INDEX('[3]Riesgos de Corrupción'!$B$11:$BN$102,MATCH('Controles de Corrupción'!C102,'[3]Riesgos de Corrupción'!$B$11:$B$102,0),63)="Moderado")),0,IF(OR(AND(AF102="Fuerte",H102="Indirectamente"),AND(AF102="Moderado",H102="Directamente"),AND(INDEX('[3]Riesgos de Corrupción'!$B$11:$BN$102,MATCH('Controles de Corrupción'!C102,'[3]Riesgos de Corrupción'!$B$11:$B$102,0),63)="Mayor")),1,IF(AND(AF102="Fuerte",H102="Directamente",AND(INDEX('[3]Riesgos de Corrupción'!$B$11:$BN$102,MATCH('Controles de Corrupción'!C102,'[3]Riesgos de Corrupción'!$B$11:$B$102,0),63)="Catastrófico")),2)))," ")</f>
        <v xml:space="preserve"> </v>
      </c>
      <c r="AK102" s="19" t="str">
        <f t="shared" si="78"/>
        <v xml:space="preserve"> </v>
      </c>
      <c r="AL102" s="19" t="str">
        <f>IFERROR(IF((INDEX('[3]Riesgos de Corrupción'!$B$11:$BN$102,MATCH('Controles de Corrupción'!C102,'[3]Riesgos de Corrupción'!$B$11:$B$102,0),62)-AK102&lt;=3),"Moderado",IF((INDEX('[3]Riesgos de Corrupción'!$B$11:$BN$102,MATCH('Controles de Corrupción'!C102,'[3]Riesgos de Corrupción'!$B$11:$B$102,0),62)-AK102&lt;=4),"Mayor",IF((INDEX('[3]Riesgos de Corrupción'!$B$11:$BN$102,MATCH('Controles de Corrupción'!C102,'[3]Riesgos de Corrupción'!$B$11:$B$102,0),62)-AK102&lt;=5),"Catastrófico")))," ")</f>
        <v xml:space="preserve"> </v>
      </c>
      <c r="AM102" s="19" t="str">
        <f t="shared" si="79"/>
        <v xml:space="preserve"> </v>
      </c>
      <c r="AN102" s="21" t="str">
        <f t="shared" si="80"/>
        <v xml:space="preserve"> </v>
      </c>
      <c r="AO102" s="70"/>
      <c r="AP102" s="454"/>
      <c r="AQ102" s="454"/>
      <c r="AR102" s="454"/>
      <c r="AS102" s="454"/>
      <c r="AT102" s="454"/>
      <c r="AU102" s="454"/>
      <c r="AV102" s="454"/>
      <c r="AW102" s="427"/>
      <c r="AX102" s="357"/>
      <c r="AY102" s="70"/>
      <c r="AZ102" s="70"/>
    </row>
    <row r="103" spans="2:52" ht="57.75" customHeight="1" x14ac:dyDescent="0.3">
      <c r="B103" s="444" t="str">
        <f t="shared" si="59"/>
        <v>-</v>
      </c>
      <c r="C103" s="18"/>
      <c r="D103" s="23"/>
      <c r="E103" s="22"/>
      <c r="F103" s="117"/>
      <c r="G103" s="116"/>
      <c r="H103" s="22"/>
      <c r="I103" s="18"/>
      <c r="J103" s="348">
        <f t="shared" si="60"/>
        <v>0</v>
      </c>
      <c r="K103" s="18"/>
      <c r="L103" s="348">
        <f t="shared" si="61"/>
        <v>0</v>
      </c>
      <c r="M103" s="18"/>
      <c r="N103" s="348">
        <f t="shared" si="62"/>
        <v>0</v>
      </c>
      <c r="O103" s="18"/>
      <c r="P103" s="348">
        <f t="shared" si="63"/>
        <v>0</v>
      </c>
      <c r="Q103" s="18"/>
      <c r="R103" s="348">
        <f t="shared" si="64"/>
        <v>0</v>
      </c>
      <c r="S103" s="18"/>
      <c r="T103" s="348">
        <f t="shared" si="65"/>
        <v>0</v>
      </c>
      <c r="U103" s="18"/>
      <c r="V103" s="348">
        <f t="shared" si="66"/>
        <v>0</v>
      </c>
      <c r="W103" s="19" t="str">
        <f t="shared" si="67"/>
        <v xml:space="preserve"> </v>
      </c>
      <c r="X103" s="19" t="str">
        <f t="shared" si="68"/>
        <v xml:space="preserve"> </v>
      </c>
      <c r="Y103" s="19" t="str">
        <f t="shared" si="69"/>
        <v/>
      </c>
      <c r="Z103" s="22"/>
      <c r="AA103" s="19" t="str">
        <f t="shared" si="70"/>
        <v/>
      </c>
      <c r="AB103" s="19" t="str">
        <f t="shared" si="71"/>
        <v xml:space="preserve"> </v>
      </c>
      <c r="AC103" s="21" t="str">
        <f t="shared" si="72"/>
        <v/>
      </c>
      <c r="AD103" s="19" t="str">
        <f t="shared" si="73"/>
        <v xml:space="preserve"> </v>
      </c>
      <c r="AE103" s="114" t="str">
        <f t="shared" si="74"/>
        <v xml:space="preserve"> </v>
      </c>
      <c r="AF103" s="19" t="str">
        <f t="shared" si="75"/>
        <v xml:space="preserve"> </v>
      </c>
      <c r="AG103" s="560">
        <f t="shared" si="76"/>
        <v>0</v>
      </c>
      <c r="AH103" s="45" t="str">
        <f t="shared" si="77"/>
        <v xml:space="preserve"> </v>
      </c>
      <c r="AI103" s="34" t="str">
        <f>IFERROR(IF((INDEX('[3]Riesgos de Corrupción'!$B$11:$V$102,MATCH('Controles de Corrupción'!C103,'[3]Riesgos de Corrupción'!$B$11:$B$102,0),17)-AH103&lt;=1),"Rara vez",IF((INDEX('[3]Riesgos de Corrupción'!$B$11:$V$102,MATCH('Controles de Corrupción'!C103,'[3]Riesgos de Corrupción'!$B$11:$B$102,0),17)-AH103&lt;=2),"Improbable",IF((INDEX('[3]Riesgos de Corrupción'!$B$11:$V$102,MATCH('Controles de Corrupción'!C103,'[3]Riesgos de Corrupción'!$B$11:$B$102,0),17)-AH103&lt;=3),"Posible",IF((INDEX('[3]Riesgos de Corrupción'!$B$11:$V$102,MATCH('Controles de Corrupción'!C103,'[3]Riesgos de Corrupción'!$B$11:$B$102,0),17)-AH103&lt;=4),"Probable",IF((INDEX('[3]Riesgos de Corrupción'!$B$11:$V$102,MATCH('Controles de Corrupción'!C103,'[3]Riesgos de Corrupción'!$B$11:$B$102,0),17)-AH103&lt;=5),"Casi seguro")))))," ")</f>
        <v xml:space="preserve"> </v>
      </c>
      <c r="AJ103" s="8" t="str">
        <f>IFERROR(IF(OR(AND(AF103="Fuerte",H103="No disminuye"),AND(AF103="Moderado",H103="Indirectamente"),AND(AF103="Moderado",H103="No disminuye"),AND(INDEX('[3]Riesgos de Corrupción'!$B$11:$BN$102,MATCH('Controles de Corrupción'!C103,'[3]Riesgos de Corrupción'!$B$11:$B$102,0),63)="Moderado")),0,IF(OR(AND(AF103="Fuerte",H103="Indirectamente"),AND(AF103="Moderado",H103="Directamente"),AND(INDEX('[3]Riesgos de Corrupción'!$B$11:$BN$102,MATCH('Controles de Corrupción'!C103,'[3]Riesgos de Corrupción'!$B$11:$B$102,0),63)="Mayor")),1,IF(AND(AF103="Fuerte",H103="Directamente",AND(INDEX('[3]Riesgos de Corrupción'!$B$11:$BN$102,MATCH('Controles de Corrupción'!C103,'[3]Riesgos de Corrupción'!$B$11:$B$102,0),63)="Catastrófico")),2)))," ")</f>
        <v xml:space="preserve"> </v>
      </c>
      <c r="AK103" s="19" t="str">
        <f t="shared" si="78"/>
        <v xml:space="preserve"> </v>
      </c>
      <c r="AL103" s="19" t="str">
        <f>IFERROR(IF((INDEX('[3]Riesgos de Corrupción'!$B$11:$BN$102,MATCH('Controles de Corrupción'!C103,'[3]Riesgos de Corrupción'!$B$11:$B$102,0),62)-AK103&lt;=3),"Moderado",IF((INDEX('[3]Riesgos de Corrupción'!$B$11:$BN$102,MATCH('Controles de Corrupción'!C103,'[3]Riesgos de Corrupción'!$B$11:$B$102,0),62)-AK103&lt;=4),"Mayor",IF((INDEX('[3]Riesgos de Corrupción'!$B$11:$BN$102,MATCH('Controles de Corrupción'!C103,'[3]Riesgos de Corrupción'!$B$11:$B$102,0),62)-AK103&lt;=5),"Catastrófico")))," ")</f>
        <v xml:space="preserve"> </v>
      </c>
      <c r="AM103" s="19" t="str">
        <f t="shared" si="79"/>
        <v xml:space="preserve"> </v>
      </c>
      <c r="AN103" s="21" t="str">
        <f t="shared" si="80"/>
        <v xml:space="preserve"> </v>
      </c>
      <c r="AO103" s="70"/>
      <c r="AP103" s="454"/>
      <c r="AQ103" s="454"/>
      <c r="AR103" s="454"/>
      <c r="AS103" s="454"/>
      <c r="AT103" s="454"/>
      <c r="AU103" s="454"/>
      <c r="AV103" s="454"/>
      <c r="AW103" s="427"/>
      <c r="AX103" s="357"/>
      <c r="AY103" s="70"/>
      <c r="AZ103" s="70"/>
    </row>
    <row r="104" spans="2:52" ht="57.75" customHeight="1" x14ac:dyDescent="0.3">
      <c r="B104" s="444" t="str">
        <f t="shared" si="59"/>
        <v>-</v>
      </c>
      <c r="C104" s="18"/>
      <c r="D104" s="23"/>
      <c r="E104" s="22"/>
      <c r="F104" s="117"/>
      <c r="G104" s="116"/>
      <c r="H104" s="22"/>
      <c r="I104" s="18"/>
      <c r="J104" s="348">
        <f t="shared" si="60"/>
        <v>0</v>
      </c>
      <c r="K104" s="18"/>
      <c r="L104" s="348">
        <f t="shared" si="61"/>
        <v>0</v>
      </c>
      <c r="M104" s="18"/>
      <c r="N104" s="348">
        <f t="shared" si="62"/>
        <v>0</v>
      </c>
      <c r="O104" s="18"/>
      <c r="P104" s="348">
        <f t="shared" si="63"/>
        <v>0</v>
      </c>
      <c r="Q104" s="18"/>
      <c r="R104" s="348">
        <f t="shared" si="64"/>
        <v>0</v>
      </c>
      <c r="S104" s="18"/>
      <c r="T104" s="348">
        <f t="shared" si="65"/>
        <v>0</v>
      </c>
      <c r="U104" s="18"/>
      <c r="V104" s="348">
        <f t="shared" si="66"/>
        <v>0</v>
      </c>
      <c r="W104" s="19" t="str">
        <f t="shared" si="67"/>
        <v xml:space="preserve"> </v>
      </c>
      <c r="X104" s="19" t="str">
        <f t="shared" si="68"/>
        <v xml:space="preserve"> </v>
      </c>
      <c r="Y104" s="19" t="str">
        <f t="shared" si="69"/>
        <v/>
      </c>
      <c r="Z104" s="22"/>
      <c r="AA104" s="19" t="str">
        <f t="shared" si="70"/>
        <v/>
      </c>
      <c r="AB104" s="19" t="str">
        <f t="shared" si="71"/>
        <v xml:space="preserve"> </v>
      </c>
      <c r="AC104" s="21" t="str">
        <f t="shared" si="72"/>
        <v/>
      </c>
      <c r="AD104" s="19" t="str">
        <f t="shared" si="73"/>
        <v xml:space="preserve"> </v>
      </c>
      <c r="AE104" s="114" t="str">
        <f t="shared" si="74"/>
        <v xml:space="preserve"> </v>
      </c>
      <c r="AF104" s="19" t="str">
        <f t="shared" si="75"/>
        <v xml:space="preserve"> </v>
      </c>
      <c r="AG104" s="560">
        <f t="shared" si="76"/>
        <v>0</v>
      </c>
      <c r="AH104" s="45" t="str">
        <f t="shared" si="77"/>
        <v xml:space="preserve"> </v>
      </c>
      <c r="AI104" s="34" t="str">
        <f>IFERROR(IF((INDEX('[3]Riesgos de Corrupción'!$B$11:$V$102,MATCH('Controles de Corrupción'!C104,'[3]Riesgos de Corrupción'!$B$11:$B$102,0),17)-AH104&lt;=1),"Rara vez",IF((INDEX('[3]Riesgos de Corrupción'!$B$11:$V$102,MATCH('Controles de Corrupción'!C104,'[3]Riesgos de Corrupción'!$B$11:$B$102,0),17)-AH104&lt;=2),"Improbable",IF((INDEX('[3]Riesgos de Corrupción'!$B$11:$V$102,MATCH('Controles de Corrupción'!C104,'[3]Riesgos de Corrupción'!$B$11:$B$102,0),17)-AH104&lt;=3),"Posible",IF((INDEX('[3]Riesgos de Corrupción'!$B$11:$V$102,MATCH('Controles de Corrupción'!C104,'[3]Riesgos de Corrupción'!$B$11:$B$102,0),17)-AH104&lt;=4),"Probable",IF((INDEX('[3]Riesgos de Corrupción'!$B$11:$V$102,MATCH('Controles de Corrupción'!C104,'[3]Riesgos de Corrupción'!$B$11:$B$102,0),17)-AH104&lt;=5),"Casi seguro")))))," ")</f>
        <v xml:space="preserve"> </v>
      </c>
      <c r="AJ104" s="8" t="str">
        <f>IFERROR(IF(OR(AND(AF104="Fuerte",H104="No disminuye"),AND(AF104="Moderado",H104="Indirectamente"),AND(AF104="Moderado",H104="No disminuye"),AND(INDEX('[3]Riesgos de Corrupción'!$B$11:$BN$102,MATCH('Controles de Corrupción'!C104,'[3]Riesgos de Corrupción'!$B$11:$B$102,0),63)="Moderado")),0,IF(OR(AND(AF104="Fuerte",H104="Indirectamente"),AND(AF104="Moderado",H104="Directamente"),AND(INDEX('[3]Riesgos de Corrupción'!$B$11:$BN$102,MATCH('Controles de Corrupción'!C104,'[3]Riesgos de Corrupción'!$B$11:$B$102,0),63)="Mayor")),1,IF(AND(AF104="Fuerte",H104="Directamente",AND(INDEX('[3]Riesgos de Corrupción'!$B$11:$BN$102,MATCH('Controles de Corrupción'!C104,'[3]Riesgos de Corrupción'!$B$11:$B$102,0),63)="Catastrófico")),2)))," ")</f>
        <v xml:space="preserve"> </v>
      </c>
      <c r="AK104" s="19" t="str">
        <f t="shared" si="78"/>
        <v xml:space="preserve"> </v>
      </c>
      <c r="AL104" s="19" t="str">
        <f>IFERROR(IF((INDEX('[3]Riesgos de Corrupción'!$B$11:$BN$102,MATCH('Controles de Corrupción'!C104,'[3]Riesgos de Corrupción'!$B$11:$B$102,0),62)-AK104&lt;=3),"Moderado",IF((INDEX('[3]Riesgos de Corrupción'!$B$11:$BN$102,MATCH('Controles de Corrupción'!C104,'[3]Riesgos de Corrupción'!$B$11:$B$102,0),62)-AK104&lt;=4),"Mayor",IF((INDEX('[3]Riesgos de Corrupción'!$B$11:$BN$102,MATCH('Controles de Corrupción'!C104,'[3]Riesgos de Corrupción'!$B$11:$B$102,0),62)-AK104&lt;=5),"Catastrófico")))," ")</f>
        <v xml:space="preserve"> </v>
      </c>
      <c r="AM104" s="19" t="str">
        <f t="shared" si="79"/>
        <v xml:space="preserve"> </v>
      </c>
      <c r="AN104" s="21" t="str">
        <f t="shared" si="80"/>
        <v xml:space="preserve"> </v>
      </c>
      <c r="AO104" s="70"/>
      <c r="AP104" s="454"/>
      <c r="AQ104" s="454"/>
      <c r="AR104" s="454"/>
      <c r="AS104" s="454"/>
      <c r="AT104" s="454"/>
      <c r="AU104" s="454"/>
      <c r="AV104" s="454"/>
      <c r="AW104" s="427"/>
      <c r="AX104" s="357"/>
      <c r="AY104" s="70"/>
      <c r="AZ104" s="70"/>
    </row>
    <row r="105" spans="2:52" ht="57.75" customHeight="1" x14ac:dyDescent="0.3">
      <c r="B105" s="444" t="str">
        <f t="shared" si="59"/>
        <v>-</v>
      </c>
      <c r="C105" s="18"/>
      <c r="D105" s="23"/>
      <c r="E105" s="22"/>
      <c r="F105" s="117"/>
      <c r="G105" s="116"/>
      <c r="H105" s="22"/>
      <c r="I105" s="18"/>
      <c r="J105" s="348">
        <f t="shared" si="60"/>
        <v>0</v>
      </c>
      <c r="K105" s="18"/>
      <c r="L105" s="348">
        <f t="shared" si="61"/>
        <v>0</v>
      </c>
      <c r="M105" s="18"/>
      <c r="N105" s="348">
        <f t="shared" si="62"/>
        <v>0</v>
      </c>
      <c r="O105" s="18"/>
      <c r="P105" s="348">
        <f t="shared" si="63"/>
        <v>0</v>
      </c>
      <c r="Q105" s="18"/>
      <c r="R105" s="348">
        <f t="shared" si="64"/>
        <v>0</v>
      </c>
      <c r="S105" s="18"/>
      <c r="T105" s="348">
        <f t="shared" si="65"/>
        <v>0</v>
      </c>
      <c r="U105" s="18"/>
      <c r="V105" s="348">
        <f t="shared" si="66"/>
        <v>0</v>
      </c>
      <c r="W105" s="19" t="str">
        <f t="shared" si="67"/>
        <v xml:space="preserve"> </v>
      </c>
      <c r="X105" s="19" t="str">
        <f t="shared" si="68"/>
        <v xml:space="preserve"> </v>
      </c>
      <c r="Y105" s="19" t="str">
        <f t="shared" si="69"/>
        <v/>
      </c>
      <c r="Z105" s="22"/>
      <c r="AA105" s="19" t="str">
        <f t="shared" si="70"/>
        <v/>
      </c>
      <c r="AB105" s="19" t="str">
        <f t="shared" si="71"/>
        <v xml:space="preserve"> </v>
      </c>
      <c r="AC105" s="21" t="str">
        <f t="shared" si="72"/>
        <v/>
      </c>
      <c r="AD105" s="19" t="str">
        <f t="shared" si="73"/>
        <v xml:space="preserve"> </v>
      </c>
      <c r="AE105" s="114" t="str">
        <f t="shared" si="74"/>
        <v xml:space="preserve"> </v>
      </c>
      <c r="AF105" s="19" t="str">
        <f t="shared" si="75"/>
        <v xml:space="preserve"> </v>
      </c>
      <c r="AG105" s="560">
        <f t="shared" si="76"/>
        <v>0</v>
      </c>
      <c r="AH105" s="45" t="str">
        <f t="shared" si="77"/>
        <v xml:space="preserve"> </v>
      </c>
      <c r="AI105" s="34" t="str">
        <f>IFERROR(IF((INDEX('[3]Riesgos de Corrupción'!$B$11:$V$102,MATCH('Controles de Corrupción'!C105,'[3]Riesgos de Corrupción'!$B$11:$B$102,0),17)-AH105&lt;=1),"Rara vez",IF((INDEX('[3]Riesgos de Corrupción'!$B$11:$V$102,MATCH('Controles de Corrupción'!C105,'[3]Riesgos de Corrupción'!$B$11:$B$102,0),17)-AH105&lt;=2),"Improbable",IF((INDEX('[3]Riesgos de Corrupción'!$B$11:$V$102,MATCH('Controles de Corrupción'!C105,'[3]Riesgos de Corrupción'!$B$11:$B$102,0),17)-AH105&lt;=3),"Posible",IF((INDEX('[3]Riesgos de Corrupción'!$B$11:$V$102,MATCH('Controles de Corrupción'!C105,'[3]Riesgos de Corrupción'!$B$11:$B$102,0),17)-AH105&lt;=4),"Probable",IF((INDEX('[3]Riesgos de Corrupción'!$B$11:$V$102,MATCH('Controles de Corrupción'!C105,'[3]Riesgos de Corrupción'!$B$11:$B$102,0),17)-AH105&lt;=5),"Casi seguro")))))," ")</f>
        <v xml:space="preserve"> </v>
      </c>
      <c r="AJ105" s="8" t="str">
        <f>IFERROR(IF(OR(AND(AF105="Fuerte",H105="No disminuye"),AND(AF105="Moderado",H105="Indirectamente"),AND(AF105="Moderado",H105="No disminuye"),AND(INDEX('[3]Riesgos de Corrupción'!$B$11:$BN$102,MATCH('Controles de Corrupción'!C105,'[3]Riesgos de Corrupción'!$B$11:$B$102,0),63)="Moderado")),0,IF(OR(AND(AF105="Fuerte",H105="Indirectamente"),AND(AF105="Moderado",H105="Directamente"),AND(INDEX('[3]Riesgos de Corrupción'!$B$11:$BN$102,MATCH('Controles de Corrupción'!C105,'[3]Riesgos de Corrupción'!$B$11:$B$102,0),63)="Mayor")),1,IF(AND(AF105="Fuerte",H105="Directamente",AND(INDEX('[3]Riesgos de Corrupción'!$B$11:$BN$102,MATCH('Controles de Corrupción'!C105,'[3]Riesgos de Corrupción'!$B$11:$B$102,0),63)="Catastrófico")),2)))," ")</f>
        <v xml:space="preserve"> </v>
      </c>
      <c r="AK105" s="19" t="str">
        <f t="shared" si="78"/>
        <v xml:space="preserve"> </v>
      </c>
      <c r="AL105" s="19" t="str">
        <f>IFERROR(IF((INDEX('[3]Riesgos de Corrupción'!$B$11:$BN$102,MATCH('Controles de Corrupción'!C105,'[3]Riesgos de Corrupción'!$B$11:$B$102,0),62)-AK105&lt;=3),"Moderado",IF((INDEX('[3]Riesgos de Corrupción'!$B$11:$BN$102,MATCH('Controles de Corrupción'!C105,'[3]Riesgos de Corrupción'!$B$11:$B$102,0),62)-AK105&lt;=4),"Mayor",IF((INDEX('[3]Riesgos de Corrupción'!$B$11:$BN$102,MATCH('Controles de Corrupción'!C105,'[3]Riesgos de Corrupción'!$B$11:$B$102,0),62)-AK105&lt;=5),"Catastrófico")))," ")</f>
        <v xml:space="preserve"> </v>
      </c>
      <c r="AM105" s="19" t="str">
        <f t="shared" si="79"/>
        <v xml:space="preserve"> </v>
      </c>
      <c r="AN105" s="21" t="str">
        <f t="shared" si="80"/>
        <v xml:space="preserve"> </v>
      </c>
      <c r="AO105" s="70"/>
      <c r="AP105" s="454"/>
      <c r="AQ105" s="454"/>
      <c r="AR105" s="454"/>
      <c r="AS105" s="454"/>
      <c r="AT105" s="454"/>
      <c r="AU105" s="454"/>
      <c r="AV105" s="454"/>
      <c r="AW105" s="427"/>
      <c r="AX105" s="357"/>
      <c r="AY105" s="70"/>
      <c r="AZ105" s="70"/>
    </row>
    <row r="106" spans="2:52" ht="57.75" customHeight="1" x14ac:dyDescent="0.3">
      <c r="B106" s="444" t="str">
        <f t="shared" si="59"/>
        <v>-</v>
      </c>
      <c r="C106" s="18"/>
      <c r="D106" s="23"/>
      <c r="E106" s="22"/>
      <c r="F106" s="117"/>
      <c r="G106" s="116"/>
      <c r="H106" s="22"/>
      <c r="I106" s="18"/>
      <c r="J106" s="348">
        <f t="shared" si="60"/>
        <v>0</v>
      </c>
      <c r="K106" s="18"/>
      <c r="L106" s="348">
        <f t="shared" si="61"/>
        <v>0</v>
      </c>
      <c r="M106" s="18"/>
      <c r="N106" s="348">
        <f t="shared" si="62"/>
        <v>0</v>
      </c>
      <c r="O106" s="18"/>
      <c r="P106" s="348">
        <f t="shared" si="63"/>
        <v>0</v>
      </c>
      <c r="Q106" s="18"/>
      <c r="R106" s="348">
        <f t="shared" si="64"/>
        <v>0</v>
      </c>
      <c r="S106" s="18"/>
      <c r="T106" s="348">
        <f t="shared" si="65"/>
        <v>0</v>
      </c>
      <c r="U106" s="18"/>
      <c r="V106" s="348">
        <f t="shared" si="66"/>
        <v>0</v>
      </c>
      <c r="W106" s="19" t="str">
        <f t="shared" si="67"/>
        <v xml:space="preserve"> </v>
      </c>
      <c r="X106" s="19" t="str">
        <f t="shared" si="68"/>
        <v xml:space="preserve"> </v>
      </c>
      <c r="Y106" s="19" t="str">
        <f t="shared" si="69"/>
        <v/>
      </c>
      <c r="Z106" s="22"/>
      <c r="AA106" s="19" t="str">
        <f t="shared" si="70"/>
        <v/>
      </c>
      <c r="AB106" s="19" t="str">
        <f t="shared" si="71"/>
        <v xml:space="preserve"> </v>
      </c>
      <c r="AC106" s="21" t="str">
        <f t="shared" si="72"/>
        <v/>
      </c>
      <c r="AD106" s="19" t="str">
        <f t="shared" si="73"/>
        <v xml:space="preserve"> </v>
      </c>
      <c r="AE106" s="114" t="str">
        <f t="shared" si="74"/>
        <v xml:space="preserve"> </v>
      </c>
      <c r="AF106" s="19" t="str">
        <f t="shared" si="75"/>
        <v xml:space="preserve"> </v>
      </c>
      <c r="AG106" s="560">
        <f t="shared" si="76"/>
        <v>0</v>
      </c>
      <c r="AH106" s="45" t="str">
        <f t="shared" si="77"/>
        <v xml:space="preserve"> </v>
      </c>
      <c r="AI106" s="34" t="str">
        <f>IFERROR(IF((INDEX('[3]Riesgos de Corrupción'!$B$11:$V$102,MATCH('Controles de Corrupción'!C106,'[3]Riesgos de Corrupción'!$B$11:$B$102,0),17)-AH106&lt;=1),"Rara vez",IF((INDEX('[3]Riesgos de Corrupción'!$B$11:$V$102,MATCH('Controles de Corrupción'!C106,'[3]Riesgos de Corrupción'!$B$11:$B$102,0),17)-AH106&lt;=2),"Improbable",IF((INDEX('[3]Riesgos de Corrupción'!$B$11:$V$102,MATCH('Controles de Corrupción'!C106,'[3]Riesgos de Corrupción'!$B$11:$B$102,0),17)-AH106&lt;=3),"Posible",IF((INDEX('[3]Riesgos de Corrupción'!$B$11:$V$102,MATCH('Controles de Corrupción'!C106,'[3]Riesgos de Corrupción'!$B$11:$B$102,0),17)-AH106&lt;=4),"Probable",IF((INDEX('[3]Riesgos de Corrupción'!$B$11:$V$102,MATCH('Controles de Corrupción'!C106,'[3]Riesgos de Corrupción'!$B$11:$B$102,0),17)-AH106&lt;=5),"Casi seguro")))))," ")</f>
        <v xml:space="preserve"> </v>
      </c>
      <c r="AJ106" s="8" t="str">
        <f>IFERROR(IF(OR(AND(AF106="Fuerte",H106="No disminuye"),AND(AF106="Moderado",H106="Indirectamente"),AND(AF106="Moderado",H106="No disminuye"),AND(INDEX('[3]Riesgos de Corrupción'!$B$11:$BN$102,MATCH('Controles de Corrupción'!C106,'[3]Riesgos de Corrupción'!$B$11:$B$102,0),63)="Moderado")),0,IF(OR(AND(AF106="Fuerte",H106="Indirectamente"),AND(AF106="Moderado",H106="Directamente"),AND(INDEX('[3]Riesgos de Corrupción'!$B$11:$BN$102,MATCH('Controles de Corrupción'!C106,'[3]Riesgos de Corrupción'!$B$11:$B$102,0),63)="Mayor")),1,IF(AND(AF106="Fuerte",H106="Directamente",AND(INDEX('[3]Riesgos de Corrupción'!$B$11:$BN$102,MATCH('Controles de Corrupción'!C106,'[3]Riesgos de Corrupción'!$B$11:$B$102,0),63)="Catastrófico")),2)))," ")</f>
        <v xml:space="preserve"> </v>
      </c>
      <c r="AK106" s="19" t="str">
        <f t="shared" si="78"/>
        <v xml:space="preserve"> </v>
      </c>
      <c r="AL106" s="19" t="str">
        <f>IFERROR(IF((INDEX('[3]Riesgos de Corrupción'!$B$11:$BN$102,MATCH('Controles de Corrupción'!C106,'[3]Riesgos de Corrupción'!$B$11:$B$102,0),62)-AK106&lt;=3),"Moderado",IF((INDEX('[3]Riesgos de Corrupción'!$B$11:$BN$102,MATCH('Controles de Corrupción'!C106,'[3]Riesgos de Corrupción'!$B$11:$B$102,0),62)-AK106&lt;=4),"Mayor",IF((INDEX('[3]Riesgos de Corrupción'!$B$11:$BN$102,MATCH('Controles de Corrupción'!C106,'[3]Riesgos de Corrupción'!$B$11:$B$102,0),62)-AK106&lt;=5),"Catastrófico")))," ")</f>
        <v xml:space="preserve"> </v>
      </c>
      <c r="AM106" s="19" t="str">
        <f t="shared" si="79"/>
        <v xml:space="preserve"> </v>
      </c>
      <c r="AN106" s="21" t="str">
        <f t="shared" si="80"/>
        <v xml:space="preserve"> </v>
      </c>
      <c r="AO106" s="70"/>
      <c r="AP106" s="454"/>
      <c r="AQ106" s="454"/>
      <c r="AR106" s="454"/>
      <c r="AS106" s="454"/>
      <c r="AT106" s="454"/>
      <c r="AU106" s="454"/>
      <c r="AV106" s="454"/>
      <c r="AW106" s="427"/>
      <c r="AX106" s="357"/>
      <c r="AY106" s="70"/>
      <c r="AZ106" s="70"/>
    </row>
    <row r="107" spans="2:52" ht="57.75" customHeight="1" x14ac:dyDescent="0.3">
      <c r="B107" s="444" t="str">
        <f t="shared" si="59"/>
        <v>-</v>
      </c>
      <c r="C107" s="18"/>
      <c r="D107" s="23"/>
      <c r="E107" s="22"/>
      <c r="F107" s="117"/>
      <c r="G107" s="116"/>
      <c r="H107" s="22"/>
      <c r="I107" s="18"/>
      <c r="J107" s="348">
        <f t="shared" si="60"/>
        <v>0</v>
      </c>
      <c r="K107" s="18"/>
      <c r="L107" s="348">
        <f t="shared" si="61"/>
        <v>0</v>
      </c>
      <c r="M107" s="18"/>
      <c r="N107" s="348">
        <f t="shared" si="62"/>
        <v>0</v>
      </c>
      <c r="O107" s="18"/>
      <c r="P107" s="348">
        <f t="shared" si="63"/>
        <v>0</v>
      </c>
      <c r="Q107" s="18"/>
      <c r="R107" s="348">
        <f t="shared" si="64"/>
        <v>0</v>
      </c>
      <c r="S107" s="18"/>
      <c r="T107" s="348">
        <f t="shared" si="65"/>
        <v>0</v>
      </c>
      <c r="U107" s="18"/>
      <c r="V107" s="348">
        <f t="shared" si="66"/>
        <v>0</v>
      </c>
      <c r="W107" s="19" t="str">
        <f t="shared" si="67"/>
        <v xml:space="preserve"> </v>
      </c>
      <c r="X107" s="19" t="str">
        <f t="shared" si="68"/>
        <v xml:space="preserve"> </v>
      </c>
      <c r="Y107" s="19" t="str">
        <f t="shared" si="69"/>
        <v/>
      </c>
      <c r="Z107" s="22"/>
      <c r="AA107" s="19" t="str">
        <f t="shared" si="70"/>
        <v/>
      </c>
      <c r="AB107" s="19" t="str">
        <f t="shared" si="71"/>
        <v xml:space="preserve"> </v>
      </c>
      <c r="AC107" s="21" t="str">
        <f t="shared" si="72"/>
        <v/>
      </c>
      <c r="AD107" s="19" t="str">
        <f t="shared" si="73"/>
        <v xml:space="preserve"> </v>
      </c>
      <c r="AE107" s="114" t="str">
        <f t="shared" si="74"/>
        <v xml:space="preserve"> </v>
      </c>
      <c r="AF107" s="19" t="str">
        <f t="shared" si="75"/>
        <v xml:space="preserve"> </v>
      </c>
      <c r="AG107" s="560">
        <f t="shared" si="76"/>
        <v>0</v>
      </c>
      <c r="AH107" s="45" t="str">
        <f t="shared" si="77"/>
        <v xml:space="preserve"> </v>
      </c>
      <c r="AI107" s="34" t="str">
        <f>IFERROR(IF((INDEX('[3]Riesgos de Corrupción'!$B$11:$V$102,MATCH('Controles de Corrupción'!C107,'[3]Riesgos de Corrupción'!$B$11:$B$102,0),17)-AH107&lt;=1),"Rara vez",IF((INDEX('[3]Riesgos de Corrupción'!$B$11:$V$102,MATCH('Controles de Corrupción'!C107,'[3]Riesgos de Corrupción'!$B$11:$B$102,0),17)-AH107&lt;=2),"Improbable",IF((INDEX('[3]Riesgos de Corrupción'!$B$11:$V$102,MATCH('Controles de Corrupción'!C107,'[3]Riesgos de Corrupción'!$B$11:$B$102,0),17)-AH107&lt;=3),"Posible",IF((INDEX('[3]Riesgos de Corrupción'!$B$11:$V$102,MATCH('Controles de Corrupción'!C107,'[3]Riesgos de Corrupción'!$B$11:$B$102,0),17)-AH107&lt;=4),"Probable",IF((INDEX('[3]Riesgos de Corrupción'!$B$11:$V$102,MATCH('Controles de Corrupción'!C107,'[3]Riesgos de Corrupción'!$B$11:$B$102,0),17)-AH107&lt;=5),"Casi seguro")))))," ")</f>
        <v xml:space="preserve"> </v>
      </c>
      <c r="AJ107" s="8" t="str">
        <f>IFERROR(IF(OR(AND(AF107="Fuerte",H107="No disminuye"),AND(AF107="Moderado",H107="Indirectamente"),AND(AF107="Moderado",H107="No disminuye"),AND(INDEX('[3]Riesgos de Corrupción'!$B$11:$BN$102,MATCH('Controles de Corrupción'!C107,'[3]Riesgos de Corrupción'!$B$11:$B$102,0),63)="Moderado")),0,IF(OR(AND(AF107="Fuerte",H107="Indirectamente"),AND(AF107="Moderado",H107="Directamente"),AND(INDEX('[3]Riesgos de Corrupción'!$B$11:$BN$102,MATCH('Controles de Corrupción'!C107,'[3]Riesgos de Corrupción'!$B$11:$B$102,0),63)="Mayor")),1,IF(AND(AF107="Fuerte",H107="Directamente",AND(INDEX('[3]Riesgos de Corrupción'!$B$11:$BN$102,MATCH('Controles de Corrupción'!C107,'[3]Riesgos de Corrupción'!$B$11:$B$102,0),63)="Catastrófico")),2)))," ")</f>
        <v xml:space="preserve"> </v>
      </c>
      <c r="AK107" s="19" t="str">
        <f t="shared" si="78"/>
        <v xml:space="preserve"> </v>
      </c>
      <c r="AL107" s="19" t="str">
        <f>IFERROR(IF((INDEX('[3]Riesgos de Corrupción'!$B$11:$BN$102,MATCH('Controles de Corrupción'!C107,'[3]Riesgos de Corrupción'!$B$11:$B$102,0),62)-AK107&lt;=3),"Moderado",IF((INDEX('[3]Riesgos de Corrupción'!$B$11:$BN$102,MATCH('Controles de Corrupción'!C107,'[3]Riesgos de Corrupción'!$B$11:$B$102,0),62)-AK107&lt;=4),"Mayor",IF((INDEX('[3]Riesgos de Corrupción'!$B$11:$BN$102,MATCH('Controles de Corrupción'!C107,'[3]Riesgos de Corrupción'!$B$11:$B$102,0),62)-AK107&lt;=5),"Catastrófico")))," ")</f>
        <v xml:space="preserve"> </v>
      </c>
      <c r="AM107" s="19" t="str">
        <f t="shared" si="79"/>
        <v xml:space="preserve"> </v>
      </c>
      <c r="AN107" s="21" t="str">
        <f t="shared" si="80"/>
        <v xml:space="preserve"> </v>
      </c>
      <c r="AO107" s="70"/>
      <c r="AP107" s="454"/>
      <c r="AQ107" s="454"/>
      <c r="AR107" s="454"/>
      <c r="AS107" s="454"/>
      <c r="AT107" s="454"/>
      <c r="AU107" s="454"/>
      <c r="AV107" s="454"/>
      <c r="AW107" s="427"/>
      <c r="AX107" s="357"/>
      <c r="AY107" s="70"/>
      <c r="AZ107" s="70"/>
    </row>
    <row r="108" spans="2:52" ht="57.75" customHeight="1" x14ac:dyDescent="0.3">
      <c r="B108" s="444" t="str">
        <f t="shared" si="59"/>
        <v>-</v>
      </c>
      <c r="C108" s="18"/>
      <c r="D108" s="23"/>
      <c r="E108" s="22"/>
      <c r="F108" s="117"/>
      <c r="G108" s="116"/>
      <c r="H108" s="22"/>
      <c r="I108" s="18"/>
      <c r="J108" s="348">
        <f t="shared" si="60"/>
        <v>0</v>
      </c>
      <c r="K108" s="18"/>
      <c r="L108" s="348">
        <f t="shared" si="61"/>
        <v>0</v>
      </c>
      <c r="M108" s="18"/>
      <c r="N108" s="348">
        <f t="shared" si="62"/>
        <v>0</v>
      </c>
      <c r="O108" s="18"/>
      <c r="P108" s="348">
        <f t="shared" si="63"/>
        <v>0</v>
      </c>
      <c r="Q108" s="18"/>
      <c r="R108" s="348">
        <f t="shared" si="64"/>
        <v>0</v>
      </c>
      <c r="S108" s="18"/>
      <c r="T108" s="348">
        <f t="shared" si="65"/>
        <v>0</v>
      </c>
      <c r="U108" s="18"/>
      <c r="V108" s="348">
        <f t="shared" si="66"/>
        <v>0</v>
      </c>
      <c r="W108" s="19" t="str">
        <f t="shared" si="67"/>
        <v xml:space="preserve"> </v>
      </c>
      <c r="X108" s="19" t="str">
        <f t="shared" si="68"/>
        <v xml:space="preserve"> </v>
      </c>
      <c r="Y108" s="19" t="str">
        <f t="shared" si="69"/>
        <v/>
      </c>
      <c r="Z108" s="22"/>
      <c r="AA108" s="19" t="str">
        <f t="shared" si="70"/>
        <v/>
      </c>
      <c r="AB108" s="19" t="str">
        <f t="shared" si="71"/>
        <v xml:space="preserve"> </v>
      </c>
      <c r="AC108" s="21" t="str">
        <f t="shared" si="72"/>
        <v/>
      </c>
      <c r="AD108" s="19" t="str">
        <f t="shared" si="73"/>
        <v xml:space="preserve"> </v>
      </c>
      <c r="AE108" s="114" t="str">
        <f t="shared" si="74"/>
        <v xml:space="preserve"> </v>
      </c>
      <c r="AF108" s="19" t="str">
        <f t="shared" si="75"/>
        <v xml:space="preserve"> </v>
      </c>
      <c r="AG108" s="560">
        <f t="shared" si="76"/>
        <v>0</v>
      </c>
      <c r="AH108" s="45" t="str">
        <f t="shared" si="77"/>
        <v xml:space="preserve"> </v>
      </c>
      <c r="AI108" s="34" t="str">
        <f>IFERROR(IF((INDEX('[3]Riesgos de Corrupción'!$B$11:$V$102,MATCH('Controles de Corrupción'!C108,'[3]Riesgos de Corrupción'!$B$11:$B$102,0),17)-AH108&lt;=1),"Rara vez",IF((INDEX('[3]Riesgos de Corrupción'!$B$11:$V$102,MATCH('Controles de Corrupción'!C108,'[3]Riesgos de Corrupción'!$B$11:$B$102,0),17)-AH108&lt;=2),"Improbable",IF((INDEX('[3]Riesgos de Corrupción'!$B$11:$V$102,MATCH('Controles de Corrupción'!C108,'[3]Riesgos de Corrupción'!$B$11:$B$102,0),17)-AH108&lt;=3),"Posible",IF((INDEX('[3]Riesgos de Corrupción'!$B$11:$V$102,MATCH('Controles de Corrupción'!C108,'[3]Riesgos de Corrupción'!$B$11:$B$102,0),17)-AH108&lt;=4),"Probable",IF((INDEX('[3]Riesgos de Corrupción'!$B$11:$V$102,MATCH('Controles de Corrupción'!C108,'[3]Riesgos de Corrupción'!$B$11:$B$102,0),17)-AH108&lt;=5),"Casi seguro")))))," ")</f>
        <v xml:space="preserve"> </v>
      </c>
      <c r="AJ108" s="8" t="str">
        <f>IFERROR(IF(OR(AND(AF108="Fuerte",H108="No disminuye"),AND(AF108="Moderado",H108="Indirectamente"),AND(AF108="Moderado",H108="No disminuye"),AND(INDEX('[3]Riesgos de Corrupción'!$B$11:$BN$102,MATCH('Controles de Corrupción'!C108,'[3]Riesgos de Corrupción'!$B$11:$B$102,0),63)="Moderado")),0,IF(OR(AND(AF108="Fuerte",H108="Indirectamente"),AND(AF108="Moderado",H108="Directamente"),AND(INDEX('[3]Riesgos de Corrupción'!$B$11:$BN$102,MATCH('Controles de Corrupción'!C108,'[3]Riesgos de Corrupción'!$B$11:$B$102,0),63)="Mayor")),1,IF(AND(AF108="Fuerte",H108="Directamente",AND(INDEX('[3]Riesgos de Corrupción'!$B$11:$BN$102,MATCH('Controles de Corrupción'!C108,'[3]Riesgos de Corrupción'!$B$11:$B$102,0),63)="Catastrófico")),2)))," ")</f>
        <v xml:space="preserve"> </v>
      </c>
      <c r="AK108" s="19" t="str">
        <f t="shared" si="78"/>
        <v xml:space="preserve"> </v>
      </c>
      <c r="AL108" s="19" t="str">
        <f>IFERROR(IF((INDEX('[3]Riesgos de Corrupción'!$B$11:$BN$102,MATCH('Controles de Corrupción'!C108,'[3]Riesgos de Corrupción'!$B$11:$B$102,0),62)-AK108&lt;=3),"Moderado",IF((INDEX('[3]Riesgos de Corrupción'!$B$11:$BN$102,MATCH('Controles de Corrupción'!C108,'[3]Riesgos de Corrupción'!$B$11:$B$102,0),62)-AK108&lt;=4),"Mayor",IF((INDEX('[3]Riesgos de Corrupción'!$B$11:$BN$102,MATCH('Controles de Corrupción'!C108,'[3]Riesgos de Corrupción'!$B$11:$B$102,0),62)-AK108&lt;=5),"Catastrófico")))," ")</f>
        <v xml:space="preserve"> </v>
      </c>
      <c r="AM108" s="19" t="str">
        <f t="shared" si="79"/>
        <v xml:space="preserve"> </v>
      </c>
      <c r="AN108" s="21" t="str">
        <f t="shared" si="80"/>
        <v xml:space="preserve"> </v>
      </c>
      <c r="AO108" s="70"/>
      <c r="AP108" s="454"/>
      <c r="AQ108" s="454"/>
      <c r="AR108" s="454"/>
      <c r="AS108" s="454"/>
      <c r="AT108" s="454"/>
      <c r="AU108" s="454"/>
      <c r="AV108" s="454"/>
      <c r="AW108" s="427"/>
      <c r="AX108" s="357"/>
      <c r="AY108" s="70"/>
      <c r="AZ108" s="70"/>
    </row>
    <row r="109" spans="2:52" ht="57.75" customHeight="1" x14ac:dyDescent="0.3">
      <c r="B109" s="444" t="str">
        <f t="shared" si="59"/>
        <v>-</v>
      </c>
      <c r="C109" s="18"/>
      <c r="D109" s="23"/>
      <c r="E109" s="22"/>
      <c r="F109" s="117"/>
      <c r="G109" s="116"/>
      <c r="H109" s="22"/>
      <c r="I109" s="18"/>
      <c r="J109" s="348">
        <f t="shared" si="60"/>
        <v>0</v>
      </c>
      <c r="K109" s="18"/>
      <c r="L109" s="348">
        <f t="shared" si="61"/>
        <v>0</v>
      </c>
      <c r="M109" s="18"/>
      <c r="N109" s="348">
        <f t="shared" si="62"/>
        <v>0</v>
      </c>
      <c r="O109" s="18"/>
      <c r="P109" s="348">
        <f t="shared" si="63"/>
        <v>0</v>
      </c>
      <c r="Q109" s="18"/>
      <c r="R109" s="348">
        <f t="shared" si="64"/>
        <v>0</v>
      </c>
      <c r="S109" s="18"/>
      <c r="T109" s="348">
        <f t="shared" si="65"/>
        <v>0</v>
      </c>
      <c r="U109" s="18"/>
      <c r="V109" s="348">
        <f t="shared" si="66"/>
        <v>0</v>
      </c>
      <c r="W109" s="19" t="str">
        <f t="shared" si="67"/>
        <v xml:space="preserve"> </v>
      </c>
      <c r="X109" s="19" t="str">
        <f t="shared" si="68"/>
        <v xml:space="preserve"> </v>
      </c>
      <c r="Y109" s="19" t="str">
        <f t="shared" si="69"/>
        <v/>
      </c>
      <c r="Z109" s="22"/>
      <c r="AA109" s="19" t="str">
        <f t="shared" si="70"/>
        <v/>
      </c>
      <c r="AB109" s="19" t="str">
        <f t="shared" si="71"/>
        <v xml:space="preserve"> </v>
      </c>
      <c r="AC109" s="21" t="str">
        <f t="shared" si="72"/>
        <v/>
      </c>
      <c r="AD109" s="19" t="str">
        <f t="shared" si="73"/>
        <v xml:space="preserve"> </v>
      </c>
      <c r="AE109" s="114" t="str">
        <f t="shared" si="74"/>
        <v xml:space="preserve"> </v>
      </c>
      <c r="AF109" s="19" t="str">
        <f t="shared" si="75"/>
        <v xml:space="preserve"> </v>
      </c>
      <c r="AG109" s="560">
        <f t="shared" si="76"/>
        <v>0</v>
      </c>
      <c r="AH109" s="45" t="str">
        <f t="shared" si="77"/>
        <v xml:space="preserve"> </v>
      </c>
      <c r="AI109" s="34" t="str">
        <f>IFERROR(IF((INDEX('[3]Riesgos de Corrupción'!$B$11:$V$102,MATCH('Controles de Corrupción'!C109,'[3]Riesgos de Corrupción'!$B$11:$B$102,0),17)-AH109&lt;=1),"Rara vez",IF((INDEX('[3]Riesgos de Corrupción'!$B$11:$V$102,MATCH('Controles de Corrupción'!C109,'[3]Riesgos de Corrupción'!$B$11:$B$102,0),17)-AH109&lt;=2),"Improbable",IF((INDEX('[3]Riesgos de Corrupción'!$B$11:$V$102,MATCH('Controles de Corrupción'!C109,'[3]Riesgos de Corrupción'!$B$11:$B$102,0),17)-AH109&lt;=3),"Posible",IF((INDEX('[3]Riesgos de Corrupción'!$B$11:$V$102,MATCH('Controles de Corrupción'!C109,'[3]Riesgos de Corrupción'!$B$11:$B$102,0),17)-AH109&lt;=4),"Probable",IF((INDEX('[3]Riesgos de Corrupción'!$B$11:$V$102,MATCH('Controles de Corrupción'!C109,'[3]Riesgos de Corrupción'!$B$11:$B$102,0),17)-AH109&lt;=5),"Casi seguro")))))," ")</f>
        <v xml:space="preserve"> </v>
      </c>
      <c r="AJ109" s="8" t="str">
        <f>IFERROR(IF(OR(AND(AF109="Fuerte",H109="No disminuye"),AND(AF109="Moderado",H109="Indirectamente"),AND(AF109="Moderado",H109="No disminuye"),AND(INDEX('[3]Riesgos de Corrupción'!$B$11:$BN$102,MATCH('Controles de Corrupción'!C109,'[3]Riesgos de Corrupción'!$B$11:$B$102,0),63)="Moderado")),0,IF(OR(AND(AF109="Fuerte",H109="Indirectamente"),AND(AF109="Moderado",H109="Directamente"),AND(INDEX('[3]Riesgos de Corrupción'!$B$11:$BN$102,MATCH('Controles de Corrupción'!C109,'[3]Riesgos de Corrupción'!$B$11:$B$102,0),63)="Mayor")),1,IF(AND(AF109="Fuerte",H109="Directamente",AND(INDEX('[3]Riesgos de Corrupción'!$B$11:$BN$102,MATCH('Controles de Corrupción'!C109,'[3]Riesgos de Corrupción'!$B$11:$B$102,0),63)="Catastrófico")),2)))," ")</f>
        <v xml:space="preserve"> </v>
      </c>
      <c r="AK109" s="19" t="str">
        <f t="shared" si="78"/>
        <v xml:space="preserve"> </v>
      </c>
      <c r="AL109" s="19" t="str">
        <f>IFERROR(IF((INDEX('[3]Riesgos de Corrupción'!$B$11:$BN$102,MATCH('Controles de Corrupción'!C109,'[3]Riesgos de Corrupción'!$B$11:$B$102,0),62)-AK109&lt;=3),"Moderado",IF((INDEX('[3]Riesgos de Corrupción'!$B$11:$BN$102,MATCH('Controles de Corrupción'!C109,'[3]Riesgos de Corrupción'!$B$11:$B$102,0),62)-AK109&lt;=4),"Mayor",IF((INDEX('[3]Riesgos de Corrupción'!$B$11:$BN$102,MATCH('Controles de Corrupción'!C109,'[3]Riesgos de Corrupción'!$B$11:$B$102,0),62)-AK109&lt;=5),"Catastrófico")))," ")</f>
        <v xml:space="preserve"> </v>
      </c>
      <c r="AM109" s="19" t="str">
        <f t="shared" si="79"/>
        <v xml:space="preserve"> </v>
      </c>
      <c r="AN109" s="21" t="str">
        <f t="shared" si="80"/>
        <v xml:space="preserve"> </v>
      </c>
      <c r="AO109" s="70"/>
      <c r="AP109" s="454"/>
      <c r="AQ109" s="454"/>
      <c r="AR109" s="454"/>
      <c r="AS109" s="454"/>
      <c r="AT109" s="454"/>
      <c r="AU109" s="454"/>
      <c r="AV109" s="454"/>
      <c r="AW109" s="427"/>
      <c r="AX109" s="357"/>
      <c r="AY109" s="70"/>
      <c r="AZ109" s="70"/>
    </row>
    <row r="110" spans="2:52" ht="57.75" customHeight="1" x14ac:dyDescent="0.3">
      <c r="B110" s="444" t="str">
        <f t="shared" si="59"/>
        <v>-</v>
      </c>
      <c r="C110" s="18"/>
      <c r="D110" s="23"/>
      <c r="E110" s="22"/>
      <c r="F110" s="117"/>
      <c r="G110" s="116"/>
      <c r="H110" s="22"/>
      <c r="I110" s="18"/>
      <c r="J110" s="348">
        <f t="shared" si="60"/>
        <v>0</v>
      </c>
      <c r="K110" s="18"/>
      <c r="L110" s="348">
        <f t="shared" si="61"/>
        <v>0</v>
      </c>
      <c r="M110" s="18"/>
      <c r="N110" s="348">
        <f t="shared" si="62"/>
        <v>0</v>
      </c>
      <c r="O110" s="18"/>
      <c r="P110" s="348">
        <f t="shared" si="63"/>
        <v>0</v>
      </c>
      <c r="Q110" s="18"/>
      <c r="R110" s="348">
        <f t="shared" si="64"/>
        <v>0</v>
      </c>
      <c r="S110" s="18"/>
      <c r="T110" s="348">
        <f t="shared" si="65"/>
        <v>0</v>
      </c>
      <c r="U110" s="18"/>
      <c r="V110" s="348">
        <f t="shared" si="66"/>
        <v>0</v>
      </c>
      <c r="W110" s="19" t="str">
        <f t="shared" si="67"/>
        <v xml:space="preserve"> </v>
      </c>
      <c r="X110" s="19" t="str">
        <f t="shared" si="68"/>
        <v xml:space="preserve"> </v>
      </c>
      <c r="Y110" s="19" t="str">
        <f t="shared" si="69"/>
        <v/>
      </c>
      <c r="Z110" s="22"/>
      <c r="AA110" s="19" t="str">
        <f t="shared" si="70"/>
        <v/>
      </c>
      <c r="AB110" s="19" t="str">
        <f t="shared" si="71"/>
        <v xml:space="preserve"> </v>
      </c>
      <c r="AC110" s="21" t="str">
        <f t="shared" si="72"/>
        <v/>
      </c>
      <c r="AD110" s="19" t="str">
        <f t="shared" si="73"/>
        <v xml:space="preserve"> </v>
      </c>
      <c r="AE110" s="114" t="str">
        <f t="shared" si="74"/>
        <v xml:space="preserve"> </v>
      </c>
      <c r="AF110" s="19" t="str">
        <f t="shared" si="75"/>
        <v xml:space="preserve"> </v>
      </c>
      <c r="AG110" s="560">
        <f t="shared" si="76"/>
        <v>0</v>
      </c>
      <c r="AH110" s="45" t="str">
        <f t="shared" si="77"/>
        <v xml:space="preserve"> </v>
      </c>
      <c r="AI110" s="34" t="str">
        <f>IFERROR(IF((INDEX('[3]Riesgos de Corrupción'!$B$11:$V$102,MATCH('Controles de Corrupción'!C110,'[3]Riesgos de Corrupción'!$B$11:$B$102,0),17)-AH110&lt;=1),"Rara vez",IF((INDEX('[3]Riesgos de Corrupción'!$B$11:$V$102,MATCH('Controles de Corrupción'!C110,'[3]Riesgos de Corrupción'!$B$11:$B$102,0),17)-AH110&lt;=2),"Improbable",IF((INDEX('[3]Riesgos de Corrupción'!$B$11:$V$102,MATCH('Controles de Corrupción'!C110,'[3]Riesgos de Corrupción'!$B$11:$B$102,0),17)-AH110&lt;=3),"Posible",IF((INDEX('[3]Riesgos de Corrupción'!$B$11:$V$102,MATCH('Controles de Corrupción'!C110,'[3]Riesgos de Corrupción'!$B$11:$B$102,0),17)-AH110&lt;=4),"Probable",IF((INDEX('[3]Riesgos de Corrupción'!$B$11:$V$102,MATCH('Controles de Corrupción'!C110,'[3]Riesgos de Corrupción'!$B$11:$B$102,0),17)-AH110&lt;=5),"Casi seguro")))))," ")</f>
        <v xml:space="preserve"> </v>
      </c>
      <c r="AJ110" s="8" t="str">
        <f>IFERROR(IF(OR(AND(AF110="Fuerte",H110="No disminuye"),AND(AF110="Moderado",H110="Indirectamente"),AND(AF110="Moderado",H110="No disminuye"),AND(INDEX('[3]Riesgos de Corrupción'!$B$11:$BN$102,MATCH('Controles de Corrupción'!C110,'[3]Riesgos de Corrupción'!$B$11:$B$102,0),63)="Moderado")),0,IF(OR(AND(AF110="Fuerte",H110="Indirectamente"),AND(AF110="Moderado",H110="Directamente"),AND(INDEX('[3]Riesgos de Corrupción'!$B$11:$BN$102,MATCH('Controles de Corrupción'!C110,'[3]Riesgos de Corrupción'!$B$11:$B$102,0),63)="Mayor")),1,IF(AND(AF110="Fuerte",H110="Directamente",AND(INDEX('[3]Riesgos de Corrupción'!$B$11:$BN$102,MATCH('Controles de Corrupción'!C110,'[3]Riesgos de Corrupción'!$B$11:$B$102,0),63)="Catastrófico")),2)))," ")</f>
        <v xml:space="preserve"> </v>
      </c>
      <c r="AK110" s="19" t="str">
        <f t="shared" si="78"/>
        <v xml:space="preserve"> </v>
      </c>
      <c r="AL110" s="19" t="str">
        <f>IFERROR(IF((INDEX('[3]Riesgos de Corrupción'!$B$11:$BN$102,MATCH('Controles de Corrupción'!C110,'[3]Riesgos de Corrupción'!$B$11:$B$102,0),62)-AK110&lt;=3),"Moderado",IF((INDEX('[3]Riesgos de Corrupción'!$B$11:$BN$102,MATCH('Controles de Corrupción'!C110,'[3]Riesgos de Corrupción'!$B$11:$B$102,0),62)-AK110&lt;=4),"Mayor",IF((INDEX('[3]Riesgos de Corrupción'!$B$11:$BN$102,MATCH('Controles de Corrupción'!C110,'[3]Riesgos de Corrupción'!$B$11:$B$102,0),62)-AK110&lt;=5),"Catastrófico")))," ")</f>
        <v xml:space="preserve"> </v>
      </c>
      <c r="AM110" s="19" t="str">
        <f t="shared" si="79"/>
        <v xml:space="preserve"> </v>
      </c>
      <c r="AN110" s="21" t="str">
        <f t="shared" si="80"/>
        <v xml:space="preserve"> </v>
      </c>
      <c r="AO110" s="70"/>
      <c r="AP110" s="454"/>
      <c r="AQ110" s="454"/>
      <c r="AR110" s="454"/>
      <c r="AS110" s="454"/>
      <c r="AT110" s="454"/>
      <c r="AU110" s="454"/>
      <c r="AV110" s="454"/>
      <c r="AW110" s="427"/>
      <c r="AX110" s="357"/>
      <c r="AY110" s="70"/>
      <c r="AZ110" s="70"/>
    </row>
    <row r="111" spans="2:52" ht="57.75" customHeight="1" x14ac:dyDescent="0.3">
      <c r="B111" s="444" t="str">
        <f t="shared" si="59"/>
        <v>-</v>
      </c>
      <c r="C111" s="18"/>
      <c r="D111" s="23"/>
      <c r="E111" s="22"/>
      <c r="F111" s="117"/>
      <c r="G111" s="116"/>
      <c r="H111" s="22"/>
      <c r="I111" s="18"/>
      <c r="J111" s="348">
        <f t="shared" si="60"/>
        <v>0</v>
      </c>
      <c r="K111" s="18"/>
      <c r="L111" s="348">
        <f t="shared" si="61"/>
        <v>0</v>
      </c>
      <c r="M111" s="18"/>
      <c r="N111" s="348">
        <f t="shared" si="62"/>
        <v>0</v>
      </c>
      <c r="O111" s="18"/>
      <c r="P111" s="348">
        <f t="shared" si="63"/>
        <v>0</v>
      </c>
      <c r="Q111" s="18"/>
      <c r="R111" s="348">
        <f t="shared" si="64"/>
        <v>0</v>
      </c>
      <c r="S111" s="18"/>
      <c r="T111" s="348">
        <f t="shared" si="65"/>
        <v>0</v>
      </c>
      <c r="U111" s="18"/>
      <c r="V111" s="348">
        <f t="shared" si="66"/>
        <v>0</v>
      </c>
      <c r="W111" s="19" t="str">
        <f t="shared" si="67"/>
        <v xml:space="preserve"> </v>
      </c>
      <c r="X111" s="19" t="str">
        <f t="shared" si="68"/>
        <v xml:space="preserve"> </v>
      </c>
      <c r="Y111" s="19" t="str">
        <f t="shared" si="69"/>
        <v/>
      </c>
      <c r="Z111" s="22"/>
      <c r="AA111" s="19" t="str">
        <f t="shared" si="70"/>
        <v/>
      </c>
      <c r="AB111" s="19" t="str">
        <f t="shared" si="71"/>
        <v xml:space="preserve"> </v>
      </c>
      <c r="AC111" s="21" t="str">
        <f t="shared" si="72"/>
        <v/>
      </c>
      <c r="AD111" s="19" t="str">
        <f t="shared" si="73"/>
        <v xml:space="preserve"> </v>
      </c>
      <c r="AE111" s="114" t="str">
        <f t="shared" si="74"/>
        <v xml:space="preserve"> </v>
      </c>
      <c r="AF111" s="19" t="str">
        <f t="shared" si="75"/>
        <v xml:space="preserve"> </v>
      </c>
      <c r="AG111" s="560">
        <f t="shared" si="76"/>
        <v>0</v>
      </c>
      <c r="AH111" s="45" t="str">
        <f t="shared" si="77"/>
        <v xml:space="preserve"> </v>
      </c>
      <c r="AI111" s="34" t="str">
        <f>IFERROR(IF((INDEX('[3]Riesgos de Corrupción'!$B$11:$V$102,MATCH('Controles de Corrupción'!C111,'[3]Riesgos de Corrupción'!$B$11:$B$102,0),17)-AH111&lt;=1),"Rara vez",IF((INDEX('[3]Riesgos de Corrupción'!$B$11:$V$102,MATCH('Controles de Corrupción'!C111,'[3]Riesgos de Corrupción'!$B$11:$B$102,0),17)-AH111&lt;=2),"Improbable",IF((INDEX('[3]Riesgos de Corrupción'!$B$11:$V$102,MATCH('Controles de Corrupción'!C111,'[3]Riesgos de Corrupción'!$B$11:$B$102,0),17)-AH111&lt;=3),"Posible",IF((INDEX('[3]Riesgos de Corrupción'!$B$11:$V$102,MATCH('Controles de Corrupción'!C111,'[3]Riesgos de Corrupción'!$B$11:$B$102,0),17)-AH111&lt;=4),"Probable",IF((INDEX('[3]Riesgos de Corrupción'!$B$11:$V$102,MATCH('Controles de Corrupción'!C111,'[3]Riesgos de Corrupción'!$B$11:$B$102,0),17)-AH111&lt;=5),"Casi seguro")))))," ")</f>
        <v xml:space="preserve"> </v>
      </c>
      <c r="AJ111" s="8" t="str">
        <f>IFERROR(IF(OR(AND(AF111="Fuerte",H111="No disminuye"),AND(AF111="Moderado",H111="Indirectamente"),AND(AF111="Moderado",H111="No disminuye"),AND(INDEX('[3]Riesgos de Corrupción'!$B$11:$BN$102,MATCH('Controles de Corrupción'!C111,'[3]Riesgos de Corrupción'!$B$11:$B$102,0),63)="Moderado")),0,IF(OR(AND(AF111="Fuerte",H111="Indirectamente"),AND(AF111="Moderado",H111="Directamente"),AND(INDEX('[3]Riesgos de Corrupción'!$B$11:$BN$102,MATCH('Controles de Corrupción'!C111,'[3]Riesgos de Corrupción'!$B$11:$B$102,0),63)="Mayor")),1,IF(AND(AF111="Fuerte",H111="Directamente",AND(INDEX('[3]Riesgos de Corrupción'!$B$11:$BN$102,MATCH('Controles de Corrupción'!C111,'[3]Riesgos de Corrupción'!$B$11:$B$102,0),63)="Catastrófico")),2)))," ")</f>
        <v xml:space="preserve"> </v>
      </c>
      <c r="AK111" s="19" t="str">
        <f t="shared" si="78"/>
        <v xml:space="preserve"> </v>
      </c>
      <c r="AL111" s="19" t="str">
        <f>IFERROR(IF((INDEX('[3]Riesgos de Corrupción'!$B$11:$BN$102,MATCH('Controles de Corrupción'!C111,'[3]Riesgos de Corrupción'!$B$11:$B$102,0),62)-AK111&lt;=3),"Moderado",IF((INDEX('[3]Riesgos de Corrupción'!$B$11:$BN$102,MATCH('Controles de Corrupción'!C111,'[3]Riesgos de Corrupción'!$B$11:$B$102,0),62)-AK111&lt;=4),"Mayor",IF((INDEX('[3]Riesgos de Corrupción'!$B$11:$BN$102,MATCH('Controles de Corrupción'!C111,'[3]Riesgos de Corrupción'!$B$11:$B$102,0),62)-AK111&lt;=5),"Catastrófico")))," ")</f>
        <v xml:space="preserve"> </v>
      </c>
      <c r="AM111" s="19" t="str">
        <f t="shared" si="79"/>
        <v xml:space="preserve"> </v>
      </c>
      <c r="AN111" s="21" t="str">
        <f t="shared" si="80"/>
        <v xml:space="preserve"> </v>
      </c>
      <c r="AO111" s="70"/>
      <c r="AP111" s="454"/>
      <c r="AQ111" s="454"/>
      <c r="AR111" s="454"/>
      <c r="AS111" s="454"/>
      <c r="AT111" s="454"/>
      <c r="AU111" s="454"/>
      <c r="AV111" s="454"/>
      <c r="AW111" s="427"/>
      <c r="AX111" s="357"/>
      <c r="AY111" s="70"/>
      <c r="AZ111" s="70"/>
    </row>
    <row r="112" spans="2:52" ht="57.75" customHeight="1" x14ac:dyDescent="0.3">
      <c r="B112" s="444" t="str">
        <f t="shared" si="59"/>
        <v>-</v>
      </c>
      <c r="C112" s="18"/>
      <c r="D112" s="23"/>
      <c r="E112" s="22"/>
      <c r="F112" s="117"/>
      <c r="G112" s="116"/>
      <c r="H112" s="22"/>
      <c r="I112" s="18"/>
      <c r="J112" s="348">
        <f t="shared" si="60"/>
        <v>0</v>
      </c>
      <c r="K112" s="18"/>
      <c r="L112" s="348">
        <f t="shared" si="61"/>
        <v>0</v>
      </c>
      <c r="M112" s="18"/>
      <c r="N112" s="348">
        <f t="shared" si="62"/>
        <v>0</v>
      </c>
      <c r="O112" s="18"/>
      <c r="P112" s="348">
        <f t="shared" si="63"/>
        <v>0</v>
      </c>
      <c r="Q112" s="18"/>
      <c r="R112" s="348">
        <f t="shared" si="64"/>
        <v>0</v>
      </c>
      <c r="S112" s="18"/>
      <c r="T112" s="348">
        <f t="shared" si="65"/>
        <v>0</v>
      </c>
      <c r="U112" s="18"/>
      <c r="V112" s="348">
        <f t="shared" si="66"/>
        <v>0</v>
      </c>
      <c r="W112" s="19" t="str">
        <f t="shared" si="67"/>
        <v xml:space="preserve"> </v>
      </c>
      <c r="X112" s="19" t="str">
        <f t="shared" si="68"/>
        <v xml:space="preserve"> </v>
      </c>
      <c r="Y112" s="19" t="str">
        <f t="shared" si="69"/>
        <v/>
      </c>
      <c r="Z112" s="22"/>
      <c r="AA112" s="19" t="str">
        <f t="shared" si="70"/>
        <v/>
      </c>
      <c r="AB112" s="19" t="str">
        <f t="shared" si="71"/>
        <v xml:space="preserve"> </v>
      </c>
      <c r="AC112" s="21" t="str">
        <f t="shared" si="72"/>
        <v/>
      </c>
      <c r="AD112" s="19" t="str">
        <f t="shared" si="73"/>
        <v xml:space="preserve"> </v>
      </c>
      <c r="AE112" s="114" t="str">
        <f t="shared" si="74"/>
        <v xml:space="preserve"> </v>
      </c>
      <c r="AF112" s="19" t="str">
        <f t="shared" si="75"/>
        <v xml:space="preserve"> </v>
      </c>
      <c r="AG112" s="560">
        <f t="shared" si="76"/>
        <v>0</v>
      </c>
      <c r="AH112" s="45" t="str">
        <f t="shared" si="77"/>
        <v xml:space="preserve"> </v>
      </c>
      <c r="AI112" s="34" t="str">
        <f>IFERROR(IF((INDEX('[3]Riesgos de Corrupción'!$B$11:$V$102,MATCH('Controles de Corrupción'!C112,'[3]Riesgos de Corrupción'!$B$11:$B$102,0),17)-AH112&lt;=1),"Rara vez",IF((INDEX('[3]Riesgos de Corrupción'!$B$11:$V$102,MATCH('Controles de Corrupción'!C112,'[3]Riesgos de Corrupción'!$B$11:$B$102,0),17)-AH112&lt;=2),"Improbable",IF((INDEX('[3]Riesgos de Corrupción'!$B$11:$V$102,MATCH('Controles de Corrupción'!C112,'[3]Riesgos de Corrupción'!$B$11:$B$102,0),17)-AH112&lt;=3),"Posible",IF((INDEX('[3]Riesgos de Corrupción'!$B$11:$V$102,MATCH('Controles de Corrupción'!C112,'[3]Riesgos de Corrupción'!$B$11:$B$102,0),17)-AH112&lt;=4),"Probable",IF((INDEX('[3]Riesgos de Corrupción'!$B$11:$V$102,MATCH('Controles de Corrupción'!C112,'[3]Riesgos de Corrupción'!$B$11:$B$102,0),17)-AH112&lt;=5),"Casi seguro")))))," ")</f>
        <v xml:space="preserve"> </v>
      </c>
      <c r="AJ112" s="8" t="str">
        <f>IFERROR(IF(OR(AND(AF112="Fuerte",H112="No disminuye"),AND(AF112="Moderado",H112="Indirectamente"),AND(AF112="Moderado",H112="No disminuye"),AND(INDEX('[3]Riesgos de Corrupción'!$B$11:$BN$102,MATCH('Controles de Corrupción'!C112,'[3]Riesgos de Corrupción'!$B$11:$B$102,0),63)="Moderado")),0,IF(OR(AND(AF112="Fuerte",H112="Indirectamente"),AND(AF112="Moderado",H112="Directamente"),AND(INDEX('[3]Riesgos de Corrupción'!$B$11:$BN$102,MATCH('Controles de Corrupción'!C112,'[3]Riesgos de Corrupción'!$B$11:$B$102,0),63)="Mayor")),1,IF(AND(AF112="Fuerte",H112="Directamente",AND(INDEX('[3]Riesgos de Corrupción'!$B$11:$BN$102,MATCH('Controles de Corrupción'!C112,'[3]Riesgos de Corrupción'!$B$11:$B$102,0),63)="Catastrófico")),2)))," ")</f>
        <v xml:space="preserve"> </v>
      </c>
      <c r="AK112" s="19" t="str">
        <f t="shared" si="78"/>
        <v xml:space="preserve"> </v>
      </c>
      <c r="AL112" s="19" t="str">
        <f>IFERROR(IF((INDEX('[3]Riesgos de Corrupción'!$B$11:$BN$102,MATCH('Controles de Corrupción'!C112,'[3]Riesgos de Corrupción'!$B$11:$B$102,0),62)-AK112&lt;=3),"Moderado",IF((INDEX('[3]Riesgos de Corrupción'!$B$11:$BN$102,MATCH('Controles de Corrupción'!C112,'[3]Riesgos de Corrupción'!$B$11:$B$102,0),62)-AK112&lt;=4),"Mayor",IF((INDEX('[3]Riesgos de Corrupción'!$B$11:$BN$102,MATCH('Controles de Corrupción'!C112,'[3]Riesgos de Corrupción'!$B$11:$B$102,0),62)-AK112&lt;=5),"Catastrófico")))," ")</f>
        <v xml:space="preserve"> </v>
      </c>
      <c r="AM112" s="19" t="str">
        <f t="shared" si="79"/>
        <v xml:space="preserve"> </v>
      </c>
      <c r="AN112" s="21" t="str">
        <f t="shared" si="80"/>
        <v xml:space="preserve"> </v>
      </c>
      <c r="AO112" s="70"/>
      <c r="AP112" s="454"/>
      <c r="AQ112" s="454"/>
      <c r="AR112" s="454"/>
      <c r="AS112" s="454"/>
      <c r="AT112" s="454"/>
      <c r="AU112" s="454"/>
      <c r="AV112" s="454"/>
      <c r="AW112" s="427"/>
      <c r="AX112" s="357"/>
      <c r="AY112" s="70"/>
      <c r="AZ112" s="70"/>
    </row>
    <row r="113" spans="2:52" ht="57.75" customHeight="1" x14ac:dyDescent="0.3">
      <c r="B113" s="444" t="str">
        <f t="shared" si="59"/>
        <v>-</v>
      </c>
      <c r="C113" s="18"/>
      <c r="D113" s="23"/>
      <c r="E113" s="22"/>
      <c r="F113" s="117"/>
      <c r="G113" s="116"/>
      <c r="H113" s="22"/>
      <c r="I113" s="18"/>
      <c r="J113" s="348">
        <f t="shared" si="60"/>
        <v>0</v>
      </c>
      <c r="K113" s="18"/>
      <c r="L113" s="348">
        <f t="shared" si="61"/>
        <v>0</v>
      </c>
      <c r="M113" s="18"/>
      <c r="N113" s="348">
        <f t="shared" si="62"/>
        <v>0</v>
      </c>
      <c r="O113" s="18"/>
      <c r="P113" s="348">
        <f t="shared" si="63"/>
        <v>0</v>
      </c>
      <c r="Q113" s="18"/>
      <c r="R113" s="348">
        <f t="shared" si="64"/>
        <v>0</v>
      </c>
      <c r="S113" s="18"/>
      <c r="T113" s="348">
        <f t="shared" si="65"/>
        <v>0</v>
      </c>
      <c r="U113" s="18"/>
      <c r="V113" s="348">
        <f t="shared" si="66"/>
        <v>0</v>
      </c>
      <c r="W113" s="19" t="str">
        <f t="shared" si="67"/>
        <v xml:space="preserve"> </v>
      </c>
      <c r="X113" s="19" t="str">
        <f t="shared" si="68"/>
        <v xml:space="preserve"> </v>
      </c>
      <c r="Y113" s="19" t="str">
        <f t="shared" si="69"/>
        <v/>
      </c>
      <c r="Z113" s="22"/>
      <c r="AA113" s="19" t="str">
        <f t="shared" si="70"/>
        <v/>
      </c>
      <c r="AB113" s="19" t="str">
        <f t="shared" si="71"/>
        <v xml:space="preserve"> </v>
      </c>
      <c r="AC113" s="21" t="str">
        <f t="shared" si="72"/>
        <v/>
      </c>
      <c r="AD113" s="19" t="str">
        <f t="shared" si="73"/>
        <v xml:space="preserve"> </v>
      </c>
      <c r="AE113" s="114" t="str">
        <f t="shared" si="74"/>
        <v xml:space="preserve"> </v>
      </c>
      <c r="AF113" s="19" t="str">
        <f t="shared" si="75"/>
        <v xml:space="preserve"> </v>
      </c>
      <c r="AG113" s="560">
        <f t="shared" si="76"/>
        <v>0</v>
      </c>
      <c r="AH113" s="45" t="str">
        <f t="shared" si="77"/>
        <v xml:space="preserve"> </v>
      </c>
      <c r="AI113" s="34" t="str">
        <f>IFERROR(IF((INDEX('[3]Riesgos de Corrupción'!$B$11:$V$102,MATCH('Controles de Corrupción'!C113,'[3]Riesgos de Corrupción'!$B$11:$B$102,0),17)-AH113&lt;=1),"Rara vez",IF((INDEX('[3]Riesgos de Corrupción'!$B$11:$V$102,MATCH('Controles de Corrupción'!C113,'[3]Riesgos de Corrupción'!$B$11:$B$102,0),17)-AH113&lt;=2),"Improbable",IF((INDEX('[3]Riesgos de Corrupción'!$B$11:$V$102,MATCH('Controles de Corrupción'!C113,'[3]Riesgos de Corrupción'!$B$11:$B$102,0),17)-AH113&lt;=3),"Posible",IF((INDEX('[3]Riesgos de Corrupción'!$B$11:$V$102,MATCH('Controles de Corrupción'!C113,'[3]Riesgos de Corrupción'!$B$11:$B$102,0),17)-AH113&lt;=4),"Probable",IF((INDEX('[3]Riesgos de Corrupción'!$B$11:$V$102,MATCH('Controles de Corrupción'!C113,'[3]Riesgos de Corrupción'!$B$11:$B$102,0),17)-AH113&lt;=5),"Casi seguro")))))," ")</f>
        <v xml:space="preserve"> </v>
      </c>
      <c r="AJ113" s="8" t="str">
        <f>IFERROR(IF(OR(AND(AF113="Fuerte",H113="No disminuye"),AND(AF113="Moderado",H113="Indirectamente"),AND(AF113="Moderado",H113="No disminuye"),AND(INDEX('[3]Riesgos de Corrupción'!$B$11:$BN$102,MATCH('Controles de Corrupción'!C113,'[3]Riesgos de Corrupción'!$B$11:$B$102,0),63)="Moderado")),0,IF(OR(AND(AF113="Fuerte",H113="Indirectamente"),AND(AF113="Moderado",H113="Directamente"),AND(INDEX('[3]Riesgos de Corrupción'!$B$11:$BN$102,MATCH('Controles de Corrupción'!C113,'[3]Riesgos de Corrupción'!$B$11:$B$102,0),63)="Mayor")),1,IF(AND(AF113="Fuerte",H113="Directamente",AND(INDEX('[3]Riesgos de Corrupción'!$B$11:$BN$102,MATCH('Controles de Corrupción'!C113,'[3]Riesgos de Corrupción'!$B$11:$B$102,0),63)="Catastrófico")),2)))," ")</f>
        <v xml:space="preserve"> </v>
      </c>
      <c r="AK113" s="19" t="str">
        <f t="shared" si="78"/>
        <v xml:space="preserve"> </v>
      </c>
      <c r="AL113" s="19" t="str">
        <f>IFERROR(IF((INDEX('[3]Riesgos de Corrupción'!$B$11:$BN$102,MATCH('Controles de Corrupción'!C113,'[3]Riesgos de Corrupción'!$B$11:$B$102,0),62)-AK113&lt;=3),"Moderado",IF((INDEX('[3]Riesgos de Corrupción'!$B$11:$BN$102,MATCH('Controles de Corrupción'!C113,'[3]Riesgos de Corrupción'!$B$11:$B$102,0),62)-AK113&lt;=4),"Mayor",IF((INDEX('[3]Riesgos de Corrupción'!$B$11:$BN$102,MATCH('Controles de Corrupción'!C113,'[3]Riesgos de Corrupción'!$B$11:$B$102,0),62)-AK113&lt;=5),"Catastrófico")))," ")</f>
        <v xml:space="preserve"> </v>
      </c>
      <c r="AM113" s="19" t="str">
        <f t="shared" si="79"/>
        <v xml:space="preserve"> </v>
      </c>
      <c r="AN113" s="21" t="str">
        <f t="shared" si="80"/>
        <v xml:space="preserve"> </v>
      </c>
      <c r="AO113" s="70"/>
      <c r="AP113" s="454"/>
      <c r="AQ113" s="454"/>
      <c r="AR113" s="454"/>
      <c r="AS113" s="454"/>
      <c r="AT113" s="454"/>
      <c r="AU113" s="454"/>
      <c r="AV113" s="454"/>
      <c r="AW113" s="427"/>
      <c r="AX113" s="357"/>
      <c r="AY113" s="70"/>
      <c r="AZ113" s="70"/>
    </row>
    <row r="114" spans="2:52" ht="57.75" customHeight="1" x14ac:dyDescent="0.3">
      <c r="B114" s="444" t="str">
        <f t="shared" si="59"/>
        <v>-</v>
      </c>
      <c r="C114" s="18"/>
      <c r="D114" s="23"/>
      <c r="E114" s="22"/>
      <c r="F114" s="117"/>
      <c r="G114" s="116"/>
      <c r="H114" s="22"/>
      <c r="I114" s="18"/>
      <c r="J114" s="348">
        <f t="shared" si="60"/>
        <v>0</v>
      </c>
      <c r="K114" s="18"/>
      <c r="L114" s="348">
        <f t="shared" si="61"/>
        <v>0</v>
      </c>
      <c r="M114" s="18"/>
      <c r="N114" s="348">
        <f t="shared" si="62"/>
        <v>0</v>
      </c>
      <c r="O114" s="18"/>
      <c r="P114" s="348">
        <f t="shared" si="63"/>
        <v>0</v>
      </c>
      <c r="Q114" s="18"/>
      <c r="R114" s="348">
        <f t="shared" si="64"/>
        <v>0</v>
      </c>
      <c r="S114" s="18"/>
      <c r="T114" s="348">
        <f t="shared" si="65"/>
        <v>0</v>
      </c>
      <c r="U114" s="18"/>
      <c r="V114" s="348">
        <f t="shared" si="66"/>
        <v>0</v>
      </c>
      <c r="W114" s="19" t="str">
        <f t="shared" si="67"/>
        <v xml:space="preserve"> </v>
      </c>
      <c r="X114" s="19" t="str">
        <f t="shared" si="68"/>
        <v xml:space="preserve"> </v>
      </c>
      <c r="Y114" s="19" t="str">
        <f t="shared" si="69"/>
        <v/>
      </c>
      <c r="Z114" s="22"/>
      <c r="AA114" s="19" t="str">
        <f t="shared" si="70"/>
        <v/>
      </c>
      <c r="AB114" s="19" t="str">
        <f t="shared" si="71"/>
        <v xml:space="preserve"> </v>
      </c>
      <c r="AC114" s="21" t="str">
        <f t="shared" si="72"/>
        <v/>
      </c>
      <c r="AD114" s="19" t="str">
        <f t="shared" si="73"/>
        <v xml:space="preserve"> </v>
      </c>
      <c r="AE114" s="114" t="str">
        <f t="shared" si="74"/>
        <v xml:space="preserve"> </v>
      </c>
      <c r="AF114" s="19" t="str">
        <f t="shared" si="75"/>
        <v xml:space="preserve"> </v>
      </c>
      <c r="AG114" s="560">
        <f t="shared" si="76"/>
        <v>0</v>
      </c>
      <c r="AH114" s="45" t="str">
        <f t="shared" si="77"/>
        <v xml:space="preserve"> </v>
      </c>
      <c r="AI114" s="34" t="str">
        <f>IFERROR(IF((INDEX('[3]Riesgos de Corrupción'!$B$11:$V$102,MATCH('Controles de Corrupción'!C114,'[3]Riesgos de Corrupción'!$B$11:$B$102,0),17)-AH114&lt;=1),"Rara vez",IF((INDEX('[3]Riesgos de Corrupción'!$B$11:$V$102,MATCH('Controles de Corrupción'!C114,'[3]Riesgos de Corrupción'!$B$11:$B$102,0),17)-AH114&lt;=2),"Improbable",IF((INDEX('[3]Riesgos de Corrupción'!$B$11:$V$102,MATCH('Controles de Corrupción'!C114,'[3]Riesgos de Corrupción'!$B$11:$B$102,0),17)-AH114&lt;=3),"Posible",IF((INDEX('[3]Riesgos de Corrupción'!$B$11:$V$102,MATCH('Controles de Corrupción'!C114,'[3]Riesgos de Corrupción'!$B$11:$B$102,0),17)-AH114&lt;=4),"Probable",IF((INDEX('[3]Riesgos de Corrupción'!$B$11:$V$102,MATCH('Controles de Corrupción'!C114,'[3]Riesgos de Corrupción'!$B$11:$B$102,0),17)-AH114&lt;=5),"Casi seguro")))))," ")</f>
        <v xml:space="preserve"> </v>
      </c>
      <c r="AJ114" s="8" t="str">
        <f>IFERROR(IF(OR(AND(AF114="Fuerte",H114="No disminuye"),AND(AF114="Moderado",H114="Indirectamente"),AND(AF114="Moderado",H114="No disminuye"),AND(INDEX('[3]Riesgos de Corrupción'!$B$11:$BN$102,MATCH('Controles de Corrupción'!C114,'[3]Riesgos de Corrupción'!$B$11:$B$102,0),63)="Moderado")),0,IF(OR(AND(AF114="Fuerte",H114="Indirectamente"),AND(AF114="Moderado",H114="Directamente"),AND(INDEX('[3]Riesgos de Corrupción'!$B$11:$BN$102,MATCH('Controles de Corrupción'!C114,'[3]Riesgos de Corrupción'!$B$11:$B$102,0),63)="Mayor")),1,IF(AND(AF114="Fuerte",H114="Directamente",AND(INDEX('[3]Riesgos de Corrupción'!$B$11:$BN$102,MATCH('Controles de Corrupción'!C114,'[3]Riesgos de Corrupción'!$B$11:$B$102,0),63)="Catastrófico")),2)))," ")</f>
        <v xml:space="preserve"> </v>
      </c>
      <c r="AK114" s="19" t="str">
        <f t="shared" si="78"/>
        <v xml:space="preserve"> </v>
      </c>
      <c r="AL114" s="19" t="str">
        <f>IFERROR(IF((INDEX('[3]Riesgos de Corrupción'!$B$11:$BN$102,MATCH('Controles de Corrupción'!C114,'[3]Riesgos de Corrupción'!$B$11:$B$102,0),62)-AK114&lt;=3),"Moderado",IF((INDEX('[3]Riesgos de Corrupción'!$B$11:$BN$102,MATCH('Controles de Corrupción'!C114,'[3]Riesgos de Corrupción'!$B$11:$B$102,0),62)-AK114&lt;=4),"Mayor",IF((INDEX('[3]Riesgos de Corrupción'!$B$11:$BN$102,MATCH('Controles de Corrupción'!C114,'[3]Riesgos de Corrupción'!$B$11:$B$102,0),62)-AK114&lt;=5),"Catastrófico")))," ")</f>
        <v xml:space="preserve"> </v>
      </c>
      <c r="AM114" s="19" t="str">
        <f t="shared" si="79"/>
        <v xml:space="preserve"> </v>
      </c>
      <c r="AN114" s="21" t="str">
        <f t="shared" si="80"/>
        <v xml:space="preserve"> </v>
      </c>
      <c r="AO114" s="70"/>
      <c r="AP114" s="454"/>
      <c r="AQ114" s="454"/>
      <c r="AR114" s="454"/>
      <c r="AS114" s="454"/>
      <c r="AT114" s="454"/>
      <c r="AU114" s="454"/>
      <c r="AV114" s="454"/>
      <c r="AW114" s="427"/>
      <c r="AX114" s="357"/>
      <c r="AY114" s="70"/>
      <c r="AZ114" s="70"/>
    </row>
    <row r="115" spans="2:52" ht="57.75" customHeight="1" x14ac:dyDescent="0.3">
      <c r="B115" s="444" t="str">
        <f t="shared" si="59"/>
        <v>-</v>
      </c>
      <c r="C115" s="18"/>
      <c r="D115" s="23"/>
      <c r="E115" s="22"/>
      <c r="F115" s="117"/>
      <c r="G115" s="116"/>
      <c r="H115" s="22"/>
      <c r="I115" s="18"/>
      <c r="J115" s="348">
        <f t="shared" si="60"/>
        <v>0</v>
      </c>
      <c r="K115" s="18"/>
      <c r="L115" s="348">
        <f t="shared" si="61"/>
        <v>0</v>
      </c>
      <c r="M115" s="18"/>
      <c r="N115" s="348">
        <f t="shared" si="62"/>
        <v>0</v>
      </c>
      <c r="O115" s="18"/>
      <c r="P115" s="348">
        <f t="shared" si="63"/>
        <v>0</v>
      </c>
      <c r="Q115" s="18"/>
      <c r="R115" s="348">
        <f t="shared" si="64"/>
        <v>0</v>
      </c>
      <c r="S115" s="18"/>
      <c r="T115" s="348">
        <f t="shared" si="65"/>
        <v>0</v>
      </c>
      <c r="U115" s="18"/>
      <c r="V115" s="348">
        <f t="shared" si="66"/>
        <v>0</v>
      </c>
      <c r="W115" s="19" t="str">
        <f t="shared" si="67"/>
        <v xml:space="preserve"> </v>
      </c>
      <c r="X115" s="19" t="str">
        <f t="shared" si="68"/>
        <v xml:space="preserve"> </v>
      </c>
      <c r="Y115" s="19" t="str">
        <f t="shared" si="69"/>
        <v/>
      </c>
      <c r="Z115" s="22"/>
      <c r="AA115" s="19" t="str">
        <f t="shared" si="70"/>
        <v/>
      </c>
      <c r="AB115" s="19" t="str">
        <f t="shared" si="71"/>
        <v xml:space="preserve"> </v>
      </c>
      <c r="AC115" s="19" t="str">
        <f t="shared" si="72"/>
        <v/>
      </c>
      <c r="AD115" s="19" t="str">
        <f t="shared" si="73"/>
        <v xml:space="preserve"> </v>
      </c>
      <c r="AE115" s="114" t="str">
        <f t="shared" si="74"/>
        <v xml:space="preserve"> </v>
      </c>
      <c r="AF115" s="19" t="str">
        <f t="shared" si="75"/>
        <v xml:space="preserve"> </v>
      </c>
      <c r="AG115" s="560">
        <f t="shared" si="76"/>
        <v>0</v>
      </c>
      <c r="AH115" s="45" t="str">
        <f t="shared" si="77"/>
        <v xml:space="preserve"> </v>
      </c>
      <c r="AI115" s="34" t="str">
        <f>IFERROR(IF((INDEX('[3]Riesgos de Corrupción'!$B$11:$V$102,MATCH('Controles de Corrupción'!C115,'[3]Riesgos de Corrupción'!$B$11:$B$102,0),17)-AH115&lt;=1),"Rara vez",IF((INDEX('[3]Riesgos de Corrupción'!$B$11:$V$102,MATCH('Controles de Corrupción'!C115,'[3]Riesgos de Corrupción'!$B$11:$B$102,0),17)-AH115&lt;=2),"Improbable",IF((INDEX('[3]Riesgos de Corrupción'!$B$11:$V$102,MATCH('Controles de Corrupción'!C115,'[3]Riesgos de Corrupción'!$B$11:$B$102,0),17)-AH115&lt;=3),"Posible",IF((INDEX('[3]Riesgos de Corrupción'!$B$11:$V$102,MATCH('Controles de Corrupción'!C115,'[3]Riesgos de Corrupción'!$B$11:$B$102,0),17)-AH115&lt;=4),"Probable",IF((INDEX('[3]Riesgos de Corrupción'!$B$11:$V$102,MATCH('Controles de Corrupción'!C115,'[3]Riesgos de Corrupción'!$B$11:$B$102,0),17)-AH115&lt;=5),"Casi seguro")))))," ")</f>
        <v xml:space="preserve"> </v>
      </c>
      <c r="AJ115" s="8" t="str">
        <f>IFERROR(IF(OR(AND(AF115="Fuerte",H115="No disminuye"),AND(AF115="Moderado",H115="Indirectamente"),AND(AF115="Moderado",H115="No disminuye"),AND(INDEX('[3]Riesgos de Corrupción'!$B$11:$BN$102,MATCH('Controles de Corrupción'!C115,'[3]Riesgos de Corrupción'!$B$11:$B$102,0),63)="Moderado")),0,IF(OR(AND(AF115="Fuerte",H115="Indirectamente"),AND(AF115="Moderado",H115="Directamente"),AND(INDEX('[3]Riesgos de Corrupción'!$B$11:$BN$102,MATCH('Controles de Corrupción'!C115,'[3]Riesgos de Corrupción'!$B$11:$B$102,0),63)="Mayor")),1,IF(AND(AF115="Fuerte",H115="Directamente",AND(INDEX('[3]Riesgos de Corrupción'!$B$11:$BN$102,MATCH('Controles de Corrupción'!C115,'[3]Riesgos de Corrupción'!$B$11:$B$102,0),63)="Catastrófico")),2)))," ")</f>
        <v xml:space="preserve"> </v>
      </c>
      <c r="AK115" s="19" t="str">
        <f t="shared" si="78"/>
        <v xml:space="preserve"> </v>
      </c>
      <c r="AL115" s="19" t="str">
        <f>IFERROR(IF((INDEX('[3]Riesgos de Corrupción'!$B$11:$BN$102,MATCH('Controles de Corrupción'!C115,'[3]Riesgos de Corrupción'!$B$11:$B$102,0),62)-AK115&lt;=3),"Moderado",IF((INDEX('[3]Riesgos de Corrupción'!$B$11:$BN$102,MATCH('Controles de Corrupción'!C115,'[3]Riesgos de Corrupción'!$B$11:$B$102,0),62)-AK115&lt;=4),"Mayor",IF((INDEX('[3]Riesgos de Corrupción'!$B$11:$BN$102,MATCH('Controles de Corrupción'!C115,'[3]Riesgos de Corrupción'!$B$11:$B$102,0),62)-AK115&lt;=5),"Catastrófico")))," ")</f>
        <v xml:space="preserve"> </v>
      </c>
      <c r="AM115" s="19" t="str">
        <f t="shared" si="79"/>
        <v xml:space="preserve"> </v>
      </c>
      <c r="AN115" s="21" t="str">
        <f t="shared" si="80"/>
        <v xml:space="preserve"> </v>
      </c>
      <c r="AO115" s="70"/>
      <c r="AP115" s="454"/>
      <c r="AQ115" s="454"/>
      <c r="AR115" s="454"/>
      <c r="AS115" s="454"/>
      <c r="AT115" s="454"/>
      <c r="AU115" s="454"/>
      <c r="AV115" s="454"/>
      <c r="AW115" s="427"/>
      <c r="AX115" s="357"/>
      <c r="AY115" s="70"/>
      <c r="AZ115" s="70"/>
    </row>
    <row r="116" spans="2:52" ht="57.75" customHeight="1" x14ac:dyDescent="0.3">
      <c r="B116" s="444" t="str">
        <f t="shared" si="59"/>
        <v>-</v>
      </c>
      <c r="C116" s="18"/>
      <c r="D116" s="23"/>
      <c r="E116" s="22"/>
      <c r="F116" s="117"/>
      <c r="G116" s="116"/>
      <c r="H116" s="22"/>
      <c r="I116" s="18"/>
      <c r="J116" s="348">
        <f t="shared" si="60"/>
        <v>0</v>
      </c>
      <c r="K116" s="18"/>
      <c r="L116" s="348">
        <f t="shared" si="61"/>
        <v>0</v>
      </c>
      <c r="M116" s="18"/>
      <c r="N116" s="348">
        <f t="shared" si="62"/>
        <v>0</v>
      </c>
      <c r="O116" s="18"/>
      <c r="P116" s="348">
        <f t="shared" si="63"/>
        <v>0</v>
      </c>
      <c r="Q116" s="18"/>
      <c r="R116" s="348">
        <f t="shared" si="64"/>
        <v>0</v>
      </c>
      <c r="S116" s="18"/>
      <c r="T116" s="348">
        <f t="shared" si="65"/>
        <v>0</v>
      </c>
      <c r="U116" s="18"/>
      <c r="V116" s="348">
        <f t="shared" si="66"/>
        <v>0</v>
      </c>
      <c r="W116" s="19" t="str">
        <f t="shared" si="67"/>
        <v xml:space="preserve"> </v>
      </c>
      <c r="X116" s="19" t="str">
        <f t="shared" si="68"/>
        <v xml:space="preserve"> </v>
      </c>
      <c r="Y116" s="19" t="str">
        <f t="shared" si="69"/>
        <v/>
      </c>
      <c r="Z116" s="22"/>
      <c r="AA116" s="19" t="str">
        <f t="shared" si="70"/>
        <v/>
      </c>
      <c r="AB116" s="19" t="str">
        <f t="shared" si="71"/>
        <v xml:space="preserve"> </v>
      </c>
      <c r="AC116" s="19" t="str">
        <f t="shared" si="72"/>
        <v/>
      </c>
      <c r="AD116" s="19" t="str">
        <f t="shared" si="73"/>
        <v xml:space="preserve"> </v>
      </c>
      <c r="AE116" s="114" t="str">
        <f t="shared" si="74"/>
        <v xml:space="preserve"> </v>
      </c>
      <c r="AF116" s="19" t="str">
        <f t="shared" si="75"/>
        <v xml:space="preserve"> </v>
      </c>
      <c r="AG116" s="560">
        <f t="shared" si="76"/>
        <v>0</v>
      </c>
      <c r="AH116" s="45" t="str">
        <f t="shared" si="77"/>
        <v xml:space="preserve"> </v>
      </c>
      <c r="AI116" s="34" t="str">
        <f>IFERROR(IF((INDEX('[3]Riesgos de Corrupción'!$B$11:$V$102,MATCH('Controles de Corrupción'!C116,'[3]Riesgos de Corrupción'!$B$11:$B$102,0),17)-AH116&lt;=1),"Rara vez",IF((INDEX('[3]Riesgos de Corrupción'!$B$11:$V$102,MATCH('Controles de Corrupción'!C116,'[3]Riesgos de Corrupción'!$B$11:$B$102,0),17)-AH116&lt;=2),"Improbable",IF((INDEX('[3]Riesgos de Corrupción'!$B$11:$V$102,MATCH('Controles de Corrupción'!C116,'[3]Riesgos de Corrupción'!$B$11:$B$102,0),17)-AH116&lt;=3),"Posible",IF((INDEX('[3]Riesgos de Corrupción'!$B$11:$V$102,MATCH('Controles de Corrupción'!C116,'[3]Riesgos de Corrupción'!$B$11:$B$102,0),17)-AH116&lt;=4),"Probable",IF((INDEX('[3]Riesgos de Corrupción'!$B$11:$V$102,MATCH('Controles de Corrupción'!C116,'[3]Riesgos de Corrupción'!$B$11:$B$102,0),17)-AH116&lt;=5),"Casi seguro")))))," ")</f>
        <v xml:space="preserve"> </v>
      </c>
      <c r="AJ116" s="8" t="str">
        <f>IFERROR(IF(OR(AND(AF116="Fuerte",H116="No disminuye"),AND(AF116="Moderado",H116="Indirectamente"),AND(AF116="Moderado",H116="No disminuye"),AND(INDEX('[3]Riesgos de Corrupción'!$B$11:$BN$102,MATCH('Controles de Corrupción'!C116,'[3]Riesgos de Corrupción'!$B$11:$B$102,0),63)="Moderado")),0,IF(OR(AND(AF116="Fuerte",H116="Indirectamente"),AND(AF116="Moderado",H116="Directamente"),AND(INDEX('[3]Riesgos de Corrupción'!$B$11:$BN$102,MATCH('Controles de Corrupción'!C116,'[3]Riesgos de Corrupción'!$B$11:$B$102,0),63)="Mayor")),1,IF(AND(AF116="Fuerte",H116="Directamente",AND(INDEX('[3]Riesgos de Corrupción'!$B$11:$BN$102,MATCH('Controles de Corrupción'!C116,'[3]Riesgos de Corrupción'!$B$11:$B$102,0),63)="Catastrófico")),2)))," ")</f>
        <v xml:space="preserve"> </v>
      </c>
      <c r="AK116" s="19" t="str">
        <f t="shared" si="78"/>
        <v xml:space="preserve"> </v>
      </c>
      <c r="AL116" s="19" t="str">
        <f>IFERROR(IF((INDEX('[3]Riesgos de Corrupción'!$B$11:$BN$102,MATCH('Controles de Corrupción'!C116,'[3]Riesgos de Corrupción'!$B$11:$B$102,0),62)-AK116&lt;=3),"Moderado",IF((INDEX('[3]Riesgos de Corrupción'!$B$11:$BN$102,MATCH('Controles de Corrupción'!C116,'[3]Riesgos de Corrupción'!$B$11:$B$102,0),62)-AK116&lt;=4),"Mayor",IF((INDEX('[3]Riesgos de Corrupción'!$B$11:$BN$102,MATCH('Controles de Corrupción'!C116,'[3]Riesgos de Corrupción'!$B$11:$B$102,0),62)-AK116&lt;=5),"Catastrófico")))," ")</f>
        <v xml:space="preserve"> </v>
      </c>
      <c r="AM116" s="19" t="str">
        <f t="shared" si="79"/>
        <v xml:space="preserve"> </v>
      </c>
      <c r="AN116" s="21" t="str">
        <f t="shared" si="80"/>
        <v xml:space="preserve"> </v>
      </c>
      <c r="AO116" s="70"/>
      <c r="AP116" s="454"/>
      <c r="AQ116" s="454"/>
      <c r="AR116" s="454"/>
      <c r="AS116" s="454"/>
      <c r="AT116" s="454"/>
      <c r="AU116" s="454"/>
      <c r="AV116" s="454"/>
      <c r="AW116" s="427"/>
      <c r="AX116" s="357"/>
      <c r="AY116" s="70"/>
      <c r="AZ116" s="70"/>
    </row>
    <row r="117" spans="2:52" ht="57.75" customHeight="1" x14ac:dyDescent="0.3">
      <c r="B117" s="444" t="str">
        <f t="shared" si="59"/>
        <v>-</v>
      </c>
      <c r="C117" s="18"/>
      <c r="D117" s="23"/>
      <c r="E117" s="22"/>
      <c r="F117" s="117"/>
      <c r="G117" s="116"/>
      <c r="H117" s="22"/>
      <c r="I117" s="18"/>
      <c r="J117" s="348">
        <f t="shared" si="60"/>
        <v>0</v>
      </c>
      <c r="K117" s="18"/>
      <c r="L117" s="348">
        <f t="shared" si="61"/>
        <v>0</v>
      </c>
      <c r="M117" s="18"/>
      <c r="N117" s="348">
        <f t="shared" si="62"/>
        <v>0</v>
      </c>
      <c r="O117" s="18"/>
      <c r="P117" s="348">
        <f t="shared" si="63"/>
        <v>0</v>
      </c>
      <c r="Q117" s="18"/>
      <c r="R117" s="348">
        <f t="shared" si="64"/>
        <v>0</v>
      </c>
      <c r="S117" s="18"/>
      <c r="T117" s="348">
        <f t="shared" si="65"/>
        <v>0</v>
      </c>
      <c r="U117" s="18"/>
      <c r="V117" s="348">
        <f t="shared" si="66"/>
        <v>0</v>
      </c>
      <c r="W117" s="19" t="str">
        <f t="shared" si="67"/>
        <v xml:space="preserve"> </v>
      </c>
      <c r="X117" s="19" t="str">
        <f t="shared" si="68"/>
        <v xml:space="preserve"> </v>
      </c>
      <c r="Y117" s="19" t="str">
        <f t="shared" si="69"/>
        <v/>
      </c>
      <c r="Z117" s="22"/>
      <c r="AA117" s="19" t="str">
        <f t="shared" si="70"/>
        <v/>
      </c>
      <c r="AB117" s="19" t="str">
        <f t="shared" si="71"/>
        <v xml:space="preserve"> </v>
      </c>
      <c r="AC117" s="19" t="str">
        <f t="shared" si="72"/>
        <v/>
      </c>
      <c r="AD117" s="19" t="str">
        <f t="shared" si="73"/>
        <v xml:space="preserve"> </v>
      </c>
      <c r="AE117" s="114" t="str">
        <f t="shared" si="74"/>
        <v xml:space="preserve"> </v>
      </c>
      <c r="AF117" s="19" t="str">
        <f t="shared" si="75"/>
        <v xml:space="preserve"> </v>
      </c>
      <c r="AG117" s="560">
        <f t="shared" si="76"/>
        <v>0</v>
      </c>
      <c r="AH117" s="45" t="str">
        <f t="shared" si="77"/>
        <v xml:space="preserve"> </v>
      </c>
      <c r="AI117" s="34" t="str">
        <f>IFERROR(IF((INDEX('[3]Riesgos de Corrupción'!$B$11:$V$102,MATCH('Controles de Corrupción'!C117,'[3]Riesgos de Corrupción'!$B$11:$B$102,0),17)-AH117&lt;=1),"Rara vez",IF((INDEX('[3]Riesgos de Corrupción'!$B$11:$V$102,MATCH('Controles de Corrupción'!C117,'[3]Riesgos de Corrupción'!$B$11:$B$102,0),17)-AH117&lt;=2),"Improbable",IF((INDEX('[3]Riesgos de Corrupción'!$B$11:$V$102,MATCH('Controles de Corrupción'!C117,'[3]Riesgos de Corrupción'!$B$11:$B$102,0),17)-AH117&lt;=3),"Posible",IF((INDEX('[3]Riesgos de Corrupción'!$B$11:$V$102,MATCH('Controles de Corrupción'!C117,'[3]Riesgos de Corrupción'!$B$11:$B$102,0),17)-AH117&lt;=4),"Probable",IF((INDEX('[3]Riesgos de Corrupción'!$B$11:$V$102,MATCH('Controles de Corrupción'!C117,'[3]Riesgos de Corrupción'!$B$11:$B$102,0),17)-AH117&lt;=5),"Casi seguro")))))," ")</f>
        <v xml:space="preserve"> </v>
      </c>
      <c r="AJ117" s="8" t="str">
        <f>IFERROR(IF(OR(AND(AF117="Fuerte",H117="No disminuye"),AND(AF117="Moderado",H117="Indirectamente"),AND(AF117="Moderado",H117="No disminuye"),AND(INDEX('[3]Riesgos de Corrupción'!$B$11:$BN$102,MATCH('Controles de Corrupción'!C117,'[3]Riesgos de Corrupción'!$B$11:$B$102,0),63)="Moderado")),0,IF(OR(AND(AF117="Fuerte",H117="Indirectamente"),AND(AF117="Moderado",H117="Directamente"),AND(INDEX('[3]Riesgos de Corrupción'!$B$11:$BN$102,MATCH('Controles de Corrupción'!C117,'[3]Riesgos de Corrupción'!$B$11:$B$102,0),63)="Mayor")),1,IF(AND(AF117="Fuerte",H117="Directamente",AND(INDEX('[3]Riesgos de Corrupción'!$B$11:$BN$102,MATCH('Controles de Corrupción'!C117,'[3]Riesgos de Corrupción'!$B$11:$B$102,0),63)="Catastrófico")),2)))," ")</f>
        <v xml:space="preserve"> </v>
      </c>
      <c r="AK117" s="19" t="str">
        <f t="shared" si="78"/>
        <v xml:space="preserve"> </v>
      </c>
      <c r="AL117" s="19" t="str">
        <f>IFERROR(IF((INDEX('[3]Riesgos de Corrupción'!$B$11:$BN$102,MATCH('Controles de Corrupción'!C117,'[3]Riesgos de Corrupción'!$B$11:$B$102,0),62)-AK117&lt;=3),"Moderado",IF((INDEX('[3]Riesgos de Corrupción'!$B$11:$BN$102,MATCH('Controles de Corrupción'!C117,'[3]Riesgos de Corrupción'!$B$11:$B$102,0),62)-AK117&lt;=4),"Mayor",IF((INDEX('[3]Riesgos de Corrupción'!$B$11:$BN$102,MATCH('Controles de Corrupción'!C117,'[3]Riesgos de Corrupción'!$B$11:$B$102,0),62)-AK117&lt;=5),"Catastrófico")))," ")</f>
        <v xml:space="preserve"> </v>
      </c>
      <c r="AM117" s="19" t="str">
        <f t="shared" si="79"/>
        <v xml:space="preserve"> </v>
      </c>
      <c r="AN117" s="21" t="str">
        <f t="shared" si="80"/>
        <v xml:space="preserve"> </v>
      </c>
      <c r="AO117" s="70"/>
      <c r="AP117" s="454"/>
      <c r="AQ117" s="454"/>
      <c r="AR117" s="454"/>
      <c r="AS117" s="454"/>
      <c r="AT117" s="454"/>
      <c r="AU117" s="454"/>
      <c r="AV117" s="454"/>
      <c r="AW117" s="427"/>
      <c r="AX117" s="357"/>
      <c r="AY117" s="70"/>
      <c r="AZ117" s="70"/>
    </row>
    <row r="118" spans="2:52" ht="57.75" customHeight="1" x14ac:dyDescent="0.3">
      <c r="B118" s="444" t="str">
        <f t="shared" si="59"/>
        <v>-</v>
      </c>
      <c r="C118" s="18"/>
      <c r="D118" s="23"/>
      <c r="E118" s="22"/>
      <c r="F118" s="117"/>
      <c r="G118" s="116"/>
      <c r="H118" s="22"/>
      <c r="I118" s="18"/>
      <c r="J118" s="348">
        <f t="shared" si="60"/>
        <v>0</v>
      </c>
      <c r="K118" s="18"/>
      <c r="L118" s="348">
        <f t="shared" si="61"/>
        <v>0</v>
      </c>
      <c r="M118" s="18"/>
      <c r="N118" s="348">
        <f t="shared" si="62"/>
        <v>0</v>
      </c>
      <c r="O118" s="18"/>
      <c r="P118" s="348">
        <f t="shared" si="63"/>
        <v>0</v>
      </c>
      <c r="Q118" s="18"/>
      <c r="R118" s="348">
        <f t="shared" si="64"/>
        <v>0</v>
      </c>
      <c r="S118" s="18"/>
      <c r="T118" s="348">
        <f t="shared" si="65"/>
        <v>0</v>
      </c>
      <c r="U118" s="18"/>
      <c r="V118" s="348">
        <f t="shared" si="66"/>
        <v>0</v>
      </c>
      <c r="W118" s="19" t="str">
        <f t="shared" si="67"/>
        <v xml:space="preserve"> </v>
      </c>
      <c r="X118" s="19" t="str">
        <f t="shared" si="68"/>
        <v xml:space="preserve"> </v>
      </c>
      <c r="Y118" s="19" t="str">
        <f t="shared" si="69"/>
        <v/>
      </c>
      <c r="Z118" s="22"/>
      <c r="AA118" s="19" t="str">
        <f t="shared" si="70"/>
        <v/>
      </c>
      <c r="AB118" s="19" t="str">
        <f t="shared" si="71"/>
        <v xml:space="preserve"> </v>
      </c>
      <c r="AC118" s="19" t="str">
        <f t="shared" si="72"/>
        <v/>
      </c>
      <c r="AD118" s="19" t="str">
        <f t="shared" si="73"/>
        <v xml:space="preserve"> </v>
      </c>
      <c r="AE118" s="114" t="str">
        <f t="shared" si="74"/>
        <v xml:space="preserve"> </v>
      </c>
      <c r="AF118" s="19" t="str">
        <f t="shared" si="75"/>
        <v xml:space="preserve"> </v>
      </c>
      <c r="AG118" s="560">
        <f t="shared" si="76"/>
        <v>0</v>
      </c>
      <c r="AH118" s="45" t="str">
        <f t="shared" si="77"/>
        <v xml:space="preserve"> </v>
      </c>
      <c r="AI118" s="34" t="str">
        <f>IFERROR(IF((INDEX('[3]Riesgos de Corrupción'!$B$11:$V$102,MATCH('Controles de Corrupción'!C118,'[3]Riesgos de Corrupción'!$B$11:$B$102,0),17)-AH118&lt;=1),"Rara vez",IF((INDEX('[3]Riesgos de Corrupción'!$B$11:$V$102,MATCH('Controles de Corrupción'!C118,'[3]Riesgos de Corrupción'!$B$11:$B$102,0),17)-AH118&lt;=2),"Improbable",IF((INDEX('[3]Riesgos de Corrupción'!$B$11:$V$102,MATCH('Controles de Corrupción'!C118,'[3]Riesgos de Corrupción'!$B$11:$B$102,0),17)-AH118&lt;=3),"Posible",IF((INDEX('[3]Riesgos de Corrupción'!$B$11:$V$102,MATCH('Controles de Corrupción'!C118,'[3]Riesgos de Corrupción'!$B$11:$B$102,0),17)-AH118&lt;=4),"Probable",IF((INDEX('[3]Riesgos de Corrupción'!$B$11:$V$102,MATCH('Controles de Corrupción'!C118,'[3]Riesgos de Corrupción'!$B$11:$B$102,0),17)-AH118&lt;=5),"Casi seguro")))))," ")</f>
        <v xml:space="preserve"> </v>
      </c>
      <c r="AJ118" s="8" t="str">
        <f>IFERROR(IF(OR(AND(AF118="Fuerte",H118="No disminuye"),AND(AF118="Moderado",H118="Indirectamente"),AND(AF118="Moderado",H118="No disminuye"),AND(INDEX('[3]Riesgos de Corrupción'!$B$11:$BN$102,MATCH('Controles de Corrupción'!C118,'[3]Riesgos de Corrupción'!$B$11:$B$102,0),63)="Moderado")),0,IF(OR(AND(AF118="Fuerte",H118="Indirectamente"),AND(AF118="Moderado",H118="Directamente"),AND(INDEX('[3]Riesgos de Corrupción'!$B$11:$BN$102,MATCH('Controles de Corrupción'!C118,'[3]Riesgos de Corrupción'!$B$11:$B$102,0),63)="Mayor")),1,IF(AND(AF118="Fuerte",H118="Directamente",AND(INDEX('[3]Riesgos de Corrupción'!$B$11:$BN$102,MATCH('Controles de Corrupción'!C118,'[3]Riesgos de Corrupción'!$B$11:$B$102,0),63)="Catastrófico")),2)))," ")</f>
        <v xml:space="preserve"> </v>
      </c>
      <c r="AK118" s="19" t="str">
        <f t="shared" si="78"/>
        <v xml:space="preserve"> </v>
      </c>
      <c r="AL118" s="19" t="str">
        <f>IFERROR(IF((INDEX('[3]Riesgos de Corrupción'!$B$11:$BN$102,MATCH('Controles de Corrupción'!C118,'[3]Riesgos de Corrupción'!$B$11:$B$102,0),62)-AK118&lt;=3),"Moderado",IF((INDEX('[3]Riesgos de Corrupción'!$B$11:$BN$102,MATCH('Controles de Corrupción'!C118,'[3]Riesgos de Corrupción'!$B$11:$B$102,0),62)-AK118&lt;=4),"Mayor",IF((INDEX('[3]Riesgos de Corrupción'!$B$11:$BN$102,MATCH('Controles de Corrupción'!C118,'[3]Riesgos de Corrupción'!$B$11:$B$102,0),62)-AK118&lt;=5),"Catastrófico")))," ")</f>
        <v xml:space="preserve"> </v>
      </c>
      <c r="AM118" s="19" t="str">
        <f t="shared" si="79"/>
        <v xml:space="preserve"> </v>
      </c>
      <c r="AN118" s="21" t="str">
        <f t="shared" si="80"/>
        <v xml:space="preserve"> </v>
      </c>
      <c r="AO118" s="70"/>
      <c r="AP118" s="454"/>
      <c r="AQ118" s="454"/>
      <c r="AR118" s="454"/>
      <c r="AS118" s="454"/>
      <c r="AT118" s="454"/>
      <c r="AU118" s="454"/>
      <c r="AV118" s="454"/>
      <c r="AW118" s="427"/>
      <c r="AX118" s="357"/>
      <c r="AY118" s="70"/>
      <c r="AZ118" s="70"/>
    </row>
    <row r="119" spans="2:52" ht="57.75" customHeight="1" x14ac:dyDescent="0.3">
      <c r="B119" s="444" t="str">
        <f t="shared" si="59"/>
        <v>-</v>
      </c>
      <c r="C119" s="18"/>
      <c r="D119" s="23"/>
      <c r="E119" s="22"/>
      <c r="F119" s="117"/>
      <c r="G119" s="116"/>
      <c r="H119" s="22"/>
      <c r="I119" s="18"/>
      <c r="J119" s="348">
        <f t="shared" si="60"/>
        <v>0</v>
      </c>
      <c r="K119" s="18"/>
      <c r="L119" s="348">
        <f t="shared" si="61"/>
        <v>0</v>
      </c>
      <c r="M119" s="18"/>
      <c r="N119" s="348">
        <f t="shared" si="62"/>
        <v>0</v>
      </c>
      <c r="O119" s="18"/>
      <c r="P119" s="348">
        <f t="shared" si="63"/>
        <v>0</v>
      </c>
      <c r="Q119" s="18"/>
      <c r="R119" s="348">
        <f t="shared" si="64"/>
        <v>0</v>
      </c>
      <c r="S119" s="18"/>
      <c r="T119" s="348">
        <f t="shared" si="65"/>
        <v>0</v>
      </c>
      <c r="U119" s="18"/>
      <c r="V119" s="348">
        <f t="shared" si="66"/>
        <v>0</v>
      </c>
      <c r="W119" s="19" t="str">
        <f t="shared" si="67"/>
        <v xml:space="preserve"> </v>
      </c>
      <c r="X119" s="19" t="str">
        <f t="shared" si="68"/>
        <v xml:space="preserve"> </v>
      </c>
      <c r="Y119" s="19" t="str">
        <f t="shared" si="69"/>
        <v/>
      </c>
      <c r="Z119" s="22"/>
      <c r="AA119" s="19" t="str">
        <f t="shared" si="70"/>
        <v/>
      </c>
      <c r="AB119" s="19" t="str">
        <f t="shared" si="71"/>
        <v xml:space="preserve"> </v>
      </c>
      <c r="AC119" s="19" t="str">
        <f t="shared" si="72"/>
        <v/>
      </c>
      <c r="AD119" s="19" t="str">
        <f t="shared" si="73"/>
        <v xml:space="preserve"> </v>
      </c>
      <c r="AE119" s="114" t="str">
        <f t="shared" si="74"/>
        <v xml:space="preserve"> </v>
      </c>
      <c r="AF119" s="19" t="str">
        <f t="shared" si="75"/>
        <v xml:space="preserve"> </v>
      </c>
      <c r="AG119" s="560">
        <f t="shared" si="76"/>
        <v>0</v>
      </c>
      <c r="AH119" s="45" t="str">
        <f t="shared" si="77"/>
        <v xml:space="preserve"> </v>
      </c>
      <c r="AI119" s="34" t="str">
        <f>IFERROR(IF((INDEX('[3]Riesgos de Corrupción'!$B$11:$V$102,MATCH('Controles de Corrupción'!C119,'[3]Riesgos de Corrupción'!$B$11:$B$102,0),17)-AH119&lt;=1),"Rara vez",IF((INDEX('[3]Riesgos de Corrupción'!$B$11:$V$102,MATCH('Controles de Corrupción'!C119,'[3]Riesgos de Corrupción'!$B$11:$B$102,0),17)-AH119&lt;=2),"Improbable",IF((INDEX('[3]Riesgos de Corrupción'!$B$11:$V$102,MATCH('Controles de Corrupción'!C119,'[3]Riesgos de Corrupción'!$B$11:$B$102,0),17)-AH119&lt;=3),"Posible",IF((INDEX('[3]Riesgos de Corrupción'!$B$11:$V$102,MATCH('Controles de Corrupción'!C119,'[3]Riesgos de Corrupción'!$B$11:$B$102,0),17)-AH119&lt;=4),"Probable",IF((INDEX('[3]Riesgos de Corrupción'!$B$11:$V$102,MATCH('Controles de Corrupción'!C119,'[3]Riesgos de Corrupción'!$B$11:$B$102,0),17)-AH119&lt;=5),"Casi seguro")))))," ")</f>
        <v xml:space="preserve"> </v>
      </c>
      <c r="AJ119" s="8" t="str">
        <f>IFERROR(IF(OR(AND(AF119="Fuerte",H119="No disminuye"),AND(AF119="Moderado",H119="Indirectamente"),AND(AF119="Moderado",H119="No disminuye"),AND(INDEX('[3]Riesgos de Corrupción'!$B$11:$BN$102,MATCH('Controles de Corrupción'!C119,'[3]Riesgos de Corrupción'!$B$11:$B$102,0),63)="Moderado")),0,IF(OR(AND(AF119="Fuerte",H119="Indirectamente"),AND(AF119="Moderado",H119="Directamente"),AND(INDEX('[3]Riesgos de Corrupción'!$B$11:$BN$102,MATCH('Controles de Corrupción'!C119,'[3]Riesgos de Corrupción'!$B$11:$B$102,0),63)="Mayor")),1,IF(AND(AF119="Fuerte",H119="Directamente",AND(INDEX('[3]Riesgos de Corrupción'!$B$11:$BN$102,MATCH('Controles de Corrupción'!C119,'[3]Riesgos de Corrupción'!$B$11:$B$102,0),63)="Catastrófico")),2)))," ")</f>
        <v xml:space="preserve"> </v>
      </c>
      <c r="AK119" s="19" t="str">
        <f t="shared" si="78"/>
        <v xml:space="preserve"> </v>
      </c>
      <c r="AL119" s="19" t="str">
        <f>IFERROR(IF((INDEX('[3]Riesgos de Corrupción'!$B$11:$BN$102,MATCH('Controles de Corrupción'!C119,'[3]Riesgos de Corrupción'!$B$11:$B$102,0),62)-AK119&lt;=3),"Moderado",IF((INDEX('[3]Riesgos de Corrupción'!$B$11:$BN$102,MATCH('Controles de Corrupción'!C119,'[3]Riesgos de Corrupción'!$B$11:$B$102,0),62)-AK119&lt;=4),"Mayor",IF((INDEX('[3]Riesgos de Corrupción'!$B$11:$BN$102,MATCH('Controles de Corrupción'!C119,'[3]Riesgos de Corrupción'!$B$11:$B$102,0),62)-AK119&lt;=5),"Catastrófico")))," ")</f>
        <v xml:space="preserve"> </v>
      </c>
      <c r="AM119" s="19" t="str">
        <f t="shared" si="79"/>
        <v xml:space="preserve"> </v>
      </c>
      <c r="AN119" s="21" t="str">
        <f t="shared" si="80"/>
        <v xml:space="preserve"> </v>
      </c>
      <c r="AO119" s="70"/>
      <c r="AP119" s="454"/>
      <c r="AQ119" s="454"/>
      <c r="AR119" s="454"/>
      <c r="AS119" s="454"/>
      <c r="AT119" s="454"/>
      <c r="AU119" s="454"/>
      <c r="AV119" s="454"/>
      <c r="AW119" s="427"/>
      <c r="AX119" s="357"/>
      <c r="AY119" s="70"/>
      <c r="AZ119" s="70"/>
    </row>
    <row r="120" spans="2:52" ht="57.75" customHeight="1" x14ac:dyDescent="0.3">
      <c r="B120" s="444" t="str">
        <f t="shared" si="59"/>
        <v>-</v>
      </c>
      <c r="C120" s="18"/>
      <c r="D120" s="23"/>
      <c r="E120" s="22"/>
      <c r="F120" s="117"/>
      <c r="G120" s="116"/>
      <c r="H120" s="22"/>
      <c r="I120" s="18"/>
      <c r="J120" s="348">
        <f t="shared" si="60"/>
        <v>0</v>
      </c>
      <c r="K120" s="18"/>
      <c r="L120" s="348">
        <f t="shared" si="61"/>
        <v>0</v>
      </c>
      <c r="M120" s="18"/>
      <c r="N120" s="348">
        <f t="shared" si="62"/>
        <v>0</v>
      </c>
      <c r="O120" s="18"/>
      <c r="P120" s="348">
        <f t="shared" si="63"/>
        <v>0</v>
      </c>
      <c r="Q120" s="18"/>
      <c r="R120" s="348">
        <f t="shared" si="64"/>
        <v>0</v>
      </c>
      <c r="S120" s="18"/>
      <c r="T120" s="348">
        <f t="shared" si="65"/>
        <v>0</v>
      </c>
      <c r="U120" s="18"/>
      <c r="V120" s="348">
        <f t="shared" si="66"/>
        <v>0</v>
      </c>
      <c r="W120" s="19" t="str">
        <f t="shared" si="67"/>
        <v xml:space="preserve"> </v>
      </c>
      <c r="X120" s="19" t="str">
        <f t="shared" si="68"/>
        <v xml:space="preserve"> </v>
      </c>
      <c r="Y120" s="19" t="str">
        <f t="shared" si="69"/>
        <v/>
      </c>
      <c r="Z120" s="22"/>
      <c r="AA120" s="19" t="str">
        <f t="shared" si="70"/>
        <v/>
      </c>
      <c r="AB120" s="19" t="str">
        <f t="shared" si="71"/>
        <v xml:space="preserve"> </v>
      </c>
      <c r="AC120" s="19" t="str">
        <f t="shared" si="72"/>
        <v/>
      </c>
      <c r="AD120" s="19" t="str">
        <f t="shared" si="73"/>
        <v xml:space="preserve"> </v>
      </c>
      <c r="AE120" s="114" t="str">
        <f t="shared" si="74"/>
        <v xml:space="preserve"> </v>
      </c>
      <c r="AF120" s="19" t="str">
        <f t="shared" si="75"/>
        <v xml:space="preserve"> </v>
      </c>
      <c r="AG120" s="560">
        <f t="shared" si="76"/>
        <v>0</v>
      </c>
      <c r="AH120" s="45" t="str">
        <f t="shared" si="77"/>
        <v xml:space="preserve"> </v>
      </c>
      <c r="AI120" s="34" t="str">
        <f>IFERROR(IF((INDEX('[3]Riesgos de Corrupción'!$B$11:$V$102,MATCH('Controles de Corrupción'!C120,'[3]Riesgos de Corrupción'!$B$11:$B$102,0),17)-AH120&lt;=1),"Rara vez",IF((INDEX('[3]Riesgos de Corrupción'!$B$11:$V$102,MATCH('Controles de Corrupción'!C120,'[3]Riesgos de Corrupción'!$B$11:$B$102,0),17)-AH120&lt;=2),"Improbable",IF((INDEX('[3]Riesgos de Corrupción'!$B$11:$V$102,MATCH('Controles de Corrupción'!C120,'[3]Riesgos de Corrupción'!$B$11:$B$102,0),17)-AH120&lt;=3),"Posible",IF((INDEX('[3]Riesgos de Corrupción'!$B$11:$V$102,MATCH('Controles de Corrupción'!C120,'[3]Riesgos de Corrupción'!$B$11:$B$102,0),17)-AH120&lt;=4),"Probable",IF((INDEX('[3]Riesgos de Corrupción'!$B$11:$V$102,MATCH('Controles de Corrupción'!C120,'[3]Riesgos de Corrupción'!$B$11:$B$102,0),17)-AH120&lt;=5),"Casi seguro")))))," ")</f>
        <v xml:space="preserve"> </v>
      </c>
      <c r="AJ120" s="8" t="str">
        <f>IFERROR(IF(OR(AND(AF120="Fuerte",H120="No disminuye"),AND(AF120="Moderado",H120="Indirectamente"),AND(AF120="Moderado",H120="No disminuye"),AND(INDEX('[3]Riesgos de Corrupción'!$B$11:$BN$102,MATCH('Controles de Corrupción'!C120,'[3]Riesgos de Corrupción'!$B$11:$B$102,0),63)="Moderado")),0,IF(OR(AND(AF120="Fuerte",H120="Indirectamente"),AND(AF120="Moderado",H120="Directamente"),AND(INDEX('[3]Riesgos de Corrupción'!$B$11:$BN$102,MATCH('Controles de Corrupción'!C120,'[3]Riesgos de Corrupción'!$B$11:$B$102,0),63)="Mayor")),1,IF(AND(AF120="Fuerte",H120="Directamente",AND(INDEX('[3]Riesgos de Corrupción'!$B$11:$BN$102,MATCH('Controles de Corrupción'!C120,'[3]Riesgos de Corrupción'!$B$11:$B$102,0),63)="Catastrófico")),2)))," ")</f>
        <v xml:space="preserve"> </v>
      </c>
      <c r="AK120" s="19" t="str">
        <f t="shared" si="78"/>
        <v xml:space="preserve"> </v>
      </c>
      <c r="AL120" s="19" t="str">
        <f>IFERROR(IF((INDEX('[3]Riesgos de Corrupción'!$B$11:$BN$102,MATCH('Controles de Corrupción'!C120,'[3]Riesgos de Corrupción'!$B$11:$B$102,0),62)-AK120&lt;=3),"Moderado",IF((INDEX('[3]Riesgos de Corrupción'!$B$11:$BN$102,MATCH('Controles de Corrupción'!C120,'[3]Riesgos de Corrupción'!$B$11:$B$102,0),62)-AK120&lt;=4),"Mayor",IF((INDEX('[3]Riesgos de Corrupción'!$B$11:$BN$102,MATCH('Controles de Corrupción'!C120,'[3]Riesgos de Corrupción'!$B$11:$B$102,0),62)-AK120&lt;=5),"Catastrófico")))," ")</f>
        <v xml:space="preserve"> </v>
      </c>
      <c r="AM120" s="19" t="str">
        <f t="shared" si="79"/>
        <v xml:space="preserve"> </v>
      </c>
      <c r="AN120" s="21" t="str">
        <f t="shared" si="80"/>
        <v xml:space="preserve"> </v>
      </c>
      <c r="AO120" s="70"/>
      <c r="AP120" s="454"/>
      <c r="AQ120" s="454"/>
      <c r="AR120" s="454"/>
      <c r="AS120" s="454"/>
      <c r="AT120" s="454"/>
      <c r="AU120" s="454"/>
      <c r="AV120" s="454"/>
      <c r="AW120" s="427"/>
      <c r="AX120" s="357"/>
      <c r="AY120" s="70"/>
      <c r="AZ120" s="70"/>
    </row>
    <row r="121" spans="2:52" ht="57.75" customHeight="1" x14ac:dyDescent="0.3">
      <c r="B121" s="444" t="str">
        <f t="shared" si="59"/>
        <v>-</v>
      </c>
      <c r="C121" s="18"/>
      <c r="D121" s="23"/>
      <c r="E121" s="22"/>
      <c r="F121" s="117"/>
      <c r="G121" s="116"/>
      <c r="H121" s="22"/>
      <c r="I121" s="18"/>
      <c r="J121" s="348">
        <f t="shared" si="60"/>
        <v>0</v>
      </c>
      <c r="K121" s="18"/>
      <c r="L121" s="348">
        <f t="shared" si="61"/>
        <v>0</v>
      </c>
      <c r="M121" s="18"/>
      <c r="N121" s="348">
        <f t="shared" si="62"/>
        <v>0</v>
      </c>
      <c r="O121" s="18"/>
      <c r="P121" s="348">
        <f t="shared" si="63"/>
        <v>0</v>
      </c>
      <c r="Q121" s="18"/>
      <c r="R121" s="348">
        <f t="shared" si="64"/>
        <v>0</v>
      </c>
      <c r="S121" s="18"/>
      <c r="T121" s="348">
        <f t="shared" si="65"/>
        <v>0</v>
      </c>
      <c r="U121" s="18"/>
      <c r="V121" s="348">
        <f t="shared" si="66"/>
        <v>0</v>
      </c>
      <c r="W121" s="19" t="str">
        <f t="shared" si="67"/>
        <v xml:space="preserve"> </v>
      </c>
      <c r="X121" s="19" t="str">
        <f t="shared" si="68"/>
        <v xml:space="preserve"> </v>
      </c>
      <c r="Y121" s="19" t="str">
        <f t="shared" si="69"/>
        <v/>
      </c>
      <c r="Z121" s="22"/>
      <c r="AA121" s="19" t="str">
        <f t="shared" si="70"/>
        <v/>
      </c>
      <c r="AB121" s="19" t="str">
        <f t="shared" si="71"/>
        <v xml:space="preserve"> </v>
      </c>
      <c r="AC121" s="19" t="str">
        <f t="shared" si="72"/>
        <v/>
      </c>
      <c r="AD121" s="19" t="str">
        <f t="shared" si="73"/>
        <v xml:space="preserve"> </v>
      </c>
      <c r="AE121" s="114" t="str">
        <f t="shared" si="74"/>
        <v xml:space="preserve"> </v>
      </c>
      <c r="AF121" s="19" t="str">
        <f t="shared" si="75"/>
        <v xml:space="preserve"> </v>
      </c>
      <c r="AG121" s="560">
        <f t="shared" si="76"/>
        <v>0</v>
      </c>
      <c r="AH121" s="45" t="str">
        <f t="shared" si="77"/>
        <v xml:space="preserve"> </v>
      </c>
      <c r="AI121" s="34" t="str">
        <f>IFERROR(IF((INDEX('[3]Riesgos de Corrupción'!$B$11:$V$102,MATCH('Controles de Corrupción'!C121,'[3]Riesgos de Corrupción'!$B$11:$B$102,0),17)-AH121&lt;=1),"Rara vez",IF((INDEX('[3]Riesgos de Corrupción'!$B$11:$V$102,MATCH('Controles de Corrupción'!C121,'[3]Riesgos de Corrupción'!$B$11:$B$102,0),17)-AH121&lt;=2),"Improbable",IF((INDEX('[3]Riesgos de Corrupción'!$B$11:$V$102,MATCH('Controles de Corrupción'!C121,'[3]Riesgos de Corrupción'!$B$11:$B$102,0),17)-AH121&lt;=3),"Posible",IF((INDEX('[3]Riesgos de Corrupción'!$B$11:$V$102,MATCH('Controles de Corrupción'!C121,'[3]Riesgos de Corrupción'!$B$11:$B$102,0),17)-AH121&lt;=4),"Probable",IF((INDEX('[3]Riesgos de Corrupción'!$B$11:$V$102,MATCH('Controles de Corrupción'!C121,'[3]Riesgos de Corrupción'!$B$11:$B$102,0),17)-AH121&lt;=5),"Casi seguro")))))," ")</f>
        <v xml:space="preserve"> </v>
      </c>
      <c r="AJ121" s="8" t="str">
        <f>IFERROR(IF(OR(AND(AF121="Fuerte",H121="No disminuye"),AND(AF121="Moderado",H121="Indirectamente"),AND(AF121="Moderado",H121="No disminuye"),AND(INDEX('[3]Riesgos de Corrupción'!$B$11:$BN$102,MATCH('Controles de Corrupción'!C121,'[3]Riesgos de Corrupción'!$B$11:$B$102,0),63)="Moderado")),0,IF(OR(AND(AF121="Fuerte",H121="Indirectamente"),AND(AF121="Moderado",H121="Directamente"),AND(INDEX('[3]Riesgos de Corrupción'!$B$11:$BN$102,MATCH('Controles de Corrupción'!C121,'[3]Riesgos de Corrupción'!$B$11:$B$102,0),63)="Mayor")),1,IF(AND(AF121="Fuerte",H121="Directamente",AND(INDEX('[3]Riesgos de Corrupción'!$B$11:$BN$102,MATCH('Controles de Corrupción'!C121,'[3]Riesgos de Corrupción'!$B$11:$B$102,0),63)="Catastrófico")),2)))," ")</f>
        <v xml:space="preserve"> </v>
      </c>
      <c r="AK121" s="19" t="str">
        <f t="shared" si="78"/>
        <v xml:space="preserve"> </v>
      </c>
      <c r="AL121" s="19" t="str">
        <f>IFERROR(IF((INDEX('[3]Riesgos de Corrupción'!$B$11:$BN$102,MATCH('Controles de Corrupción'!C121,'[3]Riesgos de Corrupción'!$B$11:$B$102,0),62)-AK121&lt;=3),"Moderado",IF((INDEX('[3]Riesgos de Corrupción'!$B$11:$BN$102,MATCH('Controles de Corrupción'!C121,'[3]Riesgos de Corrupción'!$B$11:$B$102,0),62)-AK121&lt;=4),"Mayor",IF((INDEX('[3]Riesgos de Corrupción'!$B$11:$BN$102,MATCH('Controles de Corrupción'!C121,'[3]Riesgos de Corrupción'!$B$11:$B$102,0),62)-AK121&lt;=5),"Catastrófico")))," ")</f>
        <v xml:space="preserve"> </v>
      </c>
      <c r="AM121" s="19" t="str">
        <f t="shared" si="79"/>
        <v xml:space="preserve"> </v>
      </c>
      <c r="AN121" s="21" t="str">
        <f t="shared" si="80"/>
        <v xml:space="preserve"> </v>
      </c>
      <c r="AO121" s="70"/>
      <c r="AP121" s="454"/>
      <c r="AQ121" s="454"/>
      <c r="AR121" s="454"/>
      <c r="AS121" s="454"/>
      <c r="AT121" s="454"/>
      <c r="AU121" s="454"/>
      <c r="AV121" s="454"/>
      <c r="AW121" s="427"/>
      <c r="AX121" s="357"/>
      <c r="AY121" s="70"/>
      <c r="AZ121" s="70"/>
    </row>
    <row r="122" spans="2:52" ht="57.75" customHeight="1" x14ac:dyDescent="0.3">
      <c r="B122" s="444" t="str">
        <f t="shared" si="59"/>
        <v>-</v>
      </c>
      <c r="C122" s="18"/>
      <c r="D122" s="23"/>
      <c r="E122" s="22"/>
      <c r="F122" s="117"/>
      <c r="G122" s="116"/>
      <c r="H122" s="22"/>
      <c r="I122" s="18"/>
      <c r="J122" s="348">
        <f t="shared" si="60"/>
        <v>0</v>
      </c>
      <c r="K122" s="18"/>
      <c r="L122" s="348">
        <f t="shared" si="61"/>
        <v>0</v>
      </c>
      <c r="M122" s="18"/>
      <c r="N122" s="348">
        <f t="shared" si="62"/>
        <v>0</v>
      </c>
      <c r="O122" s="18"/>
      <c r="P122" s="348">
        <f t="shared" si="63"/>
        <v>0</v>
      </c>
      <c r="Q122" s="18"/>
      <c r="R122" s="348">
        <f t="shared" si="64"/>
        <v>0</v>
      </c>
      <c r="S122" s="18"/>
      <c r="T122" s="348">
        <f t="shared" si="65"/>
        <v>0</v>
      </c>
      <c r="U122" s="18"/>
      <c r="V122" s="348">
        <f t="shared" si="66"/>
        <v>0</v>
      </c>
      <c r="W122" s="19" t="str">
        <f t="shared" si="67"/>
        <v xml:space="preserve"> </v>
      </c>
      <c r="X122" s="19" t="str">
        <f t="shared" si="68"/>
        <v xml:space="preserve"> </v>
      </c>
      <c r="Y122" s="19" t="str">
        <f t="shared" si="69"/>
        <v/>
      </c>
      <c r="Z122" s="22"/>
      <c r="AA122" s="19" t="str">
        <f t="shared" si="70"/>
        <v/>
      </c>
      <c r="AB122" s="19" t="str">
        <f t="shared" si="71"/>
        <v xml:space="preserve"> </v>
      </c>
      <c r="AC122" s="19" t="str">
        <f t="shared" si="72"/>
        <v/>
      </c>
      <c r="AD122" s="19" t="str">
        <f t="shared" si="73"/>
        <v xml:space="preserve"> </v>
      </c>
      <c r="AE122" s="114" t="str">
        <f t="shared" si="74"/>
        <v xml:space="preserve"> </v>
      </c>
      <c r="AF122" s="19" t="str">
        <f t="shared" si="75"/>
        <v xml:space="preserve"> </v>
      </c>
      <c r="AG122" s="560">
        <f t="shared" si="76"/>
        <v>0</v>
      </c>
      <c r="AH122" s="45" t="str">
        <f t="shared" si="77"/>
        <v xml:space="preserve"> </v>
      </c>
      <c r="AI122" s="34" t="str">
        <f>IFERROR(IF((INDEX('[3]Riesgos de Corrupción'!$B$11:$V$102,MATCH('Controles de Corrupción'!C122,'[3]Riesgos de Corrupción'!$B$11:$B$102,0),17)-AH122&lt;=1),"Rara vez",IF((INDEX('[3]Riesgos de Corrupción'!$B$11:$V$102,MATCH('Controles de Corrupción'!C122,'[3]Riesgos de Corrupción'!$B$11:$B$102,0),17)-AH122&lt;=2),"Improbable",IF((INDEX('[3]Riesgos de Corrupción'!$B$11:$V$102,MATCH('Controles de Corrupción'!C122,'[3]Riesgos de Corrupción'!$B$11:$B$102,0),17)-AH122&lt;=3),"Posible",IF((INDEX('[3]Riesgos de Corrupción'!$B$11:$V$102,MATCH('Controles de Corrupción'!C122,'[3]Riesgos de Corrupción'!$B$11:$B$102,0),17)-AH122&lt;=4),"Probable",IF((INDEX('[3]Riesgos de Corrupción'!$B$11:$V$102,MATCH('Controles de Corrupción'!C122,'[3]Riesgos de Corrupción'!$B$11:$B$102,0),17)-AH122&lt;=5),"Casi seguro")))))," ")</f>
        <v xml:space="preserve"> </v>
      </c>
      <c r="AJ122" s="8" t="str">
        <f>IFERROR(IF(OR(AND(AF122="Fuerte",H122="No disminuye"),AND(AF122="Moderado",H122="Indirectamente"),AND(AF122="Moderado",H122="No disminuye"),AND(INDEX('[3]Riesgos de Corrupción'!$B$11:$BN$102,MATCH('Controles de Corrupción'!C122,'[3]Riesgos de Corrupción'!$B$11:$B$102,0),63)="Moderado")),0,IF(OR(AND(AF122="Fuerte",H122="Indirectamente"),AND(AF122="Moderado",H122="Directamente"),AND(INDEX('[3]Riesgos de Corrupción'!$B$11:$BN$102,MATCH('Controles de Corrupción'!C122,'[3]Riesgos de Corrupción'!$B$11:$B$102,0),63)="Mayor")),1,IF(AND(AF122="Fuerte",H122="Directamente",AND(INDEX('[3]Riesgos de Corrupción'!$B$11:$BN$102,MATCH('Controles de Corrupción'!C122,'[3]Riesgos de Corrupción'!$B$11:$B$102,0),63)="Catastrófico")),2)))," ")</f>
        <v xml:space="preserve"> </v>
      </c>
      <c r="AK122" s="19" t="str">
        <f t="shared" si="78"/>
        <v xml:space="preserve"> </v>
      </c>
      <c r="AL122" s="19" t="str">
        <f>IFERROR(IF((INDEX('[3]Riesgos de Corrupción'!$B$11:$BN$102,MATCH('Controles de Corrupción'!C122,'[3]Riesgos de Corrupción'!$B$11:$B$102,0),62)-AK122&lt;=3),"Moderado",IF((INDEX('[3]Riesgos de Corrupción'!$B$11:$BN$102,MATCH('Controles de Corrupción'!C122,'[3]Riesgos de Corrupción'!$B$11:$B$102,0),62)-AK122&lt;=4),"Mayor",IF((INDEX('[3]Riesgos de Corrupción'!$B$11:$BN$102,MATCH('Controles de Corrupción'!C122,'[3]Riesgos de Corrupción'!$B$11:$B$102,0),62)-AK122&lt;=5),"Catastrófico")))," ")</f>
        <v xml:space="preserve"> </v>
      </c>
      <c r="AM122" s="19" t="str">
        <f t="shared" si="79"/>
        <v xml:space="preserve"> </v>
      </c>
      <c r="AN122" s="21" t="str">
        <f t="shared" si="80"/>
        <v xml:space="preserve"> </v>
      </c>
      <c r="AO122" s="70"/>
      <c r="AP122" s="454"/>
      <c r="AQ122" s="454"/>
      <c r="AR122" s="454"/>
      <c r="AS122" s="454"/>
      <c r="AT122" s="454"/>
      <c r="AU122" s="454"/>
      <c r="AV122" s="454"/>
      <c r="AW122" s="427"/>
      <c r="AX122" s="357"/>
      <c r="AY122" s="70"/>
      <c r="AZ122" s="70"/>
    </row>
    <row r="123" spans="2:52" ht="57.75" customHeight="1" x14ac:dyDescent="0.3">
      <c r="B123" s="444" t="str">
        <f t="shared" si="59"/>
        <v>-</v>
      </c>
      <c r="C123" s="18"/>
      <c r="D123" s="23"/>
      <c r="E123" s="22"/>
      <c r="F123" s="117"/>
      <c r="G123" s="116"/>
      <c r="H123" s="22"/>
      <c r="I123" s="18"/>
      <c r="J123" s="348">
        <f t="shared" si="60"/>
        <v>0</v>
      </c>
      <c r="K123" s="18"/>
      <c r="L123" s="348">
        <f t="shared" si="61"/>
        <v>0</v>
      </c>
      <c r="M123" s="18"/>
      <c r="N123" s="348">
        <f t="shared" si="62"/>
        <v>0</v>
      </c>
      <c r="O123" s="18"/>
      <c r="P123" s="348">
        <f t="shared" si="63"/>
        <v>0</v>
      </c>
      <c r="Q123" s="18"/>
      <c r="R123" s="348">
        <f t="shared" si="64"/>
        <v>0</v>
      </c>
      <c r="S123" s="18"/>
      <c r="T123" s="348">
        <f t="shared" si="65"/>
        <v>0</v>
      </c>
      <c r="U123" s="18"/>
      <c r="V123" s="348">
        <f t="shared" si="66"/>
        <v>0</v>
      </c>
      <c r="W123" s="19" t="str">
        <f t="shared" si="67"/>
        <v xml:space="preserve"> </v>
      </c>
      <c r="X123" s="19" t="str">
        <f t="shared" si="68"/>
        <v xml:space="preserve"> </v>
      </c>
      <c r="Y123" s="19" t="str">
        <f t="shared" si="69"/>
        <v/>
      </c>
      <c r="Z123" s="22"/>
      <c r="AA123" s="19" t="str">
        <f t="shared" si="70"/>
        <v/>
      </c>
      <c r="AB123" s="19" t="str">
        <f t="shared" si="71"/>
        <v xml:space="preserve"> </v>
      </c>
      <c r="AC123" s="19" t="str">
        <f t="shared" si="72"/>
        <v/>
      </c>
      <c r="AD123" s="19" t="str">
        <f t="shared" si="73"/>
        <v xml:space="preserve"> </v>
      </c>
      <c r="AE123" s="114" t="str">
        <f t="shared" si="74"/>
        <v xml:space="preserve"> </v>
      </c>
      <c r="AF123" s="19" t="str">
        <f t="shared" si="75"/>
        <v xml:space="preserve"> </v>
      </c>
      <c r="AG123" s="560">
        <f t="shared" si="76"/>
        <v>0</v>
      </c>
      <c r="AH123" s="45" t="str">
        <f t="shared" si="77"/>
        <v xml:space="preserve"> </v>
      </c>
      <c r="AI123" s="34" t="str">
        <f>IFERROR(IF((INDEX('[3]Riesgos de Corrupción'!$B$11:$V$102,MATCH('Controles de Corrupción'!C123,'[3]Riesgos de Corrupción'!$B$11:$B$102,0),17)-AH123&lt;=1),"Rara vez",IF((INDEX('[3]Riesgos de Corrupción'!$B$11:$V$102,MATCH('Controles de Corrupción'!C123,'[3]Riesgos de Corrupción'!$B$11:$B$102,0),17)-AH123&lt;=2),"Improbable",IF((INDEX('[3]Riesgos de Corrupción'!$B$11:$V$102,MATCH('Controles de Corrupción'!C123,'[3]Riesgos de Corrupción'!$B$11:$B$102,0),17)-AH123&lt;=3),"Posible",IF((INDEX('[3]Riesgos de Corrupción'!$B$11:$V$102,MATCH('Controles de Corrupción'!C123,'[3]Riesgos de Corrupción'!$B$11:$B$102,0),17)-AH123&lt;=4),"Probable",IF((INDEX('[3]Riesgos de Corrupción'!$B$11:$V$102,MATCH('Controles de Corrupción'!C123,'[3]Riesgos de Corrupción'!$B$11:$B$102,0),17)-AH123&lt;=5),"Casi seguro")))))," ")</f>
        <v xml:space="preserve"> </v>
      </c>
      <c r="AJ123" s="8" t="str">
        <f>IFERROR(IF(OR(AND(AF123="Fuerte",H123="No disminuye"),AND(AF123="Moderado",H123="Indirectamente"),AND(AF123="Moderado",H123="No disminuye"),AND(INDEX('[3]Riesgos de Corrupción'!$B$11:$BN$102,MATCH('Controles de Corrupción'!C123,'[3]Riesgos de Corrupción'!$B$11:$B$102,0),63)="Moderado")),0,IF(OR(AND(AF123="Fuerte",H123="Indirectamente"),AND(AF123="Moderado",H123="Directamente"),AND(INDEX('[3]Riesgos de Corrupción'!$B$11:$BN$102,MATCH('Controles de Corrupción'!C123,'[3]Riesgos de Corrupción'!$B$11:$B$102,0),63)="Mayor")),1,IF(AND(AF123="Fuerte",H123="Directamente",AND(INDEX('[3]Riesgos de Corrupción'!$B$11:$BN$102,MATCH('Controles de Corrupción'!C123,'[3]Riesgos de Corrupción'!$B$11:$B$102,0),63)="Catastrófico")),2)))," ")</f>
        <v xml:space="preserve"> </v>
      </c>
      <c r="AK123" s="19" t="str">
        <f t="shared" si="78"/>
        <v xml:space="preserve"> </v>
      </c>
      <c r="AL123" s="19" t="str">
        <f>IFERROR(IF((INDEX('[3]Riesgos de Corrupción'!$B$11:$BN$102,MATCH('Controles de Corrupción'!C123,'[3]Riesgos de Corrupción'!$B$11:$B$102,0),62)-AK123&lt;=3),"Moderado",IF((INDEX('[3]Riesgos de Corrupción'!$B$11:$BN$102,MATCH('Controles de Corrupción'!C123,'[3]Riesgos de Corrupción'!$B$11:$B$102,0),62)-AK123&lt;=4),"Mayor",IF((INDEX('[3]Riesgos de Corrupción'!$B$11:$BN$102,MATCH('Controles de Corrupción'!C123,'[3]Riesgos de Corrupción'!$B$11:$B$102,0),62)-AK123&lt;=5),"Catastrófico")))," ")</f>
        <v xml:space="preserve"> </v>
      </c>
      <c r="AM123" s="19" t="str">
        <f t="shared" si="79"/>
        <v xml:space="preserve"> </v>
      </c>
      <c r="AN123" s="21" t="str">
        <f t="shared" si="80"/>
        <v xml:space="preserve"> </v>
      </c>
      <c r="AO123" s="70"/>
      <c r="AP123" s="454"/>
      <c r="AQ123" s="454"/>
      <c r="AR123" s="454"/>
      <c r="AS123" s="454"/>
      <c r="AT123" s="454"/>
      <c r="AU123" s="454"/>
      <c r="AV123" s="454"/>
      <c r="AW123" s="427"/>
      <c r="AX123" s="357"/>
      <c r="AY123" s="70"/>
      <c r="AZ123" s="70"/>
    </row>
    <row r="124" spans="2:52" ht="57.75" customHeight="1" x14ac:dyDescent="0.3">
      <c r="B124" s="444" t="str">
        <f t="shared" si="59"/>
        <v>-</v>
      </c>
      <c r="C124" s="18"/>
      <c r="D124" s="23"/>
      <c r="E124" s="22"/>
      <c r="F124" s="117"/>
      <c r="G124" s="116"/>
      <c r="H124" s="22"/>
      <c r="I124" s="18"/>
      <c r="J124" s="348">
        <f t="shared" si="60"/>
        <v>0</v>
      </c>
      <c r="K124" s="18"/>
      <c r="L124" s="348">
        <f t="shared" si="61"/>
        <v>0</v>
      </c>
      <c r="M124" s="18"/>
      <c r="N124" s="348">
        <f t="shared" si="62"/>
        <v>0</v>
      </c>
      <c r="O124" s="18"/>
      <c r="P124" s="348">
        <f t="shared" si="63"/>
        <v>0</v>
      </c>
      <c r="Q124" s="18"/>
      <c r="R124" s="348">
        <f t="shared" si="64"/>
        <v>0</v>
      </c>
      <c r="S124" s="18"/>
      <c r="T124" s="348">
        <f t="shared" si="65"/>
        <v>0</v>
      </c>
      <c r="U124" s="18"/>
      <c r="V124" s="348">
        <f t="shared" si="66"/>
        <v>0</v>
      </c>
      <c r="W124" s="19" t="str">
        <f t="shared" si="67"/>
        <v xml:space="preserve"> </v>
      </c>
      <c r="X124" s="19" t="str">
        <f t="shared" si="68"/>
        <v xml:space="preserve"> </v>
      </c>
      <c r="Y124" s="19" t="str">
        <f t="shared" si="69"/>
        <v/>
      </c>
      <c r="Z124" s="22"/>
      <c r="AA124" s="19" t="str">
        <f t="shared" si="70"/>
        <v/>
      </c>
      <c r="AB124" s="19" t="str">
        <f t="shared" si="71"/>
        <v xml:space="preserve"> </v>
      </c>
      <c r="AC124" s="19" t="str">
        <f t="shared" si="72"/>
        <v/>
      </c>
      <c r="AD124" s="19" t="str">
        <f t="shared" si="73"/>
        <v xml:space="preserve"> </v>
      </c>
      <c r="AE124" s="114" t="str">
        <f t="shared" si="74"/>
        <v xml:space="preserve"> </v>
      </c>
      <c r="AF124" s="19" t="str">
        <f t="shared" si="75"/>
        <v xml:space="preserve"> </v>
      </c>
      <c r="AG124" s="560">
        <f t="shared" si="76"/>
        <v>0</v>
      </c>
      <c r="AH124" s="45" t="str">
        <f t="shared" si="77"/>
        <v xml:space="preserve"> </v>
      </c>
      <c r="AI124" s="34" t="str">
        <f>IFERROR(IF((INDEX('[3]Riesgos de Corrupción'!$B$11:$V$102,MATCH('Controles de Corrupción'!C124,'[3]Riesgos de Corrupción'!$B$11:$B$102,0),17)-AH124&lt;=1),"Rara vez",IF((INDEX('[3]Riesgos de Corrupción'!$B$11:$V$102,MATCH('Controles de Corrupción'!C124,'[3]Riesgos de Corrupción'!$B$11:$B$102,0),17)-AH124&lt;=2),"Improbable",IF((INDEX('[3]Riesgos de Corrupción'!$B$11:$V$102,MATCH('Controles de Corrupción'!C124,'[3]Riesgos de Corrupción'!$B$11:$B$102,0),17)-AH124&lt;=3),"Posible",IF((INDEX('[3]Riesgos de Corrupción'!$B$11:$V$102,MATCH('Controles de Corrupción'!C124,'[3]Riesgos de Corrupción'!$B$11:$B$102,0),17)-AH124&lt;=4),"Probable",IF((INDEX('[3]Riesgos de Corrupción'!$B$11:$V$102,MATCH('Controles de Corrupción'!C124,'[3]Riesgos de Corrupción'!$B$11:$B$102,0),17)-AH124&lt;=5),"Casi seguro")))))," ")</f>
        <v xml:space="preserve"> </v>
      </c>
      <c r="AJ124" s="8" t="str">
        <f>IFERROR(IF(OR(AND(AF124="Fuerte",H124="No disminuye"),AND(AF124="Moderado",H124="Indirectamente"),AND(AF124="Moderado",H124="No disminuye"),AND(INDEX('[3]Riesgos de Corrupción'!$B$11:$BN$102,MATCH('Controles de Corrupción'!C124,'[3]Riesgos de Corrupción'!$B$11:$B$102,0),63)="Moderado")),0,IF(OR(AND(AF124="Fuerte",H124="Indirectamente"),AND(AF124="Moderado",H124="Directamente"),AND(INDEX('[3]Riesgos de Corrupción'!$B$11:$BN$102,MATCH('Controles de Corrupción'!C124,'[3]Riesgos de Corrupción'!$B$11:$B$102,0),63)="Mayor")),1,IF(AND(AF124="Fuerte",H124="Directamente",AND(INDEX('[3]Riesgos de Corrupción'!$B$11:$BN$102,MATCH('Controles de Corrupción'!C124,'[3]Riesgos de Corrupción'!$B$11:$B$102,0),63)="Catastrófico")),2)))," ")</f>
        <v xml:space="preserve"> </v>
      </c>
      <c r="AK124" s="19" t="str">
        <f t="shared" si="78"/>
        <v xml:space="preserve"> </v>
      </c>
      <c r="AL124" s="19" t="str">
        <f>IFERROR(IF((INDEX('[3]Riesgos de Corrupción'!$B$11:$BN$102,MATCH('Controles de Corrupción'!C124,'[3]Riesgos de Corrupción'!$B$11:$B$102,0),62)-AK124&lt;=3),"Moderado",IF((INDEX('[3]Riesgos de Corrupción'!$B$11:$BN$102,MATCH('Controles de Corrupción'!C124,'[3]Riesgos de Corrupción'!$B$11:$B$102,0),62)-AK124&lt;=4),"Mayor",IF((INDEX('[3]Riesgos de Corrupción'!$B$11:$BN$102,MATCH('Controles de Corrupción'!C124,'[3]Riesgos de Corrupción'!$B$11:$B$102,0),62)-AK124&lt;=5),"Catastrófico")))," ")</f>
        <v xml:space="preserve"> </v>
      </c>
      <c r="AM124" s="19" t="str">
        <f t="shared" si="79"/>
        <v xml:space="preserve"> </v>
      </c>
      <c r="AN124" s="21" t="str">
        <f t="shared" si="80"/>
        <v xml:space="preserve"> </v>
      </c>
      <c r="AO124" s="70"/>
      <c r="AP124" s="454"/>
      <c r="AQ124" s="454"/>
      <c r="AR124" s="454"/>
      <c r="AS124" s="454"/>
      <c r="AT124" s="454"/>
      <c r="AU124" s="454"/>
      <c r="AV124" s="454"/>
      <c r="AW124" s="427"/>
      <c r="AX124" s="357"/>
      <c r="AY124" s="70"/>
      <c r="AZ124" s="70"/>
    </row>
    <row r="125" spans="2:52" ht="57.75" customHeight="1" x14ac:dyDescent="0.3">
      <c r="B125" s="444" t="str">
        <f t="shared" si="59"/>
        <v>-</v>
      </c>
      <c r="C125" s="18"/>
      <c r="D125" s="23"/>
      <c r="E125" s="22"/>
      <c r="F125" s="117"/>
      <c r="G125" s="116"/>
      <c r="H125" s="22"/>
      <c r="I125" s="18"/>
      <c r="J125" s="348">
        <f t="shared" si="60"/>
        <v>0</v>
      </c>
      <c r="K125" s="18"/>
      <c r="L125" s="348">
        <f t="shared" si="61"/>
        <v>0</v>
      </c>
      <c r="M125" s="18"/>
      <c r="N125" s="348">
        <f t="shared" si="62"/>
        <v>0</v>
      </c>
      <c r="O125" s="18"/>
      <c r="P125" s="348">
        <f t="shared" si="63"/>
        <v>0</v>
      </c>
      <c r="Q125" s="18"/>
      <c r="R125" s="348">
        <f t="shared" si="64"/>
        <v>0</v>
      </c>
      <c r="S125" s="18"/>
      <c r="T125" s="348">
        <f t="shared" si="65"/>
        <v>0</v>
      </c>
      <c r="U125" s="18"/>
      <c r="V125" s="348">
        <f t="shared" si="66"/>
        <v>0</v>
      </c>
      <c r="W125" s="19" t="str">
        <f t="shared" si="67"/>
        <v xml:space="preserve"> </v>
      </c>
      <c r="X125" s="19" t="str">
        <f t="shared" si="68"/>
        <v xml:space="preserve"> </v>
      </c>
      <c r="Y125" s="19" t="str">
        <f t="shared" si="69"/>
        <v/>
      </c>
      <c r="Z125" s="22"/>
      <c r="AA125" s="19" t="str">
        <f t="shared" si="70"/>
        <v/>
      </c>
      <c r="AB125" s="19" t="str">
        <f t="shared" si="71"/>
        <v xml:space="preserve"> </v>
      </c>
      <c r="AC125" s="19" t="str">
        <f t="shared" si="72"/>
        <v/>
      </c>
      <c r="AD125" s="19" t="str">
        <f t="shared" si="73"/>
        <v xml:space="preserve"> </v>
      </c>
      <c r="AE125" s="114" t="str">
        <f t="shared" si="74"/>
        <v xml:space="preserve"> </v>
      </c>
      <c r="AF125" s="19" t="str">
        <f t="shared" si="75"/>
        <v xml:space="preserve"> </v>
      </c>
      <c r="AG125" s="560">
        <f t="shared" si="76"/>
        <v>0</v>
      </c>
      <c r="AH125" s="45" t="str">
        <f t="shared" si="77"/>
        <v xml:space="preserve"> </v>
      </c>
      <c r="AI125" s="34" t="str">
        <f>IFERROR(IF((INDEX('[3]Riesgos de Corrupción'!$B$11:$V$102,MATCH('Controles de Corrupción'!C125,'[3]Riesgos de Corrupción'!$B$11:$B$102,0),17)-AH125&lt;=1),"Rara vez",IF((INDEX('[3]Riesgos de Corrupción'!$B$11:$V$102,MATCH('Controles de Corrupción'!C125,'[3]Riesgos de Corrupción'!$B$11:$B$102,0),17)-AH125&lt;=2),"Improbable",IF((INDEX('[3]Riesgos de Corrupción'!$B$11:$V$102,MATCH('Controles de Corrupción'!C125,'[3]Riesgos de Corrupción'!$B$11:$B$102,0),17)-AH125&lt;=3),"Posible",IF((INDEX('[3]Riesgos de Corrupción'!$B$11:$V$102,MATCH('Controles de Corrupción'!C125,'[3]Riesgos de Corrupción'!$B$11:$B$102,0),17)-AH125&lt;=4),"Probable",IF((INDEX('[3]Riesgos de Corrupción'!$B$11:$V$102,MATCH('Controles de Corrupción'!C125,'[3]Riesgos de Corrupción'!$B$11:$B$102,0),17)-AH125&lt;=5),"Casi seguro")))))," ")</f>
        <v xml:space="preserve"> </v>
      </c>
      <c r="AJ125" s="8" t="str">
        <f>IFERROR(IF(OR(AND(AF125="Fuerte",H125="No disminuye"),AND(AF125="Moderado",H125="Indirectamente"),AND(AF125="Moderado",H125="No disminuye"),AND(INDEX('[3]Riesgos de Corrupción'!$B$11:$BN$102,MATCH('Controles de Corrupción'!C125,'[3]Riesgos de Corrupción'!$B$11:$B$102,0),63)="Moderado")),0,IF(OR(AND(AF125="Fuerte",H125="Indirectamente"),AND(AF125="Moderado",H125="Directamente"),AND(INDEX('[3]Riesgos de Corrupción'!$B$11:$BN$102,MATCH('Controles de Corrupción'!C125,'[3]Riesgos de Corrupción'!$B$11:$B$102,0),63)="Mayor")),1,IF(AND(AF125="Fuerte",H125="Directamente",AND(INDEX('[3]Riesgos de Corrupción'!$B$11:$BN$102,MATCH('Controles de Corrupción'!C125,'[3]Riesgos de Corrupción'!$B$11:$B$102,0),63)="Catastrófico")),2)))," ")</f>
        <v xml:space="preserve"> </v>
      </c>
      <c r="AK125" s="19" t="str">
        <f t="shared" si="78"/>
        <v xml:space="preserve"> </v>
      </c>
      <c r="AL125" s="19" t="str">
        <f>IFERROR(IF((INDEX('[3]Riesgos de Corrupción'!$B$11:$BN$102,MATCH('Controles de Corrupción'!C125,'[3]Riesgos de Corrupción'!$B$11:$B$102,0),62)-AK125&lt;=3),"Moderado",IF((INDEX('[3]Riesgos de Corrupción'!$B$11:$BN$102,MATCH('Controles de Corrupción'!C125,'[3]Riesgos de Corrupción'!$B$11:$B$102,0),62)-AK125&lt;=4),"Mayor",IF((INDEX('[3]Riesgos de Corrupción'!$B$11:$BN$102,MATCH('Controles de Corrupción'!C125,'[3]Riesgos de Corrupción'!$B$11:$B$102,0),62)-AK125&lt;=5),"Catastrófico")))," ")</f>
        <v xml:space="preserve"> </v>
      </c>
      <c r="AM125" s="19" t="str">
        <f t="shared" si="79"/>
        <v xml:space="preserve"> </v>
      </c>
      <c r="AN125" s="21" t="str">
        <f t="shared" si="80"/>
        <v xml:space="preserve"> </v>
      </c>
      <c r="AO125" s="70"/>
      <c r="AP125" s="454"/>
      <c r="AQ125" s="454"/>
      <c r="AR125" s="454"/>
      <c r="AS125" s="454"/>
      <c r="AT125" s="454"/>
      <c r="AU125" s="454"/>
      <c r="AV125" s="454"/>
      <c r="AW125" s="427"/>
      <c r="AX125" s="357"/>
      <c r="AY125" s="70"/>
      <c r="AZ125" s="70"/>
    </row>
    <row r="126" spans="2:52" ht="57.75" customHeight="1" x14ac:dyDescent="0.3">
      <c r="B126" s="444" t="str">
        <f t="shared" si="59"/>
        <v>-</v>
      </c>
      <c r="C126" s="18"/>
      <c r="D126" s="23"/>
      <c r="E126" s="22"/>
      <c r="F126" s="117"/>
      <c r="G126" s="116"/>
      <c r="H126" s="22"/>
      <c r="I126" s="18"/>
      <c r="J126" s="348">
        <f t="shared" si="60"/>
        <v>0</v>
      </c>
      <c r="K126" s="18"/>
      <c r="L126" s="348">
        <f t="shared" si="61"/>
        <v>0</v>
      </c>
      <c r="M126" s="18"/>
      <c r="N126" s="348">
        <f t="shared" si="62"/>
        <v>0</v>
      </c>
      <c r="O126" s="18"/>
      <c r="P126" s="348">
        <f t="shared" si="63"/>
        <v>0</v>
      </c>
      <c r="Q126" s="18"/>
      <c r="R126" s="348">
        <f t="shared" si="64"/>
        <v>0</v>
      </c>
      <c r="S126" s="18"/>
      <c r="T126" s="348">
        <f t="shared" si="65"/>
        <v>0</v>
      </c>
      <c r="U126" s="18"/>
      <c r="V126" s="348">
        <f t="shared" si="66"/>
        <v>0</v>
      </c>
      <c r="W126" s="19" t="str">
        <f t="shared" si="67"/>
        <v xml:space="preserve"> </v>
      </c>
      <c r="X126" s="19" t="str">
        <f t="shared" si="68"/>
        <v xml:space="preserve"> </v>
      </c>
      <c r="Y126" s="19" t="str">
        <f t="shared" si="69"/>
        <v/>
      </c>
      <c r="Z126" s="22"/>
      <c r="AA126" s="19" t="str">
        <f t="shared" si="70"/>
        <v/>
      </c>
      <c r="AB126" s="19" t="str">
        <f t="shared" si="71"/>
        <v xml:space="preserve"> </v>
      </c>
      <c r="AC126" s="19" t="str">
        <f t="shared" si="72"/>
        <v/>
      </c>
      <c r="AD126" s="19" t="str">
        <f t="shared" si="73"/>
        <v xml:space="preserve"> </v>
      </c>
      <c r="AE126" s="114" t="str">
        <f t="shared" si="74"/>
        <v xml:space="preserve"> </v>
      </c>
      <c r="AF126" s="19" t="str">
        <f t="shared" si="75"/>
        <v xml:space="preserve"> </v>
      </c>
      <c r="AG126" s="560">
        <f t="shared" si="76"/>
        <v>0</v>
      </c>
      <c r="AH126" s="45" t="str">
        <f t="shared" si="77"/>
        <v xml:space="preserve"> </v>
      </c>
      <c r="AI126" s="34" t="str">
        <f>IFERROR(IF((INDEX('[3]Riesgos de Corrupción'!$B$11:$V$102,MATCH('Controles de Corrupción'!C126,'[3]Riesgos de Corrupción'!$B$11:$B$102,0),17)-AH126&lt;=1),"Rara vez",IF((INDEX('[3]Riesgos de Corrupción'!$B$11:$V$102,MATCH('Controles de Corrupción'!C126,'[3]Riesgos de Corrupción'!$B$11:$B$102,0),17)-AH126&lt;=2),"Improbable",IF((INDEX('[3]Riesgos de Corrupción'!$B$11:$V$102,MATCH('Controles de Corrupción'!C126,'[3]Riesgos de Corrupción'!$B$11:$B$102,0),17)-AH126&lt;=3),"Posible",IF((INDEX('[3]Riesgos de Corrupción'!$B$11:$V$102,MATCH('Controles de Corrupción'!C126,'[3]Riesgos de Corrupción'!$B$11:$B$102,0),17)-AH126&lt;=4),"Probable",IF((INDEX('[3]Riesgos de Corrupción'!$B$11:$V$102,MATCH('Controles de Corrupción'!C126,'[3]Riesgos de Corrupción'!$B$11:$B$102,0),17)-AH126&lt;=5),"Casi seguro")))))," ")</f>
        <v xml:space="preserve"> </v>
      </c>
      <c r="AJ126" s="8" t="str">
        <f>IFERROR(IF(OR(AND(AF126="Fuerte",H126="No disminuye"),AND(AF126="Moderado",H126="Indirectamente"),AND(AF126="Moderado",H126="No disminuye"),AND(INDEX('[3]Riesgos de Corrupción'!$B$11:$BN$102,MATCH('Controles de Corrupción'!C126,'[3]Riesgos de Corrupción'!$B$11:$B$102,0),63)="Moderado")),0,IF(OR(AND(AF126="Fuerte",H126="Indirectamente"),AND(AF126="Moderado",H126="Directamente"),AND(INDEX('[3]Riesgos de Corrupción'!$B$11:$BN$102,MATCH('Controles de Corrupción'!C126,'[3]Riesgos de Corrupción'!$B$11:$B$102,0),63)="Mayor")),1,IF(AND(AF126="Fuerte",H126="Directamente",AND(INDEX('[3]Riesgos de Corrupción'!$B$11:$BN$102,MATCH('Controles de Corrupción'!C126,'[3]Riesgos de Corrupción'!$B$11:$B$102,0),63)="Catastrófico")),2)))," ")</f>
        <v xml:space="preserve"> </v>
      </c>
      <c r="AK126" s="19" t="str">
        <f t="shared" si="78"/>
        <v xml:space="preserve"> </v>
      </c>
      <c r="AL126" s="19" t="str">
        <f>IFERROR(IF((INDEX('[3]Riesgos de Corrupción'!$B$11:$BN$102,MATCH('Controles de Corrupción'!C126,'[3]Riesgos de Corrupción'!$B$11:$B$102,0),62)-AK126&lt;=3),"Moderado",IF((INDEX('[3]Riesgos de Corrupción'!$B$11:$BN$102,MATCH('Controles de Corrupción'!C126,'[3]Riesgos de Corrupción'!$B$11:$B$102,0),62)-AK126&lt;=4),"Mayor",IF((INDEX('[3]Riesgos de Corrupción'!$B$11:$BN$102,MATCH('Controles de Corrupción'!C126,'[3]Riesgos de Corrupción'!$B$11:$B$102,0),62)-AK126&lt;=5),"Catastrófico")))," ")</f>
        <v xml:space="preserve"> </v>
      </c>
      <c r="AM126" s="19" t="str">
        <f t="shared" si="79"/>
        <v xml:space="preserve"> </v>
      </c>
      <c r="AN126" s="21" t="str">
        <f t="shared" si="80"/>
        <v xml:space="preserve"> </v>
      </c>
      <c r="AO126" s="70"/>
      <c r="AP126" s="454"/>
      <c r="AQ126" s="454"/>
      <c r="AR126" s="454"/>
      <c r="AS126" s="454"/>
      <c r="AT126" s="454"/>
      <c r="AU126" s="454"/>
      <c r="AV126" s="454"/>
      <c r="AW126" s="427"/>
      <c r="AX126" s="357"/>
      <c r="AY126" s="70"/>
      <c r="AZ126" s="70"/>
    </row>
    <row r="127" spans="2:52" ht="57.75" customHeight="1" x14ac:dyDescent="0.3">
      <c r="B127" s="444" t="str">
        <f t="shared" si="59"/>
        <v>-</v>
      </c>
      <c r="C127" s="18"/>
      <c r="D127" s="23"/>
      <c r="E127" s="22"/>
      <c r="F127" s="117"/>
      <c r="G127" s="116"/>
      <c r="H127" s="22"/>
      <c r="I127" s="18"/>
      <c r="J127" s="348">
        <f t="shared" si="60"/>
        <v>0</v>
      </c>
      <c r="K127" s="18"/>
      <c r="L127" s="348">
        <f t="shared" si="61"/>
        <v>0</v>
      </c>
      <c r="M127" s="18"/>
      <c r="N127" s="348">
        <f t="shared" si="62"/>
        <v>0</v>
      </c>
      <c r="O127" s="18"/>
      <c r="P127" s="348">
        <f t="shared" si="63"/>
        <v>0</v>
      </c>
      <c r="Q127" s="18"/>
      <c r="R127" s="348">
        <f t="shared" si="64"/>
        <v>0</v>
      </c>
      <c r="S127" s="18"/>
      <c r="T127" s="348">
        <f t="shared" si="65"/>
        <v>0</v>
      </c>
      <c r="U127" s="18"/>
      <c r="V127" s="348">
        <f t="shared" si="66"/>
        <v>0</v>
      </c>
      <c r="W127" s="19" t="str">
        <f t="shared" si="67"/>
        <v xml:space="preserve"> </v>
      </c>
      <c r="X127" s="19" t="str">
        <f t="shared" si="68"/>
        <v xml:space="preserve"> </v>
      </c>
      <c r="Y127" s="19" t="str">
        <f t="shared" si="69"/>
        <v/>
      </c>
      <c r="Z127" s="22"/>
      <c r="AA127" s="19" t="str">
        <f t="shared" si="70"/>
        <v/>
      </c>
      <c r="AB127" s="19" t="str">
        <f t="shared" si="71"/>
        <v xml:space="preserve"> </v>
      </c>
      <c r="AC127" s="19" t="str">
        <f t="shared" si="72"/>
        <v/>
      </c>
      <c r="AD127" s="19" t="str">
        <f t="shared" si="73"/>
        <v xml:space="preserve"> </v>
      </c>
      <c r="AE127" s="114" t="str">
        <f t="shared" si="74"/>
        <v xml:space="preserve"> </v>
      </c>
      <c r="AF127" s="19" t="str">
        <f t="shared" si="75"/>
        <v xml:space="preserve"> </v>
      </c>
      <c r="AG127" s="560">
        <f t="shared" si="76"/>
        <v>0</v>
      </c>
      <c r="AH127" s="45" t="str">
        <f t="shared" si="77"/>
        <v xml:space="preserve"> </v>
      </c>
      <c r="AI127" s="34" t="str">
        <f>IFERROR(IF((INDEX('[3]Riesgos de Corrupción'!$B$11:$V$102,MATCH('Controles de Corrupción'!C127,'[3]Riesgos de Corrupción'!$B$11:$B$102,0),17)-AH127&lt;=1),"Rara vez",IF((INDEX('[3]Riesgos de Corrupción'!$B$11:$V$102,MATCH('Controles de Corrupción'!C127,'[3]Riesgos de Corrupción'!$B$11:$B$102,0),17)-AH127&lt;=2),"Improbable",IF((INDEX('[3]Riesgos de Corrupción'!$B$11:$V$102,MATCH('Controles de Corrupción'!C127,'[3]Riesgos de Corrupción'!$B$11:$B$102,0),17)-AH127&lt;=3),"Posible",IF((INDEX('[3]Riesgos de Corrupción'!$B$11:$V$102,MATCH('Controles de Corrupción'!C127,'[3]Riesgos de Corrupción'!$B$11:$B$102,0),17)-AH127&lt;=4),"Probable",IF((INDEX('[3]Riesgos de Corrupción'!$B$11:$V$102,MATCH('Controles de Corrupción'!C127,'[3]Riesgos de Corrupción'!$B$11:$B$102,0),17)-AH127&lt;=5),"Casi seguro")))))," ")</f>
        <v xml:space="preserve"> </v>
      </c>
      <c r="AJ127" s="8" t="str">
        <f>IFERROR(IF(OR(AND(AF127="Fuerte",H127="No disminuye"),AND(AF127="Moderado",H127="Indirectamente"),AND(AF127="Moderado",H127="No disminuye"),AND(INDEX('[3]Riesgos de Corrupción'!$B$11:$BN$102,MATCH('Controles de Corrupción'!C127,'[3]Riesgos de Corrupción'!$B$11:$B$102,0),63)="Moderado")),0,IF(OR(AND(AF127="Fuerte",H127="Indirectamente"),AND(AF127="Moderado",H127="Directamente"),AND(INDEX('[3]Riesgos de Corrupción'!$B$11:$BN$102,MATCH('Controles de Corrupción'!C127,'[3]Riesgos de Corrupción'!$B$11:$B$102,0),63)="Mayor")),1,IF(AND(AF127="Fuerte",H127="Directamente",AND(INDEX('[3]Riesgos de Corrupción'!$B$11:$BN$102,MATCH('Controles de Corrupción'!C127,'[3]Riesgos de Corrupción'!$B$11:$B$102,0),63)="Catastrófico")),2)))," ")</f>
        <v xml:space="preserve"> </v>
      </c>
      <c r="AK127" s="19" t="str">
        <f t="shared" si="78"/>
        <v xml:space="preserve"> </v>
      </c>
      <c r="AL127" s="19" t="str">
        <f>IFERROR(IF((INDEX('[3]Riesgos de Corrupción'!$B$11:$BN$102,MATCH('Controles de Corrupción'!C127,'[3]Riesgos de Corrupción'!$B$11:$B$102,0),62)-AK127&lt;=3),"Moderado",IF((INDEX('[3]Riesgos de Corrupción'!$B$11:$BN$102,MATCH('Controles de Corrupción'!C127,'[3]Riesgos de Corrupción'!$B$11:$B$102,0),62)-AK127&lt;=4),"Mayor",IF((INDEX('[3]Riesgos de Corrupción'!$B$11:$BN$102,MATCH('Controles de Corrupción'!C127,'[3]Riesgos de Corrupción'!$B$11:$B$102,0),62)-AK127&lt;=5),"Catastrófico")))," ")</f>
        <v xml:space="preserve"> </v>
      </c>
      <c r="AM127" s="19" t="str">
        <f t="shared" si="79"/>
        <v xml:space="preserve"> </v>
      </c>
      <c r="AN127" s="21" t="str">
        <f t="shared" si="80"/>
        <v xml:space="preserve"> </v>
      </c>
      <c r="AO127" s="70"/>
      <c r="AP127" s="454"/>
      <c r="AQ127" s="454"/>
      <c r="AR127" s="454"/>
      <c r="AS127" s="454"/>
      <c r="AT127" s="454"/>
      <c r="AU127" s="454"/>
      <c r="AV127" s="454"/>
      <c r="AW127" s="427"/>
      <c r="AX127" s="357"/>
      <c r="AY127" s="70"/>
      <c r="AZ127" s="70"/>
    </row>
    <row r="128" spans="2:52" ht="57.75" customHeight="1" x14ac:dyDescent="0.3">
      <c r="B128" s="444" t="str">
        <f t="shared" si="59"/>
        <v>-</v>
      </c>
      <c r="C128" s="18"/>
      <c r="D128" s="23"/>
      <c r="E128" s="22"/>
      <c r="F128" s="117"/>
      <c r="G128" s="116"/>
      <c r="H128" s="22"/>
      <c r="I128" s="18"/>
      <c r="J128" s="348">
        <f t="shared" si="60"/>
        <v>0</v>
      </c>
      <c r="K128" s="18"/>
      <c r="L128" s="348">
        <f t="shared" si="61"/>
        <v>0</v>
      </c>
      <c r="M128" s="18"/>
      <c r="N128" s="348">
        <f t="shared" si="62"/>
        <v>0</v>
      </c>
      <c r="O128" s="18"/>
      <c r="P128" s="348">
        <f t="shared" si="63"/>
        <v>0</v>
      </c>
      <c r="Q128" s="18"/>
      <c r="R128" s="348">
        <f t="shared" si="64"/>
        <v>0</v>
      </c>
      <c r="S128" s="18"/>
      <c r="T128" s="348">
        <f t="shared" si="65"/>
        <v>0</v>
      </c>
      <c r="U128" s="18"/>
      <c r="V128" s="348">
        <f t="shared" si="66"/>
        <v>0</v>
      </c>
      <c r="W128" s="19" t="str">
        <f t="shared" si="67"/>
        <v xml:space="preserve"> </v>
      </c>
      <c r="X128" s="19" t="str">
        <f t="shared" si="68"/>
        <v xml:space="preserve"> </v>
      </c>
      <c r="Y128" s="19" t="str">
        <f t="shared" si="69"/>
        <v/>
      </c>
      <c r="Z128" s="22"/>
      <c r="AA128" s="19" t="str">
        <f t="shared" si="70"/>
        <v/>
      </c>
      <c r="AB128" s="19" t="str">
        <f t="shared" si="71"/>
        <v xml:space="preserve"> </v>
      </c>
      <c r="AC128" s="19" t="str">
        <f t="shared" si="72"/>
        <v/>
      </c>
      <c r="AD128" s="19" t="str">
        <f t="shared" si="73"/>
        <v xml:space="preserve"> </v>
      </c>
      <c r="AE128" s="114" t="str">
        <f t="shared" si="74"/>
        <v xml:space="preserve"> </v>
      </c>
      <c r="AF128" s="19" t="str">
        <f t="shared" si="75"/>
        <v xml:space="preserve"> </v>
      </c>
      <c r="AG128" s="560">
        <f t="shared" si="76"/>
        <v>0</v>
      </c>
      <c r="AH128" s="45" t="str">
        <f t="shared" si="77"/>
        <v xml:space="preserve"> </v>
      </c>
      <c r="AI128" s="34" t="str">
        <f>IFERROR(IF((INDEX('[3]Riesgos de Corrupción'!$B$11:$V$102,MATCH('Controles de Corrupción'!C128,'[3]Riesgos de Corrupción'!$B$11:$B$102,0),17)-AH128&lt;=1),"Rara vez",IF((INDEX('[3]Riesgos de Corrupción'!$B$11:$V$102,MATCH('Controles de Corrupción'!C128,'[3]Riesgos de Corrupción'!$B$11:$B$102,0),17)-AH128&lt;=2),"Improbable",IF((INDEX('[3]Riesgos de Corrupción'!$B$11:$V$102,MATCH('Controles de Corrupción'!C128,'[3]Riesgos de Corrupción'!$B$11:$B$102,0),17)-AH128&lt;=3),"Posible",IF((INDEX('[3]Riesgos de Corrupción'!$B$11:$V$102,MATCH('Controles de Corrupción'!C128,'[3]Riesgos de Corrupción'!$B$11:$B$102,0),17)-AH128&lt;=4),"Probable",IF((INDEX('[3]Riesgos de Corrupción'!$B$11:$V$102,MATCH('Controles de Corrupción'!C128,'[3]Riesgos de Corrupción'!$B$11:$B$102,0),17)-AH128&lt;=5),"Casi seguro")))))," ")</f>
        <v xml:space="preserve"> </v>
      </c>
      <c r="AJ128" s="8" t="str">
        <f>IFERROR(IF(OR(AND(AF128="Fuerte",H128="No disminuye"),AND(AF128="Moderado",H128="Indirectamente"),AND(AF128="Moderado",H128="No disminuye"),AND(INDEX('[3]Riesgos de Corrupción'!$B$11:$BN$102,MATCH('Controles de Corrupción'!C128,'[3]Riesgos de Corrupción'!$B$11:$B$102,0),63)="Moderado")),0,IF(OR(AND(AF128="Fuerte",H128="Indirectamente"),AND(AF128="Moderado",H128="Directamente"),AND(INDEX('[3]Riesgos de Corrupción'!$B$11:$BN$102,MATCH('Controles de Corrupción'!C128,'[3]Riesgos de Corrupción'!$B$11:$B$102,0),63)="Mayor")),1,IF(AND(AF128="Fuerte",H128="Directamente",AND(INDEX('[3]Riesgos de Corrupción'!$B$11:$BN$102,MATCH('Controles de Corrupción'!C128,'[3]Riesgos de Corrupción'!$B$11:$B$102,0),63)="Catastrófico")),2)))," ")</f>
        <v xml:space="preserve"> </v>
      </c>
      <c r="AK128" s="19" t="str">
        <f t="shared" si="78"/>
        <v xml:space="preserve"> </v>
      </c>
      <c r="AL128" s="19" t="str">
        <f>IFERROR(IF((INDEX('[3]Riesgos de Corrupción'!$B$11:$BN$102,MATCH('Controles de Corrupción'!C128,'[3]Riesgos de Corrupción'!$B$11:$B$102,0),62)-AK128&lt;=3),"Moderado",IF((INDEX('[3]Riesgos de Corrupción'!$B$11:$BN$102,MATCH('Controles de Corrupción'!C128,'[3]Riesgos de Corrupción'!$B$11:$B$102,0),62)-AK128&lt;=4),"Mayor",IF((INDEX('[3]Riesgos de Corrupción'!$B$11:$BN$102,MATCH('Controles de Corrupción'!C128,'[3]Riesgos de Corrupción'!$B$11:$B$102,0),62)-AK128&lt;=5),"Catastrófico")))," ")</f>
        <v xml:space="preserve"> </v>
      </c>
      <c r="AM128" s="19" t="str">
        <f t="shared" si="79"/>
        <v xml:space="preserve"> </v>
      </c>
      <c r="AN128" s="21" t="str">
        <f t="shared" si="80"/>
        <v xml:space="preserve"> </v>
      </c>
      <c r="AO128" s="70"/>
      <c r="AP128" s="454"/>
      <c r="AQ128" s="454"/>
      <c r="AR128" s="454"/>
      <c r="AS128" s="454"/>
      <c r="AT128" s="454"/>
      <c r="AU128" s="454"/>
      <c r="AV128" s="454"/>
      <c r="AW128" s="427"/>
      <c r="AX128" s="357"/>
      <c r="AY128" s="70"/>
      <c r="AZ128" s="70"/>
    </row>
    <row r="129" spans="2:52" ht="57.75" customHeight="1" x14ac:dyDescent="0.3">
      <c r="B129" s="444" t="str">
        <f t="shared" si="59"/>
        <v>-</v>
      </c>
      <c r="C129" s="18"/>
      <c r="D129" s="23"/>
      <c r="E129" s="22"/>
      <c r="F129" s="117"/>
      <c r="G129" s="116"/>
      <c r="H129" s="22"/>
      <c r="I129" s="18"/>
      <c r="J129" s="348">
        <f t="shared" si="60"/>
        <v>0</v>
      </c>
      <c r="K129" s="18"/>
      <c r="L129" s="348">
        <f t="shared" si="61"/>
        <v>0</v>
      </c>
      <c r="M129" s="18"/>
      <c r="N129" s="348">
        <f t="shared" si="62"/>
        <v>0</v>
      </c>
      <c r="O129" s="18"/>
      <c r="P129" s="348">
        <f t="shared" si="63"/>
        <v>0</v>
      </c>
      <c r="Q129" s="18"/>
      <c r="R129" s="348">
        <f t="shared" si="64"/>
        <v>0</v>
      </c>
      <c r="S129" s="18"/>
      <c r="T129" s="348">
        <f t="shared" si="65"/>
        <v>0</v>
      </c>
      <c r="U129" s="18"/>
      <c r="V129" s="348">
        <f t="shared" si="66"/>
        <v>0</v>
      </c>
      <c r="W129" s="19" t="str">
        <f t="shared" si="67"/>
        <v xml:space="preserve"> </v>
      </c>
      <c r="X129" s="19" t="str">
        <f t="shared" si="68"/>
        <v xml:space="preserve"> </v>
      </c>
      <c r="Y129" s="19" t="str">
        <f t="shared" si="69"/>
        <v/>
      </c>
      <c r="Z129" s="22"/>
      <c r="AA129" s="19" t="str">
        <f t="shared" si="70"/>
        <v/>
      </c>
      <c r="AB129" s="19" t="str">
        <f t="shared" si="71"/>
        <v xml:space="preserve"> </v>
      </c>
      <c r="AC129" s="19" t="str">
        <f t="shared" si="72"/>
        <v/>
      </c>
      <c r="AD129" s="19" t="str">
        <f t="shared" si="73"/>
        <v xml:space="preserve"> </v>
      </c>
      <c r="AE129" s="114" t="str">
        <f t="shared" si="74"/>
        <v xml:space="preserve"> </v>
      </c>
      <c r="AF129" s="19" t="str">
        <f t="shared" si="75"/>
        <v xml:space="preserve"> </v>
      </c>
      <c r="AG129" s="560">
        <f t="shared" si="76"/>
        <v>0</v>
      </c>
      <c r="AH129" s="45" t="str">
        <f t="shared" si="77"/>
        <v xml:space="preserve"> </v>
      </c>
      <c r="AI129" s="34" t="str">
        <f>IFERROR(IF((INDEX('[3]Riesgos de Corrupción'!$B$11:$V$102,MATCH('Controles de Corrupción'!C129,'[3]Riesgos de Corrupción'!$B$11:$B$102,0),17)-AH129&lt;=1),"Rara vez",IF((INDEX('[3]Riesgos de Corrupción'!$B$11:$V$102,MATCH('Controles de Corrupción'!C129,'[3]Riesgos de Corrupción'!$B$11:$B$102,0),17)-AH129&lt;=2),"Improbable",IF((INDEX('[3]Riesgos de Corrupción'!$B$11:$V$102,MATCH('Controles de Corrupción'!C129,'[3]Riesgos de Corrupción'!$B$11:$B$102,0),17)-AH129&lt;=3),"Posible",IF((INDEX('[3]Riesgos de Corrupción'!$B$11:$V$102,MATCH('Controles de Corrupción'!C129,'[3]Riesgos de Corrupción'!$B$11:$B$102,0),17)-AH129&lt;=4),"Probable",IF((INDEX('[3]Riesgos de Corrupción'!$B$11:$V$102,MATCH('Controles de Corrupción'!C129,'[3]Riesgos de Corrupción'!$B$11:$B$102,0),17)-AH129&lt;=5),"Casi seguro")))))," ")</f>
        <v xml:space="preserve"> </v>
      </c>
      <c r="AJ129" s="8" t="str">
        <f>IFERROR(IF(OR(AND(AF129="Fuerte",H129="No disminuye"),AND(AF129="Moderado",H129="Indirectamente"),AND(AF129="Moderado",H129="No disminuye"),AND(INDEX('[3]Riesgos de Corrupción'!$B$11:$BN$102,MATCH('Controles de Corrupción'!C129,'[3]Riesgos de Corrupción'!$B$11:$B$102,0),63)="Moderado")),0,IF(OR(AND(AF129="Fuerte",H129="Indirectamente"),AND(AF129="Moderado",H129="Directamente"),AND(INDEX('[3]Riesgos de Corrupción'!$B$11:$BN$102,MATCH('Controles de Corrupción'!C129,'[3]Riesgos de Corrupción'!$B$11:$B$102,0),63)="Mayor")),1,IF(AND(AF129="Fuerte",H129="Directamente",AND(INDEX('[3]Riesgos de Corrupción'!$B$11:$BN$102,MATCH('Controles de Corrupción'!C129,'[3]Riesgos de Corrupción'!$B$11:$B$102,0),63)="Catastrófico")),2)))," ")</f>
        <v xml:space="preserve"> </v>
      </c>
      <c r="AK129" s="19" t="str">
        <f t="shared" si="78"/>
        <v xml:space="preserve"> </v>
      </c>
      <c r="AL129" s="19" t="str">
        <f>IFERROR(IF((INDEX('[3]Riesgos de Corrupción'!$B$11:$BN$102,MATCH('Controles de Corrupción'!C129,'[3]Riesgos de Corrupción'!$B$11:$B$102,0),62)-AK129&lt;=3),"Moderado",IF((INDEX('[3]Riesgos de Corrupción'!$B$11:$BN$102,MATCH('Controles de Corrupción'!C129,'[3]Riesgos de Corrupción'!$B$11:$B$102,0),62)-AK129&lt;=4),"Mayor",IF((INDEX('[3]Riesgos de Corrupción'!$B$11:$BN$102,MATCH('Controles de Corrupción'!C129,'[3]Riesgos de Corrupción'!$B$11:$B$102,0),62)-AK129&lt;=5),"Catastrófico")))," ")</f>
        <v xml:space="preserve"> </v>
      </c>
      <c r="AM129" s="19" t="str">
        <f t="shared" si="79"/>
        <v xml:space="preserve"> </v>
      </c>
      <c r="AN129" s="21" t="str">
        <f t="shared" si="80"/>
        <v xml:space="preserve"> </v>
      </c>
      <c r="AO129" s="70"/>
      <c r="AP129" s="454"/>
      <c r="AQ129" s="454"/>
      <c r="AR129" s="454"/>
      <c r="AS129" s="454"/>
      <c r="AT129" s="454"/>
      <c r="AU129" s="454"/>
      <c r="AV129" s="454"/>
      <c r="AW129" s="427"/>
      <c r="AX129" s="357"/>
      <c r="AY129" s="70"/>
      <c r="AZ129" s="70"/>
    </row>
    <row r="130" spans="2:52" ht="57.75" customHeight="1" x14ac:dyDescent="0.3">
      <c r="B130" s="444" t="str">
        <f t="shared" si="59"/>
        <v>-</v>
      </c>
      <c r="C130" s="18"/>
      <c r="D130" s="23"/>
      <c r="E130" s="22"/>
      <c r="F130" s="117"/>
      <c r="G130" s="116"/>
      <c r="H130" s="22"/>
      <c r="I130" s="18"/>
      <c r="J130" s="348">
        <f t="shared" si="60"/>
        <v>0</v>
      </c>
      <c r="K130" s="18"/>
      <c r="L130" s="348">
        <f t="shared" si="61"/>
        <v>0</v>
      </c>
      <c r="M130" s="18"/>
      <c r="N130" s="348">
        <f t="shared" si="62"/>
        <v>0</v>
      </c>
      <c r="O130" s="18"/>
      <c r="P130" s="348">
        <f t="shared" si="63"/>
        <v>0</v>
      </c>
      <c r="Q130" s="18"/>
      <c r="R130" s="348">
        <f t="shared" si="64"/>
        <v>0</v>
      </c>
      <c r="S130" s="18"/>
      <c r="T130" s="348">
        <f t="shared" si="65"/>
        <v>0</v>
      </c>
      <c r="U130" s="18"/>
      <c r="V130" s="348">
        <f t="shared" si="66"/>
        <v>0</v>
      </c>
      <c r="W130" s="19" t="str">
        <f t="shared" si="67"/>
        <v xml:space="preserve"> </v>
      </c>
      <c r="X130" s="19" t="str">
        <f t="shared" si="68"/>
        <v xml:space="preserve"> </v>
      </c>
      <c r="Y130" s="19" t="str">
        <f t="shared" si="69"/>
        <v/>
      </c>
      <c r="Z130" s="22"/>
      <c r="AA130" s="19" t="str">
        <f t="shared" si="70"/>
        <v/>
      </c>
      <c r="AB130" s="19" t="str">
        <f t="shared" si="71"/>
        <v xml:space="preserve"> </v>
      </c>
      <c r="AC130" s="19" t="str">
        <f t="shared" si="72"/>
        <v/>
      </c>
      <c r="AD130" s="19" t="str">
        <f t="shared" si="73"/>
        <v xml:space="preserve"> </v>
      </c>
      <c r="AE130" s="114" t="str">
        <f t="shared" si="74"/>
        <v xml:space="preserve"> </v>
      </c>
      <c r="AF130" s="19" t="str">
        <f t="shared" si="75"/>
        <v xml:space="preserve"> </v>
      </c>
      <c r="AG130" s="560">
        <f t="shared" si="76"/>
        <v>0</v>
      </c>
      <c r="AH130" s="45" t="str">
        <f t="shared" si="77"/>
        <v xml:space="preserve"> </v>
      </c>
      <c r="AI130" s="34" t="str">
        <f>IFERROR(IF((INDEX('[3]Riesgos de Corrupción'!$B$11:$V$102,MATCH('Controles de Corrupción'!C130,'[3]Riesgos de Corrupción'!$B$11:$B$102,0),17)-AH130&lt;=1),"Rara vez",IF((INDEX('[3]Riesgos de Corrupción'!$B$11:$V$102,MATCH('Controles de Corrupción'!C130,'[3]Riesgos de Corrupción'!$B$11:$B$102,0),17)-AH130&lt;=2),"Improbable",IF((INDEX('[3]Riesgos de Corrupción'!$B$11:$V$102,MATCH('Controles de Corrupción'!C130,'[3]Riesgos de Corrupción'!$B$11:$B$102,0),17)-AH130&lt;=3),"Posible",IF((INDEX('[3]Riesgos de Corrupción'!$B$11:$V$102,MATCH('Controles de Corrupción'!C130,'[3]Riesgos de Corrupción'!$B$11:$B$102,0),17)-AH130&lt;=4),"Probable",IF((INDEX('[3]Riesgos de Corrupción'!$B$11:$V$102,MATCH('Controles de Corrupción'!C130,'[3]Riesgos de Corrupción'!$B$11:$B$102,0),17)-AH130&lt;=5),"Casi seguro")))))," ")</f>
        <v xml:space="preserve"> </v>
      </c>
      <c r="AJ130" s="8" t="str">
        <f>IFERROR(IF(OR(AND(AF130="Fuerte",H130="No disminuye"),AND(AF130="Moderado",H130="Indirectamente"),AND(AF130="Moderado",H130="No disminuye"),AND(INDEX('[3]Riesgos de Corrupción'!$B$11:$BN$102,MATCH('Controles de Corrupción'!C130,'[3]Riesgos de Corrupción'!$B$11:$B$102,0),63)="Moderado")),0,IF(OR(AND(AF130="Fuerte",H130="Indirectamente"),AND(AF130="Moderado",H130="Directamente"),AND(INDEX('[3]Riesgos de Corrupción'!$B$11:$BN$102,MATCH('Controles de Corrupción'!C130,'[3]Riesgos de Corrupción'!$B$11:$B$102,0),63)="Mayor")),1,IF(AND(AF130="Fuerte",H130="Directamente",AND(INDEX('[3]Riesgos de Corrupción'!$B$11:$BN$102,MATCH('Controles de Corrupción'!C130,'[3]Riesgos de Corrupción'!$B$11:$B$102,0),63)="Catastrófico")),2)))," ")</f>
        <v xml:space="preserve"> </v>
      </c>
      <c r="AK130" s="19" t="str">
        <f t="shared" si="78"/>
        <v xml:space="preserve"> </v>
      </c>
      <c r="AL130" s="19" t="str">
        <f>IFERROR(IF((INDEX('[3]Riesgos de Corrupción'!$B$11:$BN$102,MATCH('Controles de Corrupción'!C130,'[3]Riesgos de Corrupción'!$B$11:$B$102,0),62)-AK130&lt;=3),"Moderado",IF((INDEX('[3]Riesgos de Corrupción'!$B$11:$BN$102,MATCH('Controles de Corrupción'!C130,'[3]Riesgos de Corrupción'!$B$11:$B$102,0),62)-AK130&lt;=4),"Mayor",IF((INDEX('[3]Riesgos de Corrupción'!$B$11:$BN$102,MATCH('Controles de Corrupción'!C130,'[3]Riesgos de Corrupción'!$B$11:$B$102,0),62)-AK130&lt;=5),"Catastrófico")))," ")</f>
        <v xml:space="preserve"> </v>
      </c>
      <c r="AM130" s="19" t="str">
        <f t="shared" si="79"/>
        <v xml:space="preserve"> </v>
      </c>
      <c r="AN130" s="21" t="str">
        <f t="shared" si="80"/>
        <v xml:space="preserve"> </v>
      </c>
      <c r="AO130" s="70"/>
      <c r="AP130" s="454"/>
      <c r="AQ130" s="454"/>
      <c r="AR130" s="454"/>
      <c r="AS130" s="454"/>
      <c r="AT130" s="454"/>
      <c r="AU130" s="454"/>
      <c r="AV130" s="454"/>
      <c r="AW130" s="427"/>
      <c r="AX130" s="357"/>
      <c r="AY130" s="70"/>
      <c r="AZ130" s="70"/>
    </row>
    <row r="131" spans="2:52" ht="57.75" customHeight="1" x14ac:dyDescent="0.3">
      <c r="B131" s="444" t="str">
        <f t="shared" si="59"/>
        <v>-</v>
      </c>
      <c r="C131" s="18"/>
      <c r="D131" s="23"/>
      <c r="E131" s="22"/>
      <c r="F131" s="117"/>
      <c r="G131" s="116"/>
      <c r="H131" s="22"/>
      <c r="I131" s="18"/>
      <c r="J131" s="348">
        <f t="shared" si="60"/>
        <v>0</v>
      </c>
      <c r="K131" s="18"/>
      <c r="L131" s="348">
        <f t="shared" si="61"/>
        <v>0</v>
      </c>
      <c r="M131" s="18"/>
      <c r="N131" s="348">
        <f t="shared" si="62"/>
        <v>0</v>
      </c>
      <c r="O131" s="18"/>
      <c r="P131" s="348">
        <f t="shared" si="63"/>
        <v>0</v>
      </c>
      <c r="Q131" s="18"/>
      <c r="R131" s="348">
        <f t="shared" si="64"/>
        <v>0</v>
      </c>
      <c r="S131" s="18"/>
      <c r="T131" s="348">
        <f t="shared" si="65"/>
        <v>0</v>
      </c>
      <c r="U131" s="18"/>
      <c r="V131" s="348">
        <f t="shared" si="66"/>
        <v>0</v>
      </c>
      <c r="W131" s="19" t="str">
        <f t="shared" si="67"/>
        <v xml:space="preserve"> </v>
      </c>
      <c r="X131" s="19" t="str">
        <f t="shared" si="68"/>
        <v xml:space="preserve"> </v>
      </c>
      <c r="Y131" s="19" t="str">
        <f t="shared" si="69"/>
        <v/>
      </c>
      <c r="Z131" s="22"/>
      <c r="AA131" s="19" t="str">
        <f t="shared" si="70"/>
        <v/>
      </c>
      <c r="AB131" s="19" t="str">
        <f t="shared" si="71"/>
        <v xml:space="preserve"> </v>
      </c>
      <c r="AC131" s="19" t="str">
        <f t="shared" si="72"/>
        <v/>
      </c>
      <c r="AD131" s="19" t="str">
        <f t="shared" si="73"/>
        <v xml:space="preserve"> </v>
      </c>
      <c r="AE131" s="114" t="str">
        <f t="shared" si="74"/>
        <v xml:space="preserve"> </v>
      </c>
      <c r="AF131" s="19" t="str">
        <f t="shared" si="75"/>
        <v xml:space="preserve"> </v>
      </c>
      <c r="AG131" s="560">
        <f t="shared" si="76"/>
        <v>0</v>
      </c>
      <c r="AH131" s="45" t="str">
        <f t="shared" si="77"/>
        <v xml:space="preserve"> </v>
      </c>
      <c r="AI131" s="34" t="str">
        <f>IFERROR(IF((INDEX('[3]Riesgos de Corrupción'!$B$11:$V$102,MATCH('Controles de Corrupción'!C131,'[3]Riesgos de Corrupción'!$B$11:$B$102,0),17)-AH131&lt;=1),"Rara vez",IF((INDEX('[3]Riesgos de Corrupción'!$B$11:$V$102,MATCH('Controles de Corrupción'!C131,'[3]Riesgos de Corrupción'!$B$11:$B$102,0),17)-AH131&lt;=2),"Improbable",IF((INDEX('[3]Riesgos de Corrupción'!$B$11:$V$102,MATCH('Controles de Corrupción'!C131,'[3]Riesgos de Corrupción'!$B$11:$B$102,0),17)-AH131&lt;=3),"Posible",IF((INDEX('[3]Riesgos de Corrupción'!$B$11:$V$102,MATCH('Controles de Corrupción'!C131,'[3]Riesgos de Corrupción'!$B$11:$B$102,0),17)-AH131&lt;=4),"Probable",IF((INDEX('[3]Riesgos de Corrupción'!$B$11:$V$102,MATCH('Controles de Corrupción'!C131,'[3]Riesgos de Corrupción'!$B$11:$B$102,0),17)-AH131&lt;=5),"Casi seguro")))))," ")</f>
        <v xml:space="preserve"> </v>
      </c>
      <c r="AJ131" s="8" t="str">
        <f>IFERROR(IF(OR(AND(AF131="Fuerte",H131="No disminuye"),AND(AF131="Moderado",H131="Indirectamente"),AND(AF131="Moderado",H131="No disminuye"),AND(INDEX('[3]Riesgos de Corrupción'!$B$11:$BN$102,MATCH('Controles de Corrupción'!C131,'[3]Riesgos de Corrupción'!$B$11:$B$102,0),63)="Moderado")),0,IF(OR(AND(AF131="Fuerte",H131="Indirectamente"),AND(AF131="Moderado",H131="Directamente"),AND(INDEX('[3]Riesgos de Corrupción'!$B$11:$BN$102,MATCH('Controles de Corrupción'!C131,'[3]Riesgos de Corrupción'!$B$11:$B$102,0),63)="Mayor")),1,IF(AND(AF131="Fuerte",H131="Directamente",AND(INDEX('[3]Riesgos de Corrupción'!$B$11:$BN$102,MATCH('Controles de Corrupción'!C131,'[3]Riesgos de Corrupción'!$B$11:$B$102,0),63)="Catastrófico")),2)))," ")</f>
        <v xml:space="preserve"> </v>
      </c>
      <c r="AK131" s="19" t="str">
        <f t="shared" si="78"/>
        <v xml:space="preserve"> </v>
      </c>
      <c r="AL131" s="19" t="str">
        <f>IFERROR(IF((INDEX('[3]Riesgos de Corrupción'!$B$11:$BN$102,MATCH('Controles de Corrupción'!C131,'[3]Riesgos de Corrupción'!$B$11:$B$102,0),62)-AK131&lt;=3),"Moderado",IF((INDEX('[3]Riesgos de Corrupción'!$B$11:$BN$102,MATCH('Controles de Corrupción'!C131,'[3]Riesgos de Corrupción'!$B$11:$B$102,0),62)-AK131&lt;=4),"Mayor",IF((INDEX('[3]Riesgos de Corrupción'!$B$11:$BN$102,MATCH('Controles de Corrupción'!C131,'[3]Riesgos de Corrupción'!$B$11:$B$102,0),62)-AK131&lt;=5),"Catastrófico")))," ")</f>
        <v xml:space="preserve"> </v>
      </c>
      <c r="AM131" s="19" t="str">
        <f t="shared" si="79"/>
        <v xml:space="preserve"> </v>
      </c>
      <c r="AN131" s="21" t="str">
        <f t="shared" si="80"/>
        <v xml:space="preserve"> </v>
      </c>
      <c r="AO131" s="70"/>
      <c r="AP131" s="454"/>
      <c r="AQ131" s="454"/>
      <c r="AR131" s="454"/>
      <c r="AS131" s="454"/>
      <c r="AT131" s="454"/>
      <c r="AU131" s="454"/>
      <c r="AV131" s="454"/>
      <c r="AW131" s="427"/>
      <c r="AX131" s="357"/>
      <c r="AY131" s="70"/>
      <c r="AZ131" s="70"/>
    </row>
    <row r="132" spans="2:52" ht="57.75" customHeight="1" x14ac:dyDescent="0.3">
      <c r="B132" s="444" t="str">
        <f t="shared" si="59"/>
        <v>-</v>
      </c>
      <c r="C132" s="18"/>
      <c r="D132" s="23"/>
      <c r="E132" s="22"/>
      <c r="F132" s="117"/>
      <c r="G132" s="116"/>
      <c r="H132" s="22"/>
      <c r="I132" s="18"/>
      <c r="J132" s="348">
        <f t="shared" si="60"/>
        <v>0</v>
      </c>
      <c r="K132" s="18"/>
      <c r="L132" s="348">
        <f t="shared" si="61"/>
        <v>0</v>
      </c>
      <c r="M132" s="18"/>
      <c r="N132" s="348">
        <f t="shared" si="62"/>
        <v>0</v>
      </c>
      <c r="O132" s="18"/>
      <c r="P132" s="348">
        <f t="shared" si="63"/>
        <v>0</v>
      </c>
      <c r="Q132" s="18"/>
      <c r="R132" s="348">
        <f t="shared" si="64"/>
        <v>0</v>
      </c>
      <c r="S132" s="18"/>
      <c r="T132" s="348">
        <f t="shared" si="65"/>
        <v>0</v>
      </c>
      <c r="U132" s="18"/>
      <c r="V132" s="348">
        <f t="shared" si="66"/>
        <v>0</v>
      </c>
      <c r="W132" s="19" t="str">
        <f t="shared" si="67"/>
        <v xml:space="preserve"> </v>
      </c>
      <c r="X132" s="19" t="str">
        <f t="shared" si="68"/>
        <v xml:space="preserve"> </v>
      </c>
      <c r="Y132" s="19" t="str">
        <f t="shared" si="69"/>
        <v/>
      </c>
      <c r="Z132" s="22"/>
      <c r="AA132" s="19" t="str">
        <f t="shared" si="70"/>
        <v/>
      </c>
      <c r="AB132" s="19" t="str">
        <f t="shared" si="71"/>
        <v xml:space="preserve"> </v>
      </c>
      <c r="AC132" s="19" t="str">
        <f t="shared" si="72"/>
        <v/>
      </c>
      <c r="AD132" s="19" t="str">
        <f t="shared" si="73"/>
        <v xml:space="preserve"> </v>
      </c>
      <c r="AE132" s="114" t="str">
        <f t="shared" si="74"/>
        <v xml:space="preserve"> </v>
      </c>
      <c r="AF132" s="19" t="str">
        <f t="shared" si="75"/>
        <v xml:space="preserve"> </v>
      </c>
      <c r="AG132" s="560">
        <f t="shared" si="76"/>
        <v>0</v>
      </c>
      <c r="AH132" s="45" t="str">
        <f t="shared" si="77"/>
        <v xml:space="preserve"> </v>
      </c>
      <c r="AI132" s="34" t="str">
        <f>IFERROR(IF((INDEX('[3]Riesgos de Corrupción'!$B$11:$V$102,MATCH('Controles de Corrupción'!C132,'[3]Riesgos de Corrupción'!$B$11:$B$102,0),17)-AH132&lt;=1),"Rara vez",IF((INDEX('[3]Riesgos de Corrupción'!$B$11:$V$102,MATCH('Controles de Corrupción'!C132,'[3]Riesgos de Corrupción'!$B$11:$B$102,0),17)-AH132&lt;=2),"Improbable",IF((INDEX('[3]Riesgos de Corrupción'!$B$11:$V$102,MATCH('Controles de Corrupción'!C132,'[3]Riesgos de Corrupción'!$B$11:$B$102,0),17)-AH132&lt;=3),"Posible",IF((INDEX('[3]Riesgos de Corrupción'!$B$11:$V$102,MATCH('Controles de Corrupción'!C132,'[3]Riesgos de Corrupción'!$B$11:$B$102,0),17)-AH132&lt;=4),"Probable",IF((INDEX('[3]Riesgos de Corrupción'!$B$11:$V$102,MATCH('Controles de Corrupción'!C132,'[3]Riesgos de Corrupción'!$B$11:$B$102,0),17)-AH132&lt;=5),"Casi seguro")))))," ")</f>
        <v xml:space="preserve"> </v>
      </c>
      <c r="AJ132" s="8" t="str">
        <f>IFERROR(IF(OR(AND(AF132="Fuerte",H132="No disminuye"),AND(AF132="Moderado",H132="Indirectamente"),AND(AF132="Moderado",H132="No disminuye"),AND(INDEX('[3]Riesgos de Corrupción'!$B$11:$BN$102,MATCH('Controles de Corrupción'!C132,'[3]Riesgos de Corrupción'!$B$11:$B$102,0),63)="Moderado")),0,IF(OR(AND(AF132="Fuerte",H132="Indirectamente"),AND(AF132="Moderado",H132="Directamente"),AND(INDEX('[3]Riesgos de Corrupción'!$B$11:$BN$102,MATCH('Controles de Corrupción'!C132,'[3]Riesgos de Corrupción'!$B$11:$B$102,0),63)="Mayor")),1,IF(AND(AF132="Fuerte",H132="Directamente",AND(INDEX('[3]Riesgos de Corrupción'!$B$11:$BN$102,MATCH('Controles de Corrupción'!C132,'[3]Riesgos de Corrupción'!$B$11:$B$102,0),63)="Catastrófico")),2)))," ")</f>
        <v xml:space="preserve"> </v>
      </c>
      <c r="AK132" s="19" t="str">
        <f t="shared" si="78"/>
        <v xml:space="preserve"> </v>
      </c>
      <c r="AL132" s="19" t="str">
        <f>IFERROR(IF((INDEX('[3]Riesgos de Corrupción'!$B$11:$BN$102,MATCH('Controles de Corrupción'!C132,'[3]Riesgos de Corrupción'!$B$11:$B$102,0),62)-AK132&lt;=3),"Moderado",IF((INDEX('[3]Riesgos de Corrupción'!$B$11:$BN$102,MATCH('Controles de Corrupción'!C132,'[3]Riesgos de Corrupción'!$B$11:$B$102,0),62)-AK132&lt;=4),"Mayor",IF((INDEX('[3]Riesgos de Corrupción'!$B$11:$BN$102,MATCH('Controles de Corrupción'!C132,'[3]Riesgos de Corrupción'!$B$11:$B$102,0),62)-AK132&lt;=5),"Catastrófico")))," ")</f>
        <v xml:space="preserve"> </v>
      </c>
      <c r="AM132" s="19" t="str">
        <f t="shared" si="79"/>
        <v xml:space="preserve"> </v>
      </c>
      <c r="AN132" s="21" t="str">
        <f t="shared" si="80"/>
        <v xml:space="preserve"> </v>
      </c>
      <c r="AO132" s="70"/>
      <c r="AP132" s="454"/>
      <c r="AQ132" s="454"/>
      <c r="AR132" s="454"/>
      <c r="AS132" s="454"/>
      <c r="AT132" s="454"/>
      <c r="AU132" s="454"/>
      <c r="AV132" s="454"/>
      <c r="AW132" s="427"/>
      <c r="AX132" s="357"/>
      <c r="AY132" s="70"/>
      <c r="AZ132" s="70"/>
    </row>
    <row r="133" spans="2:52" ht="57.75" customHeight="1" x14ac:dyDescent="0.3">
      <c r="B133" s="444" t="str">
        <f t="shared" si="59"/>
        <v>-</v>
      </c>
      <c r="C133" s="18"/>
      <c r="D133" s="23"/>
      <c r="E133" s="22"/>
      <c r="F133" s="117"/>
      <c r="G133" s="116"/>
      <c r="H133" s="22"/>
      <c r="I133" s="18"/>
      <c r="J133" s="348">
        <f t="shared" si="60"/>
        <v>0</v>
      </c>
      <c r="K133" s="18"/>
      <c r="L133" s="348">
        <f t="shared" si="61"/>
        <v>0</v>
      </c>
      <c r="M133" s="18"/>
      <c r="N133" s="348">
        <f t="shared" si="62"/>
        <v>0</v>
      </c>
      <c r="O133" s="18"/>
      <c r="P133" s="348">
        <f t="shared" si="63"/>
        <v>0</v>
      </c>
      <c r="Q133" s="18"/>
      <c r="R133" s="348">
        <f t="shared" si="64"/>
        <v>0</v>
      </c>
      <c r="S133" s="18"/>
      <c r="T133" s="348">
        <f t="shared" si="65"/>
        <v>0</v>
      </c>
      <c r="U133" s="18"/>
      <c r="V133" s="348">
        <f t="shared" si="66"/>
        <v>0</v>
      </c>
      <c r="W133" s="19" t="str">
        <f t="shared" si="67"/>
        <v xml:space="preserve"> </v>
      </c>
      <c r="X133" s="19" t="str">
        <f t="shared" si="68"/>
        <v xml:space="preserve"> </v>
      </c>
      <c r="Y133" s="19" t="str">
        <f t="shared" si="69"/>
        <v/>
      </c>
      <c r="Z133" s="22"/>
      <c r="AA133" s="19" t="str">
        <f t="shared" si="70"/>
        <v/>
      </c>
      <c r="AB133" s="19" t="str">
        <f t="shared" si="71"/>
        <v xml:space="preserve"> </v>
      </c>
      <c r="AC133" s="19" t="str">
        <f t="shared" si="72"/>
        <v/>
      </c>
      <c r="AD133" s="19" t="str">
        <f t="shared" si="73"/>
        <v xml:space="preserve"> </v>
      </c>
      <c r="AE133" s="114" t="str">
        <f t="shared" si="74"/>
        <v xml:space="preserve"> </v>
      </c>
      <c r="AF133" s="19" t="str">
        <f t="shared" si="75"/>
        <v xml:space="preserve"> </v>
      </c>
      <c r="AG133" s="560">
        <f t="shared" si="76"/>
        <v>0</v>
      </c>
      <c r="AH133" s="45" t="str">
        <f t="shared" si="77"/>
        <v xml:space="preserve"> </v>
      </c>
      <c r="AI133" s="34" t="str">
        <f>IFERROR(IF((INDEX('[3]Riesgos de Corrupción'!$B$11:$V$102,MATCH('Controles de Corrupción'!C133,'[3]Riesgos de Corrupción'!$B$11:$B$102,0),17)-AH133&lt;=1),"Rara vez",IF((INDEX('[3]Riesgos de Corrupción'!$B$11:$V$102,MATCH('Controles de Corrupción'!C133,'[3]Riesgos de Corrupción'!$B$11:$B$102,0),17)-AH133&lt;=2),"Improbable",IF((INDEX('[3]Riesgos de Corrupción'!$B$11:$V$102,MATCH('Controles de Corrupción'!C133,'[3]Riesgos de Corrupción'!$B$11:$B$102,0),17)-AH133&lt;=3),"Posible",IF((INDEX('[3]Riesgos de Corrupción'!$B$11:$V$102,MATCH('Controles de Corrupción'!C133,'[3]Riesgos de Corrupción'!$B$11:$B$102,0),17)-AH133&lt;=4),"Probable",IF((INDEX('[3]Riesgos de Corrupción'!$B$11:$V$102,MATCH('Controles de Corrupción'!C133,'[3]Riesgos de Corrupción'!$B$11:$B$102,0),17)-AH133&lt;=5),"Casi seguro")))))," ")</f>
        <v xml:space="preserve"> </v>
      </c>
      <c r="AJ133" s="8" t="str">
        <f>IFERROR(IF(OR(AND(AF133="Fuerte",H133="No disminuye"),AND(AF133="Moderado",H133="Indirectamente"),AND(AF133="Moderado",H133="No disminuye"),AND(INDEX('[3]Riesgos de Corrupción'!$B$11:$BN$102,MATCH('Controles de Corrupción'!C133,'[3]Riesgos de Corrupción'!$B$11:$B$102,0),63)="Moderado")),0,IF(OR(AND(AF133="Fuerte",H133="Indirectamente"),AND(AF133="Moderado",H133="Directamente"),AND(INDEX('[3]Riesgos de Corrupción'!$B$11:$BN$102,MATCH('Controles de Corrupción'!C133,'[3]Riesgos de Corrupción'!$B$11:$B$102,0),63)="Mayor")),1,IF(AND(AF133="Fuerte",H133="Directamente",AND(INDEX('[3]Riesgos de Corrupción'!$B$11:$BN$102,MATCH('Controles de Corrupción'!C133,'[3]Riesgos de Corrupción'!$B$11:$B$102,0),63)="Catastrófico")),2)))," ")</f>
        <v xml:space="preserve"> </v>
      </c>
      <c r="AK133" s="19" t="str">
        <f t="shared" si="78"/>
        <v xml:space="preserve"> </v>
      </c>
      <c r="AL133" s="19" t="str">
        <f>IFERROR(IF((INDEX('[3]Riesgos de Corrupción'!$B$11:$BN$102,MATCH('Controles de Corrupción'!C133,'[3]Riesgos de Corrupción'!$B$11:$B$102,0),62)-AK133&lt;=3),"Moderado",IF((INDEX('[3]Riesgos de Corrupción'!$B$11:$BN$102,MATCH('Controles de Corrupción'!C133,'[3]Riesgos de Corrupción'!$B$11:$B$102,0),62)-AK133&lt;=4),"Mayor",IF((INDEX('[3]Riesgos de Corrupción'!$B$11:$BN$102,MATCH('Controles de Corrupción'!C133,'[3]Riesgos de Corrupción'!$B$11:$B$102,0),62)-AK133&lt;=5),"Catastrófico")))," ")</f>
        <v xml:space="preserve"> </v>
      </c>
      <c r="AM133" s="19" t="str">
        <f t="shared" si="79"/>
        <v xml:space="preserve"> </v>
      </c>
      <c r="AN133" s="21" t="str">
        <f t="shared" si="80"/>
        <v xml:space="preserve"> </v>
      </c>
      <c r="AO133" s="70"/>
      <c r="AP133" s="454"/>
      <c r="AQ133" s="454"/>
      <c r="AR133" s="454"/>
      <c r="AS133" s="454"/>
      <c r="AT133" s="454"/>
      <c r="AU133" s="454"/>
      <c r="AV133" s="454"/>
      <c r="AW133" s="427"/>
      <c r="AX133" s="357"/>
      <c r="AY133" s="70"/>
      <c r="AZ133" s="70"/>
    </row>
    <row r="134" spans="2:52" ht="57.75" customHeight="1" x14ac:dyDescent="0.3">
      <c r="B134" s="444" t="str">
        <f t="shared" si="59"/>
        <v>-</v>
      </c>
      <c r="C134" s="18"/>
      <c r="D134" s="23"/>
      <c r="E134" s="22"/>
      <c r="F134" s="117"/>
      <c r="G134" s="116"/>
      <c r="H134" s="22"/>
      <c r="I134" s="18"/>
      <c r="J134" s="348">
        <f t="shared" si="60"/>
        <v>0</v>
      </c>
      <c r="K134" s="18"/>
      <c r="L134" s="348">
        <f t="shared" si="61"/>
        <v>0</v>
      </c>
      <c r="M134" s="18"/>
      <c r="N134" s="348">
        <f t="shared" si="62"/>
        <v>0</v>
      </c>
      <c r="O134" s="18"/>
      <c r="P134" s="348">
        <f t="shared" si="63"/>
        <v>0</v>
      </c>
      <c r="Q134" s="18"/>
      <c r="R134" s="348">
        <f t="shared" si="64"/>
        <v>0</v>
      </c>
      <c r="S134" s="18"/>
      <c r="T134" s="348">
        <f t="shared" si="65"/>
        <v>0</v>
      </c>
      <c r="U134" s="18"/>
      <c r="V134" s="348">
        <f t="shared" si="66"/>
        <v>0</v>
      </c>
      <c r="W134" s="19" t="str">
        <f t="shared" si="67"/>
        <v xml:space="preserve"> </v>
      </c>
      <c r="X134" s="19" t="str">
        <f t="shared" si="68"/>
        <v xml:space="preserve"> </v>
      </c>
      <c r="Y134" s="19" t="str">
        <f t="shared" si="69"/>
        <v/>
      </c>
      <c r="Z134" s="22"/>
      <c r="AA134" s="19" t="str">
        <f t="shared" si="70"/>
        <v/>
      </c>
      <c r="AB134" s="19" t="str">
        <f t="shared" si="71"/>
        <v xml:space="preserve"> </v>
      </c>
      <c r="AC134" s="19" t="str">
        <f t="shared" si="72"/>
        <v/>
      </c>
      <c r="AD134" s="19" t="str">
        <f t="shared" si="73"/>
        <v xml:space="preserve"> </v>
      </c>
      <c r="AE134" s="114" t="str">
        <f t="shared" si="74"/>
        <v xml:space="preserve"> </v>
      </c>
      <c r="AF134" s="19" t="str">
        <f t="shared" si="75"/>
        <v xml:space="preserve"> </v>
      </c>
      <c r="AG134" s="560">
        <f t="shared" si="76"/>
        <v>0</v>
      </c>
      <c r="AH134" s="45" t="str">
        <f t="shared" si="77"/>
        <v xml:space="preserve"> </v>
      </c>
      <c r="AI134" s="34" t="str">
        <f>IFERROR(IF((INDEX('[3]Riesgos de Corrupción'!$B$11:$V$102,MATCH('Controles de Corrupción'!C134,'[3]Riesgos de Corrupción'!$B$11:$B$102,0),17)-AH134&lt;=1),"Rara vez",IF((INDEX('[3]Riesgos de Corrupción'!$B$11:$V$102,MATCH('Controles de Corrupción'!C134,'[3]Riesgos de Corrupción'!$B$11:$B$102,0),17)-AH134&lt;=2),"Improbable",IF((INDEX('[3]Riesgos de Corrupción'!$B$11:$V$102,MATCH('Controles de Corrupción'!C134,'[3]Riesgos de Corrupción'!$B$11:$B$102,0),17)-AH134&lt;=3),"Posible",IF((INDEX('[3]Riesgos de Corrupción'!$B$11:$V$102,MATCH('Controles de Corrupción'!C134,'[3]Riesgos de Corrupción'!$B$11:$B$102,0),17)-AH134&lt;=4),"Probable",IF((INDEX('[3]Riesgos de Corrupción'!$B$11:$V$102,MATCH('Controles de Corrupción'!C134,'[3]Riesgos de Corrupción'!$B$11:$B$102,0),17)-AH134&lt;=5),"Casi seguro")))))," ")</f>
        <v xml:space="preserve"> </v>
      </c>
      <c r="AJ134" s="8" t="str">
        <f>IFERROR(IF(OR(AND(AF134="Fuerte",H134="No disminuye"),AND(AF134="Moderado",H134="Indirectamente"),AND(AF134="Moderado",H134="No disminuye"),AND(INDEX('[3]Riesgos de Corrupción'!$B$11:$BN$102,MATCH('Controles de Corrupción'!C134,'[3]Riesgos de Corrupción'!$B$11:$B$102,0),63)="Moderado")),0,IF(OR(AND(AF134="Fuerte",H134="Indirectamente"),AND(AF134="Moderado",H134="Directamente"),AND(INDEX('[3]Riesgos de Corrupción'!$B$11:$BN$102,MATCH('Controles de Corrupción'!C134,'[3]Riesgos de Corrupción'!$B$11:$B$102,0),63)="Mayor")),1,IF(AND(AF134="Fuerte",H134="Directamente",AND(INDEX('[3]Riesgos de Corrupción'!$B$11:$BN$102,MATCH('Controles de Corrupción'!C134,'[3]Riesgos de Corrupción'!$B$11:$B$102,0),63)="Catastrófico")),2)))," ")</f>
        <v xml:space="preserve"> </v>
      </c>
      <c r="AK134" s="19" t="str">
        <f t="shared" si="78"/>
        <v xml:space="preserve"> </v>
      </c>
      <c r="AL134" s="19" t="str">
        <f>IFERROR(IF((INDEX('[3]Riesgos de Corrupción'!$B$11:$BN$102,MATCH('Controles de Corrupción'!C134,'[3]Riesgos de Corrupción'!$B$11:$B$102,0),62)-AK134&lt;=3),"Moderado",IF((INDEX('[3]Riesgos de Corrupción'!$B$11:$BN$102,MATCH('Controles de Corrupción'!C134,'[3]Riesgos de Corrupción'!$B$11:$B$102,0),62)-AK134&lt;=4),"Mayor",IF((INDEX('[3]Riesgos de Corrupción'!$B$11:$BN$102,MATCH('Controles de Corrupción'!C134,'[3]Riesgos de Corrupción'!$B$11:$B$102,0),62)-AK134&lt;=5),"Catastrófico")))," ")</f>
        <v xml:space="preserve"> </v>
      </c>
      <c r="AM134" s="19" t="str">
        <f t="shared" si="79"/>
        <v xml:space="preserve"> </v>
      </c>
      <c r="AN134" s="21" t="str">
        <f t="shared" si="80"/>
        <v xml:space="preserve"> </v>
      </c>
      <c r="AO134" s="70"/>
      <c r="AP134" s="454"/>
      <c r="AQ134" s="454"/>
      <c r="AR134" s="454"/>
      <c r="AS134" s="454"/>
      <c r="AT134" s="454"/>
      <c r="AU134" s="454"/>
      <c r="AV134" s="454"/>
      <c r="AW134" s="427"/>
      <c r="AX134" s="357"/>
      <c r="AY134" s="70"/>
      <c r="AZ134" s="70"/>
    </row>
    <row r="135" spans="2:52" ht="57.75" customHeight="1" x14ac:dyDescent="0.3">
      <c r="B135" s="444" t="str">
        <f t="shared" si="59"/>
        <v>-</v>
      </c>
      <c r="C135" s="18"/>
      <c r="D135" s="23"/>
      <c r="E135" s="22"/>
      <c r="F135" s="117"/>
      <c r="G135" s="116"/>
      <c r="H135" s="22"/>
      <c r="I135" s="18"/>
      <c r="J135" s="348">
        <f t="shared" si="60"/>
        <v>0</v>
      </c>
      <c r="K135" s="18"/>
      <c r="L135" s="348">
        <f t="shared" si="61"/>
        <v>0</v>
      </c>
      <c r="M135" s="18"/>
      <c r="N135" s="348">
        <f t="shared" si="62"/>
        <v>0</v>
      </c>
      <c r="O135" s="18"/>
      <c r="P135" s="348">
        <f t="shared" si="63"/>
        <v>0</v>
      </c>
      <c r="Q135" s="18"/>
      <c r="R135" s="348">
        <f t="shared" si="64"/>
        <v>0</v>
      </c>
      <c r="S135" s="18"/>
      <c r="T135" s="348">
        <f t="shared" si="65"/>
        <v>0</v>
      </c>
      <c r="U135" s="18"/>
      <c r="V135" s="348">
        <f t="shared" si="66"/>
        <v>0</v>
      </c>
      <c r="W135" s="19" t="str">
        <f t="shared" si="67"/>
        <v xml:space="preserve"> </v>
      </c>
      <c r="X135" s="19" t="str">
        <f t="shared" si="68"/>
        <v xml:space="preserve"> </v>
      </c>
      <c r="Y135" s="19" t="str">
        <f t="shared" si="69"/>
        <v/>
      </c>
      <c r="Z135" s="22"/>
      <c r="AA135" s="19" t="str">
        <f t="shared" si="70"/>
        <v/>
      </c>
      <c r="AB135" s="19" t="str">
        <f t="shared" si="71"/>
        <v xml:space="preserve"> </v>
      </c>
      <c r="AC135" s="19" t="str">
        <f t="shared" si="72"/>
        <v/>
      </c>
      <c r="AD135" s="19" t="str">
        <f t="shared" si="73"/>
        <v xml:space="preserve"> </v>
      </c>
      <c r="AE135" s="114" t="str">
        <f t="shared" si="74"/>
        <v xml:space="preserve"> </v>
      </c>
      <c r="AF135" s="19" t="str">
        <f t="shared" si="75"/>
        <v xml:space="preserve"> </v>
      </c>
      <c r="AG135" s="560">
        <f t="shared" si="76"/>
        <v>0</v>
      </c>
      <c r="AH135" s="45" t="str">
        <f t="shared" si="77"/>
        <v xml:space="preserve"> </v>
      </c>
      <c r="AI135" s="34" t="str">
        <f>IFERROR(IF((INDEX('[3]Riesgos de Corrupción'!$B$11:$V$102,MATCH('Controles de Corrupción'!C135,'[3]Riesgos de Corrupción'!$B$11:$B$102,0),17)-AH135&lt;=1),"Rara vez",IF((INDEX('[3]Riesgos de Corrupción'!$B$11:$V$102,MATCH('Controles de Corrupción'!C135,'[3]Riesgos de Corrupción'!$B$11:$B$102,0),17)-AH135&lt;=2),"Improbable",IF((INDEX('[3]Riesgos de Corrupción'!$B$11:$V$102,MATCH('Controles de Corrupción'!C135,'[3]Riesgos de Corrupción'!$B$11:$B$102,0),17)-AH135&lt;=3),"Posible",IF((INDEX('[3]Riesgos de Corrupción'!$B$11:$V$102,MATCH('Controles de Corrupción'!C135,'[3]Riesgos de Corrupción'!$B$11:$B$102,0),17)-AH135&lt;=4),"Probable",IF((INDEX('[3]Riesgos de Corrupción'!$B$11:$V$102,MATCH('Controles de Corrupción'!C135,'[3]Riesgos de Corrupción'!$B$11:$B$102,0),17)-AH135&lt;=5),"Casi seguro")))))," ")</f>
        <v xml:space="preserve"> </v>
      </c>
      <c r="AJ135" s="8" t="str">
        <f>IFERROR(IF(OR(AND(AF135="Fuerte",H135="No disminuye"),AND(AF135="Moderado",H135="Indirectamente"),AND(AF135="Moderado",H135="No disminuye"),AND(INDEX('[3]Riesgos de Corrupción'!$B$11:$BN$102,MATCH('Controles de Corrupción'!C135,'[3]Riesgos de Corrupción'!$B$11:$B$102,0),63)="Moderado")),0,IF(OR(AND(AF135="Fuerte",H135="Indirectamente"),AND(AF135="Moderado",H135="Directamente"),AND(INDEX('[3]Riesgos de Corrupción'!$B$11:$BN$102,MATCH('Controles de Corrupción'!C135,'[3]Riesgos de Corrupción'!$B$11:$B$102,0),63)="Mayor")),1,IF(AND(AF135="Fuerte",H135="Directamente",AND(INDEX('[3]Riesgos de Corrupción'!$B$11:$BN$102,MATCH('Controles de Corrupción'!C135,'[3]Riesgos de Corrupción'!$B$11:$B$102,0),63)="Catastrófico")),2)))," ")</f>
        <v xml:space="preserve"> </v>
      </c>
      <c r="AK135" s="19" t="str">
        <f t="shared" si="78"/>
        <v xml:space="preserve"> </v>
      </c>
      <c r="AL135" s="19" t="str">
        <f>IFERROR(IF((INDEX('[3]Riesgos de Corrupción'!$B$11:$BN$102,MATCH('Controles de Corrupción'!C135,'[3]Riesgos de Corrupción'!$B$11:$B$102,0),62)-AK135&lt;=3),"Moderado",IF((INDEX('[3]Riesgos de Corrupción'!$B$11:$BN$102,MATCH('Controles de Corrupción'!C135,'[3]Riesgos de Corrupción'!$B$11:$B$102,0),62)-AK135&lt;=4),"Mayor",IF((INDEX('[3]Riesgos de Corrupción'!$B$11:$BN$102,MATCH('Controles de Corrupción'!C135,'[3]Riesgos de Corrupción'!$B$11:$B$102,0),62)-AK135&lt;=5),"Catastrófico")))," ")</f>
        <v xml:space="preserve"> </v>
      </c>
      <c r="AM135" s="19" t="str">
        <f t="shared" si="79"/>
        <v xml:space="preserve"> </v>
      </c>
      <c r="AN135" s="21" t="str">
        <f t="shared" si="80"/>
        <v xml:space="preserve"> </v>
      </c>
      <c r="AO135" s="70"/>
      <c r="AP135" s="454"/>
      <c r="AQ135" s="454"/>
      <c r="AR135" s="454"/>
      <c r="AS135" s="454"/>
      <c r="AT135" s="454"/>
      <c r="AU135" s="454"/>
      <c r="AV135" s="454"/>
      <c r="AW135" s="427"/>
      <c r="AX135" s="357"/>
      <c r="AY135" s="70"/>
      <c r="AZ135" s="70"/>
    </row>
    <row r="136" spans="2:52" ht="57.75" customHeight="1" x14ac:dyDescent="0.3">
      <c r="B136" s="444" t="str">
        <f t="shared" si="59"/>
        <v>-</v>
      </c>
      <c r="C136" s="18"/>
      <c r="D136" s="23"/>
      <c r="E136" s="22"/>
      <c r="F136" s="117"/>
      <c r="G136" s="116"/>
      <c r="H136" s="22"/>
      <c r="I136" s="18"/>
      <c r="J136" s="348">
        <f t="shared" si="60"/>
        <v>0</v>
      </c>
      <c r="K136" s="18"/>
      <c r="L136" s="348">
        <f t="shared" si="61"/>
        <v>0</v>
      </c>
      <c r="M136" s="18"/>
      <c r="N136" s="348">
        <f t="shared" si="62"/>
        <v>0</v>
      </c>
      <c r="O136" s="18"/>
      <c r="P136" s="348">
        <f t="shared" si="63"/>
        <v>0</v>
      </c>
      <c r="Q136" s="18"/>
      <c r="R136" s="348">
        <f t="shared" si="64"/>
        <v>0</v>
      </c>
      <c r="S136" s="18"/>
      <c r="T136" s="348">
        <f t="shared" si="65"/>
        <v>0</v>
      </c>
      <c r="U136" s="18"/>
      <c r="V136" s="348">
        <f t="shared" si="66"/>
        <v>0</v>
      </c>
      <c r="W136" s="19" t="str">
        <f t="shared" si="67"/>
        <v xml:space="preserve"> </v>
      </c>
      <c r="X136" s="19" t="str">
        <f t="shared" si="68"/>
        <v xml:space="preserve"> </v>
      </c>
      <c r="Y136" s="19" t="str">
        <f t="shared" si="69"/>
        <v/>
      </c>
      <c r="Z136" s="22"/>
      <c r="AA136" s="19" t="str">
        <f t="shared" si="70"/>
        <v/>
      </c>
      <c r="AB136" s="19" t="str">
        <f t="shared" si="71"/>
        <v xml:space="preserve"> </v>
      </c>
      <c r="AC136" s="19" t="str">
        <f t="shared" si="72"/>
        <v/>
      </c>
      <c r="AD136" s="19" t="str">
        <f t="shared" si="73"/>
        <v xml:space="preserve"> </v>
      </c>
      <c r="AE136" s="114" t="str">
        <f t="shared" si="74"/>
        <v xml:space="preserve"> </v>
      </c>
      <c r="AF136" s="19" t="str">
        <f t="shared" si="75"/>
        <v xml:space="preserve"> </v>
      </c>
      <c r="AG136" s="560">
        <f t="shared" si="76"/>
        <v>0</v>
      </c>
      <c r="AH136" s="45" t="str">
        <f t="shared" si="77"/>
        <v xml:space="preserve"> </v>
      </c>
      <c r="AI136" s="34" t="str">
        <f>IFERROR(IF((INDEX('[3]Riesgos de Corrupción'!$B$11:$V$102,MATCH('Controles de Corrupción'!C136,'[3]Riesgos de Corrupción'!$B$11:$B$102,0),17)-AH136&lt;=1),"Rara vez",IF((INDEX('[3]Riesgos de Corrupción'!$B$11:$V$102,MATCH('Controles de Corrupción'!C136,'[3]Riesgos de Corrupción'!$B$11:$B$102,0),17)-AH136&lt;=2),"Improbable",IF((INDEX('[3]Riesgos de Corrupción'!$B$11:$V$102,MATCH('Controles de Corrupción'!C136,'[3]Riesgos de Corrupción'!$B$11:$B$102,0),17)-AH136&lt;=3),"Posible",IF((INDEX('[3]Riesgos de Corrupción'!$B$11:$V$102,MATCH('Controles de Corrupción'!C136,'[3]Riesgos de Corrupción'!$B$11:$B$102,0),17)-AH136&lt;=4),"Probable",IF((INDEX('[3]Riesgos de Corrupción'!$B$11:$V$102,MATCH('Controles de Corrupción'!C136,'[3]Riesgos de Corrupción'!$B$11:$B$102,0),17)-AH136&lt;=5),"Casi seguro")))))," ")</f>
        <v xml:space="preserve"> </v>
      </c>
      <c r="AJ136" s="8" t="str">
        <f>IFERROR(IF(OR(AND(AF136="Fuerte",H136="No disminuye"),AND(AF136="Moderado",H136="Indirectamente"),AND(AF136="Moderado",H136="No disminuye"),AND(INDEX('[3]Riesgos de Corrupción'!$B$11:$BN$102,MATCH('Controles de Corrupción'!C136,'[3]Riesgos de Corrupción'!$B$11:$B$102,0),63)="Moderado")),0,IF(OR(AND(AF136="Fuerte",H136="Indirectamente"),AND(AF136="Moderado",H136="Directamente"),AND(INDEX('[3]Riesgos de Corrupción'!$B$11:$BN$102,MATCH('Controles de Corrupción'!C136,'[3]Riesgos de Corrupción'!$B$11:$B$102,0),63)="Mayor")),1,IF(AND(AF136="Fuerte",H136="Directamente",AND(INDEX('[3]Riesgos de Corrupción'!$B$11:$BN$102,MATCH('Controles de Corrupción'!C136,'[3]Riesgos de Corrupción'!$B$11:$B$102,0),63)="Catastrófico")),2)))," ")</f>
        <v xml:space="preserve"> </v>
      </c>
      <c r="AK136" s="19" t="str">
        <f t="shared" si="78"/>
        <v xml:space="preserve"> </v>
      </c>
      <c r="AL136" s="19" t="str">
        <f>IFERROR(IF((INDEX('[3]Riesgos de Corrupción'!$B$11:$BN$102,MATCH('Controles de Corrupción'!C136,'[3]Riesgos de Corrupción'!$B$11:$B$102,0),62)-AK136&lt;=3),"Moderado",IF((INDEX('[3]Riesgos de Corrupción'!$B$11:$BN$102,MATCH('Controles de Corrupción'!C136,'[3]Riesgos de Corrupción'!$B$11:$B$102,0),62)-AK136&lt;=4),"Mayor",IF((INDEX('[3]Riesgos de Corrupción'!$B$11:$BN$102,MATCH('Controles de Corrupción'!C136,'[3]Riesgos de Corrupción'!$B$11:$B$102,0),62)-AK136&lt;=5),"Catastrófico")))," ")</f>
        <v xml:space="preserve"> </v>
      </c>
      <c r="AM136" s="19" t="str">
        <f t="shared" si="79"/>
        <v xml:space="preserve"> </v>
      </c>
      <c r="AN136" s="21" t="str">
        <f t="shared" si="80"/>
        <v xml:space="preserve"> </v>
      </c>
      <c r="AO136" s="70"/>
      <c r="AP136" s="454"/>
      <c r="AQ136" s="454"/>
      <c r="AR136" s="454"/>
      <c r="AS136" s="454"/>
      <c r="AT136" s="454"/>
      <c r="AU136" s="454"/>
      <c r="AV136" s="454"/>
      <c r="AW136" s="427"/>
      <c r="AX136" s="357"/>
      <c r="AY136" s="70"/>
      <c r="AZ136" s="70"/>
    </row>
    <row r="137" spans="2:52" ht="57.75" customHeight="1" x14ac:dyDescent="0.3">
      <c r="B137" s="444" t="str">
        <f t="shared" si="59"/>
        <v>-</v>
      </c>
      <c r="C137" s="18"/>
      <c r="D137" s="23"/>
      <c r="E137" s="22"/>
      <c r="F137" s="117"/>
      <c r="G137" s="116"/>
      <c r="H137" s="22"/>
      <c r="I137" s="18"/>
      <c r="J137" s="348">
        <f t="shared" si="60"/>
        <v>0</v>
      </c>
      <c r="K137" s="18"/>
      <c r="L137" s="348">
        <f t="shared" si="61"/>
        <v>0</v>
      </c>
      <c r="M137" s="18"/>
      <c r="N137" s="348">
        <f t="shared" si="62"/>
        <v>0</v>
      </c>
      <c r="O137" s="18"/>
      <c r="P137" s="348">
        <f t="shared" si="63"/>
        <v>0</v>
      </c>
      <c r="Q137" s="18"/>
      <c r="R137" s="348">
        <f t="shared" si="64"/>
        <v>0</v>
      </c>
      <c r="S137" s="18"/>
      <c r="T137" s="348">
        <f t="shared" si="65"/>
        <v>0</v>
      </c>
      <c r="U137" s="18"/>
      <c r="V137" s="348">
        <f t="shared" si="66"/>
        <v>0</v>
      </c>
      <c r="W137" s="19" t="str">
        <f t="shared" si="67"/>
        <v xml:space="preserve"> </v>
      </c>
      <c r="X137" s="19" t="str">
        <f t="shared" si="68"/>
        <v xml:space="preserve"> </v>
      </c>
      <c r="Y137" s="19" t="str">
        <f t="shared" si="69"/>
        <v/>
      </c>
      <c r="Z137" s="22"/>
      <c r="AA137" s="19" t="str">
        <f t="shared" si="70"/>
        <v/>
      </c>
      <c r="AB137" s="19" t="str">
        <f t="shared" si="71"/>
        <v xml:space="preserve"> </v>
      </c>
      <c r="AC137" s="19" t="str">
        <f t="shared" si="72"/>
        <v/>
      </c>
      <c r="AD137" s="19" t="str">
        <f t="shared" si="73"/>
        <v xml:space="preserve"> </v>
      </c>
      <c r="AE137" s="114" t="str">
        <f t="shared" si="74"/>
        <v xml:space="preserve"> </v>
      </c>
      <c r="AF137" s="19" t="str">
        <f t="shared" si="75"/>
        <v xml:space="preserve"> </v>
      </c>
      <c r="AG137" s="560">
        <f t="shared" si="76"/>
        <v>0</v>
      </c>
      <c r="AH137" s="45" t="str">
        <f t="shared" si="77"/>
        <v xml:space="preserve"> </v>
      </c>
      <c r="AI137" s="34" t="str">
        <f>IFERROR(IF((INDEX('[3]Riesgos de Corrupción'!$B$11:$V$102,MATCH('Controles de Corrupción'!C137,'[3]Riesgos de Corrupción'!$B$11:$B$102,0),17)-AH137&lt;=1),"Rara vez",IF((INDEX('[3]Riesgos de Corrupción'!$B$11:$V$102,MATCH('Controles de Corrupción'!C137,'[3]Riesgos de Corrupción'!$B$11:$B$102,0),17)-AH137&lt;=2),"Improbable",IF((INDEX('[3]Riesgos de Corrupción'!$B$11:$V$102,MATCH('Controles de Corrupción'!C137,'[3]Riesgos de Corrupción'!$B$11:$B$102,0),17)-AH137&lt;=3),"Posible",IF((INDEX('[3]Riesgos de Corrupción'!$B$11:$V$102,MATCH('Controles de Corrupción'!C137,'[3]Riesgos de Corrupción'!$B$11:$B$102,0),17)-AH137&lt;=4),"Probable",IF((INDEX('[3]Riesgos de Corrupción'!$B$11:$V$102,MATCH('Controles de Corrupción'!C137,'[3]Riesgos de Corrupción'!$B$11:$B$102,0),17)-AH137&lt;=5),"Casi seguro")))))," ")</f>
        <v xml:space="preserve"> </v>
      </c>
      <c r="AJ137" s="8" t="str">
        <f>IFERROR(IF(OR(AND(AF137="Fuerte",H137="No disminuye"),AND(AF137="Moderado",H137="Indirectamente"),AND(AF137="Moderado",H137="No disminuye"),AND(INDEX('[3]Riesgos de Corrupción'!$B$11:$BN$102,MATCH('Controles de Corrupción'!C137,'[3]Riesgos de Corrupción'!$B$11:$B$102,0),63)="Moderado")),0,IF(OR(AND(AF137="Fuerte",H137="Indirectamente"),AND(AF137="Moderado",H137="Directamente"),AND(INDEX('[3]Riesgos de Corrupción'!$B$11:$BN$102,MATCH('Controles de Corrupción'!C137,'[3]Riesgos de Corrupción'!$B$11:$B$102,0),63)="Mayor")),1,IF(AND(AF137="Fuerte",H137="Directamente",AND(INDEX('[3]Riesgos de Corrupción'!$B$11:$BN$102,MATCH('Controles de Corrupción'!C137,'[3]Riesgos de Corrupción'!$B$11:$B$102,0),63)="Catastrófico")),2)))," ")</f>
        <v xml:space="preserve"> </v>
      </c>
      <c r="AK137" s="19" t="str">
        <f t="shared" si="78"/>
        <v xml:space="preserve"> </v>
      </c>
      <c r="AL137" s="19" t="str">
        <f>IFERROR(IF((INDEX('[3]Riesgos de Corrupción'!$B$11:$BN$102,MATCH('Controles de Corrupción'!C137,'[3]Riesgos de Corrupción'!$B$11:$B$102,0),62)-AK137&lt;=3),"Moderado",IF((INDEX('[3]Riesgos de Corrupción'!$B$11:$BN$102,MATCH('Controles de Corrupción'!C137,'[3]Riesgos de Corrupción'!$B$11:$B$102,0),62)-AK137&lt;=4),"Mayor",IF((INDEX('[3]Riesgos de Corrupción'!$B$11:$BN$102,MATCH('Controles de Corrupción'!C137,'[3]Riesgos de Corrupción'!$B$11:$B$102,0),62)-AK137&lt;=5),"Catastrófico")))," ")</f>
        <v xml:space="preserve"> </v>
      </c>
      <c r="AM137" s="19" t="str">
        <f t="shared" si="79"/>
        <v xml:space="preserve"> </v>
      </c>
      <c r="AN137" s="21" t="str">
        <f t="shared" si="80"/>
        <v xml:space="preserve"> </v>
      </c>
      <c r="AO137" s="70"/>
      <c r="AP137" s="454"/>
      <c r="AQ137" s="454"/>
      <c r="AR137" s="454"/>
      <c r="AS137" s="454"/>
      <c r="AT137" s="454"/>
      <c r="AU137" s="454"/>
      <c r="AV137" s="454"/>
      <c r="AW137" s="427"/>
      <c r="AX137" s="357"/>
      <c r="AY137" s="70"/>
      <c r="AZ137" s="70"/>
    </row>
    <row r="138" spans="2:52" ht="57.75" customHeight="1" x14ac:dyDescent="0.3">
      <c r="B138" s="444" t="str">
        <f t="shared" si="59"/>
        <v>-</v>
      </c>
      <c r="C138" s="18"/>
      <c r="D138" s="23"/>
      <c r="E138" s="22"/>
      <c r="F138" s="117"/>
      <c r="G138" s="116"/>
      <c r="H138" s="22"/>
      <c r="I138" s="18"/>
      <c r="J138" s="348">
        <f t="shared" si="60"/>
        <v>0</v>
      </c>
      <c r="K138" s="18"/>
      <c r="L138" s="348">
        <f t="shared" si="61"/>
        <v>0</v>
      </c>
      <c r="M138" s="18"/>
      <c r="N138" s="348">
        <f t="shared" si="62"/>
        <v>0</v>
      </c>
      <c r="O138" s="18"/>
      <c r="P138" s="348">
        <f t="shared" si="63"/>
        <v>0</v>
      </c>
      <c r="Q138" s="18"/>
      <c r="R138" s="348">
        <f t="shared" si="64"/>
        <v>0</v>
      </c>
      <c r="S138" s="18"/>
      <c r="T138" s="348">
        <f t="shared" si="65"/>
        <v>0</v>
      </c>
      <c r="U138" s="18"/>
      <c r="V138" s="348">
        <f t="shared" si="66"/>
        <v>0</v>
      </c>
      <c r="W138" s="19" t="str">
        <f t="shared" si="67"/>
        <v xml:space="preserve"> </v>
      </c>
      <c r="X138" s="19" t="str">
        <f t="shared" si="68"/>
        <v xml:space="preserve"> </v>
      </c>
      <c r="Y138" s="19" t="str">
        <f t="shared" si="69"/>
        <v/>
      </c>
      <c r="Z138" s="22"/>
      <c r="AA138" s="19" t="str">
        <f t="shared" si="70"/>
        <v/>
      </c>
      <c r="AB138" s="19" t="str">
        <f t="shared" si="71"/>
        <v xml:space="preserve"> </v>
      </c>
      <c r="AC138" s="19" t="str">
        <f t="shared" si="72"/>
        <v/>
      </c>
      <c r="AD138" s="19" t="str">
        <f t="shared" si="73"/>
        <v xml:space="preserve"> </v>
      </c>
      <c r="AE138" s="114" t="str">
        <f t="shared" si="74"/>
        <v xml:space="preserve"> </v>
      </c>
      <c r="AF138" s="19" t="str">
        <f t="shared" si="75"/>
        <v xml:space="preserve"> </v>
      </c>
      <c r="AG138" s="560">
        <f t="shared" si="76"/>
        <v>0</v>
      </c>
      <c r="AH138" s="45" t="str">
        <f t="shared" si="77"/>
        <v xml:space="preserve"> </v>
      </c>
      <c r="AI138" s="34" t="str">
        <f>IFERROR(IF((INDEX('[3]Riesgos de Corrupción'!$B$11:$V$102,MATCH('Controles de Corrupción'!C138,'[3]Riesgos de Corrupción'!$B$11:$B$102,0),17)-AH138&lt;=1),"Rara vez",IF((INDEX('[3]Riesgos de Corrupción'!$B$11:$V$102,MATCH('Controles de Corrupción'!C138,'[3]Riesgos de Corrupción'!$B$11:$B$102,0),17)-AH138&lt;=2),"Improbable",IF((INDEX('[3]Riesgos de Corrupción'!$B$11:$V$102,MATCH('Controles de Corrupción'!C138,'[3]Riesgos de Corrupción'!$B$11:$B$102,0),17)-AH138&lt;=3),"Posible",IF((INDEX('[3]Riesgos de Corrupción'!$B$11:$V$102,MATCH('Controles de Corrupción'!C138,'[3]Riesgos de Corrupción'!$B$11:$B$102,0),17)-AH138&lt;=4),"Probable",IF((INDEX('[3]Riesgos de Corrupción'!$B$11:$V$102,MATCH('Controles de Corrupción'!C138,'[3]Riesgos de Corrupción'!$B$11:$B$102,0),17)-AH138&lt;=5),"Casi seguro")))))," ")</f>
        <v xml:space="preserve"> </v>
      </c>
      <c r="AJ138" s="8" t="str">
        <f>IFERROR(IF(OR(AND(AF138="Fuerte",H138="No disminuye"),AND(AF138="Moderado",H138="Indirectamente"),AND(AF138="Moderado",H138="No disminuye"),AND(INDEX('[3]Riesgos de Corrupción'!$B$11:$BN$102,MATCH('Controles de Corrupción'!C138,'[3]Riesgos de Corrupción'!$B$11:$B$102,0),63)="Moderado")),0,IF(OR(AND(AF138="Fuerte",H138="Indirectamente"),AND(AF138="Moderado",H138="Directamente"),AND(INDEX('[3]Riesgos de Corrupción'!$B$11:$BN$102,MATCH('Controles de Corrupción'!C138,'[3]Riesgos de Corrupción'!$B$11:$B$102,0),63)="Mayor")),1,IF(AND(AF138="Fuerte",H138="Directamente",AND(INDEX('[3]Riesgos de Corrupción'!$B$11:$BN$102,MATCH('Controles de Corrupción'!C138,'[3]Riesgos de Corrupción'!$B$11:$B$102,0),63)="Catastrófico")),2)))," ")</f>
        <v xml:space="preserve"> </v>
      </c>
      <c r="AK138" s="19" t="str">
        <f t="shared" si="78"/>
        <v xml:space="preserve"> </v>
      </c>
      <c r="AL138" s="19" t="str">
        <f>IFERROR(IF((INDEX('[3]Riesgos de Corrupción'!$B$11:$BN$102,MATCH('Controles de Corrupción'!C138,'[3]Riesgos de Corrupción'!$B$11:$B$102,0),62)-AK138&lt;=3),"Moderado",IF((INDEX('[3]Riesgos de Corrupción'!$B$11:$BN$102,MATCH('Controles de Corrupción'!C138,'[3]Riesgos de Corrupción'!$B$11:$B$102,0),62)-AK138&lt;=4),"Mayor",IF((INDEX('[3]Riesgos de Corrupción'!$B$11:$BN$102,MATCH('Controles de Corrupción'!C138,'[3]Riesgos de Corrupción'!$B$11:$B$102,0),62)-AK138&lt;=5),"Catastrófico")))," ")</f>
        <v xml:space="preserve"> </v>
      </c>
      <c r="AM138" s="19" t="str">
        <f t="shared" si="79"/>
        <v xml:space="preserve"> </v>
      </c>
      <c r="AN138" s="21" t="str">
        <f t="shared" si="80"/>
        <v xml:space="preserve"> </v>
      </c>
      <c r="AO138" s="70"/>
      <c r="AP138" s="454"/>
      <c r="AQ138" s="454"/>
      <c r="AR138" s="454"/>
      <c r="AS138" s="454"/>
      <c r="AT138" s="454"/>
      <c r="AU138" s="454"/>
      <c r="AV138" s="454"/>
      <c r="AW138" s="427"/>
      <c r="AX138" s="357"/>
      <c r="AY138" s="70"/>
      <c r="AZ138" s="70"/>
    </row>
    <row r="139" spans="2:52" ht="57.75" customHeight="1" x14ac:dyDescent="0.3">
      <c r="B139" s="444" t="str">
        <f t="shared" si="59"/>
        <v>-</v>
      </c>
      <c r="C139" s="18"/>
      <c r="D139" s="23"/>
      <c r="E139" s="22"/>
      <c r="F139" s="117"/>
      <c r="G139" s="116"/>
      <c r="H139" s="22"/>
      <c r="I139" s="18"/>
      <c r="J139" s="348">
        <f t="shared" si="60"/>
        <v>0</v>
      </c>
      <c r="K139" s="18"/>
      <c r="L139" s="348">
        <f t="shared" si="61"/>
        <v>0</v>
      </c>
      <c r="M139" s="18"/>
      <c r="N139" s="348">
        <f t="shared" si="62"/>
        <v>0</v>
      </c>
      <c r="O139" s="18"/>
      <c r="P139" s="348">
        <f t="shared" si="63"/>
        <v>0</v>
      </c>
      <c r="Q139" s="18"/>
      <c r="R139" s="348">
        <f t="shared" si="64"/>
        <v>0</v>
      </c>
      <c r="S139" s="18"/>
      <c r="T139" s="348">
        <f t="shared" si="65"/>
        <v>0</v>
      </c>
      <c r="U139" s="18"/>
      <c r="V139" s="348">
        <f t="shared" si="66"/>
        <v>0</v>
      </c>
      <c r="W139" s="19" t="str">
        <f t="shared" si="67"/>
        <v xml:space="preserve"> </v>
      </c>
      <c r="X139" s="19" t="str">
        <f t="shared" si="68"/>
        <v xml:space="preserve"> </v>
      </c>
      <c r="Y139" s="19" t="str">
        <f t="shared" si="69"/>
        <v/>
      </c>
      <c r="Z139" s="22"/>
      <c r="AA139" s="19" t="str">
        <f t="shared" si="70"/>
        <v/>
      </c>
      <c r="AB139" s="19" t="str">
        <f t="shared" si="71"/>
        <v xml:space="preserve"> </v>
      </c>
      <c r="AC139" s="19" t="str">
        <f t="shared" si="72"/>
        <v/>
      </c>
      <c r="AD139" s="19" t="str">
        <f t="shared" si="73"/>
        <v xml:space="preserve"> </v>
      </c>
      <c r="AE139" s="114" t="str">
        <f t="shared" si="74"/>
        <v xml:space="preserve"> </v>
      </c>
      <c r="AF139" s="19" t="str">
        <f t="shared" si="75"/>
        <v xml:space="preserve"> </v>
      </c>
      <c r="AG139" s="560">
        <f t="shared" si="76"/>
        <v>0</v>
      </c>
      <c r="AH139" s="45" t="str">
        <f t="shared" si="77"/>
        <v xml:space="preserve"> </v>
      </c>
      <c r="AI139" s="34" t="str">
        <f>IFERROR(IF((INDEX('[3]Riesgos de Corrupción'!$B$11:$V$102,MATCH('Controles de Corrupción'!C139,'[3]Riesgos de Corrupción'!$B$11:$B$102,0),17)-AH139&lt;=1),"Rara vez",IF((INDEX('[3]Riesgos de Corrupción'!$B$11:$V$102,MATCH('Controles de Corrupción'!C139,'[3]Riesgos de Corrupción'!$B$11:$B$102,0),17)-AH139&lt;=2),"Improbable",IF((INDEX('[3]Riesgos de Corrupción'!$B$11:$V$102,MATCH('Controles de Corrupción'!C139,'[3]Riesgos de Corrupción'!$B$11:$B$102,0),17)-AH139&lt;=3),"Posible",IF((INDEX('[3]Riesgos de Corrupción'!$B$11:$V$102,MATCH('Controles de Corrupción'!C139,'[3]Riesgos de Corrupción'!$B$11:$B$102,0),17)-AH139&lt;=4),"Probable",IF((INDEX('[3]Riesgos de Corrupción'!$B$11:$V$102,MATCH('Controles de Corrupción'!C139,'[3]Riesgos de Corrupción'!$B$11:$B$102,0),17)-AH139&lt;=5),"Casi seguro")))))," ")</f>
        <v xml:space="preserve"> </v>
      </c>
      <c r="AJ139" s="8" t="str">
        <f>IFERROR(IF(OR(AND(AF139="Fuerte",H139="No disminuye"),AND(AF139="Moderado",H139="Indirectamente"),AND(AF139="Moderado",H139="No disminuye"),AND(INDEX('[3]Riesgos de Corrupción'!$B$11:$BN$102,MATCH('Controles de Corrupción'!C139,'[3]Riesgos de Corrupción'!$B$11:$B$102,0),63)="Moderado")),0,IF(OR(AND(AF139="Fuerte",H139="Indirectamente"),AND(AF139="Moderado",H139="Directamente"),AND(INDEX('[3]Riesgos de Corrupción'!$B$11:$BN$102,MATCH('Controles de Corrupción'!C139,'[3]Riesgos de Corrupción'!$B$11:$B$102,0),63)="Mayor")),1,IF(AND(AF139="Fuerte",H139="Directamente",AND(INDEX('[3]Riesgos de Corrupción'!$B$11:$BN$102,MATCH('Controles de Corrupción'!C139,'[3]Riesgos de Corrupción'!$B$11:$B$102,0),63)="Catastrófico")),2)))," ")</f>
        <v xml:space="preserve"> </v>
      </c>
      <c r="AK139" s="19" t="str">
        <f t="shared" si="78"/>
        <v xml:space="preserve"> </v>
      </c>
      <c r="AL139" s="19" t="str">
        <f>IFERROR(IF((INDEX('[3]Riesgos de Corrupción'!$B$11:$BN$102,MATCH('Controles de Corrupción'!C139,'[3]Riesgos de Corrupción'!$B$11:$B$102,0),62)-AK139&lt;=3),"Moderado",IF((INDEX('[3]Riesgos de Corrupción'!$B$11:$BN$102,MATCH('Controles de Corrupción'!C139,'[3]Riesgos de Corrupción'!$B$11:$B$102,0),62)-AK139&lt;=4),"Mayor",IF((INDEX('[3]Riesgos de Corrupción'!$B$11:$BN$102,MATCH('Controles de Corrupción'!C139,'[3]Riesgos de Corrupción'!$B$11:$B$102,0),62)-AK139&lt;=5),"Catastrófico")))," ")</f>
        <v xml:space="preserve"> </v>
      </c>
      <c r="AM139" s="19" t="str">
        <f t="shared" si="79"/>
        <v xml:space="preserve"> </v>
      </c>
      <c r="AN139" s="21" t="str">
        <f t="shared" si="80"/>
        <v xml:space="preserve"> </v>
      </c>
      <c r="AO139" s="70"/>
      <c r="AP139" s="454"/>
      <c r="AQ139" s="454"/>
      <c r="AR139" s="454"/>
      <c r="AS139" s="454"/>
      <c r="AT139" s="454"/>
      <c r="AU139" s="454"/>
      <c r="AV139" s="454"/>
      <c r="AW139" s="427"/>
      <c r="AX139" s="357"/>
      <c r="AY139" s="70"/>
      <c r="AZ139" s="70"/>
    </row>
    <row r="140" spans="2:52" ht="57.75" customHeight="1" x14ac:dyDescent="0.3">
      <c r="B140" s="444" t="str">
        <f t="shared" si="59"/>
        <v>-</v>
      </c>
      <c r="C140" s="18"/>
      <c r="D140" s="23"/>
      <c r="E140" s="22"/>
      <c r="F140" s="117"/>
      <c r="G140" s="116"/>
      <c r="H140" s="22"/>
      <c r="I140" s="18"/>
      <c r="J140" s="348">
        <f t="shared" si="60"/>
        <v>0</v>
      </c>
      <c r="K140" s="18"/>
      <c r="L140" s="348">
        <f t="shared" si="61"/>
        <v>0</v>
      </c>
      <c r="M140" s="18"/>
      <c r="N140" s="348">
        <f t="shared" si="62"/>
        <v>0</v>
      </c>
      <c r="O140" s="18"/>
      <c r="P140" s="348">
        <f t="shared" si="63"/>
        <v>0</v>
      </c>
      <c r="Q140" s="18"/>
      <c r="R140" s="348">
        <f t="shared" si="64"/>
        <v>0</v>
      </c>
      <c r="S140" s="18"/>
      <c r="T140" s="348">
        <f t="shared" si="65"/>
        <v>0</v>
      </c>
      <c r="U140" s="18"/>
      <c r="V140" s="348">
        <f t="shared" si="66"/>
        <v>0</v>
      </c>
      <c r="W140" s="19" t="str">
        <f t="shared" si="67"/>
        <v xml:space="preserve"> </v>
      </c>
      <c r="X140" s="19" t="str">
        <f t="shared" si="68"/>
        <v xml:space="preserve"> </v>
      </c>
      <c r="Y140" s="19" t="str">
        <f t="shared" si="69"/>
        <v/>
      </c>
      <c r="Z140" s="22"/>
      <c r="AA140" s="19" t="str">
        <f t="shared" si="70"/>
        <v/>
      </c>
      <c r="AB140" s="19" t="str">
        <f t="shared" si="71"/>
        <v xml:space="preserve"> </v>
      </c>
      <c r="AC140" s="19" t="str">
        <f t="shared" si="72"/>
        <v/>
      </c>
      <c r="AD140" s="19" t="str">
        <f t="shared" si="73"/>
        <v xml:space="preserve"> </v>
      </c>
      <c r="AE140" s="114" t="str">
        <f t="shared" si="74"/>
        <v xml:space="preserve"> </v>
      </c>
      <c r="AF140" s="19" t="str">
        <f t="shared" si="75"/>
        <v xml:space="preserve"> </v>
      </c>
      <c r="AG140" s="560">
        <f t="shared" si="76"/>
        <v>0</v>
      </c>
      <c r="AH140" s="45" t="str">
        <f t="shared" si="77"/>
        <v xml:space="preserve"> </v>
      </c>
      <c r="AI140" s="34" t="str">
        <f>IFERROR(IF((INDEX('[3]Riesgos de Corrupción'!$B$11:$V$102,MATCH('Controles de Corrupción'!C140,'[3]Riesgos de Corrupción'!$B$11:$B$102,0),17)-AH140&lt;=1),"Rara vez",IF((INDEX('[3]Riesgos de Corrupción'!$B$11:$V$102,MATCH('Controles de Corrupción'!C140,'[3]Riesgos de Corrupción'!$B$11:$B$102,0),17)-AH140&lt;=2),"Improbable",IF((INDEX('[3]Riesgos de Corrupción'!$B$11:$V$102,MATCH('Controles de Corrupción'!C140,'[3]Riesgos de Corrupción'!$B$11:$B$102,0),17)-AH140&lt;=3),"Posible",IF((INDEX('[3]Riesgos de Corrupción'!$B$11:$V$102,MATCH('Controles de Corrupción'!C140,'[3]Riesgos de Corrupción'!$B$11:$B$102,0),17)-AH140&lt;=4),"Probable",IF((INDEX('[3]Riesgos de Corrupción'!$B$11:$V$102,MATCH('Controles de Corrupción'!C140,'[3]Riesgos de Corrupción'!$B$11:$B$102,0),17)-AH140&lt;=5),"Casi seguro")))))," ")</f>
        <v xml:space="preserve"> </v>
      </c>
      <c r="AJ140" s="8" t="str">
        <f>IFERROR(IF(OR(AND(AF140="Fuerte",H140="No disminuye"),AND(AF140="Moderado",H140="Indirectamente"),AND(AF140="Moderado",H140="No disminuye"),AND(INDEX('[3]Riesgos de Corrupción'!$B$11:$BN$102,MATCH('Controles de Corrupción'!C140,'[3]Riesgos de Corrupción'!$B$11:$B$102,0),63)="Moderado")),0,IF(OR(AND(AF140="Fuerte",H140="Indirectamente"),AND(AF140="Moderado",H140="Directamente"),AND(INDEX('[3]Riesgos de Corrupción'!$B$11:$BN$102,MATCH('Controles de Corrupción'!C140,'[3]Riesgos de Corrupción'!$B$11:$B$102,0),63)="Mayor")),1,IF(AND(AF140="Fuerte",H140="Directamente",AND(INDEX('[3]Riesgos de Corrupción'!$B$11:$BN$102,MATCH('Controles de Corrupción'!C140,'[3]Riesgos de Corrupción'!$B$11:$B$102,0),63)="Catastrófico")),2)))," ")</f>
        <v xml:space="preserve"> </v>
      </c>
      <c r="AK140" s="19" t="str">
        <f t="shared" si="78"/>
        <v xml:space="preserve"> </v>
      </c>
      <c r="AL140" s="19" t="str">
        <f>IFERROR(IF((INDEX('[3]Riesgos de Corrupción'!$B$11:$BN$102,MATCH('Controles de Corrupción'!C140,'[3]Riesgos de Corrupción'!$B$11:$B$102,0),62)-AK140&lt;=3),"Moderado",IF((INDEX('[3]Riesgos de Corrupción'!$B$11:$BN$102,MATCH('Controles de Corrupción'!C140,'[3]Riesgos de Corrupción'!$B$11:$B$102,0),62)-AK140&lt;=4),"Mayor",IF((INDEX('[3]Riesgos de Corrupción'!$B$11:$BN$102,MATCH('Controles de Corrupción'!C140,'[3]Riesgos de Corrupción'!$B$11:$B$102,0),62)-AK140&lt;=5),"Catastrófico")))," ")</f>
        <v xml:space="preserve"> </v>
      </c>
      <c r="AM140" s="19" t="str">
        <f t="shared" si="79"/>
        <v xml:space="preserve"> </v>
      </c>
      <c r="AN140" s="21" t="str">
        <f t="shared" si="80"/>
        <v xml:space="preserve"> </v>
      </c>
      <c r="AO140" s="70"/>
      <c r="AP140" s="454"/>
      <c r="AQ140" s="454"/>
      <c r="AR140" s="454"/>
      <c r="AS140" s="454"/>
      <c r="AT140" s="454"/>
      <c r="AU140" s="454"/>
      <c r="AV140" s="454"/>
      <c r="AW140" s="427"/>
      <c r="AX140" s="357"/>
      <c r="AY140" s="70"/>
      <c r="AZ140" s="70"/>
    </row>
    <row r="141" spans="2:52" ht="57.75" customHeight="1" x14ac:dyDescent="0.3">
      <c r="B141" s="444" t="str">
        <f t="shared" si="59"/>
        <v>-</v>
      </c>
      <c r="C141" s="18"/>
      <c r="D141" s="23"/>
      <c r="E141" s="22"/>
      <c r="F141" s="117"/>
      <c r="G141" s="116"/>
      <c r="H141" s="22"/>
      <c r="I141" s="18"/>
      <c r="J141" s="348">
        <f t="shared" si="60"/>
        <v>0</v>
      </c>
      <c r="K141" s="18"/>
      <c r="L141" s="348">
        <f t="shared" si="61"/>
        <v>0</v>
      </c>
      <c r="M141" s="18"/>
      <c r="N141" s="348">
        <f t="shared" si="62"/>
        <v>0</v>
      </c>
      <c r="O141" s="18"/>
      <c r="P141" s="348">
        <f t="shared" si="63"/>
        <v>0</v>
      </c>
      <c r="Q141" s="18"/>
      <c r="R141" s="348">
        <f t="shared" si="64"/>
        <v>0</v>
      </c>
      <c r="S141" s="18"/>
      <c r="T141" s="348">
        <f t="shared" si="65"/>
        <v>0</v>
      </c>
      <c r="U141" s="18"/>
      <c r="V141" s="348">
        <f t="shared" si="66"/>
        <v>0</v>
      </c>
      <c r="W141" s="19" t="str">
        <f t="shared" si="67"/>
        <v xml:space="preserve"> </v>
      </c>
      <c r="X141" s="19" t="str">
        <f t="shared" si="68"/>
        <v xml:space="preserve"> </v>
      </c>
      <c r="Y141" s="19" t="str">
        <f t="shared" si="69"/>
        <v/>
      </c>
      <c r="Z141" s="22"/>
      <c r="AA141" s="19" t="str">
        <f t="shared" si="70"/>
        <v/>
      </c>
      <c r="AB141" s="19" t="str">
        <f t="shared" si="71"/>
        <v xml:space="preserve"> </v>
      </c>
      <c r="AC141" s="19" t="str">
        <f t="shared" si="72"/>
        <v/>
      </c>
      <c r="AD141" s="19" t="str">
        <f t="shared" si="73"/>
        <v xml:space="preserve"> </v>
      </c>
      <c r="AE141" s="114" t="str">
        <f t="shared" si="74"/>
        <v xml:space="preserve"> </v>
      </c>
      <c r="AF141" s="19" t="str">
        <f t="shared" si="75"/>
        <v xml:space="preserve"> </v>
      </c>
      <c r="AG141" s="560">
        <f t="shared" si="76"/>
        <v>0</v>
      </c>
      <c r="AH141" s="45" t="str">
        <f t="shared" si="77"/>
        <v xml:space="preserve"> </v>
      </c>
      <c r="AI141" s="34" t="str">
        <f>IFERROR(IF((INDEX('[3]Riesgos de Corrupción'!$B$11:$V$102,MATCH('Controles de Corrupción'!C141,'[3]Riesgos de Corrupción'!$B$11:$B$102,0),17)-AH141&lt;=1),"Rara vez",IF((INDEX('[3]Riesgos de Corrupción'!$B$11:$V$102,MATCH('Controles de Corrupción'!C141,'[3]Riesgos de Corrupción'!$B$11:$B$102,0),17)-AH141&lt;=2),"Improbable",IF((INDEX('[3]Riesgos de Corrupción'!$B$11:$V$102,MATCH('Controles de Corrupción'!C141,'[3]Riesgos de Corrupción'!$B$11:$B$102,0),17)-AH141&lt;=3),"Posible",IF((INDEX('[3]Riesgos de Corrupción'!$B$11:$V$102,MATCH('Controles de Corrupción'!C141,'[3]Riesgos de Corrupción'!$B$11:$B$102,0),17)-AH141&lt;=4),"Probable",IF((INDEX('[3]Riesgos de Corrupción'!$B$11:$V$102,MATCH('Controles de Corrupción'!C141,'[3]Riesgos de Corrupción'!$B$11:$B$102,0),17)-AH141&lt;=5),"Casi seguro")))))," ")</f>
        <v xml:space="preserve"> </v>
      </c>
      <c r="AJ141" s="8" t="str">
        <f>IFERROR(IF(OR(AND(AF141="Fuerte",H141="No disminuye"),AND(AF141="Moderado",H141="Indirectamente"),AND(AF141="Moderado",H141="No disminuye"),AND(INDEX('[3]Riesgos de Corrupción'!$B$11:$BN$102,MATCH('Controles de Corrupción'!C141,'[3]Riesgos de Corrupción'!$B$11:$B$102,0),63)="Moderado")),0,IF(OR(AND(AF141="Fuerte",H141="Indirectamente"),AND(AF141="Moderado",H141="Directamente"),AND(INDEX('[3]Riesgos de Corrupción'!$B$11:$BN$102,MATCH('Controles de Corrupción'!C141,'[3]Riesgos de Corrupción'!$B$11:$B$102,0),63)="Mayor")),1,IF(AND(AF141="Fuerte",H141="Directamente",AND(INDEX('[3]Riesgos de Corrupción'!$B$11:$BN$102,MATCH('Controles de Corrupción'!C141,'[3]Riesgos de Corrupción'!$B$11:$B$102,0),63)="Catastrófico")),2)))," ")</f>
        <v xml:space="preserve"> </v>
      </c>
      <c r="AK141" s="19" t="str">
        <f t="shared" si="78"/>
        <v xml:space="preserve"> </v>
      </c>
      <c r="AL141" s="19" t="str">
        <f>IFERROR(IF((INDEX('[3]Riesgos de Corrupción'!$B$11:$BN$102,MATCH('Controles de Corrupción'!C141,'[3]Riesgos de Corrupción'!$B$11:$B$102,0),62)-AK141&lt;=3),"Moderado",IF((INDEX('[3]Riesgos de Corrupción'!$B$11:$BN$102,MATCH('Controles de Corrupción'!C141,'[3]Riesgos de Corrupción'!$B$11:$B$102,0),62)-AK141&lt;=4),"Mayor",IF((INDEX('[3]Riesgos de Corrupción'!$B$11:$BN$102,MATCH('Controles de Corrupción'!C141,'[3]Riesgos de Corrupción'!$B$11:$B$102,0),62)-AK141&lt;=5),"Catastrófico")))," ")</f>
        <v xml:space="preserve"> </v>
      </c>
      <c r="AM141" s="19" t="str">
        <f t="shared" si="79"/>
        <v xml:space="preserve"> </v>
      </c>
      <c r="AN141" s="21" t="str">
        <f t="shared" si="80"/>
        <v xml:space="preserve"> </v>
      </c>
      <c r="AO141" s="70"/>
      <c r="AP141" s="454"/>
      <c r="AQ141" s="454"/>
      <c r="AR141" s="454"/>
      <c r="AS141" s="454"/>
      <c r="AT141" s="454"/>
      <c r="AU141" s="454"/>
      <c r="AV141" s="454"/>
      <c r="AW141" s="427"/>
      <c r="AX141" s="357"/>
      <c r="AY141" s="70"/>
      <c r="AZ141" s="70"/>
    </row>
    <row r="142" spans="2:52" ht="57.75" customHeight="1" x14ac:dyDescent="0.3">
      <c r="B142" s="444" t="str">
        <f t="shared" si="59"/>
        <v>-</v>
      </c>
      <c r="C142" s="18"/>
      <c r="D142" s="23"/>
      <c r="E142" s="22"/>
      <c r="F142" s="117"/>
      <c r="G142" s="116"/>
      <c r="H142" s="22"/>
      <c r="I142" s="18"/>
      <c r="J142" s="348">
        <f t="shared" si="60"/>
        <v>0</v>
      </c>
      <c r="K142" s="18"/>
      <c r="L142" s="348">
        <f t="shared" si="61"/>
        <v>0</v>
      </c>
      <c r="M142" s="18"/>
      <c r="N142" s="348">
        <f t="shared" si="62"/>
        <v>0</v>
      </c>
      <c r="O142" s="18"/>
      <c r="P142" s="348">
        <f t="shared" si="63"/>
        <v>0</v>
      </c>
      <c r="Q142" s="18"/>
      <c r="R142" s="348">
        <f t="shared" si="64"/>
        <v>0</v>
      </c>
      <c r="S142" s="18"/>
      <c r="T142" s="348">
        <f t="shared" si="65"/>
        <v>0</v>
      </c>
      <c r="U142" s="18"/>
      <c r="V142" s="348">
        <f t="shared" si="66"/>
        <v>0</v>
      </c>
      <c r="W142" s="19" t="str">
        <f t="shared" si="67"/>
        <v xml:space="preserve"> </v>
      </c>
      <c r="X142" s="19" t="str">
        <f t="shared" si="68"/>
        <v xml:space="preserve"> </v>
      </c>
      <c r="Y142" s="19" t="str">
        <f t="shared" si="69"/>
        <v/>
      </c>
      <c r="Z142" s="22"/>
      <c r="AA142" s="19" t="str">
        <f t="shared" si="70"/>
        <v/>
      </c>
      <c r="AB142" s="19" t="str">
        <f t="shared" si="71"/>
        <v xml:space="preserve"> </v>
      </c>
      <c r="AC142" s="19" t="str">
        <f t="shared" si="72"/>
        <v/>
      </c>
      <c r="AD142" s="19" t="str">
        <f t="shared" si="73"/>
        <v xml:space="preserve"> </v>
      </c>
      <c r="AE142" s="114" t="str">
        <f t="shared" si="74"/>
        <v xml:space="preserve"> </v>
      </c>
      <c r="AF142" s="19" t="str">
        <f t="shared" si="75"/>
        <v xml:space="preserve"> </v>
      </c>
      <c r="AG142" s="560">
        <f t="shared" si="76"/>
        <v>0</v>
      </c>
      <c r="AH142" s="45" t="str">
        <f t="shared" si="77"/>
        <v xml:space="preserve"> </v>
      </c>
      <c r="AI142" s="34" t="str">
        <f>IFERROR(IF((INDEX('[3]Riesgos de Corrupción'!$B$11:$V$102,MATCH('Controles de Corrupción'!C142,'[3]Riesgos de Corrupción'!$B$11:$B$102,0),17)-AH142&lt;=1),"Rara vez",IF((INDEX('[3]Riesgos de Corrupción'!$B$11:$V$102,MATCH('Controles de Corrupción'!C142,'[3]Riesgos de Corrupción'!$B$11:$B$102,0),17)-AH142&lt;=2),"Improbable",IF((INDEX('[3]Riesgos de Corrupción'!$B$11:$V$102,MATCH('Controles de Corrupción'!C142,'[3]Riesgos de Corrupción'!$B$11:$B$102,0),17)-AH142&lt;=3),"Posible",IF((INDEX('[3]Riesgos de Corrupción'!$B$11:$V$102,MATCH('Controles de Corrupción'!C142,'[3]Riesgos de Corrupción'!$B$11:$B$102,0),17)-AH142&lt;=4),"Probable",IF((INDEX('[3]Riesgos de Corrupción'!$B$11:$V$102,MATCH('Controles de Corrupción'!C142,'[3]Riesgos de Corrupción'!$B$11:$B$102,0),17)-AH142&lt;=5),"Casi seguro")))))," ")</f>
        <v xml:space="preserve"> </v>
      </c>
      <c r="AJ142" s="8" t="str">
        <f>IFERROR(IF(OR(AND(AF142="Fuerte",H142="No disminuye"),AND(AF142="Moderado",H142="Indirectamente"),AND(AF142="Moderado",H142="No disminuye"),AND(INDEX('[3]Riesgos de Corrupción'!$B$11:$BN$102,MATCH('Controles de Corrupción'!C142,'[3]Riesgos de Corrupción'!$B$11:$B$102,0),63)="Moderado")),0,IF(OR(AND(AF142="Fuerte",H142="Indirectamente"),AND(AF142="Moderado",H142="Directamente"),AND(INDEX('[3]Riesgos de Corrupción'!$B$11:$BN$102,MATCH('Controles de Corrupción'!C142,'[3]Riesgos de Corrupción'!$B$11:$B$102,0),63)="Mayor")),1,IF(AND(AF142="Fuerte",H142="Directamente",AND(INDEX('[3]Riesgos de Corrupción'!$B$11:$BN$102,MATCH('Controles de Corrupción'!C142,'[3]Riesgos de Corrupción'!$B$11:$B$102,0),63)="Catastrófico")),2)))," ")</f>
        <v xml:space="preserve"> </v>
      </c>
      <c r="AK142" s="19" t="str">
        <f t="shared" si="78"/>
        <v xml:space="preserve"> </v>
      </c>
      <c r="AL142" s="19" t="str">
        <f>IFERROR(IF((INDEX('[3]Riesgos de Corrupción'!$B$11:$BN$102,MATCH('Controles de Corrupción'!C142,'[3]Riesgos de Corrupción'!$B$11:$B$102,0),62)-AK142&lt;=3),"Moderado",IF((INDEX('[3]Riesgos de Corrupción'!$B$11:$BN$102,MATCH('Controles de Corrupción'!C142,'[3]Riesgos de Corrupción'!$B$11:$B$102,0),62)-AK142&lt;=4),"Mayor",IF((INDEX('[3]Riesgos de Corrupción'!$B$11:$BN$102,MATCH('Controles de Corrupción'!C142,'[3]Riesgos de Corrupción'!$B$11:$B$102,0),62)-AK142&lt;=5),"Catastrófico")))," ")</f>
        <v xml:space="preserve"> </v>
      </c>
      <c r="AM142" s="19" t="str">
        <f t="shared" si="79"/>
        <v xml:space="preserve"> </v>
      </c>
      <c r="AN142" s="21" t="str">
        <f t="shared" si="80"/>
        <v xml:space="preserve"> </v>
      </c>
      <c r="AO142" s="70"/>
      <c r="AP142" s="454"/>
      <c r="AQ142" s="454"/>
      <c r="AR142" s="454"/>
      <c r="AS142" s="454"/>
      <c r="AT142" s="454"/>
      <c r="AU142" s="454"/>
      <c r="AV142" s="454"/>
      <c r="AW142" s="427"/>
      <c r="AX142" s="357"/>
      <c r="AY142" s="70"/>
      <c r="AZ142" s="70"/>
    </row>
    <row r="143" spans="2:52" ht="57.75" customHeight="1" x14ac:dyDescent="0.3">
      <c r="B143" s="444" t="str">
        <f t="shared" si="59"/>
        <v>-</v>
      </c>
      <c r="C143" s="18"/>
      <c r="D143" s="23"/>
      <c r="E143" s="22"/>
      <c r="F143" s="117"/>
      <c r="G143" s="116"/>
      <c r="H143" s="22"/>
      <c r="I143" s="18"/>
      <c r="J143" s="348">
        <f t="shared" si="60"/>
        <v>0</v>
      </c>
      <c r="K143" s="18"/>
      <c r="L143" s="348">
        <f t="shared" si="61"/>
        <v>0</v>
      </c>
      <c r="M143" s="18"/>
      <c r="N143" s="348">
        <f t="shared" si="62"/>
        <v>0</v>
      </c>
      <c r="O143" s="18"/>
      <c r="P143" s="348">
        <f t="shared" si="63"/>
        <v>0</v>
      </c>
      <c r="Q143" s="18"/>
      <c r="R143" s="348">
        <f t="shared" si="64"/>
        <v>0</v>
      </c>
      <c r="S143" s="18"/>
      <c r="T143" s="348">
        <f t="shared" si="65"/>
        <v>0</v>
      </c>
      <c r="U143" s="18"/>
      <c r="V143" s="348">
        <f t="shared" si="66"/>
        <v>0</v>
      </c>
      <c r="W143" s="19" t="str">
        <f t="shared" si="67"/>
        <v xml:space="preserve"> </v>
      </c>
      <c r="X143" s="19" t="str">
        <f t="shared" si="68"/>
        <v xml:space="preserve"> </v>
      </c>
      <c r="Y143" s="19" t="str">
        <f t="shared" si="69"/>
        <v/>
      </c>
      <c r="Z143" s="22"/>
      <c r="AA143" s="19" t="str">
        <f t="shared" si="70"/>
        <v/>
      </c>
      <c r="AB143" s="19" t="str">
        <f t="shared" si="71"/>
        <v xml:space="preserve"> </v>
      </c>
      <c r="AC143" s="19" t="str">
        <f t="shared" si="72"/>
        <v/>
      </c>
      <c r="AD143" s="19" t="str">
        <f t="shared" si="73"/>
        <v xml:space="preserve"> </v>
      </c>
      <c r="AE143" s="114" t="str">
        <f t="shared" si="74"/>
        <v xml:space="preserve"> </v>
      </c>
      <c r="AF143" s="19" t="str">
        <f t="shared" si="75"/>
        <v xml:space="preserve"> </v>
      </c>
      <c r="AG143" s="560">
        <f t="shared" si="76"/>
        <v>0</v>
      </c>
      <c r="AH143" s="45" t="str">
        <f t="shared" si="77"/>
        <v xml:space="preserve"> </v>
      </c>
      <c r="AI143" s="34" t="str">
        <f>IFERROR(IF((INDEX('[3]Riesgos de Corrupción'!$B$11:$V$102,MATCH('Controles de Corrupción'!C143,'[3]Riesgos de Corrupción'!$B$11:$B$102,0),17)-AH143&lt;=1),"Rara vez",IF((INDEX('[3]Riesgos de Corrupción'!$B$11:$V$102,MATCH('Controles de Corrupción'!C143,'[3]Riesgos de Corrupción'!$B$11:$B$102,0),17)-AH143&lt;=2),"Improbable",IF((INDEX('[3]Riesgos de Corrupción'!$B$11:$V$102,MATCH('Controles de Corrupción'!C143,'[3]Riesgos de Corrupción'!$B$11:$B$102,0),17)-AH143&lt;=3),"Posible",IF((INDEX('[3]Riesgos de Corrupción'!$B$11:$V$102,MATCH('Controles de Corrupción'!C143,'[3]Riesgos de Corrupción'!$B$11:$B$102,0),17)-AH143&lt;=4),"Probable",IF((INDEX('[3]Riesgos de Corrupción'!$B$11:$V$102,MATCH('Controles de Corrupción'!C143,'[3]Riesgos de Corrupción'!$B$11:$B$102,0),17)-AH143&lt;=5),"Casi seguro")))))," ")</f>
        <v xml:space="preserve"> </v>
      </c>
      <c r="AJ143" s="8" t="str">
        <f>IFERROR(IF(OR(AND(AF143="Fuerte",H143="No disminuye"),AND(AF143="Moderado",H143="Indirectamente"),AND(AF143="Moderado",H143="No disminuye"),AND(INDEX('[3]Riesgos de Corrupción'!$B$11:$BN$102,MATCH('Controles de Corrupción'!C143,'[3]Riesgos de Corrupción'!$B$11:$B$102,0),63)="Moderado")),0,IF(OR(AND(AF143="Fuerte",H143="Indirectamente"),AND(AF143="Moderado",H143="Directamente"),AND(INDEX('[3]Riesgos de Corrupción'!$B$11:$BN$102,MATCH('Controles de Corrupción'!C143,'[3]Riesgos de Corrupción'!$B$11:$B$102,0),63)="Mayor")),1,IF(AND(AF143="Fuerte",H143="Directamente",AND(INDEX('[3]Riesgos de Corrupción'!$B$11:$BN$102,MATCH('Controles de Corrupción'!C143,'[3]Riesgos de Corrupción'!$B$11:$B$102,0),63)="Catastrófico")),2)))," ")</f>
        <v xml:space="preserve"> </v>
      </c>
      <c r="AK143" s="19" t="str">
        <f t="shared" si="78"/>
        <v xml:space="preserve"> </v>
      </c>
      <c r="AL143" s="19" t="str">
        <f>IFERROR(IF((INDEX('[3]Riesgos de Corrupción'!$B$11:$BN$102,MATCH('Controles de Corrupción'!C143,'[3]Riesgos de Corrupción'!$B$11:$B$102,0),62)-AK143&lt;=3),"Moderado",IF((INDEX('[3]Riesgos de Corrupción'!$B$11:$BN$102,MATCH('Controles de Corrupción'!C143,'[3]Riesgos de Corrupción'!$B$11:$B$102,0),62)-AK143&lt;=4),"Mayor",IF((INDEX('[3]Riesgos de Corrupción'!$B$11:$BN$102,MATCH('Controles de Corrupción'!C143,'[3]Riesgos de Corrupción'!$B$11:$B$102,0),62)-AK143&lt;=5),"Catastrófico")))," ")</f>
        <v xml:space="preserve"> </v>
      </c>
      <c r="AM143" s="19" t="str">
        <f t="shared" si="79"/>
        <v xml:space="preserve"> </v>
      </c>
      <c r="AN143" s="21" t="str">
        <f t="shared" si="80"/>
        <v xml:space="preserve"> </v>
      </c>
      <c r="AO143" s="70"/>
      <c r="AP143" s="454"/>
      <c r="AQ143" s="454"/>
      <c r="AR143" s="454"/>
      <c r="AS143" s="454"/>
      <c r="AT143" s="454"/>
      <c r="AU143" s="454"/>
      <c r="AV143" s="454"/>
      <c r="AW143" s="427"/>
      <c r="AX143" s="357"/>
      <c r="AY143" s="70"/>
      <c r="AZ143" s="70"/>
    </row>
    <row r="144" spans="2:52" ht="57.75" customHeight="1" x14ac:dyDescent="0.3">
      <c r="B144" s="444" t="str">
        <f t="shared" si="59"/>
        <v>-</v>
      </c>
      <c r="C144" s="18"/>
      <c r="D144" s="23"/>
      <c r="E144" s="22"/>
      <c r="F144" s="117"/>
      <c r="G144" s="116"/>
      <c r="H144" s="22"/>
      <c r="I144" s="18"/>
      <c r="J144" s="348">
        <f t="shared" si="60"/>
        <v>0</v>
      </c>
      <c r="K144" s="18"/>
      <c r="L144" s="348">
        <f t="shared" si="61"/>
        <v>0</v>
      </c>
      <c r="M144" s="18"/>
      <c r="N144" s="348">
        <f t="shared" si="62"/>
        <v>0</v>
      </c>
      <c r="O144" s="18"/>
      <c r="P144" s="348">
        <f t="shared" si="63"/>
        <v>0</v>
      </c>
      <c r="Q144" s="18"/>
      <c r="R144" s="348">
        <f t="shared" si="64"/>
        <v>0</v>
      </c>
      <c r="S144" s="18"/>
      <c r="T144" s="348">
        <f t="shared" si="65"/>
        <v>0</v>
      </c>
      <c r="U144" s="18"/>
      <c r="V144" s="348">
        <f t="shared" si="66"/>
        <v>0</v>
      </c>
      <c r="W144" s="19" t="str">
        <f t="shared" si="67"/>
        <v xml:space="preserve"> </v>
      </c>
      <c r="X144" s="19" t="str">
        <f t="shared" si="68"/>
        <v xml:space="preserve"> </v>
      </c>
      <c r="Y144" s="19" t="str">
        <f t="shared" si="69"/>
        <v/>
      </c>
      <c r="Z144" s="22"/>
      <c r="AA144" s="19" t="str">
        <f t="shared" si="70"/>
        <v/>
      </c>
      <c r="AB144" s="19" t="str">
        <f t="shared" si="71"/>
        <v xml:space="preserve"> </v>
      </c>
      <c r="AC144" s="19" t="str">
        <f t="shared" si="72"/>
        <v/>
      </c>
      <c r="AD144" s="19" t="str">
        <f t="shared" si="73"/>
        <v xml:space="preserve"> </v>
      </c>
      <c r="AE144" s="114" t="str">
        <f t="shared" si="74"/>
        <v xml:space="preserve"> </v>
      </c>
      <c r="AF144" s="19" t="str">
        <f t="shared" si="75"/>
        <v xml:space="preserve"> </v>
      </c>
      <c r="AG144" s="560">
        <f t="shared" si="76"/>
        <v>0</v>
      </c>
      <c r="AH144" s="45" t="str">
        <f t="shared" si="77"/>
        <v xml:space="preserve"> </v>
      </c>
      <c r="AI144" s="34" t="str">
        <f>IFERROR(IF((INDEX('[3]Riesgos de Corrupción'!$B$11:$V$102,MATCH('Controles de Corrupción'!C144,'[3]Riesgos de Corrupción'!$B$11:$B$102,0),17)-AH144&lt;=1),"Rara vez",IF((INDEX('[3]Riesgos de Corrupción'!$B$11:$V$102,MATCH('Controles de Corrupción'!C144,'[3]Riesgos de Corrupción'!$B$11:$B$102,0),17)-AH144&lt;=2),"Improbable",IF((INDEX('[3]Riesgos de Corrupción'!$B$11:$V$102,MATCH('Controles de Corrupción'!C144,'[3]Riesgos de Corrupción'!$B$11:$B$102,0),17)-AH144&lt;=3),"Posible",IF((INDEX('[3]Riesgos de Corrupción'!$B$11:$V$102,MATCH('Controles de Corrupción'!C144,'[3]Riesgos de Corrupción'!$B$11:$B$102,0),17)-AH144&lt;=4),"Probable",IF((INDEX('[3]Riesgos de Corrupción'!$B$11:$V$102,MATCH('Controles de Corrupción'!C144,'[3]Riesgos de Corrupción'!$B$11:$B$102,0),17)-AH144&lt;=5),"Casi seguro")))))," ")</f>
        <v xml:space="preserve"> </v>
      </c>
      <c r="AJ144" s="8" t="str">
        <f>IFERROR(IF(OR(AND(AF144="Fuerte",H144="No disminuye"),AND(AF144="Moderado",H144="Indirectamente"),AND(AF144="Moderado",H144="No disminuye"),AND(INDEX('[3]Riesgos de Corrupción'!$B$11:$BN$102,MATCH('Controles de Corrupción'!C144,'[3]Riesgos de Corrupción'!$B$11:$B$102,0),63)="Moderado")),0,IF(OR(AND(AF144="Fuerte",H144="Indirectamente"),AND(AF144="Moderado",H144="Directamente"),AND(INDEX('[3]Riesgos de Corrupción'!$B$11:$BN$102,MATCH('Controles de Corrupción'!C144,'[3]Riesgos de Corrupción'!$B$11:$B$102,0),63)="Mayor")),1,IF(AND(AF144="Fuerte",H144="Directamente",AND(INDEX('[3]Riesgos de Corrupción'!$B$11:$BN$102,MATCH('Controles de Corrupción'!C144,'[3]Riesgos de Corrupción'!$B$11:$B$102,0),63)="Catastrófico")),2)))," ")</f>
        <v xml:space="preserve"> </v>
      </c>
      <c r="AK144" s="19" t="str">
        <f t="shared" si="78"/>
        <v xml:space="preserve"> </v>
      </c>
      <c r="AL144" s="19" t="str">
        <f>IFERROR(IF((INDEX('[3]Riesgos de Corrupción'!$B$11:$BN$102,MATCH('Controles de Corrupción'!C144,'[3]Riesgos de Corrupción'!$B$11:$B$102,0),62)-AK144&lt;=3),"Moderado",IF((INDEX('[3]Riesgos de Corrupción'!$B$11:$BN$102,MATCH('Controles de Corrupción'!C144,'[3]Riesgos de Corrupción'!$B$11:$B$102,0),62)-AK144&lt;=4),"Mayor",IF((INDEX('[3]Riesgos de Corrupción'!$B$11:$BN$102,MATCH('Controles de Corrupción'!C144,'[3]Riesgos de Corrupción'!$B$11:$B$102,0),62)-AK144&lt;=5),"Catastrófico")))," ")</f>
        <v xml:space="preserve"> </v>
      </c>
      <c r="AM144" s="19" t="str">
        <f t="shared" si="79"/>
        <v xml:space="preserve"> </v>
      </c>
      <c r="AN144" s="21" t="str">
        <f t="shared" si="80"/>
        <v xml:space="preserve"> </v>
      </c>
      <c r="AO144" s="70"/>
      <c r="AP144" s="454"/>
      <c r="AQ144" s="454"/>
      <c r="AR144" s="454"/>
      <c r="AS144" s="454"/>
      <c r="AT144" s="454"/>
      <c r="AU144" s="454"/>
      <c r="AV144" s="454"/>
      <c r="AW144" s="427"/>
      <c r="AX144" s="357"/>
      <c r="AY144" s="70"/>
      <c r="AZ144" s="70"/>
    </row>
    <row r="145" spans="2:52" ht="57.75" customHeight="1" x14ac:dyDescent="0.3">
      <c r="B145" s="444" t="str">
        <f t="shared" si="59"/>
        <v>-</v>
      </c>
      <c r="C145" s="18"/>
      <c r="D145" s="23"/>
      <c r="E145" s="22"/>
      <c r="F145" s="117"/>
      <c r="G145" s="116"/>
      <c r="H145" s="22"/>
      <c r="I145" s="18"/>
      <c r="J145" s="348">
        <f t="shared" si="60"/>
        <v>0</v>
      </c>
      <c r="K145" s="18"/>
      <c r="L145" s="348">
        <f t="shared" si="61"/>
        <v>0</v>
      </c>
      <c r="M145" s="18"/>
      <c r="N145" s="348">
        <f t="shared" si="62"/>
        <v>0</v>
      </c>
      <c r="O145" s="18"/>
      <c r="P145" s="348">
        <f t="shared" si="63"/>
        <v>0</v>
      </c>
      <c r="Q145" s="18"/>
      <c r="R145" s="348">
        <f t="shared" si="64"/>
        <v>0</v>
      </c>
      <c r="S145" s="18"/>
      <c r="T145" s="348">
        <f t="shared" si="65"/>
        <v>0</v>
      </c>
      <c r="U145" s="18"/>
      <c r="V145" s="348">
        <f t="shared" si="66"/>
        <v>0</v>
      </c>
      <c r="W145" s="19" t="str">
        <f t="shared" si="67"/>
        <v xml:space="preserve"> </v>
      </c>
      <c r="X145" s="19" t="str">
        <f t="shared" si="68"/>
        <v xml:space="preserve"> </v>
      </c>
      <c r="Y145" s="19" t="str">
        <f t="shared" si="69"/>
        <v/>
      </c>
      <c r="Z145" s="22"/>
      <c r="AA145" s="19" t="str">
        <f t="shared" si="70"/>
        <v/>
      </c>
      <c r="AB145" s="19" t="str">
        <f t="shared" si="71"/>
        <v xml:space="preserve"> </v>
      </c>
      <c r="AC145" s="19" t="str">
        <f t="shared" si="72"/>
        <v/>
      </c>
      <c r="AD145" s="19" t="str">
        <f t="shared" si="73"/>
        <v xml:space="preserve"> </v>
      </c>
      <c r="AE145" s="114" t="str">
        <f t="shared" si="74"/>
        <v xml:space="preserve"> </v>
      </c>
      <c r="AF145" s="19" t="str">
        <f t="shared" si="75"/>
        <v xml:space="preserve"> </v>
      </c>
      <c r="AG145" s="560">
        <f t="shared" si="76"/>
        <v>0</v>
      </c>
      <c r="AH145" s="45" t="str">
        <f t="shared" si="77"/>
        <v xml:space="preserve"> </v>
      </c>
      <c r="AI145" s="34" t="str">
        <f>IFERROR(IF((INDEX('[3]Riesgos de Corrupción'!$B$11:$V$102,MATCH('Controles de Corrupción'!C145,'[3]Riesgos de Corrupción'!$B$11:$B$102,0),17)-AH145&lt;=1),"Rara vez",IF((INDEX('[3]Riesgos de Corrupción'!$B$11:$V$102,MATCH('Controles de Corrupción'!C145,'[3]Riesgos de Corrupción'!$B$11:$B$102,0),17)-AH145&lt;=2),"Improbable",IF((INDEX('[3]Riesgos de Corrupción'!$B$11:$V$102,MATCH('Controles de Corrupción'!C145,'[3]Riesgos de Corrupción'!$B$11:$B$102,0),17)-AH145&lt;=3),"Posible",IF((INDEX('[3]Riesgos de Corrupción'!$B$11:$V$102,MATCH('Controles de Corrupción'!C145,'[3]Riesgos de Corrupción'!$B$11:$B$102,0),17)-AH145&lt;=4),"Probable",IF((INDEX('[3]Riesgos de Corrupción'!$B$11:$V$102,MATCH('Controles de Corrupción'!C145,'[3]Riesgos de Corrupción'!$B$11:$B$102,0),17)-AH145&lt;=5),"Casi seguro")))))," ")</f>
        <v xml:space="preserve"> </v>
      </c>
      <c r="AJ145" s="8" t="str">
        <f>IFERROR(IF(OR(AND(AF145="Fuerte",H145="No disminuye"),AND(AF145="Moderado",H145="Indirectamente"),AND(AF145="Moderado",H145="No disminuye"),AND(INDEX('[3]Riesgos de Corrupción'!$B$11:$BN$102,MATCH('Controles de Corrupción'!C145,'[3]Riesgos de Corrupción'!$B$11:$B$102,0),63)="Moderado")),0,IF(OR(AND(AF145="Fuerte",H145="Indirectamente"),AND(AF145="Moderado",H145="Directamente"),AND(INDEX('[3]Riesgos de Corrupción'!$B$11:$BN$102,MATCH('Controles de Corrupción'!C145,'[3]Riesgos de Corrupción'!$B$11:$B$102,0),63)="Mayor")),1,IF(AND(AF145="Fuerte",H145="Directamente",AND(INDEX('[3]Riesgos de Corrupción'!$B$11:$BN$102,MATCH('Controles de Corrupción'!C145,'[3]Riesgos de Corrupción'!$B$11:$B$102,0),63)="Catastrófico")),2)))," ")</f>
        <v xml:space="preserve"> </v>
      </c>
      <c r="AK145" s="19" t="str">
        <f t="shared" si="78"/>
        <v xml:space="preserve"> </v>
      </c>
      <c r="AL145" s="19" t="str">
        <f>IFERROR(IF((INDEX('[3]Riesgos de Corrupción'!$B$11:$BN$102,MATCH('Controles de Corrupción'!C145,'[3]Riesgos de Corrupción'!$B$11:$B$102,0),62)-AK145&lt;=3),"Moderado",IF((INDEX('[3]Riesgos de Corrupción'!$B$11:$BN$102,MATCH('Controles de Corrupción'!C145,'[3]Riesgos de Corrupción'!$B$11:$B$102,0),62)-AK145&lt;=4),"Mayor",IF((INDEX('[3]Riesgos de Corrupción'!$B$11:$BN$102,MATCH('Controles de Corrupción'!C145,'[3]Riesgos de Corrupción'!$B$11:$B$102,0),62)-AK145&lt;=5),"Catastrófico")))," ")</f>
        <v xml:space="preserve"> </v>
      </c>
      <c r="AM145" s="19" t="str">
        <f t="shared" si="79"/>
        <v xml:space="preserve"> </v>
      </c>
      <c r="AN145" s="21" t="str">
        <f t="shared" si="80"/>
        <v xml:space="preserve"> </v>
      </c>
      <c r="AO145" s="70"/>
      <c r="AP145" s="454"/>
      <c r="AQ145" s="454"/>
      <c r="AR145" s="454"/>
      <c r="AS145" s="454"/>
      <c r="AT145" s="454"/>
      <c r="AU145" s="454"/>
      <c r="AV145" s="454"/>
      <c r="AW145" s="427"/>
      <c r="AX145" s="357"/>
      <c r="AY145" s="70"/>
      <c r="AZ145" s="70"/>
    </row>
    <row r="146" spans="2:52" ht="57.75" customHeight="1" x14ac:dyDescent="0.3">
      <c r="B146" s="444" t="str">
        <f t="shared" si="59"/>
        <v>-</v>
      </c>
      <c r="C146" s="18"/>
      <c r="D146" s="23"/>
      <c r="E146" s="22"/>
      <c r="F146" s="117"/>
      <c r="G146" s="116"/>
      <c r="H146" s="22"/>
      <c r="I146" s="18"/>
      <c r="J146" s="348">
        <f t="shared" si="60"/>
        <v>0</v>
      </c>
      <c r="K146" s="18"/>
      <c r="L146" s="348">
        <f t="shared" si="61"/>
        <v>0</v>
      </c>
      <c r="M146" s="18"/>
      <c r="N146" s="348">
        <f t="shared" si="62"/>
        <v>0</v>
      </c>
      <c r="O146" s="18"/>
      <c r="P146" s="348">
        <f t="shared" si="63"/>
        <v>0</v>
      </c>
      <c r="Q146" s="18"/>
      <c r="R146" s="348">
        <f t="shared" si="64"/>
        <v>0</v>
      </c>
      <c r="S146" s="18"/>
      <c r="T146" s="348">
        <f t="shared" si="65"/>
        <v>0</v>
      </c>
      <c r="U146" s="18"/>
      <c r="V146" s="348">
        <f t="shared" si="66"/>
        <v>0</v>
      </c>
      <c r="W146" s="19" t="str">
        <f t="shared" si="67"/>
        <v xml:space="preserve"> </v>
      </c>
      <c r="X146" s="19" t="str">
        <f t="shared" si="68"/>
        <v xml:space="preserve"> </v>
      </c>
      <c r="Y146" s="19" t="str">
        <f t="shared" si="69"/>
        <v/>
      </c>
      <c r="Z146" s="22"/>
      <c r="AA146" s="19" t="str">
        <f t="shared" si="70"/>
        <v/>
      </c>
      <c r="AB146" s="19" t="str">
        <f t="shared" si="71"/>
        <v xml:space="preserve"> </v>
      </c>
      <c r="AC146" s="19" t="str">
        <f t="shared" si="72"/>
        <v/>
      </c>
      <c r="AD146" s="19" t="str">
        <f t="shared" si="73"/>
        <v xml:space="preserve"> </v>
      </c>
      <c r="AE146" s="114" t="str">
        <f t="shared" si="74"/>
        <v xml:space="preserve"> </v>
      </c>
      <c r="AF146" s="19" t="str">
        <f t="shared" si="75"/>
        <v xml:space="preserve"> </v>
      </c>
      <c r="AG146" s="560">
        <f t="shared" si="76"/>
        <v>0</v>
      </c>
      <c r="AH146" s="45" t="str">
        <f t="shared" si="77"/>
        <v xml:space="preserve"> </v>
      </c>
      <c r="AI146" s="34" t="str">
        <f>IFERROR(IF((INDEX('[3]Riesgos de Corrupción'!$B$11:$V$102,MATCH('Controles de Corrupción'!C146,'[3]Riesgos de Corrupción'!$B$11:$B$102,0),17)-AH146&lt;=1),"Rara vez",IF((INDEX('[3]Riesgos de Corrupción'!$B$11:$V$102,MATCH('Controles de Corrupción'!C146,'[3]Riesgos de Corrupción'!$B$11:$B$102,0),17)-AH146&lt;=2),"Improbable",IF((INDEX('[3]Riesgos de Corrupción'!$B$11:$V$102,MATCH('Controles de Corrupción'!C146,'[3]Riesgos de Corrupción'!$B$11:$B$102,0),17)-AH146&lt;=3),"Posible",IF((INDEX('[3]Riesgos de Corrupción'!$B$11:$V$102,MATCH('Controles de Corrupción'!C146,'[3]Riesgos de Corrupción'!$B$11:$B$102,0),17)-AH146&lt;=4),"Probable",IF((INDEX('[3]Riesgos de Corrupción'!$B$11:$V$102,MATCH('Controles de Corrupción'!C146,'[3]Riesgos de Corrupción'!$B$11:$B$102,0),17)-AH146&lt;=5),"Casi seguro")))))," ")</f>
        <v xml:space="preserve"> </v>
      </c>
      <c r="AJ146" s="8" t="str">
        <f>IFERROR(IF(OR(AND(AF146="Fuerte",H146="No disminuye"),AND(AF146="Moderado",H146="Indirectamente"),AND(AF146="Moderado",H146="No disminuye"),AND(INDEX('[3]Riesgos de Corrupción'!$B$11:$BN$102,MATCH('Controles de Corrupción'!C146,'[3]Riesgos de Corrupción'!$B$11:$B$102,0),63)="Moderado")),0,IF(OR(AND(AF146="Fuerte",H146="Indirectamente"),AND(AF146="Moderado",H146="Directamente"),AND(INDEX('[3]Riesgos de Corrupción'!$B$11:$BN$102,MATCH('Controles de Corrupción'!C146,'[3]Riesgos de Corrupción'!$B$11:$B$102,0),63)="Mayor")),1,IF(AND(AF146="Fuerte",H146="Directamente",AND(INDEX('[3]Riesgos de Corrupción'!$B$11:$BN$102,MATCH('Controles de Corrupción'!C146,'[3]Riesgos de Corrupción'!$B$11:$B$102,0),63)="Catastrófico")),2)))," ")</f>
        <v xml:space="preserve"> </v>
      </c>
      <c r="AK146" s="19" t="str">
        <f t="shared" si="78"/>
        <v xml:space="preserve"> </v>
      </c>
      <c r="AL146" s="19" t="str">
        <f>IFERROR(IF((INDEX('[3]Riesgos de Corrupción'!$B$11:$BN$102,MATCH('Controles de Corrupción'!C146,'[3]Riesgos de Corrupción'!$B$11:$B$102,0),62)-AK146&lt;=3),"Moderado",IF((INDEX('[3]Riesgos de Corrupción'!$B$11:$BN$102,MATCH('Controles de Corrupción'!C146,'[3]Riesgos de Corrupción'!$B$11:$B$102,0),62)-AK146&lt;=4),"Mayor",IF((INDEX('[3]Riesgos de Corrupción'!$B$11:$BN$102,MATCH('Controles de Corrupción'!C146,'[3]Riesgos de Corrupción'!$B$11:$B$102,0),62)-AK146&lt;=5),"Catastrófico")))," ")</f>
        <v xml:space="preserve"> </v>
      </c>
      <c r="AM146" s="19" t="str">
        <f t="shared" si="79"/>
        <v xml:space="preserve"> </v>
      </c>
      <c r="AN146" s="21" t="str">
        <f t="shared" si="80"/>
        <v xml:space="preserve"> </v>
      </c>
      <c r="AO146" s="70"/>
      <c r="AP146" s="454"/>
      <c r="AQ146" s="454"/>
      <c r="AR146" s="454"/>
      <c r="AS146" s="454"/>
      <c r="AT146" s="454"/>
      <c r="AU146" s="454"/>
      <c r="AV146" s="454"/>
      <c r="AW146" s="427"/>
      <c r="AX146" s="357"/>
      <c r="AY146" s="70"/>
      <c r="AZ146" s="70"/>
    </row>
    <row r="147" spans="2:52" ht="57.75" customHeight="1" x14ac:dyDescent="0.3">
      <c r="B147" s="444" t="str">
        <f t="shared" si="59"/>
        <v>-</v>
      </c>
      <c r="C147" s="18"/>
      <c r="D147" s="23"/>
      <c r="E147" s="22"/>
      <c r="F147" s="117"/>
      <c r="G147" s="116"/>
      <c r="H147" s="22"/>
      <c r="I147" s="18"/>
      <c r="J147" s="348">
        <f t="shared" si="60"/>
        <v>0</v>
      </c>
      <c r="K147" s="18"/>
      <c r="L147" s="348">
        <f t="shared" si="61"/>
        <v>0</v>
      </c>
      <c r="M147" s="18"/>
      <c r="N147" s="348">
        <f t="shared" si="62"/>
        <v>0</v>
      </c>
      <c r="O147" s="18"/>
      <c r="P147" s="348">
        <f t="shared" si="63"/>
        <v>0</v>
      </c>
      <c r="Q147" s="18"/>
      <c r="R147" s="348">
        <f t="shared" si="64"/>
        <v>0</v>
      </c>
      <c r="S147" s="18"/>
      <c r="T147" s="348">
        <f t="shared" si="65"/>
        <v>0</v>
      </c>
      <c r="U147" s="18"/>
      <c r="V147" s="348">
        <f t="shared" si="66"/>
        <v>0</v>
      </c>
      <c r="W147" s="19" t="str">
        <f t="shared" si="67"/>
        <v xml:space="preserve"> </v>
      </c>
      <c r="X147" s="19" t="str">
        <f t="shared" si="68"/>
        <v xml:space="preserve"> </v>
      </c>
      <c r="Y147" s="19" t="str">
        <f t="shared" si="69"/>
        <v/>
      </c>
      <c r="Z147" s="22"/>
      <c r="AA147" s="19" t="str">
        <f t="shared" si="70"/>
        <v/>
      </c>
      <c r="AB147" s="19" t="str">
        <f t="shared" si="71"/>
        <v xml:space="preserve"> </v>
      </c>
      <c r="AC147" s="19" t="str">
        <f t="shared" si="72"/>
        <v/>
      </c>
      <c r="AD147" s="19" t="str">
        <f t="shared" si="73"/>
        <v xml:space="preserve"> </v>
      </c>
      <c r="AE147" s="114" t="str">
        <f t="shared" si="74"/>
        <v xml:space="preserve"> </v>
      </c>
      <c r="AF147" s="19" t="str">
        <f t="shared" si="75"/>
        <v xml:space="preserve"> </v>
      </c>
      <c r="AG147" s="560">
        <f t="shared" si="76"/>
        <v>0</v>
      </c>
      <c r="AH147" s="45" t="str">
        <f t="shared" si="77"/>
        <v xml:space="preserve"> </v>
      </c>
      <c r="AI147" s="34" t="str">
        <f>IFERROR(IF((INDEX('[3]Riesgos de Corrupción'!$B$11:$V$102,MATCH('Controles de Corrupción'!C147,'[3]Riesgos de Corrupción'!$B$11:$B$102,0),17)-AH147&lt;=1),"Rara vez",IF((INDEX('[3]Riesgos de Corrupción'!$B$11:$V$102,MATCH('Controles de Corrupción'!C147,'[3]Riesgos de Corrupción'!$B$11:$B$102,0),17)-AH147&lt;=2),"Improbable",IF((INDEX('[3]Riesgos de Corrupción'!$B$11:$V$102,MATCH('Controles de Corrupción'!C147,'[3]Riesgos de Corrupción'!$B$11:$B$102,0),17)-AH147&lt;=3),"Posible",IF((INDEX('[3]Riesgos de Corrupción'!$B$11:$V$102,MATCH('Controles de Corrupción'!C147,'[3]Riesgos de Corrupción'!$B$11:$B$102,0),17)-AH147&lt;=4),"Probable",IF((INDEX('[3]Riesgos de Corrupción'!$B$11:$V$102,MATCH('Controles de Corrupción'!C147,'[3]Riesgos de Corrupción'!$B$11:$B$102,0),17)-AH147&lt;=5),"Casi seguro")))))," ")</f>
        <v xml:space="preserve"> </v>
      </c>
      <c r="AJ147" s="8" t="str">
        <f>IFERROR(IF(OR(AND(AF147="Fuerte",H147="No disminuye"),AND(AF147="Moderado",H147="Indirectamente"),AND(AF147="Moderado",H147="No disminuye"),AND(INDEX('[3]Riesgos de Corrupción'!$B$11:$BN$102,MATCH('Controles de Corrupción'!C147,'[3]Riesgos de Corrupción'!$B$11:$B$102,0),63)="Moderado")),0,IF(OR(AND(AF147="Fuerte",H147="Indirectamente"),AND(AF147="Moderado",H147="Directamente"),AND(INDEX('[3]Riesgos de Corrupción'!$B$11:$BN$102,MATCH('Controles de Corrupción'!C147,'[3]Riesgos de Corrupción'!$B$11:$B$102,0),63)="Mayor")),1,IF(AND(AF147="Fuerte",H147="Directamente",AND(INDEX('[3]Riesgos de Corrupción'!$B$11:$BN$102,MATCH('Controles de Corrupción'!C147,'[3]Riesgos de Corrupción'!$B$11:$B$102,0),63)="Catastrófico")),2)))," ")</f>
        <v xml:space="preserve"> </v>
      </c>
      <c r="AK147" s="19" t="str">
        <f t="shared" si="78"/>
        <v xml:space="preserve"> </v>
      </c>
      <c r="AL147" s="19" t="str">
        <f>IFERROR(IF((INDEX('[3]Riesgos de Corrupción'!$B$11:$BN$102,MATCH('Controles de Corrupción'!C147,'[3]Riesgos de Corrupción'!$B$11:$B$102,0),62)-AK147&lt;=3),"Moderado",IF((INDEX('[3]Riesgos de Corrupción'!$B$11:$BN$102,MATCH('Controles de Corrupción'!C147,'[3]Riesgos de Corrupción'!$B$11:$B$102,0),62)-AK147&lt;=4),"Mayor",IF((INDEX('[3]Riesgos de Corrupción'!$B$11:$BN$102,MATCH('Controles de Corrupción'!C147,'[3]Riesgos de Corrupción'!$B$11:$B$102,0),62)-AK147&lt;=5),"Catastrófico")))," ")</f>
        <v xml:space="preserve"> </v>
      </c>
      <c r="AM147" s="19" t="str">
        <f t="shared" si="79"/>
        <v xml:space="preserve"> </v>
      </c>
      <c r="AN147" s="21" t="str">
        <f t="shared" si="80"/>
        <v xml:space="preserve"> </v>
      </c>
      <c r="AO147" s="70"/>
      <c r="AP147" s="454"/>
      <c r="AQ147" s="454"/>
      <c r="AR147" s="454"/>
      <c r="AS147" s="454"/>
      <c r="AT147" s="454"/>
      <c r="AU147" s="454"/>
      <c r="AV147" s="454"/>
      <c r="AW147" s="427"/>
      <c r="AX147" s="357"/>
      <c r="AY147" s="70"/>
      <c r="AZ147" s="70"/>
    </row>
    <row r="148" spans="2:52" ht="57.75" customHeight="1" x14ac:dyDescent="0.3">
      <c r="B148" s="444" t="str">
        <f t="shared" si="59"/>
        <v>-</v>
      </c>
      <c r="C148" s="18"/>
      <c r="D148" s="23"/>
      <c r="E148" s="22"/>
      <c r="F148" s="117"/>
      <c r="G148" s="116"/>
      <c r="H148" s="22"/>
      <c r="I148" s="18"/>
      <c r="J148" s="348">
        <f t="shared" si="60"/>
        <v>0</v>
      </c>
      <c r="K148" s="18"/>
      <c r="L148" s="348">
        <f t="shared" si="61"/>
        <v>0</v>
      </c>
      <c r="M148" s="18"/>
      <c r="N148" s="348">
        <f t="shared" si="62"/>
        <v>0</v>
      </c>
      <c r="O148" s="18"/>
      <c r="P148" s="348">
        <f t="shared" si="63"/>
        <v>0</v>
      </c>
      <c r="Q148" s="18"/>
      <c r="R148" s="348">
        <f t="shared" si="64"/>
        <v>0</v>
      </c>
      <c r="S148" s="18"/>
      <c r="T148" s="348">
        <f t="shared" si="65"/>
        <v>0</v>
      </c>
      <c r="U148" s="18"/>
      <c r="V148" s="348">
        <f t="shared" si="66"/>
        <v>0</v>
      </c>
      <c r="W148" s="19" t="str">
        <f t="shared" si="67"/>
        <v xml:space="preserve"> </v>
      </c>
      <c r="X148" s="19" t="str">
        <f t="shared" si="68"/>
        <v xml:space="preserve"> </v>
      </c>
      <c r="Y148" s="19" t="str">
        <f t="shared" si="69"/>
        <v/>
      </c>
      <c r="Z148" s="22"/>
      <c r="AA148" s="19" t="str">
        <f t="shared" si="70"/>
        <v/>
      </c>
      <c r="AB148" s="19" t="str">
        <f t="shared" si="71"/>
        <v xml:space="preserve"> </v>
      </c>
      <c r="AC148" s="19" t="str">
        <f t="shared" si="72"/>
        <v/>
      </c>
      <c r="AD148" s="19" t="str">
        <f t="shared" si="73"/>
        <v xml:space="preserve"> </v>
      </c>
      <c r="AE148" s="114" t="str">
        <f t="shared" si="74"/>
        <v xml:space="preserve"> </v>
      </c>
      <c r="AF148" s="19" t="str">
        <f t="shared" si="75"/>
        <v xml:space="preserve"> </v>
      </c>
      <c r="AG148" s="560">
        <f t="shared" si="76"/>
        <v>0</v>
      </c>
      <c r="AH148" s="45" t="str">
        <f t="shared" si="77"/>
        <v xml:space="preserve"> </v>
      </c>
      <c r="AI148" s="34" t="str">
        <f>IFERROR(IF((INDEX('[3]Riesgos de Corrupción'!$B$11:$V$102,MATCH('Controles de Corrupción'!C148,'[3]Riesgos de Corrupción'!$B$11:$B$102,0),17)-AH148&lt;=1),"Rara vez",IF((INDEX('[3]Riesgos de Corrupción'!$B$11:$V$102,MATCH('Controles de Corrupción'!C148,'[3]Riesgos de Corrupción'!$B$11:$B$102,0),17)-AH148&lt;=2),"Improbable",IF((INDEX('[3]Riesgos de Corrupción'!$B$11:$V$102,MATCH('Controles de Corrupción'!C148,'[3]Riesgos de Corrupción'!$B$11:$B$102,0),17)-AH148&lt;=3),"Posible",IF((INDEX('[3]Riesgos de Corrupción'!$B$11:$V$102,MATCH('Controles de Corrupción'!C148,'[3]Riesgos de Corrupción'!$B$11:$B$102,0),17)-AH148&lt;=4),"Probable",IF((INDEX('[3]Riesgos de Corrupción'!$B$11:$V$102,MATCH('Controles de Corrupción'!C148,'[3]Riesgos de Corrupción'!$B$11:$B$102,0),17)-AH148&lt;=5),"Casi seguro")))))," ")</f>
        <v xml:space="preserve"> </v>
      </c>
      <c r="AJ148" s="8" t="str">
        <f>IFERROR(IF(OR(AND(AF148="Fuerte",H148="No disminuye"),AND(AF148="Moderado",H148="Indirectamente"),AND(AF148="Moderado",H148="No disminuye"),AND(INDEX('[3]Riesgos de Corrupción'!$B$11:$BN$102,MATCH('Controles de Corrupción'!C148,'[3]Riesgos de Corrupción'!$B$11:$B$102,0),63)="Moderado")),0,IF(OR(AND(AF148="Fuerte",H148="Indirectamente"),AND(AF148="Moderado",H148="Directamente"),AND(INDEX('[3]Riesgos de Corrupción'!$B$11:$BN$102,MATCH('Controles de Corrupción'!C148,'[3]Riesgos de Corrupción'!$B$11:$B$102,0),63)="Mayor")),1,IF(AND(AF148="Fuerte",H148="Directamente",AND(INDEX('[3]Riesgos de Corrupción'!$B$11:$BN$102,MATCH('Controles de Corrupción'!C148,'[3]Riesgos de Corrupción'!$B$11:$B$102,0),63)="Catastrófico")),2)))," ")</f>
        <v xml:space="preserve"> </v>
      </c>
      <c r="AK148" s="19" t="str">
        <f t="shared" si="78"/>
        <v xml:space="preserve"> </v>
      </c>
      <c r="AL148" s="19" t="str">
        <f>IFERROR(IF((INDEX('[3]Riesgos de Corrupción'!$B$11:$BN$102,MATCH('Controles de Corrupción'!C148,'[3]Riesgos de Corrupción'!$B$11:$B$102,0),62)-AK148&lt;=3),"Moderado",IF((INDEX('[3]Riesgos de Corrupción'!$B$11:$BN$102,MATCH('Controles de Corrupción'!C148,'[3]Riesgos de Corrupción'!$B$11:$B$102,0),62)-AK148&lt;=4),"Mayor",IF((INDEX('[3]Riesgos de Corrupción'!$B$11:$BN$102,MATCH('Controles de Corrupción'!C148,'[3]Riesgos de Corrupción'!$B$11:$B$102,0),62)-AK148&lt;=5),"Catastrófico")))," ")</f>
        <v xml:space="preserve"> </v>
      </c>
      <c r="AM148" s="19" t="str">
        <f t="shared" si="79"/>
        <v xml:space="preserve"> </v>
      </c>
      <c r="AN148" s="21" t="str">
        <f t="shared" si="80"/>
        <v xml:space="preserve"> </v>
      </c>
      <c r="AO148" s="70"/>
      <c r="AP148" s="454"/>
      <c r="AQ148" s="454"/>
      <c r="AR148" s="454"/>
      <c r="AS148" s="454"/>
      <c r="AT148" s="454"/>
      <c r="AU148" s="454"/>
      <c r="AV148" s="454"/>
      <c r="AW148" s="427"/>
      <c r="AX148" s="357"/>
      <c r="AY148" s="70"/>
      <c r="AZ148" s="70"/>
    </row>
    <row r="149" spans="2:52" ht="57.75" customHeight="1" x14ac:dyDescent="0.3">
      <c r="B149" s="444" t="str">
        <f t="shared" si="59"/>
        <v>-</v>
      </c>
      <c r="C149" s="18"/>
      <c r="D149" s="23"/>
      <c r="E149" s="22"/>
      <c r="F149" s="117"/>
      <c r="G149" s="116"/>
      <c r="H149" s="22"/>
      <c r="I149" s="18"/>
      <c r="J149" s="348">
        <f t="shared" si="60"/>
        <v>0</v>
      </c>
      <c r="K149" s="18"/>
      <c r="L149" s="348">
        <f t="shared" si="61"/>
        <v>0</v>
      </c>
      <c r="M149" s="18"/>
      <c r="N149" s="348">
        <f t="shared" si="62"/>
        <v>0</v>
      </c>
      <c r="O149" s="18"/>
      <c r="P149" s="348">
        <f t="shared" si="63"/>
        <v>0</v>
      </c>
      <c r="Q149" s="18"/>
      <c r="R149" s="348">
        <f t="shared" si="64"/>
        <v>0</v>
      </c>
      <c r="S149" s="18"/>
      <c r="T149" s="348">
        <f t="shared" si="65"/>
        <v>0</v>
      </c>
      <c r="U149" s="18"/>
      <c r="V149" s="348">
        <f t="shared" si="66"/>
        <v>0</v>
      </c>
      <c r="W149" s="19" t="str">
        <f t="shared" si="67"/>
        <v xml:space="preserve"> </v>
      </c>
      <c r="X149" s="19" t="str">
        <f t="shared" si="68"/>
        <v xml:space="preserve"> </v>
      </c>
      <c r="Y149" s="19" t="str">
        <f t="shared" si="69"/>
        <v/>
      </c>
      <c r="Z149" s="22"/>
      <c r="AA149" s="19" t="str">
        <f t="shared" si="70"/>
        <v/>
      </c>
      <c r="AB149" s="19" t="str">
        <f t="shared" si="71"/>
        <v xml:space="preserve"> </v>
      </c>
      <c r="AC149" s="19" t="str">
        <f t="shared" si="72"/>
        <v/>
      </c>
      <c r="AD149" s="19" t="str">
        <f t="shared" si="73"/>
        <v xml:space="preserve"> </v>
      </c>
      <c r="AE149" s="114" t="str">
        <f t="shared" si="74"/>
        <v xml:space="preserve"> </v>
      </c>
      <c r="AF149" s="19" t="str">
        <f t="shared" si="75"/>
        <v xml:space="preserve"> </v>
      </c>
      <c r="AG149" s="560">
        <f t="shared" si="76"/>
        <v>0</v>
      </c>
      <c r="AH149" s="45" t="str">
        <f t="shared" si="77"/>
        <v xml:space="preserve"> </v>
      </c>
      <c r="AI149" s="34" t="str">
        <f>IFERROR(IF((INDEX('[3]Riesgos de Corrupción'!$B$11:$V$102,MATCH('Controles de Corrupción'!C149,'[3]Riesgos de Corrupción'!$B$11:$B$102,0),17)-AH149&lt;=1),"Rara vez",IF((INDEX('[3]Riesgos de Corrupción'!$B$11:$V$102,MATCH('Controles de Corrupción'!C149,'[3]Riesgos de Corrupción'!$B$11:$B$102,0),17)-AH149&lt;=2),"Improbable",IF((INDEX('[3]Riesgos de Corrupción'!$B$11:$V$102,MATCH('Controles de Corrupción'!C149,'[3]Riesgos de Corrupción'!$B$11:$B$102,0),17)-AH149&lt;=3),"Posible",IF((INDEX('[3]Riesgos de Corrupción'!$B$11:$V$102,MATCH('Controles de Corrupción'!C149,'[3]Riesgos de Corrupción'!$B$11:$B$102,0),17)-AH149&lt;=4),"Probable",IF((INDEX('[3]Riesgos de Corrupción'!$B$11:$V$102,MATCH('Controles de Corrupción'!C149,'[3]Riesgos de Corrupción'!$B$11:$B$102,0),17)-AH149&lt;=5),"Casi seguro")))))," ")</f>
        <v xml:space="preserve"> </v>
      </c>
      <c r="AJ149" s="8" t="str">
        <f>IFERROR(IF(OR(AND(AF149="Fuerte",H149="No disminuye"),AND(AF149="Moderado",H149="Indirectamente"),AND(AF149="Moderado",H149="No disminuye"),AND(INDEX('[3]Riesgos de Corrupción'!$B$11:$BN$102,MATCH('Controles de Corrupción'!C149,'[3]Riesgos de Corrupción'!$B$11:$B$102,0),63)="Moderado")),0,IF(OR(AND(AF149="Fuerte",H149="Indirectamente"),AND(AF149="Moderado",H149="Directamente"),AND(INDEX('[3]Riesgos de Corrupción'!$B$11:$BN$102,MATCH('Controles de Corrupción'!C149,'[3]Riesgos de Corrupción'!$B$11:$B$102,0),63)="Mayor")),1,IF(AND(AF149="Fuerte",H149="Directamente",AND(INDEX('[3]Riesgos de Corrupción'!$B$11:$BN$102,MATCH('Controles de Corrupción'!C149,'[3]Riesgos de Corrupción'!$B$11:$B$102,0),63)="Catastrófico")),2)))," ")</f>
        <v xml:space="preserve"> </v>
      </c>
      <c r="AK149" s="19" t="str">
        <f t="shared" si="78"/>
        <v xml:space="preserve"> </v>
      </c>
      <c r="AL149" s="19" t="str">
        <f>IFERROR(IF((INDEX('[3]Riesgos de Corrupción'!$B$11:$BN$102,MATCH('Controles de Corrupción'!C149,'[3]Riesgos de Corrupción'!$B$11:$B$102,0),62)-AK149&lt;=3),"Moderado",IF((INDEX('[3]Riesgos de Corrupción'!$B$11:$BN$102,MATCH('Controles de Corrupción'!C149,'[3]Riesgos de Corrupción'!$B$11:$B$102,0),62)-AK149&lt;=4),"Mayor",IF((INDEX('[3]Riesgos de Corrupción'!$B$11:$BN$102,MATCH('Controles de Corrupción'!C149,'[3]Riesgos de Corrupción'!$B$11:$B$102,0),62)-AK149&lt;=5),"Catastrófico")))," ")</f>
        <v xml:space="preserve"> </v>
      </c>
      <c r="AM149" s="19" t="str">
        <f t="shared" si="79"/>
        <v xml:space="preserve"> </v>
      </c>
      <c r="AN149" s="21" t="str">
        <f t="shared" si="80"/>
        <v xml:space="preserve"> </v>
      </c>
      <c r="AO149" s="70"/>
      <c r="AP149" s="454"/>
      <c r="AQ149" s="454"/>
      <c r="AR149" s="454"/>
      <c r="AS149" s="454"/>
      <c r="AT149" s="454"/>
      <c r="AU149" s="454"/>
      <c r="AV149" s="454"/>
      <c r="AW149" s="427"/>
      <c r="AX149" s="357"/>
      <c r="AY149" s="70"/>
      <c r="AZ149" s="70"/>
    </row>
    <row r="150" spans="2:52" ht="57.75" customHeight="1" x14ac:dyDescent="0.3">
      <c r="B150" s="444" t="str">
        <f t="shared" si="59"/>
        <v>-</v>
      </c>
      <c r="C150" s="18"/>
      <c r="D150" s="23"/>
      <c r="E150" s="22"/>
      <c r="F150" s="117"/>
      <c r="G150" s="116"/>
      <c r="H150" s="22"/>
      <c r="I150" s="18"/>
      <c r="J150" s="348">
        <f t="shared" si="60"/>
        <v>0</v>
      </c>
      <c r="K150" s="18"/>
      <c r="L150" s="348">
        <f t="shared" si="61"/>
        <v>0</v>
      </c>
      <c r="M150" s="18"/>
      <c r="N150" s="348">
        <f t="shared" si="62"/>
        <v>0</v>
      </c>
      <c r="O150" s="18"/>
      <c r="P150" s="348">
        <f t="shared" si="63"/>
        <v>0</v>
      </c>
      <c r="Q150" s="18"/>
      <c r="R150" s="348">
        <f t="shared" si="64"/>
        <v>0</v>
      </c>
      <c r="S150" s="18"/>
      <c r="T150" s="348">
        <f t="shared" si="65"/>
        <v>0</v>
      </c>
      <c r="U150" s="18"/>
      <c r="V150" s="348">
        <f t="shared" si="66"/>
        <v>0</v>
      </c>
      <c r="W150" s="19" t="str">
        <f t="shared" si="67"/>
        <v xml:space="preserve"> </v>
      </c>
      <c r="X150" s="19" t="str">
        <f t="shared" si="68"/>
        <v xml:space="preserve"> </v>
      </c>
      <c r="Y150" s="19" t="str">
        <f t="shared" si="69"/>
        <v/>
      </c>
      <c r="Z150" s="22"/>
      <c r="AA150" s="19" t="str">
        <f t="shared" si="70"/>
        <v/>
      </c>
      <c r="AB150" s="19" t="str">
        <f t="shared" si="71"/>
        <v xml:space="preserve"> </v>
      </c>
      <c r="AC150" s="19" t="str">
        <f t="shared" si="72"/>
        <v/>
      </c>
      <c r="AD150" s="19" t="str">
        <f t="shared" si="73"/>
        <v xml:space="preserve"> </v>
      </c>
      <c r="AE150" s="114" t="str">
        <f t="shared" si="74"/>
        <v xml:space="preserve"> </v>
      </c>
      <c r="AF150" s="19" t="str">
        <f t="shared" si="75"/>
        <v xml:space="preserve"> </v>
      </c>
      <c r="AG150" s="560">
        <f t="shared" si="76"/>
        <v>0</v>
      </c>
      <c r="AH150" s="45" t="str">
        <f t="shared" si="77"/>
        <v xml:space="preserve"> </v>
      </c>
      <c r="AI150" s="34" t="str">
        <f>IFERROR(IF((INDEX('[3]Riesgos de Corrupción'!$B$11:$V$102,MATCH('Controles de Corrupción'!C150,'[3]Riesgos de Corrupción'!$B$11:$B$102,0),17)-AH150&lt;=1),"Rara vez",IF((INDEX('[3]Riesgos de Corrupción'!$B$11:$V$102,MATCH('Controles de Corrupción'!C150,'[3]Riesgos de Corrupción'!$B$11:$B$102,0),17)-AH150&lt;=2),"Improbable",IF((INDEX('[3]Riesgos de Corrupción'!$B$11:$V$102,MATCH('Controles de Corrupción'!C150,'[3]Riesgos de Corrupción'!$B$11:$B$102,0),17)-AH150&lt;=3),"Posible",IF((INDEX('[3]Riesgos de Corrupción'!$B$11:$V$102,MATCH('Controles de Corrupción'!C150,'[3]Riesgos de Corrupción'!$B$11:$B$102,0),17)-AH150&lt;=4),"Probable",IF((INDEX('[3]Riesgos de Corrupción'!$B$11:$V$102,MATCH('Controles de Corrupción'!C150,'[3]Riesgos de Corrupción'!$B$11:$B$102,0),17)-AH150&lt;=5),"Casi seguro")))))," ")</f>
        <v xml:space="preserve"> </v>
      </c>
      <c r="AJ150" s="8" t="str">
        <f>IFERROR(IF(OR(AND(AF150="Fuerte",H150="No disminuye"),AND(AF150="Moderado",H150="Indirectamente"),AND(AF150="Moderado",H150="No disminuye"),AND(INDEX('[3]Riesgos de Corrupción'!$B$11:$BN$102,MATCH('Controles de Corrupción'!C150,'[3]Riesgos de Corrupción'!$B$11:$B$102,0),63)="Moderado")),0,IF(OR(AND(AF150="Fuerte",H150="Indirectamente"),AND(AF150="Moderado",H150="Directamente"),AND(INDEX('[3]Riesgos de Corrupción'!$B$11:$BN$102,MATCH('Controles de Corrupción'!C150,'[3]Riesgos de Corrupción'!$B$11:$B$102,0),63)="Mayor")),1,IF(AND(AF150="Fuerte",H150="Directamente",AND(INDEX('[3]Riesgos de Corrupción'!$B$11:$BN$102,MATCH('Controles de Corrupción'!C150,'[3]Riesgos de Corrupción'!$B$11:$B$102,0),63)="Catastrófico")),2)))," ")</f>
        <v xml:space="preserve"> </v>
      </c>
      <c r="AK150" s="19" t="str">
        <f t="shared" si="78"/>
        <v xml:space="preserve"> </v>
      </c>
      <c r="AL150" s="19" t="str">
        <f>IFERROR(IF((INDEX('[3]Riesgos de Corrupción'!$B$11:$BN$102,MATCH('Controles de Corrupción'!C150,'[3]Riesgos de Corrupción'!$B$11:$B$102,0),62)-AK150&lt;=3),"Moderado",IF((INDEX('[3]Riesgos de Corrupción'!$B$11:$BN$102,MATCH('Controles de Corrupción'!C150,'[3]Riesgos de Corrupción'!$B$11:$B$102,0),62)-AK150&lt;=4),"Mayor",IF((INDEX('[3]Riesgos de Corrupción'!$B$11:$BN$102,MATCH('Controles de Corrupción'!C150,'[3]Riesgos de Corrupción'!$B$11:$B$102,0),62)-AK150&lt;=5),"Catastrófico")))," ")</f>
        <v xml:space="preserve"> </v>
      </c>
      <c r="AM150" s="19" t="str">
        <f t="shared" si="79"/>
        <v xml:space="preserve"> </v>
      </c>
      <c r="AN150" s="21" t="str">
        <f t="shared" si="80"/>
        <v xml:space="preserve"> </v>
      </c>
      <c r="AO150" s="70"/>
      <c r="AP150" s="454"/>
      <c r="AQ150" s="454"/>
      <c r="AR150" s="454"/>
      <c r="AS150" s="454"/>
      <c r="AT150" s="454"/>
      <c r="AU150" s="454"/>
      <c r="AV150" s="454"/>
      <c r="AW150" s="427"/>
      <c r="AX150" s="357"/>
      <c r="AY150" s="70"/>
      <c r="AZ150" s="70"/>
    </row>
    <row r="151" spans="2:52" ht="57.75" customHeight="1" x14ac:dyDescent="0.3">
      <c r="B151" s="444" t="str">
        <f t="shared" si="59"/>
        <v>-</v>
      </c>
      <c r="C151" s="18"/>
      <c r="D151" s="23"/>
      <c r="E151" s="22"/>
      <c r="F151" s="117"/>
      <c r="G151" s="116"/>
      <c r="H151" s="22"/>
      <c r="I151" s="18"/>
      <c r="J151" s="348">
        <f t="shared" si="60"/>
        <v>0</v>
      </c>
      <c r="K151" s="18"/>
      <c r="L151" s="348">
        <f t="shared" si="61"/>
        <v>0</v>
      </c>
      <c r="M151" s="18"/>
      <c r="N151" s="348">
        <f t="shared" si="62"/>
        <v>0</v>
      </c>
      <c r="O151" s="18"/>
      <c r="P151" s="348">
        <f t="shared" si="63"/>
        <v>0</v>
      </c>
      <c r="Q151" s="18"/>
      <c r="R151" s="348">
        <f t="shared" si="64"/>
        <v>0</v>
      </c>
      <c r="S151" s="18"/>
      <c r="T151" s="348">
        <f t="shared" si="65"/>
        <v>0</v>
      </c>
      <c r="U151" s="18"/>
      <c r="V151" s="348">
        <f t="shared" si="66"/>
        <v>0</v>
      </c>
      <c r="W151" s="19" t="str">
        <f t="shared" si="67"/>
        <v xml:space="preserve"> </v>
      </c>
      <c r="X151" s="19" t="str">
        <f t="shared" si="68"/>
        <v xml:space="preserve"> </v>
      </c>
      <c r="Y151" s="19" t="str">
        <f t="shared" si="69"/>
        <v/>
      </c>
      <c r="Z151" s="22"/>
      <c r="AA151" s="19" t="str">
        <f t="shared" si="70"/>
        <v/>
      </c>
      <c r="AB151" s="19" t="str">
        <f t="shared" si="71"/>
        <v xml:space="preserve"> </v>
      </c>
      <c r="AC151" s="19" t="str">
        <f t="shared" si="72"/>
        <v/>
      </c>
      <c r="AD151" s="19" t="str">
        <f t="shared" si="73"/>
        <v xml:space="preserve"> </v>
      </c>
      <c r="AE151" s="114" t="str">
        <f t="shared" si="74"/>
        <v xml:space="preserve"> </v>
      </c>
      <c r="AF151" s="19" t="str">
        <f t="shared" si="75"/>
        <v xml:space="preserve"> </v>
      </c>
      <c r="AG151" s="560">
        <f t="shared" si="76"/>
        <v>0</v>
      </c>
      <c r="AH151" s="45" t="str">
        <f t="shared" si="77"/>
        <v xml:space="preserve"> </v>
      </c>
      <c r="AI151" s="34" t="str">
        <f>IFERROR(IF((INDEX('[3]Riesgos de Corrupción'!$B$11:$V$102,MATCH('Controles de Corrupción'!C151,'[3]Riesgos de Corrupción'!$B$11:$B$102,0),17)-AH151&lt;=1),"Rara vez",IF((INDEX('[3]Riesgos de Corrupción'!$B$11:$V$102,MATCH('Controles de Corrupción'!C151,'[3]Riesgos de Corrupción'!$B$11:$B$102,0),17)-AH151&lt;=2),"Improbable",IF((INDEX('[3]Riesgos de Corrupción'!$B$11:$V$102,MATCH('Controles de Corrupción'!C151,'[3]Riesgos de Corrupción'!$B$11:$B$102,0),17)-AH151&lt;=3),"Posible",IF((INDEX('[3]Riesgos de Corrupción'!$B$11:$V$102,MATCH('Controles de Corrupción'!C151,'[3]Riesgos de Corrupción'!$B$11:$B$102,0),17)-AH151&lt;=4),"Probable",IF((INDEX('[3]Riesgos de Corrupción'!$B$11:$V$102,MATCH('Controles de Corrupción'!C151,'[3]Riesgos de Corrupción'!$B$11:$B$102,0),17)-AH151&lt;=5),"Casi seguro")))))," ")</f>
        <v xml:space="preserve"> </v>
      </c>
      <c r="AJ151" s="8" t="str">
        <f>IFERROR(IF(OR(AND(AF151="Fuerte",H151="No disminuye"),AND(AF151="Moderado",H151="Indirectamente"),AND(AF151="Moderado",H151="No disminuye"),AND(INDEX('[3]Riesgos de Corrupción'!$B$11:$BN$102,MATCH('Controles de Corrupción'!C151,'[3]Riesgos de Corrupción'!$B$11:$B$102,0),63)="Moderado")),0,IF(OR(AND(AF151="Fuerte",H151="Indirectamente"),AND(AF151="Moderado",H151="Directamente"),AND(INDEX('[3]Riesgos de Corrupción'!$B$11:$BN$102,MATCH('Controles de Corrupción'!C151,'[3]Riesgos de Corrupción'!$B$11:$B$102,0),63)="Mayor")),1,IF(AND(AF151="Fuerte",H151="Directamente",AND(INDEX('[3]Riesgos de Corrupción'!$B$11:$BN$102,MATCH('Controles de Corrupción'!C151,'[3]Riesgos de Corrupción'!$B$11:$B$102,0),63)="Catastrófico")),2)))," ")</f>
        <v xml:space="preserve"> </v>
      </c>
      <c r="AK151" s="19" t="str">
        <f t="shared" si="78"/>
        <v xml:space="preserve"> </v>
      </c>
      <c r="AL151" s="19" t="str">
        <f>IFERROR(IF((INDEX('[3]Riesgos de Corrupción'!$B$11:$BN$102,MATCH('Controles de Corrupción'!C151,'[3]Riesgos de Corrupción'!$B$11:$B$102,0),62)-AK151&lt;=3),"Moderado",IF((INDEX('[3]Riesgos de Corrupción'!$B$11:$BN$102,MATCH('Controles de Corrupción'!C151,'[3]Riesgos de Corrupción'!$B$11:$B$102,0),62)-AK151&lt;=4),"Mayor",IF((INDEX('[3]Riesgos de Corrupción'!$B$11:$BN$102,MATCH('Controles de Corrupción'!C151,'[3]Riesgos de Corrupción'!$B$11:$B$102,0),62)-AK151&lt;=5),"Catastrófico")))," ")</f>
        <v xml:space="preserve"> </v>
      </c>
      <c r="AM151" s="19" t="str">
        <f t="shared" si="79"/>
        <v xml:space="preserve"> </v>
      </c>
      <c r="AN151" s="21" t="str">
        <f t="shared" si="80"/>
        <v xml:space="preserve"> </v>
      </c>
      <c r="AO151" s="70"/>
      <c r="AP151" s="454"/>
      <c r="AQ151" s="454"/>
      <c r="AR151" s="454"/>
      <c r="AS151" s="454"/>
      <c r="AT151" s="454"/>
      <c r="AU151" s="454"/>
      <c r="AV151" s="454"/>
      <c r="AW151" s="427"/>
      <c r="AX151" s="357"/>
      <c r="AY151" s="70"/>
      <c r="AZ151" s="70"/>
    </row>
    <row r="152" spans="2:52" ht="57.75" customHeight="1" x14ac:dyDescent="0.3">
      <c r="B152" s="444" t="str">
        <f t="shared" si="59"/>
        <v>-</v>
      </c>
      <c r="C152" s="18"/>
      <c r="D152" s="23"/>
      <c r="E152" s="22"/>
      <c r="F152" s="117"/>
      <c r="G152" s="116"/>
      <c r="H152" s="22"/>
      <c r="I152" s="18"/>
      <c r="J152" s="348">
        <f t="shared" si="60"/>
        <v>0</v>
      </c>
      <c r="K152" s="18"/>
      <c r="L152" s="348">
        <f t="shared" si="61"/>
        <v>0</v>
      </c>
      <c r="M152" s="18"/>
      <c r="N152" s="348">
        <f t="shared" si="62"/>
        <v>0</v>
      </c>
      <c r="O152" s="18"/>
      <c r="P152" s="348">
        <f t="shared" si="63"/>
        <v>0</v>
      </c>
      <c r="Q152" s="18"/>
      <c r="R152" s="348">
        <f t="shared" si="64"/>
        <v>0</v>
      </c>
      <c r="S152" s="18"/>
      <c r="T152" s="348">
        <f t="shared" si="65"/>
        <v>0</v>
      </c>
      <c r="U152" s="18"/>
      <c r="V152" s="348">
        <f t="shared" si="66"/>
        <v>0</v>
      </c>
      <c r="W152" s="19" t="str">
        <f t="shared" si="67"/>
        <v xml:space="preserve"> </v>
      </c>
      <c r="X152" s="19" t="str">
        <f t="shared" si="68"/>
        <v xml:space="preserve"> </v>
      </c>
      <c r="Y152" s="19" t="str">
        <f t="shared" si="69"/>
        <v/>
      </c>
      <c r="Z152" s="22"/>
      <c r="AA152" s="19" t="str">
        <f t="shared" si="70"/>
        <v/>
      </c>
      <c r="AB152" s="19" t="str">
        <f t="shared" si="71"/>
        <v xml:space="preserve"> </v>
      </c>
      <c r="AC152" s="19" t="str">
        <f t="shared" si="72"/>
        <v/>
      </c>
      <c r="AD152" s="19" t="str">
        <f t="shared" si="73"/>
        <v xml:space="preserve"> </v>
      </c>
      <c r="AE152" s="114" t="str">
        <f t="shared" si="74"/>
        <v xml:space="preserve"> </v>
      </c>
      <c r="AF152" s="19" t="str">
        <f t="shared" si="75"/>
        <v xml:space="preserve"> </v>
      </c>
      <c r="AG152" s="560">
        <f t="shared" si="76"/>
        <v>0</v>
      </c>
      <c r="AH152" s="45" t="str">
        <f t="shared" si="77"/>
        <v xml:space="preserve"> </v>
      </c>
      <c r="AI152" s="34" t="str">
        <f>IFERROR(IF((INDEX('[3]Riesgos de Corrupción'!$B$11:$V$102,MATCH('Controles de Corrupción'!C152,'[3]Riesgos de Corrupción'!$B$11:$B$102,0),17)-AH152&lt;=1),"Rara vez",IF((INDEX('[3]Riesgos de Corrupción'!$B$11:$V$102,MATCH('Controles de Corrupción'!C152,'[3]Riesgos de Corrupción'!$B$11:$B$102,0),17)-AH152&lt;=2),"Improbable",IF((INDEX('[3]Riesgos de Corrupción'!$B$11:$V$102,MATCH('Controles de Corrupción'!C152,'[3]Riesgos de Corrupción'!$B$11:$B$102,0),17)-AH152&lt;=3),"Posible",IF((INDEX('[3]Riesgos de Corrupción'!$B$11:$V$102,MATCH('Controles de Corrupción'!C152,'[3]Riesgos de Corrupción'!$B$11:$B$102,0),17)-AH152&lt;=4),"Probable",IF((INDEX('[3]Riesgos de Corrupción'!$B$11:$V$102,MATCH('Controles de Corrupción'!C152,'[3]Riesgos de Corrupción'!$B$11:$B$102,0),17)-AH152&lt;=5),"Casi seguro")))))," ")</f>
        <v xml:space="preserve"> </v>
      </c>
      <c r="AJ152" s="8" t="str">
        <f>IFERROR(IF(OR(AND(AF152="Fuerte",H152="No disminuye"),AND(AF152="Moderado",H152="Indirectamente"),AND(AF152="Moderado",H152="No disminuye"),AND(INDEX('[3]Riesgos de Corrupción'!$B$11:$BN$102,MATCH('Controles de Corrupción'!C152,'[3]Riesgos de Corrupción'!$B$11:$B$102,0),63)="Moderado")),0,IF(OR(AND(AF152="Fuerte",H152="Indirectamente"),AND(AF152="Moderado",H152="Directamente"),AND(INDEX('[3]Riesgos de Corrupción'!$B$11:$BN$102,MATCH('Controles de Corrupción'!C152,'[3]Riesgos de Corrupción'!$B$11:$B$102,0),63)="Mayor")),1,IF(AND(AF152="Fuerte",H152="Directamente",AND(INDEX('[3]Riesgos de Corrupción'!$B$11:$BN$102,MATCH('Controles de Corrupción'!C152,'[3]Riesgos de Corrupción'!$B$11:$B$102,0),63)="Catastrófico")),2)))," ")</f>
        <v xml:space="preserve"> </v>
      </c>
      <c r="AK152" s="19" t="str">
        <f t="shared" si="78"/>
        <v xml:space="preserve"> </v>
      </c>
      <c r="AL152" s="19" t="str">
        <f>IFERROR(IF((INDEX('[3]Riesgos de Corrupción'!$B$11:$BN$102,MATCH('Controles de Corrupción'!C152,'[3]Riesgos de Corrupción'!$B$11:$B$102,0),62)-AK152&lt;=3),"Moderado",IF((INDEX('[3]Riesgos de Corrupción'!$B$11:$BN$102,MATCH('Controles de Corrupción'!C152,'[3]Riesgos de Corrupción'!$B$11:$B$102,0),62)-AK152&lt;=4),"Mayor",IF((INDEX('[3]Riesgos de Corrupción'!$B$11:$BN$102,MATCH('Controles de Corrupción'!C152,'[3]Riesgos de Corrupción'!$B$11:$B$102,0),62)-AK152&lt;=5),"Catastrófico")))," ")</f>
        <v xml:space="preserve"> </v>
      </c>
      <c r="AM152" s="19" t="str">
        <f t="shared" si="79"/>
        <v xml:space="preserve"> </v>
      </c>
      <c r="AN152" s="21" t="str">
        <f t="shared" si="80"/>
        <v xml:space="preserve"> </v>
      </c>
      <c r="AO152" s="70"/>
      <c r="AP152" s="454"/>
      <c r="AQ152" s="454"/>
      <c r="AR152" s="454"/>
      <c r="AS152" s="454"/>
      <c r="AT152" s="454"/>
      <c r="AU152" s="454"/>
      <c r="AV152" s="454"/>
      <c r="AW152" s="427"/>
      <c r="AX152" s="357"/>
      <c r="AY152" s="70"/>
      <c r="AZ152" s="70"/>
    </row>
    <row r="153" spans="2:52" ht="57.75" customHeight="1" x14ac:dyDescent="0.3">
      <c r="B153" s="444" t="str">
        <f t="shared" si="59"/>
        <v>-</v>
      </c>
      <c r="C153" s="18"/>
      <c r="D153" s="23"/>
      <c r="E153" s="22"/>
      <c r="F153" s="117"/>
      <c r="G153" s="116"/>
      <c r="H153" s="22"/>
      <c r="I153" s="18"/>
      <c r="J153" s="348">
        <f t="shared" si="60"/>
        <v>0</v>
      </c>
      <c r="K153" s="18"/>
      <c r="L153" s="348">
        <f t="shared" si="61"/>
        <v>0</v>
      </c>
      <c r="M153" s="18"/>
      <c r="N153" s="348">
        <f t="shared" si="62"/>
        <v>0</v>
      </c>
      <c r="O153" s="18"/>
      <c r="P153" s="348">
        <f t="shared" si="63"/>
        <v>0</v>
      </c>
      <c r="Q153" s="18"/>
      <c r="R153" s="348">
        <f t="shared" si="64"/>
        <v>0</v>
      </c>
      <c r="S153" s="18"/>
      <c r="T153" s="348">
        <f t="shared" si="65"/>
        <v>0</v>
      </c>
      <c r="U153" s="18"/>
      <c r="V153" s="348">
        <f t="shared" si="66"/>
        <v>0</v>
      </c>
      <c r="W153" s="19" t="str">
        <f t="shared" si="67"/>
        <v xml:space="preserve"> </v>
      </c>
      <c r="X153" s="19" t="str">
        <f t="shared" si="68"/>
        <v xml:space="preserve"> </v>
      </c>
      <c r="Y153" s="19" t="str">
        <f t="shared" si="69"/>
        <v/>
      </c>
      <c r="Z153" s="22"/>
      <c r="AA153" s="19" t="str">
        <f t="shared" si="70"/>
        <v/>
      </c>
      <c r="AB153" s="19" t="str">
        <f t="shared" si="71"/>
        <v xml:space="preserve"> </v>
      </c>
      <c r="AC153" s="19" t="str">
        <f t="shared" si="72"/>
        <v/>
      </c>
      <c r="AD153" s="19" t="str">
        <f t="shared" si="73"/>
        <v xml:space="preserve"> </v>
      </c>
      <c r="AE153" s="114" t="str">
        <f t="shared" si="74"/>
        <v xml:space="preserve"> </v>
      </c>
      <c r="AF153" s="19" t="str">
        <f t="shared" si="75"/>
        <v xml:space="preserve"> </v>
      </c>
      <c r="AG153" s="560">
        <f t="shared" si="76"/>
        <v>0</v>
      </c>
      <c r="AH153" s="45" t="str">
        <f t="shared" si="77"/>
        <v xml:space="preserve"> </v>
      </c>
      <c r="AI153" s="34" t="str">
        <f>IFERROR(IF((INDEX('[3]Riesgos de Corrupción'!$B$11:$V$102,MATCH('Controles de Corrupción'!C153,'[3]Riesgos de Corrupción'!$B$11:$B$102,0),17)-AH153&lt;=1),"Rara vez",IF((INDEX('[3]Riesgos de Corrupción'!$B$11:$V$102,MATCH('Controles de Corrupción'!C153,'[3]Riesgos de Corrupción'!$B$11:$B$102,0),17)-AH153&lt;=2),"Improbable",IF((INDEX('[3]Riesgos de Corrupción'!$B$11:$V$102,MATCH('Controles de Corrupción'!C153,'[3]Riesgos de Corrupción'!$B$11:$B$102,0),17)-AH153&lt;=3),"Posible",IF((INDEX('[3]Riesgos de Corrupción'!$B$11:$V$102,MATCH('Controles de Corrupción'!C153,'[3]Riesgos de Corrupción'!$B$11:$B$102,0),17)-AH153&lt;=4),"Probable",IF((INDEX('[3]Riesgos de Corrupción'!$B$11:$V$102,MATCH('Controles de Corrupción'!C153,'[3]Riesgos de Corrupción'!$B$11:$B$102,0),17)-AH153&lt;=5),"Casi seguro")))))," ")</f>
        <v xml:space="preserve"> </v>
      </c>
      <c r="AJ153" s="8" t="str">
        <f>IFERROR(IF(OR(AND(AF153="Fuerte",H153="No disminuye"),AND(AF153="Moderado",H153="Indirectamente"),AND(AF153="Moderado",H153="No disminuye"),AND(INDEX('[3]Riesgos de Corrupción'!$B$11:$BN$102,MATCH('Controles de Corrupción'!C153,'[3]Riesgos de Corrupción'!$B$11:$B$102,0),63)="Moderado")),0,IF(OR(AND(AF153="Fuerte",H153="Indirectamente"),AND(AF153="Moderado",H153="Directamente"),AND(INDEX('[3]Riesgos de Corrupción'!$B$11:$BN$102,MATCH('Controles de Corrupción'!C153,'[3]Riesgos de Corrupción'!$B$11:$B$102,0),63)="Mayor")),1,IF(AND(AF153="Fuerte",H153="Directamente",AND(INDEX('[3]Riesgos de Corrupción'!$B$11:$BN$102,MATCH('Controles de Corrupción'!C153,'[3]Riesgos de Corrupción'!$B$11:$B$102,0),63)="Catastrófico")),2)))," ")</f>
        <v xml:space="preserve"> </v>
      </c>
      <c r="AK153" s="19" t="str">
        <f t="shared" si="78"/>
        <v xml:space="preserve"> </v>
      </c>
      <c r="AL153" s="19" t="str">
        <f>IFERROR(IF((INDEX('[3]Riesgos de Corrupción'!$B$11:$BN$102,MATCH('Controles de Corrupción'!C153,'[3]Riesgos de Corrupción'!$B$11:$B$102,0),62)-AK153&lt;=3),"Moderado",IF((INDEX('[3]Riesgos de Corrupción'!$B$11:$BN$102,MATCH('Controles de Corrupción'!C153,'[3]Riesgos de Corrupción'!$B$11:$B$102,0),62)-AK153&lt;=4),"Mayor",IF((INDEX('[3]Riesgos de Corrupción'!$B$11:$BN$102,MATCH('Controles de Corrupción'!C153,'[3]Riesgos de Corrupción'!$B$11:$B$102,0),62)-AK153&lt;=5),"Catastrófico")))," ")</f>
        <v xml:space="preserve"> </v>
      </c>
      <c r="AM153" s="19" t="str">
        <f t="shared" si="79"/>
        <v xml:space="preserve"> </v>
      </c>
      <c r="AN153" s="21" t="str">
        <f t="shared" si="80"/>
        <v xml:space="preserve"> </v>
      </c>
      <c r="AO153" s="70"/>
      <c r="AP153" s="454"/>
      <c r="AQ153" s="454"/>
      <c r="AR153" s="454"/>
      <c r="AS153" s="454"/>
      <c r="AT153" s="454"/>
      <c r="AU153" s="454"/>
      <c r="AV153" s="454"/>
      <c r="AW153" s="427"/>
      <c r="AX153" s="357"/>
      <c r="AY153" s="70"/>
      <c r="AZ153" s="70"/>
    </row>
    <row r="154" spans="2:52" ht="57.75" customHeight="1" x14ac:dyDescent="0.3">
      <c r="B154" s="444" t="str">
        <f t="shared" si="59"/>
        <v>-</v>
      </c>
      <c r="C154" s="18"/>
      <c r="D154" s="23"/>
      <c r="E154" s="22"/>
      <c r="F154" s="117"/>
      <c r="G154" s="116"/>
      <c r="H154" s="22"/>
      <c r="I154" s="18"/>
      <c r="J154" s="348">
        <f t="shared" si="60"/>
        <v>0</v>
      </c>
      <c r="K154" s="18"/>
      <c r="L154" s="348">
        <f t="shared" si="61"/>
        <v>0</v>
      </c>
      <c r="M154" s="18"/>
      <c r="N154" s="348">
        <f t="shared" si="62"/>
        <v>0</v>
      </c>
      <c r="O154" s="18"/>
      <c r="P154" s="348">
        <f t="shared" si="63"/>
        <v>0</v>
      </c>
      <c r="Q154" s="18"/>
      <c r="R154" s="348">
        <f t="shared" si="64"/>
        <v>0</v>
      </c>
      <c r="S154" s="18"/>
      <c r="T154" s="348">
        <f t="shared" si="65"/>
        <v>0</v>
      </c>
      <c r="U154" s="18"/>
      <c r="V154" s="348">
        <f t="shared" si="66"/>
        <v>0</v>
      </c>
      <c r="W154" s="19" t="str">
        <f t="shared" si="67"/>
        <v xml:space="preserve"> </v>
      </c>
      <c r="X154" s="19" t="str">
        <f t="shared" si="68"/>
        <v xml:space="preserve"> </v>
      </c>
      <c r="Y154" s="19" t="str">
        <f t="shared" si="69"/>
        <v/>
      </c>
      <c r="Z154" s="22"/>
      <c r="AA154" s="19" t="str">
        <f t="shared" si="70"/>
        <v/>
      </c>
      <c r="AB154" s="19" t="str">
        <f t="shared" si="71"/>
        <v xml:space="preserve"> </v>
      </c>
      <c r="AC154" s="19" t="str">
        <f t="shared" si="72"/>
        <v/>
      </c>
      <c r="AD154" s="19" t="str">
        <f t="shared" si="73"/>
        <v xml:space="preserve"> </v>
      </c>
      <c r="AE154" s="114" t="str">
        <f t="shared" si="74"/>
        <v xml:space="preserve"> </v>
      </c>
      <c r="AF154" s="19" t="str">
        <f t="shared" si="75"/>
        <v xml:space="preserve"> </v>
      </c>
      <c r="AG154" s="560">
        <f t="shared" si="76"/>
        <v>0</v>
      </c>
      <c r="AH154" s="45" t="str">
        <f t="shared" si="77"/>
        <v xml:space="preserve"> </v>
      </c>
      <c r="AI154" s="34" t="str">
        <f>IFERROR(IF((INDEX('[3]Riesgos de Corrupción'!$B$11:$V$102,MATCH('Controles de Corrupción'!C154,'[3]Riesgos de Corrupción'!$B$11:$B$102,0),17)-AH154&lt;=1),"Rara vez",IF((INDEX('[3]Riesgos de Corrupción'!$B$11:$V$102,MATCH('Controles de Corrupción'!C154,'[3]Riesgos de Corrupción'!$B$11:$B$102,0),17)-AH154&lt;=2),"Improbable",IF((INDEX('[3]Riesgos de Corrupción'!$B$11:$V$102,MATCH('Controles de Corrupción'!C154,'[3]Riesgos de Corrupción'!$B$11:$B$102,0),17)-AH154&lt;=3),"Posible",IF((INDEX('[3]Riesgos de Corrupción'!$B$11:$V$102,MATCH('Controles de Corrupción'!C154,'[3]Riesgos de Corrupción'!$B$11:$B$102,0),17)-AH154&lt;=4),"Probable",IF((INDEX('[3]Riesgos de Corrupción'!$B$11:$V$102,MATCH('Controles de Corrupción'!C154,'[3]Riesgos de Corrupción'!$B$11:$B$102,0),17)-AH154&lt;=5),"Casi seguro")))))," ")</f>
        <v xml:space="preserve"> </v>
      </c>
      <c r="AJ154" s="8" t="str">
        <f>IFERROR(IF(OR(AND(AF154="Fuerte",H154="No disminuye"),AND(AF154="Moderado",H154="Indirectamente"),AND(AF154="Moderado",H154="No disminuye"),AND(INDEX('[3]Riesgos de Corrupción'!$B$11:$BN$102,MATCH('Controles de Corrupción'!C154,'[3]Riesgos de Corrupción'!$B$11:$B$102,0),63)="Moderado")),0,IF(OR(AND(AF154="Fuerte",H154="Indirectamente"),AND(AF154="Moderado",H154="Directamente"),AND(INDEX('[3]Riesgos de Corrupción'!$B$11:$BN$102,MATCH('Controles de Corrupción'!C154,'[3]Riesgos de Corrupción'!$B$11:$B$102,0),63)="Mayor")),1,IF(AND(AF154="Fuerte",H154="Directamente",AND(INDEX('[3]Riesgos de Corrupción'!$B$11:$BN$102,MATCH('Controles de Corrupción'!C154,'[3]Riesgos de Corrupción'!$B$11:$B$102,0),63)="Catastrófico")),2)))," ")</f>
        <v xml:space="preserve"> </v>
      </c>
      <c r="AK154" s="19" t="str">
        <f t="shared" si="78"/>
        <v xml:space="preserve"> </v>
      </c>
      <c r="AL154" s="19" t="str">
        <f>IFERROR(IF((INDEX('[3]Riesgos de Corrupción'!$B$11:$BN$102,MATCH('Controles de Corrupción'!C154,'[3]Riesgos de Corrupción'!$B$11:$B$102,0),62)-AK154&lt;=3),"Moderado",IF((INDEX('[3]Riesgos de Corrupción'!$B$11:$BN$102,MATCH('Controles de Corrupción'!C154,'[3]Riesgos de Corrupción'!$B$11:$B$102,0),62)-AK154&lt;=4),"Mayor",IF((INDEX('[3]Riesgos de Corrupción'!$B$11:$BN$102,MATCH('Controles de Corrupción'!C154,'[3]Riesgos de Corrupción'!$B$11:$B$102,0),62)-AK154&lt;=5),"Catastrófico")))," ")</f>
        <v xml:space="preserve"> </v>
      </c>
      <c r="AM154" s="19" t="str">
        <f t="shared" si="79"/>
        <v xml:space="preserve"> </v>
      </c>
      <c r="AN154" s="21" t="str">
        <f t="shared" si="80"/>
        <v xml:space="preserve"> </v>
      </c>
      <c r="AO154" s="70"/>
      <c r="AP154" s="454"/>
      <c r="AQ154" s="454"/>
      <c r="AR154" s="454"/>
      <c r="AS154" s="454"/>
      <c r="AT154" s="454"/>
      <c r="AU154" s="454"/>
      <c r="AV154" s="454"/>
      <c r="AW154" s="427"/>
      <c r="AX154" s="357"/>
      <c r="AY154" s="70"/>
      <c r="AZ154" s="70"/>
    </row>
    <row r="155" spans="2:52" ht="57.75" customHeight="1" x14ac:dyDescent="0.3">
      <c r="B155" s="444" t="str">
        <f t="shared" si="59"/>
        <v>-</v>
      </c>
      <c r="C155" s="18"/>
      <c r="D155" s="23"/>
      <c r="E155" s="22"/>
      <c r="F155" s="117"/>
      <c r="G155" s="116"/>
      <c r="H155" s="22"/>
      <c r="I155" s="18"/>
      <c r="J155" s="348">
        <f t="shared" si="60"/>
        <v>0</v>
      </c>
      <c r="K155" s="18"/>
      <c r="L155" s="348">
        <f t="shared" si="61"/>
        <v>0</v>
      </c>
      <c r="M155" s="18"/>
      <c r="N155" s="348">
        <f t="shared" si="62"/>
        <v>0</v>
      </c>
      <c r="O155" s="18"/>
      <c r="P155" s="348">
        <f t="shared" si="63"/>
        <v>0</v>
      </c>
      <c r="Q155" s="18"/>
      <c r="R155" s="348">
        <f t="shared" si="64"/>
        <v>0</v>
      </c>
      <c r="S155" s="18"/>
      <c r="T155" s="348">
        <f t="shared" si="65"/>
        <v>0</v>
      </c>
      <c r="U155" s="18"/>
      <c r="V155" s="348">
        <f t="shared" si="66"/>
        <v>0</v>
      </c>
      <c r="W155" s="19" t="str">
        <f t="shared" si="67"/>
        <v xml:space="preserve"> </v>
      </c>
      <c r="X155" s="19" t="str">
        <f t="shared" si="68"/>
        <v xml:space="preserve"> </v>
      </c>
      <c r="Y155" s="19" t="str">
        <f t="shared" si="69"/>
        <v/>
      </c>
      <c r="Z155" s="22"/>
      <c r="AA155" s="19" t="str">
        <f t="shared" si="70"/>
        <v/>
      </c>
      <c r="AB155" s="19" t="str">
        <f t="shared" si="71"/>
        <v xml:space="preserve"> </v>
      </c>
      <c r="AC155" s="19" t="str">
        <f t="shared" si="72"/>
        <v/>
      </c>
      <c r="AD155" s="19" t="str">
        <f t="shared" si="73"/>
        <v xml:space="preserve"> </v>
      </c>
      <c r="AE155" s="114" t="str">
        <f t="shared" si="74"/>
        <v xml:space="preserve"> </v>
      </c>
      <c r="AF155" s="19" t="str">
        <f t="shared" si="75"/>
        <v xml:space="preserve"> </v>
      </c>
      <c r="AG155" s="560">
        <f t="shared" si="76"/>
        <v>0</v>
      </c>
      <c r="AH155" s="45" t="str">
        <f t="shared" si="77"/>
        <v xml:space="preserve"> </v>
      </c>
      <c r="AI155" s="34" t="str">
        <f>IFERROR(IF((INDEX('[3]Riesgos de Corrupción'!$B$11:$V$102,MATCH('Controles de Corrupción'!C155,'[3]Riesgos de Corrupción'!$B$11:$B$102,0),17)-AH155&lt;=1),"Rara vez",IF((INDEX('[3]Riesgos de Corrupción'!$B$11:$V$102,MATCH('Controles de Corrupción'!C155,'[3]Riesgos de Corrupción'!$B$11:$B$102,0),17)-AH155&lt;=2),"Improbable",IF((INDEX('[3]Riesgos de Corrupción'!$B$11:$V$102,MATCH('Controles de Corrupción'!C155,'[3]Riesgos de Corrupción'!$B$11:$B$102,0),17)-AH155&lt;=3),"Posible",IF((INDEX('[3]Riesgos de Corrupción'!$B$11:$V$102,MATCH('Controles de Corrupción'!C155,'[3]Riesgos de Corrupción'!$B$11:$B$102,0),17)-AH155&lt;=4),"Probable",IF((INDEX('[3]Riesgos de Corrupción'!$B$11:$V$102,MATCH('Controles de Corrupción'!C155,'[3]Riesgos de Corrupción'!$B$11:$B$102,0),17)-AH155&lt;=5),"Casi seguro")))))," ")</f>
        <v xml:space="preserve"> </v>
      </c>
      <c r="AJ155" s="8" t="str">
        <f>IFERROR(IF(OR(AND(AF155="Fuerte",H155="No disminuye"),AND(AF155="Moderado",H155="Indirectamente"),AND(AF155="Moderado",H155="No disminuye"),AND(INDEX('[3]Riesgos de Corrupción'!$B$11:$BN$102,MATCH('Controles de Corrupción'!C155,'[3]Riesgos de Corrupción'!$B$11:$B$102,0),63)="Moderado")),0,IF(OR(AND(AF155="Fuerte",H155="Indirectamente"),AND(AF155="Moderado",H155="Directamente"),AND(INDEX('[3]Riesgos de Corrupción'!$B$11:$BN$102,MATCH('Controles de Corrupción'!C155,'[3]Riesgos de Corrupción'!$B$11:$B$102,0),63)="Mayor")),1,IF(AND(AF155="Fuerte",H155="Directamente",AND(INDEX('[3]Riesgos de Corrupción'!$B$11:$BN$102,MATCH('Controles de Corrupción'!C155,'[3]Riesgos de Corrupción'!$B$11:$B$102,0),63)="Catastrófico")),2)))," ")</f>
        <v xml:space="preserve"> </v>
      </c>
      <c r="AK155" s="19" t="str">
        <f t="shared" si="78"/>
        <v xml:space="preserve"> </v>
      </c>
      <c r="AL155" s="19" t="str">
        <f>IFERROR(IF((INDEX('[3]Riesgos de Corrupción'!$B$11:$BN$102,MATCH('Controles de Corrupción'!C155,'[3]Riesgos de Corrupción'!$B$11:$B$102,0),62)-AK155&lt;=3),"Moderado",IF((INDEX('[3]Riesgos de Corrupción'!$B$11:$BN$102,MATCH('Controles de Corrupción'!C155,'[3]Riesgos de Corrupción'!$B$11:$B$102,0),62)-AK155&lt;=4),"Mayor",IF((INDEX('[3]Riesgos de Corrupción'!$B$11:$BN$102,MATCH('Controles de Corrupción'!C155,'[3]Riesgos de Corrupción'!$B$11:$B$102,0),62)-AK155&lt;=5),"Catastrófico")))," ")</f>
        <v xml:space="preserve"> </v>
      </c>
      <c r="AM155" s="19" t="str">
        <f t="shared" si="79"/>
        <v xml:space="preserve"> </v>
      </c>
      <c r="AN155" s="21" t="str">
        <f t="shared" si="80"/>
        <v xml:space="preserve"> </v>
      </c>
      <c r="AO155" s="70"/>
      <c r="AP155" s="454"/>
      <c r="AQ155" s="454"/>
      <c r="AR155" s="454"/>
      <c r="AS155" s="454"/>
      <c r="AT155" s="454"/>
      <c r="AU155" s="454"/>
      <c r="AV155" s="454"/>
      <c r="AW155" s="427"/>
      <c r="AX155" s="357"/>
      <c r="AY155" s="70"/>
      <c r="AZ155" s="70"/>
    </row>
    <row r="156" spans="2:52" ht="57.75" customHeight="1" x14ac:dyDescent="0.3">
      <c r="B156" s="444" t="str">
        <f t="shared" si="59"/>
        <v>-</v>
      </c>
      <c r="C156" s="18"/>
      <c r="D156" s="23"/>
      <c r="E156" s="22"/>
      <c r="F156" s="117"/>
      <c r="G156" s="116"/>
      <c r="H156" s="22"/>
      <c r="I156" s="18"/>
      <c r="J156" s="348">
        <f t="shared" si="60"/>
        <v>0</v>
      </c>
      <c r="K156" s="18"/>
      <c r="L156" s="348">
        <f t="shared" si="61"/>
        <v>0</v>
      </c>
      <c r="M156" s="18"/>
      <c r="N156" s="348">
        <f t="shared" si="62"/>
        <v>0</v>
      </c>
      <c r="O156" s="18"/>
      <c r="P156" s="348">
        <f t="shared" si="63"/>
        <v>0</v>
      </c>
      <c r="Q156" s="18"/>
      <c r="R156" s="348">
        <f t="shared" si="64"/>
        <v>0</v>
      </c>
      <c r="S156" s="18"/>
      <c r="T156" s="348">
        <f t="shared" si="65"/>
        <v>0</v>
      </c>
      <c r="U156" s="18"/>
      <c r="V156" s="348">
        <f t="shared" si="66"/>
        <v>0</v>
      </c>
      <c r="W156" s="19" t="str">
        <f t="shared" si="67"/>
        <v xml:space="preserve"> </v>
      </c>
      <c r="X156" s="19" t="str">
        <f t="shared" si="68"/>
        <v xml:space="preserve"> </v>
      </c>
      <c r="Y156" s="19" t="str">
        <f t="shared" si="69"/>
        <v/>
      </c>
      <c r="Z156" s="22"/>
      <c r="AA156" s="19" t="str">
        <f t="shared" si="70"/>
        <v/>
      </c>
      <c r="AB156" s="19" t="str">
        <f t="shared" si="71"/>
        <v xml:space="preserve"> </v>
      </c>
      <c r="AC156" s="19" t="str">
        <f t="shared" si="72"/>
        <v/>
      </c>
      <c r="AD156" s="19" t="str">
        <f t="shared" si="73"/>
        <v xml:space="preserve"> </v>
      </c>
      <c r="AE156" s="114" t="str">
        <f t="shared" si="74"/>
        <v xml:space="preserve"> </v>
      </c>
      <c r="AF156" s="19" t="str">
        <f t="shared" si="75"/>
        <v xml:space="preserve"> </v>
      </c>
      <c r="AG156" s="560">
        <f t="shared" si="76"/>
        <v>0</v>
      </c>
      <c r="AH156" s="45" t="str">
        <f t="shared" si="77"/>
        <v xml:space="preserve"> </v>
      </c>
      <c r="AI156" s="34" t="str">
        <f>IFERROR(IF((INDEX('[3]Riesgos de Corrupción'!$B$11:$V$102,MATCH('Controles de Corrupción'!C156,'[3]Riesgos de Corrupción'!$B$11:$B$102,0),17)-AH156&lt;=1),"Rara vez",IF((INDEX('[3]Riesgos de Corrupción'!$B$11:$V$102,MATCH('Controles de Corrupción'!C156,'[3]Riesgos de Corrupción'!$B$11:$B$102,0),17)-AH156&lt;=2),"Improbable",IF((INDEX('[3]Riesgos de Corrupción'!$B$11:$V$102,MATCH('Controles de Corrupción'!C156,'[3]Riesgos de Corrupción'!$B$11:$B$102,0),17)-AH156&lt;=3),"Posible",IF((INDEX('[3]Riesgos de Corrupción'!$B$11:$V$102,MATCH('Controles de Corrupción'!C156,'[3]Riesgos de Corrupción'!$B$11:$B$102,0),17)-AH156&lt;=4),"Probable",IF((INDEX('[3]Riesgos de Corrupción'!$B$11:$V$102,MATCH('Controles de Corrupción'!C156,'[3]Riesgos de Corrupción'!$B$11:$B$102,0),17)-AH156&lt;=5),"Casi seguro")))))," ")</f>
        <v xml:space="preserve"> </v>
      </c>
      <c r="AJ156" s="8" t="str">
        <f>IFERROR(IF(OR(AND(AF156="Fuerte",H156="No disminuye"),AND(AF156="Moderado",H156="Indirectamente"),AND(AF156="Moderado",H156="No disminuye"),AND(INDEX('[3]Riesgos de Corrupción'!$B$11:$BN$102,MATCH('Controles de Corrupción'!C156,'[3]Riesgos de Corrupción'!$B$11:$B$102,0),63)="Moderado")),0,IF(OR(AND(AF156="Fuerte",H156="Indirectamente"),AND(AF156="Moderado",H156="Directamente"),AND(INDEX('[3]Riesgos de Corrupción'!$B$11:$BN$102,MATCH('Controles de Corrupción'!C156,'[3]Riesgos de Corrupción'!$B$11:$B$102,0),63)="Mayor")),1,IF(AND(AF156="Fuerte",H156="Directamente",AND(INDEX('[3]Riesgos de Corrupción'!$B$11:$BN$102,MATCH('Controles de Corrupción'!C156,'[3]Riesgos de Corrupción'!$B$11:$B$102,0),63)="Catastrófico")),2)))," ")</f>
        <v xml:space="preserve"> </v>
      </c>
      <c r="AK156" s="19" t="str">
        <f t="shared" si="78"/>
        <v xml:space="preserve"> </v>
      </c>
      <c r="AL156" s="19" t="str">
        <f>IFERROR(IF((INDEX('[3]Riesgos de Corrupción'!$B$11:$BN$102,MATCH('Controles de Corrupción'!C156,'[3]Riesgos de Corrupción'!$B$11:$B$102,0),62)-AK156&lt;=3),"Moderado",IF((INDEX('[3]Riesgos de Corrupción'!$B$11:$BN$102,MATCH('Controles de Corrupción'!C156,'[3]Riesgos de Corrupción'!$B$11:$B$102,0),62)-AK156&lt;=4),"Mayor",IF((INDEX('[3]Riesgos de Corrupción'!$B$11:$BN$102,MATCH('Controles de Corrupción'!C156,'[3]Riesgos de Corrupción'!$B$11:$B$102,0),62)-AK156&lt;=5),"Catastrófico")))," ")</f>
        <v xml:space="preserve"> </v>
      </c>
      <c r="AM156" s="19" t="str">
        <f t="shared" si="79"/>
        <v xml:space="preserve"> </v>
      </c>
      <c r="AN156" s="21" t="str">
        <f t="shared" si="80"/>
        <v xml:space="preserve"> </v>
      </c>
      <c r="AO156" s="70"/>
      <c r="AP156" s="454"/>
      <c r="AQ156" s="454"/>
      <c r="AR156" s="454"/>
      <c r="AS156" s="454"/>
      <c r="AT156" s="454"/>
      <c r="AU156" s="454"/>
      <c r="AV156" s="454"/>
      <c r="AW156" s="427"/>
      <c r="AX156" s="357"/>
      <c r="AY156" s="70"/>
      <c r="AZ156" s="70"/>
    </row>
    <row r="157" spans="2:52" ht="57.75" customHeight="1" x14ac:dyDescent="0.3">
      <c r="B157" s="444" t="str">
        <f t="shared" si="59"/>
        <v>-</v>
      </c>
      <c r="C157" s="18"/>
      <c r="D157" s="23"/>
      <c r="E157" s="22"/>
      <c r="F157" s="117"/>
      <c r="G157" s="116"/>
      <c r="H157" s="22"/>
      <c r="I157" s="18"/>
      <c r="J157" s="348">
        <f t="shared" si="60"/>
        <v>0</v>
      </c>
      <c r="K157" s="18"/>
      <c r="L157" s="348">
        <f t="shared" si="61"/>
        <v>0</v>
      </c>
      <c r="M157" s="18"/>
      <c r="N157" s="348">
        <f t="shared" si="62"/>
        <v>0</v>
      </c>
      <c r="O157" s="18"/>
      <c r="P157" s="348">
        <f t="shared" si="63"/>
        <v>0</v>
      </c>
      <c r="Q157" s="18"/>
      <c r="R157" s="348">
        <f t="shared" si="64"/>
        <v>0</v>
      </c>
      <c r="S157" s="18"/>
      <c r="T157" s="348">
        <f t="shared" si="65"/>
        <v>0</v>
      </c>
      <c r="U157" s="18"/>
      <c r="V157" s="348">
        <f t="shared" si="66"/>
        <v>0</v>
      </c>
      <c r="W157" s="19" t="str">
        <f t="shared" si="67"/>
        <v xml:space="preserve"> </v>
      </c>
      <c r="X157" s="19" t="str">
        <f t="shared" si="68"/>
        <v xml:space="preserve"> </v>
      </c>
      <c r="Y157" s="19" t="str">
        <f t="shared" si="69"/>
        <v/>
      </c>
      <c r="Z157" s="22"/>
      <c r="AA157" s="19" t="str">
        <f t="shared" si="70"/>
        <v/>
      </c>
      <c r="AB157" s="19" t="str">
        <f t="shared" si="71"/>
        <v xml:space="preserve"> </v>
      </c>
      <c r="AC157" s="19" t="str">
        <f t="shared" si="72"/>
        <v/>
      </c>
      <c r="AD157" s="19" t="str">
        <f t="shared" si="73"/>
        <v xml:space="preserve"> </v>
      </c>
      <c r="AE157" s="114" t="str">
        <f t="shared" si="74"/>
        <v xml:space="preserve"> </v>
      </c>
      <c r="AF157" s="19" t="str">
        <f t="shared" si="75"/>
        <v xml:space="preserve"> </v>
      </c>
      <c r="AG157" s="560">
        <f t="shared" si="76"/>
        <v>0</v>
      </c>
      <c r="AH157" s="45" t="str">
        <f t="shared" si="77"/>
        <v xml:space="preserve"> </v>
      </c>
      <c r="AI157" s="34" t="str">
        <f>IFERROR(IF((INDEX('[3]Riesgos de Corrupción'!$B$11:$V$102,MATCH('Controles de Corrupción'!C157,'[3]Riesgos de Corrupción'!$B$11:$B$102,0),17)-AH157&lt;=1),"Rara vez",IF((INDEX('[3]Riesgos de Corrupción'!$B$11:$V$102,MATCH('Controles de Corrupción'!C157,'[3]Riesgos de Corrupción'!$B$11:$B$102,0),17)-AH157&lt;=2),"Improbable",IF((INDEX('[3]Riesgos de Corrupción'!$B$11:$V$102,MATCH('Controles de Corrupción'!C157,'[3]Riesgos de Corrupción'!$B$11:$B$102,0),17)-AH157&lt;=3),"Posible",IF((INDEX('[3]Riesgos de Corrupción'!$B$11:$V$102,MATCH('Controles de Corrupción'!C157,'[3]Riesgos de Corrupción'!$B$11:$B$102,0),17)-AH157&lt;=4),"Probable",IF((INDEX('[3]Riesgos de Corrupción'!$B$11:$V$102,MATCH('Controles de Corrupción'!C157,'[3]Riesgos de Corrupción'!$B$11:$B$102,0),17)-AH157&lt;=5),"Casi seguro")))))," ")</f>
        <v xml:space="preserve"> </v>
      </c>
      <c r="AJ157" s="8" t="str">
        <f>IFERROR(IF(OR(AND(AF157="Fuerte",H157="No disminuye"),AND(AF157="Moderado",H157="Indirectamente"),AND(AF157="Moderado",H157="No disminuye"),AND(INDEX('[3]Riesgos de Corrupción'!$B$11:$BN$102,MATCH('Controles de Corrupción'!C157,'[3]Riesgos de Corrupción'!$B$11:$B$102,0),63)="Moderado")),0,IF(OR(AND(AF157="Fuerte",H157="Indirectamente"),AND(AF157="Moderado",H157="Directamente"),AND(INDEX('[3]Riesgos de Corrupción'!$B$11:$BN$102,MATCH('Controles de Corrupción'!C157,'[3]Riesgos de Corrupción'!$B$11:$B$102,0),63)="Mayor")),1,IF(AND(AF157="Fuerte",H157="Directamente",AND(INDEX('[3]Riesgos de Corrupción'!$B$11:$BN$102,MATCH('Controles de Corrupción'!C157,'[3]Riesgos de Corrupción'!$B$11:$B$102,0),63)="Catastrófico")),2)))," ")</f>
        <v xml:space="preserve"> </v>
      </c>
      <c r="AK157" s="19" t="str">
        <f t="shared" si="78"/>
        <v xml:space="preserve"> </v>
      </c>
      <c r="AL157" s="19" t="str">
        <f>IFERROR(IF((INDEX('[3]Riesgos de Corrupción'!$B$11:$BN$102,MATCH('Controles de Corrupción'!C157,'[3]Riesgos de Corrupción'!$B$11:$B$102,0),62)-AK157&lt;=3),"Moderado",IF((INDEX('[3]Riesgos de Corrupción'!$B$11:$BN$102,MATCH('Controles de Corrupción'!C157,'[3]Riesgos de Corrupción'!$B$11:$B$102,0),62)-AK157&lt;=4),"Mayor",IF((INDEX('[3]Riesgos de Corrupción'!$B$11:$BN$102,MATCH('Controles de Corrupción'!C157,'[3]Riesgos de Corrupción'!$B$11:$B$102,0),62)-AK157&lt;=5),"Catastrófico")))," ")</f>
        <v xml:space="preserve"> </v>
      </c>
      <c r="AM157" s="19" t="str">
        <f t="shared" si="79"/>
        <v xml:space="preserve"> </v>
      </c>
      <c r="AN157" s="21" t="str">
        <f t="shared" si="80"/>
        <v xml:space="preserve"> </v>
      </c>
      <c r="AO157" s="70"/>
      <c r="AP157" s="454"/>
      <c r="AQ157" s="454"/>
      <c r="AR157" s="454"/>
      <c r="AS157" s="454"/>
      <c r="AT157" s="454"/>
      <c r="AU157" s="454"/>
      <c r="AV157" s="454"/>
      <c r="AW157" s="427"/>
      <c r="AX157" s="357"/>
      <c r="AY157" s="70"/>
      <c r="AZ157" s="70"/>
    </row>
    <row r="158" spans="2:52" ht="57.75" customHeight="1" x14ac:dyDescent="0.3">
      <c r="B158" s="444" t="str">
        <f t="shared" si="59"/>
        <v>-</v>
      </c>
      <c r="C158" s="18"/>
      <c r="D158" s="23"/>
      <c r="E158" s="22"/>
      <c r="F158" s="117"/>
      <c r="G158" s="116"/>
      <c r="H158" s="22"/>
      <c r="I158" s="18"/>
      <c r="J158" s="348">
        <f t="shared" si="60"/>
        <v>0</v>
      </c>
      <c r="K158" s="18"/>
      <c r="L158" s="348">
        <f t="shared" si="61"/>
        <v>0</v>
      </c>
      <c r="M158" s="18"/>
      <c r="N158" s="348">
        <f t="shared" si="62"/>
        <v>0</v>
      </c>
      <c r="O158" s="18"/>
      <c r="P158" s="348">
        <f t="shared" si="63"/>
        <v>0</v>
      </c>
      <c r="Q158" s="18"/>
      <c r="R158" s="348">
        <f t="shared" si="64"/>
        <v>0</v>
      </c>
      <c r="S158" s="18"/>
      <c r="T158" s="348">
        <f t="shared" si="65"/>
        <v>0</v>
      </c>
      <c r="U158" s="18"/>
      <c r="V158" s="348">
        <f t="shared" si="66"/>
        <v>0</v>
      </c>
      <c r="W158" s="19" t="str">
        <f t="shared" si="67"/>
        <v xml:space="preserve"> </v>
      </c>
      <c r="X158" s="19" t="str">
        <f t="shared" si="68"/>
        <v xml:space="preserve"> </v>
      </c>
      <c r="Y158" s="19" t="str">
        <f t="shared" si="69"/>
        <v/>
      </c>
      <c r="Z158" s="22"/>
      <c r="AA158" s="19" t="str">
        <f t="shared" si="70"/>
        <v/>
      </c>
      <c r="AB158" s="19" t="str">
        <f t="shared" si="71"/>
        <v xml:space="preserve"> </v>
      </c>
      <c r="AC158" s="19" t="str">
        <f t="shared" si="72"/>
        <v/>
      </c>
      <c r="AD158" s="19" t="str">
        <f t="shared" si="73"/>
        <v xml:space="preserve"> </v>
      </c>
      <c r="AE158" s="114" t="str">
        <f t="shared" si="74"/>
        <v xml:space="preserve"> </v>
      </c>
      <c r="AF158" s="19" t="str">
        <f t="shared" si="75"/>
        <v xml:space="preserve"> </v>
      </c>
      <c r="AG158" s="560">
        <f t="shared" si="76"/>
        <v>0</v>
      </c>
      <c r="AH158" s="45" t="str">
        <f t="shared" si="77"/>
        <v xml:space="preserve"> </v>
      </c>
      <c r="AI158" s="34" t="str">
        <f>IFERROR(IF((INDEX('[3]Riesgos de Corrupción'!$B$11:$V$102,MATCH('Controles de Corrupción'!C158,'[3]Riesgos de Corrupción'!$B$11:$B$102,0),17)-AH158&lt;=1),"Rara vez",IF((INDEX('[3]Riesgos de Corrupción'!$B$11:$V$102,MATCH('Controles de Corrupción'!C158,'[3]Riesgos de Corrupción'!$B$11:$B$102,0),17)-AH158&lt;=2),"Improbable",IF((INDEX('[3]Riesgos de Corrupción'!$B$11:$V$102,MATCH('Controles de Corrupción'!C158,'[3]Riesgos de Corrupción'!$B$11:$B$102,0),17)-AH158&lt;=3),"Posible",IF((INDEX('[3]Riesgos de Corrupción'!$B$11:$V$102,MATCH('Controles de Corrupción'!C158,'[3]Riesgos de Corrupción'!$B$11:$B$102,0),17)-AH158&lt;=4),"Probable",IF((INDEX('[3]Riesgos de Corrupción'!$B$11:$V$102,MATCH('Controles de Corrupción'!C158,'[3]Riesgos de Corrupción'!$B$11:$B$102,0),17)-AH158&lt;=5),"Casi seguro")))))," ")</f>
        <v xml:space="preserve"> </v>
      </c>
      <c r="AJ158" s="8" t="str">
        <f>IFERROR(IF(OR(AND(AF158="Fuerte",H158="No disminuye"),AND(AF158="Moderado",H158="Indirectamente"),AND(AF158="Moderado",H158="No disminuye"),AND(INDEX('[3]Riesgos de Corrupción'!$B$11:$BN$102,MATCH('Controles de Corrupción'!C158,'[3]Riesgos de Corrupción'!$B$11:$B$102,0),63)="Moderado")),0,IF(OR(AND(AF158="Fuerte",H158="Indirectamente"),AND(AF158="Moderado",H158="Directamente"),AND(INDEX('[3]Riesgos de Corrupción'!$B$11:$BN$102,MATCH('Controles de Corrupción'!C158,'[3]Riesgos de Corrupción'!$B$11:$B$102,0),63)="Mayor")),1,IF(AND(AF158="Fuerte",H158="Directamente",AND(INDEX('[3]Riesgos de Corrupción'!$B$11:$BN$102,MATCH('Controles de Corrupción'!C158,'[3]Riesgos de Corrupción'!$B$11:$B$102,0),63)="Catastrófico")),2)))," ")</f>
        <v xml:space="preserve"> </v>
      </c>
      <c r="AK158" s="19" t="str">
        <f t="shared" si="78"/>
        <v xml:space="preserve"> </v>
      </c>
      <c r="AL158" s="19" t="str">
        <f>IFERROR(IF((INDEX('[3]Riesgos de Corrupción'!$B$11:$BN$102,MATCH('Controles de Corrupción'!C158,'[3]Riesgos de Corrupción'!$B$11:$B$102,0),62)-AK158&lt;=3),"Moderado",IF((INDEX('[3]Riesgos de Corrupción'!$B$11:$BN$102,MATCH('Controles de Corrupción'!C158,'[3]Riesgos de Corrupción'!$B$11:$B$102,0),62)-AK158&lt;=4),"Mayor",IF((INDEX('[3]Riesgos de Corrupción'!$B$11:$BN$102,MATCH('Controles de Corrupción'!C158,'[3]Riesgos de Corrupción'!$B$11:$B$102,0),62)-AK158&lt;=5),"Catastrófico")))," ")</f>
        <v xml:space="preserve"> </v>
      </c>
      <c r="AM158" s="19" t="str">
        <f t="shared" si="79"/>
        <v xml:space="preserve"> </v>
      </c>
      <c r="AN158" s="21" t="str">
        <f t="shared" si="80"/>
        <v xml:space="preserve"> </v>
      </c>
      <c r="AO158" s="70"/>
      <c r="AP158" s="454"/>
      <c r="AQ158" s="454"/>
      <c r="AR158" s="454"/>
      <c r="AS158" s="454"/>
      <c r="AT158" s="454"/>
      <c r="AU158" s="454"/>
      <c r="AV158" s="454"/>
      <c r="AW158" s="427"/>
      <c r="AX158" s="357"/>
      <c r="AY158" s="70"/>
      <c r="AZ158" s="70"/>
    </row>
    <row r="159" spans="2:52" ht="57.75" customHeight="1" x14ac:dyDescent="0.3">
      <c r="B159" s="444" t="str">
        <f t="shared" si="59"/>
        <v>-</v>
      </c>
      <c r="C159" s="18"/>
      <c r="D159" s="23"/>
      <c r="E159" s="22"/>
      <c r="F159" s="117"/>
      <c r="G159" s="116"/>
      <c r="H159" s="22"/>
      <c r="I159" s="18"/>
      <c r="J159" s="348">
        <f t="shared" si="60"/>
        <v>0</v>
      </c>
      <c r="K159" s="18"/>
      <c r="L159" s="348">
        <f t="shared" si="61"/>
        <v>0</v>
      </c>
      <c r="M159" s="18"/>
      <c r="N159" s="348">
        <f t="shared" si="62"/>
        <v>0</v>
      </c>
      <c r="O159" s="18"/>
      <c r="P159" s="348">
        <f t="shared" si="63"/>
        <v>0</v>
      </c>
      <c r="Q159" s="18"/>
      <c r="R159" s="348">
        <f t="shared" si="64"/>
        <v>0</v>
      </c>
      <c r="S159" s="18"/>
      <c r="T159" s="348">
        <f t="shared" si="65"/>
        <v>0</v>
      </c>
      <c r="U159" s="18"/>
      <c r="V159" s="348">
        <f t="shared" si="66"/>
        <v>0</v>
      </c>
      <c r="W159" s="19" t="str">
        <f t="shared" si="67"/>
        <v xml:space="preserve"> </v>
      </c>
      <c r="X159" s="19" t="str">
        <f t="shared" si="68"/>
        <v xml:space="preserve"> </v>
      </c>
      <c r="Y159" s="19" t="str">
        <f t="shared" si="69"/>
        <v/>
      </c>
      <c r="Z159" s="22"/>
      <c r="AA159" s="19" t="str">
        <f t="shared" si="70"/>
        <v/>
      </c>
      <c r="AB159" s="19" t="str">
        <f t="shared" si="71"/>
        <v xml:space="preserve"> </v>
      </c>
      <c r="AC159" s="19" t="str">
        <f t="shared" si="72"/>
        <v/>
      </c>
      <c r="AD159" s="19" t="str">
        <f t="shared" si="73"/>
        <v xml:space="preserve"> </v>
      </c>
      <c r="AE159" s="114" t="str">
        <f t="shared" si="74"/>
        <v xml:space="preserve"> </v>
      </c>
      <c r="AF159" s="19" t="str">
        <f t="shared" si="75"/>
        <v xml:space="preserve"> </v>
      </c>
      <c r="AG159" s="560">
        <f t="shared" si="76"/>
        <v>0</v>
      </c>
      <c r="AH159" s="45" t="str">
        <f t="shared" si="77"/>
        <v xml:space="preserve"> </v>
      </c>
      <c r="AI159" s="34" t="str">
        <f>IFERROR(IF((INDEX('[3]Riesgos de Corrupción'!$B$11:$V$102,MATCH('Controles de Corrupción'!C159,'[3]Riesgos de Corrupción'!$B$11:$B$102,0),17)-AH159&lt;=1),"Rara vez",IF((INDEX('[3]Riesgos de Corrupción'!$B$11:$V$102,MATCH('Controles de Corrupción'!C159,'[3]Riesgos de Corrupción'!$B$11:$B$102,0),17)-AH159&lt;=2),"Improbable",IF((INDEX('[3]Riesgos de Corrupción'!$B$11:$V$102,MATCH('Controles de Corrupción'!C159,'[3]Riesgos de Corrupción'!$B$11:$B$102,0),17)-AH159&lt;=3),"Posible",IF((INDEX('[3]Riesgos de Corrupción'!$B$11:$V$102,MATCH('Controles de Corrupción'!C159,'[3]Riesgos de Corrupción'!$B$11:$B$102,0),17)-AH159&lt;=4),"Probable",IF((INDEX('[3]Riesgos de Corrupción'!$B$11:$V$102,MATCH('Controles de Corrupción'!C159,'[3]Riesgos de Corrupción'!$B$11:$B$102,0),17)-AH159&lt;=5),"Casi seguro")))))," ")</f>
        <v xml:space="preserve"> </v>
      </c>
      <c r="AJ159" s="8" t="str">
        <f>IFERROR(IF(OR(AND(AF159="Fuerte",H159="No disminuye"),AND(AF159="Moderado",H159="Indirectamente"),AND(AF159="Moderado",H159="No disminuye"),AND(INDEX('[3]Riesgos de Corrupción'!$B$11:$BN$102,MATCH('Controles de Corrupción'!C159,'[3]Riesgos de Corrupción'!$B$11:$B$102,0),63)="Moderado")),0,IF(OR(AND(AF159="Fuerte",H159="Indirectamente"),AND(AF159="Moderado",H159="Directamente"),AND(INDEX('[3]Riesgos de Corrupción'!$B$11:$BN$102,MATCH('Controles de Corrupción'!C159,'[3]Riesgos de Corrupción'!$B$11:$B$102,0),63)="Mayor")),1,IF(AND(AF159="Fuerte",H159="Directamente",AND(INDEX('[3]Riesgos de Corrupción'!$B$11:$BN$102,MATCH('Controles de Corrupción'!C159,'[3]Riesgos de Corrupción'!$B$11:$B$102,0),63)="Catastrófico")),2)))," ")</f>
        <v xml:space="preserve"> </v>
      </c>
      <c r="AK159" s="19" t="str">
        <f t="shared" si="78"/>
        <v xml:space="preserve"> </v>
      </c>
      <c r="AL159" s="19" t="str">
        <f>IFERROR(IF((INDEX('[3]Riesgos de Corrupción'!$B$11:$BN$102,MATCH('Controles de Corrupción'!C159,'[3]Riesgos de Corrupción'!$B$11:$B$102,0),62)-AK159&lt;=3),"Moderado",IF((INDEX('[3]Riesgos de Corrupción'!$B$11:$BN$102,MATCH('Controles de Corrupción'!C159,'[3]Riesgos de Corrupción'!$B$11:$B$102,0),62)-AK159&lt;=4),"Mayor",IF((INDEX('[3]Riesgos de Corrupción'!$B$11:$BN$102,MATCH('Controles de Corrupción'!C159,'[3]Riesgos de Corrupción'!$B$11:$B$102,0),62)-AK159&lt;=5),"Catastrófico")))," ")</f>
        <v xml:space="preserve"> </v>
      </c>
      <c r="AM159" s="19" t="str">
        <f t="shared" si="79"/>
        <v xml:space="preserve"> </v>
      </c>
      <c r="AN159" s="21" t="str">
        <f t="shared" si="80"/>
        <v xml:space="preserve"> </v>
      </c>
      <c r="AO159" s="70"/>
      <c r="AP159" s="454"/>
      <c r="AQ159" s="454"/>
      <c r="AR159" s="454"/>
      <c r="AS159" s="454"/>
      <c r="AT159" s="454"/>
      <c r="AU159" s="454"/>
      <c r="AV159" s="454"/>
      <c r="AW159" s="427"/>
      <c r="AX159" s="357"/>
      <c r="AY159" s="70"/>
      <c r="AZ159" s="70"/>
    </row>
    <row r="160" spans="2:52" ht="57.75" customHeight="1" x14ac:dyDescent="0.3">
      <c r="B160" s="444" t="str">
        <f t="shared" si="59"/>
        <v>-</v>
      </c>
      <c r="C160" s="18"/>
      <c r="D160" s="23"/>
      <c r="E160" s="22"/>
      <c r="F160" s="117"/>
      <c r="G160" s="116"/>
      <c r="H160" s="22"/>
      <c r="I160" s="18"/>
      <c r="J160" s="348">
        <f t="shared" si="60"/>
        <v>0</v>
      </c>
      <c r="K160" s="18"/>
      <c r="L160" s="348">
        <f t="shared" si="61"/>
        <v>0</v>
      </c>
      <c r="M160" s="18"/>
      <c r="N160" s="348">
        <f t="shared" si="62"/>
        <v>0</v>
      </c>
      <c r="O160" s="18"/>
      <c r="P160" s="348">
        <f t="shared" si="63"/>
        <v>0</v>
      </c>
      <c r="Q160" s="18"/>
      <c r="R160" s="348">
        <f t="shared" si="64"/>
        <v>0</v>
      </c>
      <c r="S160" s="18"/>
      <c r="T160" s="348">
        <f t="shared" si="65"/>
        <v>0</v>
      </c>
      <c r="U160" s="18"/>
      <c r="V160" s="348">
        <f t="shared" si="66"/>
        <v>0</v>
      </c>
      <c r="W160" s="19" t="str">
        <f t="shared" si="67"/>
        <v xml:space="preserve"> </v>
      </c>
      <c r="X160" s="19" t="str">
        <f t="shared" si="68"/>
        <v xml:space="preserve"> </v>
      </c>
      <c r="Y160" s="19" t="str">
        <f t="shared" si="69"/>
        <v/>
      </c>
      <c r="Z160" s="22"/>
      <c r="AA160" s="19" t="str">
        <f t="shared" si="70"/>
        <v/>
      </c>
      <c r="AB160" s="19" t="str">
        <f t="shared" si="71"/>
        <v xml:space="preserve"> </v>
      </c>
      <c r="AC160" s="19" t="str">
        <f t="shared" si="72"/>
        <v/>
      </c>
      <c r="AD160" s="19" t="str">
        <f t="shared" si="73"/>
        <v xml:space="preserve"> </v>
      </c>
      <c r="AE160" s="114" t="str">
        <f t="shared" si="74"/>
        <v xml:space="preserve"> </v>
      </c>
      <c r="AF160" s="19" t="str">
        <f t="shared" si="75"/>
        <v xml:space="preserve"> </v>
      </c>
      <c r="AG160" s="560">
        <f t="shared" si="76"/>
        <v>0</v>
      </c>
      <c r="AH160" s="45" t="str">
        <f t="shared" si="77"/>
        <v xml:space="preserve"> </v>
      </c>
      <c r="AI160" s="34" t="str">
        <f>IFERROR(IF((INDEX('[3]Riesgos de Corrupción'!$B$11:$V$102,MATCH('Controles de Corrupción'!C160,'[3]Riesgos de Corrupción'!$B$11:$B$102,0),17)-AH160&lt;=1),"Rara vez",IF((INDEX('[3]Riesgos de Corrupción'!$B$11:$V$102,MATCH('Controles de Corrupción'!C160,'[3]Riesgos de Corrupción'!$B$11:$B$102,0),17)-AH160&lt;=2),"Improbable",IF((INDEX('[3]Riesgos de Corrupción'!$B$11:$V$102,MATCH('Controles de Corrupción'!C160,'[3]Riesgos de Corrupción'!$B$11:$B$102,0),17)-AH160&lt;=3),"Posible",IF((INDEX('[3]Riesgos de Corrupción'!$B$11:$V$102,MATCH('Controles de Corrupción'!C160,'[3]Riesgos de Corrupción'!$B$11:$B$102,0),17)-AH160&lt;=4),"Probable",IF((INDEX('[3]Riesgos de Corrupción'!$B$11:$V$102,MATCH('Controles de Corrupción'!C160,'[3]Riesgos de Corrupción'!$B$11:$B$102,0),17)-AH160&lt;=5),"Casi seguro")))))," ")</f>
        <v xml:space="preserve"> </v>
      </c>
      <c r="AJ160" s="8" t="str">
        <f>IFERROR(IF(OR(AND(AF160="Fuerte",H160="No disminuye"),AND(AF160="Moderado",H160="Indirectamente"),AND(AF160="Moderado",H160="No disminuye"),AND(INDEX('[3]Riesgos de Corrupción'!$B$11:$BN$102,MATCH('Controles de Corrupción'!C160,'[3]Riesgos de Corrupción'!$B$11:$B$102,0),63)="Moderado")),0,IF(OR(AND(AF160="Fuerte",H160="Indirectamente"),AND(AF160="Moderado",H160="Directamente"),AND(INDEX('[3]Riesgos de Corrupción'!$B$11:$BN$102,MATCH('Controles de Corrupción'!C160,'[3]Riesgos de Corrupción'!$B$11:$B$102,0),63)="Mayor")),1,IF(AND(AF160="Fuerte",H160="Directamente",AND(INDEX('[3]Riesgos de Corrupción'!$B$11:$BN$102,MATCH('Controles de Corrupción'!C160,'[3]Riesgos de Corrupción'!$B$11:$B$102,0),63)="Catastrófico")),2)))," ")</f>
        <v xml:space="preserve"> </v>
      </c>
      <c r="AK160" s="19" t="str">
        <f t="shared" si="78"/>
        <v xml:space="preserve"> </v>
      </c>
      <c r="AL160" s="19" t="str">
        <f>IFERROR(IF((INDEX('[3]Riesgos de Corrupción'!$B$11:$BN$102,MATCH('Controles de Corrupción'!C160,'[3]Riesgos de Corrupción'!$B$11:$B$102,0),62)-AK160&lt;=3),"Moderado",IF((INDEX('[3]Riesgos de Corrupción'!$B$11:$BN$102,MATCH('Controles de Corrupción'!C160,'[3]Riesgos de Corrupción'!$B$11:$B$102,0),62)-AK160&lt;=4),"Mayor",IF((INDEX('[3]Riesgos de Corrupción'!$B$11:$BN$102,MATCH('Controles de Corrupción'!C160,'[3]Riesgos de Corrupción'!$B$11:$B$102,0),62)-AK160&lt;=5),"Catastrófico")))," ")</f>
        <v xml:space="preserve"> </v>
      </c>
      <c r="AM160" s="19" t="str">
        <f t="shared" si="79"/>
        <v xml:space="preserve"> </v>
      </c>
      <c r="AN160" s="21" t="str">
        <f t="shared" si="80"/>
        <v xml:space="preserve"> </v>
      </c>
      <c r="AO160" s="70"/>
      <c r="AP160" s="454"/>
      <c r="AQ160" s="454"/>
      <c r="AR160" s="454"/>
      <c r="AS160" s="454"/>
      <c r="AT160" s="454"/>
      <c r="AU160" s="454"/>
      <c r="AV160" s="454"/>
      <c r="AW160" s="427"/>
      <c r="AX160" s="357"/>
      <c r="AY160" s="70"/>
      <c r="AZ160" s="70"/>
    </row>
    <row r="161" spans="2:52" ht="57.75" customHeight="1" x14ac:dyDescent="0.3">
      <c r="B161" s="444" t="str">
        <f t="shared" si="59"/>
        <v>-</v>
      </c>
      <c r="C161" s="18"/>
      <c r="D161" s="23"/>
      <c r="E161" s="22"/>
      <c r="F161" s="117"/>
      <c r="G161" s="116"/>
      <c r="H161" s="22"/>
      <c r="I161" s="18"/>
      <c r="J161" s="348">
        <f t="shared" si="60"/>
        <v>0</v>
      </c>
      <c r="K161" s="18"/>
      <c r="L161" s="348">
        <f t="shared" si="61"/>
        <v>0</v>
      </c>
      <c r="M161" s="18"/>
      <c r="N161" s="348">
        <f t="shared" si="62"/>
        <v>0</v>
      </c>
      <c r="O161" s="18"/>
      <c r="P161" s="348">
        <f t="shared" si="63"/>
        <v>0</v>
      </c>
      <c r="Q161" s="18"/>
      <c r="R161" s="348">
        <f t="shared" si="64"/>
        <v>0</v>
      </c>
      <c r="S161" s="18"/>
      <c r="T161" s="348">
        <f t="shared" si="65"/>
        <v>0</v>
      </c>
      <c r="U161" s="18"/>
      <c r="V161" s="348">
        <f t="shared" si="66"/>
        <v>0</v>
      </c>
      <c r="W161" s="19" t="str">
        <f t="shared" si="67"/>
        <v xml:space="preserve"> </v>
      </c>
      <c r="X161" s="19" t="str">
        <f t="shared" si="68"/>
        <v xml:space="preserve"> </v>
      </c>
      <c r="Y161" s="19" t="str">
        <f t="shared" si="69"/>
        <v/>
      </c>
      <c r="Z161" s="22"/>
      <c r="AA161" s="19" t="str">
        <f t="shared" si="70"/>
        <v/>
      </c>
      <c r="AB161" s="19" t="str">
        <f t="shared" si="71"/>
        <v xml:space="preserve"> </v>
      </c>
      <c r="AC161" s="19" t="str">
        <f t="shared" si="72"/>
        <v/>
      </c>
      <c r="AD161" s="19" t="str">
        <f t="shared" si="73"/>
        <v xml:space="preserve"> </v>
      </c>
      <c r="AE161" s="114" t="str">
        <f t="shared" si="74"/>
        <v xml:space="preserve"> </v>
      </c>
      <c r="AF161" s="19" t="str">
        <f t="shared" si="75"/>
        <v xml:space="preserve"> </v>
      </c>
      <c r="AG161" s="560">
        <f t="shared" si="76"/>
        <v>0</v>
      </c>
      <c r="AH161" s="45" t="str">
        <f t="shared" si="77"/>
        <v xml:space="preserve"> </v>
      </c>
      <c r="AI161" s="34" t="str">
        <f>IFERROR(IF((INDEX('[3]Riesgos de Corrupción'!$B$11:$V$102,MATCH('Controles de Corrupción'!C161,'[3]Riesgos de Corrupción'!$B$11:$B$102,0),17)-AH161&lt;=1),"Rara vez",IF((INDEX('[3]Riesgos de Corrupción'!$B$11:$V$102,MATCH('Controles de Corrupción'!C161,'[3]Riesgos de Corrupción'!$B$11:$B$102,0),17)-AH161&lt;=2),"Improbable",IF((INDEX('[3]Riesgos de Corrupción'!$B$11:$V$102,MATCH('Controles de Corrupción'!C161,'[3]Riesgos de Corrupción'!$B$11:$B$102,0),17)-AH161&lt;=3),"Posible",IF((INDEX('[3]Riesgos de Corrupción'!$B$11:$V$102,MATCH('Controles de Corrupción'!C161,'[3]Riesgos de Corrupción'!$B$11:$B$102,0),17)-AH161&lt;=4),"Probable",IF((INDEX('[3]Riesgos de Corrupción'!$B$11:$V$102,MATCH('Controles de Corrupción'!C161,'[3]Riesgos de Corrupción'!$B$11:$B$102,0),17)-AH161&lt;=5),"Casi seguro")))))," ")</f>
        <v xml:space="preserve"> </v>
      </c>
      <c r="AJ161" s="8" t="str">
        <f>IFERROR(IF(OR(AND(AF161="Fuerte",H161="No disminuye"),AND(AF161="Moderado",H161="Indirectamente"),AND(AF161="Moderado",H161="No disminuye"),AND(INDEX('[3]Riesgos de Corrupción'!$B$11:$BN$102,MATCH('Controles de Corrupción'!C161,'[3]Riesgos de Corrupción'!$B$11:$B$102,0),63)="Moderado")),0,IF(OR(AND(AF161="Fuerte",H161="Indirectamente"),AND(AF161="Moderado",H161="Directamente"),AND(INDEX('[3]Riesgos de Corrupción'!$B$11:$BN$102,MATCH('Controles de Corrupción'!C161,'[3]Riesgos de Corrupción'!$B$11:$B$102,0),63)="Mayor")),1,IF(AND(AF161="Fuerte",H161="Directamente",AND(INDEX('[3]Riesgos de Corrupción'!$B$11:$BN$102,MATCH('Controles de Corrupción'!C161,'[3]Riesgos de Corrupción'!$B$11:$B$102,0),63)="Catastrófico")),2)))," ")</f>
        <v xml:space="preserve"> </v>
      </c>
      <c r="AK161" s="19" t="str">
        <f t="shared" si="78"/>
        <v xml:space="preserve"> </v>
      </c>
      <c r="AL161" s="19" t="str">
        <f>IFERROR(IF((INDEX('[3]Riesgos de Corrupción'!$B$11:$BN$102,MATCH('Controles de Corrupción'!C161,'[3]Riesgos de Corrupción'!$B$11:$B$102,0),62)-AK161&lt;=3),"Moderado",IF((INDEX('[3]Riesgos de Corrupción'!$B$11:$BN$102,MATCH('Controles de Corrupción'!C161,'[3]Riesgos de Corrupción'!$B$11:$B$102,0),62)-AK161&lt;=4),"Mayor",IF((INDEX('[3]Riesgos de Corrupción'!$B$11:$BN$102,MATCH('Controles de Corrupción'!C161,'[3]Riesgos de Corrupción'!$B$11:$B$102,0),62)-AK161&lt;=5),"Catastrófico")))," ")</f>
        <v xml:space="preserve"> </v>
      </c>
      <c r="AM161" s="19" t="str">
        <f t="shared" si="79"/>
        <v xml:space="preserve"> </v>
      </c>
      <c r="AN161" s="21" t="str">
        <f t="shared" si="80"/>
        <v xml:space="preserve"> </v>
      </c>
      <c r="AO161" s="70"/>
      <c r="AP161" s="454"/>
      <c r="AQ161" s="454"/>
      <c r="AR161" s="454"/>
      <c r="AS161" s="454"/>
      <c r="AT161" s="454"/>
      <c r="AU161" s="454"/>
      <c r="AV161" s="454"/>
      <c r="AW161" s="427"/>
      <c r="AX161" s="357"/>
      <c r="AY161" s="70"/>
      <c r="AZ161" s="70"/>
    </row>
    <row r="162" spans="2:52" ht="57.75" customHeight="1" x14ac:dyDescent="0.3">
      <c r="B162" s="444" t="str">
        <f t="shared" si="59"/>
        <v>-</v>
      </c>
      <c r="C162" s="18"/>
      <c r="D162" s="23"/>
      <c r="E162" s="22"/>
      <c r="F162" s="117"/>
      <c r="G162" s="116"/>
      <c r="H162" s="22"/>
      <c r="I162" s="18"/>
      <c r="J162" s="348">
        <f t="shared" si="60"/>
        <v>0</v>
      </c>
      <c r="K162" s="18"/>
      <c r="L162" s="348">
        <f t="shared" si="61"/>
        <v>0</v>
      </c>
      <c r="M162" s="18"/>
      <c r="N162" s="348">
        <f t="shared" si="62"/>
        <v>0</v>
      </c>
      <c r="O162" s="18"/>
      <c r="P162" s="348">
        <f t="shared" si="63"/>
        <v>0</v>
      </c>
      <c r="Q162" s="18"/>
      <c r="R162" s="348">
        <f t="shared" si="64"/>
        <v>0</v>
      </c>
      <c r="S162" s="18"/>
      <c r="T162" s="348">
        <f t="shared" si="65"/>
        <v>0</v>
      </c>
      <c r="U162" s="18"/>
      <c r="V162" s="348">
        <f t="shared" si="66"/>
        <v>0</v>
      </c>
      <c r="W162" s="19" t="str">
        <f t="shared" si="67"/>
        <v xml:space="preserve"> </v>
      </c>
      <c r="X162" s="19" t="str">
        <f t="shared" si="68"/>
        <v xml:space="preserve"> </v>
      </c>
      <c r="Y162" s="19" t="str">
        <f t="shared" si="69"/>
        <v/>
      </c>
      <c r="Z162" s="22"/>
      <c r="AA162" s="19" t="str">
        <f t="shared" si="70"/>
        <v/>
      </c>
      <c r="AB162" s="19" t="str">
        <f t="shared" si="71"/>
        <v xml:space="preserve"> </v>
      </c>
      <c r="AC162" s="19" t="str">
        <f t="shared" si="72"/>
        <v/>
      </c>
      <c r="AD162" s="19" t="str">
        <f t="shared" si="73"/>
        <v xml:space="preserve"> </v>
      </c>
      <c r="AE162" s="114" t="str">
        <f t="shared" si="74"/>
        <v xml:space="preserve"> </v>
      </c>
      <c r="AF162" s="19" t="str">
        <f t="shared" si="75"/>
        <v xml:space="preserve"> </v>
      </c>
      <c r="AG162" s="560">
        <f t="shared" si="76"/>
        <v>0</v>
      </c>
      <c r="AH162" s="45" t="str">
        <f t="shared" si="77"/>
        <v xml:space="preserve"> </v>
      </c>
      <c r="AI162" s="34" t="str">
        <f>IFERROR(IF((INDEX('[3]Riesgos de Corrupción'!$B$11:$V$102,MATCH('Controles de Corrupción'!C162,'[3]Riesgos de Corrupción'!$B$11:$B$102,0),17)-AH162&lt;=1),"Rara vez",IF((INDEX('[3]Riesgos de Corrupción'!$B$11:$V$102,MATCH('Controles de Corrupción'!C162,'[3]Riesgos de Corrupción'!$B$11:$B$102,0),17)-AH162&lt;=2),"Improbable",IF((INDEX('[3]Riesgos de Corrupción'!$B$11:$V$102,MATCH('Controles de Corrupción'!C162,'[3]Riesgos de Corrupción'!$B$11:$B$102,0),17)-AH162&lt;=3),"Posible",IF((INDEX('[3]Riesgos de Corrupción'!$B$11:$V$102,MATCH('Controles de Corrupción'!C162,'[3]Riesgos de Corrupción'!$B$11:$B$102,0),17)-AH162&lt;=4),"Probable",IF((INDEX('[3]Riesgos de Corrupción'!$B$11:$V$102,MATCH('Controles de Corrupción'!C162,'[3]Riesgos de Corrupción'!$B$11:$B$102,0),17)-AH162&lt;=5),"Casi seguro")))))," ")</f>
        <v xml:space="preserve"> </v>
      </c>
      <c r="AJ162" s="8" t="str">
        <f>IFERROR(IF(OR(AND(AF162="Fuerte",H162="No disminuye"),AND(AF162="Moderado",H162="Indirectamente"),AND(AF162="Moderado",H162="No disminuye"),AND(INDEX('[3]Riesgos de Corrupción'!$B$11:$BN$102,MATCH('Controles de Corrupción'!C162,'[3]Riesgos de Corrupción'!$B$11:$B$102,0),63)="Moderado")),0,IF(OR(AND(AF162="Fuerte",H162="Indirectamente"),AND(AF162="Moderado",H162="Directamente"),AND(INDEX('[3]Riesgos de Corrupción'!$B$11:$BN$102,MATCH('Controles de Corrupción'!C162,'[3]Riesgos de Corrupción'!$B$11:$B$102,0),63)="Mayor")),1,IF(AND(AF162="Fuerte",H162="Directamente",AND(INDEX('[3]Riesgos de Corrupción'!$B$11:$BN$102,MATCH('Controles de Corrupción'!C162,'[3]Riesgos de Corrupción'!$B$11:$B$102,0),63)="Catastrófico")),2)))," ")</f>
        <v xml:space="preserve"> </v>
      </c>
      <c r="AK162" s="19" t="str">
        <f t="shared" si="78"/>
        <v xml:space="preserve"> </v>
      </c>
      <c r="AL162" s="19" t="str">
        <f>IFERROR(IF((INDEX('[3]Riesgos de Corrupción'!$B$11:$BN$102,MATCH('Controles de Corrupción'!C162,'[3]Riesgos de Corrupción'!$B$11:$B$102,0),62)-AK162&lt;=3),"Moderado",IF((INDEX('[3]Riesgos de Corrupción'!$B$11:$BN$102,MATCH('Controles de Corrupción'!C162,'[3]Riesgos de Corrupción'!$B$11:$B$102,0),62)-AK162&lt;=4),"Mayor",IF((INDEX('[3]Riesgos de Corrupción'!$B$11:$BN$102,MATCH('Controles de Corrupción'!C162,'[3]Riesgos de Corrupción'!$B$11:$B$102,0),62)-AK162&lt;=5),"Catastrófico")))," ")</f>
        <v xml:space="preserve"> </v>
      </c>
      <c r="AM162" s="19" t="str">
        <f t="shared" si="79"/>
        <v xml:space="preserve"> </v>
      </c>
      <c r="AN162" s="21" t="str">
        <f t="shared" si="80"/>
        <v xml:space="preserve"> </v>
      </c>
      <c r="AO162" s="70"/>
      <c r="AP162" s="454"/>
      <c r="AQ162" s="454"/>
      <c r="AR162" s="454"/>
      <c r="AS162" s="454"/>
      <c r="AT162" s="454"/>
      <c r="AU162" s="454"/>
      <c r="AV162" s="454"/>
      <c r="AW162" s="427"/>
      <c r="AX162" s="357"/>
      <c r="AY162" s="70"/>
      <c r="AZ162" s="70"/>
    </row>
    <row r="163" spans="2:52" ht="57.75" customHeight="1" x14ac:dyDescent="0.3">
      <c r="B163" s="444" t="str">
        <f t="shared" si="59"/>
        <v>-</v>
      </c>
      <c r="C163" s="18"/>
      <c r="D163" s="23"/>
      <c r="E163" s="22"/>
      <c r="F163" s="117"/>
      <c r="G163" s="116"/>
      <c r="H163" s="22"/>
      <c r="I163" s="18"/>
      <c r="J163" s="348">
        <f t="shared" si="60"/>
        <v>0</v>
      </c>
      <c r="K163" s="18"/>
      <c r="L163" s="348">
        <f t="shared" si="61"/>
        <v>0</v>
      </c>
      <c r="M163" s="18"/>
      <c r="N163" s="348">
        <f t="shared" si="62"/>
        <v>0</v>
      </c>
      <c r="O163" s="18"/>
      <c r="P163" s="348">
        <f t="shared" si="63"/>
        <v>0</v>
      </c>
      <c r="Q163" s="18"/>
      <c r="R163" s="348">
        <f t="shared" si="64"/>
        <v>0</v>
      </c>
      <c r="S163" s="18"/>
      <c r="T163" s="348">
        <f t="shared" si="65"/>
        <v>0</v>
      </c>
      <c r="U163" s="18"/>
      <c r="V163" s="348">
        <f t="shared" si="66"/>
        <v>0</v>
      </c>
      <c r="W163" s="19" t="str">
        <f t="shared" si="67"/>
        <v xml:space="preserve"> </v>
      </c>
      <c r="X163" s="19" t="str">
        <f t="shared" si="68"/>
        <v xml:space="preserve"> </v>
      </c>
      <c r="Y163" s="19" t="str">
        <f t="shared" si="69"/>
        <v/>
      </c>
      <c r="Z163" s="22"/>
      <c r="AA163" s="19" t="str">
        <f t="shared" si="70"/>
        <v/>
      </c>
      <c r="AB163" s="19" t="str">
        <f t="shared" si="71"/>
        <v xml:space="preserve"> </v>
      </c>
      <c r="AC163" s="19" t="str">
        <f t="shared" si="72"/>
        <v/>
      </c>
      <c r="AD163" s="19" t="str">
        <f t="shared" si="73"/>
        <v xml:space="preserve"> </v>
      </c>
      <c r="AE163" s="114" t="str">
        <f t="shared" si="74"/>
        <v xml:space="preserve"> </v>
      </c>
      <c r="AF163" s="19" t="str">
        <f t="shared" si="75"/>
        <v xml:space="preserve"> </v>
      </c>
      <c r="AG163" s="560">
        <f t="shared" si="76"/>
        <v>0</v>
      </c>
      <c r="AH163" s="45" t="str">
        <f t="shared" si="77"/>
        <v xml:space="preserve"> </v>
      </c>
      <c r="AI163" s="34" t="str">
        <f>IFERROR(IF((INDEX('[3]Riesgos de Corrupción'!$B$11:$V$102,MATCH('Controles de Corrupción'!C163,'[3]Riesgos de Corrupción'!$B$11:$B$102,0),17)-AH163&lt;=1),"Rara vez",IF((INDEX('[3]Riesgos de Corrupción'!$B$11:$V$102,MATCH('Controles de Corrupción'!C163,'[3]Riesgos de Corrupción'!$B$11:$B$102,0),17)-AH163&lt;=2),"Improbable",IF((INDEX('[3]Riesgos de Corrupción'!$B$11:$V$102,MATCH('Controles de Corrupción'!C163,'[3]Riesgos de Corrupción'!$B$11:$B$102,0),17)-AH163&lt;=3),"Posible",IF((INDEX('[3]Riesgos de Corrupción'!$B$11:$V$102,MATCH('Controles de Corrupción'!C163,'[3]Riesgos de Corrupción'!$B$11:$B$102,0),17)-AH163&lt;=4),"Probable",IF((INDEX('[3]Riesgos de Corrupción'!$B$11:$V$102,MATCH('Controles de Corrupción'!C163,'[3]Riesgos de Corrupción'!$B$11:$B$102,0),17)-AH163&lt;=5),"Casi seguro")))))," ")</f>
        <v xml:space="preserve"> </v>
      </c>
      <c r="AJ163" s="8" t="str">
        <f>IFERROR(IF(OR(AND(AF163="Fuerte",H163="No disminuye"),AND(AF163="Moderado",H163="Indirectamente"),AND(AF163="Moderado",H163="No disminuye"),AND(INDEX('[3]Riesgos de Corrupción'!$B$11:$BN$102,MATCH('Controles de Corrupción'!C163,'[3]Riesgos de Corrupción'!$B$11:$B$102,0),63)="Moderado")),0,IF(OR(AND(AF163="Fuerte",H163="Indirectamente"),AND(AF163="Moderado",H163="Directamente"),AND(INDEX('[3]Riesgos de Corrupción'!$B$11:$BN$102,MATCH('Controles de Corrupción'!C163,'[3]Riesgos de Corrupción'!$B$11:$B$102,0),63)="Mayor")),1,IF(AND(AF163="Fuerte",H163="Directamente",AND(INDEX('[3]Riesgos de Corrupción'!$B$11:$BN$102,MATCH('Controles de Corrupción'!C163,'[3]Riesgos de Corrupción'!$B$11:$B$102,0),63)="Catastrófico")),2)))," ")</f>
        <v xml:space="preserve"> </v>
      </c>
      <c r="AK163" s="19" t="str">
        <f t="shared" si="78"/>
        <v xml:space="preserve"> </v>
      </c>
      <c r="AL163" s="19" t="str">
        <f>IFERROR(IF((INDEX('[3]Riesgos de Corrupción'!$B$11:$BN$102,MATCH('Controles de Corrupción'!C163,'[3]Riesgos de Corrupción'!$B$11:$B$102,0),62)-AK163&lt;=3),"Moderado",IF((INDEX('[3]Riesgos de Corrupción'!$B$11:$BN$102,MATCH('Controles de Corrupción'!C163,'[3]Riesgos de Corrupción'!$B$11:$B$102,0),62)-AK163&lt;=4),"Mayor",IF((INDEX('[3]Riesgos de Corrupción'!$B$11:$BN$102,MATCH('Controles de Corrupción'!C163,'[3]Riesgos de Corrupción'!$B$11:$B$102,0),62)-AK163&lt;=5),"Catastrófico")))," ")</f>
        <v xml:space="preserve"> </v>
      </c>
      <c r="AM163" s="19" t="str">
        <f t="shared" si="79"/>
        <v xml:space="preserve"> </v>
      </c>
      <c r="AN163" s="21" t="str">
        <f t="shared" si="80"/>
        <v xml:space="preserve"> </v>
      </c>
      <c r="AO163" s="70"/>
      <c r="AP163" s="454"/>
      <c r="AQ163" s="454"/>
      <c r="AR163" s="454"/>
      <c r="AS163" s="454"/>
      <c r="AT163" s="454"/>
      <c r="AU163" s="454"/>
      <c r="AV163" s="454"/>
      <c r="AW163" s="427"/>
      <c r="AX163" s="357"/>
      <c r="AY163" s="70"/>
      <c r="AZ163" s="70"/>
    </row>
    <row r="164" spans="2:52" ht="57.75" customHeight="1" x14ac:dyDescent="0.3">
      <c r="B164" s="444" t="str">
        <f t="shared" si="59"/>
        <v>-</v>
      </c>
      <c r="C164" s="18"/>
      <c r="D164" s="23"/>
      <c r="E164" s="22"/>
      <c r="F164" s="117"/>
      <c r="G164" s="116"/>
      <c r="H164" s="22"/>
      <c r="I164" s="18"/>
      <c r="J164" s="348">
        <f t="shared" si="60"/>
        <v>0</v>
      </c>
      <c r="K164" s="18"/>
      <c r="L164" s="348">
        <f t="shared" si="61"/>
        <v>0</v>
      </c>
      <c r="M164" s="18"/>
      <c r="N164" s="348">
        <f t="shared" si="62"/>
        <v>0</v>
      </c>
      <c r="O164" s="18"/>
      <c r="P164" s="348">
        <f t="shared" si="63"/>
        <v>0</v>
      </c>
      <c r="Q164" s="18"/>
      <c r="R164" s="348">
        <f t="shared" si="64"/>
        <v>0</v>
      </c>
      <c r="S164" s="18"/>
      <c r="T164" s="348">
        <f t="shared" si="65"/>
        <v>0</v>
      </c>
      <c r="U164" s="18"/>
      <c r="V164" s="348">
        <f t="shared" si="66"/>
        <v>0</v>
      </c>
      <c r="W164" s="19" t="str">
        <f t="shared" si="67"/>
        <v xml:space="preserve"> </v>
      </c>
      <c r="X164" s="19" t="str">
        <f t="shared" si="68"/>
        <v xml:space="preserve"> </v>
      </c>
      <c r="Y164" s="19" t="str">
        <f t="shared" si="69"/>
        <v/>
      </c>
      <c r="Z164" s="22"/>
      <c r="AA164" s="19" t="str">
        <f t="shared" si="70"/>
        <v/>
      </c>
      <c r="AB164" s="19" t="str">
        <f t="shared" si="71"/>
        <v xml:space="preserve"> </v>
      </c>
      <c r="AC164" s="19" t="str">
        <f t="shared" si="72"/>
        <v/>
      </c>
      <c r="AD164" s="19" t="str">
        <f t="shared" si="73"/>
        <v xml:space="preserve"> </v>
      </c>
      <c r="AE164" s="114" t="str">
        <f t="shared" si="74"/>
        <v xml:space="preserve"> </v>
      </c>
      <c r="AF164" s="19" t="str">
        <f t="shared" si="75"/>
        <v xml:space="preserve"> </v>
      </c>
      <c r="AG164" s="560">
        <f t="shared" si="76"/>
        <v>0</v>
      </c>
      <c r="AH164" s="45" t="str">
        <f t="shared" si="77"/>
        <v xml:space="preserve"> </v>
      </c>
      <c r="AI164" s="34" t="str">
        <f>IFERROR(IF((INDEX('[3]Riesgos de Corrupción'!$B$11:$V$102,MATCH('Controles de Corrupción'!C164,'[3]Riesgos de Corrupción'!$B$11:$B$102,0),17)-AH164&lt;=1),"Rara vez",IF((INDEX('[3]Riesgos de Corrupción'!$B$11:$V$102,MATCH('Controles de Corrupción'!C164,'[3]Riesgos de Corrupción'!$B$11:$B$102,0),17)-AH164&lt;=2),"Improbable",IF((INDEX('[3]Riesgos de Corrupción'!$B$11:$V$102,MATCH('Controles de Corrupción'!C164,'[3]Riesgos de Corrupción'!$B$11:$B$102,0),17)-AH164&lt;=3),"Posible",IF((INDEX('[3]Riesgos de Corrupción'!$B$11:$V$102,MATCH('Controles de Corrupción'!C164,'[3]Riesgos de Corrupción'!$B$11:$B$102,0),17)-AH164&lt;=4),"Probable",IF((INDEX('[3]Riesgos de Corrupción'!$B$11:$V$102,MATCH('Controles de Corrupción'!C164,'[3]Riesgos de Corrupción'!$B$11:$B$102,0),17)-AH164&lt;=5),"Casi seguro")))))," ")</f>
        <v xml:space="preserve"> </v>
      </c>
      <c r="AJ164" s="8" t="str">
        <f>IFERROR(IF(OR(AND(AF164="Fuerte",H164="No disminuye"),AND(AF164="Moderado",H164="Indirectamente"),AND(AF164="Moderado",H164="No disminuye"),AND(INDEX('[3]Riesgos de Corrupción'!$B$11:$BN$102,MATCH('Controles de Corrupción'!C164,'[3]Riesgos de Corrupción'!$B$11:$B$102,0),63)="Moderado")),0,IF(OR(AND(AF164="Fuerte",H164="Indirectamente"),AND(AF164="Moderado",H164="Directamente"),AND(INDEX('[3]Riesgos de Corrupción'!$B$11:$BN$102,MATCH('Controles de Corrupción'!C164,'[3]Riesgos de Corrupción'!$B$11:$B$102,0),63)="Mayor")),1,IF(AND(AF164="Fuerte",H164="Directamente",AND(INDEX('[3]Riesgos de Corrupción'!$B$11:$BN$102,MATCH('Controles de Corrupción'!C164,'[3]Riesgos de Corrupción'!$B$11:$B$102,0),63)="Catastrófico")),2)))," ")</f>
        <v xml:space="preserve"> </v>
      </c>
      <c r="AK164" s="19" t="str">
        <f t="shared" si="78"/>
        <v xml:space="preserve"> </v>
      </c>
      <c r="AL164" s="19" t="str">
        <f>IFERROR(IF((INDEX('[3]Riesgos de Corrupción'!$B$11:$BN$102,MATCH('Controles de Corrupción'!C164,'[3]Riesgos de Corrupción'!$B$11:$B$102,0),62)-AK164&lt;=3),"Moderado",IF((INDEX('[3]Riesgos de Corrupción'!$B$11:$BN$102,MATCH('Controles de Corrupción'!C164,'[3]Riesgos de Corrupción'!$B$11:$B$102,0),62)-AK164&lt;=4),"Mayor",IF((INDEX('[3]Riesgos de Corrupción'!$B$11:$BN$102,MATCH('Controles de Corrupción'!C164,'[3]Riesgos de Corrupción'!$B$11:$B$102,0),62)-AK164&lt;=5),"Catastrófico")))," ")</f>
        <v xml:space="preserve"> </v>
      </c>
      <c r="AM164" s="19" t="str">
        <f t="shared" si="79"/>
        <v xml:space="preserve"> </v>
      </c>
      <c r="AN164" s="21" t="str">
        <f t="shared" si="80"/>
        <v xml:space="preserve"> </v>
      </c>
      <c r="AO164" s="70"/>
      <c r="AP164" s="454"/>
      <c r="AQ164" s="454"/>
      <c r="AR164" s="454"/>
      <c r="AS164" s="454"/>
      <c r="AT164" s="454"/>
      <c r="AU164" s="454"/>
      <c r="AV164" s="454"/>
      <c r="AW164" s="427"/>
      <c r="AX164" s="357"/>
      <c r="AY164" s="70"/>
      <c r="AZ164" s="70"/>
    </row>
    <row r="165" spans="2:52" ht="57.75" customHeight="1" x14ac:dyDescent="0.3">
      <c r="B165" s="444" t="str">
        <f t="shared" ref="B165:B228" si="81">C165&amp;"-"&amp;E165</f>
        <v>-</v>
      </c>
      <c r="C165" s="18"/>
      <c r="D165" s="23"/>
      <c r="E165" s="22"/>
      <c r="F165" s="117"/>
      <c r="G165" s="116"/>
      <c r="H165" s="22"/>
      <c r="I165" s="18"/>
      <c r="J165" s="348">
        <f t="shared" ref="J165:J228" si="82">IF(I165="Asignado",15,IF(I165="No asignado",0,IF(I165=0,0)))</f>
        <v>0</v>
      </c>
      <c r="K165" s="18"/>
      <c r="L165" s="348">
        <f t="shared" ref="L165:L228" si="83">IF(K165="Adecuado",15,IF(K165="Inadecuado",0,IF(I165=0,0)))</f>
        <v>0</v>
      </c>
      <c r="M165" s="18"/>
      <c r="N165" s="348">
        <f t="shared" ref="N165:N228" si="84">IF(M165="Oportuna",15,IF(M165="Inoportuna",0,IF(I165=0,0)))</f>
        <v>0</v>
      </c>
      <c r="O165" s="18"/>
      <c r="P165" s="348">
        <f t="shared" ref="P165:P228" si="85">IF(O165="Prevenir",15,IF(O165="Detectar",10,IF(O165="No es un control",0,IF(I165=0,0))))</f>
        <v>0</v>
      </c>
      <c r="Q165" s="18"/>
      <c r="R165" s="348">
        <f t="shared" ref="R165:R228" si="86">IF(Q165="Confiable",15,IF(Q165="No confiable",0,IF(I165=0,0)))</f>
        <v>0</v>
      </c>
      <c r="S165" s="18"/>
      <c r="T165" s="348">
        <f t="shared" ref="T165:T228" si="87">IF(S165="Se investigan y resuelven oportunamente",15,IF(S165="No se investigan y resuelven oportunamente",0,IF(I165=0,0)))</f>
        <v>0</v>
      </c>
      <c r="U165" s="18"/>
      <c r="V165" s="348">
        <f t="shared" ref="V165:V228" si="88">IF(U165="Completa",10,IF(U165="Incompleta",5,IF(U165="No existe",0,IF(I165=0,0))))</f>
        <v>0</v>
      </c>
      <c r="W165" s="19" t="str">
        <f t="shared" ref="W165:W228" si="89">IF(G165=0," ",IF((J165+L165+N165+P165+R165+T165+V165)&gt;=0,(J165+L165+N165+P165+R165+T165+V165)))</f>
        <v xml:space="preserve"> </v>
      </c>
      <c r="X165" s="19" t="str">
        <f t="shared" ref="X165:X228" si="90">IF(W165=" "," ",IF(AND(W165&gt;=0,W165&lt;=85),"Débil",IF(AND(W165&gt;=86,W165&lt;=95),"Moderado",IF(AND(W165&gt;=96,W165&lt;=100),"Fuerte"," "))))</f>
        <v xml:space="preserve"> </v>
      </c>
      <c r="Y165" s="19" t="str">
        <f t="shared" ref="Y165:Y228" si="91">IF(Z165="Siempre se ejecuta", 100,IF(Z165="Algunas veces se ejecuta",50,IF(Z165="No se ejecuta",0,"")))</f>
        <v/>
      </c>
      <c r="Z165" s="22"/>
      <c r="AA165" s="19" t="str">
        <f t="shared" ref="AA165:AA228" si="92">IF(Z165="Siempre se ejecuta","Fuerte",IF(Z165="Algunas veces se ejecuta","Moderado",IF(Z165="No se ejecuta", "Débil","")))</f>
        <v/>
      </c>
      <c r="AB165" s="19" t="str">
        <f t="shared" ref="AB165:AB228" si="93">IF(AND(X165="Fuerte",AA165="Fuerte"),"Fuerte",IF(AND(X165="Fuerte",AA165="Moderado"),"Moderado",IF(AND(X165="Fuerte",AA165="Débil"),"Débil",IF(AND(X165="Moderado",AA165="Moderado"),"Moderado",IF(AND(X165="Moderado",AA165="Fuerte"),"Moderado",IF(AND(X165="Moderado",AA165="Débil"),"Débil",IF(X165="Débil","Débil"," ")))))))</f>
        <v xml:space="preserve"> </v>
      </c>
      <c r="AC165" s="19" t="str">
        <f t="shared" ref="AC165:AC228" si="94">IF(AB165="Fuerte","No",IF(AB165="Moderado","Sí",IF(AB165="Débil","Sí","")))</f>
        <v/>
      </c>
      <c r="AD165" s="19" t="str">
        <f t="shared" ref="AD165:AD228" si="95">IFERROR(IF(Y165=" "," ",IF(Y165&gt;=0,(W165+Y165)/2))," ")</f>
        <v xml:space="preserve"> </v>
      </c>
      <c r="AE165" s="114" t="str">
        <f t="shared" ref="AE165:AE228" si="96">IFERROR(IF(AD165=" "," ",IF(AVERAGE($AD$10:$AD$250)&gt;=0,AVERAGEIFS($AD$10:$AD$249,$C$10:$C$249,C165))),"  ")</f>
        <v xml:space="preserve"> </v>
      </c>
      <c r="AF165" s="19" t="str">
        <f t="shared" ref="AF165:AF228" si="97">IF(AE165=" "," ",IF(AE165=100,"Fuerte",IF(AE165&lt;50,"Débil",IF(AE165&gt;49,"Moderado"," "))))</f>
        <v xml:space="preserve"> </v>
      </c>
      <c r="AG165" s="560">
        <f t="shared" ref="AG165:AG228" si="98">IF(OR(AND(AF165="Fuerte",G165="No disminuye"),AND(AF165="Moderado",G165="No disminuye")),0,IF(AND(AF165="Fuerte",G165="Directamente"),2,IF(AND(AF165="Moderado",G165="Directamente"),1,0)))</f>
        <v>0</v>
      </c>
      <c r="AH165" s="45" t="str">
        <f t="shared" ref="AH165:AH228" si="99">IFERROR(AVERAGEIFS($AG$10:$AG$249,$C$10:$C$249,C165)," ")</f>
        <v xml:space="preserve"> </v>
      </c>
      <c r="AI165" s="34" t="str">
        <f>IFERROR(IF((INDEX('[3]Riesgos de Corrupción'!$B$11:$V$102,MATCH('Controles de Corrupción'!C165,'[3]Riesgos de Corrupción'!$B$11:$B$102,0),17)-AH165&lt;=1),"Rara vez",IF((INDEX('[3]Riesgos de Corrupción'!$B$11:$V$102,MATCH('Controles de Corrupción'!C165,'[3]Riesgos de Corrupción'!$B$11:$B$102,0),17)-AH165&lt;=2),"Improbable",IF((INDEX('[3]Riesgos de Corrupción'!$B$11:$V$102,MATCH('Controles de Corrupción'!C165,'[3]Riesgos de Corrupción'!$B$11:$B$102,0),17)-AH165&lt;=3),"Posible",IF((INDEX('[3]Riesgos de Corrupción'!$B$11:$V$102,MATCH('Controles de Corrupción'!C165,'[3]Riesgos de Corrupción'!$B$11:$B$102,0),17)-AH165&lt;=4),"Probable",IF((INDEX('[3]Riesgos de Corrupción'!$B$11:$V$102,MATCH('Controles de Corrupción'!C165,'[3]Riesgos de Corrupción'!$B$11:$B$102,0),17)-AH165&lt;=5),"Casi seguro")))))," ")</f>
        <v xml:space="preserve"> </v>
      </c>
      <c r="AJ165" s="8" t="str">
        <f>IFERROR(IF(OR(AND(AF165="Fuerte",H165="No disminuye"),AND(AF165="Moderado",H165="Indirectamente"),AND(AF165="Moderado",H165="No disminuye"),AND(INDEX('[3]Riesgos de Corrupción'!$B$11:$BN$102,MATCH('Controles de Corrupción'!C165,'[3]Riesgos de Corrupción'!$B$11:$B$102,0),63)="Moderado")),0,IF(OR(AND(AF165="Fuerte",H165="Indirectamente"),AND(AF165="Moderado",H165="Directamente"),AND(INDEX('[3]Riesgos de Corrupción'!$B$11:$BN$102,MATCH('Controles de Corrupción'!C165,'[3]Riesgos de Corrupción'!$B$11:$B$102,0),63)="Mayor")),1,IF(AND(AF165="Fuerte",H165="Directamente",AND(INDEX('[3]Riesgos de Corrupción'!$B$11:$BN$102,MATCH('Controles de Corrupción'!C165,'[3]Riesgos de Corrupción'!$B$11:$B$102,0),63)="Catastrófico")),2)))," ")</f>
        <v xml:space="preserve"> </v>
      </c>
      <c r="AK165" s="19" t="str">
        <f t="shared" ref="AK165:AK228" si="100">IFERROR(AVERAGEIFS($AJ$10:$AJ$249,$C$10:$C$249,C165)," ")</f>
        <v xml:space="preserve"> </v>
      </c>
      <c r="AL165" s="19" t="str">
        <f>IFERROR(IF((INDEX('[3]Riesgos de Corrupción'!$B$11:$BN$102,MATCH('Controles de Corrupción'!C165,'[3]Riesgos de Corrupción'!$B$11:$B$102,0),62)-AK165&lt;=3),"Moderado",IF((INDEX('[3]Riesgos de Corrupción'!$B$11:$BN$102,MATCH('Controles de Corrupción'!C165,'[3]Riesgos de Corrupción'!$B$11:$B$102,0),62)-AK165&lt;=4),"Mayor",IF((INDEX('[3]Riesgos de Corrupción'!$B$11:$BN$102,MATCH('Controles de Corrupción'!C165,'[3]Riesgos de Corrupción'!$B$11:$B$102,0),62)-AK165&lt;=5),"Catastrófico")))," ")</f>
        <v xml:space="preserve"> </v>
      </c>
      <c r="AM165" s="19" t="str">
        <f t="shared" ref="AM165:AM228" si="101">IF(OR(AND(AI165="Rara vez",AL165="Insignificante"),AND(AI165="Rara vez",AL165="Menor"),AND(AI165="Improbable",AL165="Menor"),AND(AI165="Improbable",AL165="Insignificante"),AND(AI165="Posible",AL165="Insignificante")),"Zona Baja",IF(OR(AND(AI165="Probable",AL165="Insignificante"),AND(AI165="Posible",AL165="Menor"),AND(AI165="Improbable",AL165="Moderado"),AND(AI165="Rara vez",AL165="Moderado")),"Zona Moderada",IF(OR(AND(AI165="Casi seguro",AL165="Insignificante"),AND(AI165="Casi seguro",AL165="Menor"),AND(AI165="Probable",AL165="Menor"),AND(AI165="Probable",AL165="Moderado"),AND(AI165="Posible",AL165="Moderado"),AND(AI165="Improbable",AL165="Mayor"),AND(AI165="Rara vez",AL165="Mayor")),"Zona Alta",IF(OR(AND(AI165="Casi seguro",AL165="Moderado"),AND(AI165="Casi seguro",AL165="Mayor"),AND(AI165="Casi seguro",AL165="Catastrófico"),AND(AI165="Probable",AL165="Mayor"),AND(AI165="Probable",AL165="Catastrófico"),AND(AI165="Posible",AL165="Mayor"),AND(AI165="Posible",AL165="Catastrófico"),AND(AI165="Improbable",AL165="Catastrófico"),AND(AI165="Rara vez",AL165="Catastrófico")),"Zona Extrema"," "))))</f>
        <v xml:space="preserve"> </v>
      </c>
      <c r="AN165" s="21" t="str">
        <f t="shared" ref="AN165:AN228" si="102">IF(AM165="Zona Moderada","Reducir riesgo",IF(AM165="Zona Alta","Compartir riesgo",IF(AM165="Zona Extrema","Evitar riesgo"," ")))</f>
        <v xml:space="preserve"> </v>
      </c>
      <c r="AO165" s="70"/>
      <c r="AP165" s="454"/>
      <c r="AQ165" s="454"/>
      <c r="AR165" s="454"/>
      <c r="AS165" s="454"/>
      <c r="AT165" s="454"/>
      <c r="AU165" s="454"/>
      <c r="AV165" s="454"/>
      <c r="AW165" s="427"/>
      <c r="AX165" s="357"/>
      <c r="AY165" s="70"/>
      <c r="AZ165" s="70"/>
    </row>
    <row r="166" spans="2:52" ht="57.75" customHeight="1" x14ac:dyDescent="0.3">
      <c r="B166" s="444" t="str">
        <f t="shared" si="81"/>
        <v>-</v>
      </c>
      <c r="C166" s="18"/>
      <c r="D166" s="23"/>
      <c r="E166" s="22"/>
      <c r="F166" s="117"/>
      <c r="G166" s="116"/>
      <c r="H166" s="22"/>
      <c r="I166" s="18"/>
      <c r="J166" s="348">
        <f t="shared" si="82"/>
        <v>0</v>
      </c>
      <c r="K166" s="18"/>
      <c r="L166" s="348">
        <f t="shared" si="83"/>
        <v>0</v>
      </c>
      <c r="M166" s="18"/>
      <c r="N166" s="348">
        <f t="shared" si="84"/>
        <v>0</v>
      </c>
      <c r="O166" s="18"/>
      <c r="P166" s="348">
        <f t="shared" si="85"/>
        <v>0</v>
      </c>
      <c r="Q166" s="18"/>
      <c r="R166" s="348">
        <f t="shared" si="86"/>
        <v>0</v>
      </c>
      <c r="S166" s="18"/>
      <c r="T166" s="348">
        <f t="shared" si="87"/>
        <v>0</v>
      </c>
      <c r="U166" s="18"/>
      <c r="V166" s="348">
        <f t="shared" si="88"/>
        <v>0</v>
      </c>
      <c r="W166" s="19" t="str">
        <f t="shared" si="89"/>
        <v xml:space="preserve"> </v>
      </c>
      <c r="X166" s="19" t="str">
        <f t="shared" si="90"/>
        <v xml:space="preserve"> </v>
      </c>
      <c r="Y166" s="19" t="str">
        <f t="shared" si="91"/>
        <v/>
      </c>
      <c r="Z166" s="22"/>
      <c r="AA166" s="19" t="str">
        <f t="shared" si="92"/>
        <v/>
      </c>
      <c r="AB166" s="19" t="str">
        <f t="shared" si="93"/>
        <v xml:space="preserve"> </v>
      </c>
      <c r="AC166" s="19" t="str">
        <f t="shared" si="94"/>
        <v/>
      </c>
      <c r="AD166" s="19" t="str">
        <f t="shared" si="95"/>
        <v xml:space="preserve"> </v>
      </c>
      <c r="AE166" s="114" t="str">
        <f t="shared" si="96"/>
        <v xml:space="preserve"> </v>
      </c>
      <c r="AF166" s="19" t="str">
        <f t="shared" si="97"/>
        <v xml:space="preserve"> </v>
      </c>
      <c r="AG166" s="560">
        <f t="shared" si="98"/>
        <v>0</v>
      </c>
      <c r="AH166" s="45" t="str">
        <f t="shared" si="99"/>
        <v xml:space="preserve"> </v>
      </c>
      <c r="AI166" s="34" t="str">
        <f>IFERROR(IF((INDEX('[3]Riesgos de Corrupción'!$B$11:$V$102,MATCH('Controles de Corrupción'!C166,'[3]Riesgos de Corrupción'!$B$11:$B$102,0),17)-AH166&lt;=1),"Rara vez",IF((INDEX('[3]Riesgos de Corrupción'!$B$11:$V$102,MATCH('Controles de Corrupción'!C166,'[3]Riesgos de Corrupción'!$B$11:$B$102,0),17)-AH166&lt;=2),"Improbable",IF((INDEX('[3]Riesgos de Corrupción'!$B$11:$V$102,MATCH('Controles de Corrupción'!C166,'[3]Riesgos de Corrupción'!$B$11:$B$102,0),17)-AH166&lt;=3),"Posible",IF((INDEX('[3]Riesgos de Corrupción'!$B$11:$V$102,MATCH('Controles de Corrupción'!C166,'[3]Riesgos de Corrupción'!$B$11:$B$102,0),17)-AH166&lt;=4),"Probable",IF((INDEX('[3]Riesgos de Corrupción'!$B$11:$V$102,MATCH('Controles de Corrupción'!C166,'[3]Riesgos de Corrupción'!$B$11:$B$102,0),17)-AH166&lt;=5),"Casi seguro")))))," ")</f>
        <v xml:space="preserve"> </v>
      </c>
      <c r="AJ166" s="8" t="str">
        <f>IFERROR(IF(OR(AND(AF166="Fuerte",H166="No disminuye"),AND(AF166="Moderado",H166="Indirectamente"),AND(AF166="Moderado",H166="No disminuye"),AND(INDEX('[3]Riesgos de Corrupción'!$B$11:$BN$102,MATCH('Controles de Corrupción'!C166,'[3]Riesgos de Corrupción'!$B$11:$B$102,0),63)="Moderado")),0,IF(OR(AND(AF166="Fuerte",H166="Indirectamente"),AND(AF166="Moderado",H166="Directamente"),AND(INDEX('[3]Riesgos de Corrupción'!$B$11:$BN$102,MATCH('Controles de Corrupción'!C166,'[3]Riesgos de Corrupción'!$B$11:$B$102,0),63)="Mayor")),1,IF(AND(AF166="Fuerte",H166="Directamente",AND(INDEX('[3]Riesgos de Corrupción'!$B$11:$BN$102,MATCH('Controles de Corrupción'!C166,'[3]Riesgos de Corrupción'!$B$11:$B$102,0),63)="Catastrófico")),2)))," ")</f>
        <v xml:space="preserve"> </v>
      </c>
      <c r="AK166" s="19" t="str">
        <f t="shared" si="100"/>
        <v xml:space="preserve"> </v>
      </c>
      <c r="AL166" s="19" t="str">
        <f>IFERROR(IF((INDEX('[3]Riesgos de Corrupción'!$B$11:$BN$102,MATCH('Controles de Corrupción'!C166,'[3]Riesgos de Corrupción'!$B$11:$B$102,0),62)-AK166&lt;=3),"Moderado",IF((INDEX('[3]Riesgos de Corrupción'!$B$11:$BN$102,MATCH('Controles de Corrupción'!C166,'[3]Riesgos de Corrupción'!$B$11:$B$102,0),62)-AK166&lt;=4),"Mayor",IF((INDEX('[3]Riesgos de Corrupción'!$B$11:$BN$102,MATCH('Controles de Corrupción'!C166,'[3]Riesgos de Corrupción'!$B$11:$B$102,0),62)-AK166&lt;=5),"Catastrófico")))," ")</f>
        <v xml:space="preserve"> </v>
      </c>
      <c r="AM166" s="19" t="str">
        <f t="shared" si="101"/>
        <v xml:space="preserve"> </v>
      </c>
      <c r="AN166" s="21" t="str">
        <f t="shared" si="102"/>
        <v xml:space="preserve"> </v>
      </c>
      <c r="AO166" s="70"/>
      <c r="AP166" s="454"/>
      <c r="AQ166" s="454"/>
      <c r="AR166" s="454"/>
      <c r="AS166" s="454"/>
      <c r="AT166" s="454"/>
      <c r="AU166" s="454"/>
      <c r="AV166" s="454"/>
      <c r="AW166" s="427"/>
      <c r="AX166" s="357"/>
      <c r="AY166" s="70"/>
      <c r="AZ166" s="70"/>
    </row>
    <row r="167" spans="2:52" ht="57.75" customHeight="1" x14ac:dyDescent="0.3">
      <c r="B167" s="444" t="str">
        <f t="shared" si="81"/>
        <v>-</v>
      </c>
      <c r="C167" s="18"/>
      <c r="D167" s="23"/>
      <c r="E167" s="22"/>
      <c r="F167" s="117"/>
      <c r="G167" s="116"/>
      <c r="H167" s="22"/>
      <c r="I167" s="18"/>
      <c r="J167" s="348">
        <f t="shared" si="82"/>
        <v>0</v>
      </c>
      <c r="K167" s="18"/>
      <c r="L167" s="348">
        <f t="shared" si="83"/>
        <v>0</v>
      </c>
      <c r="M167" s="18"/>
      <c r="N167" s="348">
        <f t="shared" si="84"/>
        <v>0</v>
      </c>
      <c r="O167" s="18"/>
      <c r="P167" s="348">
        <f t="shared" si="85"/>
        <v>0</v>
      </c>
      <c r="Q167" s="18"/>
      <c r="R167" s="348">
        <f t="shared" si="86"/>
        <v>0</v>
      </c>
      <c r="S167" s="18"/>
      <c r="T167" s="348">
        <f t="shared" si="87"/>
        <v>0</v>
      </c>
      <c r="U167" s="18"/>
      <c r="V167" s="348">
        <f t="shared" si="88"/>
        <v>0</v>
      </c>
      <c r="W167" s="19" t="str">
        <f t="shared" si="89"/>
        <v xml:space="preserve"> </v>
      </c>
      <c r="X167" s="19" t="str">
        <f t="shared" si="90"/>
        <v xml:space="preserve"> </v>
      </c>
      <c r="Y167" s="19" t="str">
        <f t="shared" si="91"/>
        <v/>
      </c>
      <c r="Z167" s="22"/>
      <c r="AA167" s="19" t="str">
        <f t="shared" si="92"/>
        <v/>
      </c>
      <c r="AB167" s="19" t="str">
        <f t="shared" si="93"/>
        <v xml:space="preserve"> </v>
      </c>
      <c r="AC167" s="19" t="str">
        <f t="shared" si="94"/>
        <v/>
      </c>
      <c r="AD167" s="19" t="str">
        <f t="shared" si="95"/>
        <v xml:space="preserve"> </v>
      </c>
      <c r="AE167" s="114" t="str">
        <f t="shared" si="96"/>
        <v xml:space="preserve"> </v>
      </c>
      <c r="AF167" s="19" t="str">
        <f t="shared" si="97"/>
        <v xml:space="preserve"> </v>
      </c>
      <c r="AG167" s="560">
        <f t="shared" si="98"/>
        <v>0</v>
      </c>
      <c r="AH167" s="45" t="str">
        <f t="shared" si="99"/>
        <v xml:space="preserve"> </v>
      </c>
      <c r="AI167" s="34" t="str">
        <f>IFERROR(IF((INDEX('[3]Riesgos de Corrupción'!$B$11:$V$102,MATCH('Controles de Corrupción'!C167,'[3]Riesgos de Corrupción'!$B$11:$B$102,0),17)-AH167&lt;=1),"Rara vez",IF((INDEX('[3]Riesgos de Corrupción'!$B$11:$V$102,MATCH('Controles de Corrupción'!C167,'[3]Riesgos de Corrupción'!$B$11:$B$102,0),17)-AH167&lt;=2),"Improbable",IF((INDEX('[3]Riesgos de Corrupción'!$B$11:$V$102,MATCH('Controles de Corrupción'!C167,'[3]Riesgos de Corrupción'!$B$11:$B$102,0),17)-AH167&lt;=3),"Posible",IF((INDEX('[3]Riesgos de Corrupción'!$B$11:$V$102,MATCH('Controles de Corrupción'!C167,'[3]Riesgos de Corrupción'!$B$11:$B$102,0),17)-AH167&lt;=4),"Probable",IF((INDEX('[3]Riesgos de Corrupción'!$B$11:$V$102,MATCH('Controles de Corrupción'!C167,'[3]Riesgos de Corrupción'!$B$11:$B$102,0),17)-AH167&lt;=5),"Casi seguro")))))," ")</f>
        <v xml:space="preserve"> </v>
      </c>
      <c r="AJ167" s="8" t="str">
        <f>IFERROR(IF(OR(AND(AF167="Fuerte",H167="No disminuye"),AND(AF167="Moderado",H167="Indirectamente"),AND(AF167="Moderado",H167="No disminuye"),AND(INDEX('[3]Riesgos de Corrupción'!$B$11:$BN$102,MATCH('Controles de Corrupción'!C167,'[3]Riesgos de Corrupción'!$B$11:$B$102,0),63)="Moderado")),0,IF(OR(AND(AF167="Fuerte",H167="Indirectamente"),AND(AF167="Moderado",H167="Directamente"),AND(INDEX('[3]Riesgos de Corrupción'!$B$11:$BN$102,MATCH('Controles de Corrupción'!C167,'[3]Riesgos de Corrupción'!$B$11:$B$102,0),63)="Mayor")),1,IF(AND(AF167="Fuerte",H167="Directamente",AND(INDEX('[3]Riesgos de Corrupción'!$B$11:$BN$102,MATCH('Controles de Corrupción'!C167,'[3]Riesgos de Corrupción'!$B$11:$B$102,0),63)="Catastrófico")),2)))," ")</f>
        <v xml:space="preserve"> </v>
      </c>
      <c r="AK167" s="19" t="str">
        <f t="shared" si="100"/>
        <v xml:space="preserve"> </v>
      </c>
      <c r="AL167" s="19" t="str">
        <f>IFERROR(IF((INDEX('[3]Riesgos de Corrupción'!$B$11:$BN$102,MATCH('Controles de Corrupción'!C167,'[3]Riesgos de Corrupción'!$B$11:$B$102,0),62)-AK167&lt;=3),"Moderado",IF((INDEX('[3]Riesgos de Corrupción'!$B$11:$BN$102,MATCH('Controles de Corrupción'!C167,'[3]Riesgos de Corrupción'!$B$11:$B$102,0),62)-AK167&lt;=4),"Mayor",IF((INDEX('[3]Riesgos de Corrupción'!$B$11:$BN$102,MATCH('Controles de Corrupción'!C167,'[3]Riesgos de Corrupción'!$B$11:$B$102,0),62)-AK167&lt;=5),"Catastrófico")))," ")</f>
        <v xml:space="preserve"> </v>
      </c>
      <c r="AM167" s="19" t="str">
        <f t="shared" si="101"/>
        <v xml:space="preserve"> </v>
      </c>
      <c r="AN167" s="21" t="str">
        <f t="shared" si="102"/>
        <v xml:space="preserve"> </v>
      </c>
      <c r="AO167" s="70"/>
      <c r="AP167" s="454"/>
      <c r="AQ167" s="454"/>
      <c r="AR167" s="454"/>
      <c r="AS167" s="454"/>
      <c r="AT167" s="454"/>
      <c r="AU167" s="454"/>
      <c r="AV167" s="454"/>
      <c r="AW167" s="427"/>
      <c r="AX167" s="357"/>
      <c r="AY167" s="70"/>
      <c r="AZ167" s="70"/>
    </row>
    <row r="168" spans="2:52" ht="57.75" customHeight="1" x14ac:dyDescent="0.3">
      <c r="B168" s="444" t="str">
        <f t="shared" si="81"/>
        <v>-</v>
      </c>
      <c r="C168" s="18"/>
      <c r="D168" s="23"/>
      <c r="E168" s="22"/>
      <c r="F168" s="117"/>
      <c r="G168" s="116"/>
      <c r="H168" s="22"/>
      <c r="I168" s="18"/>
      <c r="J168" s="348">
        <f t="shared" si="82"/>
        <v>0</v>
      </c>
      <c r="K168" s="18"/>
      <c r="L168" s="348">
        <f t="shared" si="83"/>
        <v>0</v>
      </c>
      <c r="M168" s="18"/>
      <c r="N168" s="348">
        <f t="shared" si="84"/>
        <v>0</v>
      </c>
      <c r="O168" s="18"/>
      <c r="P168" s="348">
        <f t="shared" si="85"/>
        <v>0</v>
      </c>
      <c r="Q168" s="18"/>
      <c r="R168" s="348">
        <f t="shared" si="86"/>
        <v>0</v>
      </c>
      <c r="S168" s="18"/>
      <c r="T168" s="348">
        <f t="shared" si="87"/>
        <v>0</v>
      </c>
      <c r="U168" s="18"/>
      <c r="V168" s="348">
        <f t="shared" si="88"/>
        <v>0</v>
      </c>
      <c r="W168" s="19" t="str">
        <f t="shared" si="89"/>
        <v xml:space="preserve"> </v>
      </c>
      <c r="X168" s="19" t="str">
        <f t="shared" si="90"/>
        <v xml:space="preserve"> </v>
      </c>
      <c r="Y168" s="19" t="str">
        <f t="shared" si="91"/>
        <v/>
      </c>
      <c r="Z168" s="22"/>
      <c r="AA168" s="19" t="str">
        <f t="shared" si="92"/>
        <v/>
      </c>
      <c r="AB168" s="19" t="str">
        <f t="shared" si="93"/>
        <v xml:space="preserve"> </v>
      </c>
      <c r="AC168" s="19" t="str">
        <f t="shared" si="94"/>
        <v/>
      </c>
      <c r="AD168" s="19" t="str">
        <f t="shared" si="95"/>
        <v xml:space="preserve"> </v>
      </c>
      <c r="AE168" s="114" t="str">
        <f t="shared" si="96"/>
        <v xml:space="preserve"> </v>
      </c>
      <c r="AF168" s="19" t="str">
        <f t="shared" si="97"/>
        <v xml:space="preserve"> </v>
      </c>
      <c r="AG168" s="560">
        <f t="shared" si="98"/>
        <v>0</v>
      </c>
      <c r="AH168" s="45" t="str">
        <f t="shared" si="99"/>
        <v xml:space="preserve"> </v>
      </c>
      <c r="AI168" s="34" t="str">
        <f>IFERROR(IF((INDEX('[3]Riesgos de Corrupción'!$B$11:$V$102,MATCH('Controles de Corrupción'!C168,'[3]Riesgos de Corrupción'!$B$11:$B$102,0),17)-AH168&lt;=1),"Rara vez",IF((INDEX('[3]Riesgos de Corrupción'!$B$11:$V$102,MATCH('Controles de Corrupción'!C168,'[3]Riesgos de Corrupción'!$B$11:$B$102,0),17)-AH168&lt;=2),"Improbable",IF((INDEX('[3]Riesgos de Corrupción'!$B$11:$V$102,MATCH('Controles de Corrupción'!C168,'[3]Riesgos de Corrupción'!$B$11:$B$102,0),17)-AH168&lt;=3),"Posible",IF((INDEX('[3]Riesgos de Corrupción'!$B$11:$V$102,MATCH('Controles de Corrupción'!C168,'[3]Riesgos de Corrupción'!$B$11:$B$102,0),17)-AH168&lt;=4),"Probable",IF((INDEX('[3]Riesgos de Corrupción'!$B$11:$V$102,MATCH('Controles de Corrupción'!C168,'[3]Riesgos de Corrupción'!$B$11:$B$102,0),17)-AH168&lt;=5),"Casi seguro")))))," ")</f>
        <v xml:space="preserve"> </v>
      </c>
      <c r="AJ168" s="8" t="str">
        <f>IFERROR(IF(OR(AND(AF168="Fuerte",H168="No disminuye"),AND(AF168="Moderado",H168="Indirectamente"),AND(AF168="Moderado",H168="No disminuye"),AND(INDEX('[3]Riesgos de Corrupción'!$B$11:$BN$102,MATCH('Controles de Corrupción'!C168,'[3]Riesgos de Corrupción'!$B$11:$B$102,0),63)="Moderado")),0,IF(OR(AND(AF168="Fuerte",H168="Indirectamente"),AND(AF168="Moderado",H168="Directamente"),AND(INDEX('[3]Riesgos de Corrupción'!$B$11:$BN$102,MATCH('Controles de Corrupción'!C168,'[3]Riesgos de Corrupción'!$B$11:$B$102,0),63)="Mayor")),1,IF(AND(AF168="Fuerte",H168="Directamente",AND(INDEX('[3]Riesgos de Corrupción'!$B$11:$BN$102,MATCH('Controles de Corrupción'!C168,'[3]Riesgos de Corrupción'!$B$11:$B$102,0),63)="Catastrófico")),2)))," ")</f>
        <v xml:space="preserve"> </v>
      </c>
      <c r="AK168" s="19" t="str">
        <f t="shared" si="100"/>
        <v xml:space="preserve"> </v>
      </c>
      <c r="AL168" s="19" t="str">
        <f>IFERROR(IF((INDEX('[3]Riesgos de Corrupción'!$B$11:$BN$102,MATCH('Controles de Corrupción'!C168,'[3]Riesgos de Corrupción'!$B$11:$B$102,0),62)-AK168&lt;=3),"Moderado",IF((INDEX('[3]Riesgos de Corrupción'!$B$11:$BN$102,MATCH('Controles de Corrupción'!C168,'[3]Riesgos de Corrupción'!$B$11:$B$102,0),62)-AK168&lt;=4),"Mayor",IF((INDEX('[3]Riesgos de Corrupción'!$B$11:$BN$102,MATCH('Controles de Corrupción'!C168,'[3]Riesgos de Corrupción'!$B$11:$B$102,0),62)-AK168&lt;=5),"Catastrófico")))," ")</f>
        <v xml:space="preserve"> </v>
      </c>
      <c r="AM168" s="19" t="str">
        <f t="shared" si="101"/>
        <v xml:space="preserve"> </v>
      </c>
      <c r="AN168" s="21" t="str">
        <f t="shared" si="102"/>
        <v xml:space="preserve"> </v>
      </c>
      <c r="AO168" s="70"/>
      <c r="AP168" s="454"/>
      <c r="AQ168" s="454"/>
      <c r="AR168" s="454"/>
      <c r="AS168" s="454"/>
      <c r="AT168" s="454"/>
      <c r="AU168" s="454"/>
      <c r="AV168" s="454"/>
      <c r="AW168" s="427"/>
      <c r="AX168" s="357"/>
      <c r="AY168" s="70"/>
      <c r="AZ168" s="70"/>
    </row>
    <row r="169" spans="2:52" ht="57.75" customHeight="1" x14ac:dyDescent="0.3">
      <c r="B169" s="444" t="str">
        <f t="shared" si="81"/>
        <v>-</v>
      </c>
      <c r="C169" s="18"/>
      <c r="D169" s="23"/>
      <c r="E169" s="22"/>
      <c r="F169" s="117"/>
      <c r="G169" s="116"/>
      <c r="H169" s="22"/>
      <c r="I169" s="18"/>
      <c r="J169" s="348">
        <f t="shared" si="82"/>
        <v>0</v>
      </c>
      <c r="K169" s="18"/>
      <c r="L169" s="348">
        <f t="shared" si="83"/>
        <v>0</v>
      </c>
      <c r="M169" s="18"/>
      <c r="N169" s="348">
        <f t="shared" si="84"/>
        <v>0</v>
      </c>
      <c r="O169" s="18"/>
      <c r="P169" s="348">
        <f t="shared" si="85"/>
        <v>0</v>
      </c>
      <c r="Q169" s="18"/>
      <c r="R169" s="348">
        <f t="shared" si="86"/>
        <v>0</v>
      </c>
      <c r="S169" s="18"/>
      <c r="T169" s="348">
        <f t="shared" si="87"/>
        <v>0</v>
      </c>
      <c r="U169" s="18"/>
      <c r="V169" s="348">
        <f t="shared" si="88"/>
        <v>0</v>
      </c>
      <c r="W169" s="19" t="str">
        <f t="shared" si="89"/>
        <v xml:space="preserve"> </v>
      </c>
      <c r="X169" s="19" t="str">
        <f t="shared" si="90"/>
        <v xml:space="preserve"> </v>
      </c>
      <c r="Y169" s="19" t="str">
        <f t="shared" si="91"/>
        <v/>
      </c>
      <c r="Z169" s="22"/>
      <c r="AA169" s="19" t="str">
        <f t="shared" si="92"/>
        <v/>
      </c>
      <c r="AB169" s="19" t="str">
        <f t="shared" si="93"/>
        <v xml:space="preserve"> </v>
      </c>
      <c r="AC169" s="19" t="str">
        <f t="shared" si="94"/>
        <v/>
      </c>
      <c r="AD169" s="19" t="str">
        <f t="shared" si="95"/>
        <v xml:space="preserve"> </v>
      </c>
      <c r="AE169" s="114" t="str">
        <f t="shared" si="96"/>
        <v xml:space="preserve"> </v>
      </c>
      <c r="AF169" s="19" t="str">
        <f t="shared" si="97"/>
        <v xml:space="preserve"> </v>
      </c>
      <c r="AG169" s="560">
        <f t="shared" si="98"/>
        <v>0</v>
      </c>
      <c r="AH169" s="45" t="str">
        <f t="shared" si="99"/>
        <v xml:space="preserve"> </v>
      </c>
      <c r="AI169" s="34" t="str">
        <f>IFERROR(IF((INDEX('[3]Riesgos de Corrupción'!$B$11:$V$102,MATCH('Controles de Corrupción'!C169,'[3]Riesgos de Corrupción'!$B$11:$B$102,0),17)-AH169&lt;=1),"Rara vez",IF((INDEX('[3]Riesgos de Corrupción'!$B$11:$V$102,MATCH('Controles de Corrupción'!C169,'[3]Riesgos de Corrupción'!$B$11:$B$102,0),17)-AH169&lt;=2),"Improbable",IF((INDEX('[3]Riesgos de Corrupción'!$B$11:$V$102,MATCH('Controles de Corrupción'!C169,'[3]Riesgos de Corrupción'!$B$11:$B$102,0),17)-AH169&lt;=3),"Posible",IF((INDEX('[3]Riesgos de Corrupción'!$B$11:$V$102,MATCH('Controles de Corrupción'!C169,'[3]Riesgos de Corrupción'!$B$11:$B$102,0),17)-AH169&lt;=4),"Probable",IF((INDEX('[3]Riesgos de Corrupción'!$B$11:$V$102,MATCH('Controles de Corrupción'!C169,'[3]Riesgos de Corrupción'!$B$11:$B$102,0),17)-AH169&lt;=5),"Casi seguro")))))," ")</f>
        <v xml:space="preserve"> </v>
      </c>
      <c r="AJ169" s="8" t="str">
        <f>IFERROR(IF(OR(AND(AF169="Fuerte",H169="No disminuye"),AND(AF169="Moderado",H169="Indirectamente"),AND(AF169="Moderado",H169="No disminuye"),AND(INDEX('[3]Riesgos de Corrupción'!$B$11:$BN$102,MATCH('Controles de Corrupción'!C169,'[3]Riesgos de Corrupción'!$B$11:$B$102,0),63)="Moderado")),0,IF(OR(AND(AF169="Fuerte",H169="Indirectamente"),AND(AF169="Moderado",H169="Directamente"),AND(INDEX('[3]Riesgos de Corrupción'!$B$11:$BN$102,MATCH('Controles de Corrupción'!C169,'[3]Riesgos de Corrupción'!$B$11:$B$102,0),63)="Mayor")),1,IF(AND(AF169="Fuerte",H169="Directamente",AND(INDEX('[3]Riesgos de Corrupción'!$B$11:$BN$102,MATCH('Controles de Corrupción'!C169,'[3]Riesgos de Corrupción'!$B$11:$B$102,0),63)="Catastrófico")),2)))," ")</f>
        <v xml:space="preserve"> </v>
      </c>
      <c r="AK169" s="19" t="str">
        <f t="shared" si="100"/>
        <v xml:space="preserve"> </v>
      </c>
      <c r="AL169" s="19" t="str">
        <f>IFERROR(IF((INDEX('[3]Riesgos de Corrupción'!$B$11:$BN$102,MATCH('Controles de Corrupción'!C169,'[3]Riesgos de Corrupción'!$B$11:$B$102,0),62)-AK169&lt;=3),"Moderado",IF((INDEX('[3]Riesgos de Corrupción'!$B$11:$BN$102,MATCH('Controles de Corrupción'!C169,'[3]Riesgos de Corrupción'!$B$11:$B$102,0),62)-AK169&lt;=4),"Mayor",IF((INDEX('[3]Riesgos de Corrupción'!$B$11:$BN$102,MATCH('Controles de Corrupción'!C169,'[3]Riesgos de Corrupción'!$B$11:$B$102,0),62)-AK169&lt;=5),"Catastrófico")))," ")</f>
        <v xml:space="preserve"> </v>
      </c>
      <c r="AM169" s="19" t="str">
        <f t="shared" si="101"/>
        <v xml:space="preserve"> </v>
      </c>
      <c r="AN169" s="21" t="str">
        <f t="shared" si="102"/>
        <v xml:space="preserve"> </v>
      </c>
      <c r="AO169" s="70"/>
      <c r="AP169" s="454"/>
      <c r="AQ169" s="454"/>
      <c r="AR169" s="454"/>
      <c r="AS169" s="454"/>
      <c r="AT169" s="454"/>
      <c r="AU169" s="454"/>
      <c r="AV169" s="454"/>
      <c r="AW169" s="427"/>
      <c r="AX169" s="357"/>
      <c r="AY169" s="70"/>
      <c r="AZ169" s="70"/>
    </row>
    <row r="170" spans="2:52" ht="57.75" customHeight="1" x14ac:dyDescent="0.3">
      <c r="B170" s="444" t="str">
        <f t="shared" si="81"/>
        <v>-</v>
      </c>
      <c r="C170" s="18"/>
      <c r="D170" s="23"/>
      <c r="E170" s="22"/>
      <c r="F170" s="117"/>
      <c r="G170" s="116"/>
      <c r="H170" s="22"/>
      <c r="I170" s="18"/>
      <c r="J170" s="348">
        <f t="shared" si="82"/>
        <v>0</v>
      </c>
      <c r="K170" s="18"/>
      <c r="L170" s="348">
        <f t="shared" si="83"/>
        <v>0</v>
      </c>
      <c r="M170" s="18"/>
      <c r="N170" s="348">
        <f t="shared" si="84"/>
        <v>0</v>
      </c>
      <c r="O170" s="18"/>
      <c r="P170" s="348">
        <f t="shared" si="85"/>
        <v>0</v>
      </c>
      <c r="Q170" s="18"/>
      <c r="R170" s="348">
        <f t="shared" si="86"/>
        <v>0</v>
      </c>
      <c r="S170" s="18"/>
      <c r="T170" s="348">
        <f t="shared" si="87"/>
        <v>0</v>
      </c>
      <c r="U170" s="18"/>
      <c r="V170" s="348">
        <f t="shared" si="88"/>
        <v>0</v>
      </c>
      <c r="W170" s="19" t="str">
        <f t="shared" si="89"/>
        <v xml:space="preserve"> </v>
      </c>
      <c r="X170" s="19" t="str">
        <f t="shared" si="90"/>
        <v xml:space="preserve"> </v>
      </c>
      <c r="Y170" s="19" t="str">
        <f t="shared" si="91"/>
        <v/>
      </c>
      <c r="Z170" s="22"/>
      <c r="AA170" s="19" t="str">
        <f t="shared" si="92"/>
        <v/>
      </c>
      <c r="AB170" s="19" t="str">
        <f t="shared" si="93"/>
        <v xml:space="preserve"> </v>
      </c>
      <c r="AC170" s="19" t="str">
        <f t="shared" si="94"/>
        <v/>
      </c>
      <c r="AD170" s="19" t="str">
        <f t="shared" si="95"/>
        <v xml:space="preserve"> </v>
      </c>
      <c r="AE170" s="114" t="str">
        <f t="shared" si="96"/>
        <v xml:space="preserve"> </v>
      </c>
      <c r="AF170" s="19" t="str">
        <f t="shared" si="97"/>
        <v xml:space="preserve"> </v>
      </c>
      <c r="AG170" s="560">
        <f t="shared" si="98"/>
        <v>0</v>
      </c>
      <c r="AH170" s="45" t="str">
        <f t="shared" si="99"/>
        <v xml:space="preserve"> </v>
      </c>
      <c r="AI170" s="34" t="str">
        <f>IFERROR(IF((INDEX('[3]Riesgos de Corrupción'!$B$11:$V$102,MATCH('Controles de Corrupción'!C170,'[3]Riesgos de Corrupción'!$B$11:$B$102,0),17)-AH170&lt;=1),"Rara vez",IF((INDEX('[3]Riesgos de Corrupción'!$B$11:$V$102,MATCH('Controles de Corrupción'!C170,'[3]Riesgos de Corrupción'!$B$11:$B$102,0),17)-AH170&lt;=2),"Improbable",IF((INDEX('[3]Riesgos de Corrupción'!$B$11:$V$102,MATCH('Controles de Corrupción'!C170,'[3]Riesgos de Corrupción'!$B$11:$B$102,0),17)-AH170&lt;=3),"Posible",IF((INDEX('[3]Riesgos de Corrupción'!$B$11:$V$102,MATCH('Controles de Corrupción'!C170,'[3]Riesgos de Corrupción'!$B$11:$B$102,0),17)-AH170&lt;=4),"Probable",IF((INDEX('[3]Riesgos de Corrupción'!$B$11:$V$102,MATCH('Controles de Corrupción'!C170,'[3]Riesgos de Corrupción'!$B$11:$B$102,0),17)-AH170&lt;=5),"Casi seguro")))))," ")</f>
        <v xml:space="preserve"> </v>
      </c>
      <c r="AJ170" s="8" t="str">
        <f>IFERROR(IF(OR(AND(AF170="Fuerte",H170="No disminuye"),AND(AF170="Moderado",H170="Indirectamente"),AND(AF170="Moderado",H170="No disminuye"),AND(INDEX('[3]Riesgos de Corrupción'!$B$11:$BN$102,MATCH('Controles de Corrupción'!C170,'[3]Riesgos de Corrupción'!$B$11:$B$102,0),63)="Moderado")),0,IF(OR(AND(AF170="Fuerte",H170="Indirectamente"),AND(AF170="Moderado",H170="Directamente"),AND(INDEX('[3]Riesgos de Corrupción'!$B$11:$BN$102,MATCH('Controles de Corrupción'!C170,'[3]Riesgos de Corrupción'!$B$11:$B$102,0),63)="Mayor")),1,IF(AND(AF170="Fuerte",H170="Directamente",AND(INDEX('[3]Riesgos de Corrupción'!$B$11:$BN$102,MATCH('Controles de Corrupción'!C170,'[3]Riesgos de Corrupción'!$B$11:$B$102,0),63)="Catastrófico")),2)))," ")</f>
        <v xml:space="preserve"> </v>
      </c>
      <c r="AK170" s="19" t="str">
        <f t="shared" si="100"/>
        <v xml:space="preserve"> </v>
      </c>
      <c r="AL170" s="19" t="str">
        <f>IFERROR(IF((INDEX('[3]Riesgos de Corrupción'!$B$11:$BN$102,MATCH('Controles de Corrupción'!C170,'[3]Riesgos de Corrupción'!$B$11:$B$102,0),62)-AK170&lt;=3),"Moderado",IF((INDEX('[3]Riesgos de Corrupción'!$B$11:$BN$102,MATCH('Controles de Corrupción'!C170,'[3]Riesgos de Corrupción'!$B$11:$B$102,0),62)-AK170&lt;=4),"Mayor",IF((INDEX('[3]Riesgos de Corrupción'!$B$11:$BN$102,MATCH('Controles de Corrupción'!C170,'[3]Riesgos de Corrupción'!$B$11:$B$102,0),62)-AK170&lt;=5),"Catastrófico")))," ")</f>
        <v xml:space="preserve"> </v>
      </c>
      <c r="AM170" s="19" t="str">
        <f t="shared" si="101"/>
        <v xml:space="preserve"> </v>
      </c>
      <c r="AN170" s="21" t="str">
        <f t="shared" si="102"/>
        <v xml:space="preserve"> </v>
      </c>
      <c r="AO170" s="70"/>
      <c r="AP170" s="454"/>
      <c r="AQ170" s="454"/>
      <c r="AR170" s="454"/>
      <c r="AS170" s="454"/>
      <c r="AT170" s="454"/>
      <c r="AU170" s="454"/>
      <c r="AV170" s="454"/>
      <c r="AW170" s="427"/>
      <c r="AX170" s="357"/>
      <c r="AY170" s="70"/>
      <c r="AZ170" s="70"/>
    </row>
    <row r="171" spans="2:52" ht="57.75" customHeight="1" x14ac:dyDescent="0.3">
      <c r="B171" s="444" t="str">
        <f t="shared" si="81"/>
        <v>-</v>
      </c>
      <c r="C171" s="18"/>
      <c r="D171" s="23"/>
      <c r="E171" s="22"/>
      <c r="F171" s="117"/>
      <c r="G171" s="116"/>
      <c r="H171" s="22"/>
      <c r="I171" s="18"/>
      <c r="J171" s="348">
        <f t="shared" si="82"/>
        <v>0</v>
      </c>
      <c r="K171" s="18"/>
      <c r="L171" s="348">
        <f t="shared" si="83"/>
        <v>0</v>
      </c>
      <c r="M171" s="18"/>
      <c r="N171" s="348">
        <f t="shared" si="84"/>
        <v>0</v>
      </c>
      <c r="O171" s="18"/>
      <c r="P171" s="348">
        <f t="shared" si="85"/>
        <v>0</v>
      </c>
      <c r="Q171" s="18"/>
      <c r="R171" s="348">
        <f t="shared" si="86"/>
        <v>0</v>
      </c>
      <c r="S171" s="18"/>
      <c r="T171" s="348">
        <f t="shared" si="87"/>
        <v>0</v>
      </c>
      <c r="U171" s="18"/>
      <c r="V171" s="348">
        <f t="shared" si="88"/>
        <v>0</v>
      </c>
      <c r="W171" s="19" t="str">
        <f t="shared" si="89"/>
        <v xml:space="preserve"> </v>
      </c>
      <c r="X171" s="19" t="str">
        <f t="shared" si="90"/>
        <v xml:space="preserve"> </v>
      </c>
      <c r="Y171" s="19" t="str">
        <f t="shared" si="91"/>
        <v/>
      </c>
      <c r="Z171" s="22"/>
      <c r="AA171" s="19" t="str">
        <f t="shared" si="92"/>
        <v/>
      </c>
      <c r="AB171" s="19" t="str">
        <f t="shared" si="93"/>
        <v xml:space="preserve"> </v>
      </c>
      <c r="AC171" s="19" t="str">
        <f t="shared" si="94"/>
        <v/>
      </c>
      <c r="AD171" s="19" t="str">
        <f t="shared" si="95"/>
        <v xml:space="preserve"> </v>
      </c>
      <c r="AE171" s="114" t="str">
        <f t="shared" si="96"/>
        <v xml:space="preserve"> </v>
      </c>
      <c r="AF171" s="19" t="str">
        <f t="shared" si="97"/>
        <v xml:space="preserve"> </v>
      </c>
      <c r="AG171" s="560">
        <f t="shared" si="98"/>
        <v>0</v>
      </c>
      <c r="AH171" s="45" t="str">
        <f t="shared" si="99"/>
        <v xml:space="preserve"> </v>
      </c>
      <c r="AI171" s="34" t="str">
        <f>IFERROR(IF((INDEX('[3]Riesgos de Corrupción'!$B$11:$V$102,MATCH('Controles de Corrupción'!C171,'[3]Riesgos de Corrupción'!$B$11:$B$102,0),17)-AH171&lt;=1),"Rara vez",IF((INDEX('[3]Riesgos de Corrupción'!$B$11:$V$102,MATCH('Controles de Corrupción'!C171,'[3]Riesgos de Corrupción'!$B$11:$B$102,0),17)-AH171&lt;=2),"Improbable",IF((INDEX('[3]Riesgos de Corrupción'!$B$11:$V$102,MATCH('Controles de Corrupción'!C171,'[3]Riesgos de Corrupción'!$B$11:$B$102,0),17)-AH171&lt;=3),"Posible",IF((INDEX('[3]Riesgos de Corrupción'!$B$11:$V$102,MATCH('Controles de Corrupción'!C171,'[3]Riesgos de Corrupción'!$B$11:$B$102,0),17)-AH171&lt;=4),"Probable",IF((INDEX('[3]Riesgos de Corrupción'!$B$11:$V$102,MATCH('Controles de Corrupción'!C171,'[3]Riesgos de Corrupción'!$B$11:$B$102,0),17)-AH171&lt;=5),"Casi seguro")))))," ")</f>
        <v xml:space="preserve"> </v>
      </c>
      <c r="AJ171" s="8" t="str">
        <f>IFERROR(IF(OR(AND(AF171="Fuerte",H171="No disminuye"),AND(AF171="Moderado",H171="Indirectamente"),AND(AF171="Moderado",H171="No disminuye"),AND(INDEX('[3]Riesgos de Corrupción'!$B$11:$BN$102,MATCH('Controles de Corrupción'!C171,'[3]Riesgos de Corrupción'!$B$11:$B$102,0),63)="Moderado")),0,IF(OR(AND(AF171="Fuerte",H171="Indirectamente"),AND(AF171="Moderado",H171="Directamente"),AND(INDEX('[3]Riesgos de Corrupción'!$B$11:$BN$102,MATCH('Controles de Corrupción'!C171,'[3]Riesgos de Corrupción'!$B$11:$B$102,0),63)="Mayor")),1,IF(AND(AF171="Fuerte",H171="Directamente",AND(INDEX('[3]Riesgos de Corrupción'!$B$11:$BN$102,MATCH('Controles de Corrupción'!C171,'[3]Riesgos de Corrupción'!$B$11:$B$102,0),63)="Catastrófico")),2)))," ")</f>
        <v xml:space="preserve"> </v>
      </c>
      <c r="AK171" s="19" t="str">
        <f t="shared" si="100"/>
        <v xml:space="preserve"> </v>
      </c>
      <c r="AL171" s="19" t="str">
        <f>IFERROR(IF((INDEX('[3]Riesgos de Corrupción'!$B$11:$BN$102,MATCH('Controles de Corrupción'!C171,'[3]Riesgos de Corrupción'!$B$11:$B$102,0),62)-AK171&lt;=3),"Moderado",IF((INDEX('[3]Riesgos de Corrupción'!$B$11:$BN$102,MATCH('Controles de Corrupción'!C171,'[3]Riesgos de Corrupción'!$B$11:$B$102,0),62)-AK171&lt;=4),"Mayor",IF((INDEX('[3]Riesgos de Corrupción'!$B$11:$BN$102,MATCH('Controles de Corrupción'!C171,'[3]Riesgos de Corrupción'!$B$11:$B$102,0),62)-AK171&lt;=5),"Catastrófico")))," ")</f>
        <v xml:space="preserve"> </v>
      </c>
      <c r="AM171" s="19" t="str">
        <f t="shared" si="101"/>
        <v xml:space="preserve"> </v>
      </c>
      <c r="AN171" s="21" t="str">
        <f t="shared" si="102"/>
        <v xml:space="preserve"> </v>
      </c>
      <c r="AO171" s="70"/>
      <c r="AP171" s="454"/>
      <c r="AQ171" s="454"/>
      <c r="AR171" s="454"/>
      <c r="AS171" s="454"/>
      <c r="AT171" s="454"/>
      <c r="AU171" s="454"/>
      <c r="AV171" s="454"/>
      <c r="AW171" s="427"/>
      <c r="AX171" s="357"/>
      <c r="AY171" s="70"/>
      <c r="AZ171" s="70"/>
    </row>
    <row r="172" spans="2:52" ht="57.75" customHeight="1" x14ac:dyDescent="0.3">
      <c r="B172" s="444" t="str">
        <f t="shared" si="81"/>
        <v>-</v>
      </c>
      <c r="C172" s="18"/>
      <c r="D172" s="23"/>
      <c r="E172" s="22"/>
      <c r="F172" s="117"/>
      <c r="G172" s="116"/>
      <c r="H172" s="22"/>
      <c r="I172" s="18"/>
      <c r="J172" s="348">
        <f t="shared" si="82"/>
        <v>0</v>
      </c>
      <c r="K172" s="18"/>
      <c r="L172" s="348">
        <f t="shared" si="83"/>
        <v>0</v>
      </c>
      <c r="M172" s="18"/>
      <c r="N172" s="348">
        <f t="shared" si="84"/>
        <v>0</v>
      </c>
      <c r="O172" s="18"/>
      <c r="P172" s="348">
        <f t="shared" si="85"/>
        <v>0</v>
      </c>
      <c r="Q172" s="18"/>
      <c r="R172" s="348">
        <f t="shared" si="86"/>
        <v>0</v>
      </c>
      <c r="S172" s="18"/>
      <c r="T172" s="348">
        <f t="shared" si="87"/>
        <v>0</v>
      </c>
      <c r="U172" s="18"/>
      <c r="V172" s="348">
        <f t="shared" si="88"/>
        <v>0</v>
      </c>
      <c r="W172" s="19" t="str">
        <f t="shared" si="89"/>
        <v xml:space="preserve"> </v>
      </c>
      <c r="X172" s="19" t="str">
        <f t="shared" si="90"/>
        <v xml:space="preserve"> </v>
      </c>
      <c r="Y172" s="19" t="str">
        <f t="shared" si="91"/>
        <v/>
      </c>
      <c r="Z172" s="22"/>
      <c r="AA172" s="19" t="str">
        <f t="shared" si="92"/>
        <v/>
      </c>
      <c r="AB172" s="19" t="str">
        <f t="shared" si="93"/>
        <v xml:space="preserve"> </v>
      </c>
      <c r="AC172" s="19" t="str">
        <f t="shared" si="94"/>
        <v/>
      </c>
      <c r="AD172" s="19" t="str">
        <f t="shared" si="95"/>
        <v xml:space="preserve"> </v>
      </c>
      <c r="AE172" s="114" t="str">
        <f t="shared" si="96"/>
        <v xml:space="preserve"> </v>
      </c>
      <c r="AF172" s="19" t="str">
        <f t="shared" si="97"/>
        <v xml:space="preserve"> </v>
      </c>
      <c r="AG172" s="560">
        <f t="shared" si="98"/>
        <v>0</v>
      </c>
      <c r="AH172" s="45" t="str">
        <f t="shared" si="99"/>
        <v xml:space="preserve"> </v>
      </c>
      <c r="AI172" s="34" t="str">
        <f>IFERROR(IF((INDEX('[3]Riesgos de Corrupción'!$B$11:$V$102,MATCH('Controles de Corrupción'!C172,'[3]Riesgos de Corrupción'!$B$11:$B$102,0),17)-AH172&lt;=1),"Rara vez",IF((INDEX('[3]Riesgos de Corrupción'!$B$11:$V$102,MATCH('Controles de Corrupción'!C172,'[3]Riesgos de Corrupción'!$B$11:$B$102,0),17)-AH172&lt;=2),"Improbable",IF((INDEX('[3]Riesgos de Corrupción'!$B$11:$V$102,MATCH('Controles de Corrupción'!C172,'[3]Riesgos de Corrupción'!$B$11:$B$102,0),17)-AH172&lt;=3),"Posible",IF((INDEX('[3]Riesgos de Corrupción'!$B$11:$V$102,MATCH('Controles de Corrupción'!C172,'[3]Riesgos de Corrupción'!$B$11:$B$102,0),17)-AH172&lt;=4),"Probable",IF((INDEX('[3]Riesgos de Corrupción'!$B$11:$V$102,MATCH('Controles de Corrupción'!C172,'[3]Riesgos de Corrupción'!$B$11:$B$102,0),17)-AH172&lt;=5),"Casi seguro")))))," ")</f>
        <v xml:space="preserve"> </v>
      </c>
      <c r="AJ172" s="8" t="str">
        <f>IFERROR(IF(OR(AND(AF172="Fuerte",H172="No disminuye"),AND(AF172="Moderado",H172="Indirectamente"),AND(AF172="Moderado",H172="No disminuye"),AND(INDEX('[3]Riesgos de Corrupción'!$B$11:$BN$102,MATCH('Controles de Corrupción'!C172,'[3]Riesgos de Corrupción'!$B$11:$B$102,0),63)="Moderado")),0,IF(OR(AND(AF172="Fuerte",H172="Indirectamente"),AND(AF172="Moderado",H172="Directamente"),AND(INDEX('[3]Riesgos de Corrupción'!$B$11:$BN$102,MATCH('Controles de Corrupción'!C172,'[3]Riesgos de Corrupción'!$B$11:$B$102,0),63)="Mayor")),1,IF(AND(AF172="Fuerte",H172="Directamente",AND(INDEX('[3]Riesgos de Corrupción'!$B$11:$BN$102,MATCH('Controles de Corrupción'!C172,'[3]Riesgos de Corrupción'!$B$11:$B$102,0),63)="Catastrófico")),2)))," ")</f>
        <v xml:space="preserve"> </v>
      </c>
      <c r="AK172" s="19" t="str">
        <f t="shared" si="100"/>
        <v xml:space="preserve"> </v>
      </c>
      <c r="AL172" s="19" t="str">
        <f>IFERROR(IF((INDEX('[3]Riesgos de Corrupción'!$B$11:$BN$102,MATCH('Controles de Corrupción'!C172,'[3]Riesgos de Corrupción'!$B$11:$B$102,0),62)-AK172&lt;=3),"Moderado",IF((INDEX('[3]Riesgos de Corrupción'!$B$11:$BN$102,MATCH('Controles de Corrupción'!C172,'[3]Riesgos de Corrupción'!$B$11:$B$102,0),62)-AK172&lt;=4),"Mayor",IF((INDEX('[3]Riesgos de Corrupción'!$B$11:$BN$102,MATCH('Controles de Corrupción'!C172,'[3]Riesgos de Corrupción'!$B$11:$B$102,0),62)-AK172&lt;=5),"Catastrófico")))," ")</f>
        <v xml:space="preserve"> </v>
      </c>
      <c r="AM172" s="19" t="str">
        <f t="shared" si="101"/>
        <v xml:space="preserve"> </v>
      </c>
      <c r="AN172" s="21" t="str">
        <f t="shared" si="102"/>
        <v xml:space="preserve"> </v>
      </c>
      <c r="AO172" s="70"/>
      <c r="AP172" s="454"/>
      <c r="AQ172" s="454"/>
      <c r="AR172" s="454"/>
      <c r="AS172" s="454"/>
      <c r="AT172" s="454"/>
      <c r="AU172" s="454"/>
      <c r="AV172" s="454"/>
      <c r="AW172" s="427"/>
      <c r="AX172" s="357"/>
      <c r="AY172" s="70"/>
      <c r="AZ172" s="70"/>
    </row>
    <row r="173" spans="2:52" ht="57.75" customHeight="1" x14ac:dyDescent="0.3">
      <c r="B173" s="444" t="str">
        <f t="shared" si="81"/>
        <v>-</v>
      </c>
      <c r="C173" s="18"/>
      <c r="D173" s="23"/>
      <c r="E173" s="22"/>
      <c r="F173" s="117"/>
      <c r="G173" s="116"/>
      <c r="H173" s="22"/>
      <c r="I173" s="18"/>
      <c r="J173" s="348">
        <f t="shared" si="82"/>
        <v>0</v>
      </c>
      <c r="K173" s="18"/>
      <c r="L173" s="348">
        <f t="shared" si="83"/>
        <v>0</v>
      </c>
      <c r="M173" s="18"/>
      <c r="N173" s="348">
        <f t="shared" si="84"/>
        <v>0</v>
      </c>
      <c r="O173" s="18"/>
      <c r="P173" s="348">
        <f t="shared" si="85"/>
        <v>0</v>
      </c>
      <c r="Q173" s="18"/>
      <c r="R173" s="348">
        <f t="shared" si="86"/>
        <v>0</v>
      </c>
      <c r="S173" s="18"/>
      <c r="T173" s="348">
        <f t="shared" si="87"/>
        <v>0</v>
      </c>
      <c r="U173" s="18"/>
      <c r="V173" s="348">
        <f t="shared" si="88"/>
        <v>0</v>
      </c>
      <c r="W173" s="19" t="str">
        <f t="shared" si="89"/>
        <v xml:space="preserve"> </v>
      </c>
      <c r="X173" s="19" t="str">
        <f t="shared" si="90"/>
        <v xml:space="preserve"> </v>
      </c>
      <c r="Y173" s="19" t="str">
        <f t="shared" si="91"/>
        <v/>
      </c>
      <c r="Z173" s="22"/>
      <c r="AA173" s="19" t="str">
        <f t="shared" si="92"/>
        <v/>
      </c>
      <c r="AB173" s="19" t="str">
        <f t="shared" si="93"/>
        <v xml:space="preserve"> </v>
      </c>
      <c r="AC173" s="19" t="str">
        <f t="shared" si="94"/>
        <v/>
      </c>
      <c r="AD173" s="19" t="str">
        <f t="shared" si="95"/>
        <v xml:space="preserve"> </v>
      </c>
      <c r="AE173" s="114" t="str">
        <f t="shared" si="96"/>
        <v xml:space="preserve"> </v>
      </c>
      <c r="AF173" s="19" t="str">
        <f t="shared" si="97"/>
        <v xml:space="preserve"> </v>
      </c>
      <c r="AG173" s="560">
        <f t="shared" si="98"/>
        <v>0</v>
      </c>
      <c r="AH173" s="45" t="str">
        <f t="shared" si="99"/>
        <v xml:space="preserve"> </v>
      </c>
      <c r="AI173" s="34" t="str">
        <f>IFERROR(IF((INDEX('[3]Riesgos de Corrupción'!$B$11:$V$102,MATCH('Controles de Corrupción'!C173,'[3]Riesgos de Corrupción'!$B$11:$B$102,0),17)-AH173&lt;=1),"Rara vez",IF((INDEX('[3]Riesgos de Corrupción'!$B$11:$V$102,MATCH('Controles de Corrupción'!C173,'[3]Riesgos de Corrupción'!$B$11:$B$102,0),17)-AH173&lt;=2),"Improbable",IF((INDEX('[3]Riesgos de Corrupción'!$B$11:$V$102,MATCH('Controles de Corrupción'!C173,'[3]Riesgos de Corrupción'!$B$11:$B$102,0),17)-AH173&lt;=3),"Posible",IF((INDEX('[3]Riesgos de Corrupción'!$B$11:$V$102,MATCH('Controles de Corrupción'!C173,'[3]Riesgos de Corrupción'!$B$11:$B$102,0),17)-AH173&lt;=4),"Probable",IF((INDEX('[3]Riesgos de Corrupción'!$B$11:$V$102,MATCH('Controles de Corrupción'!C173,'[3]Riesgos de Corrupción'!$B$11:$B$102,0),17)-AH173&lt;=5),"Casi seguro")))))," ")</f>
        <v xml:space="preserve"> </v>
      </c>
      <c r="AJ173" s="8" t="str">
        <f>IFERROR(IF(OR(AND(AF173="Fuerte",H173="No disminuye"),AND(AF173="Moderado",H173="Indirectamente"),AND(AF173="Moderado",H173="No disminuye"),AND(INDEX('[3]Riesgos de Corrupción'!$B$11:$BN$102,MATCH('Controles de Corrupción'!C173,'[3]Riesgos de Corrupción'!$B$11:$B$102,0),63)="Moderado")),0,IF(OR(AND(AF173="Fuerte",H173="Indirectamente"),AND(AF173="Moderado",H173="Directamente"),AND(INDEX('[3]Riesgos de Corrupción'!$B$11:$BN$102,MATCH('Controles de Corrupción'!C173,'[3]Riesgos de Corrupción'!$B$11:$B$102,0),63)="Mayor")),1,IF(AND(AF173="Fuerte",H173="Directamente",AND(INDEX('[3]Riesgos de Corrupción'!$B$11:$BN$102,MATCH('Controles de Corrupción'!C173,'[3]Riesgos de Corrupción'!$B$11:$B$102,0),63)="Catastrófico")),2)))," ")</f>
        <v xml:space="preserve"> </v>
      </c>
      <c r="AK173" s="19" t="str">
        <f t="shared" si="100"/>
        <v xml:space="preserve"> </v>
      </c>
      <c r="AL173" s="19" t="str">
        <f>IFERROR(IF((INDEX('[3]Riesgos de Corrupción'!$B$11:$BN$102,MATCH('Controles de Corrupción'!C173,'[3]Riesgos de Corrupción'!$B$11:$B$102,0),62)-AK173&lt;=3),"Moderado",IF((INDEX('[3]Riesgos de Corrupción'!$B$11:$BN$102,MATCH('Controles de Corrupción'!C173,'[3]Riesgos de Corrupción'!$B$11:$B$102,0),62)-AK173&lt;=4),"Mayor",IF((INDEX('[3]Riesgos de Corrupción'!$B$11:$BN$102,MATCH('Controles de Corrupción'!C173,'[3]Riesgos de Corrupción'!$B$11:$B$102,0),62)-AK173&lt;=5),"Catastrófico")))," ")</f>
        <v xml:space="preserve"> </v>
      </c>
      <c r="AM173" s="19" t="str">
        <f t="shared" si="101"/>
        <v xml:space="preserve"> </v>
      </c>
      <c r="AN173" s="21" t="str">
        <f t="shared" si="102"/>
        <v xml:space="preserve"> </v>
      </c>
      <c r="AO173" s="70"/>
      <c r="AP173" s="454"/>
      <c r="AQ173" s="454"/>
      <c r="AR173" s="454"/>
      <c r="AS173" s="454"/>
      <c r="AT173" s="454"/>
      <c r="AU173" s="454"/>
      <c r="AV173" s="454"/>
      <c r="AW173" s="427"/>
      <c r="AX173" s="357"/>
      <c r="AY173" s="70"/>
      <c r="AZ173" s="70"/>
    </row>
    <row r="174" spans="2:52" ht="57.75" customHeight="1" x14ac:dyDescent="0.3">
      <c r="B174" s="444" t="str">
        <f t="shared" si="81"/>
        <v>-</v>
      </c>
      <c r="C174" s="18"/>
      <c r="D174" s="23"/>
      <c r="E174" s="22"/>
      <c r="F174" s="117"/>
      <c r="G174" s="116"/>
      <c r="H174" s="22"/>
      <c r="I174" s="18"/>
      <c r="J174" s="348">
        <f t="shared" si="82"/>
        <v>0</v>
      </c>
      <c r="K174" s="18"/>
      <c r="L174" s="348">
        <f t="shared" si="83"/>
        <v>0</v>
      </c>
      <c r="M174" s="18"/>
      <c r="N174" s="348">
        <f t="shared" si="84"/>
        <v>0</v>
      </c>
      <c r="O174" s="18"/>
      <c r="P174" s="348">
        <f t="shared" si="85"/>
        <v>0</v>
      </c>
      <c r="Q174" s="18"/>
      <c r="R174" s="348">
        <f t="shared" si="86"/>
        <v>0</v>
      </c>
      <c r="S174" s="18"/>
      <c r="T174" s="348">
        <f t="shared" si="87"/>
        <v>0</v>
      </c>
      <c r="U174" s="18"/>
      <c r="V174" s="348">
        <f t="shared" si="88"/>
        <v>0</v>
      </c>
      <c r="W174" s="19" t="str">
        <f t="shared" si="89"/>
        <v xml:space="preserve"> </v>
      </c>
      <c r="X174" s="19" t="str">
        <f t="shared" si="90"/>
        <v xml:space="preserve"> </v>
      </c>
      <c r="Y174" s="19" t="str">
        <f t="shared" si="91"/>
        <v/>
      </c>
      <c r="Z174" s="22"/>
      <c r="AA174" s="19" t="str">
        <f t="shared" si="92"/>
        <v/>
      </c>
      <c r="AB174" s="19" t="str">
        <f t="shared" si="93"/>
        <v xml:space="preserve"> </v>
      </c>
      <c r="AC174" s="19" t="str">
        <f t="shared" si="94"/>
        <v/>
      </c>
      <c r="AD174" s="19" t="str">
        <f t="shared" si="95"/>
        <v xml:space="preserve"> </v>
      </c>
      <c r="AE174" s="114" t="str">
        <f t="shared" si="96"/>
        <v xml:space="preserve"> </v>
      </c>
      <c r="AF174" s="19" t="str">
        <f t="shared" si="97"/>
        <v xml:space="preserve"> </v>
      </c>
      <c r="AG174" s="560">
        <f t="shared" si="98"/>
        <v>0</v>
      </c>
      <c r="AH174" s="45" t="str">
        <f t="shared" si="99"/>
        <v xml:space="preserve"> </v>
      </c>
      <c r="AI174" s="34" t="str">
        <f>IFERROR(IF((INDEX('[3]Riesgos de Corrupción'!$B$11:$V$102,MATCH('Controles de Corrupción'!C174,'[3]Riesgos de Corrupción'!$B$11:$B$102,0),17)-AH174&lt;=1),"Rara vez",IF((INDEX('[3]Riesgos de Corrupción'!$B$11:$V$102,MATCH('Controles de Corrupción'!C174,'[3]Riesgos de Corrupción'!$B$11:$B$102,0),17)-AH174&lt;=2),"Improbable",IF((INDEX('[3]Riesgos de Corrupción'!$B$11:$V$102,MATCH('Controles de Corrupción'!C174,'[3]Riesgos de Corrupción'!$B$11:$B$102,0),17)-AH174&lt;=3),"Posible",IF((INDEX('[3]Riesgos de Corrupción'!$B$11:$V$102,MATCH('Controles de Corrupción'!C174,'[3]Riesgos de Corrupción'!$B$11:$B$102,0),17)-AH174&lt;=4),"Probable",IF((INDEX('[3]Riesgos de Corrupción'!$B$11:$V$102,MATCH('Controles de Corrupción'!C174,'[3]Riesgos de Corrupción'!$B$11:$B$102,0),17)-AH174&lt;=5),"Casi seguro")))))," ")</f>
        <v xml:space="preserve"> </v>
      </c>
      <c r="AJ174" s="8" t="str">
        <f>IFERROR(IF(OR(AND(AF174="Fuerte",H174="No disminuye"),AND(AF174="Moderado",H174="Indirectamente"),AND(AF174="Moderado",H174="No disminuye"),AND(INDEX('[3]Riesgos de Corrupción'!$B$11:$BN$102,MATCH('Controles de Corrupción'!C174,'[3]Riesgos de Corrupción'!$B$11:$B$102,0),63)="Moderado")),0,IF(OR(AND(AF174="Fuerte",H174="Indirectamente"),AND(AF174="Moderado",H174="Directamente"),AND(INDEX('[3]Riesgos de Corrupción'!$B$11:$BN$102,MATCH('Controles de Corrupción'!C174,'[3]Riesgos de Corrupción'!$B$11:$B$102,0),63)="Mayor")),1,IF(AND(AF174="Fuerte",H174="Directamente",AND(INDEX('[3]Riesgos de Corrupción'!$B$11:$BN$102,MATCH('Controles de Corrupción'!C174,'[3]Riesgos de Corrupción'!$B$11:$B$102,0),63)="Catastrófico")),2)))," ")</f>
        <v xml:space="preserve"> </v>
      </c>
      <c r="AK174" s="19" t="str">
        <f t="shared" si="100"/>
        <v xml:space="preserve"> </v>
      </c>
      <c r="AL174" s="19" t="str">
        <f>IFERROR(IF((INDEX('[3]Riesgos de Corrupción'!$B$11:$BN$102,MATCH('Controles de Corrupción'!C174,'[3]Riesgos de Corrupción'!$B$11:$B$102,0),62)-AK174&lt;=3),"Moderado",IF((INDEX('[3]Riesgos de Corrupción'!$B$11:$BN$102,MATCH('Controles de Corrupción'!C174,'[3]Riesgos de Corrupción'!$B$11:$B$102,0),62)-AK174&lt;=4),"Mayor",IF((INDEX('[3]Riesgos de Corrupción'!$B$11:$BN$102,MATCH('Controles de Corrupción'!C174,'[3]Riesgos de Corrupción'!$B$11:$B$102,0),62)-AK174&lt;=5),"Catastrófico")))," ")</f>
        <v xml:space="preserve"> </v>
      </c>
      <c r="AM174" s="19" t="str">
        <f t="shared" si="101"/>
        <v xml:space="preserve"> </v>
      </c>
      <c r="AN174" s="21" t="str">
        <f t="shared" si="102"/>
        <v xml:space="preserve"> </v>
      </c>
      <c r="AO174" s="70"/>
      <c r="AP174" s="454"/>
      <c r="AQ174" s="454"/>
      <c r="AR174" s="454"/>
      <c r="AS174" s="454"/>
      <c r="AT174" s="454"/>
      <c r="AU174" s="454"/>
      <c r="AV174" s="454"/>
      <c r="AW174" s="427"/>
      <c r="AX174" s="357"/>
      <c r="AY174" s="70"/>
      <c r="AZ174" s="70"/>
    </row>
    <row r="175" spans="2:52" ht="57.75" customHeight="1" x14ac:dyDescent="0.3">
      <c r="B175" s="444" t="str">
        <f t="shared" si="81"/>
        <v>-</v>
      </c>
      <c r="C175" s="18"/>
      <c r="D175" s="23"/>
      <c r="E175" s="22"/>
      <c r="F175" s="117"/>
      <c r="G175" s="116"/>
      <c r="H175" s="22"/>
      <c r="I175" s="18"/>
      <c r="J175" s="348">
        <f t="shared" si="82"/>
        <v>0</v>
      </c>
      <c r="K175" s="18"/>
      <c r="L175" s="348">
        <f t="shared" si="83"/>
        <v>0</v>
      </c>
      <c r="M175" s="18"/>
      <c r="N175" s="348">
        <f t="shared" si="84"/>
        <v>0</v>
      </c>
      <c r="O175" s="18"/>
      <c r="P175" s="348">
        <f t="shared" si="85"/>
        <v>0</v>
      </c>
      <c r="Q175" s="18"/>
      <c r="R175" s="348">
        <f t="shared" si="86"/>
        <v>0</v>
      </c>
      <c r="S175" s="18"/>
      <c r="T175" s="348">
        <f t="shared" si="87"/>
        <v>0</v>
      </c>
      <c r="U175" s="18"/>
      <c r="V175" s="348">
        <f t="shared" si="88"/>
        <v>0</v>
      </c>
      <c r="W175" s="19" t="str">
        <f t="shared" si="89"/>
        <v xml:space="preserve"> </v>
      </c>
      <c r="X175" s="19" t="str">
        <f t="shared" si="90"/>
        <v xml:space="preserve"> </v>
      </c>
      <c r="Y175" s="19" t="str">
        <f t="shared" si="91"/>
        <v/>
      </c>
      <c r="Z175" s="22"/>
      <c r="AA175" s="19" t="str">
        <f t="shared" si="92"/>
        <v/>
      </c>
      <c r="AB175" s="19" t="str">
        <f t="shared" si="93"/>
        <v xml:space="preserve"> </v>
      </c>
      <c r="AC175" s="19" t="str">
        <f t="shared" si="94"/>
        <v/>
      </c>
      <c r="AD175" s="19" t="str">
        <f t="shared" si="95"/>
        <v xml:space="preserve"> </v>
      </c>
      <c r="AE175" s="114" t="str">
        <f t="shared" si="96"/>
        <v xml:space="preserve"> </v>
      </c>
      <c r="AF175" s="19" t="str">
        <f t="shared" si="97"/>
        <v xml:space="preserve"> </v>
      </c>
      <c r="AG175" s="560">
        <f t="shared" si="98"/>
        <v>0</v>
      </c>
      <c r="AH175" s="45" t="str">
        <f t="shared" si="99"/>
        <v xml:space="preserve"> </v>
      </c>
      <c r="AI175" s="34" t="str">
        <f>IFERROR(IF((INDEX('[3]Riesgos de Corrupción'!$B$11:$V$102,MATCH('Controles de Corrupción'!C175,'[3]Riesgos de Corrupción'!$B$11:$B$102,0),17)-AH175&lt;=1),"Rara vez",IF((INDEX('[3]Riesgos de Corrupción'!$B$11:$V$102,MATCH('Controles de Corrupción'!C175,'[3]Riesgos de Corrupción'!$B$11:$B$102,0),17)-AH175&lt;=2),"Improbable",IF((INDEX('[3]Riesgos de Corrupción'!$B$11:$V$102,MATCH('Controles de Corrupción'!C175,'[3]Riesgos de Corrupción'!$B$11:$B$102,0),17)-AH175&lt;=3),"Posible",IF((INDEX('[3]Riesgos de Corrupción'!$B$11:$V$102,MATCH('Controles de Corrupción'!C175,'[3]Riesgos de Corrupción'!$B$11:$B$102,0),17)-AH175&lt;=4),"Probable",IF((INDEX('[3]Riesgos de Corrupción'!$B$11:$V$102,MATCH('Controles de Corrupción'!C175,'[3]Riesgos de Corrupción'!$B$11:$B$102,0),17)-AH175&lt;=5),"Casi seguro")))))," ")</f>
        <v xml:space="preserve"> </v>
      </c>
      <c r="AJ175" s="8" t="str">
        <f>IFERROR(IF(OR(AND(AF175="Fuerte",H175="No disminuye"),AND(AF175="Moderado",H175="Indirectamente"),AND(AF175="Moderado",H175="No disminuye"),AND(INDEX('[3]Riesgos de Corrupción'!$B$11:$BN$102,MATCH('Controles de Corrupción'!C175,'[3]Riesgos de Corrupción'!$B$11:$B$102,0),63)="Moderado")),0,IF(OR(AND(AF175="Fuerte",H175="Indirectamente"),AND(AF175="Moderado",H175="Directamente"),AND(INDEX('[3]Riesgos de Corrupción'!$B$11:$BN$102,MATCH('Controles de Corrupción'!C175,'[3]Riesgos de Corrupción'!$B$11:$B$102,0),63)="Mayor")),1,IF(AND(AF175="Fuerte",H175="Directamente",AND(INDEX('[3]Riesgos de Corrupción'!$B$11:$BN$102,MATCH('Controles de Corrupción'!C175,'[3]Riesgos de Corrupción'!$B$11:$B$102,0),63)="Catastrófico")),2)))," ")</f>
        <v xml:space="preserve"> </v>
      </c>
      <c r="AK175" s="19" t="str">
        <f t="shared" si="100"/>
        <v xml:space="preserve"> </v>
      </c>
      <c r="AL175" s="19" t="str">
        <f>IFERROR(IF((INDEX('[3]Riesgos de Corrupción'!$B$11:$BN$102,MATCH('Controles de Corrupción'!C175,'[3]Riesgos de Corrupción'!$B$11:$B$102,0),62)-AK175&lt;=3),"Moderado",IF((INDEX('[3]Riesgos de Corrupción'!$B$11:$BN$102,MATCH('Controles de Corrupción'!C175,'[3]Riesgos de Corrupción'!$B$11:$B$102,0),62)-AK175&lt;=4),"Mayor",IF((INDEX('[3]Riesgos de Corrupción'!$B$11:$BN$102,MATCH('Controles de Corrupción'!C175,'[3]Riesgos de Corrupción'!$B$11:$B$102,0),62)-AK175&lt;=5),"Catastrófico")))," ")</f>
        <v xml:space="preserve"> </v>
      </c>
      <c r="AM175" s="19" t="str">
        <f t="shared" si="101"/>
        <v xml:space="preserve"> </v>
      </c>
      <c r="AN175" s="21" t="str">
        <f t="shared" si="102"/>
        <v xml:space="preserve"> </v>
      </c>
      <c r="AO175" s="70"/>
      <c r="AP175" s="454"/>
      <c r="AQ175" s="454"/>
      <c r="AR175" s="454"/>
      <c r="AS175" s="454"/>
      <c r="AT175" s="454"/>
      <c r="AU175" s="454"/>
      <c r="AV175" s="454"/>
      <c r="AW175" s="427"/>
      <c r="AX175" s="357"/>
      <c r="AY175" s="70"/>
      <c r="AZ175" s="70"/>
    </row>
    <row r="176" spans="2:52" ht="57.75" customHeight="1" x14ac:dyDescent="0.3">
      <c r="B176" s="444" t="str">
        <f t="shared" si="81"/>
        <v>-</v>
      </c>
      <c r="C176" s="18"/>
      <c r="D176" s="23"/>
      <c r="E176" s="22"/>
      <c r="F176" s="117"/>
      <c r="G176" s="116"/>
      <c r="H176" s="22"/>
      <c r="I176" s="18"/>
      <c r="J176" s="348">
        <f t="shared" si="82"/>
        <v>0</v>
      </c>
      <c r="K176" s="18"/>
      <c r="L176" s="348">
        <f t="shared" si="83"/>
        <v>0</v>
      </c>
      <c r="M176" s="18"/>
      <c r="N176" s="348">
        <f t="shared" si="84"/>
        <v>0</v>
      </c>
      <c r="O176" s="18"/>
      <c r="P176" s="348">
        <f t="shared" si="85"/>
        <v>0</v>
      </c>
      <c r="Q176" s="18"/>
      <c r="R176" s="348">
        <f t="shared" si="86"/>
        <v>0</v>
      </c>
      <c r="S176" s="18"/>
      <c r="T176" s="348">
        <f t="shared" si="87"/>
        <v>0</v>
      </c>
      <c r="U176" s="18"/>
      <c r="V176" s="348">
        <f t="shared" si="88"/>
        <v>0</v>
      </c>
      <c r="W176" s="19" t="str">
        <f t="shared" si="89"/>
        <v xml:space="preserve"> </v>
      </c>
      <c r="X176" s="19" t="str">
        <f t="shared" si="90"/>
        <v xml:space="preserve"> </v>
      </c>
      <c r="Y176" s="19" t="str">
        <f t="shared" si="91"/>
        <v/>
      </c>
      <c r="Z176" s="22"/>
      <c r="AA176" s="19" t="str">
        <f t="shared" si="92"/>
        <v/>
      </c>
      <c r="AB176" s="19" t="str">
        <f t="shared" si="93"/>
        <v xml:space="preserve"> </v>
      </c>
      <c r="AC176" s="19" t="str">
        <f t="shared" si="94"/>
        <v/>
      </c>
      <c r="AD176" s="19" t="str">
        <f t="shared" si="95"/>
        <v xml:space="preserve"> </v>
      </c>
      <c r="AE176" s="114" t="str">
        <f t="shared" si="96"/>
        <v xml:space="preserve"> </v>
      </c>
      <c r="AF176" s="19" t="str">
        <f t="shared" si="97"/>
        <v xml:space="preserve"> </v>
      </c>
      <c r="AG176" s="560">
        <f t="shared" si="98"/>
        <v>0</v>
      </c>
      <c r="AH176" s="45" t="str">
        <f t="shared" si="99"/>
        <v xml:space="preserve"> </v>
      </c>
      <c r="AI176" s="34" t="str">
        <f>IFERROR(IF((INDEX('[3]Riesgos de Corrupción'!$B$11:$V$102,MATCH('Controles de Corrupción'!C176,'[3]Riesgos de Corrupción'!$B$11:$B$102,0),17)-AH176&lt;=1),"Rara vez",IF((INDEX('[3]Riesgos de Corrupción'!$B$11:$V$102,MATCH('Controles de Corrupción'!C176,'[3]Riesgos de Corrupción'!$B$11:$B$102,0),17)-AH176&lt;=2),"Improbable",IF((INDEX('[3]Riesgos de Corrupción'!$B$11:$V$102,MATCH('Controles de Corrupción'!C176,'[3]Riesgos de Corrupción'!$B$11:$B$102,0),17)-AH176&lt;=3),"Posible",IF((INDEX('[3]Riesgos de Corrupción'!$B$11:$V$102,MATCH('Controles de Corrupción'!C176,'[3]Riesgos de Corrupción'!$B$11:$B$102,0),17)-AH176&lt;=4),"Probable",IF((INDEX('[3]Riesgos de Corrupción'!$B$11:$V$102,MATCH('Controles de Corrupción'!C176,'[3]Riesgos de Corrupción'!$B$11:$B$102,0),17)-AH176&lt;=5),"Casi seguro")))))," ")</f>
        <v xml:space="preserve"> </v>
      </c>
      <c r="AJ176" s="8" t="str">
        <f>IFERROR(IF(OR(AND(AF176="Fuerte",H176="No disminuye"),AND(AF176="Moderado",H176="Indirectamente"),AND(AF176="Moderado",H176="No disminuye"),AND(INDEX('[3]Riesgos de Corrupción'!$B$11:$BN$102,MATCH('Controles de Corrupción'!C176,'[3]Riesgos de Corrupción'!$B$11:$B$102,0),63)="Moderado")),0,IF(OR(AND(AF176="Fuerte",H176="Indirectamente"),AND(AF176="Moderado",H176="Directamente"),AND(INDEX('[3]Riesgos de Corrupción'!$B$11:$BN$102,MATCH('Controles de Corrupción'!C176,'[3]Riesgos de Corrupción'!$B$11:$B$102,0),63)="Mayor")),1,IF(AND(AF176="Fuerte",H176="Directamente",AND(INDEX('[3]Riesgos de Corrupción'!$B$11:$BN$102,MATCH('Controles de Corrupción'!C176,'[3]Riesgos de Corrupción'!$B$11:$B$102,0),63)="Catastrófico")),2)))," ")</f>
        <v xml:space="preserve"> </v>
      </c>
      <c r="AK176" s="19" t="str">
        <f t="shared" si="100"/>
        <v xml:space="preserve"> </v>
      </c>
      <c r="AL176" s="19" t="str">
        <f>IFERROR(IF((INDEX('[3]Riesgos de Corrupción'!$B$11:$BN$102,MATCH('Controles de Corrupción'!C176,'[3]Riesgos de Corrupción'!$B$11:$B$102,0),62)-AK176&lt;=3),"Moderado",IF((INDEX('[3]Riesgos de Corrupción'!$B$11:$BN$102,MATCH('Controles de Corrupción'!C176,'[3]Riesgos de Corrupción'!$B$11:$B$102,0),62)-AK176&lt;=4),"Mayor",IF((INDEX('[3]Riesgos de Corrupción'!$B$11:$BN$102,MATCH('Controles de Corrupción'!C176,'[3]Riesgos de Corrupción'!$B$11:$B$102,0),62)-AK176&lt;=5),"Catastrófico")))," ")</f>
        <v xml:space="preserve"> </v>
      </c>
      <c r="AM176" s="19" t="str">
        <f t="shared" si="101"/>
        <v xml:space="preserve"> </v>
      </c>
      <c r="AN176" s="21" t="str">
        <f t="shared" si="102"/>
        <v xml:space="preserve"> </v>
      </c>
      <c r="AO176" s="70"/>
      <c r="AP176" s="454"/>
      <c r="AQ176" s="454"/>
      <c r="AR176" s="454"/>
      <c r="AS176" s="454"/>
      <c r="AT176" s="454"/>
      <c r="AU176" s="454"/>
      <c r="AV176" s="454"/>
      <c r="AW176" s="427"/>
      <c r="AX176" s="357"/>
      <c r="AY176" s="70"/>
      <c r="AZ176" s="70"/>
    </row>
    <row r="177" spans="2:52" ht="57.75" customHeight="1" x14ac:dyDescent="0.3">
      <c r="B177" s="444" t="str">
        <f t="shared" si="81"/>
        <v>-</v>
      </c>
      <c r="C177" s="18"/>
      <c r="D177" s="23"/>
      <c r="E177" s="22"/>
      <c r="F177" s="117"/>
      <c r="G177" s="116"/>
      <c r="H177" s="22"/>
      <c r="I177" s="18"/>
      <c r="J177" s="348">
        <f t="shared" si="82"/>
        <v>0</v>
      </c>
      <c r="K177" s="18"/>
      <c r="L177" s="348">
        <f t="shared" si="83"/>
        <v>0</v>
      </c>
      <c r="M177" s="18"/>
      <c r="N177" s="348">
        <f t="shared" si="84"/>
        <v>0</v>
      </c>
      <c r="O177" s="18"/>
      <c r="P177" s="348">
        <f t="shared" si="85"/>
        <v>0</v>
      </c>
      <c r="Q177" s="18"/>
      <c r="R177" s="348">
        <f t="shared" si="86"/>
        <v>0</v>
      </c>
      <c r="S177" s="18"/>
      <c r="T177" s="348">
        <f t="shared" si="87"/>
        <v>0</v>
      </c>
      <c r="U177" s="18"/>
      <c r="V177" s="348">
        <f t="shared" si="88"/>
        <v>0</v>
      </c>
      <c r="W177" s="19" t="str">
        <f t="shared" si="89"/>
        <v xml:space="preserve"> </v>
      </c>
      <c r="X177" s="19" t="str">
        <f t="shared" si="90"/>
        <v xml:space="preserve"> </v>
      </c>
      <c r="Y177" s="19" t="str">
        <f t="shared" si="91"/>
        <v/>
      </c>
      <c r="Z177" s="22"/>
      <c r="AA177" s="19" t="str">
        <f t="shared" si="92"/>
        <v/>
      </c>
      <c r="AB177" s="19" t="str">
        <f t="shared" si="93"/>
        <v xml:space="preserve"> </v>
      </c>
      <c r="AC177" s="19" t="str">
        <f t="shared" si="94"/>
        <v/>
      </c>
      <c r="AD177" s="19" t="str">
        <f t="shared" si="95"/>
        <v xml:space="preserve"> </v>
      </c>
      <c r="AE177" s="114" t="str">
        <f t="shared" si="96"/>
        <v xml:space="preserve"> </v>
      </c>
      <c r="AF177" s="19" t="str">
        <f t="shared" si="97"/>
        <v xml:space="preserve"> </v>
      </c>
      <c r="AG177" s="560">
        <f t="shared" si="98"/>
        <v>0</v>
      </c>
      <c r="AH177" s="45" t="str">
        <f t="shared" si="99"/>
        <v xml:space="preserve"> </v>
      </c>
      <c r="AI177" s="34" t="str">
        <f>IFERROR(IF((INDEX('[3]Riesgos de Corrupción'!$B$11:$V$102,MATCH('Controles de Corrupción'!C177,'[3]Riesgos de Corrupción'!$B$11:$B$102,0),17)-AH177&lt;=1),"Rara vez",IF((INDEX('[3]Riesgos de Corrupción'!$B$11:$V$102,MATCH('Controles de Corrupción'!C177,'[3]Riesgos de Corrupción'!$B$11:$B$102,0),17)-AH177&lt;=2),"Improbable",IF((INDEX('[3]Riesgos de Corrupción'!$B$11:$V$102,MATCH('Controles de Corrupción'!C177,'[3]Riesgos de Corrupción'!$B$11:$B$102,0),17)-AH177&lt;=3),"Posible",IF((INDEX('[3]Riesgos de Corrupción'!$B$11:$V$102,MATCH('Controles de Corrupción'!C177,'[3]Riesgos de Corrupción'!$B$11:$B$102,0),17)-AH177&lt;=4),"Probable",IF((INDEX('[3]Riesgos de Corrupción'!$B$11:$V$102,MATCH('Controles de Corrupción'!C177,'[3]Riesgos de Corrupción'!$B$11:$B$102,0),17)-AH177&lt;=5),"Casi seguro")))))," ")</f>
        <v xml:space="preserve"> </v>
      </c>
      <c r="AJ177" s="8" t="str">
        <f>IFERROR(IF(OR(AND(AF177="Fuerte",H177="No disminuye"),AND(AF177="Moderado",H177="Indirectamente"),AND(AF177="Moderado",H177="No disminuye"),AND(INDEX('[3]Riesgos de Corrupción'!$B$11:$BN$102,MATCH('Controles de Corrupción'!C177,'[3]Riesgos de Corrupción'!$B$11:$B$102,0),63)="Moderado")),0,IF(OR(AND(AF177="Fuerte",H177="Indirectamente"),AND(AF177="Moderado",H177="Directamente"),AND(INDEX('[3]Riesgos de Corrupción'!$B$11:$BN$102,MATCH('Controles de Corrupción'!C177,'[3]Riesgos de Corrupción'!$B$11:$B$102,0),63)="Mayor")),1,IF(AND(AF177="Fuerte",H177="Directamente",AND(INDEX('[3]Riesgos de Corrupción'!$B$11:$BN$102,MATCH('Controles de Corrupción'!C177,'[3]Riesgos de Corrupción'!$B$11:$B$102,0),63)="Catastrófico")),2)))," ")</f>
        <v xml:space="preserve"> </v>
      </c>
      <c r="AK177" s="19" t="str">
        <f t="shared" si="100"/>
        <v xml:space="preserve"> </v>
      </c>
      <c r="AL177" s="19" t="str">
        <f>IFERROR(IF((INDEX('[3]Riesgos de Corrupción'!$B$11:$BN$102,MATCH('Controles de Corrupción'!C177,'[3]Riesgos de Corrupción'!$B$11:$B$102,0),62)-AK177&lt;=3),"Moderado",IF((INDEX('[3]Riesgos de Corrupción'!$B$11:$BN$102,MATCH('Controles de Corrupción'!C177,'[3]Riesgos de Corrupción'!$B$11:$B$102,0),62)-AK177&lt;=4),"Mayor",IF((INDEX('[3]Riesgos de Corrupción'!$B$11:$BN$102,MATCH('Controles de Corrupción'!C177,'[3]Riesgos de Corrupción'!$B$11:$B$102,0),62)-AK177&lt;=5),"Catastrófico")))," ")</f>
        <v xml:space="preserve"> </v>
      </c>
      <c r="AM177" s="19" t="str">
        <f t="shared" si="101"/>
        <v xml:space="preserve"> </v>
      </c>
      <c r="AN177" s="21" t="str">
        <f t="shared" si="102"/>
        <v xml:space="preserve"> </v>
      </c>
      <c r="AO177" s="70"/>
      <c r="AP177" s="454"/>
      <c r="AQ177" s="454"/>
      <c r="AR177" s="454"/>
      <c r="AS177" s="454"/>
      <c r="AT177" s="454"/>
      <c r="AU177" s="454"/>
      <c r="AV177" s="454"/>
      <c r="AW177" s="427"/>
      <c r="AX177" s="357"/>
      <c r="AY177" s="70"/>
      <c r="AZ177" s="70"/>
    </row>
    <row r="178" spans="2:52" ht="57.75" customHeight="1" x14ac:dyDescent="0.3">
      <c r="B178" s="444" t="str">
        <f t="shared" si="81"/>
        <v>-</v>
      </c>
      <c r="C178" s="18"/>
      <c r="D178" s="23"/>
      <c r="E178" s="22"/>
      <c r="F178" s="117"/>
      <c r="G178" s="116"/>
      <c r="H178" s="22"/>
      <c r="I178" s="18"/>
      <c r="J178" s="348">
        <f t="shared" si="82"/>
        <v>0</v>
      </c>
      <c r="K178" s="18"/>
      <c r="L178" s="348">
        <f t="shared" si="83"/>
        <v>0</v>
      </c>
      <c r="M178" s="18"/>
      <c r="N178" s="348">
        <f t="shared" si="84"/>
        <v>0</v>
      </c>
      <c r="O178" s="18"/>
      <c r="P178" s="348">
        <f t="shared" si="85"/>
        <v>0</v>
      </c>
      <c r="Q178" s="18"/>
      <c r="R178" s="348">
        <f t="shared" si="86"/>
        <v>0</v>
      </c>
      <c r="S178" s="18"/>
      <c r="T178" s="348">
        <f t="shared" si="87"/>
        <v>0</v>
      </c>
      <c r="U178" s="18"/>
      <c r="V178" s="348">
        <f t="shared" si="88"/>
        <v>0</v>
      </c>
      <c r="W178" s="19" t="str">
        <f t="shared" si="89"/>
        <v xml:space="preserve"> </v>
      </c>
      <c r="X178" s="19" t="str">
        <f t="shared" si="90"/>
        <v xml:space="preserve"> </v>
      </c>
      <c r="Y178" s="19" t="str">
        <f t="shared" si="91"/>
        <v/>
      </c>
      <c r="Z178" s="22"/>
      <c r="AA178" s="19" t="str">
        <f t="shared" si="92"/>
        <v/>
      </c>
      <c r="AB178" s="19" t="str">
        <f t="shared" si="93"/>
        <v xml:space="preserve"> </v>
      </c>
      <c r="AC178" s="19" t="str">
        <f t="shared" si="94"/>
        <v/>
      </c>
      <c r="AD178" s="19" t="str">
        <f t="shared" si="95"/>
        <v xml:space="preserve"> </v>
      </c>
      <c r="AE178" s="114" t="str">
        <f t="shared" si="96"/>
        <v xml:space="preserve"> </v>
      </c>
      <c r="AF178" s="19" t="str">
        <f t="shared" si="97"/>
        <v xml:space="preserve"> </v>
      </c>
      <c r="AG178" s="560">
        <f t="shared" si="98"/>
        <v>0</v>
      </c>
      <c r="AH178" s="45" t="str">
        <f t="shared" si="99"/>
        <v xml:space="preserve"> </v>
      </c>
      <c r="AI178" s="34" t="str">
        <f>IFERROR(IF((INDEX('[3]Riesgos de Corrupción'!$B$11:$V$102,MATCH('Controles de Corrupción'!C178,'[3]Riesgos de Corrupción'!$B$11:$B$102,0),17)-AH178&lt;=1),"Rara vez",IF((INDEX('[3]Riesgos de Corrupción'!$B$11:$V$102,MATCH('Controles de Corrupción'!C178,'[3]Riesgos de Corrupción'!$B$11:$B$102,0),17)-AH178&lt;=2),"Improbable",IF((INDEX('[3]Riesgos de Corrupción'!$B$11:$V$102,MATCH('Controles de Corrupción'!C178,'[3]Riesgos de Corrupción'!$B$11:$B$102,0),17)-AH178&lt;=3),"Posible",IF((INDEX('[3]Riesgos de Corrupción'!$B$11:$V$102,MATCH('Controles de Corrupción'!C178,'[3]Riesgos de Corrupción'!$B$11:$B$102,0),17)-AH178&lt;=4),"Probable",IF((INDEX('[3]Riesgos de Corrupción'!$B$11:$V$102,MATCH('Controles de Corrupción'!C178,'[3]Riesgos de Corrupción'!$B$11:$B$102,0),17)-AH178&lt;=5),"Casi seguro")))))," ")</f>
        <v xml:space="preserve"> </v>
      </c>
      <c r="AJ178" s="8" t="str">
        <f>IFERROR(IF(OR(AND(AF178="Fuerte",H178="No disminuye"),AND(AF178="Moderado",H178="Indirectamente"),AND(AF178="Moderado",H178="No disminuye"),AND(INDEX('[3]Riesgos de Corrupción'!$B$11:$BN$102,MATCH('Controles de Corrupción'!C178,'[3]Riesgos de Corrupción'!$B$11:$B$102,0),63)="Moderado")),0,IF(OR(AND(AF178="Fuerte",H178="Indirectamente"),AND(AF178="Moderado",H178="Directamente"),AND(INDEX('[3]Riesgos de Corrupción'!$B$11:$BN$102,MATCH('Controles de Corrupción'!C178,'[3]Riesgos de Corrupción'!$B$11:$B$102,0),63)="Mayor")),1,IF(AND(AF178="Fuerte",H178="Directamente",AND(INDEX('[3]Riesgos de Corrupción'!$B$11:$BN$102,MATCH('Controles de Corrupción'!C178,'[3]Riesgos de Corrupción'!$B$11:$B$102,0),63)="Catastrófico")),2)))," ")</f>
        <v xml:space="preserve"> </v>
      </c>
      <c r="AK178" s="19" t="str">
        <f t="shared" si="100"/>
        <v xml:space="preserve"> </v>
      </c>
      <c r="AL178" s="19" t="str">
        <f>IFERROR(IF((INDEX('[3]Riesgos de Corrupción'!$B$11:$BN$102,MATCH('Controles de Corrupción'!C178,'[3]Riesgos de Corrupción'!$B$11:$B$102,0),62)-AK178&lt;=3),"Moderado",IF((INDEX('[3]Riesgos de Corrupción'!$B$11:$BN$102,MATCH('Controles de Corrupción'!C178,'[3]Riesgos de Corrupción'!$B$11:$B$102,0),62)-AK178&lt;=4),"Mayor",IF((INDEX('[3]Riesgos de Corrupción'!$B$11:$BN$102,MATCH('Controles de Corrupción'!C178,'[3]Riesgos de Corrupción'!$B$11:$B$102,0),62)-AK178&lt;=5),"Catastrófico")))," ")</f>
        <v xml:space="preserve"> </v>
      </c>
      <c r="AM178" s="19" t="str">
        <f t="shared" si="101"/>
        <v xml:space="preserve"> </v>
      </c>
      <c r="AN178" s="21" t="str">
        <f t="shared" si="102"/>
        <v xml:space="preserve"> </v>
      </c>
      <c r="AO178" s="70"/>
      <c r="AP178" s="454"/>
      <c r="AQ178" s="454"/>
      <c r="AR178" s="454"/>
      <c r="AS178" s="454"/>
      <c r="AT178" s="454"/>
      <c r="AU178" s="454"/>
      <c r="AV178" s="454"/>
      <c r="AW178" s="427"/>
      <c r="AX178" s="357"/>
      <c r="AY178" s="70"/>
      <c r="AZ178" s="70"/>
    </row>
    <row r="179" spans="2:52" ht="57.75" customHeight="1" x14ac:dyDescent="0.3">
      <c r="B179" s="444" t="str">
        <f t="shared" si="81"/>
        <v>-</v>
      </c>
      <c r="C179" s="18"/>
      <c r="D179" s="23"/>
      <c r="E179" s="22"/>
      <c r="F179" s="117"/>
      <c r="G179" s="116"/>
      <c r="H179" s="22"/>
      <c r="I179" s="18"/>
      <c r="J179" s="348">
        <f t="shared" si="82"/>
        <v>0</v>
      </c>
      <c r="K179" s="18"/>
      <c r="L179" s="348">
        <f t="shared" si="83"/>
        <v>0</v>
      </c>
      <c r="M179" s="18"/>
      <c r="N179" s="348">
        <f t="shared" si="84"/>
        <v>0</v>
      </c>
      <c r="O179" s="18"/>
      <c r="P179" s="348">
        <f t="shared" si="85"/>
        <v>0</v>
      </c>
      <c r="Q179" s="18"/>
      <c r="R179" s="348">
        <f t="shared" si="86"/>
        <v>0</v>
      </c>
      <c r="S179" s="18"/>
      <c r="T179" s="348">
        <f t="shared" si="87"/>
        <v>0</v>
      </c>
      <c r="U179" s="18"/>
      <c r="V179" s="348">
        <f t="shared" si="88"/>
        <v>0</v>
      </c>
      <c r="W179" s="19" t="str">
        <f t="shared" si="89"/>
        <v xml:space="preserve"> </v>
      </c>
      <c r="X179" s="19" t="str">
        <f t="shared" si="90"/>
        <v xml:space="preserve"> </v>
      </c>
      <c r="Y179" s="19" t="str">
        <f t="shared" si="91"/>
        <v/>
      </c>
      <c r="Z179" s="22"/>
      <c r="AA179" s="19" t="str">
        <f t="shared" si="92"/>
        <v/>
      </c>
      <c r="AB179" s="19" t="str">
        <f t="shared" si="93"/>
        <v xml:space="preserve"> </v>
      </c>
      <c r="AC179" s="19" t="str">
        <f t="shared" si="94"/>
        <v/>
      </c>
      <c r="AD179" s="19" t="str">
        <f t="shared" si="95"/>
        <v xml:space="preserve"> </v>
      </c>
      <c r="AE179" s="114" t="str">
        <f t="shared" si="96"/>
        <v xml:space="preserve"> </v>
      </c>
      <c r="AF179" s="19" t="str">
        <f t="shared" si="97"/>
        <v xml:space="preserve"> </v>
      </c>
      <c r="AG179" s="560">
        <f t="shared" si="98"/>
        <v>0</v>
      </c>
      <c r="AH179" s="45" t="str">
        <f t="shared" si="99"/>
        <v xml:space="preserve"> </v>
      </c>
      <c r="AI179" s="34" t="str">
        <f>IFERROR(IF((INDEX('[3]Riesgos de Corrupción'!$B$11:$V$102,MATCH('Controles de Corrupción'!C179,'[3]Riesgos de Corrupción'!$B$11:$B$102,0),17)-AH179&lt;=1),"Rara vez",IF((INDEX('[3]Riesgos de Corrupción'!$B$11:$V$102,MATCH('Controles de Corrupción'!C179,'[3]Riesgos de Corrupción'!$B$11:$B$102,0),17)-AH179&lt;=2),"Improbable",IF((INDEX('[3]Riesgos de Corrupción'!$B$11:$V$102,MATCH('Controles de Corrupción'!C179,'[3]Riesgos de Corrupción'!$B$11:$B$102,0),17)-AH179&lt;=3),"Posible",IF((INDEX('[3]Riesgos de Corrupción'!$B$11:$V$102,MATCH('Controles de Corrupción'!C179,'[3]Riesgos de Corrupción'!$B$11:$B$102,0),17)-AH179&lt;=4),"Probable",IF((INDEX('[3]Riesgos de Corrupción'!$B$11:$V$102,MATCH('Controles de Corrupción'!C179,'[3]Riesgos de Corrupción'!$B$11:$B$102,0),17)-AH179&lt;=5),"Casi seguro")))))," ")</f>
        <v xml:space="preserve"> </v>
      </c>
      <c r="AJ179" s="8" t="str">
        <f>IFERROR(IF(OR(AND(AF179="Fuerte",H179="No disminuye"),AND(AF179="Moderado",H179="Indirectamente"),AND(AF179="Moderado",H179="No disminuye"),AND(INDEX('[3]Riesgos de Corrupción'!$B$11:$BN$102,MATCH('Controles de Corrupción'!C179,'[3]Riesgos de Corrupción'!$B$11:$B$102,0),63)="Moderado")),0,IF(OR(AND(AF179="Fuerte",H179="Indirectamente"),AND(AF179="Moderado",H179="Directamente"),AND(INDEX('[3]Riesgos de Corrupción'!$B$11:$BN$102,MATCH('Controles de Corrupción'!C179,'[3]Riesgos de Corrupción'!$B$11:$B$102,0),63)="Mayor")),1,IF(AND(AF179="Fuerte",H179="Directamente",AND(INDEX('[3]Riesgos de Corrupción'!$B$11:$BN$102,MATCH('Controles de Corrupción'!C179,'[3]Riesgos de Corrupción'!$B$11:$B$102,0),63)="Catastrófico")),2)))," ")</f>
        <v xml:space="preserve"> </v>
      </c>
      <c r="AK179" s="19" t="str">
        <f t="shared" si="100"/>
        <v xml:space="preserve"> </v>
      </c>
      <c r="AL179" s="19" t="str">
        <f>IFERROR(IF((INDEX('[3]Riesgos de Corrupción'!$B$11:$BN$102,MATCH('Controles de Corrupción'!C179,'[3]Riesgos de Corrupción'!$B$11:$B$102,0),62)-AK179&lt;=3),"Moderado",IF((INDEX('[3]Riesgos de Corrupción'!$B$11:$BN$102,MATCH('Controles de Corrupción'!C179,'[3]Riesgos de Corrupción'!$B$11:$B$102,0),62)-AK179&lt;=4),"Mayor",IF((INDEX('[3]Riesgos de Corrupción'!$B$11:$BN$102,MATCH('Controles de Corrupción'!C179,'[3]Riesgos de Corrupción'!$B$11:$B$102,0),62)-AK179&lt;=5),"Catastrófico")))," ")</f>
        <v xml:space="preserve"> </v>
      </c>
      <c r="AM179" s="19" t="str">
        <f t="shared" si="101"/>
        <v xml:space="preserve"> </v>
      </c>
      <c r="AN179" s="21" t="str">
        <f t="shared" si="102"/>
        <v xml:space="preserve"> </v>
      </c>
      <c r="AO179" s="70"/>
      <c r="AP179" s="454"/>
      <c r="AQ179" s="454"/>
      <c r="AR179" s="454"/>
      <c r="AS179" s="454"/>
      <c r="AT179" s="454"/>
      <c r="AU179" s="454"/>
      <c r="AV179" s="454"/>
      <c r="AW179" s="427"/>
      <c r="AX179" s="357"/>
      <c r="AY179" s="70"/>
      <c r="AZ179" s="70"/>
    </row>
    <row r="180" spans="2:52" ht="57.75" customHeight="1" x14ac:dyDescent="0.3">
      <c r="B180" s="444" t="str">
        <f t="shared" si="81"/>
        <v>-</v>
      </c>
      <c r="C180" s="18"/>
      <c r="D180" s="23"/>
      <c r="E180" s="22"/>
      <c r="F180" s="117"/>
      <c r="G180" s="116"/>
      <c r="H180" s="22"/>
      <c r="I180" s="18"/>
      <c r="J180" s="348">
        <f t="shared" si="82"/>
        <v>0</v>
      </c>
      <c r="K180" s="18"/>
      <c r="L180" s="348">
        <f t="shared" si="83"/>
        <v>0</v>
      </c>
      <c r="M180" s="18"/>
      <c r="N180" s="348">
        <f t="shared" si="84"/>
        <v>0</v>
      </c>
      <c r="O180" s="18"/>
      <c r="P180" s="348">
        <f t="shared" si="85"/>
        <v>0</v>
      </c>
      <c r="Q180" s="18"/>
      <c r="R180" s="348">
        <f t="shared" si="86"/>
        <v>0</v>
      </c>
      <c r="S180" s="18"/>
      <c r="T180" s="348">
        <f t="shared" si="87"/>
        <v>0</v>
      </c>
      <c r="U180" s="18"/>
      <c r="V180" s="348">
        <f t="shared" si="88"/>
        <v>0</v>
      </c>
      <c r="W180" s="19" t="str">
        <f t="shared" si="89"/>
        <v xml:space="preserve"> </v>
      </c>
      <c r="X180" s="19" t="str">
        <f t="shared" si="90"/>
        <v xml:space="preserve"> </v>
      </c>
      <c r="Y180" s="19" t="str">
        <f t="shared" si="91"/>
        <v/>
      </c>
      <c r="Z180" s="22"/>
      <c r="AA180" s="19" t="str">
        <f t="shared" si="92"/>
        <v/>
      </c>
      <c r="AB180" s="19" t="str">
        <f t="shared" si="93"/>
        <v xml:space="preserve"> </v>
      </c>
      <c r="AC180" s="19" t="str">
        <f t="shared" si="94"/>
        <v/>
      </c>
      <c r="AD180" s="19" t="str">
        <f t="shared" si="95"/>
        <v xml:space="preserve"> </v>
      </c>
      <c r="AE180" s="114" t="str">
        <f t="shared" si="96"/>
        <v xml:space="preserve"> </v>
      </c>
      <c r="AF180" s="19" t="str">
        <f t="shared" si="97"/>
        <v xml:space="preserve"> </v>
      </c>
      <c r="AG180" s="560">
        <f t="shared" si="98"/>
        <v>0</v>
      </c>
      <c r="AH180" s="45" t="str">
        <f t="shared" si="99"/>
        <v xml:space="preserve"> </v>
      </c>
      <c r="AI180" s="34" t="str">
        <f>IFERROR(IF((INDEX('[3]Riesgos de Corrupción'!$B$11:$V$102,MATCH('Controles de Corrupción'!C180,'[3]Riesgos de Corrupción'!$B$11:$B$102,0),17)-AH180&lt;=1),"Rara vez",IF((INDEX('[3]Riesgos de Corrupción'!$B$11:$V$102,MATCH('Controles de Corrupción'!C180,'[3]Riesgos de Corrupción'!$B$11:$B$102,0),17)-AH180&lt;=2),"Improbable",IF((INDEX('[3]Riesgos de Corrupción'!$B$11:$V$102,MATCH('Controles de Corrupción'!C180,'[3]Riesgos de Corrupción'!$B$11:$B$102,0),17)-AH180&lt;=3),"Posible",IF((INDEX('[3]Riesgos de Corrupción'!$B$11:$V$102,MATCH('Controles de Corrupción'!C180,'[3]Riesgos de Corrupción'!$B$11:$B$102,0),17)-AH180&lt;=4),"Probable",IF((INDEX('[3]Riesgos de Corrupción'!$B$11:$V$102,MATCH('Controles de Corrupción'!C180,'[3]Riesgos de Corrupción'!$B$11:$B$102,0),17)-AH180&lt;=5),"Casi seguro")))))," ")</f>
        <v xml:space="preserve"> </v>
      </c>
      <c r="AJ180" s="8" t="str">
        <f>IFERROR(IF(OR(AND(AF180="Fuerte",H180="No disminuye"),AND(AF180="Moderado",H180="Indirectamente"),AND(AF180="Moderado",H180="No disminuye"),AND(INDEX('[3]Riesgos de Corrupción'!$B$11:$BN$102,MATCH('Controles de Corrupción'!C180,'[3]Riesgos de Corrupción'!$B$11:$B$102,0),63)="Moderado")),0,IF(OR(AND(AF180="Fuerte",H180="Indirectamente"),AND(AF180="Moderado",H180="Directamente"),AND(INDEX('[3]Riesgos de Corrupción'!$B$11:$BN$102,MATCH('Controles de Corrupción'!C180,'[3]Riesgos de Corrupción'!$B$11:$B$102,0),63)="Mayor")),1,IF(AND(AF180="Fuerte",H180="Directamente",AND(INDEX('[3]Riesgos de Corrupción'!$B$11:$BN$102,MATCH('Controles de Corrupción'!C180,'[3]Riesgos de Corrupción'!$B$11:$B$102,0),63)="Catastrófico")),2)))," ")</f>
        <v xml:space="preserve"> </v>
      </c>
      <c r="AK180" s="19" t="str">
        <f t="shared" si="100"/>
        <v xml:space="preserve"> </v>
      </c>
      <c r="AL180" s="19" t="str">
        <f>IFERROR(IF((INDEX('[3]Riesgos de Corrupción'!$B$11:$BN$102,MATCH('Controles de Corrupción'!C180,'[3]Riesgos de Corrupción'!$B$11:$B$102,0),62)-AK180&lt;=3),"Moderado",IF((INDEX('[3]Riesgos de Corrupción'!$B$11:$BN$102,MATCH('Controles de Corrupción'!C180,'[3]Riesgos de Corrupción'!$B$11:$B$102,0),62)-AK180&lt;=4),"Mayor",IF((INDEX('[3]Riesgos de Corrupción'!$B$11:$BN$102,MATCH('Controles de Corrupción'!C180,'[3]Riesgos de Corrupción'!$B$11:$B$102,0),62)-AK180&lt;=5),"Catastrófico")))," ")</f>
        <v xml:space="preserve"> </v>
      </c>
      <c r="AM180" s="19" t="str">
        <f t="shared" si="101"/>
        <v xml:space="preserve"> </v>
      </c>
      <c r="AN180" s="21" t="str">
        <f t="shared" si="102"/>
        <v xml:space="preserve"> </v>
      </c>
      <c r="AO180" s="70"/>
      <c r="AP180" s="454"/>
      <c r="AQ180" s="454"/>
      <c r="AR180" s="454"/>
      <c r="AS180" s="454"/>
      <c r="AT180" s="454"/>
      <c r="AU180" s="454"/>
      <c r="AV180" s="454"/>
      <c r="AW180" s="427"/>
      <c r="AX180" s="357"/>
      <c r="AY180" s="70"/>
      <c r="AZ180" s="70"/>
    </row>
    <row r="181" spans="2:52" ht="57.75" customHeight="1" x14ac:dyDescent="0.3">
      <c r="B181" s="444" t="str">
        <f t="shared" si="81"/>
        <v>-</v>
      </c>
      <c r="C181" s="18"/>
      <c r="D181" s="23"/>
      <c r="E181" s="22"/>
      <c r="F181" s="117"/>
      <c r="G181" s="116"/>
      <c r="H181" s="22"/>
      <c r="I181" s="18"/>
      <c r="J181" s="348">
        <f t="shared" si="82"/>
        <v>0</v>
      </c>
      <c r="K181" s="18"/>
      <c r="L181" s="348">
        <f t="shared" si="83"/>
        <v>0</v>
      </c>
      <c r="M181" s="18"/>
      <c r="N181" s="348">
        <f t="shared" si="84"/>
        <v>0</v>
      </c>
      <c r="O181" s="18"/>
      <c r="P181" s="348">
        <f t="shared" si="85"/>
        <v>0</v>
      </c>
      <c r="Q181" s="18"/>
      <c r="R181" s="348">
        <f t="shared" si="86"/>
        <v>0</v>
      </c>
      <c r="S181" s="18"/>
      <c r="T181" s="348">
        <f t="shared" si="87"/>
        <v>0</v>
      </c>
      <c r="U181" s="18"/>
      <c r="V181" s="348">
        <f t="shared" si="88"/>
        <v>0</v>
      </c>
      <c r="W181" s="19" t="str">
        <f t="shared" si="89"/>
        <v xml:space="preserve"> </v>
      </c>
      <c r="X181" s="19" t="str">
        <f t="shared" si="90"/>
        <v xml:space="preserve"> </v>
      </c>
      <c r="Y181" s="19" t="str">
        <f t="shared" si="91"/>
        <v/>
      </c>
      <c r="Z181" s="22"/>
      <c r="AA181" s="19" t="str">
        <f t="shared" si="92"/>
        <v/>
      </c>
      <c r="AB181" s="19" t="str">
        <f t="shared" si="93"/>
        <v xml:space="preserve"> </v>
      </c>
      <c r="AC181" s="19" t="str">
        <f t="shared" si="94"/>
        <v/>
      </c>
      <c r="AD181" s="19" t="str">
        <f t="shared" si="95"/>
        <v xml:space="preserve"> </v>
      </c>
      <c r="AE181" s="114" t="str">
        <f t="shared" si="96"/>
        <v xml:space="preserve"> </v>
      </c>
      <c r="AF181" s="19" t="str">
        <f t="shared" si="97"/>
        <v xml:space="preserve"> </v>
      </c>
      <c r="AG181" s="560">
        <f t="shared" si="98"/>
        <v>0</v>
      </c>
      <c r="AH181" s="45" t="str">
        <f t="shared" si="99"/>
        <v xml:space="preserve"> </v>
      </c>
      <c r="AI181" s="34" t="str">
        <f>IFERROR(IF((INDEX('[3]Riesgos de Corrupción'!$B$11:$V$102,MATCH('Controles de Corrupción'!C181,'[3]Riesgos de Corrupción'!$B$11:$B$102,0),17)-AH181&lt;=1),"Rara vez",IF((INDEX('[3]Riesgos de Corrupción'!$B$11:$V$102,MATCH('Controles de Corrupción'!C181,'[3]Riesgos de Corrupción'!$B$11:$B$102,0),17)-AH181&lt;=2),"Improbable",IF((INDEX('[3]Riesgos de Corrupción'!$B$11:$V$102,MATCH('Controles de Corrupción'!C181,'[3]Riesgos de Corrupción'!$B$11:$B$102,0),17)-AH181&lt;=3),"Posible",IF((INDEX('[3]Riesgos de Corrupción'!$B$11:$V$102,MATCH('Controles de Corrupción'!C181,'[3]Riesgos de Corrupción'!$B$11:$B$102,0),17)-AH181&lt;=4),"Probable",IF((INDEX('[3]Riesgos de Corrupción'!$B$11:$V$102,MATCH('Controles de Corrupción'!C181,'[3]Riesgos de Corrupción'!$B$11:$B$102,0),17)-AH181&lt;=5),"Casi seguro")))))," ")</f>
        <v xml:space="preserve"> </v>
      </c>
      <c r="AJ181" s="8" t="str">
        <f>IFERROR(IF(OR(AND(AF181="Fuerte",H181="No disminuye"),AND(AF181="Moderado",H181="Indirectamente"),AND(AF181="Moderado",H181="No disminuye"),AND(INDEX('[3]Riesgos de Corrupción'!$B$11:$BN$102,MATCH('Controles de Corrupción'!C181,'[3]Riesgos de Corrupción'!$B$11:$B$102,0),63)="Moderado")),0,IF(OR(AND(AF181="Fuerte",H181="Indirectamente"),AND(AF181="Moderado",H181="Directamente"),AND(INDEX('[3]Riesgos de Corrupción'!$B$11:$BN$102,MATCH('Controles de Corrupción'!C181,'[3]Riesgos de Corrupción'!$B$11:$B$102,0),63)="Mayor")),1,IF(AND(AF181="Fuerte",H181="Directamente",AND(INDEX('[3]Riesgos de Corrupción'!$B$11:$BN$102,MATCH('Controles de Corrupción'!C181,'[3]Riesgos de Corrupción'!$B$11:$B$102,0),63)="Catastrófico")),2)))," ")</f>
        <v xml:space="preserve"> </v>
      </c>
      <c r="AK181" s="19" t="str">
        <f t="shared" si="100"/>
        <v xml:space="preserve"> </v>
      </c>
      <c r="AL181" s="19" t="str">
        <f>IFERROR(IF((INDEX('[3]Riesgos de Corrupción'!$B$11:$BN$102,MATCH('Controles de Corrupción'!C181,'[3]Riesgos de Corrupción'!$B$11:$B$102,0),62)-AK181&lt;=3),"Moderado",IF((INDEX('[3]Riesgos de Corrupción'!$B$11:$BN$102,MATCH('Controles de Corrupción'!C181,'[3]Riesgos de Corrupción'!$B$11:$B$102,0),62)-AK181&lt;=4),"Mayor",IF((INDEX('[3]Riesgos de Corrupción'!$B$11:$BN$102,MATCH('Controles de Corrupción'!C181,'[3]Riesgos de Corrupción'!$B$11:$B$102,0),62)-AK181&lt;=5),"Catastrófico")))," ")</f>
        <v xml:space="preserve"> </v>
      </c>
      <c r="AM181" s="19" t="str">
        <f t="shared" si="101"/>
        <v xml:space="preserve"> </v>
      </c>
      <c r="AN181" s="21" t="str">
        <f t="shared" si="102"/>
        <v xml:space="preserve"> </v>
      </c>
      <c r="AO181" s="70"/>
      <c r="AP181" s="454"/>
      <c r="AQ181" s="454"/>
      <c r="AR181" s="454"/>
      <c r="AS181" s="454"/>
      <c r="AT181" s="454"/>
      <c r="AU181" s="454"/>
      <c r="AV181" s="454"/>
      <c r="AW181" s="427"/>
      <c r="AX181" s="357"/>
      <c r="AY181" s="70"/>
      <c r="AZ181" s="70"/>
    </row>
    <row r="182" spans="2:52" ht="57.75" customHeight="1" x14ac:dyDescent="0.3">
      <c r="B182" s="444" t="str">
        <f t="shared" si="81"/>
        <v>-</v>
      </c>
      <c r="C182" s="18"/>
      <c r="D182" s="23"/>
      <c r="E182" s="22"/>
      <c r="F182" s="117"/>
      <c r="G182" s="116"/>
      <c r="H182" s="22"/>
      <c r="I182" s="18"/>
      <c r="J182" s="348">
        <f t="shared" si="82"/>
        <v>0</v>
      </c>
      <c r="K182" s="18"/>
      <c r="L182" s="348">
        <f t="shared" si="83"/>
        <v>0</v>
      </c>
      <c r="M182" s="18"/>
      <c r="N182" s="348">
        <f t="shared" si="84"/>
        <v>0</v>
      </c>
      <c r="O182" s="18"/>
      <c r="P182" s="348">
        <f t="shared" si="85"/>
        <v>0</v>
      </c>
      <c r="Q182" s="18"/>
      <c r="R182" s="348">
        <f t="shared" si="86"/>
        <v>0</v>
      </c>
      <c r="S182" s="18"/>
      <c r="T182" s="348">
        <f t="shared" si="87"/>
        <v>0</v>
      </c>
      <c r="U182" s="18"/>
      <c r="V182" s="348">
        <f t="shared" si="88"/>
        <v>0</v>
      </c>
      <c r="W182" s="19" t="str">
        <f t="shared" si="89"/>
        <v xml:space="preserve"> </v>
      </c>
      <c r="X182" s="19" t="str">
        <f t="shared" si="90"/>
        <v xml:space="preserve"> </v>
      </c>
      <c r="Y182" s="19" t="str">
        <f t="shared" si="91"/>
        <v/>
      </c>
      <c r="Z182" s="22"/>
      <c r="AA182" s="19" t="str">
        <f t="shared" si="92"/>
        <v/>
      </c>
      <c r="AB182" s="19" t="str">
        <f t="shared" si="93"/>
        <v xml:space="preserve"> </v>
      </c>
      <c r="AC182" s="19" t="str">
        <f t="shared" si="94"/>
        <v/>
      </c>
      <c r="AD182" s="19" t="str">
        <f t="shared" si="95"/>
        <v xml:space="preserve"> </v>
      </c>
      <c r="AE182" s="114" t="str">
        <f t="shared" si="96"/>
        <v xml:space="preserve"> </v>
      </c>
      <c r="AF182" s="19" t="str">
        <f t="shared" si="97"/>
        <v xml:space="preserve"> </v>
      </c>
      <c r="AG182" s="560">
        <f t="shared" si="98"/>
        <v>0</v>
      </c>
      <c r="AH182" s="45" t="str">
        <f t="shared" si="99"/>
        <v xml:space="preserve"> </v>
      </c>
      <c r="AI182" s="34" t="str">
        <f>IFERROR(IF((INDEX('[3]Riesgos de Corrupción'!$B$11:$V$102,MATCH('Controles de Corrupción'!C182,'[3]Riesgos de Corrupción'!$B$11:$B$102,0),17)-AH182&lt;=1),"Rara vez",IF((INDEX('[3]Riesgos de Corrupción'!$B$11:$V$102,MATCH('Controles de Corrupción'!C182,'[3]Riesgos de Corrupción'!$B$11:$B$102,0),17)-AH182&lt;=2),"Improbable",IF((INDEX('[3]Riesgos de Corrupción'!$B$11:$V$102,MATCH('Controles de Corrupción'!C182,'[3]Riesgos de Corrupción'!$B$11:$B$102,0),17)-AH182&lt;=3),"Posible",IF((INDEX('[3]Riesgos de Corrupción'!$B$11:$V$102,MATCH('Controles de Corrupción'!C182,'[3]Riesgos de Corrupción'!$B$11:$B$102,0),17)-AH182&lt;=4),"Probable",IF((INDEX('[3]Riesgos de Corrupción'!$B$11:$V$102,MATCH('Controles de Corrupción'!C182,'[3]Riesgos de Corrupción'!$B$11:$B$102,0),17)-AH182&lt;=5),"Casi seguro")))))," ")</f>
        <v xml:space="preserve"> </v>
      </c>
      <c r="AJ182" s="8" t="str">
        <f>IFERROR(IF(OR(AND(AF182="Fuerte",H182="No disminuye"),AND(AF182="Moderado",H182="Indirectamente"),AND(AF182="Moderado",H182="No disminuye"),AND(INDEX('[3]Riesgos de Corrupción'!$B$11:$BN$102,MATCH('Controles de Corrupción'!C182,'[3]Riesgos de Corrupción'!$B$11:$B$102,0),63)="Moderado")),0,IF(OR(AND(AF182="Fuerte",H182="Indirectamente"),AND(AF182="Moderado",H182="Directamente"),AND(INDEX('[3]Riesgos de Corrupción'!$B$11:$BN$102,MATCH('Controles de Corrupción'!C182,'[3]Riesgos de Corrupción'!$B$11:$B$102,0),63)="Mayor")),1,IF(AND(AF182="Fuerte",H182="Directamente",AND(INDEX('[3]Riesgos de Corrupción'!$B$11:$BN$102,MATCH('Controles de Corrupción'!C182,'[3]Riesgos de Corrupción'!$B$11:$B$102,0),63)="Catastrófico")),2)))," ")</f>
        <v xml:space="preserve"> </v>
      </c>
      <c r="AK182" s="19" t="str">
        <f t="shared" si="100"/>
        <v xml:space="preserve"> </v>
      </c>
      <c r="AL182" s="19" t="str">
        <f>IFERROR(IF((INDEX('[3]Riesgos de Corrupción'!$B$11:$BN$102,MATCH('Controles de Corrupción'!C182,'[3]Riesgos de Corrupción'!$B$11:$B$102,0),62)-AK182&lt;=3),"Moderado",IF((INDEX('[3]Riesgos de Corrupción'!$B$11:$BN$102,MATCH('Controles de Corrupción'!C182,'[3]Riesgos de Corrupción'!$B$11:$B$102,0),62)-AK182&lt;=4),"Mayor",IF((INDEX('[3]Riesgos de Corrupción'!$B$11:$BN$102,MATCH('Controles de Corrupción'!C182,'[3]Riesgos de Corrupción'!$B$11:$B$102,0),62)-AK182&lt;=5),"Catastrófico")))," ")</f>
        <v xml:space="preserve"> </v>
      </c>
      <c r="AM182" s="19" t="str">
        <f t="shared" si="101"/>
        <v xml:space="preserve"> </v>
      </c>
      <c r="AN182" s="21" t="str">
        <f t="shared" si="102"/>
        <v xml:space="preserve"> </v>
      </c>
      <c r="AO182" s="70"/>
      <c r="AP182" s="454"/>
      <c r="AQ182" s="454"/>
      <c r="AR182" s="454"/>
      <c r="AS182" s="454"/>
      <c r="AT182" s="454"/>
      <c r="AU182" s="454"/>
      <c r="AV182" s="454"/>
      <c r="AW182" s="427"/>
      <c r="AX182" s="357"/>
      <c r="AY182" s="70"/>
      <c r="AZ182" s="70"/>
    </row>
    <row r="183" spans="2:52" ht="57.75" customHeight="1" x14ac:dyDescent="0.3">
      <c r="B183" s="444" t="str">
        <f t="shared" si="81"/>
        <v>-</v>
      </c>
      <c r="C183" s="18"/>
      <c r="D183" s="23"/>
      <c r="E183" s="22"/>
      <c r="F183" s="117"/>
      <c r="G183" s="116"/>
      <c r="H183" s="22"/>
      <c r="I183" s="18"/>
      <c r="J183" s="348">
        <f t="shared" si="82"/>
        <v>0</v>
      </c>
      <c r="K183" s="18"/>
      <c r="L183" s="348">
        <f t="shared" si="83"/>
        <v>0</v>
      </c>
      <c r="M183" s="18"/>
      <c r="N183" s="348">
        <f t="shared" si="84"/>
        <v>0</v>
      </c>
      <c r="O183" s="18"/>
      <c r="P183" s="348">
        <f t="shared" si="85"/>
        <v>0</v>
      </c>
      <c r="Q183" s="18"/>
      <c r="R183" s="348">
        <f t="shared" si="86"/>
        <v>0</v>
      </c>
      <c r="S183" s="18"/>
      <c r="T183" s="348">
        <f t="shared" si="87"/>
        <v>0</v>
      </c>
      <c r="U183" s="18"/>
      <c r="V183" s="348">
        <f t="shared" si="88"/>
        <v>0</v>
      </c>
      <c r="W183" s="19" t="str">
        <f t="shared" si="89"/>
        <v xml:space="preserve"> </v>
      </c>
      <c r="X183" s="19" t="str">
        <f t="shared" si="90"/>
        <v xml:space="preserve"> </v>
      </c>
      <c r="Y183" s="19" t="str">
        <f t="shared" si="91"/>
        <v/>
      </c>
      <c r="Z183" s="22"/>
      <c r="AA183" s="19" t="str">
        <f t="shared" si="92"/>
        <v/>
      </c>
      <c r="AB183" s="19" t="str">
        <f t="shared" si="93"/>
        <v xml:space="preserve"> </v>
      </c>
      <c r="AC183" s="19" t="str">
        <f t="shared" si="94"/>
        <v/>
      </c>
      <c r="AD183" s="19" t="str">
        <f t="shared" si="95"/>
        <v xml:space="preserve"> </v>
      </c>
      <c r="AE183" s="114" t="str">
        <f t="shared" si="96"/>
        <v xml:space="preserve"> </v>
      </c>
      <c r="AF183" s="19" t="str">
        <f t="shared" si="97"/>
        <v xml:space="preserve"> </v>
      </c>
      <c r="AG183" s="560">
        <f t="shared" si="98"/>
        <v>0</v>
      </c>
      <c r="AH183" s="45" t="str">
        <f t="shared" si="99"/>
        <v xml:space="preserve"> </v>
      </c>
      <c r="AI183" s="34" t="str">
        <f>IFERROR(IF((INDEX('[3]Riesgos de Corrupción'!$B$11:$V$102,MATCH('Controles de Corrupción'!C183,'[3]Riesgos de Corrupción'!$B$11:$B$102,0),17)-AH183&lt;=1),"Rara vez",IF((INDEX('[3]Riesgos de Corrupción'!$B$11:$V$102,MATCH('Controles de Corrupción'!C183,'[3]Riesgos de Corrupción'!$B$11:$B$102,0),17)-AH183&lt;=2),"Improbable",IF((INDEX('[3]Riesgos de Corrupción'!$B$11:$V$102,MATCH('Controles de Corrupción'!C183,'[3]Riesgos de Corrupción'!$B$11:$B$102,0),17)-AH183&lt;=3),"Posible",IF((INDEX('[3]Riesgos de Corrupción'!$B$11:$V$102,MATCH('Controles de Corrupción'!C183,'[3]Riesgos de Corrupción'!$B$11:$B$102,0),17)-AH183&lt;=4),"Probable",IF((INDEX('[3]Riesgos de Corrupción'!$B$11:$V$102,MATCH('Controles de Corrupción'!C183,'[3]Riesgos de Corrupción'!$B$11:$B$102,0),17)-AH183&lt;=5),"Casi seguro")))))," ")</f>
        <v xml:space="preserve"> </v>
      </c>
      <c r="AJ183" s="8" t="str">
        <f>IFERROR(IF(OR(AND(AF183="Fuerte",H183="No disminuye"),AND(AF183="Moderado",H183="Indirectamente"),AND(AF183="Moderado",H183="No disminuye"),AND(INDEX('[3]Riesgos de Corrupción'!$B$11:$BN$102,MATCH('Controles de Corrupción'!C183,'[3]Riesgos de Corrupción'!$B$11:$B$102,0),63)="Moderado")),0,IF(OR(AND(AF183="Fuerte",H183="Indirectamente"),AND(AF183="Moderado",H183="Directamente"),AND(INDEX('[3]Riesgos de Corrupción'!$B$11:$BN$102,MATCH('Controles de Corrupción'!C183,'[3]Riesgos de Corrupción'!$B$11:$B$102,0),63)="Mayor")),1,IF(AND(AF183="Fuerte",H183="Directamente",AND(INDEX('[3]Riesgos de Corrupción'!$B$11:$BN$102,MATCH('Controles de Corrupción'!C183,'[3]Riesgos de Corrupción'!$B$11:$B$102,0),63)="Catastrófico")),2)))," ")</f>
        <v xml:space="preserve"> </v>
      </c>
      <c r="AK183" s="19" t="str">
        <f t="shared" si="100"/>
        <v xml:space="preserve"> </v>
      </c>
      <c r="AL183" s="19" t="str">
        <f>IFERROR(IF((INDEX('[3]Riesgos de Corrupción'!$B$11:$BN$102,MATCH('Controles de Corrupción'!C183,'[3]Riesgos de Corrupción'!$B$11:$B$102,0),62)-AK183&lt;=3),"Moderado",IF((INDEX('[3]Riesgos de Corrupción'!$B$11:$BN$102,MATCH('Controles de Corrupción'!C183,'[3]Riesgos de Corrupción'!$B$11:$B$102,0),62)-AK183&lt;=4),"Mayor",IF((INDEX('[3]Riesgos de Corrupción'!$B$11:$BN$102,MATCH('Controles de Corrupción'!C183,'[3]Riesgos de Corrupción'!$B$11:$B$102,0),62)-AK183&lt;=5),"Catastrófico")))," ")</f>
        <v xml:space="preserve"> </v>
      </c>
      <c r="AM183" s="19" t="str">
        <f t="shared" si="101"/>
        <v xml:space="preserve"> </v>
      </c>
      <c r="AN183" s="21" t="str">
        <f t="shared" si="102"/>
        <v xml:space="preserve"> </v>
      </c>
      <c r="AO183" s="70"/>
      <c r="AP183" s="454"/>
      <c r="AQ183" s="454"/>
      <c r="AR183" s="454"/>
      <c r="AS183" s="454"/>
      <c r="AT183" s="454"/>
      <c r="AU183" s="454"/>
      <c r="AV183" s="454"/>
      <c r="AW183" s="427"/>
      <c r="AX183" s="357"/>
      <c r="AY183" s="70"/>
      <c r="AZ183" s="70"/>
    </row>
    <row r="184" spans="2:52" ht="57.75" customHeight="1" x14ac:dyDescent="0.3">
      <c r="B184" s="444" t="str">
        <f t="shared" si="81"/>
        <v>-</v>
      </c>
      <c r="C184" s="18"/>
      <c r="D184" s="23"/>
      <c r="E184" s="22"/>
      <c r="F184" s="117"/>
      <c r="G184" s="116"/>
      <c r="H184" s="22"/>
      <c r="I184" s="18"/>
      <c r="J184" s="348">
        <f t="shared" si="82"/>
        <v>0</v>
      </c>
      <c r="K184" s="18"/>
      <c r="L184" s="348">
        <f t="shared" si="83"/>
        <v>0</v>
      </c>
      <c r="M184" s="18"/>
      <c r="N184" s="348">
        <f t="shared" si="84"/>
        <v>0</v>
      </c>
      <c r="O184" s="18"/>
      <c r="P184" s="348">
        <f t="shared" si="85"/>
        <v>0</v>
      </c>
      <c r="Q184" s="18"/>
      <c r="R184" s="348">
        <f t="shared" si="86"/>
        <v>0</v>
      </c>
      <c r="S184" s="18"/>
      <c r="T184" s="348">
        <f t="shared" si="87"/>
        <v>0</v>
      </c>
      <c r="U184" s="18"/>
      <c r="V184" s="348">
        <f t="shared" si="88"/>
        <v>0</v>
      </c>
      <c r="W184" s="19" t="str">
        <f t="shared" si="89"/>
        <v xml:space="preserve"> </v>
      </c>
      <c r="X184" s="19" t="str">
        <f t="shared" si="90"/>
        <v xml:space="preserve"> </v>
      </c>
      <c r="Y184" s="19" t="str">
        <f t="shared" si="91"/>
        <v/>
      </c>
      <c r="Z184" s="22"/>
      <c r="AA184" s="19" t="str">
        <f t="shared" si="92"/>
        <v/>
      </c>
      <c r="AB184" s="19" t="str">
        <f t="shared" si="93"/>
        <v xml:space="preserve"> </v>
      </c>
      <c r="AC184" s="19" t="str">
        <f t="shared" si="94"/>
        <v/>
      </c>
      <c r="AD184" s="19" t="str">
        <f t="shared" si="95"/>
        <v xml:space="preserve"> </v>
      </c>
      <c r="AE184" s="114" t="str">
        <f t="shared" si="96"/>
        <v xml:space="preserve"> </v>
      </c>
      <c r="AF184" s="19" t="str">
        <f t="shared" si="97"/>
        <v xml:space="preserve"> </v>
      </c>
      <c r="AG184" s="560">
        <f t="shared" si="98"/>
        <v>0</v>
      </c>
      <c r="AH184" s="45" t="str">
        <f t="shared" si="99"/>
        <v xml:space="preserve"> </v>
      </c>
      <c r="AI184" s="34" t="str">
        <f>IFERROR(IF((INDEX('[3]Riesgos de Corrupción'!$B$11:$V$102,MATCH('Controles de Corrupción'!C184,'[3]Riesgos de Corrupción'!$B$11:$B$102,0),17)-AH184&lt;=1),"Rara vez",IF((INDEX('[3]Riesgos de Corrupción'!$B$11:$V$102,MATCH('Controles de Corrupción'!C184,'[3]Riesgos de Corrupción'!$B$11:$B$102,0),17)-AH184&lt;=2),"Improbable",IF((INDEX('[3]Riesgos de Corrupción'!$B$11:$V$102,MATCH('Controles de Corrupción'!C184,'[3]Riesgos de Corrupción'!$B$11:$B$102,0),17)-AH184&lt;=3),"Posible",IF((INDEX('[3]Riesgos de Corrupción'!$B$11:$V$102,MATCH('Controles de Corrupción'!C184,'[3]Riesgos de Corrupción'!$B$11:$B$102,0),17)-AH184&lt;=4),"Probable",IF((INDEX('[3]Riesgos de Corrupción'!$B$11:$V$102,MATCH('Controles de Corrupción'!C184,'[3]Riesgos de Corrupción'!$B$11:$B$102,0),17)-AH184&lt;=5),"Casi seguro")))))," ")</f>
        <v xml:space="preserve"> </v>
      </c>
      <c r="AJ184" s="8" t="str">
        <f>IFERROR(IF(OR(AND(AF184="Fuerte",H184="No disminuye"),AND(AF184="Moderado",H184="Indirectamente"),AND(AF184="Moderado",H184="No disminuye"),AND(INDEX('[3]Riesgos de Corrupción'!$B$11:$BN$102,MATCH('Controles de Corrupción'!C184,'[3]Riesgos de Corrupción'!$B$11:$B$102,0),63)="Moderado")),0,IF(OR(AND(AF184="Fuerte",H184="Indirectamente"),AND(AF184="Moderado",H184="Directamente"),AND(INDEX('[3]Riesgos de Corrupción'!$B$11:$BN$102,MATCH('Controles de Corrupción'!C184,'[3]Riesgos de Corrupción'!$B$11:$B$102,0),63)="Mayor")),1,IF(AND(AF184="Fuerte",H184="Directamente",AND(INDEX('[3]Riesgos de Corrupción'!$B$11:$BN$102,MATCH('Controles de Corrupción'!C184,'[3]Riesgos de Corrupción'!$B$11:$B$102,0),63)="Catastrófico")),2)))," ")</f>
        <v xml:space="preserve"> </v>
      </c>
      <c r="AK184" s="19" t="str">
        <f t="shared" si="100"/>
        <v xml:space="preserve"> </v>
      </c>
      <c r="AL184" s="19" t="str">
        <f>IFERROR(IF((INDEX('[3]Riesgos de Corrupción'!$B$11:$BN$102,MATCH('Controles de Corrupción'!C184,'[3]Riesgos de Corrupción'!$B$11:$B$102,0),62)-AK184&lt;=3),"Moderado",IF((INDEX('[3]Riesgos de Corrupción'!$B$11:$BN$102,MATCH('Controles de Corrupción'!C184,'[3]Riesgos de Corrupción'!$B$11:$B$102,0),62)-AK184&lt;=4),"Mayor",IF((INDEX('[3]Riesgos de Corrupción'!$B$11:$BN$102,MATCH('Controles de Corrupción'!C184,'[3]Riesgos de Corrupción'!$B$11:$B$102,0),62)-AK184&lt;=5),"Catastrófico")))," ")</f>
        <v xml:space="preserve"> </v>
      </c>
      <c r="AM184" s="19" t="str">
        <f t="shared" si="101"/>
        <v xml:space="preserve"> </v>
      </c>
      <c r="AN184" s="21" t="str">
        <f t="shared" si="102"/>
        <v xml:space="preserve"> </v>
      </c>
      <c r="AO184" s="70"/>
      <c r="AP184" s="454"/>
      <c r="AQ184" s="454"/>
      <c r="AR184" s="454"/>
      <c r="AS184" s="454"/>
      <c r="AT184" s="454"/>
      <c r="AU184" s="454"/>
      <c r="AV184" s="454"/>
      <c r="AW184" s="427"/>
      <c r="AX184" s="357"/>
      <c r="AY184" s="70"/>
      <c r="AZ184" s="70"/>
    </row>
    <row r="185" spans="2:52" ht="57.75" customHeight="1" x14ac:dyDescent="0.3">
      <c r="B185" s="444" t="str">
        <f t="shared" si="81"/>
        <v>-</v>
      </c>
      <c r="C185" s="18"/>
      <c r="D185" s="23"/>
      <c r="E185" s="22"/>
      <c r="F185" s="117"/>
      <c r="G185" s="116"/>
      <c r="H185" s="22"/>
      <c r="I185" s="18"/>
      <c r="J185" s="348">
        <f t="shared" si="82"/>
        <v>0</v>
      </c>
      <c r="K185" s="18"/>
      <c r="L185" s="348">
        <f t="shared" si="83"/>
        <v>0</v>
      </c>
      <c r="M185" s="18"/>
      <c r="N185" s="348">
        <f t="shared" si="84"/>
        <v>0</v>
      </c>
      <c r="O185" s="18"/>
      <c r="P185" s="348">
        <f t="shared" si="85"/>
        <v>0</v>
      </c>
      <c r="Q185" s="18"/>
      <c r="R185" s="348">
        <f t="shared" si="86"/>
        <v>0</v>
      </c>
      <c r="S185" s="18"/>
      <c r="T185" s="348">
        <f t="shared" si="87"/>
        <v>0</v>
      </c>
      <c r="U185" s="18"/>
      <c r="V185" s="348">
        <f t="shared" si="88"/>
        <v>0</v>
      </c>
      <c r="W185" s="19" t="str">
        <f t="shared" si="89"/>
        <v xml:space="preserve"> </v>
      </c>
      <c r="X185" s="19" t="str">
        <f t="shared" si="90"/>
        <v xml:space="preserve"> </v>
      </c>
      <c r="Y185" s="19" t="str">
        <f t="shared" si="91"/>
        <v/>
      </c>
      <c r="Z185" s="22"/>
      <c r="AA185" s="19" t="str">
        <f t="shared" si="92"/>
        <v/>
      </c>
      <c r="AB185" s="19" t="str">
        <f t="shared" si="93"/>
        <v xml:space="preserve"> </v>
      </c>
      <c r="AC185" s="19" t="str">
        <f t="shared" si="94"/>
        <v/>
      </c>
      <c r="AD185" s="19" t="str">
        <f t="shared" si="95"/>
        <v xml:space="preserve"> </v>
      </c>
      <c r="AE185" s="114" t="str">
        <f t="shared" si="96"/>
        <v xml:space="preserve"> </v>
      </c>
      <c r="AF185" s="19" t="str">
        <f t="shared" si="97"/>
        <v xml:space="preserve"> </v>
      </c>
      <c r="AG185" s="560">
        <f t="shared" si="98"/>
        <v>0</v>
      </c>
      <c r="AH185" s="45" t="str">
        <f t="shared" si="99"/>
        <v xml:space="preserve"> </v>
      </c>
      <c r="AI185" s="34" t="str">
        <f>IFERROR(IF((INDEX('[3]Riesgos de Corrupción'!$B$11:$V$102,MATCH('Controles de Corrupción'!C185,'[3]Riesgos de Corrupción'!$B$11:$B$102,0),17)-AH185&lt;=1),"Rara vez",IF((INDEX('[3]Riesgos de Corrupción'!$B$11:$V$102,MATCH('Controles de Corrupción'!C185,'[3]Riesgos de Corrupción'!$B$11:$B$102,0),17)-AH185&lt;=2),"Improbable",IF((INDEX('[3]Riesgos de Corrupción'!$B$11:$V$102,MATCH('Controles de Corrupción'!C185,'[3]Riesgos de Corrupción'!$B$11:$B$102,0),17)-AH185&lt;=3),"Posible",IF((INDEX('[3]Riesgos de Corrupción'!$B$11:$V$102,MATCH('Controles de Corrupción'!C185,'[3]Riesgos de Corrupción'!$B$11:$B$102,0),17)-AH185&lt;=4),"Probable",IF((INDEX('[3]Riesgos de Corrupción'!$B$11:$V$102,MATCH('Controles de Corrupción'!C185,'[3]Riesgos de Corrupción'!$B$11:$B$102,0),17)-AH185&lt;=5),"Casi seguro")))))," ")</f>
        <v xml:space="preserve"> </v>
      </c>
      <c r="AJ185" s="8" t="str">
        <f>IFERROR(IF(OR(AND(AF185="Fuerte",H185="No disminuye"),AND(AF185="Moderado",H185="Indirectamente"),AND(AF185="Moderado",H185="No disminuye"),AND(INDEX('[3]Riesgos de Corrupción'!$B$11:$BN$102,MATCH('Controles de Corrupción'!C185,'[3]Riesgos de Corrupción'!$B$11:$B$102,0),63)="Moderado")),0,IF(OR(AND(AF185="Fuerte",H185="Indirectamente"),AND(AF185="Moderado",H185="Directamente"),AND(INDEX('[3]Riesgos de Corrupción'!$B$11:$BN$102,MATCH('Controles de Corrupción'!C185,'[3]Riesgos de Corrupción'!$B$11:$B$102,0),63)="Mayor")),1,IF(AND(AF185="Fuerte",H185="Directamente",AND(INDEX('[3]Riesgos de Corrupción'!$B$11:$BN$102,MATCH('Controles de Corrupción'!C185,'[3]Riesgos de Corrupción'!$B$11:$B$102,0),63)="Catastrófico")),2)))," ")</f>
        <v xml:space="preserve"> </v>
      </c>
      <c r="AK185" s="19" t="str">
        <f t="shared" si="100"/>
        <v xml:space="preserve"> </v>
      </c>
      <c r="AL185" s="19" t="str">
        <f>IFERROR(IF((INDEX('[3]Riesgos de Corrupción'!$B$11:$BN$102,MATCH('Controles de Corrupción'!C185,'[3]Riesgos de Corrupción'!$B$11:$B$102,0),62)-AK185&lt;=3),"Moderado",IF((INDEX('[3]Riesgos de Corrupción'!$B$11:$BN$102,MATCH('Controles de Corrupción'!C185,'[3]Riesgos de Corrupción'!$B$11:$B$102,0),62)-AK185&lt;=4),"Mayor",IF((INDEX('[3]Riesgos de Corrupción'!$B$11:$BN$102,MATCH('Controles de Corrupción'!C185,'[3]Riesgos de Corrupción'!$B$11:$B$102,0),62)-AK185&lt;=5),"Catastrófico")))," ")</f>
        <v xml:space="preserve"> </v>
      </c>
      <c r="AM185" s="19" t="str">
        <f t="shared" si="101"/>
        <v xml:space="preserve"> </v>
      </c>
      <c r="AN185" s="21" t="str">
        <f t="shared" si="102"/>
        <v xml:space="preserve"> </v>
      </c>
      <c r="AO185" s="70"/>
      <c r="AP185" s="454"/>
      <c r="AQ185" s="454"/>
      <c r="AR185" s="454"/>
      <c r="AS185" s="454"/>
      <c r="AT185" s="454"/>
      <c r="AU185" s="454"/>
      <c r="AV185" s="454"/>
      <c r="AW185" s="427"/>
      <c r="AX185" s="357"/>
      <c r="AY185" s="70"/>
      <c r="AZ185" s="70"/>
    </row>
    <row r="186" spans="2:52" ht="57.75" customHeight="1" x14ac:dyDescent="0.3">
      <c r="B186" s="444" t="str">
        <f t="shared" si="81"/>
        <v>-</v>
      </c>
      <c r="C186" s="18"/>
      <c r="D186" s="23"/>
      <c r="E186" s="22"/>
      <c r="F186" s="117"/>
      <c r="G186" s="116"/>
      <c r="H186" s="22"/>
      <c r="I186" s="18"/>
      <c r="J186" s="348">
        <f t="shared" si="82"/>
        <v>0</v>
      </c>
      <c r="K186" s="18"/>
      <c r="L186" s="348">
        <f t="shared" si="83"/>
        <v>0</v>
      </c>
      <c r="M186" s="18"/>
      <c r="N186" s="348">
        <f t="shared" si="84"/>
        <v>0</v>
      </c>
      <c r="O186" s="18"/>
      <c r="P186" s="348">
        <f t="shared" si="85"/>
        <v>0</v>
      </c>
      <c r="Q186" s="18"/>
      <c r="R186" s="348">
        <f t="shared" si="86"/>
        <v>0</v>
      </c>
      <c r="S186" s="18"/>
      <c r="T186" s="348">
        <f t="shared" si="87"/>
        <v>0</v>
      </c>
      <c r="U186" s="18"/>
      <c r="V186" s="348">
        <f t="shared" si="88"/>
        <v>0</v>
      </c>
      <c r="W186" s="19" t="str">
        <f t="shared" si="89"/>
        <v xml:space="preserve"> </v>
      </c>
      <c r="X186" s="19" t="str">
        <f t="shared" si="90"/>
        <v xml:space="preserve"> </v>
      </c>
      <c r="Y186" s="19" t="str">
        <f t="shared" si="91"/>
        <v/>
      </c>
      <c r="Z186" s="22"/>
      <c r="AA186" s="19" t="str">
        <f t="shared" si="92"/>
        <v/>
      </c>
      <c r="AB186" s="19" t="str">
        <f t="shared" si="93"/>
        <v xml:space="preserve"> </v>
      </c>
      <c r="AC186" s="19" t="str">
        <f t="shared" si="94"/>
        <v/>
      </c>
      <c r="AD186" s="19" t="str">
        <f t="shared" si="95"/>
        <v xml:space="preserve"> </v>
      </c>
      <c r="AE186" s="114" t="str">
        <f t="shared" si="96"/>
        <v xml:space="preserve"> </v>
      </c>
      <c r="AF186" s="19" t="str">
        <f t="shared" si="97"/>
        <v xml:space="preserve"> </v>
      </c>
      <c r="AG186" s="560">
        <f t="shared" si="98"/>
        <v>0</v>
      </c>
      <c r="AH186" s="45" t="str">
        <f t="shared" si="99"/>
        <v xml:space="preserve"> </v>
      </c>
      <c r="AI186" s="34" t="str">
        <f>IFERROR(IF((INDEX('[3]Riesgos de Corrupción'!$B$11:$V$102,MATCH('Controles de Corrupción'!C186,'[3]Riesgos de Corrupción'!$B$11:$B$102,0),17)-AH186&lt;=1),"Rara vez",IF((INDEX('[3]Riesgos de Corrupción'!$B$11:$V$102,MATCH('Controles de Corrupción'!C186,'[3]Riesgos de Corrupción'!$B$11:$B$102,0),17)-AH186&lt;=2),"Improbable",IF((INDEX('[3]Riesgos de Corrupción'!$B$11:$V$102,MATCH('Controles de Corrupción'!C186,'[3]Riesgos de Corrupción'!$B$11:$B$102,0),17)-AH186&lt;=3),"Posible",IF((INDEX('[3]Riesgos de Corrupción'!$B$11:$V$102,MATCH('Controles de Corrupción'!C186,'[3]Riesgos de Corrupción'!$B$11:$B$102,0),17)-AH186&lt;=4),"Probable",IF((INDEX('[3]Riesgos de Corrupción'!$B$11:$V$102,MATCH('Controles de Corrupción'!C186,'[3]Riesgos de Corrupción'!$B$11:$B$102,0),17)-AH186&lt;=5),"Casi seguro")))))," ")</f>
        <v xml:space="preserve"> </v>
      </c>
      <c r="AJ186" s="8" t="str">
        <f>IFERROR(IF(OR(AND(AF186="Fuerte",H186="No disminuye"),AND(AF186="Moderado",H186="Indirectamente"),AND(AF186="Moderado",H186="No disminuye"),AND(INDEX('[3]Riesgos de Corrupción'!$B$11:$BN$102,MATCH('Controles de Corrupción'!C186,'[3]Riesgos de Corrupción'!$B$11:$B$102,0),63)="Moderado")),0,IF(OR(AND(AF186="Fuerte",H186="Indirectamente"),AND(AF186="Moderado",H186="Directamente"),AND(INDEX('[3]Riesgos de Corrupción'!$B$11:$BN$102,MATCH('Controles de Corrupción'!C186,'[3]Riesgos de Corrupción'!$B$11:$B$102,0),63)="Mayor")),1,IF(AND(AF186="Fuerte",H186="Directamente",AND(INDEX('[3]Riesgos de Corrupción'!$B$11:$BN$102,MATCH('Controles de Corrupción'!C186,'[3]Riesgos de Corrupción'!$B$11:$B$102,0),63)="Catastrófico")),2)))," ")</f>
        <v xml:space="preserve"> </v>
      </c>
      <c r="AK186" s="19" t="str">
        <f t="shared" si="100"/>
        <v xml:space="preserve"> </v>
      </c>
      <c r="AL186" s="19" t="str">
        <f>IFERROR(IF((INDEX('[3]Riesgos de Corrupción'!$B$11:$BN$102,MATCH('Controles de Corrupción'!C186,'[3]Riesgos de Corrupción'!$B$11:$B$102,0),62)-AK186&lt;=3),"Moderado",IF((INDEX('[3]Riesgos de Corrupción'!$B$11:$BN$102,MATCH('Controles de Corrupción'!C186,'[3]Riesgos de Corrupción'!$B$11:$B$102,0),62)-AK186&lt;=4),"Mayor",IF((INDEX('[3]Riesgos de Corrupción'!$B$11:$BN$102,MATCH('Controles de Corrupción'!C186,'[3]Riesgos de Corrupción'!$B$11:$B$102,0),62)-AK186&lt;=5),"Catastrófico")))," ")</f>
        <v xml:space="preserve"> </v>
      </c>
      <c r="AM186" s="19" t="str">
        <f t="shared" si="101"/>
        <v xml:space="preserve"> </v>
      </c>
      <c r="AN186" s="21" t="str">
        <f t="shared" si="102"/>
        <v xml:space="preserve"> </v>
      </c>
      <c r="AO186" s="70"/>
      <c r="AP186" s="454"/>
      <c r="AQ186" s="454"/>
      <c r="AR186" s="454"/>
      <c r="AS186" s="454"/>
      <c r="AT186" s="454"/>
      <c r="AU186" s="454"/>
      <c r="AV186" s="454"/>
      <c r="AW186" s="427"/>
      <c r="AX186" s="357"/>
      <c r="AY186" s="70"/>
      <c r="AZ186" s="70"/>
    </row>
    <row r="187" spans="2:52" ht="57.75" customHeight="1" x14ac:dyDescent="0.3">
      <c r="B187" s="444" t="str">
        <f t="shared" si="81"/>
        <v>-</v>
      </c>
      <c r="C187" s="18"/>
      <c r="D187" s="23"/>
      <c r="E187" s="22"/>
      <c r="F187" s="117"/>
      <c r="G187" s="116"/>
      <c r="H187" s="22"/>
      <c r="I187" s="18"/>
      <c r="J187" s="348">
        <f t="shared" si="82"/>
        <v>0</v>
      </c>
      <c r="K187" s="18"/>
      <c r="L187" s="348">
        <f t="shared" si="83"/>
        <v>0</v>
      </c>
      <c r="M187" s="18"/>
      <c r="N187" s="348">
        <f t="shared" si="84"/>
        <v>0</v>
      </c>
      <c r="O187" s="18"/>
      <c r="P187" s="348">
        <f t="shared" si="85"/>
        <v>0</v>
      </c>
      <c r="Q187" s="18"/>
      <c r="R187" s="348">
        <f t="shared" si="86"/>
        <v>0</v>
      </c>
      <c r="S187" s="18"/>
      <c r="T187" s="348">
        <f t="shared" si="87"/>
        <v>0</v>
      </c>
      <c r="U187" s="18"/>
      <c r="V187" s="348">
        <f t="shared" si="88"/>
        <v>0</v>
      </c>
      <c r="W187" s="19" t="str">
        <f t="shared" si="89"/>
        <v xml:space="preserve"> </v>
      </c>
      <c r="X187" s="19" t="str">
        <f t="shared" si="90"/>
        <v xml:space="preserve"> </v>
      </c>
      <c r="Y187" s="19" t="str">
        <f t="shared" si="91"/>
        <v/>
      </c>
      <c r="Z187" s="22"/>
      <c r="AA187" s="19" t="str">
        <f t="shared" si="92"/>
        <v/>
      </c>
      <c r="AB187" s="19" t="str">
        <f t="shared" si="93"/>
        <v xml:space="preserve"> </v>
      </c>
      <c r="AC187" s="19" t="str">
        <f t="shared" si="94"/>
        <v/>
      </c>
      <c r="AD187" s="19" t="str">
        <f t="shared" si="95"/>
        <v xml:space="preserve"> </v>
      </c>
      <c r="AE187" s="114" t="str">
        <f t="shared" si="96"/>
        <v xml:space="preserve"> </v>
      </c>
      <c r="AF187" s="19" t="str">
        <f t="shared" si="97"/>
        <v xml:space="preserve"> </v>
      </c>
      <c r="AG187" s="560">
        <f t="shared" si="98"/>
        <v>0</v>
      </c>
      <c r="AH187" s="45" t="str">
        <f t="shared" si="99"/>
        <v xml:space="preserve"> </v>
      </c>
      <c r="AI187" s="34" t="str">
        <f>IFERROR(IF((INDEX('[3]Riesgos de Corrupción'!$B$11:$V$102,MATCH('Controles de Corrupción'!C187,'[3]Riesgos de Corrupción'!$B$11:$B$102,0),17)-AH187&lt;=1),"Rara vez",IF((INDEX('[3]Riesgos de Corrupción'!$B$11:$V$102,MATCH('Controles de Corrupción'!C187,'[3]Riesgos de Corrupción'!$B$11:$B$102,0),17)-AH187&lt;=2),"Improbable",IF((INDEX('[3]Riesgos de Corrupción'!$B$11:$V$102,MATCH('Controles de Corrupción'!C187,'[3]Riesgos de Corrupción'!$B$11:$B$102,0),17)-AH187&lt;=3),"Posible",IF((INDEX('[3]Riesgos de Corrupción'!$B$11:$V$102,MATCH('Controles de Corrupción'!C187,'[3]Riesgos de Corrupción'!$B$11:$B$102,0),17)-AH187&lt;=4),"Probable",IF((INDEX('[3]Riesgos de Corrupción'!$B$11:$V$102,MATCH('Controles de Corrupción'!C187,'[3]Riesgos de Corrupción'!$B$11:$B$102,0),17)-AH187&lt;=5),"Casi seguro")))))," ")</f>
        <v xml:space="preserve"> </v>
      </c>
      <c r="AJ187" s="8" t="str">
        <f>IFERROR(IF(OR(AND(AF187="Fuerte",H187="No disminuye"),AND(AF187="Moderado",H187="Indirectamente"),AND(AF187="Moderado",H187="No disminuye"),AND(INDEX('[3]Riesgos de Corrupción'!$B$11:$BN$102,MATCH('Controles de Corrupción'!C187,'[3]Riesgos de Corrupción'!$B$11:$B$102,0),63)="Moderado")),0,IF(OR(AND(AF187="Fuerte",H187="Indirectamente"),AND(AF187="Moderado",H187="Directamente"),AND(INDEX('[3]Riesgos de Corrupción'!$B$11:$BN$102,MATCH('Controles de Corrupción'!C187,'[3]Riesgos de Corrupción'!$B$11:$B$102,0),63)="Mayor")),1,IF(AND(AF187="Fuerte",H187="Directamente",AND(INDEX('[3]Riesgos de Corrupción'!$B$11:$BN$102,MATCH('Controles de Corrupción'!C187,'[3]Riesgos de Corrupción'!$B$11:$B$102,0),63)="Catastrófico")),2)))," ")</f>
        <v xml:space="preserve"> </v>
      </c>
      <c r="AK187" s="19" t="str">
        <f t="shared" si="100"/>
        <v xml:space="preserve"> </v>
      </c>
      <c r="AL187" s="19" t="str">
        <f>IFERROR(IF((INDEX('[3]Riesgos de Corrupción'!$B$11:$BN$102,MATCH('Controles de Corrupción'!C187,'[3]Riesgos de Corrupción'!$B$11:$B$102,0),62)-AK187&lt;=3),"Moderado",IF((INDEX('[3]Riesgos de Corrupción'!$B$11:$BN$102,MATCH('Controles de Corrupción'!C187,'[3]Riesgos de Corrupción'!$B$11:$B$102,0),62)-AK187&lt;=4),"Mayor",IF((INDEX('[3]Riesgos de Corrupción'!$B$11:$BN$102,MATCH('Controles de Corrupción'!C187,'[3]Riesgos de Corrupción'!$B$11:$B$102,0),62)-AK187&lt;=5),"Catastrófico")))," ")</f>
        <v xml:space="preserve"> </v>
      </c>
      <c r="AM187" s="19" t="str">
        <f t="shared" si="101"/>
        <v xml:space="preserve"> </v>
      </c>
      <c r="AN187" s="21" t="str">
        <f t="shared" si="102"/>
        <v xml:space="preserve"> </v>
      </c>
      <c r="AO187" s="70"/>
      <c r="AP187" s="454"/>
      <c r="AQ187" s="454"/>
      <c r="AR187" s="454"/>
      <c r="AS187" s="454"/>
      <c r="AT187" s="454"/>
      <c r="AU187" s="454"/>
      <c r="AV187" s="454"/>
      <c r="AW187" s="427"/>
      <c r="AX187" s="357"/>
      <c r="AY187" s="70"/>
      <c r="AZ187" s="70"/>
    </row>
    <row r="188" spans="2:52" ht="57.75" customHeight="1" x14ac:dyDescent="0.3">
      <c r="B188" s="444" t="str">
        <f t="shared" si="81"/>
        <v>-</v>
      </c>
      <c r="C188" s="18"/>
      <c r="D188" s="23"/>
      <c r="E188" s="22"/>
      <c r="F188" s="117"/>
      <c r="G188" s="116"/>
      <c r="H188" s="22"/>
      <c r="I188" s="18"/>
      <c r="J188" s="348">
        <f t="shared" si="82"/>
        <v>0</v>
      </c>
      <c r="K188" s="18"/>
      <c r="L188" s="348">
        <f t="shared" si="83"/>
        <v>0</v>
      </c>
      <c r="M188" s="18"/>
      <c r="N188" s="348">
        <f t="shared" si="84"/>
        <v>0</v>
      </c>
      <c r="O188" s="18"/>
      <c r="P188" s="348">
        <f t="shared" si="85"/>
        <v>0</v>
      </c>
      <c r="Q188" s="18"/>
      <c r="R188" s="348">
        <f t="shared" si="86"/>
        <v>0</v>
      </c>
      <c r="S188" s="18"/>
      <c r="T188" s="348">
        <f t="shared" si="87"/>
        <v>0</v>
      </c>
      <c r="U188" s="18"/>
      <c r="V188" s="348">
        <f t="shared" si="88"/>
        <v>0</v>
      </c>
      <c r="W188" s="19" t="str">
        <f t="shared" si="89"/>
        <v xml:space="preserve"> </v>
      </c>
      <c r="X188" s="19" t="str">
        <f t="shared" si="90"/>
        <v xml:space="preserve"> </v>
      </c>
      <c r="Y188" s="19" t="str">
        <f t="shared" si="91"/>
        <v/>
      </c>
      <c r="Z188" s="22"/>
      <c r="AA188" s="19" t="str">
        <f t="shared" si="92"/>
        <v/>
      </c>
      <c r="AB188" s="19" t="str">
        <f t="shared" si="93"/>
        <v xml:space="preserve"> </v>
      </c>
      <c r="AC188" s="19" t="str">
        <f t="shared" si="94"/>
        <v/>
      </c>
      <c r="AD188" s="19" t="str">
        <f t="shared" si="95"/>
        <v xml:space="preserve"> </v>
      </c>
      <c r="AE188" s="114" t="str">
        <f t="shared" si="96"/>
        <v xml:space="preserve"> </v>
      </c>
      <c r="AF188" s="19" t="str">
        <f t="shared" si="97"/>
        <v xml:space="preserve"> </v>
      </c>
      <c r="AG188" s="560">
        <f t="shared" si="98"/>
        <v>0</v>
      </c>
      <c r="AH188" s="45" t="str">
        <f t="shared" si="99"/>
        <v xml:space="preserve"> </v>
      </c>
      <c r="AI188" s="34" t="str">
        <f>IFERROR(IF((INDEX('[3]Riesgos de Corrupción'!$B$11:$V$102,MATCH('Controles de Corrupción'!C188,'[3]Riesgos de Corrupción'!$B$11:$B$102,0),17)-AH188&lt;=1),"Rara vez",IF((INDEX('[3]Riesgos de Corrupción'!$B$11:$V$102,MATCH('Controles de Corrupción'!C188,'[3]Riesgos de Corrupción'!$B$11:$B$102,0),17)-AH188&lt;=2),"Improbable",IF((INDEX('[3]Riesgos de Corrupción'!$B$11:$V$102,MATCH('Controles de Corrupción'!C188,'[3]Riesgos de Corrupción'!$B$11:$B$102,0),17)-AH188&lt;=3),"Posible",IF((INDEX('[3]Riesgos de Corrupción'!$B$11:$V$102,MATCH('Controles de Corrupción'!C188,'[3]Riesgos de Corrupción'!$B$11:$B$102,0),17)-AH188&lt;=4),"Probable",IF((INDEX('[3]Riesgos de Corrupción'!$B$11:$V$102,MATCH('Controles de Corrupción'!C188,'[3]Riesgos de Corrupción'!$B$11:$B$102,0),17)-AH188&lt;=5),"Casi seguro")))))," ")</f>
        <v xml:space="preserve"> </v>
      </c>
      <c r="AJ188" s="8" t="str">
        <f>IFERROR(IF(OR(AND(AF188="Fuerte",H188="No disminuye"),AND(AF188="Moderado",H188="Indirectamente"),AND(AF188="Moderado",H188="No disminuye"),AND(INDEX('[3]Riesgos de Corrupción'!$B$11:$BN$102,MATCH('Controles de Corrupción'!C188,'[3]Riesgos de Corrupción'!$B$11:$B$102,0),63)="Moderado")),0,IF(OR(AND(AF188="Fuerte",H188="Indirectamente"),AND(AF188="Moderado",H188="Directamente"),AND(INDEX('[3]Riesgos de Corrupción'!$B$11:$BN$102,MATCH('Controles de Corrupción'!C188,'[3]Riesgos de Corrupción'!$B$11:$B$102,0),63)="Mayor")),1,IF(AND(AF188="Fuerte",H188="Directamente",AND(INDEX('[3]Riesgos de Corrupción'!$B$11:$BN$102,MATCH('Controles de Corrupción'!C188,'[3]Riesgos de Corrupción'!$B$11:$B$102,0),63)="Catastrófico")),2)))," ")</f>
        <v xml:space="preserve"> </v>
      </c>
      <c r="AK188" s="19" t="str">
        <f t="shared" si="100"/>
        <v xml:space="preserve"> </v>
      </c>
      <c r="AL188" s="19" t="str">
        <f>IFERROR(IF((INDEX('[3]Riesgos de Corrupción'!$B$11:$BN$102,MATCH('Controles de Corrupción'!C188,'[3]Riesgos de Corrupción'!$B$11:$B$102,0),62)-AK188&lt;=3),"Moderado",IF((INDEX('[3]Riesgos de Corrupción'!$B$11:$BN$102,MATCH('Controles de Corrupción'!C188,'[3]Riesgos de Corrupción'!$B$11:$B$102,0),62)-AK188&lt;=4),"Mayor",IF((INDEX('[3]Riesgos de Corrupción'!$B$11:$BN$102,MATCH('Controles de Corrupción'!C188,'[3]Riesgos de Corrupción'!$B$11:$B$102,0),62)-AK188&lt;=5),"Catastrófico")))," ")</f>
        <v xml:space="preserve"> </v>
      </c>
      <c r="AM188" s="19" t="str">
        <f t="shared" si="101"/>
        <v xml:space="preserve"> </v>
      </c>
      <c r="AN188" s="21" t="str">
        <f t="shared" si="102"/>
        <v xml:space="preserve"> </v>
      </c>
      <c r="AO188" s="70"/>
      <c r="AP188" s="454"/>
      <c r="AQ188" s="454"/>
      <c r="AR188" s="454"/>
      <c r="AS188" s="454"/>
      <c r="AT188" s="454"/>
      <c r="AU188" s="454"/>
      <c r="AV188" s="454"/>
      <c r="AW188" s="427"/>
      <c r="AX188" s="357"/>
      <c r="AY188" s="70"/>
      <c r="AZ188" s="70"/>
    </row>
    <row r="189" spans="2:52" ht="57.75" customHeight="1" x14ac:dyDescent="0.3">
      <c r="B189" s="444" t="str">
        <f t="shared" si="81"/>
        <v>-</v>
      </c>
      <c r="C189" s="18"/>
      <c r="D189" s="23"/>
      <c r="E189" s="22"/>
      <c r="F189" s="117"/>
      <c r="G189" s="116"/>
      <c r="H189" s="22"/>
      <c r="I189" s="18"/>
      <c r="J189" s="348">
        <f t="shared" si="82"/>
        <v>0</v>
      </c>
      <c r="K189" s="18"/>
      <c r="L189" s="348">
        <f t="shared" si="83"/>
        <v>0</v>
      </c>
      <c r="M189" s="18"/>
      <c r="N189" s="348">
        <f t="shared" si="84"/>
        <v>0</v>
      </c>
      <c r="O189" s="18"/>
      <c r="P189" s="348">
        <f t="shared" si="85"/>
        <v>0</v>
      </c>
      <c r="Q189" s="18"/>
      <c r="R189" s="348">
        <f t="shared" si="86"/>
        <v>0</v>
      </c>
      <c r="S189" s="18"/>
      <c r="T189" s="348">
        <f t="shared" si="87"/>
        <v>0</v>
      </c>
      <c r="U189" s="18"/>
      <c r="V189" s="348">
        <f t="shared" si="88"/>
        <v>0</v>
      </c>
      <c r="W189" s="19" t="str">
        <f t="shared" si="89"/>
        <v xml:space="preserve"> </v>
      </c>
      <c r="X189" s="19" t="str">
        <f t="shared" si="90"/>
        <v xml:space="preserve"> </v>
      </c>
      <c r="Y189" s="19" t="str">
        <f t="shared" si="91"/>
        <v/>
      </c>
      <c r="Z189" s="22"/>
      <c r="AA189" s="19" t="str">
        <f t="shared" si="92"/>
        <v/>
      </c>
      <c r="AB189" s="19" t="str">
        <f t="shared" si="93"/>
        <v xml:space="preserve"> </v>
      </c>
      <c r="AC189" s="19" t="str">
        <f t="shared" si="94"/>
        <v/>
      </c>
      <c r="AD189" s="19" t="str">
        <f t="shared" si="95"/>
        <v xml:space="preserve"> </v>
      </c>
      <c r="AE189" s="114" t="str">
        <f t="shared" si="96"/>
        <v xml:space="preserve"> </v>
      </c>
      <c r="AF189" s="19" t="str">
        <f t="shared" si="97"/>
        <v xml:space="preserve"> </v>
      </c>
      <c r="AG189" s="560">
        <f t="shared" si="98"/>
        <v>0</v>
      </c>
      <c r="AH189" s="45" t="str">
        <f t="shared" si="99"/>
        <v xml:space="preserve"> </v>
      </c>
      <c r="AI189" s="34" t="str">
        <f>IFERROR(IF((INDEX('[3]Riesgos de Corrupción'!$B$11:$V$102,MATCH('Controles de Corrupción'!C189,'[3]Riesgos de Corrupción'!$B$11:$B$102,0),17)-AH189&lt;=1),"Rara vez",IF((INDEX('[3]Riesgos de Corrupción'!$B$11:$V$102,MATCH('Controles de Corrupción'!C189,'[3]Riesgos de Corrupción'!$B$11:$B$102,0),17)-AH189&lt;=2),"Improbable",IF((INDEX('[3]Riesgos de Corrupción'!$B$11:$V$102,MATCH('Controles de Corrupción'!C189,'[3]Riesgos de Corrupción'!$B$11:$B$102,0),17)-AH189&lt;=3),"Posible",IF((INDEX('[3]Riesgos de Corrupción'!$B$11:$V$102,MATCH('Controles de Corrupción'!C189,'[3]Riesgos de Corrupción'!$B$11:$B$102,0),17)-AH189&lt;=4),"Probable",IF((INDEX('[3]Riesgos de Corrupción'!$B$11:$V$102,MATCH('Controles de Corrupción'!C189,'[3]Riesgos de Corrupción'!$B$11:$B$102,0),17)-AH189&lt;=5),"Casi seguro")))))," ")</f>
        <v xml:space="preserve"> </v>
      </c>
      <c r="AJ189" s="8" t="str">
        <f>IFERROR(IF(OR(AND(AF189="Fuerte",H189="No disminuye"),AND(AF189="Moderado",H189="Indirectamente"),AND(AF189="Moderado",H189="No disminuye"),AND(INDEX('[3]Riesgos de Corrupción'!$B$11:$BN$102,MATCH('Controles de Corrupción'!C189,'[3]Riesgos de Corrupción'!$B$11:$B$102,0),63)="Moderado")),0,IF(OR(AND(AF189="Fuerte",H189="Indirectamente"),AND(AF189="Moderado",H189="Directamente"),AND(INDEX('[3]Riesgos de Corrupción'!$B$11:$BN$102,MATCH('Controles de Corrupción'!C189,'[3]Riesgos de Corrupción'!$B$11:$B$102,0),63)="Mayor")),1,IF(AND(AF189="Fuerte",H189="Directamente",AND(INDEX('[3]Riesgos de Corrupción'!$B$11:$BN$102,MATCH('Controles de Corrupción'!C189,'[3]Riesgos de Corrupción'!$B$11:$B$102,0),63)="Catastrófico")),2)))," ")</f>
        <v xml:space="preserve"> </v>
      </c>
      <c r="AK189" s="19" t="str">
        <f t="shared" si="100"/>
        <v xml:space="preserve"> </v>
      </c>
      <c r="AL189" s="19" t="str">
        <f>IFERROR(IF((INDEX('[3]Riesgos de Corrupción'!$B$11:$BN$102,MATCH('Controles de Corrupción'!C189,'[3]Riesgos de Corrupción'!$B$11:$B$102,0),62)-AK189&lt;=3),"Moderado",IF((INDEX('[3]Riesgos de Corrupción'!$B$11:$BN$102,MATCH('Controles de Corrupción'!C189,'[3]Riesgos de Corrupción'!$B$11:$B$102,0),62)-AK189&lt;=4),"Mayor",IF((INDEX('[3]Riesgos de Corrupción'!$B$11:$BN$102,MATCH('Controles de Corrupción'!C189,'[3]Riesgos de Corrupción'!$B$11:$B$102,0),62)-AK189&lt;=5),"Catastrófico")))," ")</f>
        <v xml:space="preserve"> </v>
      </c>
      <c r="AM189" s="19" t="str">
        <f t="shared" si="101"/>
        <v xml:space="preserve"> </v>
      </c>
      <c r="AN189" s="21" t="str">
        <f t="shared" si="102"/>
        <v xml:space="preserve"> </v>
      </c>
      <c r="AO189" s="70"/>
      <c r="AP189" s="454"/>
      <c r="AQ189" s="454"/>
      <c r="AR189" s="454"/>
      <c r="AS189" s="454"/>
      <c r="AT189" s="454"/>
      <c r="AU189" s="454"/>
      <c r="AV189" s="454"/>
      <c r="AW189" s="427"/>
      <c r="AX189" s="357"/>
      <c r="AY189" s="70"/>
      <c r="AZ189" s="70"/>
    </row>
    <row r="190" spans="2:52" ht="57.75" customHeight="1" x14ac:dyDescent="0.3">
      <c r="B190" s="444" t="str">
        <f t="shared" si="81"/>
        <v>-</v>
      </c>
      <c r="C190" s="18"/>
      <c r="D190" s="23"/>
      <c r="E190" s="22"/>
      <c r="F190" s="117"/>
      <c r="G190" s="116"/>
      <c r="H190" s="22"/>
      <c r="I190" s="18"/>
      <c r="J190" s="348">
        <f t="shared" si="82"/>
        <v>0</v>
      </c>
      <c r="K190" s="18"/>
      <c r="L190" s="348">
        <f t="shared" si="83"/>
        <v>0</v>
      </c>
      <c r="M190" s="18"/>
      <c r="N190" s="348">
        <f t="shared" si="84"/>
        <v>0</v>
      </c>
      <c r="O190" s="18"/>
      <c r="P190" s="348">
        <f t="shared" si="85"/>
        <v>0</v>
      </c>
      <c r="Q190" s="18"/>
      <c r="R190" s="348">
        <f t="shared" si="86"/>
        <v>0</v>
      </c>
      <c r="S190" s="18"/>
      <c r="T190" s="348">
        <f t="shared" si="87"/>
        <v>0</v>
      </c>
      <c r="U190" s="18"/>
      <c r="V190" s="348">
        <f t="shared" si="88"/>
        <v>0</v>
      </c>
      <c r="W190" s="19" t="str">
        <f t="shared" si="89"/>
        <v xml:space="preserve"> </v>
      </c>
      <c r="X190" s="19" t="str">
        <f t="shared" si="90"/>
        <v xml:space="preserve"> </v>
      </c>
      <c r="Y190" s="19" t="str">
        <f t="shared" si="91"/>
        <v/>
      </c>
      <c r="Z190" s="22"/>
      <c r="AA190" s="19" t="str">
        <f t="shared" si="92"/>
        <v/>
      </c>
      <c r="AB190" s="19" t="str">
        <f t="shared" si="93"/>
        <v xml:space="preserve"> </v>
      </c>
      <c r="AC190" s="19" t="str">
        <f t="shared" si="94"/>
        <v/>
      </c>
      <c r="AD190" s="19" t="str">
        <f t="shared" si="95"/>
        <v xml:space="preserve"> </v>
      </c>
      <c r="AE190" s="114" t="str">
        <f t="shared" si="96"/>
        <v xml:space="preserve"> </v>
      </c>
      <c r="AF190" s="19" t="str">
        <f t="shared" si="97"/>
        <v xml:space="preserve"> </v>
      </c>
      <c r="AG190" s="560">
        <f t="shared" si="98"/>
        <v>0</v>
      </c>
      <c r="AH190" s="45" t="str">
        <f t="shared" si="99"/>
        <v xml:space="preserve"> </v>
      </c>
      <c r="AI190" s="34" t="str">
        <f>IFERROR(IF((INDEX('[3]Riesgos de Corrupción'!$B$11:$V$102,MATCH('Controles de Corrupción'!C190,'[3]Riesgos de Corrupción'!$B$11:$B$102,0),17)-AH190&lt;=1),"Rara vez",IF((INDEX('[3]Riesgos de Corrupción'!$B$11:$V$102,MATCH('Controles de Corrupción'!C190,'[3]Riesgos de Corrupción'!$B$11:$B$102,0),17)-AH190&lt;=2),"Improbable",IF((INDEX('[3]Riesgos de Corrupción'!$B$11:$V$102,MATCH('Controles de Corrupción'!C190,'[3]Riesgos de Corrupción'!$B$11:$B$102,0),17)-AH190&lt;=3),"Posible",IF((INDEX('[3]Riesgos de Corrupción'!$B$11:$V$102,MATCH('Controles de Corrupción'!C190,'[3]Riesgos de Corrupción'!$B$11:$B$102,0),17)-AH190&lt;=4),"Probable",IF((INDEX('[3]Riesgos de Corrupción'!$B$11:$V$102,MATCH('Controles de Corrupción'!C190,'[3]Riesgos de Corrupción'!$B$11:$B$102,0),17)-AH190&lt;=5),"Casi seguro")))))," ")</f>
        <v xml:space="preserve"> </v>
      </c>
      <c r="AJ190" s="8" t="str">
        <f>IFERROR(IF(OR(AND(AF190="Fuerte",H190="No disminuye"),AND(AF190="Moderado",H190="Indirectamente"),AND(AF190="Moderado",H190="No disminuye"),AND(INDEX('[3]Riesgos de Corrupción'!$B$11:$BN$102,MATCH('Controles de Corrupción'!C190,'[3]Riesgos de Corrupción'!$B$11:$B$102,0),63)="Moderado")),0,IF(OR(AND(AF190="Fuerte",H190="Indirectamente"),AND(AF190="Moderado",H190="Directamente"),AND(INDEX('[3]Riesgos de Corrupción'!$B$11:$BN$102,MATCH('Controles de Corrupción'!C190,'[3]Riesgos de Corrupción'!$B$11:$B$102,0),63)="Mayor")),1,IF(AND(AF190="Fuerte",H190="Directamente",AND(INDEX('[3]Riesgos de Corrupción'!$B$11:$BN$102,MATCH('Controles de Corrupción'!C190,'[3]Riesgos de Corrupción'!$B$11:$B$102,0),63)="Catastrófico")),2)))," ")</f>
        <v xml:space="preserve"> </v>
      </c>
      <c r="AK190" s="19" t="str">
        <f t="shared" si="100"/>
        <v xml:space="preserve"> </v>
      </c>
      <c r="AL190" s="19" t="str">
        <f>IFERROR(IF((INDEX('[3]Riesgos de Corrupción'!$B$11:$BN$102,MATCH('Controles de Corrupción'!C190,'[3]Riesgos de Corrupción'!$B$11:$B$102,0),62)-AK190&lt;=3),"Moderado",IF((INDEX('[3]Riesgos de Corrupción'!$B$11:$BN$102,MATCH('Controles de Corrupción'!C190,'[3]Riesgos de Corrupción'!$B$11:$B$102,0),62)-AK190&lt;=4),"Mayor",IF((INDEX('[3]Riesgos de Corrupción'!$B$11:$BN$102,MATCH('Controles de Corrupción'!C190,'[3]Riesgos de Corrupción'!$B$11:$B$102,0),62)-AK190&lt;=5),"Catastrófico")))," ")</f>
        <v xml:space="preserve"> </v>
      </c>
      <c r="AM190" s="19" t="str">
        <f t="shared" si="101"/>
        <v xml:space="preserve"> </v>
      </c>
      <c r="AN190" s="21" t="str">
        <f t="shared" si="102"/>
        <v xml:space="preserve"> </v>
      </c>
      <c r="AO190" s="70"/>
      <c r="AP190" s="454"/>
      <c r="AQ190" s="454"/>
      <c r="AR190" s="454"/>
      <c r="AS190" s="454"/>
      <c r="AT190" s="454"/>
      <c r="AU190" s="454"/>
      <c r="AV190" s="454"/>
      <c r="AW190" s="427"/>
      <c r="AX190" s="357"/>
      <c r="AY190" s="70"/>
      <c r="AZ190" s="70"/>
    </row>
    <row r="191" spans="2:52" ht="57.75" customHeight="1" x14ac:dyDescent="0.3">
      <c r="B191" s="444" t="str">
        <f t="shared" si="81"/>
        <v>-</v>
      </c>
      <c r="C191" s="18"/>
      <c r="D191" s="23"/>
      <c r="E191" s="22"/>
      <c r="F191" s="117"/>
      <c r="G191" s="116"/>
      <c r="H191" s="22"/>
      <c r="I191" s="18"/>
      <c r="J191" s="348">
        <f t="shared" si="82"/>
        <v>0</v>
      </c>
      <c r="K191" s="18"/>
      <c r="L191" s="348">
        <f t="shared" si="83"/>
        <v>0</v>
      </c>
      <c r="M191" s="18"/>
      <c r="N191" s="348">
        <f t="shared" si="84"/>
        <v>0</v>
      </c>
      <c r="O191" s="18"/>
      <c r="P191" s="348">
        <f t="shared" si="85"/>
        <v>0</v>
      </c>
      <c r="Q191" s="18"/>
      <c r="R191" s="348">
        <f t="shared" si="86"/>
        <v>0</v>
      </c>
      <c r="S191" s="18"/>
      <c r="T191" s="348">
        <f t="shared" si="87"/>
        <v>0</v>
      </c>
      <c r="U191" s="18"/>
      <c r="V191" s="348">
        <f t="shared" si="88"/>
        <v>0</v>
      </c>
      <c r="W191" s="19" t="str">
        <f t="shared" si="89"/>
        <v xml:space="preserve"> </v>
      </c>
      <c r="X191" s="19" t="str">
        <f t="shared" si="90"/>
        <v xml:space="preserve"> </v>
      </c>
      <c r="Y191" s="19" t="str">
        <f t="shared" si="91"/>
        <v/>
      </c>
      <c r="Z191" s="22"/>
      <c r="AA191" s="19" t="str">
        <f t="shared" si="92"/>
        <v/>
      </c>
      <c r="AB191" s="19" t="str">
        <f t="shared" si="93"/>
        <v xml:space="preserve"> </v>
      </c>
      <c r="AC191" s="19" t="str">
        <f t="shared" si="94"/>
        <v/>
      </c>
      <c r="AD191" s="19" t="str">
        <f t="shared" si="95"/>
        <v xml:space="preserve"> </v>
      </c>
      <c r="AE191" s="114" t="str">
        <f t="shared" si="96"/>
        <v xml:space="preserve"> </v>
      </c>
      <c r="AF191" s="19" t="str">
        <f t="shared" si="97"/>
        <v xml:space="preserve"> </v>
      </c>
      <c r="AG191" s="560">
        <f t="shared" si="98"/>
        <v>0</v>
      </c>
      <c r="AH191" s="45" t="str">
        <f t="shared" si="99"/>
        <v xml:space="preserve"> </v>
      </c>
      <c r="AI191" s="34" t="str">
        <f>IFERROR(IF((INDEX('[3]Riesgos de Corrupción'!$B$11:$V$102,MATCH('Controles de Corrupción'!C191,'[3]Riesgos de Corrupción'!$B$11:$B$102,0),17)-AH191&lt;=1),"Rara vez",IF((INDEX('[3]Riesgos de Corrupción'!$B$11:$V$102,MATCH('Controles de Corrupción'!C191,'[3]Riesgos de Corrupción'!$B$11:$B$102,0),17)-AH191&lt;=2),"Improbable",IF((INDEX('[3]Riesgos de Corrupción'!$B$11:$V$102,MATCH('Controles de Corrupción'!C191,'[3]Riesgos de Corrupción'!$B$11:$B$102,0),17)-AH191&lt;=3),"Posible",IF((INDEX('[3]Riesgos de Corrupción'!$B$11:$V$102,MATCH('Controles de Corrupción'!C191,'[3]Riesgos de Corrupción'!$B$11:$B$102,0),17)-AH191&lt;=4),"Probable",IF((INDEX('[3]Riesgos de Corrupción'!$B$11:$V$102,MATCH('Controles de Corrupción'!C191,'[3]Riesgos de Corrupción'!$B$11:$B$102,0),17)-AH191&lt;=5),"Casi seguro")))))," ")</f>
        <v xml:space="preserve"> </v>
      </c>
      <c r="AJ191" s="8" t="str">
        <f>IFERROR(IF(OR(AND(AF191="Fuerte",H191="No disminuye"),AND(AF191="Moderado",H191="Indirectamente"),AND(AF191="Moderado",H191="No disminuye"),AND(INDEX('[3]Riesgos de Corrupción'!$B$11:$BN$102,MATCH('Controles de Corrupción'!C191,'[3]Riesgos de Corrupción'!$B$11:$B$102,0),63)="Moderado")),0,IF(OR(AND(AF191="Fuerte",H191="Indirectamente"),AND(AF191="Moderado",H191="Directamente"),AND(INDEX('[3]Riesgos de Corrupción'!$B$11:$BN$102,MATCH('Controles de Corrupción'!C191,'[3]Riesgos de Corrupción'!$B$11:$B$102,0),63)="Mayor")),1,IF(AND(AF191="Fuerte",H191="Directamente",AND(INDEX('[3]Riesgos de Corrupción'!$B$11:$BN$102,MATCH('Controles de Corrupción'!C191,'[3]Riesgos de Corrupción'!$B$11:$B$102,0),63)="Catastrófico")),2)))," ")</f>
        <v xml:space="preserve"> </v>
      </c>
      <c r="AK191" s="19" t="str">
        <f t="shared" si="100"/>
        <v xml:space="preserve"> </v>
      </c>
      <c r="AL191" s="19" t="str">
        <f>IFERROR(IF((INDEX('[3]Riesgos de Corrupción'!$B$11:$BN$102,MATCH('Controles de Corrupción'!C191,'[3]Riesgos de Corrupción'!$B$11:$B$102,0),62)-AK191&lt;=3),"Moderado",IF((INDEX('[3]Riesgos de Corrupción'!$B$11:$BN$102,MATCH('Controles de Corrupción'!C191,'[3]Riesgos de Corrupción'!$B$11:$B$102,0),62)-AK191&lt;=4),"Mayor",IF((INDEX('[3]Riesgos de Corrupción'!$B$11:$BN$102,MATCH('Controles de Corrupción'!C191,'[3]Riesgos de Corrupción'!$B$11:$B$102,0),62)-AK191&lt;=5),"Catastrófico")))," ")</f>
        <v xml:space="preserve"> </v>
      </c>
      <c r="AM191" s="19" t="str">
        <f t="shared" si="101"/>
        <v xml:space="preserve"> </v>
      </c>
      <c r="AN191" s="21" t="str">
        <f t="shared" si="102"/>
        <v xml:space="preserve"> </v>
      </c>
      <c r="AO191" s="70"/>
      <c r="AP191" s="454"/>
      <c r="AQ191" s="454"/>
      <c r="AR191" s="454"/>
      <c r="AS191" s="454"/>
      <c r="AT191" s="454"/>
      <c r="AU191" s="454"/>
      <c r="AV191" s="454"/>
      <c r="AW191" s="427"/>
      <c r="AX191" s="357"/>
      <c r="AY191" s="70"/>
      <c r="AZ191" s="70"/>
    </row>
    <row r="192" spans="2:52" ht="57.75" customHeight="1" x14ac:dyDescent="0.3">
      <c r="B192" s="444" t="str">
        <f t="shared" si="81"/>
        <v>-</v>
      </c>
      <c r="C192" s="18"/>
      <c r="D192" s="23"/>
      <c r="E192" s="22"/>
      <c r="F192" s="117"/>
      <c r="G192" s="116"/>
      <c r="H192" s="22"/>
      <c r="I192" s="18"/>
      <c r="J192" s="348">
        <f t="shared" si="82"/>
        <v>0</v>
      </c>
      <c r="K192" s="18"/>
      <c r="L192" s="348">
        <f t="shared" si="83"/>
        <v>0</v>
      </c>
      <c r="M192" s="18"/>
      <c r="N192" s="348">
        <f t="shared" si="84"/>
        <v>0</v>
      </c>
      <c r="O192" s="18"/>
      <c r="P192" s="348">
        <f t="shared" si="85"/>
        <v>0</v>
      </c>
      <c r="Q192" s="18"/>
      <c r="R192" s="348">
        <f t="shared" si="86"/>
        <v>0</v>
      </c>
      <c r="S192" s="18"/>
      <c r="T192" s="348">
        <f t="shared" si="87"/>
        <v>0</v>
      </c>
      <c r="U192" s="18"/>
      <c r="V192" s="348">
        <f t="shared" si="88"/>
        <v>0</v>
      </c>
      <c r="W192" s="19" t="str">
        <f t="shared" si="89"/>
        <v xml:space="preserve"> </v>
      </c>
      <c r="X192" s="19" t="str">
        <f t="shared" si="90"/>
        <v xml:space="preserve"> </v>
      </c>
      <c r="Y192" s="19" t="str">
        <f t="shared" si="91"/>
        <v/>
      </c>
      <c r="Z192" s="22"/>
      <c r="AA192" s="19" t="str">
        <f t="shared" si="92"/>
        <v/>
      </c>
      <c r="AB192" s="19" t="str">
        <f t="shared" si="93"/>
        <v xml:space="preserve"> </v>
      </c>
      <c r="AC192" s="19" t="str">
        <f t="shared" si="94"/>
        <v/>
      </c>
      <c r="AD192" s="19" t="str">
        <f t="shared" si="95"/>
        <v xml:space="preserve"> </v>
      </c>
      <c r="AE192" s="114" t="str">
        <f t="shared" si="96"/>
        <v xml:space="preserve"> </v>
      </c>
      <c r="AF192" s="19" t="str">
        <f t="shared" si="97"/>
        <v xml:space="preserve"> </v>
      </c>
      <c r="AG192" s="560">
        <f t="shared" si="98"/>
        <v>0</v>
      </c>
      <c r="AH192" s="45" t="str">
        <f t="shared" si="99"/>
        <v xml:space="preserve"> </v>
      </c>
      <c r="AI192" s="34" t="str">
        <f>IFERROR(IF((INDEX('[3]Riesgos de Corrupción'!$B$11:$V$102,MATCH('Controles de Corrupción'!C192,'[3]Riesgos de Corrupción'!$B$11:$B$102,0),17)-AH192&lt;=1),"Rara vez",IF((INDEX('[3]Riesgos de Corrupción'!$B$11:$V$102,MATCH('Controles de Corrupción'!C192,'[3]Riesgos de Corrupción'!$B$11:$B$102,0),17)-AH192&lt;=2),"Improbable",IF((INDEX('[3]Riesgos de Corrupción'!$B$11:$V$102,MATCH('Controles de Corrupción'!C192,'[3]Riesgos de Corrupción'!$B$11:$B$102,0),17)-AH192&lt;=3),"Posible",IF((INDEX('[3]Riesgos de Corrupción'!$B$11:$V$102,MATCH('Controles de Corrupción'!C192,'[3]Riesgos de Corrupción'!$B$11:$B$102,0),17)-AH192&lt;=4),"Probable",IF((INDEX('[3]Riesgos de Corrupción'!$B$11:$V$102,MATCH('Controles de Corrupción'!C192,'[3]Riesgos de Corrupción'!$B$11:$B$102,0),17)-AH192&lt;=5),"Casi seguro")))))," ")</f>
        <v xml:space="preserve"> </v>
      </c>
      <c r="AJ192" s="8" t="str">
        <f>IFERROR(IF(OR(AND(AF192="Fuerte",H192="No disminuye"),AND(AF192="Moderado",H192="Indirectamente"),AND(AF192="Moderado",H192="No disminuye"),AND(INDEX('[3]Riesgos de Corrupción'!$B$11:$BN$102,MATCH('Controles de Corrupción'!C192,'[3]Riesgos de Corrupción'!$B$11:$B$102,0),63)="Moderado")),0,IF(OR(AND(AF192="Fuerte",H192="Indirectamente"),AND(AF192="Moderado",H192="Directamente"),AND(INDEX('[3]Riesgos de Corrupción'!$B$11:$BN$102,MATCH('Controles de Corrupción'!C192,'[3]Riesgos de Corrupción'!$B$11:$B$102,0),63)="Mayor")),1,IF(AND(AF192="Fuerte",H192="Directamente",AND(INDEX('[3]Riesgos de Corrupción'!$B$11:$BN$102,MATCH('Controles de Corrupción'!C192,'[3]Riesgos de Corrupción'!$B$11:$B$102,0),63)="Catastrófico")),2)))," ")</f>
        <v xml:space="preserve"> </v>
      </c>
      <c r="AK192" s="19" t="str">
        <f t="shared" si="100"/>
        <v xml:space="preserve"> </v>
      </c>
      <c r="AL192" s="19" t="str">
        <f>IFERROR(IF((INDEX('[3]Riesgos de Corrupción'!$B$11:$BN$102,MATCH('Controles de Corrupción'!C192,'[3]Riesgos de Corrupción'!$B$11:$B$102,0),62)-AK192&lt;=3),"Moderado",IF((INDEX('[3]Riesgos de Corrupción'!$B$11:$BN$102,MATCH('Controles de Corrupción'!C192,'[3]Riesgos de Corrupción'!$B$11:$B$102,0),62)-AK192&lt;=4),"Mayor",IF((INDEX('[3]Riesgos de Corrupción'!$B$11:$BN$102,MATCH('Controles de Corrupción'!C192,'[3]Riesgos de Corrupción'!$B$11:$B$102,0),62)-AK192&lt;=5),"Catastrófico")))," ")</f>
        <v xml:space="preserve"> </v>
      </c>
      <c r="AM192" s="19" t="str">
        <f t="shared" si="101"/>
        <v xml:space="preserve"> </v>
      </c>
      <c r="AN192" s="21" t="str">
        <f t="shared" si="102"/>
        <v xml:space="preserve"> </v>
      </c>
      <c r="AO192" s="70"/>
      <c r="AP192" s="454"/>
      <c r="AQ192" s="454"/>
      <c r="AR192" s="454"/>
      <c r="AS192" s="454"/>
      <c r="AT192" s="454"/>
      <c r="AU192" s="454"/>
      <c r="AV192" s="454"/>
      <c r="AW192" s="427"/>
      <c r="AX192" s="357"/>
      <c r="AY192" s="70"/>
      <c r="AZ192" s="70"/>
    </row>
    <row r="193" spans="2:52" ht="57.75" customHeight="1" x14ac:dyDescent="0.3">
      <c r="B193" s="444" t="str">
        <f t="shared" si="81"/>
        <v>-</v>
      </c>
      <c r="C193" s="18"/>
      <c r="D193" s="23"/>
      <c r="E193" s="22"/>
      <c r="F193" s="117"/>
      <c r="G193" s="116"/>
      <c r="H193" s="22"/>
      <c r="I193" s="18"/>
      <c r="J193" s="348">
        <f t="shared" si="82"/>
        <v>0</v>
      </c>
      <c r="K193" s="18"/>
      <c r="L193" s="348">
        <f t="shared" si="83"/>
        <v>0</v>
      </c>
      <c r="M193" s="18"/>
      <c r="N193" s="348">
        <f t="shared" si="84"/>
        <v>0</v>
      </c>
      <c r="O193" s="18"/>
      <c r="P193" s="348">
        <f t="shared" si="85"/>
        <v>0</v>
      </c>
      <c r="Q193" s="18"/>
      <c r="R193" s="348">
        <f t="shared" si="86"/>
        <v>0</v>
      </c>
      <c r="S193" s="18"/>
      <c r="T193" s="348">
        <f t="shared" si="87"/>
        <v>0</v>
      </c>
      <c r="U193" s="18"/>
      <c r="V193" s="348">
        <f t="shared" si="88"/>
        <v>0</v>
      </c>
      <c r="W193" s="19" t="str">
        <f t="shared" si="89"/>
        <v xml:space="preserve"> </v>
      </c>
      <c r="X193" s="19" t="str">
        <f t="shared" si="90"/>
        <v xml:space="preserve"> </v>
      </c>
      <c r="Y193" s="19" t="str">
        <f t="shared" si="91"/>
        <v/>
      </c>
      <c r="Z193" s="22"/>
      <c r="AA193" s="19" t="str">
        <f t="shared" si="92"/>
        <v/>
      </c>
      <c r="AB193" s="19" t="str">
        <f t="shared" si="93"/>
        <v xml:space="preserve"> </v>
      </c>
      <c r="AC193" s="19" t="str">
        <f t="shared" si="94"/>
        <v/>
      </c>
      <c r="AD193" s="19" t="str">
        <f t="shared" si="95"/>
        <v xml:space="preserve"> </v>
      </c>
      <c r="AE193" s="114" t="str">
        <f t="shared" si="96"/>
        <v xml:space="preserve"> </v>
      </c>
      <c r="AF193" s="19" t="str">
        <f t="shared" si="97"/>
        <v xml:space="preserve"> </v>
      </c>
      <c r="AG193" s="560">
        <f t="shared" si="98"/>
        <v>0</v>
      </c>
      <c r="AH193" s="45" t="str">
        <f t="shared" si="99"/>
        <v xml:space="preserve"> </v>
      </c>
      <c r="AI193" s="34" t="str">
        <f>IFERROR(IF((INDEX('[3]Riesgos de Corrupción'!$B$11:$V$102,MATCH('Controles de Corrupción'!C193,'[3]Riesgos de Corrupción'!$B$11:$B$102,0),17)-AH193&lt;=1),"Rara vez",IF((INDEX('[3]Riesgos de Corrupción'!$B$11:$V$102,MATCH('Controles de Corrupción'!C193,'[3]Riesgos de Corrupción'!$B$11:$B$102,0),17)-AH193&lt;=2),"Improbable",IF((INDEX('[3]Riesgos de Corrupción'!$B$11:$V$102,MATCH('Controles de Corrupción'!C193,'[3]Riesgos de Corrupción'!$B$11:$B$102,0),17)-AH193&lt;=3),"Posible",IF((INDEX('[3]Riesgos de Corrupción'!$B$11:$V$102,MATCH('Controles de Corrupción'!C193,'[3]Riesgos de Corrupción'!$B$11:$B$102,0),17)-AH193&lt;=4),"Probable",IF((INDEX('[3]Riesgos de Corrupción'!$B$11:$V$102,MATCH('Controles de Corrupción'!C193,'[3]Riesgos de Corrupción'!$B$11:$B$102,0),17)-AH193&lt;=5),"Casi seguro")))))," ")</f>
        <v xml:space="preserve"> </v>
      </c>
      <c r="AJ193" s="8" t="str">
        <f>IFERROR(IF(OR(AND(AF193="Fuerte",H193="No disminuye"),AND(AF193="Moderado",H193="Indirectamente"),AND(AF193="Moderado",H193="No disminuye"),AND(INDEX('[3]Riesgos de Corrupción'!$B$11:$BN$102,MATCH('Controles de Corrupción'!C193,'[3]Riesgos de Corrupción'!$B$11:$B$102,0),63)="Moderado")),0,IF(OR(AND(AF193="Fuerte",H193="Indirectamente"),AND(AF193="Moderado",H193="Directamente"),AND(INDEX('[3]Riesgos de Corrupción'!$B$11:$BN$102,MATCH('Controles de Corrupción'!C193,'[3]Riesgos de Corrupción'!$B$11:$B$102,0),63)="Mayor")),1,IF(AND(AF193="Fuerte",H193="Directamente",AND(INDEX('[3]Riesgos de Corrupción'!$B$11:$BN$102,MATCH('Controles de Corrupción'!C193,'[3]Riesgos de Corrupción'!$B$11:$B$102,0),63)="Catastrófico")),2)))," ")</f>
        <v xml:space="preserve"> </v>
      </c>
      <c r="AK193" s="19" t="str">
        <f t="shared" si="100"/>
        <v xml:space="preserve"> </v>
      </c>
      <c r="AL193" s="19" t="str">
        <f>IFERROR(IF((INDEX('[3]Riesgos de Corrupción'!$B$11:$BN$102,MATCH('Controles de Corrupción'!C193,'[3]Riesgos de Corrupción'!$B$11:$B$102,0),62)-AK193&lt;=3),"Moderado",IF((INDEX('[3]Riesgos de Corrupción'!$B$11:$BN$102,MATCH('Controles de Corrupción'!C193,'[3]Riesgos de Corrupción'!$B$11:$B$102,0),62)-AK193&lt;=4),"Mayor",IF((INDEX('[3]Riesgos de Corrupción'!$B$11:$BN$102,MATCH('Controles de Corrupción'!C193,'[3]Riesgos de Corrupción'!$B$11:$B$102,0),62)-AK193&lt;=5),"Catastrófico")))," ")</f>
        <v xml:space="preserve"> </v>
      </c>
      <c r="AM193" s="19" t="str">
        <f t="shared" si="101"/>
        <v xml:space="preserve"> </v>
      </c>
      <c r="AN193" s="21" t="str">
        <f t="shared" si="102"/>
        <v xml:space="preserve"> </v>
      </c>
      <c r="AO193" s="70"/>
      <c r="AP193" s="454"/>
      <c r="AQ193" s="454"/>
      <c r="AR193" s="454"/>
      <c r="AS193" s="454"/>
      <c r="AT193" s="454"/>
      <c r="AU193" s="454"/>
      <c r="AV193" s="454"/>
      <c r="AW193" s="427"/>
      <c r="AX193" s="357"/>
      <c r="AY193" s="70"/>
      <c r="AZ193" s="70"/>
    </row>
    <row r="194" spans="2:52" ht="57.75" customHeight="1" x14ac:dyDescent="0.3">
      <c r="B194" s="444" t="str">
        <f t="shared" si="81"/>
        <v>-</v>
      </c>
      <c r="C194" s="18"/>
      <c r="D194" s="23"/>
      <c r="E194" s="22"/>
      <c r="F194" s="117"/>
      <c r="G194" s="116"/>
      <c r="H194" s="22"/>
      <c r="I194" s="18"/>
      <c r="J194" s="348">
        <f t="shared" si="82"/>
        <v>0</v>
      </c>
      <c r="K194" s="18"/>
      <c r="L194" s="348">
        <f t="shared" si="83"/>
        <v>0</v>
      </c>
      <c r="M194" s="18"/>
      <c r="N194" s="348">
        <f t="shared" si="84"/>
        <v>0</v>
      </c>
      <c r="O194" s="18"/>
      <c r="P194" s="348">
        <f t="shared" si="85"/>
        <v>0</v>
      </c>
      <c r="Q194" s="18"/>
      <c r="R194" s="348">
        <f t="shared" si="86"/>
        <v>0</v>
      </c>
      <c r="S194" s="18"/>
      <c r="T194" s="348">
        <f t="shared" si="87"/>
        <v>0</v>
      </c>
      <c r="U194" s="18"/>
      <c r="V194" s="348">
        <f t="shared" si="88"/>
        <v>0</v>
      </c>
      <c r="W194" s="19" t="str">
        <f t="shared" si="89"/>
        <v xml:space="preserve"> </v>
      </c>
      <c r="X194" s="19" t="str">
        <f t="shared" si="90"/>
        <v xml:space="preserve"> </v>
      </c>
      <c r="Y194" s="19" t="str">
        <f t="shared" si="91"/>
        <v/>
      </c>
      <c r="Z194" s="22"/>
      <c r="AA194" s="19" t="str">
        <f t="shared" si="92"/>
        <v/>
      </c>
      <c r="AB194" s="19" t="str">
        <f t="shared" si="93"/>
        <v xml:space="preserve"> </v>
      </c>
      <c r="AC194" s="19" t="str">
        <f t="shared" si="94"/>
        <v/>
      </c>
      <c r="AD194" s="19" t="str">
        <f t="shared" si="95"/>
        <v xml:space="preserve"> </v>
      </c>
      <c r="AE194" s="114" t="str">
        <f t="shared" si="96"/>
        <v xml:space="preserve"> </v>
      </c>
      <c r="AF194" s="19" t="str">
        <f t="shared" si="97"/>
        <v xml:space="preserve"> </v>
      </c>
      <c r="AG194" s="560">
        <f t="shared" si="98"/>
        <v>0</v>
      </c>
      <c r="AH194" s="45" t="str">
        <f t="shared" si="99"/>
        <v xml:space="preserve"> </v>
      </c>
      <c r="AI194" s="34" t="str">
        <f>IFERROR(IF((INDEX('[3]Riesgos de Corrupción'!$B$11:$V$102,MATCH('Controles de Corrupción'!C194,'[3]Riesgos de Corrupción'!$B$11:$B$102,0),17)-AH194&lt;=1),"Rara vez",IF((INDEX('[3]Riesgos de Corrupción'!$B$11:$V$102,MATCH('Controles de Corrupción'!C194,'[3]Riesgos de Corrupción'!$B$11:$B$102,0),17)-AH194&lt;=2),"Improbable",IF((INDEX('[3]Riesgos de Corrupción'!$B$11:$V$102,MATCH('Controles de Corrupción'!C194,'[3]Riesgos de Corrupción'!$B$11:$B$102,0),17)-AH194&lt;=3),"Posible",IF((INDEX('[3]Riesgos de Corrupción'!$B$11:$V$102,MATCH('Controles de Corrupción'!C194,'[3]Riesgos de Corrupción'!$B$11:$B$102,0),17)-AH194&lt;=4),"Probable",IF((INDEX('[3]Riesgos de Corrupción'!$B$11:$V$102,MATCH('Controles de Corrupción'!C194,'[3]Riesgos de Corrupción'!$B$11:$B$102,0),17)-AH194&lt;=5),"Casi seguro")))))," ")</f>
        <v xml:space="preserve"> </v>
      </c>
      <c r="AJ194" s="8" t="str">
        <f>IFERROR(IF(OR(AND(AF194="Fuerte",H194="No disminuye"),AND(AF194="Moderado",H194="Indirectamente"),AND(AF194="Moderado",H194="No disminuye"),AND(INDEX('[3]Riesgos de Corrupción'!$B$11:$BN$102,MATCH('Controles de Corrupción'!C194,'[3]Riesgos de Corrupción'!$B$11:$B$102,0),63)="Moderado")),0,IF(OR(AND(AF194="Fuerte",H194="Indirectamente"),AND(AF194="Moderado",H194="Directamente"),AND(INDEX('[3]Riesgos de Corrupción'!$B$11:$BN$102,MATCH('Controles de Corrupción'!C194,'[3]Riesgos de Corrupción'!$B$11:$B$102,0),63)="Mayor")),1,IF(AND(AF194="Fuerte",H194="Directamente",AND(INDEX('[3]Riesgos de Corrupción'!$B$11:$BN$102,MATCH('Controles de Corrupción'!C194,'[3]Riesgos de Corrupción'!$B$11:$B$102,0),63)="Catastrófico")),2)))," ")</f>
        <v xml:space="preserve"> </v>
      </c>
      <c r="AK194" s="19" t="str">
        <f t="shared" si="100"/>
        <v xml:space="preserve"> </v>
      </c>
      <c r="AL194" s="19" t="str">
        <f>IFERROR(IF((INDEX('[3]Riesgos de Corrupción'!$B$11:$BN$102,MATCH('Controles de Corrupción'!C194,'[3]Riesgos de Corrupción'!$B$11:$B$102,0),62)-AK194&lt;=3),"Moderado",IF((INDEX('[3]Riesgos de Corrupción'!$B$11:$BN$102,MATCH('Controles de Corrupción'!C194,'[3]Riesgos de Corrupción'!$B$11:$B$102,0),62)-AK194&lt;=4),"Mayor",IF((INDEX('[3]Riesgos de Corrupción'!$B$11:$BN$102,MATCH('Controles de Corrupción'!C194,'[3]Riesgos de Corrupción'!$B$11:$B$102,0),62)-AK194&lt;=5),"Catastrófico")))," ")</f>
        <v xml:space="preserve"> </v>
      </c>
      <c r="AM194" s="19" t="str">
        <f t="shared" si="101"/>
        <v xml:space="preserve"> </v>
      </c>
      <c r="AN194" s="21" t="str">
        <f t="shared" si="102"/>
        <v xml:space="preserve"> </v>
      </c>
      <c r="AO194" s="70"/>
      <c r="AP194" s="454"/>
      <c r="AQ194" s="454"/>
      <c r="AR194" s="454"/>
      <c r="AS194" s="454"/>
      <c r="AT194" s="454"/>
      <c r="AU194" s="454"/>
      <c r="AV194" s="454"/>
      <c r="AW194" s="427"/>
      <c r="AX194" s="357"/>
      <c r="AY194" s="70"/>
      <c r="AZ194" s="70"/>
    </row>
    <row r="195" spans="2:52" ht="57.75" customHeight="1" x14ac:dyDescent="0.3">
      <c r="B195" s="444" t="str">
        <f t="shared" si="81"/>
        <v>-</v>
      </c>
      <c r="C195" s="18"/>
      <c r="D195" s="23"/>
      <c r="E195" s="22"/>
      <c r="F195" s="117"/>
      <c r="G195" s="116"/>
      <c r="H195" s="22"/>
      <c r="I195" s="18"/>
      <c r="J195" s="348">
        <f t="shared" si="82"/>
        <v>0</v>
      </c>
      <c r="K195" s="18"/>
      <c r="L195" s="348">
        <f t="shared" si="83"/>
        <v>0</v>
      </c>
      <c r="M195" s="18"/>
      <c r="N195" s="348">
        <f t="shared" si="84"/>
        <v>0</v>
      </c>
      <c r="O195" s="18"/>
      <c r="P195" s="348">
        <f t="shared" si="85"/>
        <v>0</v>
      </c>
      <c r="Q195" s="18"/>
      <c r="R195" s="348">
        <f t="shared" si="86"/>
        <v>0</v>
      </c>
      <c r="S195" s="18"/>
      <c r="T195" s="348">
        <f t="shared" si="87"/>
        <v>0</v>
      </c>
      <c r="U195" s="18"/>
      <c r="V195" s="348">
        <f t="shared" si="88"/>
        <v>0</v>
      </c>
      <c r="W195" s="19" t="str">
        <f t="shared" si="89"/>
        <v xml:space="preserve"> </v>
      </c>
      <c r="X195" s="19" t="str">
        <f t="shared" si="90"/>
        <v xml:space="preserve"> </v>
      </c>
      <c r="Y195" s="19" t="str">
        <f t="shared" si="91"/>
        <v/>
      </c>
      <c r="Z195" s="22"/>
      <c r="AA195" s="19" t="str">
        <f t="shared" si="92"/>
        <v/>
      </c>
      <c r="AB195" s="19" t="str">
        <f t="shared" si="93"/>
        <v xml:space="preserve"> </v>
      </c>
      <c r="AC195" s="19" t="str">
        <f t="shared" si="94"/>
        <v/>
      </c>
      <c r="AD195" s="19" t="str">
        <f t="shared" si="95"/>
        <v xml:space="preserve"> </v>
      </c>
      <c r="AE195" s="114" t="str">
        <f t="shared" si="96"/>
        <v xml:space="preserve"> </v>
      </c>
      <c r="AF195" s="19" t="str">
        <f t="shared" si="97"/>
        <v xml:space="preserve"> </v>
      </c>
      <c r="AG195" s="560">
        <f t="shared" si="98"/>
        <v>0</v>
      </c>
      <c r="AH195" s="45" t="str">
        <f t="shared" si="99"/>
        <v xml:space="preserve"> </v>
      </c>
      <c r="AI195" s="34" t="str">
        <f>IFERROR(IF((INDEX('[3]Riesgos de Corrupción'!$B$11:$V$102,MATCH('Controles de Corrupción'!C195,'[3]Riesgos de Corrupción'!$B$11:$B$102,0),17)-AH195&lt;=1),"Rara vez",IF((INDEX('[3]Riesgos de Corrupción'!$B$11:$V$102,MATCH('Controles de Corrupción'!C195,'[3]Riesgos de Corrupción'!$B$11:$B$102,0),17)-AH195&lt;=2),"Improbable",IF((INDEX('[3]Riesgos de Corrupción'!$B$11:$V$102,MATCH('Controles de Corrupción'!C195,'[3]Riesgos de Corrupción'!$B$11:$B$102,0),17)-AH195&lt;=3),"Posible",IF((INDEX('[3]Riesgos de Corrupción'!$B$11:$V$102,MATCH('Controles de Corrupción'!C195,'[3]Riesgos de Corrupción'!$B$11:$B$102,0),17)-AH195&lt;=4),"Probable",IF((INDEX('[3]Riesgos de Corrupción'!$B$11:$V$102,MATCH('Controles de Corrupción'!C195,'[3]Riesgos de Corrupción'!$B$11:$B$102,0),17)-AH195&lt;=5),"Casi seguro")))))," ")</f>
        <v xml:space="preserve"> </v>
      </c>
      <c r="AJ195" s="8" t="str">
        <f>IFERROR(IF(OR(AND(AF195="Fuerte",H195="No disminuye"),AND(AF195="Moderado",H195="Indirectamente"),AND(AF195="Moderado",H195="No disminuye"),AND(INDEX('[3]Riesgos de Corrupción'!$B$11:$BN$102,MATCH('Controles de Corrupción'!C195,'[3]Riesgos de Corrupción'!$B$11:$B$102,0),63)="Moderado")),0,IF(OR(AND(AF195="Fuerte",H195="Indirectamente"),AND(AF195="Moderado",H195="Directamente"),AND(INDEX('[3]Riesgos de Corrupción'!$B$11:$BN$102,MATCH('Controles de Corrupción'!C195,'[3]Riesgos de Corrupción'!$B$11:$B$102,0),63)="Mayor")),1,IF(AND(AF195="Fuerte",H195="Directamente",AND(INDEX('[3]Riesgos de Corrupción'!$B$11:$BN$102,MATCH('Controles de Corrupción'!C195,'[3]Riesgos de Corrupción'!$B$11:$B$102,0),63)="Catastrófico")),2)))," ")</f>
        <v xml:space="preserve"> </v>
      </c>
      <c r="AK195" s="19" t="str">
        <f t="shared" si="100"/>
        <v xml:space="preserve"> </v>
      </c>
      <c r="AL195" s="19" t="str">
        <f>IFERROR(IF((INDEX('[3]Riesgos de Corrupción'!$B$11:$BN$102,MATCH('Controles de Corrupción'!C195,'[3]Riesgos de Corrupción'!$B$11:$B$102,0),62)-AK195&lt;=3),"Moderado",IF((INDEX('[3]Riesgos de Corrupción'!$B$11:$BN$102,MATCH('Controles de Corrupción'!C195,'[3]Riesgos de Corrupción'!$B$11:$B$102,0),62)-AK195&lt;=4),"Mayor",IF((INDEX('[3]Riesgos de Corrupción'!$B$11:$BN$102,MATCH('Controles de Corrupción'!C195,'[3]Riesgos de Corrupción'!$B$11:$B$102,0),62)-AK195&lt;=5),"Catastrófico")))," ")</f>
        <v xml:space="preserve"> </v>
      </c>
      <c r="AM195" s="19" t="str">
        <f t="shared" si="101"/>
        <v xml:space="preserve"> </v>
      </c>
      <c r="AN195" s="21" t="str">
        <f t="shared" si="102"/>
        <v xml:space="preserve"> </v>
      </c>
      <c r="AO195" s="70"/>
      <c r="AP195" s="454"/>
      <c r="AQ195" s="454"/>
      <c r="AR195" s="454"/>
      <c r="AS195" s="454"/>
      <c r="AT195" s="454"/>
      <c r="AU195" s="454"/>
      <c r="AV195" s="454"/>
      <c r="AW195" s="427"/>
      <c r="AX195" s="357"/>
      <c r="AY195" s="70"/>
      <c r="AZ195" s="70"/>
    </row>
    <row r="196" spans="2:52" ht="57.75" customHeight="1" x14ac:dyDescent="0.3">
      <c r="B196" s="444" t="str">
        <f t="shared" si="81"/>
        <v>-</v>
      </c>
      <c r="C196" s="18"/>
      <c r="D196" s="23"/>
      <c r="E196" s="22"/>
      <c r="F196" s="117"/>
      <c r="G196" s="116"/>
      <c r="H196" s="22"/>
      <c r="I196" s="18"/>
      <c r="J196" s="348">
        <f t="shared" si="82"/>
        <v>0</v>
      </c>
      <c r="K196" s="18"/>
      <c r="L196" s="348">
        <f t="shared" si="83"/>
        <v>0</v>
      </c>
      <c r="M196" s="18"/>
      <c r="N196" s="348">
        <f t="shared" si="84"/>
        <v>0</v>
      </c>
      <c r="O196" s="18"/>
      <c r="P196" s="348">
        <f t="shared" si="85"/>
        <v>0</v>
      </c>
      <c r="Q196" s="18"/>
      <c r="R196" s="348">
        <f t="shared" si="86"/>
        <v>0</v>
      </c>
      <c r="S196" s="18"/>
      <c r="T196" s="348">
        <f t="shared" si="87"/>
        <v>0</v>
      </c>
      <c r="U196" s="18"/>
      <c r="V196" s="348">
        <f t="shared" si="88"/>
        <v>0</v>
      </c>
      <c r="W196" s="19" t="str">
        <f t="shared" si="89"/>
        <v xml:space="preserve"> </v>
      </c>
      <c r="X196" s="19" t="str">
        <f t="shared" si="90"/>
        <v xml:space="preserve"> </v>
      </c>
      <c r="Y196" s="19" t="str">
        <f t="shared" si="91"/>
        <v/>
      </c>
      <c r="Z196" s="22"/>
      <c r="AA196" s="19" t="str">
        <f t="shared" si="92"/>
        <v/>
      </c>
      <c r="AB196" s="19" t="str">
        <f t="shared" si="93"/>
        <v xml:space="preserve"> </v>
      </c>
      <c r="AC196" s="19" t="str">
        <f t="shared" si="94"/>
        <v/>
      </c>
      <c r="AD196" s="19" t="str">
        <f t="shared" si="95"/>
        <v xml:space="preserve"> </v>
      </c>
      <c r="AE196" s="114" t="str">
        <f t="shared" si="96"/>
        <v xml:space="preserve"> </v>
      </c>
      <c r="AF196" s="19" t="str">
        <f t="shared" si="97"/>
        <v xml:space="preserve"> </v>
      </c>
      <c r="AG196" s="560">
        <f t="shared" si="98"/>
        <v>0</v>
      </c>
      <c r="AH196" s="45" t="str">
        <f t="shared" si="99"/>
        <v xml:space="preserve"> </v>
      </c>
      <c r="AI196" s="34" t="str">
        <f>IFERROR(IF((INDEX('[3]Riesgos de Corrupción'!$B$11:$V$102,MATCH('Controles de Corrupción'!C196,'[3]Riesgos de Corrupción'!$B$11:$B$102,0),17)-AH196&lt;=1),"Rara vez",IF((INDEX('[3]Riesgos de Corrupción'!$B$11:$V$102,MATCH('Controles de Corrupción'!C196,'[3]Riesgos de Corrupción'!$B$11:$B$102,0),17)-AH196&lt;=2),"Improbable",IF((INDEX('[3]Riesgos de Corrupción'!$B$11:$V$102,MATCH('Controles de Corrupción'!C196,'[3]Riesgos de Corrupción'!$B$11:$B$102,0),17)-AH196&lt;=3),"Posible",IF((INDEX('[3]Riesgos de Corrupción'!$B$11:$V$102,MATCH('Controles de Corrupción'!C196,'[3]Riesgos de Corrupción'!$B$11:$B$102,0),17)-AH196&lt;=4),"Probable",IF((INDEX('[3]Riesgos de Corrupción'!$B$11:$V$102,MATCH('Controles de Corrupción'!C196,'[3]Riesgos de Corrupción'!$B$11:$B$102,0),17)-AH196&lt;=5),"Casi seguro")))))," ")</f>
        <v xml:space="preserve"> </v>
      </c>
      <c r="AJ196" s="8" t="str">
        <f>IFERROR(IF(OR(AND(AF196="Fuerte",H196="No disminuye"),AND(AF196="Moderado",H196="Indirectamente"),AND(AF196="Moderado",H196="No disminuye"),AND(INDEX('[3]Riesgos de Corrupción'!$B$11:$BN$102,MATCH('Controles de Corrupción'!C196,'[3]Riesgos de Corrupción'!$B$11:$B$102,0),63)="Moderado")),0,IF(OR(AND(AF196="Fuerte",H196="Indirectamente"),AND(AF196="Moderado",H196="Directamente"),AND(INDEX('[3]Riesgos de Corrupción'!$B$11:$BN$102,MATCH('Controles de Corrupción'!C196,'[3]Riesgos de Corrupción'!$B$11:$B$102,0),63)="Mayor")),1,IF(AND(AF196="Fuerte",H196="Directamente",AND(INDEX('[3]Riesgos de Corrupción'!$B$11:$BN$102,MATCH('Controles de Corrupción'!C196,'[3]Riesgos de Corrupción'!$B$11:$B$102,0),63)="Catastrófico")),2)))," ")</f>
        <v xml:space="preserve"> </v>
      </c>
      <c r="AK196" s="19" t="str">
        <f t="shared" si="100"/>
        <v xml:space="preserve"> </v>
      </c>
      <c r="AL196" s="19" t="str">
        <f>IFERROR(IF((INDEX('[3]Riesgos de Corrupción'!$B$11:$BN$102,MATCH('Controles de Corrupción'!C196,'[3]Riesgos de Corrupción'!$B$11:$B$102,0),62)-AK196&lt;=3),"Moderado",IF((INDEX('[3]Riesgos de Corrupción'!$B$11:$BN$102,MATCH('Controles de Corrupción'!C196,'[3]Riesgos de Corrupción'!$B$11:$B$102,0),62)-AK196&lt;=4),"Mayor",IF((INDEX('[3]Riesgos de Corrupción'!$B$11:$BN$102,MATCH('Controles de Corrupción'!C196,'[3]Riesgos de Corrupción'!$B$11:$B$102,0),62)-AK196&lt;=5),"Catastrófico")))," ")</f>
        <v xml:space="preserve"> </v>
      </c>
      <c r="AM196" s="19" t="str">
        <f t="shared" si="101"/>
        <v xml:space="preserve"> </v>
      </c>
      <c r="AN196" s="21" t="str">
        <f t="shared" si="102"/>
        <v xml:space="preserve"> </v>
      </c>
      <c r="AO196" s="70"/>
      <c r="AP196" s="454"/>
      <c r="AQ196" s="454"/>
      <c r="AR196" s="454"/>
      <c r="AS196" s="454"/>
      <c r="AT196" s="454"/>
      <c r="AU196" s="454"/>
      <c r="AV196" s="454"/>
      <c r="AW196" s="427"/>
      <c r="AX196" s="357"/>
      <c r="AY196" s="70"/>
      <c r="AZ196" s="70"/>
    </row>
    <row r="197" spans="2:52" ht="57.75" customHeight="1" x14ac:dyDescent="0.3">
      <c r="B197" s="444" t="str">
        <f t="shared" si="81"/>
        <v>-</v>
      </c>
      <c r="C197" s="18"/>
      <c r="D197" s="23"/>
      <c r="E197" s="22"/>
      <c r="F197" s="117"/>
      <c r="G197" s="116"/>
      <c r="H197" s="22"/>
      <c r="I197" s="18"/>
      <c r="J197" s="348">
        <f t="shared" si="82"/>
        <v>0</v>
      </c>
      <c r="K197" s="18"/>
      <c r="L197" s="348">
        <f t="shared" si="83"/>
        <v>0</v>
      </c>
      <c r="M197" s="18"/>
      <c r="N197" s="348">
        <f t="shared" si="84"/>
        <v>0</v>
      </c>
      <c r="O197" s="18"/>
      <c r="P197" s="348">
        <f t="shared" si="85"/>
        <v>0</v>
      </c>
      <c r="Q197" s="18"/>
      <c r="R197" s="348">
        <f t="shared" si="86"/>
        <v>0</v>
      </c>
      <c r="S197" s="18"/>
      <c r="T197" s="348">
        <f t="shared" si="87"/>
        <v>0</v>
      </c>
      <c r="U197" s="18"/>
      <c r="V197" s="348">
        <f t="shared" si="88"/>
        <v>0</v>
      </c>
      <c r="W197" s="19" t="str">
        <f t="shared" si="89"/>
        <v xml:space="preserve"> </v>
      </c>
      <c r="X197" s="19" t="str">
        <f t="shared" si="90"/>
        <v xml:space="preserve"> </v>
      </c>
      <c r="Y197" s="19" t="str">
        <f t="shared" si="91"/>
        <v/>
      </c>
      <c r="Z197" s="22"/>
      <c r="AA197" s="19" t="str">
        <f t="shared" si="92"/>
        <v/>
      </c>
      <c r="AB197" s="19" t="str">
        <f t="shared" si="93"/>
        <v xml:space="preserve"> </v>
      </c>
      <c r="AC197" s="19" t="str">
        <f t="shared" si="94"/>
        <v/>
      </c>
      <c r="AD197" s="19" t="str">
        <f t="shared" si="95"/>
        <v xml:space="preserve"> </v>
      </c>
      <c r="AE197" s="114" t="str">
        <f t="shared" si="96"/>
        <v xml:space="preserve"> </v>
      </c>
      <c r="AF197" s="19" t="str">
        <f t="shared" si="97"/>
        <v xml:space="preserve"> </v>
      </c>
      <c r="AG197" s="560">
        <f t="shared" si="98"/>
        <v>0</v>
      </c>
      <c r="AH197" s="45" t="str">
        <f t="shared" si="99"/>
        <v xml:space="preserve"> </v>
      </c>
      <c r="AI197" s="34" t="str">
        <f>IFERROR(IF((INDEX('[3]Riesgos de Corrupción'!$B$11:$V$102,MATCH('Controles de Corrupción'!C197,'[3]Riesgos de Corrupción'!$B$11:$B$102,0),17)-AH197&lt;=1),"Rara vez",IF((INDEX('[3]Riesgos de Corrupción'!$B$11:$V$102,MATCH('Controles de Corrupción'!C197,'[3]Riesgos de Corrupción'!$B$11:$B$102,0),17)-AH197&lt;=2),"Improbable",IF((INDEX('[3]Riesgos de Corrupción'!$B$11:$V$102,MATCH('Controles de Corrupción'!C197,'[3]Riesgos de Corrupción'!$B$11:$B$102,0),17)-AH197&lt;=3),"Posible",IF((INDEX('[3]Riesgos de Corrupción'!$B$11:$V$102,MATCH('Controles de Corrupción'!C197,'[3]Riesgos de Corrupción'!$B$11:$B$102,0),17)-AH197&lt;=4),"Probable",IF((INDEX('[3]Riesgos de Corrupción'!$B$11:$V$102,MATCH('Controles de Corrupción'!C197,'[3]Riesgos de Corrupción'!$B$11:$B$102,0),17)-AH197&lt;=5),"Casi seguro")))))," ")</f>
        <v xml:space="preserve"> </v>
      </c>
      <c r="AJ197" s="8" t="str">
        <f>IFERROR(IF(OR(AND(AF197="Fuerte",H197="No disminuye"),AND(AF197="Moderado",H197="Indirectamente"),AND(AF197="Moderado",H197="No disminuye"),AND(INDEX('[3]Riesgos de Corrupción'!$B$11:$BN$102,MATCH('Controles de Corrupción'!C197,'[3]Riesgos de Corrupción'!$B$11:$B$102,0),63)="Moderado")),0,IF(OR(AND(AF197="Fuerte",H197="Indirectamente"),AND(AF197="Moderado",H197="Directamente"),AND(INDEX('[3]Riesgos de Corrupción'!$B$11:$BN$102,MATCH('Controles de Corrupción'!C197,'[3]Riesgos de Corrupción'!$B$11:$B$102,0),63)="Mayor")),1,IF(AND(AF197="Fuerte",H197="Directamente",AND(INDEX('[3]Riesgos de Corrupción'!$B$11:$BN$102,MATCH('Controles de Corrupción'!C197,'[3]Riesgos de Corrupción'!$B$11:$B$102,0),63)="Catastrófico")),2)))," ")</f>
        <v xml:space="preserve"> </v>
      </c>
      <c r="AK197" s="19" t="str">
        <f t="shared" si="100"/>
        <v xml:space="preserve"> </v>
      </c>
      <c r="AL197" s="19" t="str">
        <f>IFERROR(IF((INDEX('[3]Riesgos de Corrupción'!$B$11:$BN$102,MATCH('Controles de Corrupción'!C197,'[3]Riesgos de Corrupción'!$B$11:$B$102,0),62)-AK197&lt;=3),"Moderado",IF((INDEX('[3]Riesgos de Corrupción'!$B$11:$BN$102,MATCH('Controles de Corrupción'!C197,'[3]Riesgos de Corrupción'!$B$11:$B$102,0),62)-AK197&lt;=4),"Mayor",IF((INDEX('[3]Riesgos de Corrupción'!$B$11:$BN$102,MATCH('Controles de Corrupción'!C197,'[3]Riesgos de Corrupción'!$B$11:$B$102,0),62)-AK197&lt;=5),"Catastrófico")))," ")</f>
        <v xml:space="preserve"> </v>
      </c>
      <c r="AM197" s="19" t="str">
        <f t="shared" si="101"/>
        <v xml:space="preserve"> </v>
      </c>
      <c r="AN197" s="21" t="str">
        <f t="shared" si="102"/>
        <v xml:space="preserve"> </v>
      </c>
      <c r="AO197" s="70"/>
      <c r="AP197" s="454"/>
      <c r="AQ197" s="454"/>
      <c r="AR197" s="454"/>
      <c r="AS197" s="454"/>
      <c r="AT197" s="454"/>
      <c r="AU197" s="454"/>
      <c r="AV197" s="454"/>
      <c r="AW197" s="427"/>
      <c r="AX197" s="357"/>
      <c r="AY197" s="70"/>
      <c r="AZ197" s="70"/>
    </row>
    <row r="198" spans="2:52" ht="57.75" customHeight="1" x14ac:dyDescent="0.3">
      <c r="B198" s="444" t="str">
        <f t="shared" si="81"/>
        <v>-</v>
      </c>
      <c r="C198" s="18"/>
      <c r="D198" s="23"/>
      <c r="E198" s="22"/>
      <c r="F198" s="117"/>
      <c r="G198" s="116"/>
      <c r="H198" s="22"/>
      <c r="I198" s="18"/>
      <c r="J198" s="348">
        <f t="shared" si="82"/>
        <v>0</v>
      </c>
      <c r="K198" s="18"/>
      <c r="L198" s="348">
        <f t="shared" si="83"/>
        <v>0</v>
      </c>
      <c r="M198" s="18"/>
      <c r="N198" s="348">
        <f t="shared" si="84"/>
        <v>0</v>
      </c>
      <c r="O198" s="18"/>
      <c r="P198" s="348">
        <f t="shared" si="85"/>
        <v>0</v>
      </c>
      <c r="Q198" s="18"/>
      <c r="R198" s="348">
        <f t="shared" si="86"/>
        <v>0</v>
      </c>
      <c r="S198" s="18"/>
      <c r="T198" s="348">
        <f t="shared" si="87"/>
        <v>0</v>
      </c>
      <c r="U198" s="18"/>
      <c r="V198" s="348">
        <f t="shared" si="88"/>
        <v>0</v>
      </c>
      <c r="W198" s="19" t="str">
        <f t="shared" si="89"/>
        <v xml:space="preserve"> </v>
      </c>
      <c r="X198" s="19" t="str">
        <f t="shared" si="90"/>
        <v xml:space="preserve"> </v>
      </c>
      <c r="Y198" s="19" t="str">
        <f t="shared" si="91"/>
        <v/>
      </c>
      <c r="Z198" s="22"/>
      <c r="AA198" s="19" t="str">
        <f t="shared" si="92"/>
        <v/>
      </c>
      <c r="AB198" s="19" t="str">
        <f t="shared" si="93"/>
        <v xml:space="preserve"> </v>
      </c>
      <c r="AC198" s="19" t="str">
        <f t="shared" si="94"/>
        <v/>
      </c>
      <c r="AD198" s="19" t="str">
        <f t="shared" si="95"/>
        <v xml:space="preserve"> </v>
      </c>
      <c r="AE198" s="114" t="str">
        <f t="shared" si="96"/>
        <v xml:space="preserve"> </v>
      </c>
      <c r="AF198" s="19" t="str">
        <f t="shared" si="97"/>
        <v xml:space="preserve"> </v>
      </c>
      <c r="AG198" s="560">
        <f t="shared" si="98"/>
        <v>0</v>
      </c>
      <c r="AH198" s="45" t="str">
        <f t="shared" si="99"/>
        <v xml:space="preserve"> </v>
      </c>
      <c r="AI198" s="34" t="str">
        <f>IFERROR(IF((INDEX('[3]Riesgos de Corrupción'!$B$11:$V$102,MATCH('Controles de Corrupción'!C198,'[3]Riesgos de Corrupción'!$B$11:$B$102,0),17)-AH198&lt;=1),"Rara vez",IF((INDEX('[3]Riesgos de Corrupción'!$B$11:$V$102,MATCH('Controles de Corrupción'!C198,'[3]Riesgos de Corrupción'!$B$11:$B$102,0),17)-AH198&lt;=2),"Improbable",IF((INDEX('[3]Riesgos de Corrupción'!$B$11:$V$102,MATCH('Controles de Corrupción'!C198,'[3]Riesgos de Corrupción'!$B$11:$B$102,0),17)-AH198&lt;=3),"Posible",IF((INDEX('[3]Riesgos de Corrupción'!$B$11:$V$102,MATCH('Controles de Corrupción'!C198,'[3]Riesgos de Corrupción'!$B$11:$B$102,0),17)-AH198&lt;=4),"Probable",IF((INDEX('[3]Riesgos de Corrupción'!$B$11:$V$102,MATCH('Controles de Corrupción'!C198,'[3]Riesgos de Corrupción'!$B$11:$B$102,0),17)-AH198&lt;=5),"Casi seguro")))))," ")</f>
        <v xml:space="preserve"> </v>
      </c>
      <c r="AJ198" s="8" t="str">
        <f>IFERROR(IF(OR(AND(AF198="Fuerte",H198="No disminuye"),AND(AF198="Moderado",H198="Indirectamente"),AND(AF198="Moderado",H198="No disminuye"),AND(INDEX('[3]Riesgos de Corrupción'!$B$11:$BN$102,MATCH('Controles de Corrupción'!C198,'[3]Riesgos de Corrupción'!$B$11:$B$102,0),63)="Moderado")),0,IF(OR(AND(AF198="Fuerte",H198="Indirectamente"),AND(AF198="Moderado",H198="Directamente"),AND(INDEX('[3]Riesgos de Corrupción'!$B$11:$BN$102,MATCH('Controles de Corrupción'!C198,'[3]Riesgos de Corrupción'!$B$11:$B$102,0),63)="Mayor")),1,IF(AND(AF198="Fuerte",H198="Directamente",AND(INDEX('[3]Riesgos de Corrupción'!$B$11:$BN$102,MATCH('Controles de Corrupción'!C198,'[3]Riesgos de Corrupción'!$B$11:$B$102,0),63)="Catastrófico")),2)))," ")</f>
        <v xml:space="preserve"> </v>
      </c>
      <c r="AK198" s="19" t="str">
        <f t="shared" si="100"/>
        <v xml:space="preserve"> </v>
      </c>
      <c r="AL198" s="19" t="str">
        <f>IFERROR(IF((INDEX('[3]Riesgos de Corrupción'!$B$11:$BN$102,MATCH('Controles de Corrupción'!C198,'[3]Riesgos de Corrupción'!$B$11:$B$102,0),62)-AK198&lt;=3),"Moderado",IF((INDEX('[3]Riesgos de Corrupción'!$B$11:$BN$102,MATCH('Controles de Corrupción'!C198,'[3]Riesgos de Corrupción'!$B$11:$B$102,0),62)-AK198&lt;=4),"Mayor",IF((INDEX('[3]Riesgos de Corrupción'!$B$11:$BN$102,MATCH('Controles de Corrupción'!C198,'[3]Riesgos de Corrupción'!$B$11:$B$102,0),62)-AK198&lt;=5),"Catastrófico")))," ")</f>
        <v xml:space="preserve"> </v>
      </c>
      <c r="AM198" s="19" t="str">
        <f t="shared" si="101"/>
        <v xml:space="preserve"> </v>
      </c>
      <c r="AN198" s="21" t="str">
        <f t="shared" si="102"/>
        <v xml:space="preserve"> </v>
      </c>
      <c r="AO198" s="70"/>
      <c r="AP198" s="454"/>
      <c r="AQ198" s="454"/>
      <c r="AR198" s="454"/>
      <c r="AS198" s="454"/>
      <c r="AT198" s="454"/>
      <c r="AU198" s="454"/>
      <c r="AV198" s="454"/>
      <c r="AW198" s="427"/>
      <c r="AX198" s="357"/>
      <c r="AY198" s="70"/>
      <c r="AZ198" s="70"/>
    </row>
    <row r="199" spans="2:52" ht="57.75" customHeight="1" x14ac:dyDescent="0.3">
      <c r="B199" s="444" t="str">
        <f t="shared" si="81"/>
        <v>-</v>
      </c>
      <c r="C199" s="18"/>
      <c r="D199" s="23"/>
      <c r="E199" s="22"/>
      <c r="F199" s="117"/>
      <c r="G199" s="116"/>
      <c r="H199" s="22"/>
      <c r="I199" s="18"/>
      <c r="J199" s="348">
        <f t="shared" si="82"/>
        <v>0</v>
      </c>
      <c r="K199" s="18"/>
      <c r="L199" s="348">
        <f t="shared" si="83"/>
        <v>0</v>
      </c>
      <c r="M199" s="18"/>
      <c r="N199" s="348">
        <f t="shared" si="84"/>
        <v>0</v>
      </c>
      <c r="O199" s="18"/>
      <c r="P199" s="348">
        <f t="shared" si="85"/>
        <v>0</v>
      </c>
      <c r="Q199" s="18"/>
      <c r="R199" s="348">
        <f t="shared" si="86"/>
        <v>0</v>
      </c>
      <c r="S199" s="18"/>
      <c r="T199" s="348">
        <f t="shared" si="87"/>
        <v>0</v>
      </c>
      <c r="U199" s="18"/>
      <c r="V199" s="348">
        <f t="shared" si="88"/>
        <v>0</v>
      </c>
      <c r="W199" s="19" t="str">
        <f t="shared" si="89"/>
        <v xml:space="preserve"> </v>
      </c>
      <c r="X199" s="19" t="str">
        <f t="shared" si="90"/>
        <v xml:space="preserve"> </v>
      </c>
      <c r="Y199" s="19" t="str">
        <f t="shared" si="91"/>
        <v/>
      </c>
      <c r="Z199" s="22"/>
      <c r="AA199" s="19" t="str">
        <f t="shared" si="92"/>
        <v/>
      </c>
      <c r="AB199" s="19" t="str">
        <f t="shared" si="93"/>
        <v xml:space="preserve"> </v>
      </c>
      <c r="AC199" s="19" t="str">
        <f t="shared" si="94"/>
        <v/>
      </c>
      <c r="AD199" s="19" t="str">
        <f t="shared" si="95"/>
        <v xml:space="preserve"> </v>
      </c>
      <c r="AE199" s="114" t="str">
        <f t="shared" si="96"/>
        <v xml:space="preserve"> </v>
      </c>
      <c r="AF199" s="19" t="str">
        <f t="shared" si="97"/>
        <v xml:space="preserve"> </v>
      </c>
      <c r="AG199" s="560">
        <f t="shared" si="98"/>
        <v>0</v>
      </c>
      <c r="AH199" s="45" t="str">
        <f t="shared" si="99"/>
        <v xml:space="preserve"> </v>
      </c>
      <c r="AI199" s="34" t="str">
        <f>IFERROR(IF((INDEX('[3]Riesgos de Corrupción'!$B$11:$V$102,MATCH('Controles de Corrupción'!C199,'[3]Riesgos de Corrupción'!$B$11:$B$102,0),17)-AH199&lt;=1),"Rara vez",IF((INDEX('[3]Riesgos de Corrupción'!$B$11:$V$102,MATCH('Controles de Corrupción'!C199,'[3]Riesgos de Corrupción'!$B$11:$B$102,0),17)-AH199&lt;=2),"Improbable",IF((INDEX('[3]Riesgos de Corrupción'!$B$11:$V$102,MATCH('Controles de Corrupción'!C199,'[3]Riesgos de Corrupción'!$B$11:$B$102,0),17)-AH199&lt;=3),"Posible",IF((INDEX('[3]Riesgos de Corrupción'!$B$11:$V$102,MATCH('Controles de Corrupción'!C199,'[3]Riesgos de Corrupción'!$B$11:$B$102,0),17)-AH199&lt;=4),"Probable",IF((INDEX('[3]Riesgos de Corrupción'!$B$11:$V$102,MATCH('Controles de Corrupción'!C199,'[3]Riesgos de Corrupción'!$B$11:$B$102,0),17)-AH199&lt;=5),"Casi seguro")))))," ")</f>
        <v xml:space="preserve"> </v>
      </c>
      <c r="AJ199" s="8" t="str">
        <f>IFERROR(IF(OR(AND(AF199="Fuerte",H199="No disminuye"),AND(AF199="Moderado",H199="Indirectamente"),AND(AF199="Moderado",H199="No disminuye"),AND(INDEX('[3]Riesgos de Corrupción'!$B$11:$BN$102,MATCH('Controles de Corrupción'!C199,'[3]Riesgos de Corrupción'!$B$11:$B$102,0),63)="Moderado")),0,IF(OR(AND(AF199="Fuerte",H199="Indirectamente"),AND(AF199="Moderado",H199="Directamente"),AND(INDEX('[3]Riesgos de Corrupción'!$B$11:$BN$102,MATCH('Controles de Corrupción'!C199,'[3]Riesgos de Corrupción'!$B$11:$B$102,0),63)="Mayor")),1,IF(AND(AF199="Fuerte",H199="Directamente",AND(INDEX('[3]Riesgos de Corrupción'!$B$11:$BN$102,MATCH('Controles de Corrupción'!C199,'[3]Riesgos de Corrupción'!$B$11:$B$102,0),63)="Catastrófico")),2)))," ")</f>
        <v xml:space="preserve"> </v>
      </c>
      <c r="AK199" s="19" t="str">
        <f t="shared" si="100"/>
        <v xml:space="preserve"> </v>
      </c>
      <c r="AL199" s="19" t="str">
        <f>IFERROR(IF((INDEX('[3]Riesgos de Corrupción'!$B$11:$BN$102,MATCH('Controles de Corrupción'!C199,'[3]Riesgos de Corrupción'!$B$11:$B$102,0),62)-AK199&lt;=3),"Moderado",IF((INDEX('[3]Riesgos de Corrupción'!$B$11:$BN$102,MATCH('Controles de Corrupción'!C199,'[3]Riesgos de Corrupción'!$B$11:$B$102,0),62)-AK199&lt;=4),"Mayor",IF((INDEX('[3]Riesgos de Corrupción'!$B$11:$BN$102,MATCH('Controles de Corrupción'!C199,'[3]Riesgos de Corrupción'!$B$11:$B$102,0),62)-AK199&lt;=5),"Catastrófico")))," ")</f>
        <v xml:space="preserve"> </v>
      </c>
      <c r="AM199" s="19" t="str">
        <f t="shared" si="101"/>
        <v xml:space="preserve"> </v>
      </c>
      <c r="AN199" s="21" t="str">
        <f t="shared" si="102"/>
        <v xml:space="preserve"> </v>
      </c>
      <c r="AO199" s="70"/>
      <c r="AP199" s="454"/>
      <c r="AQ199" s="454"/>
      <c r="AR199" s="454"/>
      <c r="AS199" s="454"/>
      <c r="AT199" s="454"/>
      <c r="AU199" s="454"/>
      <c r="AV199" s="454"/>
      <c r="AW199" s="427"/>
      <c r="AX199" s="357"/>
      <c r="AY199" s="70"/>
      <c r="AZ199" s="70"/>
    </row>
    <row r="200" spans="2:52" ht="57.75" customHeight="1" x14ac:dyDescent="0.3">
      <c r="B200" s="444" t="str">
        <f t="shared" si="81"/>
        <v>-</v>
      </c>
      <c r="C200" s="18"/>
      <c r="D200" s="23"/>
      <c r="E200" s="22"/>
      <c r="F200" s="117"/>
      <c r="G200" s="116"/>
      <c r="H200" s="22"/>
      <c r="I200" s="18"/>
      <c r="J200" s="348">
        <f t="shared" si="82"/>
        <v>0</v>
      </c>
      <c r="K200" s="18"/>
      <c r="L200" s="348">
        <f t="shared" si="83"/>
        <v>0</v>
      </c>
      <c r="M200" s="18"/>
      <c r="N200" s="348">
        <f t="shared" si="84"/>
        <v>0</v>
      </c>
      <c r="O200" s="18"/>
      <c r="P200" s="348">
        <f t="shared" si="85"/>
        <v>0</v>
      </c>
      <c r="Q200" s="18"/>
      <c r="R200" s="348">
        <f t="shared" si="86"/>
        <v>0</v>
      </c>
      <c r="S200" s="18"/>
      <c r="T200" s="348">
        <f t="shared" si="87"/>
        <v>0</v>
      </c>
      <c r="U200" s="18"/>
      <c r="V200" s="348">
        <f t="shared" si="88"/>
        <v>0</v>
      </c>
      <c r="W200" s="19" t="str">
        <f t="shared" si="89"/>
        <v xml:space="preserve"> </v>
      </c>
      <c r="X200" s="19" t="str">
        <f t="shared" si="90"/>
        <v xml:space="preserve"> </v>
      </c>
      <c r="Y200" s="19" t="str">
        <f t="shared" si="91"/>
        <v/>
      </c>
      <c r="Z200" s="22"/>
      <c r="AA200" s="19" t="str">
        <f t="shared" si="92"/>
        <v/>
      </c>
      <c r="AB200" s="19" t="str">
        <f t="shared" si="93"/>
        <v xml:space="preserve"> </v>
      </c>
      <c r="AC200" s="19" t="str">
        <f t="shared" si="94"/>
        <v/>
      </c>
      <c r="AD200" s="19" t="str">
        <f t="shared" si="95"/>
        <v xml:space="preserve"> </v>
      </c>
      <c r="AE200" s="114" t="str">
        <f t="shared" si="96"/>
        <v xml:space="preserve"> </v>
      </c>
      <c r="AF200" s="19" t="str">
        <f t="shared" si="97"/>
        <v xml:space="preserve"> </v>
      </c>
      <c r="AG200" s="560">
        <f t="shared" si="98"/>
        <v>0</v>
      </c>
      <c r="AH200" s="45" t="str">
        <f t="shared" si="99"/>
        <v xml:space="preserve"> </v>
      </c>
      <c r="AI200" s="34" t="str">
        <f>IFERROR(IF((INDEX('[3]Riesgos de Corrupción'!$B$11:$V$102,MATCH('Controles de Corrupción'!C200,'[3]Riesgos de Corrupción'!$B$11:$B$102,0),17)-AH200&lt;=1),"Rara vez",IF((INDEX('[3]Riesgos de Corrupción'!$B$11:$V$102,MATCH('Controles de Corrupción'!C200,'[3]Riesgos de Corrupción'!$B$11:$B$102,0),17)-AH200&lt;=2),"Improbable",IF((INDEX('[3]Riesgos de Corrupción'!$B$11:$V$102,MATCH('Controles de Corrupción'!C200,'[3]Riesgos de Corrupción'!$B$11:$B$102,0),17)-AH200&lt;=3),"Posible",IF((INDEX('[3]Riesgos de Corrupción'!$B$11:$V$102,MATCH('Controles de Corrupción'!C200,'[3]Riesgos de Corrupción'!$B$11:$B$102,0),17)-AH200&lt;=4),"Probable",IF((INDEX('[3]Riesgos de Corrupción'!$B$11:$V$102,MATCH('Controles de Corrupción'!C200,'[3]Riesgos de Corrupción'!$B$11:$B$102,0),17)-AH200&lt;=5),"Casi seguro")))))," ")</f>
        <v xml:space="preserve"> </v>
      </c>
      <c r="AJ200" s="8" t="str">
        <f>IFERROR(IF(OR(AND(AF200="Fuerte",H200="No disminuye"),AND(AF200="Moderado",H200="Indirectamente"),AND(AF200="Moderado",H200="No disminuye"),AND(INDEX('[3]Riesgos de Corrupción'!$B$11:$BN$102,MATCH('Controles de Corrupción'!C200,'[3]Riesgos de Corrupción'!$B$11:$B$102,0),63)="Moderado")),0,IF(OR(AND(AF200="Fuerte",H200="Indirectamente"),AND(AF200="Moderado",H200="Directamente"),AND(INDEX('[3]Riesgos de Corrupción'!$B$11:$BN$102,MATCH('Controles de Corrupción'!C200,'[3]Riesgos de Corrupción'!$B$11:$B$102,0),63)="Mayor")),1,IF(AND(AF200="Fuerte",H200="Directamente",AND(INDEX('[3]Riesgos de Corrupción'!$B$11:$BN$102,MATCH('Controles de Corrupción'!C200,'[3]Riesgos de Corrupción'!$B$11:$B$102,0),63)="Catastrófico")),2)))," ")</f>
        <v xml:space="preserve"> </v>
      </c>
      <c r="AK200" s="19" t="str">
        <f t="shared" si="100"/>
        <v xml:space="preserve"> </v>
      </c>
      <c r="AL200" s="19" t="str">
        <f>IFERROR(IF((INDEX('[3]Riesgos de Corrupción'!$B$11:$BN$102,MATCH('Controles de Corrupción'!C200,'[3]Riesgos de Corrupción'!$B$11:$B$102,0),62)-AK200&lt;=3),"Moderado",IF((INDEX('[3]Riesgos de Corrupción'!$B$11:$BN$102,MATCH('Controles de Corrupción'!C200,'[3]Riesgos de Corrupción'!$B$11:$B$102,0),62)-AK200&lt;=4),"Mayor",IF((INDEX('[3]Riesgos de Corrupción'!$B$11:$BN$102,MATCH('Controles de Corrupción'!C200,'[3]Riesgos de Corrupción'!$B$11:$B$102,0),62)-AK200&lt;=5),"Catastrófico")))," ")</f>
        <v xml:space="preserve"> </v>
      </c>
      <c r="AM200" s="19" t="str">
        <f t="shared" si="101"/>
        <v xml:space="preserve"> </v>
      </c>
      <c r="AN200" s="21" t="str">
        <f t="shared" si="102"/>
        <v xml:space="preserve"> </v>
      </c>
      <c r="AO200" s="70"/>
      <c r="AP200" s="454"/>
      <c r="AQ200" s="454"/>
      <c r="AR200" s="454"/>
      <c r="AS200" s="454"/>
      <c r="AT200" s="454"/>
      <c r="AU200" s="454"/>
      <c r="AV200" s="454"/>
      <c r="AW200" s="427"/>
      <c r="AX200" s="357"/>
      <c r="AY200" s="70"/>
      <c r="AZ200" s="70"/>
    </row>
    <row r="201" spans="2:52" ht="57.75" customHeight="1" x14ac:dyDescent="0.3">
      <c r="B201" s="444" t="str">
        <f t="shared" si="81"/>
        <v>-</v>
      </c>
      <c r="C201" s="18"/>
      <c r="D201" s="23"/>
      <c r="E201" s="22"/>
      <c r="F201" s="117"/>
      <c r="G201" s="116"/>
      <c r="H201" s="22"/>
      <c r="I201" s="18"/>
      <c r="J201" s="348">
        <f t="shared" si="82"/>
        <v>0</v>
      </c>
      <c r="K201" s="18"/>
      <c r="L201" s="348">
        <f t="shared" si="83"/>
        <v>0</v>
      </c>
      <c r="M201" s="18"/>
      <c r="N201" s="348">
        <f t="shared" si="84"/>
        <v>0</v>
      </c>
      <c r="O201" s="18"/>
      <c r="P201" s="348">
        <f t="shared" si="85"/>
        <v>0</v>
      </c>
      <c r="Q201" s="18"/>
      <c r="R201" s="348">
        <f t="shared" si="86"/>
        <v>0</v>
      </c>
      <c r="S201" s="18"/>
      <c r="T201" s="348">
        <f t="shared" si="87"/>
        <v>0</v>
      </c>
      <c r="U201" s="18"/>
      <c r="V201" s="348">
        <f t="shared" si="88"/>
        <v>0</v>
      </c>
      <c r="W201" s="19" t="str">
        <f t="shared" si="89"/>
        <v xml:space="preserve"> </v>
      </c>
      <c r="X201" s="19" t="str">
        <f t="shared" si="90"/>
        <v xml:space="preserve"> </v>
      </c>
      <c r="Y201" s="19" t="str">
        <f t="shared" si="91"/>
        <v/>
      </c>
      <c r="Z201" s="22"/>
      <c r="AA201" s="19" t="str">
        <f t="shared" si="92"/>
        <v/>
      </c>
      <c r="AB201" s="19" t="str">
        <f t="shared" si="93"/>
        <v xml:space="preserve"> </v>
      </c>
      <c r="AC201" s="19" t="str">
        <f t="shared" si="94"/>
        <v/>
      </c>
      <c r="AD201" s="19" t="str">
        <f t="shared" si="95"/>
        <v xml:space="preserve"> </v>
      </c>
      <c r="AE201" s="114" t="str">
        <f t="shared" si="96"/>
        <v xml:space="preserve"> </v>
      </c>
      <c r="AF201" s="19" t="str">
        <f t="shared" si="97"/>
        <v xml:space="preserve"> </v>
      </c>
      <c r="AG201" s="560">
        <f t="shared" si="98"/>
        <v>0</v>
      </c>
      <c r="AH201" s="45" t="str">
        <f t="shared" si="99"/>
        <v xml:space="preserve"> </v>
      </c>
      <c r="AI201" s="34" t="str">
        <f>IFERROR(IF((INDEX('[3]Riesgos de Corrupción'!$B$11:$V$102,MATCH('Controles de Corrupción'!C201,'[3]Riesgos de Corrupción'!$B$11:$B$102,0),17)-AH201&lt;=1),"Rara vez",IF((INDEX('[3]Riesgos de Corrupción'!$B$11:$V$102,MATCH('Controles de Corrupción'!C201,'[3]Riesgos de Corrupción'!$B$11:$B$102,0),17)-AH201&lt;=2),"Improbable",IF((INDEX('[3]Riesgos de Corrupción'!$B$11:$V$102,MATCH('Controles de Corrupción'!C201,'[3]Riesgos de Corrupción'!$B$11:$B$102,0),17)-AH201&lt;=3),"Posible",IF((INDEX('[3]Riesgos de Corrupción'!$B$11:$V$102,MATCH('Controles de Corrupción'!C201,'[3]Riesgos de Corrupción'!$B$11:$B$102,0),17)-AH201&lt;=4),"Probable",IF((INDEX('[3]Riesgos de Corrupción'!$B$11:$V$102,MATCH('Controles de Corrupción'!C201,'[3]Riesgos de Corrupción'!$B$11:$B$102,0),17)-AH201&lt;=5),"Casi seguro")))))," ")</f>
        <v xml:space="preserve"> </v>
      </c>
      <c r="AJ201" s="8" t="str">
        <f>IFERROR(IF(OR(AND(AF201="Fuerte",H201="No disminuye"),AND(AF201="Moderado",H201="Indirectamente"),AND(AF201="Moderado",H201="No disminuye"),AND(INDEX('[3]Riesgos de Corrupción'!$B$11:$BN$102,MATCH('Controles de Corrupción'!C201,'[3]Riesgos de Corrupción'!$B$11:$B$102,0),63)="Moderado")),0,IF(OR(AND(AF201="Fuerte",H201="Indirectamente"),AND(AF201="Moderado",H201="Directamente"),AND(INDEX('[3]Riesgos de Corrupción'!$B$11:$BN$102,MATCH('Controles de Corrupción'!C201,'[3]Riesgos de Corrupción'!$B$11:$B$102,0),63)="Mayor")),1,IF(AND(AF201="Fuerte",H201="Directamente",AND(INDEX('[3]Riesgos de Corrupción'!$B$11:$BN$102,MATCH('Controles de Corrupción'!C201,'[3]Riesgos de Corrupción'!$B$11:$B$102,0),63)="Catastrófico")),2)))," ")</f>
        <v xml:space="preserve"> </v>
      </c>
      <c r="AK201" s="19" t="str">
        <f t="shared" si="100"/>
        <v xml:space="preserve"> </v>
      </c>
      <c r="AL201" s="19" t="str">
        <f>IFERROR(IF((INDEX('[3]Riesgos de Corrupción'!$B$11:$BN$102,MATCH('Controles de Corrupción'!C201,'[3]Riesgos de Corrupción'!$B$11:$B$102,0),62)-AK201&lt;=3),"Moderado",IF((INDEX('[3]Riesgos de Corrupción'!$B$11:$BN$102,MATCH('Controles de Corrupción'!C201,'[3]Riesgos de Corrupción'!$B$11:$B$102,0),62)-AK201&lt;=4),"Mayor",IF((INDEX('[3]Riesgos de Corrupción'!$B$11:$BN$102,MATCH('Controles de Corrupción'!C201,'[3]Riesgos de Corrupción'!$B$11:$B$102,0),62)-AK201&lt;=5),"Catastrófico")))," ")</f>
        <v xml:space="preserve"> </v>
      </c>
      <c r="AM201" s="19" t="str">
        <f t="shared" si="101"/>
        <v xml:space="preserve"> </v>
      </c>
      <c r="AN201" s="21" t="str">
        <f t="shared" si="102"/>
        <v xml:space="preserve"> </v>
      </c>
      <c r="AO201" s="70"/>
      <c r="AP201" s="454"/>
      <c r="AQ201" s="454"/>
      <c r="AR201" s="454"/>
      <c r="AS201" s="454"/>
      <c r="AT201" s="454"/>
      <c r="AU201" s="454"/>
      <c r="AV201" s="454"/>
      <c r="AW201" s="427"/>
      <c r="AX201" s="357"/>
      <c r="AY201" s="70"/>
      <c r="AZ201" s="70"/>
    </row>
    <row r="202" spans="2:52" ht="57.75" customHeight="1" x14ac:dyDescent="0.3">
      <c r="B202" s="444" t="str">
        <f t="shared" si="81"/>
        <v>-</v>
      </c>
      <c r="C202" s="18"/>
      <c r="D202" s="23"/>
      <c r="E202" s="22"/>
      <c r="F202" s="117"/>
      <c r="G202" s="116"/>
      <c r="H202" s="22"/>
      <c r="I202" s="18"/>
      <c r="J202" s="348">
        <f t="shared" si="82"/>
        <v>0</v>
      </c>
      <c r="K202" s="18"/>
      <c r="L202" s="348">
        <f t="shared" si="83"/>
        <v>0</v>
      </c>
      <c r="M202" s="18"/>
      <c r="N202" s="348">
        <f t="shared" si="84"/>
        <v>0</v>
      </c>
      <c r="O202" s="18"/>
      <c r="P202" s="348">
        <f t="shared" si="85"/>
        <v>0</v>
      </c>
      <c r="Q202" s="18"/>
      <c r="R202" s="348">
        <f t="shared" si="86"/>
        <v>0</v>
      </c>
      <c r="S202" s="18"/>
      <c r="T202" s="348">
        <f t="shared" si="87"/>
        <v>0</v>
      </c>
      <c r="U202" s="18"/>
      <c r="V202" s="348">
        <f t="shared" si="88"/>
        <v>0</v>
      </c>
      <c r="W202" s="19" t="str">
        <f t="shared" si="89"/>
        <v xml:space="preserve"> </v>
      </c>
      <c r="X202" s="19" t="str">
        <f t="shared" si="90"/>
        <v xml:space="preserve"> </v>
      </c>
      <c r="Y202" s="19" t="str">
        <f t="shared" si="91"/>
        <v/>
      </c>
      <c r="Z202" s="22"/>
      <c r="AA202" s="19" t="str">
        <f t="shared" si="92"/>
        <v/>
      </c>
      <c r="AB202" s="19" t="str">
        <f t="shared" si="93"/>
        <v xml:space="preserve"> </v>
      </c>
      <c r="AC202" s="19" t="str">
        <f t="shared" si="94"/>
        <v/>
      </c>
      <c r="AD202" s="19" t="str">
        <f t="shared" si="95"/>
        <v xml:space="preserve"> </v>
      </c>
      <c r="AE202" s="114" t="str">
        <f t="shared" si="96"/>
        <v xml:space="preserve"> </v>
      </c>
      <c r="AF202" s="19" t="str">
        <f t="shared" si="97"/>
        <v xml:space="preserve"> </v>
      </c>
      <c r="AG202" s="560">
        <f t="shared" si="98"/>
        <v>0</v>
      </c>
      <c r="AH202" s="45" t="str">
        <f t="shared" si="99"/>
        <v xml:space="preserve"> </v>
      </c>
      <c r="AI202" s="34" t="str">
        <f>IFERROR(IF((INDEX('[3]Riesgos de Corrupción'!$B$11:$V$102,MATCH('Controles de Corrupción'!C202,'[3]Riesgos de Corrupción'!$B$11:$B$102,0),17)-AH202&lt;=1),"Rara vez",IF((INDEX('[3]Riesgos de Corrupción'!$B$11:$V$102,MATCH('Controles de Corrupción'!C202,'[3]Riesgos de Corrupción'!$B$11:$B$102,0),17)-AH202&lt;=2),"Improbable",IF((INDEX('[3]Riesgos de Corrupción'!$B$11:$V$102,MATCH('Controles de Corrupción'!C202,'[3]Riesgos de Corrupción'!$B$11:$B$102,0),17)-AH202&lt;=3),"Posible",IF((INDEX('[3]Riesgos de Corrupción'!$B$11:$V$102,MATCH('Controles de Corrupción'!C202,'[3]Riesgos de Corrupción'!$B$11:$B$102,0),17)-AH202&lt;=4),"Probable",IF((INDEX('[3]Riesgos de Corrupción'!$B$11:$V$102,MATCH('Controles de Corrupción'!C202,'[3]Riesgos de Corrupción'!$B$11:$B$102,0),17)-AH202&lt;=5),"Casi seguro")))))," ")</f>
        <v xml:space="preserve"> </v>
      </c>
      <c r="AJ202" s="8" t="str">
        <f>IFERROR(IF(OR(AND(AF202="Fuerte",H202="No disminuye"),AND(AF202="Moderado",H202="Indirectamente"),AND(AF202="Moderado",H202="No disminuye"),AND(INDEX('[3]Riesgos de Corrupción'!$B$11:$BN$102,MATCH('Controles de Corrupción'!C202,'[3]Riesgos de Corrupción'!$B$11:$B$102,0),63)="Moderado")),0,IF(OR(AND(AF202="Fuerte",H202="Indirectamente"),AND(AF202="Moderado",H202="Directamente"),AND(INDEX('[3]Riesgos de Corrupción'!$B$11:$BN$102,MATCH('Controles de Corrupción'!C202,'[3]Riesgos de Corrupción'!$B$11:$B$102,0),63)="Mayor")),1,IF(AND(AF202="Fuerte",H202="Directamente",AND(INDEX('[3]Riesgos de Corrupción'!$B$11:$BN$102,MATCH('Controles de Corrupción'!C202,'[3]Riesgos de Corrupción'!$B$11:$B$102,0),63)="Catastrófico")),2)))," ")</f>
        <v xml:space="preserve"> </v>
      </c>
      <c r="AK202" s="19" t="str">
        <f t="shared" si="100"/>
        <v xml:space="preserve"> </v>
      </c>
      <c r="AL202" s="19" t="str">
        <f>IFERROR(IF((INDEX('[3]Riesgos de Corrupción'!$B$11:$BN$102,MATCH('Controles de Corrupción'!C202,'[3]Riesgos de Corrupción'!$B$11:$B$102,0),62)-AK202&lt;=3),"Moderado",IF((INDEX('[3]Riesgos de Corrupción'!$B$11:$BN$102,MATCH('Controles de Corrupción'!C202,'[3]Riesgos de Corrupción'!$B$11:$B$102,0),62)-AK202&lt;=4),"Mayor",IF((INDEX('[3]Riesgos de Corrupción'!$B$11:$BN$102,MATCH('Controles de Corrupción'!C202,'[3]Riesgos de Corrupción'!$B$11:$B$102,0),62)-AK202&lt;=5),"Catastrófico")))," ")</f>
        <v xml:space="preserve"> </v>
      </c>
      <c r="AM202" s="19" t="str">
        <f t="shared" si="101"/>
        <v xml:space="preserve"> </v>
      </c>
      <c r="AN202" s="21" t="str">
        <f t="shared" si="102"/>
        <v xml:space="preserve"> </v>
      </c>
      <c r="AO202" s="70"/>
      <c r="AP202" s="454"/>
      <c r="AQ202" s="454"/>
      <c r="AR202" s="454"/>
      <c r="AS202" s="454"/>
      <c r="AT202" s="454"/>
      <c r="AU202" s="454"/>
      <c r="AV202" s="454"/>
      <c r="AW202" s="427"/>
      <c r="AX202" s="357"/>
      <c r="AY202" s="70"/>
      <c r="AZ202" s="70"/>
    </row>
    <row r="203" spans="2:52" ht="57.75" customHeight="1" x14ac:dyDescent="0.3">
      <c r="B203" s="444" t="str">
        <f t="shared" si="81"/>
        <v>-</v>
      </c>
      <c r="C203" s="18"/>
      <c r="D203" s="23"/>
      <c r="E203" s="22"/>
      <c r="F203" s="117"/>
      <c r="G203" s="116"/>
      <c r="H203" s="22"/>
      <c r="I203" s="18"/>
      <c r="J203" s="348">
        <f t="shared" si="82"/>
        <v>0</v>
      </c>
      <c r="K203" s="18"/>
      <c r="L203" s="348">
        <f t="shared" si="83"/>
        <v>0</v>
      </c>
      <c r="M203" s="18"/>
      <c r="N203" s="348">
        <f t="shared" si="84"/>
        <v>0</v>
      </c>
      <c r="O203" s="18"/>
      <c r="P203" s="348">
        <f t="shared" si="85"/>
        <v>0</v>
      </c>
      <c r="Q203" s="18"/>
      <c r="R203" s="348">
        <f t="shared" si="86"/>
        <v>0</v>
      </c>
      <c r="S203" s="18"/>
      <c r="T203" s="348">
        <f t="shared" si="87"/>
        <v>0</v>
      </c>
      <c r="U203" s="18"/>
      <c r="V203" s="348">
        <f t="shared" si="88"/>
        <v>0</v>
      </c>
      <c r="W203" s="19" t="str">
        <f t="shared" si="89"/>
        <v xml:space="preserve"> </v>
      </c>
      <c r="X203" s="19" t="str">
        <f t="shared" si="90"/>
        <v xml:space="preserve"> </v>
      </c>
      <c r="Y203" s="19" t="str">
        <f t="shared" si="91"/>
        <v/>
      </c>
      <c r="Z203" s="22"/>
      <c r="AA203" s="19" t="str">
        <f t="shared" si="92"/>
        <v/>
      </c>
      <c r="AB203" s="19" t="str">
        <f t="shared" si="93"/>
        <v xml:space="preserve"> </v>
      </c>
      <c r="AC203" s="19" t="str">
        <f t="shared" si="94"/>
        <v/>
      </c>
      <c r="AD203" s="19" t="str">
        <f t="shared" si="95"/>
        <v xml:space="preserve"> </v>
      </c>
      <c r="AE203" s="114" t="str">
        <f t="shared" si="96"/>
        <v xml:space="preserve"> </v>
      </c>
      <c r="AF203" s="19" t="str">
        <f t="shared" si="97"/>
        <v xml:space="preserve"> </v>
      </c>
      <c r="AG203" s="560">
        <f t="shared" si="98"/>
        <v>0</v>
      </c>
      <c r="AH203" s="45" t="str">
        <f t="shared" si="99"/>
        <v xml:space="preserve"> </v>
      </c>
      <c r="AI203" s="34" t="str">
        <f>IFERROR(IF((INDEX('[3]Riesgos de Corrupción'!$B$11:$V$102,MATCH('Controles de Corrupción'!C203,'[3]Riesgos de Corrupción'!$B$11:$B$102,0),17)-AH203&lt;=1),"Rara vez",IF((INDEX('[3]Riesgos de Corrupción'!$B$11:$V$102,MATCH('Controles de Corrupción'!C203,'[3]Riesgos de Corrupción'!$B$11:$B$102,0),17)-AH203&lt;=2),"Improbable",IF((INDEX('[3]Riesgos de Corrupción'!$B$11:$V$102,MATCH('Controles de Corrupción'!C203,'[3]Riesgos de Corrupción'!$B$11:$B$102,0),17)-AH203&lt;=3),"Posible",IF((INDEX('[3]Riesgos de Corrupción'!$B$11:$V$102,MATCH('Controles de Corrupción'!C203,'[3]Riesgos de Corrupción'!$B$11:$B$102,0),17)-AH203&lt;=4),"Probable",IF((INDEX('[3]Riesgos de Corrupción'!$B$11:$V$102,MATCH('Controles de Corrupción'!C203,'[3]Riesgos de Corrupción'!$B$11:$B$102,0),17)-AH203&lt;=5),"Casi seguro")))))," ")</f>
        <v xml:space="preserve"> </v>
      </c>
      <c r="AJ203" s="8" t="str">
        <f>IFERROR(IF(OR(AND(AF203="Fuerte",H203="No disminuye"),AND(AF203="Moderado",H203="Indirectamente"),AND(AF203="Moderado",H203="No disminuye"),AND(INDEX('[3]Riesgos de Corrupción'!$B$11:$BN$102,MATCH('Controles de Corrupción'!C203,'[3]Riesgos de Corrupción'!$B$11:$B$102,0),63)="Moderado")),0,IF(OR(AND(AF203="Fuerte",H203="Indirectamente"),AND(AF203="Moderado",H203="Directamente"),AND(INDEX('[3]Riesgos de Corrupción'!$B$11:$BN$102,MATCH('Controles de Corrupción'!C203,'[3]Riesgos de Corrupción'!$B$11:$B$102,0),63)="Mayor")),1,IF(AND(AF203="Fuerte",H203="Directamente",AND(INDEX('[3]Riesgos de Corrupción'!$B$11:$BN$102,MATCH('Controles de Corrupción'!C203,'[3]Riesgos de Corrupción'!$B$11:$B$102,0),63)="Catastrófico")),2)))," ")</f>
        <v xml:space="preserve"> </v>
      </c>
      <c r="AK203" s="19" t="str">
        <f t="shared" si="100"/>
        <v xml:space="preserve"> </v>
      </c>
      <c r="AL203" s="19" t="str">
        <f>IFERROR(IF((INDEX('[3]Riesgos de Corrupción'!$B$11:$BN$102,MATCH('Controles de Corrupción'!C203,'[3]Riesgos de Corrupción'!$B$11:$B$102,0),62)-AK203&lt;=3),"Moderado",IF((INDEX('[3]Riesgos de Corrupción'!$B$11:$BN$102,MATCH('Controles de Corrupción'!C203,'[3]Riesgos de Corrupción'!$B$11:$B$102,0),62)-AK203&lt;=4),"Mayor",IF((INDEX('[3]Riesgos de Corrupción'!$B$11:$BN$102,MATCH('Controles de Corrupción'!C203,'[3]Riesgos de Corrupción'!$B$11:$B$102,0),62)-AK203&lt;=5),"Catastrófico")))," ")</f>
        <v xml:space="preserve"> </v>
      </c>
      <c r="AM203" s="19" t="str">
        <f t="shared" si="101"/>
        <v xml:space="preserve"> </v>
      </c>
      <c r="AN203" s="21" t="str">
        <f t="shared" si="102"/>
        <v xml:space="preserve"> </v>
      </c>
      <c r="AO203" s="70"/>
      <c r="AP203" s="454"/>
      <c r="AQ203" s="454"/>
      <c r="AR203" s="454"/>
      <c r="AS203" s="454"/>
      <c r="AT203" s="454"/>
      <c r="AU203" s="454"/>
      <c r="AV203" s="454"/>
      <c r="AW203" s="427"/>
      <c r="AX203" s="357"/>
      <c r="AY203" s="70"/>
      <c r="AZ203" s="70"/>
    </row>
    <row r="204" spans="2:52" ht="57.75" customHeight="1" x14ac:dyDescent="0.3">
      <c r="B204" s="444" t="str">
        <f t="shared" si="81"/>
        <v>-</v>
      </c>
      <c r="C204" s="18"/>
      <c r="D204" s="23"/>
      <c r="E204" s="22"/>
      <c r="F204" s="117"/>
      <c r="G204" s="116"/>
      <c r="H204" s="22"/>
      <c r="I204" s="18"/>
      <c r="J204" s="348">
        <f t="shared" si="82"/>
        <v>0</v>
      </c>
      <c r="K204" s="18"/>
      <c r="L204" s="348">
        <f t="shared" si="83"/>
        <v>0</v>
      </c>
      <c r="M204" s="18"/>
      <c r="N204" s="348">
        <f t="shared" si="84"/>
        <v>0</v>
      </c>
      <c r="O204" s="18"/>
      <c r="P204" s="348">
        <f t="shared" si="85"/>
        <v>0</v>
      </c>
      <c r="Q204" s="18"/>
      <c r="R204" s="348">
        <f t="shared" si="86"/>
        <v>0</v>
      </c>
      <c r="S204" s="18"/>
      <c r="T204" s="348">
        <f t="shared" si="87"/>
        <v>0</v>
      </c>
      <c r="U204" s="18"/>
      <c r="V204" s="348">
        <f t="shared" si="88"/>
        <v>0</v>
      </c>
      <c r="W204" s="19" t="str">
        <f t="shared" si="89"/>
        <v xml:space="preserve"> </v>
      </c>
      <c r="X204" s="19" t="str">
        <f t="shared" si="90"/>
        <v xml:space="preserve"> </v>
      </c>
      <c r="Y204" s="19" t="str">
        <f t="shared" si="91"/>
        <v/>
      </c>
      <c r="Z204" s="22"/>
      <c r="AA204" s="19" t="str">
        <f t="shared" si="92"/>
        <v/>
      </c>
      <c r="AB204" s="19" t="str">
        <f t="shared" si="93"/>
        <v xml:space="preserve"> </v>
      </c>
      <c r="AC204" s="19" t="str">
        <f t="shared" si="94"/>
        <v/>
      </c>
      <c r="AD204" s="19" t="str">
        <f t="shared" si="95"/>
        <v xml:space="preserve"> </v>
      </c>
      <c r="AE204" s="114" t="str">
        <f t="shared" si="96"/>
        <v xml:space="preserve"> </v>
      </c>
      <c r="AF204" s="19" t="str">
        <f t="shared" si="97"/>
        <v xml:space="preserve"> </v>
      </c>
      <c r="AG204" s="560">
        <f t="shared" si="98"/>
        <v>0</v>
      </c>
      <c r="AH204" s="45" t="str">
        <f t="shared" si="99"/>
        <v xml:space="preserve"> </v>
      </c>
      <c r="AI204" s="34" t="str">
        <f>IFERROR(IF((INDEX('[3]Riesgos de Corrupción'!$B$11:$V$102,MATCH('Controles de Corrupción'!C204,'[3]Riesgos de Corrupción'!$B$11:$B$102,0),17)-AH204&lt;=1),"Rara vez",IF((INDEX('[3]Riesgos de Corrupción'!$B$11:$V$102,MATCH('Controles de Corrupción'!C204,'[3]Riesgos de Corrupción'!$B$11:$B$102,0),17)-AH204&lt;=2),"Improbable",IF((INDEX('[3]Riesgos de Corrupción'!$B$11:$V$102,MATCH('Controles de Corrupción'!C204,'[3]Riesgos de Corrupción'!$B$11:$B$102,0),17)-AH204&lt;=3),"Posible",IF((INDEX('[3]Riesgos de Corrupción'!$B$11:$V$102,MATCH('Controles de Corrupción'!C204,'[3]Riesgos de Corrupción'!$B$11:$B$102,0),17)-AH204&lt;=4),"Probable",IF((INDEX('[3]Riesgos de Corrupción'!$B$11:$V$102,MATCH('Controles de Corrupción'!C204,'[3]Riesgos de Corrupción'!$B$11:$B$102,0),17)-AH204&lt;=5),"Casi seguro")))))," ")</f>
        <v xml:space="preserve"> </v>
      </c>
      <c r="AJ204" s="8" t="str">
        <f>IFERROR(IF(OR(AND(AF204="Fuerte",H204="No disminuye"),AND(AF204="Moderado",H204="Indirectamente"),AND(AF204="Moderado",H204="No disminuye"),AND(INDEX('[3]Riesgos de Corrupción'!$B$11:$BN$102,MATCH('Controles de Corrupción'!C204,'[3]Riesgos de Corrupción'!$B$11:$B$102,0),63)="Moderado")),0,IF(OR(AND(AF204="Fuerte",H204="Indirectamente"),AND(AF204="Moderado",H204="Directamente"),AND(INDEX('[3]Riesgos de Corrupción'!$B$11:$BN$102,MATCH('Controles de Corrupción'!C204,'[3]Riesgos de Corrupción'!$B$11:$B$102,0),63)="Mayor")),1,IF(AND(AF204="Fuerte",H204="Directamente",AND(INDEX('[3]Riesgos de Corrupción'!$B$11:$BN$102,MATCH('Controles de Corrupción'!C204,'[3]Riesgos de Corrupción'!$B$11:$B$102,0),63)="Catastrófico")),2)))," ")</f>
        <v xml:space="preserve"> </v>
      </c>
      <c r="AK204" s="19" t="str">
        <f t="shared" si="100"/>
        <v xml:space="preserve"> </v>
      </c>
      <c r="AL204" s="19" t="str">
        <f>IFERROR(IF((INDEX('[3]Riesgos de Corrupción'!$B$11:$BN$102,MATCH('Controles de Corrupción'!C204,'[3]Riesgos de Corrupción'!$B$11:$B$102,0),62)-AK204&lt;=3),"Moderado",IF((INDEX('[3]Riesgos de Corrupción'!$B$11:$BN$102,MATCH('Controles de Corrupción'!C204,'[3]Riesgos de Corrupción'!$B$11:$B$102,0),62)-AK204&lt;=4),"Mayor",IF((INDEX('[3]Riesgos de Corrupción'!$B$11:$BN$102,MATCH('Controles de Corrupción'!C204,'[3]Riesgos de Corrupción'!$B$11:$B$102,0),62)-AK204&lt;=5),"Catastrófico")))," ")</f>
        <v xml:space="preserve"> </v>
      </c>
      <c r="AM204" s="19" t="str">
        <f t="shared" si="101"/>
        <v xml:space="preserve"> </v>
      </c>
      <c r="AN204" s="21" t="str">
        <f t="shared" si="102"/>
        <v xml:space="preserve"> </v>
      </c>
      <c r="AO204" s="70"/>
      <c r="AP204" s="454"/>
      <c r="AQ204" s="454"/>
      <c r="AR204" s="454"/>
      <c r="AS204" s="454"/>
      <c r="AT204" s="454"/>
      <c r="AU204" s="454"/>
      <c r="AV204" s="454"/>
      <c r="AW204" s="427"/>
      <c r="AX204" s="357"/>
      <c r="AY204" s="70"/>
      <c r="AZ204" s="70"/>
    </row>
    <row r="205" spans="2:52" ht="57.75" customHeight="1" x14ac:dyDescent="0.3">
      <c r="B205" s="444" t="str">
        <f t="shared" si="81"/>
        <v>-</v>
      </c>
      <c r="C205" s="18"/>
      <c r="D205" s="23"/>
      <c r="E205" s="22"/>
      <c r="F205" s="117"/>
      <c r="G205" s="116"/>
      <c r="H205" s="22"/>
      <c r="I205" s="18"/>
      <c r="J205" s="348">
        <f t="shared" si="82"/>
        <v>0</v>
      </c>
      <c r="K205" s="18"/>
      <c r="L205" s="348">
        <f t="shared" si="83"/>
        <v>0</v>
      </c>
      <c r="M205" s="18"/>
      <c r="N205" s="348">
        <f t="shared" si="84"/>
        <v>0</v>
      </c>
      <c r="O205" s="18"/>
      <c r="P205" s="348">
        <f t="shared" si="85"/>
        <v>0</v>
      </c>
      <c r="Q205" s="18"/>
      <c r="R205" s="348">
        <f t="shared" si="86"/>
        <v>0</v>
      </c>
      <c r="S205" s="18"/>
      <c r="T205" s="348">
        <f t="shared" si="87"/>
        <v>0</v>
      </c>
      <c r="U205" s="18"/>
      <c r="V205" s="348">
        <f t="shared" si="88"/>
        <v>0</v>
      </c>
      <c r="W205" s="19" t="str">
        <f t="shared" si="89"/>
        <v xml:space="preserve"> </v>
      </c>
      <c r="X205" s="19" t="str">
        <f t="shared" si="90"/>
        <v xml:space="preserve"> </v>
      </c>
      <c r="Y205" s="19" t="str">
        <f t="shared" si="91"/>
        <v/>
      </c>
      <c r="Z205" s="22"/>
      <c r="AA205" s="19" t="str">
        <f t="shared" si="92"/>
        <v/>
      </c>
      <c r="AB205" s="19" t="str">
        <f t="shared" si="93"/>
        <v xml:space="preserve"> </v>
      </c>
      <c r="AC205" s="19" t="str">
        <f t="shared" si="94"/>
        <v/>
      </c>
      <c r="AD205" s="19" t="str">
        <f t="shared" si="95"/>
        <v xml:space="preserve"> </v>
      </c>
      <c r="AE205" s="114" t="str">
        <f t="shared" si="96"/>
        <v xml:space="preserve"> </v>
      </c>
      <c r="AF205" s="19" t="str">
        <f t="shared" si="97"/>
        <v xml:space="preserve"> </v>
      </c>
      <c r="AG205" s="560">
        <f t="shared" si="98"/>
        <v>0</v>
      </c>
      <c r="AH205" s="45" t="str">
        <f t="shared" si="99"/>
        <v xml:space="preserve"> </v>
      </c>
      <c r="AI205" s="34" t="str">
        <f>IFERROR(IF((INDEX('[3]Riesgos de Corrupción'!$B$11:$V$102,MATCH('Controles de Corrupción'!C205,'[3]Riesgos de Corrupción'!$B$11:$B$102,0),17)-AH205&lt;=1),"Rara vez",IF((INDEX('[3]Riesgos de Corrupción'!$B$11:$V$102,MATCH('Controles de Corrupción'!C205,'[3]Riesgos de Corrupción'!$B$11:$B$102,0),17)-AH205&lt;=2),"Improbable",IF((INDEX('[3]Riesgos de Corrupción'!$B$11:$V$102,MATCH('Controles de Corrupción'!C205,'[3]Riesgos de Corrupción'!$B$11:$B$102,0),17)-AH205&lt;=3),"Posible",IF((INDEX('[3]Riesgos de Corrupción'!$B$11:$V$102,MATCH('Controles de Corrupción'!C205,'[3]Riesgos de Corrupción'!$B$11:$B$102,0),17)-AH205&lt;=4),"Probable",IF((INDEX('[3]Riesgos de Corrupción'!$B$11:$V$102,MATCH('Controles de Corrupción'!C205,'[3]Riesgos de Corrupción'!$B$11:$B$102,0),17)-AH205&lt;=5),"Casi seguro")))))," ")</f>
        <v xml:space="preserve"> </v>
      </c>
      <c r="AJ205" s="8" t="str">
        <f>IFERROR(IF(OR(AND(AF205="Fuerte",H205="No disminuye"),AND(AF205="Moderado",H205="Indirectamente"),AND(AF205="Moderado",H205="No disminuye"),AND(INDEX('[3]Riesgos de Corrupción'!$B$11:$BN$102,MATCH('Controles de Corrupción'!C205,'[3]Riesgos de Corrupción'!$B$11:$B$102,0),63)="Moderado")),0,IF(OR(AND(AF205="Fuerte",H205="Indirectamente"),AND(AF205="Moderado",H205="Directamente"),AND(INDEX('[3]Riesgos de Corrupción'!$B$11:$BN$102,MATCH('Controles de Corrupción'!C205,'[3]Riesgos de Corrupción'!$B$11:$B$102,0),63)="Mayor")),1,IF(AND(AF205="Fuerte",H205="Directamente",AND(INDEX('[3]Riesgos de Corrupción'!$B$11:$BN$102,MATCH('Controles de Corrupción'!C205,'[3]Riesgos de Corrupción'!$B$11:$B$102,0),63)="Catastrófico")),2)))," ")</f>
        <v xml:space="preserve"> </v>
      </c>
      <c r="AK205" s="19" t="str">
        <f t="shared" si="100"/>
        <v xml:space="preserve"> </v>
      </c>
      <c r="AL205" s="19" t="str">
        <f>IFERROR(IF((INDEX('[3]Riesgos de Corrupción'!$B$11:$BN$102,MATCH('Controles de Corrupción'!C205,'[3]Riesgos de Corrupción'!$B$11:$B$102,0),62)-AK205&lt;=3),"Moderado",IF((INDEX('[3]Riesgos de Corrupción'!$B$11:$BN$102,MATCH('Controles de Corrupción'!C205,'[3]Riesgos de Corrupción'!$B$11:$B$102,0),62)-AK205&lt;=4),"Mayor",IF((INDEX('[3]Riesgos de Corrupción'!$B$11:$BN$102,MATCH('Controles de Corrupción'!C205,'[3]Riesgos de Corrupción'!$B$11:$B$102,0),62)-AK205&lt;=5),"Catastrófico")))," ")</f>
        <v xml:space="preserve"> </v>
      </c>
      <c r="AM205" s="19" t="str">
        <f t="shared" si="101"/>
        <v xml:space="preserve"> </v>
      </c>
      <c r="AN205" s="21" t="str">
        <f t="shared" si="102"/>
        <v xml:space="preserve"> </v>
      </c>
      <c r="AO205" s="70"/>
      <c r="AP205" s="454"/>
      <c r="AQ205" s="454"/>
      <c r="AR205" s="454"/>
      <c r="AS205" s="454"/>
      <c r="AT205" s="454"/>
      <c r="AU205" s="454"/>
      <c r="AV205" s="454"/>
      <c r="AW205" s="427"/>
      <c r="AX205" s="357"/>
      <c r="AY205" s="70"/>
      <c r="AZ205" s="70"/>
    </row>
    <row r="206" spans="2:52" ht="57.75" customHeight="1" x14ac:dyDescent="0.3">
      <c r="B206" s="444" t="str">
        <f t="shared" si="81"/>
        <v>-</v>
      </c>
      <c r="C206" s="18"/>
      <c r="D206" s="23"/>
      <c r="E206" s="22"/>
      <c r="F206" s="117"/>
      <c r="G206" s="116"/>
      <c r="H206" s="22"/>
      <c r="I206" s="18"/>
      <c r="J206" s="348">
        <f t="shared" si="82"/>
        <v>0</v>
      </c>
      <c r="K206" s="18"/>
      <c r="L206" s="348">
        <f t="shared" si="83"/>
        <v>0</v>
      </c>
      <c r="M206" s="18"/>
      <c r="N206" s="348">
        <f t="shared" si="84"/>
        <v>0</v>
      </c>
      <c r="O206" s="18"/>
      <c r="P206" s="348">
        <f t="shared" si="85"/>
        <v>0</v>
      </c>
      <c r="Q206" s="18"/>
      <c r="R206" s="348">
        <f t="shared" si="86"/>
        <v>0</v>
      </c>
      <c r="S206" s="18"/>
      <c r="T206" s="348">
        <f t="shared" si="87"/>
        <v>0</v>
      </c>
      <c r="U206" s="18"/>
      <c r="V206" s="348">
        <f t="shared" si="88"/>
        <v>0</v>
      </c>
      <c r="W206" s="19" t="str">
        <f t="shared" si="89"/>
        <v xml:space="preserve"> </v>
      </c>
      <c r="X206" s="19" t="str">
        <f t="shared" si="90"/>
        <v xml:space="preserve"> </v>
      </c>
      <c r="Y206" s="19" t="str">
        <f t="shared" si="91"/>
        <v/>
      </c>
      <c r="Z206" s="22"/>
      <c r="AA206" s="19" t="str">
        <f t="shared" si="92"/>
        <v/>
      </c>
      <c r="AB206" s="19" t="str">
        <f t="shared" si="93"/>
        <v xml:space="preserve"> </v>
      </c>
      <c r="AC206" s="19" t="str">
        <f t="shared" si="94"/>
        <v/>
      </c>
      <c r="AD206" s="19" t="str">
        <f t="shared" si="95"/>
        <v xml:space="preserve"> </v>
      </c>
      <c r="AE206" s="114" t="str">
        <f t="shared" si="96"/>
        <v xml:space="preserve"> </v>
      </c>
      <c r="AF206" s="19" t="str">
        <f t="shared" si="97"/>
        <v xml:space="preserve"> </v>
      </c>
      <c r="AG206" s="560">
        <f t="shared" si="98"/>
        <v>0</v>
      </c>
      <c r="AH206" s="45" t="str">
        <f t="shared" si="99"/>
        <v xml:space="preserve"> </v>
      </c>
      <c r="AI206" s="34" t="str">
        <f>IFERROR(IF((INDEX('[3]Riesgos de Corrupción'!$B$11:$V$102,MATCH('Controles de Corrupción'!C206,'[3]Riesgos de Corrupción'!$B$11:$B$102,0),17)-AH206&lt;=1),"Rara vez",IF((INDEX('[3]Riesgos de Corrupción'!$B$11:$V$102,MATCH('Controles de Corrupción'!C206,'[3]Riesgos de Corrupción'!$B$11:$B$102,0),17)-AH206&lt;=2),"Improbable",IF((INDEX('[3]Riesgos de Corrupción'!$B$11:$V$102,MATCH('Controles de Corrupción'!C206,'[3]Riesgos de Corrupción'!$B$11:$B$102,0),17)-AH206&lt;=3),"Posible",IF((INDEX('[3]Riesgos de Corrupción'!$B$11:$V$102,MATCH('Controles de Corrupción'!C206,'[3]Riesgos de Corrupción'!$B$11:$B$102,0),17)-AH206&lt;=4),"Probable",IF((INDEX('[3]Riesgos de Corrupción'!$B$11:$V$102,MATCH('Controles de Corrupción'!C206,'[3]Riesgos de Corrupción'!$B$11:$B$102,0),17)-AH206&lt;=5),"Casi seguro")))))," ")</f>
        <v xml:space="preserve"> </v>
      </c>
      <c r="AJ206" s="8" t="str">
        <f>IFERROR(IF(OR(AND(AF206="Fuerte",H206="No disminuye"),AND(AF206="Moderado",H206="Indirectamente"),AND(AF206="Moderado",H206="No disminuye"),AND(INDEX('[3]Riesgos de Corrupción'!$B$11:$BN$102,MATCH('Controles de Corrupción'!C206,'[3]Riesgos de Corrupción'!$B$11:$B$102,0),63)="Moderado")),0,IF(OR(AND(AF206="Fuerte",H206="Indirectamente"),AND(AF206="Moderado",H206="Directamente"),AND(INDEX('[3]Riesgos de Corrupción'!$B$11:$BN$102,MATCH('Controles de Corrupción'!C206,'[3]Riesgos de Corrupción'!$B$11:$B$102,0),63)="Mayor")),1,IF(AND(AF206="Fuerte",H206="Directamente",AND(INDEX('[3]Riesgos de Corrupción'!$B$11:$BN$102,MATCH('Controles de Corrupción'!C206,'[3]Riesgos de Corrupción'!$B$11:$B$102,0),63)="Catastrófico")),2)))," ")</f>
        <v xml:space="preserve"> </v>
      </c>
      <c r="AK206" s="19" t="str">
        <f t="shared" si="100"/>
        <v xml:space="preserve"> </v>
      </c>
      <c r="AL206" s="19" t="str">
        <f>IFERROR(IF((INDEX('[3]Riesgos de Corrupción'!$B$11:$BN$102,MATCH('Controles de Corrupción'!C206,'[3]Riesgos de Corrupción'!$B$11:$B$102,0),62)-AK206&lt;=3),"Moderado",IF((INDEX('[3]Riesgos de Corrupción'!$B$11:$BN$102,MATCH('Controles de Corrupción'!C206,'[3]Riesgos de Corrupción'!$B$11:$B$102,0),62)-AK206&lt;=4),"Mayor",IF((INDEX('[3]Riesgos de Corrupción'!$B$11:$BN$102,MATCH('Controles de Corrupción'!C206,'[3]Riesgos de Corrupción'!$B$11:$B$102,0),62)-AK206&lt;=5),"Catastrófico")))," ")</f>
        <v xml:space="preserve"> </v>
      </c>
      <c r="AM206" s="19" t="str">
        <f t="shared" si="101"/>
        <v xml:space="preserve"> </v>
      </c>
      <c r="AN206" s="21" t="str">
        <f t="shared" si="102"/>
        <v xml:space="preserve"> </v>
      </c>
      <c r="AO206" s="70"/>
      <c r="AP206" s="454"/>
      <c r="AQ206" s="454"/>
      <c r="AR206" s="454"/>
      <c r="AS206" s="454"/>
      <c r="AT206" s="454"/>
      <c r="AU206" s="454"/>
      <c r="AV206" s="454"/>
      <c r="AW206" s="427"/>
      <c r="AX206" s="357"/>
      <c r="AY206" s="70"/>
      <c r="AZ206" s="70"/>
    </row>
    <row r="207" spans="2:52" ht="57.75" customHeight="1" x14ac:dyDescent="0.3">
      <c r="B207" s="444" t="str">
        <f t="shared" si="81"/>
        <v>-</v>
      </c>
      <c r="C207" s="18"/>
      <c r="D207" s="23"/>
      <c r="E207" s="22"/>
      <c r="F207" s="117"/>
      <c r="G207" s="116"/>
      <c r="H207" s="22"/>
      <c r="I207" s="18"/>
      <c r="J207" s="348">
        <f t="shared" si="82"/>
        <v>0</v>
      </c>
      <c r="K207" s="18"/>
      <c r="L207" s="348">
        <f t="shared" si="83"/>
        <v>0</v>
      </c>
      <c r="M207" s="18"/>
      <c r="N207" s="348">
        <f t="shared" si="84"/>
        <v>0</v>
      </c>
      <c r="O207" s="18"/>
      <c r="P207" s="348">
        <f t="shared" si="85"/>
        <v>0</v>
      </c>
      <c r="Q207" s="18"/>
      <c r="R207" s="348">
        <f t="shared" si="86"/>
        <v>0</v>
      </c>
      <c r="S207" s="18"/>
      <c r="T207" s="348">
        <f t="shared" si="87"/>
        <v>0</v>
      </c>
      <c r="U207" s="18"/>
      <c r="V207" s="348">
        <f t="shared" si="88"/>
        <v>0</v>
      </c>
      <c r="W207" s="19" t="str">
        <f t="shared" si="89"/>
        <v xml:space="preserve"> </v>
      </c>
      <c r="X207" s="19" t="str">
        <f t="shared" si="90"/>
        <v xml:space="preserve"> </v>
      </c>
      <c r="Y207" s="19" t="str">
        <f t="shared" si="91"/>
        <v/>
      </c>
      <c r="Z207" s="22"/>
      <c r="AA207" s="19" t="str">
        <f t="shared" si="92"/>
        <v/>
      </c>
      <c r="AB207" s="19" t="str">
        <f t="shared" si="93"/>
        <v xml:space="preserve"> </v>
      </c>
      <c r="AC207" s="19" t="str">
        <f t="shared" si="94"/>
        <v/>
      </c>
      <c r="AD207" s="19" t="str">
        <f t="shared" si="95"/>
        <v xml:space="preserve"> </v>
      </c>
      <c r="AE207" s="114" t="str">
        <f t="shared" si="96"/>
        <v xml:space="preserve"> </v>
      </c>
      <c r="AF207" s="19" t="str">
        <f t="shared" si="97"/>
        <v xml:space="preserve"> </v>
      </c>
      <c r="AG207" s="560">
        <f t="shared" si="98"/>
        <v>0</v>
      </c>
      <c r="AH207" s="45" t="str">
        <f t="shared" si="99"/>
        <v xml:space="preserve"> </v>
      </c>
      <c r="AI207" s="34" t="str">
        <f>IFERROR(IF((INDEX('[3]Riesgos de Corrupción'!$B$11:$V$102,MATCH('Controles de Corrupción'!C207,'[3]Riesgos de Corrupción'!$B$11:$B$102,0),17)-AH207&lt;=1),"Rara vez",IF((INDEX('[3]Riesgos de Corrupción'!$B$11:$V$102,MATCH('Controles de Corrupción'!C207,'[3]Riesgos de Corrupción'!$B$11:$B$102,0),17)-AH207&lt;=2),"Improbable",IF((INDEX('[3]Riesgos de Corrupción'!$B$11:$V$102,MATCH('Controles de Corrupción'!C207,'[3]Riesgos de Corrupción'!$B$11:$B$102,0),17)-AH207&lt;=3),"Posible",IF((INDEX('[3]Riesgos de Corrupción'!$B$11:$V$102,MATCH('Controles de Corrupción'!C207,'[3]Riesgos de Corrupción'!$B$11:$B$102,0),17)-AH207&lt;=4),"Probable",IF((INDEX('[3]Riesgos de Corrupción'!$B$11:$V$102,MATCH('Controles de Corrupción'!C207,'[3]Riesgos de Corrupción'!$B$11:$B$102,0),17)-AH207&lt;=5),"Casi seguro")))))," ")</f>
        <v xml:space="preserve"> </v>
      </c>
      <c r="AJ207" s="8" t="str">
        <f>IFERROR(IF(OR(AND(AF207="Fuerte",H207="No disminuye"),AND(AF207="Moderado",H207="Indirectamente"),AND(AF207="Moderado",H207="No disminuye"),AND(INDEX('[3]Riesgos de Corrupción'!$B$11:$BN$102,MATCH('Controles de Corrupción'!C207,'[3]Riesgos de Corrupción'!$B$11:$B$102,0),63)="Moderado")),0,IF(OR(AND(AF207="Fuerte",H207="Indirectamente"),AND(AF207="Moderado",H207="Directamente"),AND(INDEX('[3]Riesgos de Corrupción'!$B$11:$BN$102,MATCH('Controles de Corrupción'!C207,'[3]Riesgos de Corrupción'!$B$11:$B$102,0),63)="Mayor")),1,IF(AND(AF207="Fuerte",H207="Directamente",AND(INDEX('[3]Riesgos de Corrupción'!$B$11:$BN$102,MATCH('Controles de Corrupción'!C207,'[3]Riesgos de Corrupción'!$B$11:$B$102,0),63)="Catastrófico")),2)))," ")</f>
        <v xml:space="preserve"> </v>
      </c>
      <c r="AK207" s="19" t="str">
        <f t="shared" si="100"/>
        <v xml:space="preserve"> </v>
      </c>
      <c r="AL207" s="19" t="str">
        <f>IFERROR(IF((INDEX('[3]Riesgos de Corrupción'!$B$11:$BN$102,MATCH('Controles de Corrupción'!C207,'[3]Riesgos de Corrupción'!$B$11:$B$102,0),62)-AK207&lt;=3),"Moderado",IF((INDEX('[3]Riesgos de Corrupción'!$B$11:$BN$102,MATCH('Controles de Corrupción'!C207,'[3]Riesgos de Corrupción'!$B$11:$B$102,0),62)-AK207&lt;=4),"Mayor",IF((INDEX('[3]Riesgos de Corrupción'!$B$11:$BN$102,MATCH('Controles de Corrupción'!C207,'[3]Riesgos de Corrupción'!$B$11:$B$102,0),62)-AK207&lt;=5),"Catastrófico")))," ")</f>
        <v xml:space="preserve"> </v>
      </c>
      <c r="AM207" s="19" t="str">
        <f t="shared" si="101"/>
        <v xml:space="preserve"> </v>
      </c>
      <c r="AN207" s="21" t="str">
        <f t="shared" si="102"/>
        <v xml:space="preserve"> </v>
      </c>
      <c r="AO207" s="70"/>
      <c r="AP207" s="454"/>
      <c r="AQ207" s="454"/>
      <c r="AR207" s="454"/>
      <c r="AS207" s="454"/>
      <c r="AT207" s="454"/>
      <c r="AU207" s="454"/>
      <c r="AV207" s="454"/>
      <c r="AW207" s="427"/>
      <c r="AX207" s="357"/>
      <c r="AY207" s="70"/>
      <c r="AZ207" s="70"/>
    </row>
    <row r="208" spans="2:52" ht="57.75" customHeight="1" x14ac:dyDescent="0.3">
      <c r="B208" s="444" t="str">
        <f t="shared" si="81"/>
        <v>-</v>
      </c>
      <c r="C208" s="18"/>
      <c r="D208" s="23"/>
      <c r="E208" s="22"/>
      <c r="F208" s="117"/>
      <c r="G208" s="116"/>
      <c r="H208" s="22"/>
      <c r="I208" s="18"/>
      <c r="J208" s="348">
        <f t="shared" si="82"/>
        <v>0</v>
      </c>
      <c r="K208" s="18"/>
      <c r="L208" s="348">
        <f t="shared" si="83"/>
        <v>0</v>
      </c>
      <c r="M208" s="18"/>
      <c r="N208" s="348">
        <f t="shared" si="84"/>
        <v>0</v>
      </c>
      <c r="O208" s="18"/>
      <c r="P208" s="348">
        <f t="shared" si="85"/>
        <v>0</v>
      </c>
      <c r="Q208" s="18"/>
      <c r="R208" s="348">
        <f t="shared" si="86"/>
        <v>0</v>
      </c>
      <c r="S208" s="18"/>
      <c r="T208" s="348">
        <f t="shared" si="87"/>
        <v>0</v>
      </c>
      <c r="U208" s="18"/>
      <c r="V208" s="348">
        <f t="shared" si="88"/>
        <v>0</v>
      </c>
      <c r="W208" s="19" t="str">
        <f t="shared" si="89"/>
        <v xml:space="preserve"> </v>
      </c>
      <c r="X208" s="19" t="str">
        <f t="shared" si="90"/>
        <v xml:space="preserve"> </v>
      </c>
      <c r="Y208" s="19" t="str">
        <f t="shared" si="91"/>
        <v/>
      </c>
      <c r="Z208" s="22"/>
      <c r="AA208" s="19" t="str">
        <f t="shared" si="92"/>
        <v/>
      </c>
      <c r="AB208" s="19" t="str">
        <f t="shared" si="93"/>
        <v xml:space="preserve"> </v>
      </c>
      <c r="AC208" s="19" t="str">
        <f t="shared" si="94"/>
        <v/>
      </c>
      <c r="AD208" s="19" t="str">
        <f t="shared" si="95"/>
        <v xml:space="preserve"> </v>
      </c>
      <c r="AE208" s="114" t="str">
        <f t="shared" si="96"/>
        <v xml:space="preserve"> </v>
      </c>
      <c r="AF208" s="19" t="str">
        <f t="shared" si="97"/>
        <v xml:space="preserve"> </v>
      </c>
      <c r="AG208" s="560">
        <f t="shared" si="98"/>
        <v>0</v>
      </c>
      <c r="AH208" s="45" t="str">
        <f t="shared" si="99"/>
        <v xml:space="preserve"> </v>
      </c>
      <c r="AI208" s="34" t="str">
        <f>IFERROR(IF((INDEX('[3]Riesgos de Corrupción'!$B$11:$V$102,MATCH('Controles de Corrupción'!C208,'[3]Riesgos de Corrupción'!$B$11:$B$102,0),17)-AH208&lt;=1),"Rara vez",IF((INDEX('[3]Riesgos de Corrupción'!$B$11:$V$102,MATCH('Controles de Corrupción'!C208,'[3]Riesgos de Corrupción'!$B$11:$B$102,0),17)-AH208&lt;=2),"Improbable",IF((INDEX('[3]Riesgos de Corrupción'!$B$11:$V$102,MATCH('Controles de Corrupción'!C208,'[3]Riesgos de Corrupción'!$B$11:$B$102,0),17)-AH208&lt;=3),"Posible",IF((INDEX('[3]Riesgos de Corrupción'!$B$11:$V$102,MATCH('Controles de Corrupción'!C208,'[3]Riesgos de Corrupción'!$B$11:$B$102,0),17)-AH208&lt;=4),"Probable",IF((INDEX('[3]Riesgos de Corrupción'!$B$11:$V$102,MATCH('Controles de Corrupción'!C208,'[3]Riesgos de Corrupción'!$B$11:$B$102,0),17)-AH208&lt;=5),"Casi seguro")))))," ")</f>
        <v xml:space="preserve"> </v>
      </c>
      <c r="AJ208" s="8" t="str">
        <f>IFERROR(IF(OR(AND(AF208="Fuerte",H208="No disminuye"),AND(AF208="Moderado",H208="Indirectamente"),AND(AF208="Moderado",H208="No disminuye"),AND(INDEX('[3]Riesgos de Corrupción'!$B$11:$BN$102,MATCH('Controles de Corrupción'!C208,'[3]Riesgos de Corrupción'!$B$11:$B$102,0),63)="Moderado")),0,IF(OR(AND(AF208="Fuerte",H208="Indirectamente"),AND(AF208="Moderado",H208="Directamente"),AND(INDEX('[3]Riesgos de Corrupción'!$B$11:$BN$102,MATCH('Controles de Corrupción'!C208,'[3]Riesgos de Corrupción'!$B$11:$B$102,0),63)="Mayor")),1,IF(AND(AF208="Fuerte",H208="Directamente",AND(INDEX('[3]Riesgos de Corrupción'!$B$11:$BN$102,MATCH('Controles de Corrupción'!C208,'[3]Riesgos de Corrupción'!$B$11:$B$102,0),63)="Catastrófico")),2)))," ")</f>
        <v xml:space="preserve"> </v>
      </c>
      <c r="AK208" s="19" t="str">
        <f t="shared" si="100"/>
        <v xml:space="preserve"> </v>
      </c>
      <c r="AL208" s="19" t="str">
        <f>IFERROR(IF((INDEX('[3]Riesgos de Corrupción'!$B$11:$BN$102,MATCH('Controles de Corrupción'!C208,'[3]Riesgos de Corrupción'!$B$11:$B$102,0),62)-AK208&lt;=3),"Moderado",IF((INDEX('[3]Riesgos de Corrupción'!$B$11:$BN$102,MATCH('Controles de Corrupción'!C208,'[3]Riesgos de Corrupción'!$B$11:$B$102,0),62)-AK208&lt;=4),"Mayor",IF((INDEX('[3]Riesgos de Corrupción'!$B$11:$BN$102,MATCH('Controles de Corrupción'!C208,'[3]Riesgos de Corrupción'!$B$11:$B$102,0),62)-AK208&lt;=5),"Catastrófico")))," ")</f>
        <v xml:space="preserve"> </v>
      </c>
      <c r="AM208" s="19" t="str">
        <f t="shared" si="101"/>
        <v xml:space="preserve"> </v>
      </c>
      <c r="AN208" s="21" t="str">
        <f t="shared" si="102"/>
        <v xml:space="preserve"> </v>
      </c>
      <c r="AO208" s="70"/>
      <c r="AP208" s="454"/>
      <c r="AQ208" s="454"/>
      <c r="AR208" s="454"/>
      <c r="AS208" s="454"/>
      <c r="AT208" s="454"/>
      <c r="AU208" s="454"/>
      <c r="AV208" s="454"/>
      <c r="AW208" s="427"/>
      <c r="AX208" s="357"/>
      <c r="AY208" s="70"/>
      <c r="AZ208" s="70"/>
    </row>
    <row r="209" spans="2:52" ht="57.75" customHeight="1" x14ac:dyDescent="0.3">
      <c r="B209" s="444" t="str">
        <f t="shared" si="81"/>
        <v>-</v>
      </c>
      <c r="C209" s="18"/>
      <c r="D209" s="23"/>
      <c r="E209" s="22"/>
      <c r="F209" s="117"/>
      <c r="G209" s="116"/>
      <c r="H209" s="22"/>
      <c r="I209" s="18"/>
      <c r="J209" s="348">
        <f t="shared" si="82"/>
        <v>0</v>
      </c>
      <c r="K209" s="18"/>
      <c r="L209" s="348">
        <f t="shared" si="83"/>
        <v>0</v>
      </c>
      <c r="M209" s="18"/>
      <c r="N209" s="348">
        <f t="shared" si="84"/>
        <v>0</v>
      </c>
      <c r="O209" s="18"/>
      <c r="P209" s="348">
        <f t="shared" si="85"/>
        <v>0</v>
      </c>
      <c r="Q209" s="18"/>
      <c r="R209" s="348">
        <f t="shared" si="86"/>
        <v>0</v>
      </c>
      <c r="S209" s="18"/>
      <c r="T209" s="348">
        <f t="shared" si="87"/>
        <v>0</v>
      </c>
      <c r="U209" s="18"/>
      <c r="V209" s="348">
        <f t="shared" si="88"/>
        <v>0</v>
      </c>
      <c r="W209" s="19" t="str">
        <f t="shared" si="89"/>
        <v xml:space="preserve"> </v>
      </c>
      <c r="X209" s="19" t="str">
        <f t="shared" si="90"/>
        <v xml:space="preserve"> </v>
      </c>
      <c r="Y209" s="19" t="str">
        <f t="shared" si="91"/>
        <v/>
      </c>
      <c r="Z209" s="22"/>
      <c r="AA209" s="19" t="str">
        <f t="shared" si="92"/>
        <v/>
      </c>
      <c r="AB209" s="19" t="str">
        <f t="shared" si="93"/>
        <v xml:space="preserve"> </v>
      </c>
      <c r="AC209" s="19" t="str">
        <f t="shared" si="94"/>
        <v/>
      </c>
      <c r="AD209" s="19" t="str">
        <f t="shared" si="95"/>
        <v xml:space="preserve"> </v>
      </c>
      <c r="AE209" s="114" t="str">
        <f t="shared" si="96"/>
        <v xml:space="preserve"> </v>
      </c>
      <c r="AF209" s="19" t="str">
        <f t="shared" si="97"/>
        <v xml:space="preserve"> </v>
      </c>
      <c r="AG209" s="560">
        <f t="shared" si="98"/>
        <v>0</v>
      </c>
      <c r="AH209" s="45" t="str">
        <f t="shared" si="99"/>
        <v xml:space="preserve"> </v>
      </c>
      <c r="AI209" s="34" t="str">
        <f>IFERROR(IF((INDEX('[3]Riesgos de Corrupción'!$B$11:$V$102,MATCH('Controles de Corrupción'!C209,'[3]Riesgos de Corrupción'!$B$11:$B$102,0),17)-AH209&lt;=1),"Rara vez",IF((INDEX('[3]Riesgos de Corrupción'!$B$11:$V$102,MATCH('Controles de Corrupción'!C209,'[3]Riesgos de Corrupción'!$B$11:$B$102,0),17)-AH209&lt;=2),"Improbable",IF((INDEX('[3]Riesgos de Corrupción'!$B$11:$V$102,MATCH('Controles de Corrupción'!C209,'[3]Riesgos de Corrupción'!$B$11:$B$102,0),17)-AH209&lt;=3),"Posible",IF((INDEX('[3]Riesgos de Corrupción'!$B$11:$V$102,MATCH('Controles de Corrupción'!C209,'[3]Riesgos de Corrupción'!$B$11:$B$102,0),17)-AH209&lt;=4),"Probable",IF((INDEX('[3]Riesgos de Corrupción'!$B$11:$V$102,MATCH('Controles de Corrupción'!C209,'[3]Riesgos de Corrupción'!$B$11:$B$102,0),17)-AH209&lt;=5),"Casi seguro")))))," ")</f>
        <v xml:space="preserve"> </v>
      </c>
      <c r="AJ209" s="8" t="str">
        <f>IFERROR(IF(OR(AND(AF209="Fuerte",H209="No disminuye"),AND(AF209="Moderado",H209="Indirectamente"),AND(AF209="Moderado",H209="No disminuye"),AND(INDEX('[3]Riesgos de Corrupción'!$B$11:$BN$102,MATCH('Controles de Corrupción'!C209,'[3]Riesgos de Corrupción'!$B$11:$B$102,0),63)="Moderado")),0,IF(OR(AND(AF209="Fuerte",H209="Indirectamente"),AND(AF209="Moderado",H209="Directamente"),AND(INDEX('[3]Riesgos de Corrupción'!$B$11:$BN$102,MATCH('Controles de Corrupción'!C209,'[3]Riesgos de Corrupción'!$B$11:$B$102,0),63)="Mayor")),1,IF(AND(AF209="Fuerte",H209="Directamente",AND(INDEX('[3]Riesgos de Corrupción'!$B$11:$BN$102,MATCH('Controles de Corrupción'!C209,'[3]Riesgos de Corrupción'!$B$11:$B$102,0),63)="Catastrófico")),2)))," ")</f>
        <v xml:space="preserve"> </v>
      </c>
      <c r="AK209" s="19" t="str">
        <f t="shared" si="100"/>
        <v xml:space="preserve"> </v>
      </c>
      <c r="AL209" s="19" t="str">
        <f>IFERROR(IF((INDEX('[3]Riesgos de Corrupción'!$B$11:$BN$102,MATCH('Controles de Corrupción'!C209,'[3]Riesgos de Corrupción'!$B$11:$B$102,0),62)-AK209&lt;=3),"Moderado",IF((INDEX('[3]Riesgos de Corrupción'!$B$11:$BN$102,MATCH('Controles de Corrupción'!C209,'[3]Riesgos de Corrupción'!$B$11:$B$102,0),62)-AK209&lt;=4),"Mayor",IF((INDEX('[3]Riesgos de Corrupción'!$B$11:$BN$102,MATCH('Controles de Corrupción'!C209,'[3]Riesgos de Corrupción'!$B$11:$B$102,0),62)-AK209&lt;=5),"Catastrófico")))," ")</f>
        <v xml:space="preserve"> </v>
      </c>
      <c r="AM209" s="19" t="str">
        <f t="shared" si="101"/>
        <v xml:space="preserve"> </v>
      </c>
      <c r="AN209" s="21" t="str">
        <f t="shared" si="102"/>
        <v xml:space="preserve"> </v>
      </c>
      <c r="AO209" s="70"/>
      <c r="AP209" s="454"/>
      <c r="AQ209" s="454"/>
      <c r="AR209" s="454"/>
      <c r="AS209" s="454"/>
      <c r="AT209" s="454"/>
      <c r="AU209" s="454"/>
      <c r="AV209" s="454"/>
      <c r="AW209" s="427"/>
      <c r="AX209" s="357"/>
      <c r="AY209" s="70"/>
      <c r="AZ209" s="70"/>
    </row>
    <row r="210" spans="2:52" ht="57.75" customHeight="1" x14ac:dyDescent="0.3">
      <c r="B210" s="444" t="str">
        <f t="shared" si="81"/>
        <v>-</v>
      </c>
      <c r="C210" s="18"/>
      <c r="D210" s="23"/>
      <c r="E210" s="22"/>
      <c r="F210" s="117"/>
      <c r="G210" s="116"/>
      <c r="H210" s="22"/>
      <c r="I210" s="18"/>
      <c r="J210" s="348">
        <f t="shared" si="82"/>
        <v>0</v>
      </c>
      <c r="K210" s="18"/>
      <c r="L210" s="348">
        <f t="shared" si="83"/>
        <v>0</v>
      </c>
      <c r="M210" s="18"/>
      <c r="N210" s="348">
        <f t="shared" si="84"/>
        <v>0</v>
      </c>
      <c r="O210" s="18"/>
      <c r="P210" s="348">
        <f t="shared" si="85"/>
        <v>0</v>
      </c>
      <c r="Q210" s="18"/>
      <c r="R210" s="348">
        <f t="shared" si="86"/>
        <v>0</v>
      </c>
      <c r="S210" s="18"/>
      <c r="T210" s="348">
        <f t="shared" si="87"/>
        <v>0</v>
      </c>
      <c r="U210" s="18"/>
      <c r="V210" s="348">
        <f t="shared" si="88"/>
        <v>0</v>
      </c>
      <c r="W210" s="19" t="str">
        <f t="shared" si="89"/>
        <v xml:space="preserve"> </v>
      </c>
      <c r="X210" s="19" t="str">
        <f t="shared" si="90"/>
        <v xml:space="preserve"> </v>
      </c>
      <c r="Y210" s="19" t="str">
        <f t="shared" si="91"/>
        <v/>
      </c>
      <c r="Z210" s="22"/>
      <c r="AA210" s="19" t="str">
        <f t="shared" si="92"/>
        <v/>
      </c>
      <c r="AB210" s="19" t="str">
        <f t="shared" si="93"/>
        <v xml:space="preserve"> </v>
      </c>
      <c r="AC210" s="19" t="str">
        <f t="shared" si="94"/>
        <v/>
      </c>
      <c r="AD210" s="19" t="str">
        <f t="shared" si="95"/>
        <v xml:space="preserve"> </v>
      </c>
      <c r="AE210" s="114" t="str">
        <f t="shared" si="96"/>
        <v xml:space="preserve"> </v>
      </c>
      <c r="AF210" s="19" t="str">
        <f t="shared" si="97"/>
        <v xml:space="preserve"> </v>
      </c>
      <c r="AG210" s="560">
        <f t="shared" si="98"/>
        <v>0</v>
      </c>
      <c r="AH210" s="45" t="str">
        <f t="shared" si="99"/>
        <v xml:space="preserve"> </v>
      </c>
      <c r="AI210" s="34" t="str">
        <f>IFERROR(IF((INDEX('[3]Riesgos de Corrupción'!$B$11:$V$102,MATCH('Controles de Corrupción'!C210,'[3]Riesgos de Corrupción'!$B$11:$B$102,0),17)-AH210&lt;=1),"Rara vez",IF((INDEX('[3]Riesgos de Corrupción'!$B$11:$V$102,MATCH('Controles de Corrupción'!C210,'[3]Riesgos de Corrupción'!$B$11:$B$102,0),17)-AH210&lt;=2),"Improbable",IF((INDEX('[3]Riesgos de Corrupción'!$B$11:$V$102,MATCH('Controles de Corrupción'!C210,'[3]Riesgos de Corrupción'!$B$11:$B$102,0),17)-AH210&lt;=3),"Posible",IF((INDEX('[3]Riesgos de Corrupción'!$B$11:$V$102,MATCH('Controles de Corrupción'!C210,'[3]Riesgos de Corrupción'!$B$11:$B$102,0),17)-AH210&lt;=4),"Probable",IF((INDEX('[3]Riesgos de Corrupción'!$B$11:$V$102,MATCH('Controles de Corrupción'!C210,'[3]Riesgos de Corrupción'!$B$11:$B$102,0),17)-AH210&lt;=5),"Casi seguro")))))," ")</f>
        <v xml:space="preserve"> </v>
      </c>
      <c r="AJ210" s="8" t="str">
        <f>IFERROR(IF(OR(AND(AF210="Fuerte",H210="No disminuye"),AND(AF210="Moderado",H210="Indirectamente"),AND(AF210="Moderado",H210="No disminuye"),AND(INDEX('[3]Riesgos de Corrupción'!$B$11:$BN$102,MATCH('Controles de Corrupción'!C210,'[3]Riesgos de Corrupción'!$B$11:$B$102,0),63)="Moderado")),0,IF(OR(AND(AF210="Fuerte",H210="Indirectamente"),AND(AF210="Moderado",H210="Directamente"),AND(INDEX('[3]Riesgos de Corrupción'!$B$11:$BN$102,MATCH('Controles de Corrupción'!C210,'[3]Riesgos de Corrupción'!$B$11:$B$102,0),63)="Mayor")),1,IF(AND(AF210="Fuerte",H210="Directamente",AND(INDEX('[3]Riesgos de Corrupción'!$B$11:$BN$102,MATCH('Controles de Corrupción'!C210,'[3]Riesgos de Corrupción'!$B$11:$B$102,0),63)="Catastrófico")),2)))," ")</f>
        <v xml:space="preserve"> </v>
      </c>
      <c r="AK210" s="19" t="str">
        <f t="shared" si="100"/>
        <v xml:space="preserve"> </v>
      </c>
      <c r="AL210" s="19" t="str">
        <f>IFERROR(IF((INDEX('[3]Riesgos de Corrupción'!$B$11:$BN$102,MATCH('Controles de Corrupción'!C210,'[3]Riesgos de Corrupción'!$B$11:$B$102,0),62)-AK210&lt;=3),"Moderado",IF((INDEX('[3]Riesgos de Corrupción'!$B$11:$BN$102,MATCH('Controles de Corrupción'!C210,'[3]Riesgos de Corrupción'!$B$11:$B$102,0),62)-AK210&lt;=4),"Mayor",IF((INDEX('[3]Riesgos de Corrupción'!$B$11:$BN$102,MATCH('Controles de Corrupción'!C210,'[3]Riesgos de Corrupción'!$B$11:$B$102,0),62)-AK210&lt;=5),"Catastrófico")))," ")</f>
        <v xml:space="preserve"> </v>
      </c>
      <c r="AM210" s="19" t="str">
        <f t="shared" si="101"/>
        <v xml:space="preserve"> </v>
      </c>
      <c r="AN210" s="21" t="str">
        <f t="shared" si="102"/>
        <v xml:space="preserve"> </v>
      </c>
      <c r="AO210" s="70"/>
      <c r="AP210" s="454"/>
      <c r="AQ210" s="454"/>
      <c r="AR210" s="454"/>
      <c r="AS210" s="454"/>
      <c r="AT210" s="454"/>
      <c r="AU210" s="454"/>
      <c r="AV210" s="454"/>
      <c r="AW210" s="427"/>
      <c r="AX210" s="357"/>
      <c r="AY210" s="70"/>
      <c r="AZ210" s="70"/>
    </row>
    <row r="211" spans="2:52" ht="57.75" customHeight="1" x14ac:dyDescent="0.3">
      <c r="B211" s="444" t="str">
        <f t="shared" si="81"/>
        <v>-</v>
      </c>
      <c r="C211" s="18"/>
      <c r="D211" s="23"/>
      <c r="E211" s="22"/>
      <c r="F211" s="117"/>
      <c r="G211" s="116"/>
      <c r="H211" s="22"/>
      <c r="I211" s="18"/>
      <c r="J211" s="348">
        <f t="shared" si="82"/>
        <v>0</v>
      </c>
      <c r="K211" s="18"/>
      <c r="L211" s="348">
        <f t="shared" si="83"/>
        <v>0</v>
      </c>
      <c r="M211" s="18"/>
      <c r="N211" s="348">
        <f t="shared" si="84"/>
        <v>0</v>
      </c>
      <c r="O211" s="18"/>
      <c r="P211" s="348">
        <f t="shared" si="85"/>
        <v>0</v>
      </c>
      <c r="Q211" s="18"/>
      <c r="R211" s="348">
        <f t="shared" si="86"/>
        <v>0</v>
      </c>
      <c r="S211" s="18"/>
      <c r="T211" s="348">
        <f t="shared" si="87"/>
        <v>0</v>
      </c>
      <c r="U211" s="18"/>
      <c r="V211" s="348">
        <f t="shared" si="88"/>
        <v>0</v>
      </c>
      <c r="W211" s="19" t="str">
        <f t="shared" si="89"/>
        <v xml:space="preserve"> </v>
      </c>
      <c r="X211" s="19" t="str">
        <f t="shared" si="90"/>
        <v xml:space="preserve"> </v>
      </c>
      <c r="Y211" s="19" t="str">
        <f t="shared" si="91"/>
        <v/>
      </c>
      <c r="Z211" s="22"/>
      <c r="AA211" s="19" t="str">
        <f t="shared" si="92"/>
        <v/>
      </c>
      <c r="AB211" s="19" t="str">
        <f t="shared" si="93"/>
        <v xml:space="preserve"> </v>
      </c>
      <c r="AC211" s="19" t="str">
        <f t="shared" si="94"/>
        <v/>
      </c>
      <c r="AD211" s="19" t="str">
        <f t="shared" si="95"/>
        <v xml:space="preserve"> </v>
      </c>
      <c r="AE211" s="114" t="str">
        <f t="shared" si="96"/>
        <v xml:space="preserve"> </v>
      </c>
      <c r="AF211" s="19" t="str">
        <f t="shared" si="97"/>
        <v xml:space="preserve"> </v>
      </c>
      <c r="AG211" s="560">
        <f t="shared" si="98"/>
        <v>0</v>
      </c>
      <c r="AH211" s="45" t="str">
        <f t="shared" si="99"/>
        <v xml:space="preserve"> </v>
      </c>
      <c r="AI211" s="34" t="str">
        <f>IFERROR(IF((INDEX('[3]Riesgos de Corrupción'!$B$11:$V$102,MATCH('Controles de Corrupción'!C211,'[3]Riesgos de Corrupción'!$B$11:$B$102,0),17)-AH211&lt;=1),"Rara vez",IF((INDEX('[3]Riesgos de Corrupción'!$B$11:$V$102,MATCH('Controles de Corrupción'!C211,'[3]Riesgos de Corrupción'!$B$11:$B$102,0),17)-AH211&lt;=2),"Improbable",IF((INDEX('[3]Riesgos de Corrupción'!$B$11:$V$102,MATCH('Controles de Corrupción'!C211,'[3]Riesgos de Corrupción'!$B$11:$B$102,0),17)-AH211&lt;=3),"Posible",IF((INDEX('[3]Riesgos de Corrupción'!$B$11:$V$102,MATCH('Controles de Corrupción'!C211,'[3]Riesgos de Corrupción'!$B$11:$B$102,0),17)-AH211&lt;=4),"Probable",IF((INDEX('[3]Riesgos de Corrupción'!$B$11:$V$102,MATCH('Controles de Corrupción'!C211,'[3]Riesgos de Corrupción'!$B$11:$B$102,0),17)-AH211&lt;=5),"Casi seguro")))))," ")</f>
        <v xml:space="preserve"> </v>
      </c>
      <c r="AJ211" s="8" t="str">
        <f>IFERROR(IF(OR(AND(AF211="Fuerte",H211="No disminuye"),AND(AF211="Moderado",H211="Indirectamente"),AND(AF211="Moderado",H211="No disminuye"),AND(INDEX('[3]Riesgos de Corrupción'!$B$11:$BN$102,MATCH('Controles de Corrupción'!C211,'[3]Riesgos de Corrupción'!$B$11:$B$102,0),63)="Moderado")),0,IF(OR(AND(AF211="Fuerte",H211="Indirectamente"),AND(AF211="Moderado",H211="Directamente"),AND(INDEX('[3]Riesgos de Corrupción'!$B$11:$BN$102,MATCH('Controles de Corrupción'!C211,'[3]Riesgos de Corrupción'!$B$11:$B$102,0),63)="Mayor")),1,IF(AND(AF211="Fuerte",H211="Directamente",AND(INDEX('[3]Riesgos de Corrupción'!$B$11:$BN$102,MATCH('Controles de Corrupción'!C211,'[3]Riesgos de Corrupción'!$B$11:$B$102,0),63)="Catastrófico")),2)))," ")</f>
        <v xml:space="preserve"> </v>
      </c>
      <c r="AK211" s="19" t="str">
        <f t="shared" si="100"/>
        <v xml:space="preserve"> </v>
      </c>
      <c r="AL211" s="19" t="str">
        <f>IFERROR(IF((INDEX('[3]Riesgos de Corrupción'!$B$11:$BN$102,MATCH('Controles de Corrupción'!C211,'[3]Riesgos de Corrupción'!$B$11:$B$102,0),62)-AK211&lt;=3),"Moderado",IF((INDEX('[3]Riesgos de Corrupción'!$B$11:$BN$102,MATCH('Controles de Corrupción'!C211,'[3]Riesgos de Corrupción'!$B$11:$B$102,0),62)-AK211&lt;=4),"Mayor",IF((INDEX('[3]Riesgos de Corrupción'!$B$11:$BN$102,MATCH('Controles de Corrupción'!C211,'[3]Riesgos de Corrupción'!$B$11:$B$102,0),62)-AK211&lt;=5),"Catastrófico")))," ")</f>
        <v xml:space="preserve"> </v>
      </c>
      <c r="AM211" s="19" t="str">
        <f t="shared" si="101"/>
        <v xml:space="preserve"> </v>
      </c>
      <c r="AN211" s="21" t="str">
        <f t="shared" si="102"/>
        <v xml:space="preserve"> </v>
      </c>
      <c r="AO211" s="70"/>
      <c r="AP211" s="454"/>
      <c r="AQ211" s="454"/>
      <c r="AR211" s="454"/>
      <c r="AS211" s="454"/>
      <c r="AT211" s="454"/>
      <c r="AU211" s="454"/>
      <c r="AV211" s="454"/>
      <c r="AW211" s="427"/>
      <c r="AX211" s="357"/>
      <c r="AY211" s="70"/>
      <c r="AZ211" s="70"/>
    </row>
    <row r="212" spans="2:52" ht="57.75" customHeight="1" x14ac:dyDescent="0.3">
      <c r="B212" s="444" t="str">
        <f t="shared" si="81"/>
        <v>-</v>
      </c>
      <c r="C212" s="18"/>
      <c r="D212" s="23"/>
      <c r="E212" s="22"/>
      <c r="F212" s="117"/>
      <c r="G212" s="116"/>
      <c r="H212" s="22"/>
      <c r="I212" s="18"/>
      <c r="J212" s="348">
        <f t="shared" si="82"/>
        <v>0</v>
      </c>
      <c r="K212" s="18"/>
      <c r="L212" s="348">
        <f t="shared" si="83"/>
        <v>0</v>
      </c>
      <c r="M212" s="18"/>
      <c r="N212" s="348">
        <f t="shared" si="84"/>
        <v>0</v>
      </c>
      <c r="O212" s="18"/>
      <c r="P212" s="348">
        <f t="shared" si="85"/>
        <v>0</v>
      </c>
      <c r="Q212" s="18"/>
      <c r="R212" s="348">
        <f t="shared" si="86"/>
        <v>0</v>
      </c>
      <c r="S212" s="18"/>
      <c r="T212" s="348">
        <f t="shared" si="87"/>
        <v>0</v>
      </c>
      <c r="U212" s="18"/>
      <c r="V212" s="348">
        <f t="shared" si="88"/>
        <v>0</v>
      </c>
      <c r="W212" s="19" t="str">
        <f t="shared" si="89"/>
        <v xml:space="preserve"> </v>
      </c>
      <c r="X212" s="19" t="str">
        <f t="shared" si="90"/>
        <v xml:space="preserve"> </v>
      </c>
      <c r="Y212" s="19" t="str">
        <f t="shared" si="91"/>
        <v/>
      </c>
      <c r="Z212" s="22"/>
      <c r="AA212" s="19" t="str">
        <f t="shared" si="92"/>
        <v/>
      </c>
      <c r="AB212" s="19" t="str">
        <f t="shared" si="93"/>
        <v xml:space="preserve"> </v>
      </c>
      <c r="AC212" s="19" t="str">
        <f t="shared" si="94"/>
        <v/>
      </c>
      <c r="AD212" s="19" t="str">
        <f t="shared" si="95"/>
        <v xml:space="preserve"> </v>
      </c>
      <c r="AE212" s="114" t="str">
        <f t="shared" si="96"/>
        <v xml:space="preserve"> </v>
      </c>
      <c r="AF212" s="19" t="str">
        <f t="shared" si="97"/>
        <v xml:space="preserve"> </v>
      </c>
      <c r="AG212" s="560">
        <f t="shared" si="98"/>
        <v>0</v>
      </c>
      <c r="AH212" s="45" t="str">
        <f t="shared" si="99"/>
        <v xml:space="preserve"> </v>
      </c>
      <c r="AI212" s="34" t="str">
        <f>IFERROR(IF((INDEX('[3]Riesgos de Corrupción'!$B$11:$V$102,MATCH('Controles de Corrupción'!C212,'[3]Riesgos de Corrupción'!$B$11:$B$102,0),17)-AH212&lt;=1),"Rara vez",IF((INDEX('[3]Riesgos de Corrupción'!$B$11:$V$102,MATCH('Controles de Corrupción'!C212,'[3]Riesgos de Corrupción'!$B$11:$B$102,0),17)-AH212&lt;=2),"Improbable",IF((INDEX('[3]Riesgos de Corrupción'!$B$11:$V$102,MATCH('Controles de Corrupción'!C212,'[3]Riesgos de Corrupción'!$B$11:$B$102,0),17)-AH212&lt;=3),"Posible",IF((INDEX('[3]Riesgos de Corrupción'!$B$11:$V$102,MATCH('Controles de Corrupción'!C212,'[3]Riesgos de Corrupción'!$B$11:$B$102,0),17)-AH212&lt;=4),"Probable",IF((INDEX('[3]Riesgos de Corrupción'!$B$11:$V$102,MATCH('Controles de Corrupción'!C212,'[3]Riesgos de Corrupción'!$B$11:$B$102,0),17)-AH212&lt;=5),"Casi seguro")))))," ")</f>
        <v xml:space="preserve"> </v>
      </c>
      <c r="AJ212" s="8" t="str">
        <f>IFERROR(IF(OR(AND(AF212="Fuerte",H212="No disminuye"),AND(AF212="Moderado",H212="Indirectamente"),AND(AF212="Moderado",H212="No disminuye"),AND(INDEX('[3]Riesgos de Corrupción'!$B$11:$BN$102,MATCH('Controles de Corrupción'!C212,'[3]Riesgos de Corrupción'!$B$11:$B$102,0),63)="Moderado")),0,IF(OR(AND(AF212="Fuerte",H212="Indirectamente"),AND(AF212="Moderado",H212="Directamente"),AND(INDEX('[3]Riesgos de Corrupción'!$B$11:$BN$102,MATCH('Controles de Corrupción'!C212,'[3]Riesgos de Corrupción'!$B$11:$B$102,0),63)="Mayor")),1,IF(AND(AF212="Fuerte",H212="Directamente",AND(INDEX('[3]Riesgos de Corrupción'!$B$11:$BN$102,MATCH('Controles de Corrupción'!C212,'[3]Riesgos de Corrupción'!$B$11:$B$102,0),63)="Catastrófico")),2)))," ")</f>
        <v xml:space="preserve"> </v>
      </c>
      <c r="AK212" s="19" t="str">
        <f t="shared" si="100"/>
        <v xml:space="preserve"> </v>
      </c>
      <c r="AL212" s="19" t="str">
        <f>IFERROR(IF((INDEX('[3]Riesgos de Corrupción'!$B$11:$BN$102,MATCH('Controles de Corrupción'!C212,'[3]Riesgos de Corrupción'!$B$11:$B$102,0),62)-AK212&lt;=3),"Moderado",IF((INDEX('[3]Riesgos de Corrupción'!$B$11:$BN$102,MATCH('Controles de Corrupción'!C212,'[3]Riesgos de Corrupción'!$B$11:$B$102,0),62)-AK212&lt;=4),"Mayor",IF((INDEX('[3]Riesgos de Corrupción'!$B$11:$BN$102,MATCH('Controles de Corrupción'!C212,'[3]Riesgos de Corrupción'!$B$11:$B$102,0),62)-AK212&lt;=5),"Catastrófico")))," ")</f>
        <v xml:space="preserve"> </v>
      </c>
      <c r="AM212" s="19" t="str">
        <f t="shared" si="101"/>
        <v xml:space="preserve"> </v>
      </c>
      <c r="AN212" s="21" t="str">
        <f t="shared" si="102"/>
        <v xml:space="preserve"> </v>
      </c>
      <c r="AO212" s="70"/>
      <c r="AP212" s="454"/>
      <c r="AQ212" s="454"/>
      <c r="AR212" s="454"/>
      <c r="AS212" s="454"/>
      <c r="AT212" s="454"/>
      <c r="AU212" s="454"/>
      <c r="AV212" s="454"/>
      <c r="AW212" s="427"/>
      <c r="AX212" s="357"/>
      <c r="AY212" s="70"/>
      <c r="AZ212" s="70"/>
    </row>
    <row r="213" spans="2:52" ht="57.75" customHeight="1" x14ac:dyDescent="0.3">
      <c r="B213" s="444" t="str">
        <f t="shared" si="81"/>
        <v>-</v>
      </c>
      <c r="C213" s="18"/>
      <c r="D213" s="23"/>
      <c r="E213" s="22"/>
      <c r="F213" s="117"/>
      <c r="G213" s="116"/>
      <c r="H213" s="22"/>
      <c r="I213" s="18"/>
      <c r="J213" s="348">
        <f t="shared" si="82"/>
        <v>0</v>
      </c>
      <c r="K213" s="18"/>
      <c r="L213" s="348">
        <f t="shared" si="83"/>
        <v>0</v>
      </c>
      <c r="M213" s="18"/>
      <c r="N213" s="348">
        <f t="shared" si="84"/>
        <v>0</v>
      </c>
      <c r="O213" s="18"/>
      <c r="P213" s="348">
        <f t="shared" si="85"/>
        <v>0</v>
      </c>
      <c r="Q213" s="18"/>
      <c r="R213" s="348">
        <f t="shared" si="86"/>
        <v>0</v>
      </c>
      <c r="S213" s="18"/>
      <c r="T213" s="348">
        <f t="shared" si="87"/>
        <v>0</v>
      </c>
      <c r="U213" s="18"/>
      <c r="V213" s="348">
        <f t="shared" si="88"/>
        <v>0</v>
      </c>
      <c r="W213" s="19" t="str">
        <f t="shared" si="89"/>
        <v xml:space="preserve"> </v>
      </c>
      <c r="X213" s="19" t="str">
        <f t="shared" si="90"/>
        <v xml:space="preserve"> </v>
      </c>
      <c r="Y213" s="19" t="str">
        <f t="shared" si="91"/>
        <v/>
      </c>
      <c r="Z213" s="22"/>
      <c r="AA213" s="19" t="str">
        <f t="shared" si="92"/>
        <v/>
      </c>
      <c r="AB213" s="19" t="str">
        <f t="shared" si="93"/>
        <v xml:space="preserve"> </v>
      </c>
      <c r="AC213" s="19" t="str">
        <f t="shared" si="94"/>
        <v/>
      </c>
      <c r="AD213" s="19" t="str">
        <f t="shared" si="95"/>
        <v xml:space="preserve"> </v>
      </c>
      <c r="AE213" s="114" t="str">
        <f t="shared" si="96"/>
        <v xml:space="preserve"> </v>
      </c>
      <c r="AF213" s="19" t="str">
        <f t="shared" si="97"/>
        <v xml:space="preserve"> </v>
      </c>
      <c r="AG213" s="560">
        <f t="shared" si="98"/>
        <v>0</v>
      </c>
      <c r="AH213" s="45" t="str">
        <f t="shared" si="99"/>
        <v xml:space="preserve"> </v>
      </c>
      <c r="AI213" s="34" t="str">
        <f>IFERROR(IF((INDEX('[3]Riesgos de Corrupción'!$B$11:$V$102,MATCH('Controles de Corrupción'!C213,'[3]Riesgos de Corrupción'!$B$11:$B$102,0),17)-AH213&lt;=1),"Rara vez",IF((INDEX('[3]Riesgos de Corrupción'!$B$11:$V$102,MATCH('Controles de Corrupción'!C213,'[3]Riesgos de Corrupción'!$B$11:$B$102,0),17)-AH213&lt;=2),"Improbable",IF((INDEX('[3]Riesgos de Corrupción'!$B$11:$V$102,MATCH('Controles de Corrupción'!C213,'[3]Riesgos de Corrupción'!$B$11:$B$102,0),17)-AH213&lt;=3),"Posible",IF((INDEX('[3]Riesgos de Corrupción'!$B$11:$V$102,MATCH('Controles de Corrupción'!C213,'[3]Riesgos de Corrupción'!$B$11:$B$102,0),17)-AH213&lt;=4),"Probable",IF((INDEX('[3]Riesgos de Corrupción'!$B$11:$V$102,MATCH('Controles de Corrupción'!C213,'[3]Riesgos de Corrupción'!$B$11:$B$102,0),17)-AH213&lt;=5),"Casi seguro")))))," ")</f>
        <v xml:space="preserve"> </v>
      </c>
      <c r="AJ213" s="8" t="str">
        <f>IFERROR(IF(OR(AND(AF213="Fuerte",H213="No disminuye"),AND(AF213="Moderado",H213="Indirectamente"),AND(AF213="Moderado",H213="No disminuye"),AND(INDEX('[3]Riesgos de Corrupción'!$B$11:$BN$102,MATCH('Controles de Corrupción'!C213,'[3]Riesgos de Corrupción'!$B$11:$B$102,0),63)="Moderado")),0,IF(OR(AND(AF213="Fuerte",H213="Indirectamente"),AND(AF213="Moderado",H213="Directamente"),AND(INDEX('[3]Riesgos de Corrupción'!$B$11:$BN$102,MATCH('Controles de Corrupción'!C213,'[3]Riesgos de Corrupción'!$B$11:$B$102,0),63)="Mayor")),1,IF(AND(AF213="Fuerte",H213="Directamente",AND(INDEX('[3]Riesgos de Corrupción'!$B$11:$BN$102,MATCH('Controles de Corrupción'!C213,'[3]Riesgos de Corrupción'!$B$11:$B$102,0),63)="Catastrófico")),2)))," ")</f>
        <v xml:space="preserve"> </v>
      </c>
      <c r="AK213" s="19" t="str">
        <f t="shared" si="100"/>
        <v xml:space="preserve"> </v>
      </c>
      <c r="AL213" s="19" t="str">
        <f>IFERROR(IF((INDEX('[3]Riesgos de Corrupción'!$B$11:$BN$102,MATCH('Controles de Corrupción'!C213,'[3]Riesgos de Corrupción'!$B$11:$B$102,0),62)-AK213&lt;=3),"Moderado",IF((INDEX('[3]Riesgos de Corrupción'!$B$11:$BN$102,MATCH('Controles de Corrupción'!C213,'[3]Riesgos de Corrupción'!$B$11:$B$102,0),62)-AK213&lt;=4),"Mayor",IF((INDEX('[3]Riesgos de Corrupción'!$B$11:$BN$102,MATCH('Controles de Corrupción'!C213,'[3]Riesgos de Corrupción'!$B$11:$B$102,0),62)-AK213&lt;=5),"Catastrófico")))," ")</f>
        <v xml:space="preserve"> </v>
      </c>
      <c r="AM213" s="19" t="str">
        <f t="shared" si="101"/>
        <v xml:space="preserve"> </v>
      </c>
      <c r="AN213" s="21" t="str">
        <f t="shared" si="102"/>
        <v xml:space="preserve"> </v>
      </c>
      <c r="AO213" s="70"/>
      <c r="AP213" s="454"/>
      <c r="AQ213" s="454"/>
      <c r="AR213" s="454"/>
      <c r="AS213" s="454"/>
      <c r="AT213" s="454"/>
      <c r="AU213" s="454"/>
      <c r="AV213" s="454"/>
      <c r="AW213" s="427"/>
      <c r="AX213" s="357"/>
      <c r="AY213" s="70"/>
      <c r="AZ213" s="70"/>
    </row>
    <row r="214" spans="2:52" ht="57.75" customHeight="1" x14ac:dyDescent="0.3">
      <c r="B214" s="444" t="str">
        <f t="shared" si="81"/>
        <v>-</v>
      </c>
      <c r="C214" s="18"/>
      <c r="D214" s="23"/>
      <c r="E214" s="22"/>
      <c r="F214" s="117"/>
      <c r="G214" s="116"/>
      <c r="H214" s="22"/>
      <c r="I214" s="18"/>
      <c r="J214" s="348">
        <f t="shared" si="82"/>
        <v>0</v>
      </c>
      <c r="K214" s="18"/>
      <c r="L214" s="348">
        <f t="shared" si="83"/>
        <v>0</v>
      </c>
      <c r="M214" s="18"/>
      <c r="N214" s="348">
        <f t="shared" si="84"/>
        <v>0</v>
      </c>
      <c r="O214" s="18"/>
      <c r="P214" s="348">
        <f t="shared" si="85"/>
        <v>0</v>
      </c>
      <c r="Q214" s="18"/>
      <c r="R214" s="348">
        <f t="shared" si="86"/>
        <v>0</v>
      </c>
      <c r="S214" s="18"/>
      <c r="T214" s="348">
        <f t="shared" si="87"/>
        <v>0</v>
      </c>
      <c r="U214" s="18"/>
      <c r="V214" s="348">
        <f t="shared" si="88"/>
        <v>0</v>
      </c>
      <c r="W214" s="19" t="str">
        <f t="shared" si="89"/>
        <v xml:space="preserve"> </v>
      </c>
      <c r="X214" s="19" t="str">
        <f t="shared" si="90"/>
        <v xml:space="preserve"> </v>
      </c>
      <c r="Y214" s="19" t="str">
        <f t="shared" si="91"/>
        <v/>
      </c>
      <c r="Z214" s="22"/>
      <c r="AA214" s="19" t="str">
        <f t="shared" si="92"/>
        <v/>
      </c>
      <c r="AB214" s="19" t="str">
        <f t="shared" si="93"/>
        <v xml:space="preserve"> </v>
      </c>
      <c r="AC214" s="19" t="str">
        <f t="shared" si="94"/>
        <v/>
      </c>
      <c r="AD214" s="19" t="str">
        <f t="shared" si="95"/>
        <v xml:space="preserve"> </v>
      </c>
      <c r="AE214" s="114" t="str">
        <f t="shared" si="96"/>
        <v xml:space="preserve"> </v>
      </c>
      <c r="AF214" s="19" t="str">
        <f t="shared" si="97"/>
        <v xml:space="preserve"> </v>
      </c>
      <c r="AG214" s="560">
        <f t="shared" si="98"/>
        <v>0</v>
      </c>
      <c r="AH214" s="45" t="str">
        <f t="shared" si="99"/>
        <v xml:space="preserve"> </v>
      </c>
      <c r="AI214" s="34" t="str">
        <f>IFERROR(IF((INDEX('[3]Riesgos de Corrupción'!$B$11:$V$102,MATCH('Controles de Corrupción'!C214,'[3]Riesgos de Corrupción'!$B$11:$B$102,0),17)-AH214&lt;=1),"Rara vez",IF((INDEX('[3]Riesgos de Corrupción'!$B$11:$V$102,MATCH('Controles de Corrupción'!C214,'[3]Riesgos de Corrupción'!$B$11:$B$102,0),17)-AH214&lt;=2),"Improbable",IF((INDEX('[3]Riesgos de Corrupción'!$B$11:$V$102,MATCH('Controles de Corrupción'!C214,'[3]Riesgos de Corrupción'!$B$11:$B$102,0),17)-AH214&lt;=3),"Posible",IF((INDEX('[3]Riesgos de Corrupción'!$B$11:$V$102,MATCH('Controles de Corrupción'!C214,'[3]Riesgos de Corrupción'!$B$11:$B$102,0),17)-AH214&lt;=4),"Probable",IF((INDEX('[3]Riesgos de Corrupción'!$B$11:$V$102,MATCH('Controles de Corrupción'!C214,'[3]Riesgos de Corrupción'!$B$11:$B$102,0),17)-AH214&lt;=5),"Casi seguro")))))," ")</f>
        <v xml:space="preserve"> </v>
      </c>
      <c r="AJ214" s="8" t="str">
        <f>IFERROR(IF(OR(AND(AF214="Fuerte",H214="No disminuye"),AND(AF214="Moderado",H214="Indirectamente"),AND(AF214="Moderado",H214="No disminuye"),AND(INDEX('[3]Riesgos de Corrupción'!$B$11:$BN$102,MATCH('Controles de Corrupción'!C214,'[3]Riesgos de Corrupción'!$B$11:$B$102,0),63)="Moderado")),0,IF(OR(AND(AF214="Fuerte",H214="Indirectamente"),AND(AF214="Moderado",H214="Directamente"),AND(INDEX('[3]Riesgos de Corrupción'!$B$11:$BN$102,MATCH('Controles de Corrupción'!C214,'[3]Riesgos de Corrupción'!$B$11:$B$102,0),63)="Mayor")),1,IF(AND(AF214="Fuerte",H214="Directamente",AND(INDEX('[3]Riesgos de Corrupción'!$B$11:$BN$102,MATCH('Controles de Corrupción'!C214,'[3]Riesgos de Corrupción'!$B$11:$B$102,0),63)="Catastrófico")),2)))," ")</f>
        <v xml:space="preserve"> </v>
      </c>
      <c r="AK214" s="19" t="str">
        <f t="shared" si="100"/>
        <v xml:space="preserve"> </v>
      </c>
      <c r="AL214" s="19" t="str">
        <f>IFERROR(IF((INDEX('[3]Riesgos de Corrupción'!$B$11:$BN$102,MATCH('Controles de Corrupción'!C214,'[3]Riesgos de Corrupción'!$B$11:$B$102,0),62)-AK214&lt;=3),"Moderado",IF((INDEX('[3]Riesgos de Corrupción'!$B$11:$BN$102,MATCH('Controles de Corrupción'!C214,'[3]Riesgos de Corrupción'!$B$11:$B$102,0),62)-AK214&lt;=4),"Mayor",IF((INDEX('[3]Riesgos de Corrupción'!$B$11:$BN$102,MATCH('Controles de Corrupción'!C214,'[3]Riesgos de Corrupción'!$B$11:$B$102,0),62)-AK214&lt;=5),"Catastrófico")))," ")</f>
        <v xml:space="preserve"> </v>
      </c>
      <c r="AM214" s="19" t="str">
        <f t="shared" si="101"/>
        <v xml:space="preserve"> </v>
      </c>
      <c r="AN214" s="21" t="str">
        <f t="shared" si="102"/>
        <v xml:space="preserve"> </v>
      </c>
      <c r="AO214" s="70"/>
      <c r="AP214" s="454"/>
      <c r="AQ214" s="454"/>
      <c r="AR214" s="454"/>
      <c r="AS214" s="454"/>
      <c r="AT214" s="454"/>
      <c r="AU214" s="454"/>
      <c r="AV214" s="454"/>
      <c r="AW214" s="427"/>
      <c r="AX214" s="357"/>
      <c r="AY214" s="70"/>
      <c r="AZ214" s="70"/>
    </row>
    <row r="215" spans="2:52" ht="57.75" customHeight="1" x14ac:dyDescent="0.3">
      <c r="B215" s="444" t="str">
        <f t="shared" si="81"/>
        <v>-</v>
      </c>
      <c r="C215" s="18"/>
      <c r="D215" s="23"/>
      <c r="E215" s="22"/>
      <c r="F215" s="117"/>
      <c r="G215" s="116"/>
      <c r="H215" s="22"/>
      <c r="I215" s="18"/>
      <c r="J215" s="348">
        <f t="shared" si="82"/>
        <v>0</v>
      </c>
      <c r="K215" s="18"/>
      <c r="L215" s="348">
        <f t="shared" si="83"/>
        <v>0</v>
      </c>
      <c r="M215" s="18"/>
      <c r="N215" s="348">
        <f t="shared" si="84"/>
        <v>0</v>
      </c>
      <c r="O215" s="18"/>
      <c r="P215" s="348">
        <f t="shared" si="85"/>
        <v>0</v>
      </c>
      <c r="Q215" s="18"/>
      <c r="R215" s="348">
        <f t="shared" si="86"/>
        <v>0</v>
      </c>
      <c r="S215" s="18"/>
      <c r="T215" s="348">
        <f t="shared" si="87"/>
        <v>0</v>
      </c>
      <c r="U215" s="18"/>
      <c r="V215" s="348">
        <f t="shared" si="88"/>
        <v>0</v>
      </c>
      <c r="W215" s="19" t="str">
        <f t="shared" si="89"/>
        <v xml:space="preserve"> </v>
      </c>
      <c r="X215" s="19" t="str">
        <f t="shared" si="90"/>
        <v xml:space="preserve"> </v>
      </c>
      <c r="Y215" s="19" t="str">
        <f t="shared" si="91"/>
        <v/>
      </c>
      <c r="Z215" s="22"/>
      <c r="AA215" s="19" t="str">
        <f t="shared" si="92"/>
        <v/>
      </c>
      <c r="AB215" s="19" t="str">
        <f t="shared" si="93"/>
        <v xml:space="preserve"> </v>
      </c>
      <c r="AC215" s="19" t="str">
        <f t="shared" si="94"/>
        <v/>
      </c>
      <c r="AD215" s="19" t="str">
        <f t="shared" si="95"/>
        <v xml:space="preserve"> </v>
      </c>
      <c r="AE215" s="114" t="str">
        <f t="shared" si="96"/>
        <v xml:space="preserve"> </v>
      </c>
      <c r="AF215" s="19" t="str">
        <f t="shared" si="97"/>
        <v xml:space="preserve"> </v>
      </c>
      <c r="AG215" s="560">
        <f t="shared" si="98"/>
        <v>0</v>
      </c>
      <c r="AH215" s="45" t="str">
        <f t="shared" si="99"/>
        <v xml:space="preserve"> </v>
      </c>
      <c r="AI215" s="34" t="str">
        <f>IFERROR(IF((INDEX('[3]Riesgos de Corrupción'!$B$11:$V$102,MATCH('Controles de Corrupción'!C215,'[3]Riesgos de Corrupción'!$B$11:$B$102,0),17)-AH215&lt;=1),"Rara vez",IF((INDEX('[3]Riesgos de Corrupción'!$B$11:$V$102,MATCH('Controles de Corrupción'!C215,'[3]Riesgos de Corrupción'!$B$11:$B$102,0),17)-AH215&lt;=2),"Improbable",IF((INDEX('[3]Riesgos de Corrupción'!$B$11:$V$102,MATCH('Controles de Corrupción'!C215,'[3]Riesgos de Corrupción'!$B$11:$B$102,0),17)-AH215&lt;=3),"Posible",IF((INDEX('[3]Riesgos de Corrupción'!$B$11:$V$102,MATCH('Controles de Corrupción'!C215,'[3]Riesgos de Corrupción'!$B$11:$B$102,0),17)-AH215&lt;=4),"Probable",IF((INDEX('[3]Riesgos de Corrupción'!$B$11:$V$102,MATCH('Controles de Corrupción'!C215,'[3]Riesgos de Corrupción'!$B$11:$B$102,0),17)-AH215&lt;=5),"Casi seguro")))))," ")</f>
        <v xml:space="preserve"> </v>
      </c>
      <c r="AJ215" s="8" t="str">
        <f>IFERROR(IF(OR(AND(AF215="Fuerte",H215="No disminuye"),AND(AF215="Moderado",H215="Indirectamente"),AND(AF215="Moderado",H215="No disminuye"),AND(INDEX('[3]Riesgos de Corrupción'!$B$11:$BN$102,MATCH('Controles de Corrupción'!C215,'[3]Riesgos de Corrupción'!$B$11:$B$102,0),63)="Moderado")),0,IF(OR(AND(AF215="Fuerte",H215="Indirectamente"),AND(AF215="Moderado",H215="Directamente"),AND(INDEX('[3]Riesgos de Corrupción'!$B$11:$BN$102,MATCH('Controles de Corrupción'!C215,'[3]Riesgos de Corrupción'!$B$11:$B$102,0),63)="Mayor")),1,IF(AND(AF215="Fuerte",H215="Directamente",AND(INDEX('[3]Riesgos de Corrupción'!$B$11:$BN$102,MATCH('Controles de Corrupción'!C215,'[3]Riesgos de Corrupción'!$B$11:$B$102,0),63)="Catastrófico")),2)))," ")</f>
        <v xml:space="preserve"> </v>
      </c>
      <c r="AK215" s="19" t="str">
        <f t="shared" si="100"/>
        <v xml:space="preserve"> </v>
      </c>
      <c r="AL215" s="19" t="str">
        <f>IFERROR(IF((INDEX('[3]Riesgos de Corrupción'!$B$11:$BN$102,MATCH('Controles de Corrupción'!C215,'[3]Riesgos de Corrupción'!$B$11:$B$102,0),62)-AK215&lt;=3),"Moderado",IF((INDEX('[3]Riesgos de Corrupción'!$B$11:$BN$102,MATCH('Controles de Corrupción'!C215,'[3]Riesgos de Corrupción'!$B$11:$B$102,0),62)-AK215&lt;=4),"Mayor",IF((INDEX('[3]Riesgos de Corrupción'!$B$11:$BN$102,MATCH('Controles de Corrupción'!C215,'[3]Riesgos de Corrupción'!$B$11:$B$102,0),62)-AK215&lt;=5),"Catastrófico")))," ")</f>
        <v xml:space="preserve"> </v>
      </c>
      <c r="AM215" s="19" t="str">
        <f t="shared" si="101"/>
        <v xml:space="preserve"> </v>
      </c>
      <c r="AN215" s="21" t="str">
        <f t="shared" si="102"/>
        <v xml:space="preserve"> </v>
      </c>
      <c r="AO215" s="70"/>
      <c r="AP215" s="454"/>
      <c r="AQ215" s="454"/>
      <c r="AR215" s="454"/>
      <c r="AS215" s="454"/>
      <c r="AT215" s="454"/>
      <c r="AU215" s="454"/>
      <c r="AV215" s="454"/>
      <c r="AW215" s="427"/>
      <c r="AX215" s="357"/>
      <c r="AY215" s="70"/>
      <c r="AZ215" s="70"/>
    </row>
    <row r="216" spans="2:52" ht="57.75" customHeight="1" x14ac:dyDescent="0.3">
      <c r="B216" s="444" t="str">
        <f t="shared" si="81"/>
        <v>-</v>
      </c>
      <c r="C216" s="18"/>
      <c r="D216" s="23"/>
      <c r="E216" s="22"/>
      <c r="F216" s="117"/>
      <c r="G216" s="116"/>
      <c r="H216" s="22"/>
      <c r="I216" s="18"/>
      <c r="J216" s="348">
        <f t="shared" si="82"/>
        <v>0</v>
      </c>
      <c r="K216" s="18"/>
      <c r="L216" s="348">
        <f t="shared" si="83"/>
        <v>0</v>
      </c>
      <c r="M216" s="18"/>
      <c r="N216" s="348">
        <f t="shared" si="84"/>
        <v>0</v>
      </c>
      <c r="O216" s="18"/>
      <c r="P216" s="348">
        <f t="shared" si="85"/>
        <v>0</v>
      </c>
      <c r="Q216" s="18"/>
      <c r="R216" s="348">
        <f t="shared" si="86"/>
        <v>0</v>
      </c>
      <c r="S216" s="18"/>
      <c r="T216" s="348">
        <f t="shared" si="87"/>
        <v>0</v>
      </c>
      <c r="U216" s="18"/>
      <c r="V216" s="348">
        <f t="shared" si="88"/>
        <v>0</v>
      </c>
      <c r="W216" s="19" t="str">
        <f t="shared" si="89"/>
        <v xml:space="preserve"> </v>
      </c>
      <c r="X216" s="19" t="str">
        <f t="shared" si="90"/>
        <v xml:space="preserve"> </v>
      </c>
      <c r="Y216" s="19" t="str">
        <f t="shared" si="91"/>
        <v/>
      </c>
      <c r="Z216" s="22"/>
      <c r="AA216" s="19" t="str">
        <f t="shared" si="92"/>
        <v/>
      </c>
      <c r="AB216" s="19" t="str">
        <f t="shared" si="93"/>
        <v xml:space="preserve"> </v>
      </c>
      <c r="AC216" s="19" t="str">
        <f t="shared" si="94"/>
        <v/>
      </c>
      <c r="AD216" s="19" t="str">
        <f t="shared" si="95"/>
        <v xml:space="preserve"> </v>
      </c>
      <c r="AE216" s="114" t="str">
        <f t="shared" si="96"/>
        <v xml:space="preserve"> </v>
      </c>
      <c r="AF216" s="19" t="str">
        <f t="shared" si="97"/>
        <v xml:space="preserve"> </v>
      </c>
      <c r="AG216" s="560">
        <f t="shared" si="98"/>
        <v>0</v>
      </c>
      <c r="AH216" s="45" t="str">
        <f t="shared" si="99"/>
        <v xml:space="preserve"> </v>
      </c>
      <c r="AI216" s="34" t="str">
        <f>IFERROR(IF((INDEX('[3]Riesgos de Corrupción'!$B$11:$V$102,MATCH('Controles de Corrupción'!C216,'[3]Riesgos de Corrupción'!$B$11:$B$102,0),17)-AH216&lt;=1),"Rara vez",IF((INDEX('[3]Riesgos de Corrupción'!$B$11:$V$102,MATCH('Controles de Corrupción'!C216,'[3]Riesgos de Corrupción'!$B$11:$B$102,0),17)-AH216&lt;=2),"Improbable",IF((INDEX('[3]Riesgos de Corrupción'!$B$11:$V$102,MATCH('Controles de Corrupción'!C216,'[3]Riesgos de Corrupción'!$B$11:$B$102,0),17)-AH216&lt;=3),"Posible",IF((INDEX('[3]Riesgos de Corrupción'!$B$11:$V$102,MATCH('Controles de Corrupción'!C216,'[3]Riesgos de Corrupción'!$B$11:$B$102,0),17)-AH216&lt;=4),"Probable",IF((INDEX('[3]Riesgos de Corrupción'!$B$11:$V$102,MATCH('Controles de Corrupción'!C216,'[3]Riesgos de Corrupción'!$B$11:$B$102,0),17)-AH216&lt;=5),"Casi seguro")))))," ")</f>
        <v xml:space="preserve"> </v>
      </c>
      <c r="AJ216" s="8" t="str">
        <f>IFERROR(IF(OR(AND(AF216="Fuerte",H216="No disminuye"),AND(AF216="Moderado",H216="Indirectamente"),AND(AF216="Moderado",H216="No disminuye"),AND(INDEX('[3]Riesgos de Corrupción'!$B$11:$BN$102,MATCH('Controles de Corrupción'!C216,'[3]Riesgos de Corrupción'!$B$11:$B$102,0),63)="Moderado")),0,IF(OR(AND(AF216="Fuerte",H216="Indirectamente"),AND(AF216="Moderado",H216="Directamente"),AND(INDEX('[3]Riesgos de Corrupción'!$B$11:$BN$102,MATCH('Controles de Corrupción'!C216,'[3]Riesgos de Corrupción'!$B$11:$B$102,0),63)="Mayor")),1,IF(AND(AF216="Fuerte",H216="Directamente",AND(INDEX('[3]Riesgos de Corrupción'!$B$11:$BN$102,MATCH('Controles de Corrupción'!C216,'[3]Riesgos de Corrupción'!$B$11:$B$102,0),63)="Catastrófico")),2)))," ")</f>
        <v xml:space="preserve"> </v>
      </c>
      <c r="AK216" s="19" t="str">
        <f t="shared" si="100"/>
        <v xml:space="preserve"> </v>
      </c>
      <c r="AL216" s="19" t="str">
        <f>IFERROR(IF((INDEX('[3]Riesgos de Corrupción'!$B$11:$BN$102,MATCH('Controles de Corrupción'!C216,'[3]Riesgos de Corrupción'!$B$11:$B$102,0),62)-AK216&lt;=3),"Moderado",IF((INDEX('[3]Riesgos de Corrupción'!$B$11:$BN$102,MATCH('Controles de Corrupción'!C216,'[3]Riesgos de Corrupción'!$B$11:$B$102,0),62)-AK216&lt;=4),"Mayor",IF((INDEX('[3]Riesgos de Corrupción'!$B$11:$BN$102,MATCH('Controles de Corrupción'!C216,'[3]Riesgos de Corrupción'!$B$11:$B$102,0),62)-AK216&lt;=5),"Catastrófico")))," ")</f>
        <v xml:space="preserve"> </v>
      </c>
      <c r="AM216" s="19" t="str">
        <f t="shared" si="101"/>
        <v xml:space="preserve"> </v>
      </c>
      <c r="AN216" s="21" t="str">
        <f t="shared" si="102"/>
        <v xml:space="preserve"> </v>
      </c>
      <c r="AO216" s="70"/>
      <c r="AP216" s="454"/>
      <c r="AQ216" s="454"/>
      <c r="AR216" s="454"/>
      <c r="AS216" s="454"/>
      <c r="AT216" s="454"/>
      <c r="AU216" s="454"/>
      <c r="AV216" s="454"/>
      <c r="AW216" s="427"/>
      <c r="AX216" s="357"/>
      <c r="AY216" s="70"/>
      <c r="AZ216" s="70"/>
    </row>
    <row r="217" spans="2:52" ht="57.75" customHeight="1" x14ac:dyDescent="0.3">
      <c r="B217" s="444" t="str">
        <f t="shared" si="81"/>
        <v>-</v>
      </c>
      <c r="C217" s="18"/>
      <c r="D217" s="23"/>
      <c r="E217" s="22"/>
      <c r="F217" s="117"/>
      <c r="G217" s="116"/>
      <c r="H217" s="22"/>
      <c r="I217" s="18"/>
      <c r="J217" s="348">
        <f t="shared" si="82"/>
        <v>0</v>
      </c>
      <c r="K217" s="18"/>
      <c r="L217" s="348">
        <f t="shared" si="83"/>
        <v>0</v>
      </c>
      <c r="M217" s="18"/>
      <c r="N217" s="348">
        <f t="shared" si="84"/>
        <v>0</v>
      </c>
      <c r="O217" s="18"/>
      <c r="P217" s="348">
        <f t="shared" si="85"/>
        <v>0</v>
      </c>
      <c r="Q217" s="18"/>
      <c r="R217" s="348">
        <f t="shared" si="86"/>
        <v>0</v>
      </c>
      <c r="S217" s="18"/>
      <c r="T217" s="348">
        <f t="shared" si="87"/>
        <v>0</v>
      </c>
      <c r="U217" s="18"/>
      <c r="V217" s="348">
        <f t="shared" si="88"/>
        <v>0</v>
      </c>
      <c r="W217" s="19" t="str">
        <f t="shared" si="89"/>
        <v xml:space="preserve"> </v>
      </c>
      <c r="X217" s="19" t="str">
        <f t="shared" si="90"/>
        <v xml:space="preserve"> </v>
      </c>
      <c r="Y217" s="19" t="str">
        <f t="shared" si="91"/>
        <v/>
      </c>
      <c r="Z217" s="22"/>
      <c r="AA217" s="19" t="str">
        <f t="shared" si="92"/>
        <v/>
      </c>
      <c r="AB217" s="19" t="str">
        <f t="shared" si="93"/>
        <v xml:space="preserve"> </v>
      </c>
      <c r="AC217" s="19" t="str">
        <f t="shared" si="94"/>
        <v/>
      </c>
      <c r="AD217" s="19" t="str">
        <f t="shared" si="95"/>
        <v xml:space="preserve"> </v>
      </c>
      <c r="AE217" s="114" t="str">
        <f t="shared" si="96"/>
        <v xml:space="preserve"> </v>
      </c>
      <c r="AF217" s="19" t="str">
        <f t="shared" si="97"/>
        <v xml:space="preserve"> </v>
      </c>
      <c r="AG217" s="560">
        <f t="shared" si="98"/>
        <v>0</v>
      </c>
      <c r="AH217" s="45" t="str">
        <f t="shared" si="99"/>
        <v xml:space="preserve"> </v>
      </c>
      <c r="AI217" s="34" t="str">
        <f>IFERROR(IF((INDEX('[3]Riesgos de Corrupción'!$B$11:$V$102,MATCH('Controles de Corrupción'!C217,'[3]Riesgos de Corrupción'!$B$11:$B$102,0),17)-AH217&lt;=1),"Rara vez",IF((INDEX('[3]Riesgos de Corrupción'!$B$11:$V$102,MATCH('Controles de Corrupción'!C217,'[3]Riesgos de Corrupción'!$B$11:$B$102,0),17)-AH217&lt;=2),"Improbable",IF((INDEX('[3]Riesgos de Corrupción'!$B$11:$V$102,MATCH('Controles de Corrupción'!C217,'[3]Riesgos de Corrupción'!$B$11:$B$102,0),17)-AH217&lt;=3),"Posible",IF((INDEX('[3]Riesgos de Corrupción'!$B$11:$V$102,MATCH('Controles de Corrupción'!C217,'[3]Riesgos de Corrupción'!$B$11:$B$102,0),17)-AH217&lt;=4),"Probable",IF((INDEX('[3]Riesgos de Corrupción'!$B$11:$V$102,MATCH('Controles de Corrupción'!C217,'[3]Riesgos de Corrupción'!$B$11:$B$102,0),17)-AH217&lt;=5),"Casi seguro")))))," ")</f>
        <v xml:space="preserve"> </v>
      </c>
      <c r="AJ217" s="8" t="str">
        <f>IFERROR(IF(OR(AND(AF217="Fuerte",H217="No disminuye"),AND(AF217="Moderado",H217="Indirectamente"),AND(AF217="Moderado",H217="No disminuye"),AND(INDEX('[3]Riesgos de Corrupción'!$B$11:$BN$102,MATCH('Controles de Corrupción'!C217,'[3]Riesgos de Corrupción'!$B$11:$B$102,0),63)="Moderado")),0,IF(OR(AND(AF217="Fuerte",H217="Indirectamente"),AND(AF217="Moderado",H217="Directamente"),AND(INDEX('[3]Riesgos de Corrupción'!$B$11:$BN$102,MATCH('Controles de Corrupción'!C217,'[3]Riesgos de Corrupción'!$B$11:$B$102,0),63)="Mayor")),1,IF(AND(AF217="Fuerte",H217="Directamente",AND(INDEX('[3]Riesgos de Corrupción'!$B$11:$BN$102,MATCH('Controles de Corrupción'!C217,'[3]Riesgos de Corrupción'!$B$11:$B$102,0),63)="Catastrófico")),2)))," ")</f>
        <v xml:space="preserve"> </v>
      </c>
      <c r="AK217" s="19" t="str">
        <f t="shared" si="100"/>
        <v xml:space="preserve"> </v>
      </c>
      <c r="AL217" s="19" t="str">
        <f>IFERROR(IF((INDEX('[3]Riesgos de Corrupción'!$B$11:$BN$102,MATCH('Controles de Corrupción'!C217,'[3]Riesgos de Corrupción'!$B$11:$B$102,0),62)-AK217&lt;=3),"Moderado",IF((INDEX('[3]Riesgos de Corrupción'!$B$11:$BN$102,MATCH('Controles de Corrupción'!C217,'[3]Riesgos de Corrupción'!$B$11:$B$102,0),62)-AK217&lt;=4),"Mayor",IF((INDEX('[3]Riesgos de Corrupción'!$B$11:$BN$102,MATCH('Controles de Corrupción'!C217,'[3]Riesgos de Corrupción'!$B$11:$B$102,0),62)-AK217&lt;=5),"Catastrófico")))," ")</f>
        <v xml:space="preserve"> </v>
      </c>
      <c r="AM217" s="19" t="str">
        <f t="shared" si="101"/>
        <v xml:space="preserve"> </v>
      </c>
      <c r="AN217" s="21" t="str">
        <f t="shared" si="102"/>
        <v xml:space="preserve"> </v>
      </c>
      <c r="AO217" s="70"/>
      <c r="AP217" s="454"/>
      <c r="AQ217" s="454"/>
      <c r="AR217" s="454"/>
      <c r="AS217" s="454"/>
      <c r="AT217" s="454"/>
      <c r="AU217" s="454"/>
      <c r="AV217" s="454"/>
      <c r="AW217" s="427"/>
      <c r="AX217" s="357"/>
      <c r="AY217" s="70"/>
      <c r="AZ217" s="70"/>
    </row>
    <row r="218" spans="2:52" ht="57.75" customHeight="1" x14ac:dyDescent="0.3">
      <c r="B218" s="444" t="str">
        <f t="shared" si="81"/>
        <v>-</v>
      </c>
      <c r="C218" s="18"/>
      <c r="D218" s="23"/>
      <c r="E218" s="22"/>
      <c r="F218" s="117"/>
      <c r="G218" s="116"/>
      <c r="H218" s="22"/>
      <c r="I218" s="18"/>
      <c r="J218" s="348">
        <f t="shared" si="82"/>
        <v>0</v>
      </c>
      <c r="K218" s="18"/>
      <c r="L218" s="348">
        <f t="shared" si="83"/>
        <v>0</v>
      </c>
      <c r="M218" s="18"/>
      <c r="N218" s="348">
        <f t="shared" si="84"/>
        <v>0</v>
      </c>
      <c r="O218" s="18"/>
      <c r="P218" s="348">
        <f t="shared" si="85"/>
        <v>0</v>
      </c>
      <c r="Q218" s="18"/>
      <c r="R218" s="348">
        <f t="shared" si="86"/>
        <v>0</v>
      </c>
      <c r="S218" s="18"/>
      <c r="T218" s="348">
        <f t="shared" si="87"/>
        <v>0</v>
      </c>
      <c r="U218" s="18"/>
      <c r="V218" s="348">
        <f t="shared" si="88"/>
        <v>0</v>
      </c>
      <c r="W218" s="19" t="str">
        <f t="shared" si="89"/>
        <v xml:space="preserve"> </v>
      </c>
      <c r="X218" s="19" t="str">
        <f t="shared" si="90"/>
        <v xml:space="preserve"> </v>
      </c>
      <c r="Y218" s="19" t="str">
        <f t="shared" si="91"/>
        <v/>
      </c>
      <c r="Z218" s="22"/>
      <c r="AA218" s="19" t="str">
        <f t="shared" si="92"/>
        <v/>
      </c>
      <c r="AB218" s="19" t="str">
        <f t="shared" si="93"/>
        <v xml:space="preserve"> </v>
      </c>
      <c r="AC218" s="19" t="str">
        <f t="shared" si="94"/>
        <v/>
      </c>
      <c r="AD218" s="19" t="str">
        <f t="shared" si="95"/>
        <v xml:space="preserve"> </v>
      </c>
      <c r="AE218" s="114" t="str">
        <f t="shared" si="96"/>
        <v xml:space="preserve"> </v>
      </c>
      <c r="AF218" s="19" t="str">
        <f t="shared" si="97"/>
        <v xml:space="preserve"> </v>
      </c>
      <c r="AG218" s="560">
        <f t="shared" si="98"/>
        <v>0</v>
      </c>
      <c r="AH218" s="45" t="str">
        <f t="shared" si="99"/>
        <v xml:space="preserve"> </v>
      </c>
      <c r="AI218" s="34" t="str">
        <f>IFERROR(IF((INDEX('[3]Riesgos de Corrupción'!$B$11:$V$102,MATCH('Controles de Corrupción'!C218,'[3]Riesgos de Corrupción'!$B$11:$B$102,0),17)-AH218&lt;=1),"Rara vez",IF((INDEX('[3]Riesgos de Corrupción'!$B$11:$V$102,MATCH('Controles de Corrupción'!C218,'[3]Riesgos de Corrupción'!$B$11:$B$102,0),17)-AH218&lt;=2),"Improbable",IF((INDEX('[3]Riesgos de Corrupción'!$B$11:$V$102,MATCH('Controles de Corrupción'!C218,'[3]Riesgos de Corrupción'!$B$11:$B$102,0),17)-AH218&lt;=3),"Posible",IF((INDEX('[3]Riesgos de Corrupción'!$B$11:$V$102,MATCH('Controles de Corrupción'!C218,'[3]Riesgos de Corrupción'!$B$11:$B$102,0),17)-AH218&lt;=4),"Probable",IF((INDEX('[3]Riesgos de Corrupción'!$B$11:$V$102,MATCH('Controles de Corrupción'!C218,'[3]Riesgos de Corrupción'!$B$11:$B$102,0),17)-AH218&lt;=5),"Casi seguro")))))," ")</f>
        <v xml:space="preserve"> </v>
      </c>
      <c r="AJ218" s="8" t="str">
        <f>IFERROR(IF(OR(AND(AF218="Fuerte",H218="No disminuye"),AND(AF218="Moderado",H218="Indirectamente"),AND(AF218="Moderado",H218="No disminuye"),AND(INDEX('[3]Riesgos de Corrupción'!$B$11:$BN$102,MATCH('Controles de Corrupción'!C218,'[3]Riesgos de Corrupción'!$B$11:$B$102,0),63)="Moderado")),0,IF(OR(AND(AF218="Fuerte",H218="Indirectamente"),AND(AF218="Moderado",H218="Directamente"),AND(INDEX('[3]Riesgos de Corrupción'!$B$11:$BN$102,MATCH('Controles de Corrupción'!C218,'[3]Riesgos de Corrupción'!$B$11:$B$102,0),63)="Mayor")),1,IF(AND(AF218="Fuerte",H218="Directamente",AND(INDEX('[3]Riesgos de Corrupción'!$B$11:$BN$102,MATCH('Controles de Corrupción'!C218,'[3]Riesgos de Corrupción'!$B$11:$B$102,0),63)="Catastrófico")),2)))," ")</f>
        <v xml:space="preserve"> </v>
      </c>
      <c r="AK218" s="19" t="str">
        <f t="shared" si="100"/>
        <v xml:space="preserve"> </v>
      </c>
      <c r="AL218" s="19" t="str">
        <f>IFERROR(IF((INDEX('[3]Riesgos de Corrupción'!$B$11:$BN$102,MATCH('Controles de Corrupción'!C218,'[3]Riesgos de Corrupción'!$B$11:$B$102,0),62)-AK218&lt;=3),"Moderado",IF((INDEX('[3]Riesgos de Corrupción'!$B$11:$BN$102,MATCH('Controles de Corrupción'!C218,'[3]Riesgos de Corrupción'!$B$11:$B$102,0),62)-AK218&lt;=4),"Mayor",IF((INDEX('[3]Riesgos de Corrupción'!$B$11:$BN$102,MATCH('Controles de Corrupción'!C218,'[3]Riesgos de Corrupción'!$B$11:$B$102,0),62)-AK218&lt;=5),"Catastrófico")))," ")</f>
        <v xml:space="preserve"> </v>
      </c>
      <c r="AM218" s="19" t="str">
        <f t="shared" si="101"/>
        <v xml:space="preserve"> </v>
      </c>
      <c r="AN218" s="21" t="str">
        <f t="shared" si="102"/>
        <v xml:space="preserve"> </v>
      </c>
      <c r="AO218" s="70"/>
      <c r="AP218" s="454"/>
      <c r="AQ218" s="454"/>
      <c r="AR218" s="454"/>
      <c r="AS218" s="454"/>
      <c r="AT218" s="454"/>
      <c r="AU218" s="454"/>
      <c r="AV218" s="454"/>
      <c r="AW218" s="427"/>
      <c r="AX218" s="357"/>
      <c r="AY218" s="70"/>
      <c r="AZ218" s="70"/>
    </row>
    <row r="219" spans="2:52" ht="57.75" customHeight="1" x14ac:dyDescent="0.3">
      <c r="B219" s="444" t="str">
        <f t="shared" si="81"/>
        <v>-</v>
      </c>
      <c r="C219" s="18"/>
      <c r="D219" s="23"/>
      <c r="E219" s="22"/>
      <c r="F219" s="117"/>
      <c r="G219" s="116"/>
      <c r="H219" s="22"/>
      <c r="I219" s="18"/>
      <c r="J219" s="348">
        <f t="shared" si="82"/>
        <v>0</v>
      </c>
      <c r="K219" s="18"/>
      <c r="L219" s="348">
        <f t="shared" si="83"/>
        <v>0</v>
      </c>
      <c r="M219" s="18"/>
      <c r="N219" s="348">
        <f t="shared" si="84"/>
        <v>0</v>
      </c>
      <c r="O219" s="18"/>
      <c r="P219" s="348">
        <f t="shared" si="85"/>
        <v>0</v>
      </c>
      <c r="Q219" s="18"/>
      <c r="R219" s="348">
        <f t="shared" si="86"/>
        <v>0</v>
      </c>
      <c r="S219" s="18"/>
      <c r="T219" s="348">
        <f t="shared" si="87"/>
        <v>0</v>
      </c>
      <c r="U219" s="18"/>
      <c r="V219" s="348">
        <f t="shared" si="88"/>
        <v>0</v>
      </c>
      <c r="W219" s="19" t="str">
        <f t="shared" si="89"/>
        <v xml:space="preserve"> </v>
      </c>
      <c r="X219" s="19" t="str">
        <f t="shared" si="90"/>
        <v xml:space="preserve"> </v>
      </c>
      <c r="Y219" s="19" t="str">
        <f t="shared" si="91"/>
        <v/>
      </c>
      <c r="Z219" s="22"/>
      <c r="AA219" s="19" t="str">
        <f t="shared" si="92"/>
        <v/>
      </c>
      <c r="AB219" s="19" t="str">
        <f t="shared" si="93"/>
        <v xml:space="preserve"> </v>
      </c>
      <c r="AC219" s="19" t="str">
        <f t="shared" si="94"/>
        <v/>
      </c>
      <c r="AD219" s="19" t="str">
        <f t="shared" si="95"/>
        <v xml:space="preserve"> </v>
      </c>
      <c r="AE219" s="114" t="str">
        <f t="shared" si="96"/>
        <v xml:space="preserve"> </v>
      </c>
      <c r="AF219" s="19" t="str">
        <f t="shared" si="97"/>
        <v xml:space="preserve"> </v>
      </c>
      <c r="AG219" s="560">
        <f t="shared" si="98"/>
        <v>0</v>
      </c>
      <c r="AH219" s="45" t="str">
        <f t="shared" si="99"/>
        <v xml:space="preserve"> </v>
      </c>
      <c r="AI219" s="34" t="str">
        <f>IFERROR(IF((INDEX('[3]Riesgos de Corrupción'!$B$11:$V$102,MATCH('Controles de Corrupción'!C219,'[3]Riesgos de Corrupción'!$B$11:$B$102,0),17)-AH219&lt;=1),"Rara vez",IF((INDEX('[3]Riesgos de Corrupción'!$B$11:$V$102,MATCH('Controles de Corrupción'!C219,'[3]Riesgos de Corrupción'!$B$11:$B$102,0),17)-AH219&lt;=2),"Improbable",IF((INDEX('[3]Riesgos de Corrupción'!$B$11:$V$102,MATCH('Controles de Corrupción'!C219,'[3]Riesgos de Corrupción'!$B$11:$B$102,0),17)-AH219&lt;=3),"Posible",IF((INDEX('[3]Riesgos de Corrupción'!$B$11:$V$102,MATCH('Controles de Corrupción'!C219,'[3]Riesgos de Corrupción'!$B$11:$B$102,0),17)-AH219&lt;=4),"Probable",IF((INDEX('[3]Riesgos de Corrupción'!$B$11:$V$102,MATCH('Controles de Corrupción'!C219,'[3]Riesgos de Corrupción'!$B$11:$B$102,0),17)-AH219&lt;=5),"Casi seguro")))))," ")</f>
        <v xml:space="preserve"> </v>
      </c>
      <c r="AJ219" s="8" t="str">
        <f>IFERROR(IF(OR(AND(AF219="Fuerte",H219="No disminuye"),AND(AF219="Moderado",H219="Indirectamente"),AND(AF219="Moderado",H219="No disminuye"),AND(INDEX('[3]Riesgos de Corrupción'!$B$11:$BN$102,MATCH('Controles de Corrupción'!C219,'[3]Riesgos de Corrupción'!$B$11:$B$102,0),63)="Moderado")),0,IF(OR(AND(AF219="Fuerte",H219="Indirectamente"),AND(AF219="Moderado",H219="Directamente"),AND(INDEX('[3]Riesgos de Corrupción'!$B$11:$BN$102,MATCH('Controles de Corrupción'!C219,'[3]Riesgos de Corrupción'!$B$11:$B$102,0),63)="Mayor")),1,IF(AND(AF219="Fuerte",H219="Directamente",AND(INDEX('[3]Riesgos de Corrupción'!$B$11:$BN$102,MATCH('Controles de Corrupción'!C219,'[3]Riesgos de Corrupción'!$B$11:$B$102,0),63)="Catastrófico")),2)))," ")</f>
        <v xml:space="preserve"> </v>
      </c>
      <c r="AK219" s="19" t="str">
        <f t="shared" si="100"/>
        <v xml:space="preserve"> </v>
      </c>
      <c r="AL219" s="19" t="str">
        <f>IFERROR(IF((INDEX('[3]Riesgos de Corrupción'!$B$11:$BN$102,MATCH('Controles de Corrupción'!C219,'[3]Riesgos de Corrupción'!$B$11:$B$102,0),62)-AK219&lt;=3),"Moderado",IF((INDEX('[3]Riesgos de Corrupción'!$B$11:$BN$102,MATCH('Controles de Corrupción'!C219,'[3]Riesgos de Corrupción'!$B$11:$B$102,0),62)-AK219&lt;=4),"Mayor",IF((INDEX('[3]Riesgos de Corrupción'!$B$11:$BN$102,MATCH('Controles de Corrupción'!C219,'[3]Riesgos de Corrupción'!$B$11:$B$102,0),62)-AK219&lt;=5),"Catastrófico")))," ")</f>
        <v xml:space="preserve"> </v>
      </c>
      <c r="AM219" s="19" t="str">
        <f t="shared" si="101"/>
        <v xml:space="preserve"> </v>
      </c>
      <c r="AN219" s="21" t="str">
        <f t="shared" si="102"/>
        <v xml:space="preserve"> </v>
      </c>
      <c r="AO219" s="70"/>
      <c r="AP219" s="454"/>
      <c r="AQ219" s="454"/>
      <c r="AR219" s="454"/>
      <c r="AS219" s="454"/>
      <c r="AT219" s="454"/>
      <c r="AU219" s="454"/>
      <c r="AV219" s="454"/>
      <c r="AW219" s="427"/>
      <c r="AX219" s="357"/>
      <c r="AY219" s="70"/>
      <c r="AZ219" s="70"/>
    </row>
    <row r="220" spans="2:52" ht="57.75" customHeight="1" x14ac:dyDescent="0.3">
      <c r="B220" s="444" t="str">
        <f t="shared" si="81"/>
        <v>-</v>
      </c>
      <c r="C220" s="18"/>
      <c r="D220" s="23"/>
      <c r="E220" s="22"/>
      <c r="F220" s="117"/>
      <c r="G220" s="116"/>
      <c r="H220" s="22"/>
      <c r="I220" s="18"/>
      <c r="J220" s="348">
        <f t="shared" si="82"/>
        <v>0</v>
      </c>
      <c r="K220" s="18"/>
      <c r="L220" s="348">
        <f t="shared" si="83"/>
        <v>0</v>
      </c>
      <c r="M220" s="18"/>
      <c r="N220" s="348">
        <f t="shared" si="84"/>
        <v>0</v>
      </c>
      <c r="O220" s="18"/>
      <c r="P220" s="348">
        <f t="shared" si="85"/>
        <v>0</v>
      </c>
      <c r="Q220" s="18"/>
      <c r="R220" s="348">
        <f t="shared" si="86"/>
        <v>0</v>
      </c>
      <c r="S220" s="18"/>
      <c r="T220" s="348">
        <f t="shared" si="87"/>
        <v>0</v>
      </c>
      <c r="U220" s="18"/>
      <c r="V220" s="348">
        <f t="shared" si="88"/>
        <v>0</v>
      </c>
      <c r="W220" s="19" t="str">
        <f t="shared" si="89"/>
        <v xml:space="preserve"> </v>
      </c>
      <c r="X220" s="19" t="str">
        <f t="shared" si="90"/>
        <v xml:space="preserve"> </v>
      </c>
      <c r="Y220" s="19" t="str">
        <f t="shared" si="91"/>
        <v/>
      </c>
      <c r="Z220" s="22"/>
      <c r="AA220" s="19" t="str">
        <f t="shared" si="92"/>
        <v/>
      </c>
      <c r="AB220" s="19" t="str">
        <f t="shared" si="93"/>
        <v xml:space="preserve"> </v>
      </c>
      <c r="AC220" s="19" t="str">
        <f t="shared" si="94"/>
        <v/>
      </c>
      <c r="AD220" s="19" t="str">
        <f t="shared" si="95"/>
        <v xml:space="preserve"> </v>
      </c>
      <c r="AE220" s="114" t="str">
        <f t="shared" si="96"/>
        <v xml:space="preserve"> </v>
      </c>
      <c r="AF220" s="19" t="str">
        <f t="shared" si="97"/>
        <v xml:space="preserve"> </v>
      </c>
      <c r="AG220" s="560">
        <f t="shared" si="98"/>
        <v>0</v>
      </c>
      <c r="AH220" s="45" t="str">
        <f t="shared" si="99"/>
        <v xml:space="preserve"> </v>
      </c>
      <c r="AI220" s="34" t="str">
        <f>IFERROR(IF((INDEX('[3]Riesgos de Corrupción'!$B$11:$V$102,MATCH('Controles de Corrupción'!C220,'[3]Riesgos de Corrupción'!$B$11:$B$102,0),17)-AH220&lt;=1),"Rara vez",IF((INDEX('[3]Riesgos de Corrupción'!$B$11:$V$102,MATCH('Controles de Corrupción'!C220,'[3]Riesgos de Corrupción'!$B$11:$B$102,0),17)-AH220&lt;=2),"Improbable",IF((INDEX('[3]Riesgos de Corrupción'!$B$11:$V$102,MATCH('Controles de Corrupción'!C220,'[3]Riesgos de Corrupción'!$B$11:$B$102,0),17)-AH220&lt;=3),"Posible",IF((INDEX('[3]Riesgos de Corrupción'!$B$11:$V$102,MATCH('Controles de Corrupción'!C220,'[3]Riesgos de Corrupción'!$B$11:$B$102,0),17)-AH220&lt;=4),"Probable",IF((INDEX('[3]Riesgos de Corrupción'!$B$11:$V$102,MATCH('Controles de Corrupción'!C220,'[3]Riesgos de Corrupción'!$B$11:$B$102,0),17)-AH220&lt;=5),"Casi seguro")))))," ")</f>
        <v xml:space="preserve"> </v>
      </c>
      <c r="AJ220" s="8" t="str">
        <f>IFERROR(IF(OR(AND(AF220="Fuerte",H220="No disminuye"),AND(AF220="Moderado",H220="Indirectamente"),AND(AF220="Moderado",H220="No disminuye"),AND(INDEX('[3]Riesgos de Corrupción'!$B$11:$BN$102,MATCH('Controles de Corrupción'!C220,'[3]Riesgos de Corrupción'!$B$11:$B$102,0),63)="Moderado")),0,IF(OR(AND(AF220="Fuerte",H220="Indirectamente"),AND(AF220="Moderado",H220="Directamente"),AND(INDEX('[3]Riesgos de Corrupción'!$B$11:$BN$102,MATCH('Controles de Corrupción'!C220,'[3]Riesgos de Corrupción'!$B$11:$B$102,0),63)="Mayor")),1,IF(AND(AF220="Fuerte",H220="Directamente",AND(INDEX('[3]Riesgos de Corrupción'!$B$11:$BN$102,MATCH('Controles de Corrupción'!C220,'[3]Riesgos de Corrupción'!$B$11:$B$102,0),63)="Catastrófico")),2)))," ")</f>
        <v xml:space="preserve"> </v>
      </c>
      <c r="AK220" s="19" t="str">
        <f t="shared" si="100"/>
        <v xml:space="preserve"> </v>
      </c>
      <c r="AL220" s="19" t="str">
        <f>IFERROR(IF((INDEX('[3]Riesgos de Corrupción'!$B$11:$BN$102,MATCH('Controles de Corrupción'!C220,'[3]Riesgos de Corrupción'!$B$11:$B$102,0),62)-AK220&lt;=3),"Moderado",IF((INDEX('[3]Riesgos de Corrupción'!$B$11:$BN$102,MATCH('Controles de Corrupción'!C220,'[3]Riesgos de Corrupción'!$B$11:$B$102,0),62)-AK220&lt;=4),"Mayor",IF((INDEX('[3]Riesgos de Corrupción'!$B$11:$BN$102,MATCH('Controles de Corrupción'!C220,'[3]Riesgos de Corrupción'!$B$11:$B$102,0),62)-AK220&lt;=5),"Catastrófico")))," ")</f>
        <v xml:space="preserve"> </v>
      </c>
      <c r="AM220" s="19" t="str">
        <f t="shared" si="101"/>
        <v xml:space="preserve"> </v>
      </c>
      <c r="AN220" s="21" t="str">
        <f t="shared" si="102"/>
        <v xml:space="preserve"> </v>
      </c>
      <c r="AO220" s="70"/>
      <c r="AP220" s="454"/>
      <c r="AQ220" s="454"/>
      <c r="AR220" s="454"/>
      <c r="AS220" s="454"/>
      <c r="AT220" s="454"/>
      <c r="AU220" s="454"/>
      <c r="AV220" s="454"/>
      <c r="AW220" s="427"/>
      <c r="AX220" s="357"/>
      <c r="AY220" s="70"/>
      <c r="AZ220" s="70"/>
    </row>
    <row r="221" spans="2:52" ht="57.75" customHeight="1" x14ac:dyDescent="0.3">
      <c r="B221" s="444" t="str">
        <f t="shared" si="81"/>
        <v>-</v>
      </c>
      <c r="C221" s="18"/>
      <c r="D221" s="23"/>
      <c r="E221" s="22"/>
      <c r="F221" s="117"/>
      <c r="G221" s="116"/>
      <c r="H221" s="22"/>
      <c r="I221" s="18"/>
      <c r="J221" s="348">
        <f t="shared" si="82"/>
        <v>0</v>
      </c>
      <c r="K221" s="18"/>
      <c r="L221" s="348">
        <f t="shared" si="83"/>
        <v>0</v>
      </c>
      <c r="M221" s="18"/>
      <c r="N221" s="348">
        <f t="shared" si="84"/>
        <v>0</v>
      </c>
      <c r="O221" s="18"/>
      <c r="P221" s="348">
        <f t="shared" si="85"/>
        <v>0</v>
      </c>
      <c r="Q221" s="18"/>
      <c r="R221" s="348">
        <f t="shared" si="86"/>
        <v>0</v>
      </c>
      <c r="S221" s="18"/>
      <c r="T221" s="348">
        <f t="shared" si="87"/>
        <v>0</v>
      </c>
      <c r="U221" s="18"/>
      <c r="V221" s="348">
        <f t="shared" si="88"/>
        <v>0</v>
      </c>
      <c r="W221" s="19" t="str">
        <f t="shared" si="89"/>
        <v xml:space="preserve"> </v>
      </c>
      <c r="X221" s="19" t="str">
        <f t="shared" si="90"/>
        <v xml:space="preserve"> </v>
      </c>
      <c r="Y221" s="19" t="str">
        <f t="shared" si="91"/>
        <v/>
      </c>
      <c r="Z221" s="22"/>
      <c r="AA221" s="19" t="str">
        <f t="shared" si="92"/>
        <v/>
      </c>
      <c r="AB221" s="19" t="str">
        <f t="shared" si="93"/>
        <v xml:space="preserve"> </v>
      </c>
      <c r="AC221" s="19" t="str">
        <f t="shared" si="94"/>
        <v/>
      </c>
      <c r="AD221" s="19" t="str">
        <f t="shared" si="95"/>
        <v xml:space="preserve"> </v>
      </c>
      <c r="AE221" s="114" t="str">
        <f t="shared" si="96"/>
        <v xml:space="preserve"> </v>
      </c>
      <c r="AF221" s="19" t="str">
        <f t="shared" si="97"/>
        <v xml:space="preserve"> </v>
      </c>
      <c r="AG221" s="560">
        <f t="shared" si="98"/>
        <v>0</v>
      </c>
      <c r="AH221" s="45" t="str">
        <f t="shared" si="99"/>
        <v xml:space="preserve"> </v>
      </c>
      <c r="AI221" s="34" t="str">
        <f>IFERROR(IF((INDEX('[3]Riesgos de Corrupción'!$B$11:$V$102,MATCH('Controles de Corrupción'!C221,'[3]Riesgos de Corrupción'!$B$11:$B$102,0),17)-AH221&lt;=1),"Rara vez",IF((INDEX('[3]Riesgos de Corrupción'!$B$11:$V$102,MATCH('Controles de Corrupción'!C221,'[3]Riesgos de Corrupción'!$B$11:$B$102,0),17)-AH221&lt;=2),"Improbable",IF((INDEX('[3]Riesgos de Corrupción'!$B$11:$V$102,MATCH('Controles de Corrupción'!C221,'[3]Riesgos de Corrupción'!$B$11:$B$102,0),17)-AH221&lt;=3),"Posible",IF((INDEX('[3]Riesgos de Corrupción'!$B$11:$V$102,MATCH('Controles de Corrupción'!C221,'[3]Riesgos de Corrupción'!$B$11:$B$102,0),17)-AH221&lt;=4),"Probable",IF((INDEX('[3]Riesgos de Corrupción'!$B$11:$V$102,MATCH('Controles de Corrupción'!C221,'[3]Riesgos de Corrupción'!$B$11:$B$102,0),17)-AH221&lt;=5),"Casi seguro")))))," ")</f>
        <v xml:space="preserve"> </v>
      </c>
      <c r="AJ221" s="8" t="str">
        <f>IFERROR(IF(OR(AND(AF221="Fuerte",H221="No disminuye"),AND(AF221="Moderado",H221="Indirectamente"),AND(AF221="Moderado",H221="No disminuye"),AND(INDEX('[3]Riesgos de Corrupción'!$B$11:$BN$102,MATCH('Controles de Corrupción'!C221,'[3]Riesgos de Corrupción'!$B$11:$B$102,0),63)="Moderado")),0,IF(OR(AND(AF221="Fuerte",H221="Indirectamente"),AND(AF221="Moderado",H221="Directamente"),AND(INDEX('[3]Riesgos de Corrupción'!$B$11:$BN$102,MATCH('Controles de Corrupción'!C221,'[3]Riesgos de Corrupción'!$B$11:$B$102,0),63)="Mayor")),1,IF(AND(AF221="Fuerte",H221="Directamente",AND(INDEX('[3]Riesgos de Corrupción'!$B$11:$BN$102,MATCH('Controles de Corrupción'!C221,'[3]Riesgos de Corrupción'!$B$11:$B$102,0),63)="Catastrófico")),2)))," ")</f>
        <v xml:space="preserve"> </v>
      </c>
      <c r="AK221" s="19" t="str">
        <f t="shared" si="100"/>
        <v xml:space="preserve"> </v>
      </c>
      <c r="AL221" s="19" t="str">
        <f>IFERROR(IF((INDEX('[3]Riesgos de Corrupción'!$B$11:$BN$102,MATCH('Controles de Corrupción'!C221,'[3]Riesgos de Corrupción'!$B$11:$B$102,0),62)-AK221&lt;=3),"Moderado",IF((INDEX('[3]Riesgos de Corrupción'!$B$11:$BN$102,MATCH('Controles de Corrupción'!C221,'[3]Riesgos de Corrupción'!$B$11:$B$102,0),62)-AK221&lt;=4),"Mayor",IF((INDEX('[3]Riesgos de Corrupción'!$B$11:$BN$102,MATCH('Controles de Corrupción'!C221,'[3]Riesgos de Corrupción'!$B$11:$B$102,0),62)-AK221&lt;=5),"Catastrófico")))," ")</f>
        <v xml:space="preserve"> </v>
      </c>
      <c r="AM221" s="19" t="str">
        <f t="shared" si="101"/>
        <v xml:space="preserve"> </v>
      </c>
      <c r="AN221" s="21" t="str">
        <f t="shared" si="102"/>
        <v xml:space="preserve"> </v>
      </c>
      <c r="AO221" s="70"/>
      <c r="AP221" s="454"/>
      <c r="AQ221" s="454"/>
      <c r="AR221" s="454"/>
      <c r="AS221" s="454"/>
      <c r="AT221" s="454"/>
      <c r="AU221" s="454"/>
      <c r="AV221" s="454"/>
      <c r="AW221" s="427"/>
      <c r="AX221" s="357"/>
      <c r="AY221" s="70"/>
      <c r="AZ221" s="70"/>
    </row>
    <row r="222" spans="2:52" ht="57.75" customHeight="1" x14ac:dyDescent="0.3">
      <c r="B222" s="444" t="str">
        <f t="shared" si="81"/>
        <v>-</v>
      </c>
      <c r="C222" s="18"/>
      <c r="D222" s="23"/>
      <c r="E222" s="22"/>
      <c r="F222" s="117"/>
      <c r="G222" s="116"/>
      <c r="H222" s="22"/>
      <c r="I222" s="18"/>
      <c r="J222" s="348">
        <f t="shared" si="82"/>
        <v>0</v>
      </c>
      <c r="K222" s="18"/>
      <c r="L222" s="348">
        <f t="shared" si="83"/>
        <v>0</v>
      </c>
      <c r="M222" s="18"/>
      <c r="N222" s="348">
        <f t="shared" si="84"/>
        <v>0</v>
      </c>
      <c r="O222" s="18"/>
      <c r="P222" s="348">
        <f t="shared" si="85"/>
        <v>0</v>
      </c>
      <c r="Q222" s="18"/>
      <c r="R222" s="348">
        <f t="shared" si="86"/>
        <v>0</v>
      </c>
      <c r="S222" s="18"/>
      <c r="T222" s="348">
        <f t="shared" si="87"/>
        <v>0</v>
      </c>
      <c r="U222" s="18"/>
      <c r="V222" s="348">
        <f t="shared" si="88"/>
        <v>0</v>
      </c>
      <c r="W222" s="19" t="str">
        <f t="shared" si="89"/>
        <v xml:space="preserve"> </v>
      </c>
      <c r="X222" s="19" t="str">
        <f t="shared" si="90"/>
        <v xml:space="preserve"> </v>
      </c>
      <c r="Y222" s="19" t="str">
        <f t="shared" si="91"/>
        <v/>
      </c>
      <c r="Z222" s="22"/>
      <c r="AA222" s="19" t="str">
        <f t="shared" si="92"/>
        <v/>
      </c>
      <c r="AB222" s="19" t="str">
        <f t="shared" si="93"/>
        <v xml:space="preserve"> </v>
      </c>
      <c r="AC222" s="19" t="str">
        <f t="shared" si="94"/>
        <v/>
      </c>
      <c r="AD222" s="19" t="str">
        <f t="shared" si="95"/>
        <v xml:space="preserve"> </v>
      </c>
      <c r="AE222" s="114" t="str">
        <f t="shared" si="96"/>
        <v xml:space="preserve"> </v>
      </c>
      <c r="AF222" s="19" t="str">
        <f t="shared" si="97"/>
        <v xml:space="preserve"> </v>
      </c>
      <c r="AG222" s="560">
        <f t="shared" si="98"/>
        <v>0</v>
      </c>
      <c r="AH222" s="45" t="str">
        <f t="shared" si="99"/>
        <v xml:space="preserve"> </v>
      </c>
      <c r="AI222" s="34" t="str">
        <f>IFERROR(IF((INDEX('[3]Riesgos de Corrupción'!$B$11:$V$102,MATCH('Controles de Corrupción'!C222,'[3]Riesgos de Corrupción'!$B$11:$B$102,0),17)-AH222&lt;=1),"Rara vez",IF((INDEX('[3]Riesgos de Corrupción'!$B$11:$V$102,MATCH('Controles de Corrupción'!C222,'[3]Riesgos de Corrupción'!$B$11:$B$102,0),17)-AH222&lt;=2),"Improbable",IF((INDEX('[3]Riesgos de Corrupción'!$B$11:$V$102,MATCH('Controles de Corrupción'!C222,'[3]Riesgos de Corrupción'!$B$11:$B$102,0),17)-AH222&lt;=3),"Posible",IF((INDEX('[3]Riesgos de Corrupción'!$B$11:$V$102,MATCH('Controles de Corrupción'!C222,'[3]Riesgos de Corrupción'!$B$11:$B$102,0),17)-AH222&lt;=4),"Probable",IF((INDEX('[3]Riesgos de Corrupción'!$B$11:$V$102,MATCH('Controles de Corrupción'!C222,'[3]Riesgos de Corrupción'!$B$11:$B$102,0),17)-AH222&lt;=5),"Casi seguro")))))," ")</f>
        <v xml:space="preserve"> </v>
      </c>
      <c r="AJ222" s="8" t="str">
        <f>IFERROR(IF(OR(AND(AF222="Fuerte",H222="No disminuye"),AND(AF222="Moderado",H222="Indirectamente"),AND(AF222="Moderado",H222="No disminuye"),AND(INDEX('[3]Riesgos de Corrupción'!$B$11:$BN$102,MATCH('Controles de Corrupción'!C222,'[3]Riesgos de Corrupción'!$B$11:$B$102,0),63)="Moderado")),0,IF(OR(AND(AF222="Fuerte",H222="Indirectamente"),AND(AF222="Moderado",H222="Directamente"),AND(INDEX('[3]Riesgos de Corrupción'!$B$11:$BN$102,MATCH('Controles de Corrupción'!C222,'[3]Riesgos de Corrupción'!$B$11:$B$102,0),63)="Mayor")),1,IF(AND(AF222="Fuerte",H222="Directamente",AND(INDEX('[3]Riesgos de Corrupción'!$B$11:$BN$102,MATCH('Controles de Corrupción'!C222,'[3]Riesgos de Corrupción'!$B$11:$B$102,0),63)="Catastrófico")),2)))," ")</f>
        <v xml:space="preserve"> </v>
      </c>
      <c r="AK222" s="19" t="str">
        <f t="shared" si="100"/>
        <v xml:space="preserve"> </v>
      </c>
      <c r="AL222" s="19" t="str">
        <f>IFERROR(IF((INDEX('[3]Riesgos de Corrupción'!$B$11:$BN$102,MATCH('Controles de Corrupción'!C222,'[3]Riesgos de Corrupción'!$B$11:$B$102,0),62)-AK222&lt;=3),"Moderado",IF((INDEX('[3]Riesgos de Corrupción'!$B$11:$BN$102,MATCH('Controles de Corrupción'!C222,'[3]Riesgos de Corrupción'!$B$11:$B$102,0),62)-AK222&lt;=4),"Mayor",IF((INDEX('[3]Riesgos de Corrupción'!$B$11:$BN$102,MATCH('Controles de Corrupción'!C222,'[3]Riesgos de Corrupción'!$B$11:$B$102,0),62)-AK222&lt;=5),"Catastrófico")))," ")</f>
        <v xml:space="preserve"> </v>
      </c>
      <c r="AM222" s="19" t="str">
        <f t="shared" si="101"/>
        <v xml:space="preserve"> </v>
      </c>
      <c r="AN222" s="21" t="str">
        <f t="shared" si="102"/>
        <v xml:space="preserve"> </v>
      </c>
      <c r="AO222" s="70"/>
      <c r="AP222" s="454"/>
      <c r="AQ222" s="454"/>
      <c r="AR222" s="454"/>
      <c r="AS222" s="454"/>
      <c r="AT222" s="454"/>
      <c r="AU222" s="454"/>
      <c r="AV222" s="454"/>
      <c r="AW222" s="427"/>
      <c r="AX222" s="357"/>
      <c r="AY222" s="70"/>
      <c r="AZ222" s="70"/>
    </row>
    <row r="223" spans="2:52" ht="57.75" customHeight="1" x14ac:dyDescent="0.3">
      <c r="B223" s="444" t="str">
        <f t="shared" si="81"/>
        <v>-</v>
      </c>
      <c r="C223" s="18"/>
      <c r="D223" s="23"/>
      <c r="E223" s="22"/>
      <c r="F223" s="117"/>
      <c r="G223" s="116"/>
      <c r="H223" s="22"/>
      <c r="I223" s="18"/>
      <c r="J223" s="348">
        <f t="shared" si="82"/>
        <v>0</v>
      </c>
      <c r="K223" s="18"/>
      <c r="L223" s="348">
        <f t="shared" si="83"/>
        <v>0</v>
      </c>
      <c r="M223" s="18"/>
      <c r="N223" s="348">
        <f t="shared" si="84"/>
        <v>0</v>
      </c>
      <c r="O223" s="18"/>
      <c r="P223" s="348">
        <f t="shared" si="85"/>
        <v>0</v>
      </c>
      <c r="Q223" s="18"/>
      <c r="R223" s="348">
        <f t="shared" si="86"/>
        <v>0</v>
      </c>
      <c r="S223" s="18"/>
      <c r="T223" s="348">
        <f t="shared" si="87"/>
        <v>0</v>
      </c>
      <c r="U223" s="18"/>
      <c r="V223" s="348">
        <f t="shared" si="88"/>
        <v>0</v>
      </c>
      <c r="W223" s="19" t="str">
        <f t="shared" si="89"/>
        <v xml:space="preserve"> </v>
      </c>
      <c r="X223" s="19" t="str">
        <f t="shared" si="90"/>
        <v xml:space="preserve"> </v>
      </c>
      <c r="Y223" s="19" t="str">
        <f t="shared" si="91"/>
        <v/>
      </c>
      <c r="Z223" s="22"/>
      <c r="AA223" s="19" t="str">
        <f t="shared" si="92"/>
        <v/>
      </c>
      <c r="AB223" s="19" t="str">
        <f t="shared" si="93"/>
        <v xml:space="preserve"> </v>
      </c>
      <c r="AC223" s="19" t="str">
        <f t="shared" si="94"/>
        <v/>
      </c>
      <c r="AD223" s="19" t="str">
        <f t="shared" si="95"/>
        <v xml:space="preserve"> </v>
      </c>
      <c r="AE223" s="114" t="str">
        <f t="shared" si="96"/>
        <v xml:space="preserve"> </v>
      </c>
      <c r="AF223" s="19" t="str">
        <f t="shared" si="97"/>
        <v xml:space="preserve"> </v>
      </c>
      <c r="AG223" s="560">
        <f t="shared" si="98"/>
        <v>0</v>
      </c>
      <c r="AH223" s="45" t="str">
        <f t="shared" si="99"/>
        <v xml:space="preserve"> </v>
      </c>
      <c r="AI223" s="34" t="str">
        <f>IFERROR(IF((INDEX('[3]Riesgos de Corrupción'!$B$11:$V$102,MATCH('Controles de Corrupción'!C223,'[3]Riesgos de Corrupción'!$B$11:$B$102,0),17)-AH223&lt;=1),"Rara vez",IF((INDEX('[3]Riesgos de Corrupción'!$B$11:$V$102,MATCH('Controles de Corrupción'!C223,'[3]Riesgos de Corrupción'!$B$11:$B$102,0),17)-AH223&lt;=2),"Improbable",IF((INDEX('[3]Riesgos de Corrupción'!$B$11:$V$102,MATCH('Controles de Corrupción'!C223,'[3]Riesgos de Corrupción'!$B$11:$B$102,0),17)-AH223&lt;=3),"Posible",IF((INDEX('[3]Riesgos de Corrupción'!$B$11:$V$102,MATCH('Controles de Corrupción'!C223,'[3]Riesgos de Corrupción'!$B$11:$B$102,0),17)-AH223&lt;=4),"Probable",IF((INDEX('[3]Riesgos de Corrupción'!$B$11:$V$102,MATCH('Controles de Corrupción'!C223,'[3]Riesgos de Corrupción'!$B$11:$B$102,0),17)-AH223&lt;=5),"Casi seguro")))))," ")</f>
        <v xml:space="preserve"> </v>
      </c>
      <c r="AJ223" s="8" t="str">
        <f>IFERROR(IF(OR(AND(AF223="Fuerte",H223="No disminuye"),AND(AF223="Moderado",H223="Indirectamente"),AND(AF223="Moderado",H223="No disminuye"),AND(INDEX('[3]Riesgos de Corrupción'!$B$11:$BN$102,MATCH('Controles de Corrupción'!C223,'[3]Riesgos de Corrupción'!$B$11:$B$102,0),63)="Moderado")),0,IF(OR(AND(AF223="Fuerte",H223="Indirectamente"),AND(AF223="Moderado",H223="Directamente"),AND(INDEX('[3]Riesgos de Corrupción'!$B$11:$BN$102,MATCH('Controles de Corrupción'!C223,'[3]Riesgos de Corrupción'!$B$11:$B$102,0),63)="Mayor")),1,IF(AND(AF223="Fuerte",H223="Directamente",AND(INDEX('[3]Riesgos de Corrupción'!$B$11:$BN$102,MATCH('Controles de Corrupción'!C223,'[3]Riesgos de Corrupción'!$B$11:$B$102,0),63)="Catastrófico")),2)))," ")</f>
        <v xml:space="preserve"> </v>
      </c>
      <c r="AK223" s="19" t="str">
        <f t="shared" si="100"/>
        <v xml:space="preserve"> </v>
      </c>
      <c r="AL223" s="19" t="str">
        <f>IFERROR(IF((INDEX('[3]Riesgos de Corrupción'!$B$11:$BN$102,MATCH('Controles de Corrupción'!C223,'[3]Riesgos de Corrupción'!$B$11:$B$102,0),62)-AK223&lt;=3),"Moderado",IF((INDEX('[3]Riesgos de Corrupción'!$B$11:$BN$102,MATCH('Controles de Corrupción'!C223,'[3]Riesgos de Corrupción'!$B$11:$B$102,0),62)-AK223&lt;=4),"Mayor",IF((INDEX('[3]Riesgos de Corrupción'!$B$11:$BN$102,MATCH('Controles de Corrupción'!C223,'[3]Riesgos de Corrupción'!$B$11:$B$102,0),62)-AK223&lt;=5),"Catastrófico")))," ")</f>
        <v xml:space="preserve"> </v>
      </c>
      <c r="AM223" s="19" t="str">
        <f t="shared" si="101"/>
        <v xml:space="preserve"> </v>
      </c>
      <c r="AN223" s="21" t="str">
        <f t="shared" si="102"/>
        <v xml:space="preserve"> </v>
      </c>
      <c r="AO223" s="70"/>
      <c r="AP223" s="454"/>
      <c r="AQ223" s="454"/>
      <c r="AR223" s="454"/>
      <c r="AS223" s="454"/>
      <c r="AT223" s="454"/>
      <c r="AU223" s="454"/>
      <c r="AV223" s="454"/>
      <c r="AW223" s="427"/>
      <c r="AX223" s="357"/>
      <c r="AY223" s="70"/>
      <c r="AZ223" s="70"/>
    </row>
    <row r="224" spans="2:52" ht="57.75" customHeight="1" x14ac:dyDescent="0.3">
      <c r="B224" s="444" t="str">
        <f t="shared" si="81"/>
        <v>-</v>
      </c>
      <c r="C224" s="18"/>
      <c r="D224" s="23"/>
      <c r="E224" s="22"/>
      <c r="F224" s="117"/>
      <c r="G224" s="116"/>
      <c r="H224" s="22"/>
      <c r="I224" s="18"/>
      <c r="J224" s="348">
        <f t="shared" si="82"/>
        <v>0</v>
      </c>
      <c r="K224" s="18"/>
      <c r="L224" s="348">
        <f t="shared" si="83"/>
        <v>0</v>
      </c>
      <c r="M224" s="18"/>
      <c r="N224" s="348">
        <f t="shared" si="84"/>
        <v>0</v>
      </c>
      <c r="O224" s="18"/>
      <c r="P224" s="348">
        <f t="shared" si="85"/>
        <v>0</v>
      </c>
      <c r="Q224" s="18"/>
      <c r="R224" s="348">
        <f t="shared" si="86"/>
        <v>0</v>
      </c>
      <c r="S224" s="18"/>
      <c r="T224" s="348">
        <f t="shared" si="87"/>
        <v>0</v>
      </c>
      <c r="U224" s="18"/>
      <c r="V224" s="348">
        <f t="shared" si="88"/>
        <v>0</v>
      </c>
      <c r="W224" s="19" t="str">
        <f t="shared" si="89"/>
        <v xml:space="preserve"> </v>
      </c>
      <c r="X224" s="19" t="str">
        <f t="shared" si="90"/>
        <v xml:space="preserve"> </v>
      </c>
      <c r="Y224" s="19" t="str">
        <f t="shared" si="91"/>
        <v/>
      </c>
      <c r="Z224" s="22"/>
      <c r="AA224" s="19" t="str">
        <f t="shared" si="92"/>
        <v/>
      </c>
      <c r="AB224" s="19" t="str">
        <f t="shared" si="93"/>
        <v xml:space="preserve"> </v>
      </c>
      <c r="AC224" s="19" t="str">
        <f t="shared" si="94"/>
        <v/>
      </c>
      <c r="AD224" s="19" t="str">
        <f t="shared" si="95"/>
        <v xml:space="preserve"> </v>
      </c>
      <c r="AE224" s="114" t="str">
        <f t="shared" si="96"/>
        <v xml:space="preserve"> </v>
      </c>
      <c r="AF224" s="19" t="str">
        <f t="shared" si="97"/>
        <v xml:space="preserve"> </v>
      </c>
      <c r="AG224" s="560">
        <f t="shared" si="98"/>
        <v>0</v>
      </c>
      <c r="AH224" s="45" t="str">
        <f t="shared" si="99"/>
        <v xml:space="preserve"> </v>
      </c>
      <c r="AI224" s="34" t="str">
        <f>IFERROR(IF((INDEX('[3]Riesgos de Corrupción'!$B$11:$V$102,MATCH('Controles de Corrupción'!C224,'[3]Riesgos de Corrupción'!$B$11:$B$102,0),17)-AH224&lt;=1),"Rara vez",IF((INDEX('[3]Riesgos de Corrupción'!$B$11:$V$102,MATCH('Controles de Corrupción'!C224,'[3]Riesgos de Corrupción'!$B$11:$B$102,0),17)-AH224&lt;=2),"Improbable",IF((INDEX('[3]Riesgos de Corrupción'!$B$11:$V$102,MATCH('Controles de Corrupción'!C224,'[3]Riesgos de Corrupción'!$B$11:$B$102,0),17)-AH224&lt;=3),"Posible",IF((INDEX('[3]Riesgos de Corrupción'!$B$11:$V$102,MATCH('Controles de Corrupción'!C224,'[3]Riesgos de Corrupción'!$B$11:$B$102,0),17)-AH224&lt;=4),"Probable",IF((INDEX('[3]Riesgos de Corrupción'!$B$11:$V$102,MATCH('Controles de Corrupción'!C224,'[3]Riesgos de Corrupción'!$B$11:$B$102,0),17)-AH224&lt;=5),"Casi seguro")))))," ")</f>
        <v xml:space="preserve"> </v>
      </c>
      <c r="AJ224" s="8" t="str">
        <f>IFERROR(IF(OR(AND(AF224="Fuerte",H224="No disminuye"),AND(AF224="Moderado",H224="Indirectamente"),AND(AF224="Moderado",H224="No disminuye"),AND(INDEX('[3]Riesgos de Corrupción'!$B$11:$BN$102,MATCH('Controles de Corrupción'!C224,'[3]Riesgos de Corrupción'!$B$11:$B$102,0),63)="Moderado")),0,IF(OR(AND(AF224="Fuerte",H224="Indirectamente"),AND(AF224="Moderado",H224="Directamente"),AND(INDEX('[3]Riesgos de Corrupción'!$B$11:$BN$102,MATCH('Controles de Corrupción'!C224,'[3]Riesgos de Corrupción'!$B$11:$B$102,0),63)="Mayor")),1,IF(AND(AF224="Fuerte",H224="Directamente",AND(INDEX('[3]Riesgos de Corrupción'!$B$11:$BN$102,MATCH('Controles de Corrupción'!C224,'[3]Riesgos de Corrupción'!$B$11:$B$102,0),63)="Catastrófico")),2)))," ")</f>
        <v xml:space="preserve"> </v>
      </c>
      <c r="AK224" s="19" t="str">
        <f t="shared" si="100"/>
        <v xml:space="preserve"> </v>
      </c>
      <c r="AL224" s="19" t="str">
        <f>IFERROR(IF((INDEX('[3]Riesgos de Corrupción'!$B$11:$BN$102,MATCH('Controles de Corrupción'!C224,'[3]Riesgos de Corrupción'!$B$11:$B$102,0),62)-AK224&lt;=3),"Moderado",IF((INDEX('[3]Riesgos de Corrupción'!$B$11:$BN$102,MATCH('Controles de Corrupción'!C224,'[3]Riesgos de Corrupción'!$B$11:$B$102,0),62)-AK224&lt;=4),"Mayor",IF((INDEX('[3]Riesgos de Corrupción'!$B$11:$BN$102,MATCH('Controles de Corrupción'!C224,'[3]Riesgos de Corrupción'!$B$11:$B$102,0),62)-AK224&lt;=5),"Catastrófico")))," ")</f>
        <v xml:space="preserve"> </v>
      </c>
      <c r="AM224" s="19" t="str">
        <f t="shared" si="101"/>
        <v xml:space="preserve"> </v>
      </c>
      <c r="AN224" s="21" t="str">
        <f t="shared" si="102"/>
        <v xml:space="preserve"> </v>
      </c>
      <c r="AO224" s="70"/>
      <c r="AP224" s="454"/>
      <c r="AQ224" s="454"/>
      <c r="AR224" s="454"/>
      <c r="AS224" s="454"/>
      <c r="AT224" s="454"/>
      <c r="AU224" s="454"/>
      <c r="AV224" s="454"/>
      <c r="AW224" s="427"/>
      <c r="AX224" s="357"/>
      <c r="AY224" s="70"/>
      <c r="AZ224" s="70"/>
    </row>
    <row r="225" spans="2:52" ht="57.75" customHeight="1" x14ac:dyDescent="0.3">
      <c r="B225" s="444" t="str">
        <f t="shared" si="81"/>
        <v>-</v>
      </c>
      <c r="C225" s="18"/>
      <c r="D225" s="23"/>
      <c r="E225" s="22"/>
      <c r="F225" s="117"/>
      <c r="G225" s="116"/>
      <c r="H225" s="22"/>
      <c r="I225" s="18"/>
      <c r="J225" s="348">
        <f t="shared" si="82"/>
        <v>0</v>
      </c>
      <c r="K225" s="18"/>
      <c r="L225" s="348">
        <f t="shared" si="83"/>
        <v>0</v>
      </c>
      <c r="M225" s="18"/>
      <c r="N225" s="348">
        <f t="shared" si="84"/>
        <v>0</v>
      </c>
      <c r="O225" s="18"/>
      <c r="P225" s="348">
        <f t="shared" si="85"/>
        <v>0</v>
      </c>
      <c r="Q225" s="18"/>
      <c r="R225" s="348">
        <f t="shared" si="86"/>
        <v>0</v>
      </c>
      <c r="S225" s="18"/>
      <c r="T225" s="348">
        <f t="shared" si="87"/>
        <v>0</v>
      </c>
      <c r="U225" s="18"/>
      <c r="V225" s="348">
        <f t="shared" si="88"/>
        <v>0</v>
      </c>
      <c r="W225" s="19" t="str">
        <f t="shared" si="89"/>
        <v xml:space="preserve"> </v>
      </c>
      <c r="X225" s="19" t="str">
        <f t="shared" si="90"/>
        <v xml:space="preserve"> </v>
      </c>
      <c r="Y225" s="19" t="str">
        <f t="shared" si="91"/>
        <v/>
      </c>
      <c r="Z225" s="22"/>
      <c r="AA225" s="19" t="str">
        <f t="shared" si="92"/>
        <v/>
      </c>
      <c r="AB225" s="19" t="str">
        <f t="shared" si="93"/>
        <v xml:space="preserve"> </v>
      </c>
      <c r="AC225" s="19" t="str">
        <f t="shared" si="94"/>
        <v/>
      </c>
      <c r="AD225" s="19" t="str">
        <f t="shared" si="95"/>
        <v xml:space="preserve"> </v>
      </c>
      <c r="AE225" s="114" t="str">
        <f t="shared" si="96"/>
        <v xml:space="preserve"> </v>
      </c>
      <c r="AF225" s="19" t="str">
        <f t="shared" si="97"/>
        <v xml:space="preserve"> </v>
      </c>
      <c r="AG225" s="560">
        <f t="shared" si="98"/>
        <v>0</v>
      </c>
      <c r="AH225" s="45" t="str">
        <f t="shared" si="99"/>
        <v xml:space="preserve"> </v>
      </c>
      <c r="AI225" s="34" t="str">
        <f>IFERROR(IF((INDEX('[3]Riesgos de Corrupción'!$B$11:$V$102,MATCH('Controles de Corrupción'!C225,'[3]Riesgos de Corrupción'!$B$11:$B$102,0),17)-AH225&lt;=1),"Rara vez",IF((INDEX('[3]Riesgos de Corrupción'!$B$11:$V$102,MATCH('Controles de Corrupción'!C225,'[3]Riesgos de Corrupción'!$B$11:$B$102,0),17)-AH225&lt;=2),"Improbable",IF((INDEX('[3]Riesgos de Corrupción'!$B$11:$V$102,MATCH('Controles de Corrupción'!C225,'[3]Riesgos de Corrupción'!$B$11:$B$102,0),17)-AH225&lt;=3),"Posible",IF((INDEX('[3]Riesgos de Corrupción'!$B$11:$V$102,MATCH('Controles de Corrupción'!C225,'[3]Riesgos de Corrupción'!$B$11:$B$102,0),17)-AH225&lt;=4),"Probable",IF((INDEX('[3]Riesgos de Corrupción'!$B$11:$V$102,MATCH('Controles de Corrupción'!C225,'[3]Riesgos de Corrupción'!$B$11:$B$102,0),17)-AH225&lt;=5),"Casi seguro")))))," ")</f>
        <v xml:space="preserve"> </v>
      </c>
      <c r="AJ225" s="8" t="str">
        <f>IFERROR(IF(OR(AND(AF225="Fuerte",H225="No disminuye"),AND(AF225="Moderado",H225="Indirectamente"),AND(AF225="Moderado",H225="No disminuye"),AND(INDEX('[3]Riesgos de Corrupción'!$B$11:$BN$102,MATCH('Controles de Corrupción'!C225,'[3]Riesgos de Corrupción'!$B$11:$B$102,0),63)="Moderado")),0,IF(OR(AND(AF225="Fuerte",H225="Indirectamente"),AND(AF225="Moderado",H225="Directamente"),AND(INDEX('[3]Riesgos de Corrupción'!$B$11:$BN$102,MATCH('Controles de Corrupción'!C225,'[3]Riesgos de Corrupción'!$B$11:$B$102,0),63)="Mayor")),1,IF(AND(AF225="Fuerte",H225="Directamente",AND(INDEX('[3]Riesgos de Corrupción'!$B$11:$BN$102,MATCH('Controles de Corrupción'!C225,'[3]Riesgos de Corrupción'!$B$11:$B$102,0),63)="Catastrófico")),2)))," ")</f>
        <v xml:space="preserve"> </v>
      </c>
      <c r="AK225" s="19" t="str">
        <f t="shared" si="100"/>
        <v xml:space="preserve"> </v>
      </c>
      <c r="AL225" s="19" t="str">
        <f>IFERROR(IF((INDEX('[3]Riesgos de Corrupción'!$B$11:$BN$102,MATCH('Controles de Corrupción'!C225,'[3]Riesgos de Corrupción'!$B$11:$B$102,0),62)-AK225&lt;=3),"Moderado",IF((INDEX('[3]Riesgos de Corrupción'!$B$11:$BN$102,MATCH('Controles de Corrupción'!C225,'[3]Riesgos de Corrupción'!$B$11:$B$102,0),62)-AK225&lt;=4),"Mayor",IF((INDEX('[3]Riesgos de Corrupción'!$B$11:$BN$102,MATCH('Controles de Corrupción'!C225,'[3]Riesgos de Corrupción'!$B$11:$B$102,0),62)-AK225&lt;=5),"Catastrófico")))," ")</f>
        <v xml:space="preserve"> </v>
      </c>
      <c r="AM225" s="19" t="str">
        <f t="shared" si="101"/>
        <v xml:space="preserve"> </v>
      </c>
      <c r="AN225" s="21" t="str">
        <f t="shared" si="102"/>
        <v xml:space="preserve"> </v>
      </c>
      <c r="AO225" s="70"/>
      <c r="AP225" s="454"/>
      <c r="AQ225" s="454"/>
      <c r="AR225" s="454"/>
      <c r="AS225" s="454"/>
      <c r="AT225" s="454"/>
      <c r="AU225" s="454"/>
      <c r="AV225" s="454"/>
      <c r="AW225" s="427"/>
      <c r="AX225" s="357"/>
      <c r="AY225" s="70"/>
      <c r="AZ225" s="70"/>
    </row>
    <row r="226" spans="2:52" ht="57.75" customHeight="1" x14ac:dyDescent="0.3">
      <c r="B226" s="444" t="str">
        <f t="shared" si="81"/>
        <v>-</v>
      </c>
      <c r="C226" s="18"/>
      <c r="D226" s="23"/>
      <c r="E226" s="22"/>
      <c r="F226" s="117"/>
      <c r="G226" s="116"/>
      <c r="H226" s="22"/>
      <c r="I226" s="18"/>
      <c r="J226" s="348">
        <f t="shared" si="82"/>
        <v>0</v>
      </c>
      <c r="K226" s="18"/>
      <c r="L226" s="348">
        <f t="shared" si="83"/>
        <v>0</v>
      </c>
      <c r="M226" s="18"/>
      <c r="N226" s="348">
        <f t="shared" si="84"/>
        <v>0</v>
      </c>
      <c r="O226" s="18"/>
      <c r="P226" s="348">
        <f t="shared" si="85"/>
        <v>0</v>
      </c>
      <c r="Q226" s="18"/>
      <c r="R226" s="348">
        <f t="shared" si="86"/>
        <v>0</v>
      </c>
      <c r="S226" s="18"/>
      <c r="T226" s="348">
        <f t="shared" si="87"/>
        <v>0</v>
      </c>
      <c r="U226" s="18"/>
      <c r="V226" s="348">
        <f t="shared" si="88"/>
        <v>0</v>
      </c>
      <c r="W226" s="19" t="str">
        <f t="shared" si="89"/>
        <v xml:space="preserve"> </v>
      </c>
      <c r="X226" s="19" t="str">
        <f t="shared" si="90"/>
        <v xml:space="preserve"> </v>
      </c>
      <c r="Y226" s="19" t="str">
        <f t="shared" si="91"/>
        <v/>
      </c>
      <c r="Z226" s="22"/>
      <c r="AA226" s="19" t="str">
        <f t="shared" si="92"/>
        <v/>
      </c>
      <c r="AB226" s="19" t="str">
        <f t="shared" si="93"/>
        <v xml:space="preserve"> </v>
      </c>
      <c r="AC226" s="19" t="str">
        <f t="shared" si="94"/>
        <v/>
      </c>
      <c r="AD226" s="19" t="str">
        <f t="shared" si="95"/>
        <v xml:space="preserve"> </v>
      </c>
      <c r="AE226" s="114" t="str">
        <f t="shared" si="96"/>
        <v xml:space="preserve"> </v>
      </c>
      <c r="AF226" s="19" t="str">
        <f t="shared" si="97"/>
        <v xml:space="preserve"> </v>
      </c>
      <c r="AG226" s="560">
        <f t="shared" si="98"/>
        <v>0</v>
      </c>
      <c r="AH226" s="45" t="str">
        <f t="shared" si="99"/>
        <v xml:space="preserve"> </v>
      </c>
      <c r="AI226" s="34" t="str">
        <f>IFERROR(IF((INDEX('[3]Riesgos de Corrupción'!$B$11:$V$102,MATCH('Controles de Corrupción'!C226,'[3]Riesgos de Corrupción'!$B$11:$B$102,0),17)-AH226&lt;=1),"Rara vez",IF((INDEX('[3]Riesgos de Corrupción'!$B$11:$V$102,MATCH('Controles de Corrupción'!C226,'[3]Riesgos de Corrupción'!$B$11:$B$102,0),17)-AH226&lt;=2),"Improbable",IF((INDEX('[3]Riesgos de Corrupción'!$B$11:$V$102,MATCH('Controles de Corrupción'!C226,'[3]Riesgos de Corrupción'!$B$11:$B$102,0),17)-AH226&lt;=3),"Posible",IF((INDEX('[3]Riesgos de Corrupción'!$B$11:$V$102,MATCH('Controles de Corrupción'!C226,'[3]Riesgos de Corrupción'!$B$11:$B$102,0),17)-AH226&lt;=4),"Probable",IF((INDEX('[3]Riesgos de Corrupción'!$B$11:$V$102,MATCH('Controles de Corrupción'!C226,'[3]Riesgos de Corrupción'!$B$11:$B$102,0),17)-AH226&lt;=5),"Casi seguro")))))," ")</f>
        <v xml:space="preserve"> </v>
      </c>
      <c r="AJ226" s="8" t="str">
        <f>IFERROR(IF(OR(AND(AF226="Fuerte",H226="No disminuye"),AND(AF226="Moderado",H226="Indirectamente"),AND(AF226="Moderado",H226="No disminuye"),AND(INDEX('[3]Riesgos de Corrupción'!$B$11:$BN$102,MATCH('Controles de Corrupción'!C226,'[3]Riesgos de Corrupción'!$B$11:$B$102,0),63)="Moderado")),0,IF(OR(AND(AF226="Fuerte",H226="Indirectamente"),AND(AF226="Moderado",H226="Directamente"),AND(INDEX('[3]Riesgos de Corrupción'!$B$11:$BN$102,MATCH('Controles de Corrupción'!C226,'[3]Riesgos de Corrupción'!$B$11:$B$102,0),63)="Mayor")),1,IF(AND(AF226="Fuerte",H226="Directamente",AND(INDEX('[3]Riesgos de Corrupción'!$B$11:$BN$102,MATCH('Controles de Corrupción'!C226,'[3]Riesgos de Corrupción'!$B$11:$B$102,0),63)="Catastrófico")),2)))," ")</f>
        <v xml:space="preserve"> </v>
      </c>
      <c r="AK226" s="19" t="str">
        <f t="shared" si="100"/>
        <v xml:space="preserve"> </v>
      </c>
      <c r="AL226" s="19" t="str">
        <f>IFERROR(IF((INDEX('[3]Riesgos de Corrupción'!$B$11:$BN$102,MATCH('Controles de Corrupción'!C226,'[3]Riesgos de Corrupción'!$B$11:$B$102,0),62)-AK226&lt;=3),"Moderado",IF((INDEX('[3]Riesgos de Corrupción'!$B$11:$BN$102,MATCH('Controles de Corrupción'!C226,'[3]Riesgos de Corrupción'!$B$11:$B$102,0),62)-AK226&lt;=4),"Mayor",IF((INDEX('[3]Riesgos de Corrupción'!$B$11:$BN$102,MATCH('Controles de Corrupción'!C226,'[3]Riesgos de Corrupción'!$B$11:$B$102,0),62)-AK226&lt;=5),"Catastrófico")))," ")</f>
        <v xml:space="preserve"> </v>
      </c>
      <c r="AM226" s="19" t="str">
        <f t="shared" si="101"/>
        <v xml:space="preserve"> </v>
      </c>
      <c r="AN226" s="21" t="str">
        <f t="shared" si="102"/>
        <v xml:space="preserve"> </v>
      </c>
      <c r="AO226" s="70"/>
      <c r="AP226" s="454"/>
      <c r="AQ226" s="454"/>
      <c r="AR226" s="454"/>
      <c r="AS226" s="454"/>
      <c r="AT226" s="454"/>
      <c r="AU226" s="454"/>
      <c r="AV226" s="454"/>
      <c r="AW226" s="427"/>
      <c r="AX226" s="357"/>
      <c r="AY226" s="70"/>
      <c r="AZ226" s="70"/>
    </row>
    <row r="227" spans="2:52" ht="57.75" customHeight="1" x14ac:dyDescent="0.3">
      <c r="B227" s="444" t="str">
        <f t="shared" si="81"/>
        <v>-</v>
      </c>
      <c r="C227" s="18"/>
      <c r="D227" s="23"/>
      <c r="E227" s="22"/>
      <c r="F227" s="117"/>
      <c r="G227" s="116"/>
      <c r="H227" s="22"/>
      <c r="I227" s="18"/>
      <c r="J227" s="348">
        <f t="shared" si="82"/>
        <v>0</v>
      </c>
      <c r="K227" s="18"/>
      <c r="L227" s="348">
        <f t="shared" si="83"/>
        <v>0</v>
      </c>
      <c r="M227" s="18"/>
      <c r="N227" s="348">
        <f t="shared" si="84"/>
        <v>0</v>
      </c>
      <c r="O227" s="18"/>
      <c r="P227" s="348">
        <f t="shared" si="85"/>
        <v>0</v>
      </c>
      <c r="Q227" s="18"/>
      <c r="R227" s="348">
        <f t="shared" si="86"/>
        <v>0</v>
      </c>
      <c r="S227" s="18"/>
      <c r="T227" s="348">
        <f t="shared" si="87"/>
        <v>0</v>
      </c>
      <c r="U227" s="18"/>
      <c r="V227" s="348">
        <f t="shared" si="88"/>
        <v>0</v>
      </c>
      <c r="W227" s="19" t="str">
        <f t="shared" si="89"/>
        <v xml:space="preserve"> </v>
      </c>
      <c r="X227" s="19" t="str">
        <f t="shared" si="90"/>
        <v xml:space="preserve"> </v>
      </c>
      <c r="Y227" s="19" t="str">
        <f t="shared" si="91"/>
        <v/>
      </c>
      <c r="Z227" s="22"/>
      <c r="AA227" s="19" t="str">
        <f t="shared" si="92"/>
        <v/>
      </c>
      <c r="AB227" s="19" t="str">
        <f t="shared" si="93"/>
        <v xml:space="preserve"> </v>
      </c>
      <c r="AC227" s="19" t="str">
        <f t="shared" si="94"/>
        <v/>
      </c>
      <c r="AD227" s="19" t="str">
        <f t="shared" si="95"/>
        <v xml:space="preserve"> </v>
      </c>
      <c r="AE227" s="114" t="str">
        <f t="shared" si="96"/>
        <v xml:space="preserve"> </v>
      </c>
      <c r="AF227" s="19" t="str">
        <f t="shared" si="97"/>
        <v xml:space="preserve"> </v>
      </c>
      <c r="AG227" s="560">
        <f t="shared" si="98"/>
        <v>0</v>
      </c>
      <c r="AH227" s="45" t="str">
        <f t="shared" si="99"/>
        <v xml:space="preserve"> </v>
      </c>
      <c r="AI227" s="34" t="str">
        <f>IFERROR(IF((INDEX('[3]Riesgos de Corrupción'!$B$11:$V$102,MATCH('Controles de Corrupción'!C227,'[3]Riesgos de Corrupción'!$B$11:$B$102,0),17)-AH227&lt;=1),"Rara vez",IF((INDEX('[3]Riesgos de Corrupción'!$B$11:$V$102,MATCH('Controles de Corrupción'!C227,'[3]Riesgos de Corrupción'!$B$11:$B$102,0),17)-AH227&lt;=2),"Improbable",IF((INDEX('[3]Riesgos de Corrupción'!$B$11:$V$102,MATCH('Controles de Corrupción'!C227,'[3]Riesgos de Corrupción'!$B$11:$B$102,0),17)-AH227&lt;=3),"Posible",IF((INDEX('[3]Riesgos de Corrupción'!$B$11:$V$102,MATCH('Controles de Corrupción'!C227,'[3]Riesgos de Corrupción'!$B$11:$B$102,0),17)-AH227&lt;=4),"Probable",IF((INDEX('[3]Riesgos de Corrupción'!$B$11:$V$102,MATCH('Controles de Corrupción'!C227,'[3]Riesgos de Corrupción'!$B$11:$B$102,0),17)-AH227&lt;=5),"Casi seguro")))))," ")</f>
        <v xml:space="preserve"> </v>
      </c>
      <c r="AJ227" s="8" t="str">
        <f>IFERROR(IF(OR(AND(AF227="Fuerte",H227="No disminuye"),AND(AF227="Moderado",H227="Indirectamente"),AND(AF227="Moderado",H227="No disminuye"),AND(INDEX('[3]Riesgos de Corrupción'!$B$11:$BN$102,MATCH('Controles de Corrupción'!C227,'[3]Riesgos de Corrupción'!$B$11:$B$102,0),63)="Moderado")),0,IF(OR(AND(AF227="Fuerte",H227="Indirectamente"),AND(AF227="Moderado",H227="Directamente"),AND(INDEX('[3]Riesgos de Corrupción'!$B$11:$BN$102,MATCH('Controles de Corrupción'!C227,'[3]Riesgos de Corrupción'!$B$11:$B$102,0),63)="Mayor")),1,IF(AND(AF227="Fuerte",H227="Directamente",AND(INDEX('[3]Riesgos de Corrupción'!$B$11:$BN$102,MATCH('Controles de Corrupción'!C227,'[3]Riesgos de Corrupción'!$B$11:$B$102,0),63)="Catastrófico")),2)))," ")</f>
        <v xml:space="preserve"> </v>
      </c>
      <c r="AK227" s="19" t="str">
        <f t="shared" si="100"/>
        <v xml:space="preserve"> </v>
      </c>
      <c r="AL227" s="19" t="str">
        <f>IFERROR(IF((INDEX('[3]Riesgos de Corrupción'!$B$11:$BN$102,MATCH('Controles de Corrupción'!C227,'[3]Riesgos de Corrupción'!$B$11:$B$102,0),62)-AK227&lt;=3),"Moderado",IF((INDEX('[3]Riesgos de Corrupción'!$B$11:$BN$102,MATCH('Controles de Corrupción'!C227,'[3]Riesgos de Corrupción'!$B$11:$B$102,0),62)-AK227&lt;=4),"Mayor",IF((INDEX('[3]Riesgos de Corrupción'!$B$11:$BN$102,MATCH('Controles de Corrupción'!C227,'[3]Riesgos de Corrupción'!$B$11:$B$102,0),62)-AK227&lt;=5),"Catastrófico")))," ")</f>
        <v xml:space="preserve"> </v>
      </c>
      <c r="AM227" s="19" t="str">
        <f t="shared" si="101"/>
        <v xml:space="preserve"> </v>
      </c>
      <c r="AN227" s="21" t="str">
        <f t="shared" si="102"/>
        <v xml:space="preserve"> </v>
      </c>
      <c r="AO227" s="70"/>
      <c r="AP227" s="454"/>
      <c r="AQ227" s="454"/>
      <c r="AR227" s="454"/>
      <c r="AS227" s="454"/>
      <c r="AT227" s="454"/>
      <c r="AU227" s="454"/>
      <c r="AV227" s="454"/>
      <c r="AW227" s="427"/>
      <c r="AX227" s="357"/>
      <c r="AY227" s="70"/>
      <c r="AZ227" s="70"/>
    </row>
    <row r="228" spans="2:52" ht="57.75" customHeight="1" x14ac:dyDescent="0.3">
      <c r="B228" s="444" t="str">
        <f t="shared" si="81"/>
        <v>-</v>
      </c>
      <c r="C228" s="18"/>
      <c r="D228" s="23"/>
      <c r="E228" s="22"/>
      <c r="F228" s="117"/>
      <c r="G228" s="116"/>
      <c r="H228" s="22"/>
      <c r="I228" s="18"/>
      <c r="J228" s="348">
        <f t="shared" si="82"/>
        <v>0</v>
      </c>
      <c r="K228" s="18"/>
      <c r="L228" s="348">
        <f t="shared" si="83"/>
        <v>0</v>
      </c>
      <c r="M228" s="18"/>
      <c r="N228" s="348">
        <f t="shared" si="84"/>
        <v>0</v>
      </c>
      <c r="O228" s="18"/>
      <c r="P228" s="348">
        <f t="shared" si="85"/>
        <v>0</v>
      </c>
      <c r="Q228" s="18"/>
      <c r="R228" s="348">
        <f t="shared" si="86"/>
        <v>0</v>
      </c>
      <c r="S228" s="18"/>
      <c r="T228" s="348">
        <f t="shared" si="87"/>
        <v>0</v>
      </c>
      <c r="U228" s="18"/>
      <c r="V228" s="348">
        <f t="shared" si="88"/>
        <v>0</v>
      </c>
      <c r="W228" s="19" t="str">
        <f t="shared" si="89"/>
        <v xml:space="preserve"> </v>
      </c>
      <c r="X228" s="19" t="str">
        <f t="shared" si="90"/>
        <v xml:space="preserve"> </v>
      </c>
      <c r="Y228" s="19" t="str">
        <f t="shared" si="91"/>
        <v/>
      </c>
      <c r="Z228" s="22"/>
      <c r="AA228" s="19" t="str">
        <f t="shared" si="92"/>
        <v/>
      </c>
      <c r="AB228" s="19" t="str">
        <f t="shared" si="93"/>
        <v xml:space="preserve"> </v>
      </c>
      <c r="AC228" s="19" t="str">
        <f t="shared" si="94"/>
        <v/>
      </c>
      <c r="AD228" s="19" t="str">
        <f t="shared" si="95"/>
        <v xml:space="preserve"> </v>
      </c>
      <c r="AE228" s="114" t="str">
        <f t="shared" si="96"/>
        <v xml:space="preserve"> </v>
      </c>
      <c r="AF228" s="19" t="str">
        <f t="shared" si="97"/>
        <v xml:space="preserve"> </v>
      </c>
      <c r="AG228" s="560">
        <f t="shared" si="98"/>
        <v>0</v>
      </c>
      <c r="AH228" s="45" t="str">
        <f t="shared" si="99"/>
        <v xml:space="preserve"> </v>
      </c>
      <c r="AI228" s="34" t="str">
        <f>IFERROR(IF((INDEX('[3]Riesgos de Corrupción'!$B$11:$V$102,MATCH('Controles de Corrupción'!C228,'[3]Riesgos de Corrupción'!$B$11:$B$102,0),17)-AH228&lt;=1),"Rara vez",IF((INDEX('[3]Riesgos de Corrupción'!$B$11:$V$102,MATCH('Controles de Corrupción'!C228,'[3]Riesgos de Corrupción'!$B$11:$B$102,0),17)-AH228&lt;=2),"Improbable",IF((INDEX('[3]Riesgos de Corrupción'!$B$11:$V$102,MATCH('Controles de Corrupción'!C228,'[3]Riesgos de Corrupción'!$B$11:$B$102,0),17)-AH228&lt;=3),"Posible",IF((INDEX('[3]Riesgos de Corrupción'!$B$11:$V$102,MATCH('Controles de Corrupción'!C228,'[3]Riesgos de Corrupción'!$B$11:$B$102,0),17)-AH228&lt;=4),"Probable",IF((INDEX('[3]Riesgos de Corrupción'!$B$11:$V$102,MATCH('Controles de Corrupción'!C228,'[3]Riesgos de Corrupción'!$B$11:$B$102,0),17)-AH228&lt;=5),"Casi seguro")))))," ")</f>
        <v xml:space="preserve"> </v>
      </c>
      <c r="AJ228" s="8" t="str">
        <f>IFERROR(IF(OR(AND(AF228="Fuerte",H228="No disminuye"),AND(AF228="Moderado",H228="Indirectamente"),AND(AF228="Moderado",H228="No disminuye"),AND(INDEX('[3]Riesgos de Corrupción'!$B$11:$BN$102,MATCH('Controles de Corrupción'!C228,'[3]Riesgos de Corrupción'!$B$11:$B$102,0),63)="Moderado")),0,IF(OR(AND(AF228="Fuerte",H228="Indirectamente"),AND(AF228="Moderado",H228="Directamente"),AND(INDEX('[3]Riesgos de Corrupción'!$B$11:$BN$102,MATCH('Controles de Corrupción'!C228,'[3]Riesgos de Corrupción'!$B$11:$B$102,0),63)="Mayor")),1,IF(AND(AF228="Fuerte",H228="Directamente",AND(INDEX('[3]Riesgos de Corrupción'!$B$11:$BN$102,MATCH('Controles de Corrupción'!C228,'[3]Riesgos de Corrupción'!$B$11:$B$102,0),63)="Catastrófico")),2)))," ")</f>
        <v xml:space="preserve"> </v>
      </c>
      <c r="AK228" s="19" t="str">
        <f t="shared" si="100"/>
        <v xml:space="preserve"> </v>
      </c>
      <c r="AL228" s="19" t="str">
        <f>IFERROR(IF((INDEX('[3]Riesgos de Corrupción'!$B$11:$BN$102,MATCH('Controles de Corrupción'!C228,'[3]Riesgos de Corrupción'!$B$11:$B$102,0),62)-AK228&lt;=3),"Moderado",IF((INDEX('[3]Riesgos de Corrupción'!$B$11:$BN$102,MATCH('Controles de Corrupción'!C228,'[3]Riesgos de Corrupción'!$B$11:$B$102,0),62)-AK228&lt;=4),"Mayor",IF((INDEX('[3]Riesgos de Corrupción'!$B$11:$BN$102,MATCH('Controles de Corrupción'!C228,'[3]Riesgos de Corrupción'!$B$11:$B$102,0),62)-AK228&lt;=5),"Catastrófico")))," ")</f>
        <v xml:space="preserve"> </v>
      </c>
      <c r="AM228" s="19" t="str">
        <f t="shared" si="101"/>
        <v xml:space="preserve"> </v>
      </c>
      <c r="AN228" s="21" t="str">
        <f t="shared" si="102"/>
        <v xml:space="preserve"> </v>
      </c>
      <c r="AO228" s="70"/>
      <c r="AP228" s="454"/>
      <c r="AQ228" s="454"/>
      <c r="AR228" s="454"/>
      <c r="AS228" s="454"/>
      <c r="AT228" s="454"/>
      <c r="AU228" s="454"/>
      <c r="AV228" s="454"/>
      <c r="AW228" s="427"/>
      <c r="AX228" s="357"/>
      <c r="AY228" s="70"/>
      <c r="AZ228" s="70"/>
    </row>
    <row r="229" spans="2:52" ht="57.75" customHeight="1" x14ac:dyDescent="0.3">
      <c r="B229" s="444" t="str">
        <f t="shared" ref="B229:B249" si="103">C229&amp;"-"&amp;E229</f>
        <v>-</v>
      </c>
      <c r="C229" s="18"/>
      <c r="D229" s="23"/>
      <c r="E229" s="22"/>
      <c r="F229" s="117"/>
      <c r="G229" s="116"/>
      <c r="H229" s="22"/>
      <c r="I229" s="18"/>
      <c r="J229" s="348">
        <f t="shared" ref="J229:J249" si="104">IF(I229="Asignado",15,IF(I229="No asignado",0,IF(I229=0,0)))</f>
        <v>0</v>
      </c>
      <c r="K229" s="18"/>
      <c r="L229" s="348">
        <f t="shared" ref="L229:L249" si="105">IF(K229="Adecuado",15,IF(K229="Inadecuado",0,IF(I229=0,0)))</f>
        <v>0</v>
      </c>
      <c r="M229" s="18"/>
      <c r="N229" s="348">
        <f t="shared" ref="N229:N249" si="106">IF(M229="Oportuna",15,IF(M229="Inoportuna",0,IF(I229=0,0)))</f>
        <v>0</v>
      </c>
      <c r="O229" s="18"/>
      <c r="P229" s="348">
        <f t="shared" ref="P229:P249" si="107">IF(O229="Prevenir",15,IF(O229="Detectar",10,IF(O229="No es un control",0,IF(I229=0,0))))</f>
        <v>0</v>
      </c>
      <c r="Q229" s="18"/>
      <c r="R229" s="348">
        <f t="shared" ref="R229:R249" si="108">IF(Q229="Confiable",15,IF(Q229="No confiable",0,IF(I229=0,0)))</f>
        <v>0</v>
      </c>
      <c r="S229" s="18"/>
      <c r="T229" s="348">
        <f t="shared" ref="T229:T249" si="109">IF(S229="Se investigan y resuelven oportunamente",15,IF(S229="No se investigan y resuelven oportunamente",0,IF(I229=0,0)))</f>
        <v>0</v>
      </c>
      <c r="U229" s="18"/>
      <c r="V229" s="348">
        <f t="shared" ref="V229:V249" si="110">IF(U229="Completa",10,IF(U229="Incompleta",5,IF(U229="No existe",0,IF(I229=0,0))))</f>
        <v>0</v>
      </c>
      <c r="W229" s="19" t="str">
        <f t="shared" ref="W229:W249" si="111">IF(G229=0," ",IF((J229+L229+N229+P229+R229+T229+V229)&gt;=0,(J229+L229+N229+P229+R229+T229+V229)))</f>
        <v xml:space="preserve"> </v>
      </c>
      <c r="X229" s="19" t="str">
        <f t="shared" ref="X229:X249" si="112">IF(W229=" "," ",IF(AND(W229&gt;=0,W229&lt;=85),"Débil",IF(AND(W229&gt;=86,W229&lt;=95),"Moderado",IF(AND(W229&gt;=96,W229&lt;=100),"Fuerte"," "))))</f>
        <v xml:space="preserve"> </v>
      </c>
      <c r="Y229" s="19" t="str">
        <f t="shared" ref="Y229:Y249" si="113">IF(Z229="Siempre se ejecuta", 100,IF(Z229="Algunas veces se ejecuta",50,IF(Z229="No se ejecuta",0,"")))</f>
        <v/>
      </c>
      <c r="Z229" s="22"/>
      <c r="AA229" s="19" t="str">
        <f t="shared" ref="AA229:AA249" si="114">IF(Z229="Siempre se ejecuta","Fuerte",IF(Z229="Algunas veces se ejecuta","Moderado",IF(Z229="No se ejecuta", "Débil","")))</f>
        <v/>
      </c>
      <c r="AB229" s="19" t="str">
        <f t="shared" ref="AB229:AB249" si="115">IF(AND(X229="Fuerte",AA229="Fuerte"),"Fuerte",IF(AND(X229="Fuerte",AA229="Moderado"),"Moderado",IF(AND(X229="Fuerte",AA229="Débil"),"Débil",IF(AND(X229="Moderado",AA229="Moderado"),"Moderado",IF(AND(X229="Moderado",AA229="Fuerte"),"Moderado",IF(AND(X229="Moderado",AA229="Débil"),"Débil",IF(X229="Débil","Débil"," ")))))))</f>
        <v xml:space="preserve"> </v>
      </c>
      <c r="AC229" s="19" t="str">
        <f t="shared" ref="AC229:AC249" si="116">IF(AB229="Fuerte","No",IF(AB229="Moderado","Sí",IF(AB229="Débil","Sí","")))</f>
        <v/>
      </c>
      <c r="AD229" s="19" t="str">
        <f t="shared" ref="AD229:AD249" si="117">IFERROR(IF(Y229=" "," ",IF(Y229&gt;=0,(W229+Y229)/2))," ")</f>
        <v xml:space="preserve"> </v>
      </c>
      <c r="AE229" s="114" t="str">
        <f t="shared" ref="AE229:AE249" si="118">IFERROR(IF(AD229=" "," ",IF(AVERAGE($AD$10:$AD$250)&gt;=0,AVERAGEIFS($AD$10:$AD$249,$C$10:$C$249,C229))),"  ")</f>
        <v xml:space="preserve"> </v>
      </c>
      <c r="AF229" s="19" t="str">
        <f t="shared" ref="AF229:AF249" si="119">IF(AE229=" "," ",IF(AE229=100,"Fuerte",IF(AE229&lt;50,"Débil",IF(AE229&gt;49,"Moderado"," "))))</f>
        <v xml:space="preserve"> </v>
      </c>
      <c r="AG229" s="560">
        <f t="shared" ref="AG229:AG249" si="120">IF(OR(AND(AF229="Fuerte",G229="No disminuye"),AND(AF229="Moderado",G229="No disminuye")),0,IF(AND(AF229="Fuerte",G229="Directamente"),2,IF(AND(AF229="Moderado",G229="Directamente"),1,0)))</f>
        <v>0</v>
      </c>
      <c r="AH229" s="45" t="str">
        <f t="shared" ref="AH229:AH249" si="121">IFERROR(AVERAGEIFS($AG$10:$AG$249,$C$10:$C$249,C229)," ")</f>
        <v xml:space="preserve"> </v>
      </c>
      <c r="AI229" s="34" t="str">
        <f>IFERROR(IF((INDEX('[3]Riesgos de Corrupción'!$B$11:$V$102,MATCH('Controles de Corrupción'!C229,'[3]Riesgos de Corrupción'!$B$11:$B$102,0),17)-AH229&lt;=1),"Rara vez",IF((INDEX('[3]Riesgos de Corrupción'!$B$11:$V$102,MATCH('Controles de Corrupción'!C229,'[3]Riesgos de Corrupción'!$B$11:$B$102,0),17)-AH229&lt;=2),"Improbable",IF((INDEX('[3]Riesgos de Corrupción'!$B$11:$V$102,MATCH('Controles de Corrupción'!C229,'[3]Riesgos de Corrupción'!$B$11:$B$102,0),17)-AH229&lt;=3),"Posible",IF((INDEX('[3]Riesgos de Corrupción'!$B$11:$V$102,MATCH('Controles de Corrupción'!C229,'[3]Riesgos de Corrupción'!$B$11:$B$102,0),17)-AH229&lt;=4),"Probable",IF((INDEX('[3]Riesgos de Corrupción'!$B$11:$V$102,MATCH('Controles de Corrupción'!C229,'[3]Riesgos de Corrupción'!$B$11:$B$102,0),17)-AH229&lt;=5),"Casi seguro")))))," ")</f>
        <v xml:space="preserve"> </v>
      </c>
      <c r="AJ229" s="8" t="str">
        <f>IFERROR(IF(OR(AND(AF229="Fuerte",H229="No disminuye"),AND(AF229="Moderado",H229="Indirectamente"),AND(AF229="Moderado",H229="No disminuye"),AND(INDEX('[3]Riesgos de Corrupción'!$B$11:$BN$102,MATCH('Controles de Corrupción'!C229,'[3]Riesgos de Corrupción'!$B$11:$B$102,0),63)="Moderado")),0,IF(OR(AND(AF229="Fuerte",H229="Indirectamente"),AND(AF229="Moderado",H229="Directamente"),AND(INDEX('[3]Riesgos de Corrupción'!$B$11:$BN$102,MATCH('Controles de Corrupción'!C229,'[3]Riesgos de Corrupción'!$B$11:$B$102,0),63)="Mayor")),1,IF(AND(AF229="Fuerte",H229="Directamente",AND(INDEX('[3]Riesgos de Corrupción'!$B$11:$BN$102,MATCH('Controles de Corrupción'!C229,'[3]Riesgos de Corrupción'!$B$11:$B$102,0),63)="Catastrófico")),2)))," ")</f>
        <v xml:space="preserve"> </v>
      </c>
      <c r="AK229" s="19" t="str">
        <f t="shared" ref="AK229:AK249" si="122">IFERROR(AVERAGEIFS($AJ$10:$AJ$249,$C$10:$C$249,C229)," ")</f>
        <v xml:space="preserve"> </v>
      </c>
      <c r="AL229" s="19" t="str">
        <f>IFERROR(IF((INDEX('[3]Riesgos de Corrupción'!$B$11:$BN$102,MATCH('Controles de Corrupción'!C229,'[3]Riesgos de Corrupción'!$B$11:$B$102,0),62)-AK229&lt;=3),"Moderado",IF((INDEX('[3]Riesgos de Corrupción'!$B$11:$BN$102,MATCH('Controles de Corrupción'!C229,'[3]Riesgos de Corrupción'!$B$11:$B$102,0),62)-AK229&lt;=4),"Mayor",IF((INDEX('[3]Riesgos de Corrupción'!$B$11:$BN$102,MATCH('Controles de Corrupción'!C229,'[3]Riesgos de Corrupción'!$B$11:$B$102,0),62)-AK229&lt;=5),"Catastrófico")))," ")</f>
        <v xml:space="preserve"> </v>
      </c>
      <c r="AM229" s="19" t="str">
        <f t="shared" ref="AM229:AM249" si="123">IF(OR(AND(AI229="Rara vez",AL229="Insignificante"),AND(AI229="Rara vez",AL229="Menor"),AND(AI229="Improbable",AL229="Menor"),AND(AI229="Improbable",AL229="Insignificante"),AND(AI229="Posible",AL229="Insignificante")),"Zona Baja",IF(OR(AND(AI229="Probable",AL229="Insignificante"),AND(AI229="Posible",AL229="Menor"),AND(AI229="Improbable",AL229="Moderado"),AND(AI229="Rara vez",AL229="Moderado")),"Zona Moderada",IF(OR(AND(AI229="Casi seguro",AL229="Insignificante"),AND(AI229="Casi seguro",AL229="Menor"),AND(AI229="Probable",AL229="Menor"),AND(AI229="Probable",AL229="Moderado"),AND(AI229="Posible",AL229="Moderado"),AND(AI229="Improbable",AL229="Mayor"),AND(AI229="Rara vez",AL229="Mayor")),"Zona Alta",IF(OR(AND(AI229="Casi seguro",AL229="Moderado"),AND(AI229="Casi seguro",AL229="Mayor"),AND(AI229="Casi seguro",AL229="Catastrófico"),AND(AI229="Probable",AL229="Mayor"),AND(AI229="Probable",AL229="Catastrófico"),AND(AI229="Posible",AL229="Mayor"),AND(AI229="Posible",AL229="Catastrófico"),AND(AI229="Improbable",AL229="Catastrófico"),AND(AI229="Rara vez",AL229="Catastrófico")),"Zona Extrema"," "))))</f>
        <v xml:space="preserve"> </v>
      </c>
      <c r="AN229" s="21" t="str">
        <f t="shared" ref="AN229:AN249" si="124">IF(AM229="Zona Moderada","Reducir riesgo",IF(AM229="Zona Alta","Compartir riesgo",IF(AM229="Zona Extrema","Evitar riesgo"," ")))</f>
        <v xml:space="preserve"> </v>
      </c>
      <c r="AO229" s="70"/>
      <c r="AP229" s="454"/>
      <c r="AQ229" s="454"/>
      <c r="AR229" s="454"/>
      <c r="AS229" s="454"/>
      <c r="AT229" s="454"/>
      <c r="AU229" s="454"/>
      <c r="AV229" s="454"/>
      <c r="AW229" s="427"/>
      <c r="AX229" s="357"/>
      <c r="AY229" s="70"/>
      <c r="AZ229" s="70"/>
    </row>
    <row r="230" spans="2:52" ht="57.75" customHeight="1" x14ac:dyDescent="0.3">
      <c r="B230" s="444" t="str">
        <f t="shared" si="103"/>
        <v>-</v>
      </c>
      <c r="C230" s="18"/>
      <c r="D230" s="23"/>
      <c r="E230" s="22"/>
      <c r="F230" s="117"/>
      <c r="G230" s="116"/>
      <c r="H230" s="22"/>
      <c r="I230" s="18"/>
      <c r="J230" s="348">
        <f t="shared" si="104"/>
        <v>0</v>
      </c>
      <c r="K230" s="18"/>
      <c r="L230" s="348">
        <f t="shared" si="105"/>
        <v>0</v>
      </c>
      <c r="M230" s="18"/>
      <c r="N230" s="348">
        <f t="shared" si="106"/>
        <v>0</v>
      </c>
      <c r="O230" s="18"/>
      <c r="P230" s="348">
        <f t="shared" si="107"/>
        <v>0</v>
      </c>
      <c r="Q230" s="18"/>
      <c r="R230" s="348">
        <f t="shared" si="108"/>
        <v>0</v>
      </c>
      <c r="S230" s="18"/>
      <c r="T230" s="348">
        <f t="shared" si="109"/>
        <v>0</v>
      </c>
      <c r="U230" s="18"/>
      <c r="V230" s="348">
        <f t="shared" si="110"/>
        <v>0</v>
      </c>
      <c r="W230" s="19" t="str">
        <f t="shared" si="111"/>
        <v xml:space="preserve"> </v>
      </c>
      <c r="X230" s="19" t="str">
        <f t="shared" si="112"/>
        <v xml:space="preserve"> </v>
      </c>
      <c r="Y230" s="19" t="str">
        <f t="shared" si="113"/>
        <v/>
      </c>
      <c r="Z230" s="22"/>
      <c r="AA230" s="19" t="str">
        <f t="shared" si="114"/>
        <v/>
      </c>
      <c r="AB230" s="19" t="str">
        <f t="shared" si="115"/>
        <v xml:space="preserve"> </v>
      </c>
      <c r="AC230" s="19" t="str">
        <f t="shared" si="116"/>
        <v/>
      </c>
      <c r="AD230" s="19" t="str">
        <f t="shared" si="117"/>
        <v xml:space="preserve"> </v>
      </c>
      <c r="AE230" s="114" t="str">
        <f t="shared" si="118"/>
        <v xml:space="preserve"> </v>
      </c>
      <c r="AF230" s="19" t="str">
        <f t="shared" si="119"/>
        <v xml:space="preserve"> </v>
      </c>
      <c r="AG230" s="560">
        <f t="shared" si="120"/>
        <v>0</v>
      </c>
      <c r="AH230" s="45" t="str">
        <f t="shared" si="121"/>
        <v xml:space="preserve"> </v>
      </c>
      <c r="AI230" s="34" t="str">
        <f>IFERROR(IF((INDEX('[3]Riesgos de Corrupción'!$B$11:$V$102,MATCH('Controles de Corrupción'!C230,'[3]Riesgos de Corrupción'!$B$11:$B$102,0),17)-AH230&lt;=1),"Rara vez",IF((INDEX('[3]Riesgos de Corrupción'!$B$11:$V$102,MATCH('Controles de Corrupción'!C230,'[3]Riesgos de Corrupción'!$B$11:$B$102,0),17)-AH230&lt;=2),"Improbable",IF((INDEX('[3]Riesgos de Corrupción'!$B$11:$V$102,MATCH('Controles de Corrupción'!C230,'[3]Riesgos de Corrupción'!$B$11:$B$102,0),17)-AH230&lt;=3),"Posible",IF((INDEX('[3]Riesgos de Corrupción'!$B$11:$V$102,MATCH('Controles de Corrupción'!C230,'[3]Riesgos de Corrupción'!$B$11:$B$102,0),17)-AH230&lt;=4),"Probable",IF((INDEX('[3]Riesgos de Corrupción'!$B$11:$V$102,MATCH('Controles de Corrupción'!C230,'[3]Riesgos de Corrupción'!$B$11:$B$102,0),17)-AH230&lt;=5),"Casi seguro")))))," ")</f>
        <v xml:space="preserve"> </v>
      </c>
      <c r="AJ230" s="8" t="str">
        <f>IFERROR(IF(OR(AND(AF230="Fuerte",H230="No disminuye"),AND(AF230="Moderado",H230="Indirectamente"),AND(AF230="Moderado",H230="No disminuye"),AND(INDEX('[3]Riesgos de Corrupción'!$B$11:$BN$102,MATCH('Controles de Corrupción'!C230,'[3]Riesgos de Corrupción'!$B$11:$B$102,0),63)="Moderado")),0,IF(OR(AND(AF230="Fuerte",H230="Indirectamente"),AND(AF230="Moderado",H230="Directamente"),AND(INDEX('[3]Riesgos de Corrupción'!$B$11:$BN$102,MATCH('Controles de Corrupción'!C230,'[3]Riesgos de Corrupción'!$B$11:$B$102,0),63)="Mayor")),1,IF(AND(AF230="Fuerte",H230="Directamente",AND(INDEX('[3]Riesgos de Corrupción'!$B$11:$BN$102,MATCH('Controles de Corrupción'!C230,'[3]Riesgos de Corrupción'!$B$11:$B$102,0),63)="Catastrófico")),2)))," ")</f>
        <v xml:space="preserve"> </v>
      </c>
      <c r="AK230" s="19" t="str">
        <f t="shared" si="122"/>
        <v xml:space="preserve"> </v>
      </c>
      <c r="AL230" s="19" t="str">
        <f>IFERROR(IF((INDEX('[3]Riesgos de Corrupción'!$B$11:$BN$102,MATCH('Controles de Corrupción'!C230,'[3]Riesgos de Corrupción'!$B$11:$B$102,0),62)-AK230&lt;=3),"Moderado",IF((INDEX('[3]Riesgos de Corrupción'!$B$11:$BN$102,MATCH('Controles de Corrupción'!C230,'[3]Riesgos de Corrupción'!$B$11:$B$102,0),62)-AK230&lt;=4),"Mayor",IF((INDEX('[3]Riesgos de Corrupción'!$B$11:$BN$102,MATCH('Controles de Corrupción'!C230,'[3]Riesgos de Corrupción'!$B$11:$B$102,0),62)-AK230&lt;=5),"Catastrófico")))," ")</f>
        <v xml:space="preserve"> </v>
      </c>
      <c r="AM230" s="19" t="str">
        <f t="shared" si="123"/>
        <v xml:space="preserve"> </v>
      </c>
      <c r="AN230" s="21" t="str">
        <f t="shared" si="124"/>
        <v xml:space="preserve"> </v>
      </c>
      <c r="AO230" s="70"/>
      <c r="AP230" s="454"/>
      <c r="AQ230" s="454"/>
      <c r="AR230" s="454"/>
      <c r="AS230" s="454"/>
      <c r="AT230" s="454"/>
      <c r="AU230" s="454"/>
      <c r="AV230" s="454"/>
      <c r="AW230" s="427"/>
      <c r="AX230" s="357"/>
      <c r="AY230" s="70"/>
      <c r="AZ230" s="70"/>
    </row>
    <row r="231" spans="2:52" ht="57.75" customHeight="1" x14ac:dyDescent="0.3">
      <c r="B231" s="444" t="str">
        <f t="shared" si="103"/>
        <v>-</v>
      </c>
      <c r="C231" s="18"/>
      <c r="D231" s="23"/>
      <c r="E231" s="22"/>
      <c r="F231" s="117"/>
      <c r="G231" s="116"/>
      <c r="H231" s="22"/>
      <c r="I231" s="18"/>
      <c r="J231" s="348">
        <f t="shared" si="104"/>
        <v>0</v>
      </c>
      <c r="K231" s="18"/>
      <c r="L231" s="348">
        <f t="shared" si="105"/>
        <v>0</v>
      </c>
      <c r="M231" s="18"/>
      <c r="N231" s="348">
        <f t="shared" si="106"/>
        <v>0</v>
      </c>
      <c r="O231" s="18"/>
      <c r="P231" s="348">
        <f t="shared" si="107"/>
        <v>0</v>
      </c>
      <c r="Q231" s="18"/>
      <c r="R231" s="348">
        <f t="shared" si="108"/>
        <v>0</v>
      </c>
      <c r="S231" s="18"/>
      <c r="T231" s="348">
        <f t="shared" si="109"/>
        <v>0</v>
      </c>
      <c r="U231" s="18"/>
      <c r="V231" s="348">
        <f t="shared" si="110"/>
        <v>0</v>
      </c>
      <c r="W231" s="19" t="str">
        <f t="shared" si="111"/>
        <v xml:space="preserve"> </v>
      </c>
      <c r="X231" s="19" t="str">
        <f t="shared" si="112"/>
        <v xml:space="preserve"> </v>
      </c>
      <c r="Y231" s="19" t="str">
        <f t="shared" si="113"/>
        <v/>
      </c>
      <c r="Z231" s="22"/>
      <c r="AA231" s="19" t="str">
        <f t="shared" si="114"/>
        <v/>
      </c>
      <c r="AB231" s="19" t="str">
        <f t="shared" si="115"/>
        <v xml:space="preserve"> </v>
      </c>
      <c r="AC231" s="19" t="str">
        <f t="shared" si="116"/>
        <v/>
      </c>
      <c r="AD231" s="19" t="str">
        <f t="shared" si="117"/>
        <v xml:space="preserve"> </v>
      </c>
      <c r="AE231" s="114" t="str">
        <f t="shared" si="118"/>
        <v xml:space="preserve"> </v>
      </c>
      <c r="AF231" s="19" t="str">
        <f t="shared" si="119"/>
        <v xml:space="preserve"> </v>
      </c>
      <c r="AG231" s="560">
        <f t="shared" si="120"/>
        <v>0</v>
      </c>
      <c r="AH231" s="45" t="str">
        <f t="shared" si="121"/>
        <v xml:space="preserve"> </v>
      </c>
      <c r="AI231" s="34" t="str">
        <f>IFERROR(IF((INDEX('[3]Riesgos de Corrupción'!$B$11:$V$102,MATCH('Controles de Corrupción'!C231,'[3]Riesgos de Corrupción'!$B$11:$B$102,0),17)-AH231&lt;=1),"Rara vez",IF((INDEX('[3]Riesgos de Corrupción'!$B$11:$V$102,MATCH('Controles de Corrupción'!C231,'[3]Riesgos de Corrupción'!$B$11:$B$102,0),17)-AH231&lt;=2),"Improbable",IF((INDEX('[3]Riesgos de Corrupción'!$B$11:$V$102,MATCH('Controles de Corrupción'!C231,'[3]Riesgos de Corrupción'!$B$11:$B$102,0),17)-AH231&lt;=3),"Posible",IF((INDEX('[3]Riesgos de Corrupción'!$B$11:$V$102,MATCH('Controles de Corrupción'!C231,'[3]Riesgos de Corrupción'!$B$11:$B$102,0),17)-AH231&lt;=4),"Probable",IF((INDEX('[3]Riesgos de Corrupción'!$B$11:$V$102,MATCH('Controles de Corrupción'!C231,'[3]Riesgos de Corrupción'!$B$11:$B$102,0),17)-AH231&lt;=5),"Casi seguro")))))," ")</f>
        <v xml:space="preserve"> </v>
      </c>
      <c r="AJ231" s="8" t="str">
        <f>IFERROR(IF(OR(AND(AF231="Fuerte",H231="No disminuye"),AND(AF231="Moderado",H231="Indirectamente"),AND(AF231="Moderado",H231="No disminuye"),AND(INDEX('[3]Riesgos de Corrupción'!$B$11:$BN$102,MATCH('Controles de Corrupción'!C231,'[3]Riesgos de Corrupción'!$B$11:$B$102,0),63)="Moderado")),0,IF(OR(AND(AF231="Fuerte",H231="Indirectamente"),AND(AF231="Moderado",H231="Directamente"),AND(INDEX('[3]Riesgos de Corrupción'!$B$11:$BN$102,MATCH('Controles de Corrupción'!C231,'[3]Riesgos de Corrupción'!$B$11:$B$102,0),63)="Mayor")),1,IF(AND(AF231="Fuerte",H231="Directamente",AND(INDEX('[3]Riesgos de Corrupción'!$B$11:$BN$102,MATCH('Controles de Corrupción'!C231,'[3]Riesgos de Corrupción'!$B$11:$B$102,0),63)="Catastrófico")),2)))," ")</f>
        <v xml:space="preserve"> </v>
      </c>
      <c r="AK231" s="19" t="str">
        <f t="shared" si="122"/>
        <v xml:space="preserve"> </v>
      </c>
      <c r="AL231" s="19" t="str">
        <f>IFERROR(IF((INDEX('[3]Riesgos de Corrupción'!$B$11:$BN$102,MATCH('Controles de Corrupción'!C231,'[3]Riesgos de Corrupción'!$B$11:$B$102,0),62)-AK231&lt;=3),"Moderado",IF((INDEX('[3]Riesgos de Corrupción'!$B$11:$BN$102,MATCH('Controles de Corrupción'!C231,'[3]Riesgos de Corrupción'!$B$11:$B$102,0),62)-AK231&lt;=4),"Mayor",IF((INDEX('[3]Riesgos de Corrupción'!$B$11:$BN$102,MATCH('Controles de Corrupción'!C231,'[3]Riesgos de Corrupción'!$B$11:$B$102,0),62)-AK231&lt;=5),"Catastrófico")))," ")</f>
        <v xml:space="preserve"> </v>
      </c>
      <c r="AM231" s="19" t="str">
        <f t="shared" si="123"/>
        <v xml:space="preserve"> </v>
      </c>
      <c r="AN231" s="21" t="str">
        <f t="shared" si="124"/>
        <v xml:space="preserve"> </v>
      </c>
      <c r="AO231" s="70"/>
      <c r="AP231" s="454"/>
      <c r="AQ231" s="454"/>
      <c r="AR231" s="454"/>
      <c r="AS231" s="454"/>
      <c r="AT231" s="454"/>
      <c r="AU231" s="454"/>
      <c r="AV231" s="454"/>
      <c r="AW231" s="427"/>
      <c r="AX231" s="357"/>
      <c r="AY231" s="70"/>
      <c r="AZ231" s="70"/>
    </row>
    <row r="232" spans="2:52" ht="57.75" customHeight="1" x14ac:dyDescent="0.3">
      <c r="B232" s="444" t="str">
        <f t="shared" si="103"/>
        <v>-</v>
      </c>
      <c r="C232" s="18"/>
      <c r="D232" s="23"/>
      <c r="E232" s="22"/>
      <c r="F232" s="117"/>
      <c r="G232" s="116"/>
      <c r="H232" s="22"/>
      <c r="I232" s="18"/>
      <c r="J232" s="348">
        <f t="shared" si="104"/>
        <v>0</v>
      </c>
      <c r="K232" s="18"/>
      <c r="L232" s="348">
        <f t="shared" si="105"/>
        <v>0</v>
      </c>
      <c r="M232" s="18"/>
      <c r="N232" s="348">
        <f t="shared" si="106"/>
        <v>0</v>
      </c>
      <c r="O232" s="18"/>
      <c r="P232" s="348">
        <f t="shared" si="107"/>
        <v>0</v>
      </c>
      <c r="Q232" s="18"/>
      <c r="R232" s="348">
        <f t="shared" si="108"/>
        <v>0</v>
      </c>
      <c r="S232" s="18"/>
      <c r="T232" s="348">
        <f t="shared" si="109"/>
        <v>0</v>
      </c>
      <c r="U232" s="18"/>
      <c r="V232" s="348">
        <f t="shared" si="110"/>
        <v>0</v>
      </c>
      <c r="W232" s="19" t="str">
        <f t="shared" si="111"/>
        <v xml:space="preserve"> </v>
      </c>
      <c r="X232" s="19" t="str">
        <f t="shared" si="112"/>
        <v xml:space="preserve"> </v>
      </c>
      <c r="Y232" s="19" t="str">
        <f t="shared" si="113"/>
        <v/>
      </c>
      <c r="Z232" s="22"/>
      <c r="AA232" s="19" t="str">
        <f t="shared" si="114"/>
        <v/>
      </c>
      <c r="AB232" s="19" t="str">
        <f t="shared" si="115"/>
        <v xml:space="preserve"> </v>
      </c>
      <c r="AC232" s="19" t="str">
        <f t="shared" si="116"/>
        <v/>
      </c>
      <c r="AD232" s="19" t="str">
        <f t="shared" si="117"/>
        <v xml:space="preserve"> </v>
      </c>
      <c r="AE232" s="114" t="str">
        <f t="shared" si="118"/>
        <v xml:space="preserve"> </v>
      </c>
      <c r="AF232" s="19" t="str">
        <f t="shared" si="119"/>
        <v xml:space="preserve"> </v>
      </c>
      <c r="AG232" s="560">
        <f t="shared" si="120"/>
        <v>0</v>
      </c>
      <c r="AH232" s="45" t="str">
        <f t="shared" si="121"/>
        <v xml:space="preserve"> </v>
      </c>
      <c r="AI232" s="34" t="str">
        <f>IFERROR(IF((INDEX('[3]Riesgos de Corrupción'!$B$11:$V$102,MATCH('Controles de Corrupción'!C232,'[3]Riesgos de Corrupción'!$B$11:$B$102,0),17)-AH232&lt;=1),"Rara vez",IF((INDEX('[3]Riesgos de Corrupción'!$B$11:$V$102,MATCH('Controles de Corrupción'!C232,'[3]Riesgos de Corrupción'!$B$11:$B$102,0),17)-AH232&lt;=2),"Improbable",IF((INDEX('[3]Riesgos de Corrupción'!$B$11:$V$102,MATCH('Controles de Corrupción'!C232,'[3]Riesgos de Corrupción'!$B$11:$B$102,0),17)-AH232&lt;=3),"Posible",IF((INDEX('[3]Riesgos de Corrupción'!$B$11:$V$102,MATCH('Controles de Corrupción'!C232,'[3]Riesgos de Corrupción'!$B$11:$B$102,0),17)-AH232&lt;=4),"Probable",IF((INDEX('[3]Riesgos de Corrupción'!$B$11:$V$102,MATCH('Controles de Corrupción'!C232,'[3]Riesgos de Corrupción'!$B$11:$B$102,0),17)-AH232&lt;=5),"Casi seguro")))))," ")</f>
        <v xml:space="preserve"> </v>
      </c>
      <c r="AJ232" s="8" t="str">
        <f>IFERROR(IF(OR(AND(AF232="Fuerte",H232="No disminuye"),AND(AF232="Moderado",H232="Indirectamente"),AND(AF232="Moderado",H232="No disminuye"),AND(INDEX('[3]Riesgos de Corrupción'!$B$11:$BN$102,MATCH('Controles de Corrupción'!C232,'[3]Riesgos de Corrupción'!$B$11:$B$102,0),63)="Moderado")),0,IF(OR(AND(AF232="Fuerte",H232="Indirectamente"),AND(AF232="Moderado",H232="Directamente"),AND(INDEX('[3]Riesgos de Corrupción'!$B$11:$BN$102,MATCH('Controles de Corrupción'!C232,'[3]Riesgos de Corrupción'!$B$11:$B$102,0),63)="Mayor")),1,IF(AND(AF232="Fuerte",H232="Directamente",AND(INDEX('[3]Riesgos de Corrupción'!$B$11:$BN$102,MATCH('Controles de Corrupción'!C232,'[3]Riesgos de Corrupción'!$B$11:$B$102,0),63)="Catastrófico")),2)))," ")</f>
        <v xml:space="preserve"> </v>
      </c>
      <c r="AK232" s="19" t="str">
        <f t="shared" si="122"/>
        <v xml:space="preserve"> </v>
      </c>
      <c r="AL232" s="19" t="str">
        <f>IFERROR(IF((INDEX('[3]Riesgos de Corrupción'!$B$11:$BN$102,MATCH('Controles de Corrupción'!C232,'[3]Riesgos de Corrupción'!$B$11:$B$102,0),62)-AK232&lt;=3),"Moderado",IF((INDEX('[3]Riesgos de Corrupción'!$B$11:$BN$102,MATCH('Controles de Corrupción'!C232,'[3]Riesgos de Corrupción'!$B$11:$B$102,0),62)-AK232&lt;=4),"Mayor",IF((INDEX('[3]Riesgos de Corrupción'!$B$11:$BN$102,MATCH('Controles de Corrupción'!C232,'[3]Riesgos de Corrupción'!$B$11:$B$102,0),62)-AK232&lt;=5),"Catastrófico")))," ")</f>
        <v xml:space="preserve"> </v>
      </c>
      <c r="AM232" s="19" t="str">
        <f t="shared" si="123"/>
        <v xml:space="preserve"> </v>
      </c>
      <c r="AN232" s="21" t="str">
        <f t="shared" si="124"/>
        <v xml:space="preserve"> </v>
      </c>
      <c r="AO232" s="70"/>
      <c r="AP232" s="454"/>
      <c r="AQ232" s="454"/>
      <c r="AR232" s="454"/>
      <c r="AS232" s="454"/>
      <c r="AT232" s="454"/>
      <c r="AU232" s="454"/>
      <c r="AV232" s="454"/>
      <c r="AW232" s="427"/>
      <c r="AX232" s="357"/>
      <c r="AY232" s="70"/>
      <c r="AZ232" s="70"/>
    </row>
    <row r="233" spans="2:52" ht="57.75" customHeight="1" x14ac:dyDescent="0.3">
      <c r="B233" s="444" t="str">
        <f t="shared" si="103"/>
        <v>-</v>
      </c>
      <c r="C233" s="18"/>
      <c r="D233" s="23"/>
      <c r="E233" s="22"/>
      <c r="F233" s="117"/>
      <c r="G233" s="116"/>
      <c r="H233" s="22"/>
      <c r="I233" s="18"/>
      <c r="J233" s="348">
        <f t="shared" si="104"/>
        <v>0</v>
      </c>
      <c r="K233" s="18"/>
      <c r="L233" s="348">
        <f t="shared" si="105"/>
        <v>0</v>
      </c>
      <c r="M233" s="18"/>
      <c r="N233" s="348">
        <f t="shared" si="106"/>
        <v>0</v>
      </c>
      <c r="O233" s="18"/>
      <c r="P233" s="348">
        <f t="shared" si="107"/>
        <v>0</v>
      </c>
      <c r="Q233" s="18"/>
      <c r="R233" s="348">
        <f t="shared" si="108"/>
        <v>0</v>
      </c>
      <c r="S233" s="18"/>
      <c r="T233" s="348">
        <f t="shared" si="109"/>
        <v>0</v>
      </c>
      <c r="U233" s="18"/>
      <c r="V233" s="348">
        <f t="shared" si="110"/>
        <v>0</v>
      </c>
      <c r="W233" s="19" t="str">
        <f t="shared" si="111"/>
        <v xml:space="preserve"> </v>
      </c>
      <c r="X233" s="19" t="str">
        <f t="shared" si="112"/>
        <v xml:space="preserve"> </v>
      </c>
      <c r="Y233" s="19" t="str">
        <f t="shared" si="113"/>
        <v/>
      </c>
      <c r="Z233" s="22"/>
      <c r="AA233" s="19" t="str">
        <f t="shared" si="114"/>
        <v/>
      </c>
      <c r="AB233" s="19" t="str">
        <f t="shared" si="115"/>
        <v xml:space="preserve"> </v>
      </c>
      <c r="AC233" s="19" t="str">
        <f t="shared" si="116"/>
        <v/>
      </c>
      <c r="AD233" s="19" t="str">
        <f t="shared" si="117"/>
        <v xml:space="preserve"> </v>
      </c>
      <c r="AE233" s="114" t="str">
        <f t="shared" si="118"/>
        <v xml:space="preserve"> </v>
      </c>
      <c r="AF233" s="19" t="str">
        <f t="shared" si="119"/>
        <v xml:space="preserve"> </v>
      </c>
      <c r="AG233" s="560">
        <f t="shared" si="120"/>
        <v>0</v>
      </c>
      <c r="AH233" s="45" t="str">
        <f t="shared" si="121"/>
        <v xml:space="preserve"> </v>
      </c>
      <c r="AI233" s="34" t="str">
        <f>IFERROR(IF((INDEX('[3]Riesgos de Corrupción'!$B$11:$V$102,MATCH('Controles de Corrupción'!C233,'[3]Riesgos de Corrupción'!$B$11:$B$102,0),17)-AH233&lt;=1),"Rara vez",IF((INDEX('[3]Riesgos de Corrupción'!$B$11:$V$102,MATCH('Controles de Corrupción'!C233,'[3]Riesgos de Corrupción'!$B$11:$B$102,0),17)-AH233&lt;=2),"Improbable",IF((INDEX('[3]Riesgos de Corrupción'!$B$11:$V$102,MATCH('Controles de Corrupción'!C233,'[3]Riesgos de Corrupción'!$B$11:$B$102,0),17)-AH233&lt;=3),"Posible",IF((INDEX('[3]Riesgos de Corrupción'!$B$11:$V$102,MATCH('Controles de Corrupción'!C233,'[3]Riesgos de Corrupción'!$B$11:$B$102,0),17)-AH233&lt;=4),"Probable",IF((INDEX('[3]Riesgos de Corrupción'!$B$11:$V$102,MATCH('Controles de Corrupción'!C233,'[3]Riesgos de Corrupción'!$B$11:$B$102,0),17)-AH233&lt;=5),"Casi seguro")))))," ")</f>
        <v xml:space="preserve"> </v>
      </c>
      <c r="AJ233" s="8" t="str">
        <f>IFERROR(IF(OR(AND(AF233="Fuerte",H233="No disminuye"),AND(AF233="Moderado",H233="Indirectamente"),AND(AF233="Moderado",H233="No disminuye"),AND(INDEX('[3]Riesgos de Corrupción'!$B$11:$BN$102,MATCH('Controles de Corrupción'!C233,'[3]Riesgos de Corrupción'!$B$11:$B$102,0),63)="Moderado")),0,IF(OR(AND(AF233="Fuerte",H233="Indirectamente"),AND(AF233="Moderado",H233="Directamente"),AND(INDEX('[3]Riesgos de Corrupción'!$B$11:$BN$102,MATCH('Controles de Corrupción'!C233,'[3]Riesgos de Corrupción'!$B$11:$B$102,0),63)="Mayor")),1,IF(AND(AF233="Fuerte",H233="Directamente",AND(INDEX('[3]Riesgos de Corrupción'!$B$11:$BN$102,MATCH('Controles de Corrupción'!C233,'[3]Riesgos de Corrupción'!$B$11:$B$102,0),63)="Catastrófico")),2)))," ")</f>
        <v xml:space="preserve"> </v>
      </c>
      <c r="AK233" s="19" t="str">
        <f t="shared" si="122"/>
        <v xml:space="preserve"> </v>
      </c>
      <c r="AL233" s="19" t="str">
        <f>IFERROR(IF((INDEX('[3]Riesgos de Corrupción'!$B$11:$BN$102,MATCH('Controles de Corrupción'!C233,'[3]Riesgos de Corrupción'!$B$11:$B$102,0),62)-AK233&lt;=3),"Moderado",IF((INDEX('[3]Riesgos de Corrupción'!$B$11:$BN$102,MATCH('Controles de Corrupción'!C233,'[3]Riesgos de Corrupción'!$B$11:$B$102,0),62)-AK233&lt;=4),"Mayor",IF((INDEX('[3]Riesgos de Corrupción'!$B$11:$BN$102,MATCH('Controles de Corrupción'!C233,'[3]Riesgos de Corrupción'!$B$11:$B$102,0),62)-AK233&lt;=5),"Catastrófico")))," ")</f>
        <v xml:space="preserve"> </v>
      </c>
      <c r="AM233" s="19" t="str">
        <f t="shared" si="123"/>
        <v xml:space="preserve"> </v>
      </c>
      <c r="AN233" s="21" t="str">
        <f t="shared" si="124"/>
        <v xml:space="preserve"> </v>
      </c>
      <c r="AO233" s="70"/>
      <c r="AP233" s="454"/>
      <c r="AQ233" s="454"/>
      <c r="AR233" s="454"/>
      <c r="AS233" s="454"/>
      <c r="AT233" s="454"/>
      <c r="AU233" s="454"/>
      <c r="AV233" s="454"/>
      <c r="AW233" s="427"/>
      <c r="AX233" s="357"/>
      <c r="AY233" s="70"/>
      <c r="AZ233" s="70"/>
    </row>
    <row r="234" spans="2:52" ht="57.75" customHeight="1" x14ac:dyDescent="0.3">
      <c r="B234" s="444" t="str">
        <f t="shared" si="103"/>
        <v>-</v>
      </c>
      <c r="C234" s="18"/>
      <c r="D234" s="23"/>
      <c r="E234" s="22"/>
      <c r="F234" s="117"/>
      <c r="G234" s="116"/>
      <c r="H234" s="22"/>
      <c r="I234" s="18"/>
      <c r="J234" s="348">
        <f t="shared" si="104"/>
        <v>0</v>
      </c>
      <c r="K234" s="18"/>
      <c r="L234" s="348">
        <f t="shared" si="105"/>
        <v>0</v>
      </c>
      <c r="M234" s="18"/>
      <c r="N234" s="348">
        <f t="shared" si="106"/>
        <v>0</v>
      </c>
      <c r="O234" s="18"/>
      <c r="P234" s="348">
        <f t="shared" si="107"/>
        <v>0</v>
      </c>
      <c r="Q234" s="18"/>
      <c r="R234" s="348">
        <f t="shared" si="108"/>
        <v>0</v>
      </c>
      <c r="S234" s="18"/>
      <c r="T234" s="348">
        <f t="shared" si="109"/>
        <v>0</v>
      </c>
      <c r="U234" s="18"/>
      <c r="V234" s="348">
        <f t="shared" si="110"/>
        <v>0</v>
      </c>
      <c r="W234" s="19" t="str">
        <f t="shared" si="111"/>
        <v xml:space="preserve"> </v>
      </c>
      <c r="X234" s="19" t="str">
        <f t="shared" si="112"/>
        <v xml:space="preserve"> </v>
      </c>
      <c r="Y234" s="19" t="str">
        <f t="shared" si="113"/>
        <v/>
      </c>
      <c r="Z234" s="22"/>
      <c r="AA234" s="19" t="str">
        <f t="shared" si="114"/>
        <v/>
      </c>
      <c r="AB234" s="19" t="str">
        <f t="shared" si="115"/>
        <v xml:space="preserve"> </v>
      </c>
      <c r="AC234" s="19" t="str">
        <f t="shared" si="116"/>
        <v/>
      </c>
      <c r="AD234" s="19" t="str">
        <f t="shared" si="117"/>
        <v xml:space="preserve"> </v>
      </c>
      <c r="AE234" s="114" t="str">
        <f t="shared" si="118"/>
        <v xml:space="preserve"> </v>
      </c>
      <c r="AF234" s="19" t="str">
        <f t="shared" si="119"/>
        <v xml:space="preserve"> </v>
      </c>
      <c r="AG234" s="560">
        <f t="shared" si="120"/>
        <v>0</v>
      </c>
      <c r="AH234" s="45" t="str">
        <f t="shared" si="121"/>
        <v xml:space="preserve"> </v>
      </c>
      <c r="AI234" s="34" t="str">
        <f>IFERROR(IF((INDEX('[3]Riesgos de Corrupción'!$B$11:$V$102,MATCH('Controles de Corrupción'!C234,'[3]Riesgos de Corrupción'!$B$11:$B$102,0),17)-AH234&lt;=1),"Rara vez",IF((INDEX('[3]Riesgos de Corrupción'!$B$11:$V$102,MATCH('Controles de Corrupción'!C234,'[3]Riesgos de Corrupción'!$B$11:$B$102,0),17)-AH234&lt;=2),"Improbable",IF((INDEX('[3]Riesgos de Corrupción'!$B$11:$V$102,MATCH('Controles de Corrupción'!C234,'[3]Riesgos de Corrupción'!$B$11:$B$102,0),17)-AH234&lt;=3),"Posible",IF((INDEX('[3]Riesgos de Corrupción'!$B$11:$V$102,MATCH('Controles de Corrupción'!C234,'[3]Riesgos de Corrupción'!$B$11:$B$102,0),17)-AH234&lt;=4),"Probable",IF((INDEX('[3]Riesgos de Corrupción'!$B$11:$V$102,MATCH('Controles de Corrupción'!C234,'[3]Riesgos de Corrupción'!$B$11:$B$102,0),17)-AH234&lt;=5),"Casi seguro")))))," ")</f>
        <v xml:space="preserve"> </v>
      </c>
      <c r="AJ234" s="8" t="str">
        <f>IFERROR(IF(OR(AND(AF234="Fuerte",H234="No disminuye"),AND(AF234="Moderado",H234="Indirectamente"),AND(AF234="Moderado",H234="No disminuye"),AND(INDEX('[3]Riesgos de Corrupción'!$B$11:$BN$102,MATCH('Controles de Corrupción'!C234,'[3]Riesgos de Corrupción'!$B$11:$B$102,0),63)="Moderado")),0,IF(OR(AND(AF234="Fuerte",H234="Indirectamente"),AND(AF234="Moderado",H234="Directamente"),AND(INDEX('[3]Riesgos de Corrupción'!$B$11:$BN$102,MATCH('Controles de Corrupción'!C234,'[3]Riesgos de Corrupción'!$B$11:$B$102,0),63)="Mayor")),1,IF(AND(AF234="Fuerte",H234="Directamente",AND(INDEX('[3]Riesgos de Corrupción'!$B$11:$BN$102,MATCH('Controles de Corrupción'!C234,'[3]Riesgos de Corrupción'!$B$11:$B$102,0),63)="Catastrófico")),2)))," ")</f>
        <v xml:space="preserve"> </v>
      </c>
      <c r="AK234" s="19" t="str">
        <f t="shared" si="122"/>
        <v xml:space="preserve"> </v>
      </c>
      <c r="AL234" s="19" t="str">
        <f>IFERROR(IF((INDEX('[3]Riesgos de Corrupción'!$B$11:$BN$102,MATCH('Controles de Corrupción'!C234,'[3]Riesgos de Corrupción'!$B$11:$B$102,0),62)-AK234&lt;=3),"Moderado",IF((INDEX('[3]Riesgos de Corrupción'!$B$11:$BN$102,MATCH('Controles de Corrupción'!C234,'[3]Riesgos de Corrupción'!$B$11:$B$102,0),62)-AK234&lt;=4),"Mayor",IF((INDEX('[3]Riesgos de Corrupción'!$B$11:$BN$102,MATCH('Controles de Corrupción'!C234,'[3]Riesgos de Corrupción'!$B$11:$B$102,0),62)-AK234&lt;=5),"Catastrófico")))," ")</f>
        <v xml:space="preserve"> </v>
      </c>
      <c r="AM234" s="19" t="str">
        <f t="shared" si="123"/>
        <v xml:space="preserve"> </v>
      </c>
      <c r="AN234" s="21" t="str">
        <f t="shared" si="124"/>
        <v xml:space="preserve"> </v>
      </c>
      <c r="AO234" s="70"/>
      <c r="AP234" s="454"/>
      <c r="AQ234" s="454"/>
      <c r="AR234" s="454"/>
      <c r="AS234" s="454"/>
      <c r="AT234" s="454"/>
      <c r="AU234" s="454"/>
      <c r="AV234" s="454"/>
      <c r="AW234" s="427"/>
      <c r="AX234" s="357"/>
      <c r="AY234" s="70"/>
      <c r="AZ234" s="70"/>
    </row>
    <row r="235" spans="2:52" ht="57.75" customHeight="1" x14ac:dyDescent="0.3">
      <c r="B235" s="444" t="str">
        <f t="shared" si="103"/>
        <v>-</v>
      </c>
      <c r="C235" s="18"/>
      <c r="D235" s="23"/>
      <c r="E235" s="22"/>
      <c r="F235" s="117"/>
      <c r="G235" s="116"/>
      <c r="H235" s="22"/>
      <c r="I235" s="18"/>
      <c r="J235" s="348">
        <f t="shared" si="104"/>
        <v>0</v>
      </c>
      <c r="K235" s="18"/>
      <c r="L235" s="348">
        <f t="shared" si="105"/>
        <v>0</v>
      </c>
      <c r="M235" s="18"/>
      <c r="N235" s="348">
        <f t="shared" si="106"/>
        <v>0</v>
      </c>
      <c r="O235" s="18"/>
      <c r="P235" s="348">
        <f t="shared" si="107"/>
        <v>0</v>
      </c>
      <c r="Q235" s="18"/>
      <c r="R235" s="348">
        <f t="shared" si="108"/>
        <v>0</v>
      </c>
      <c r="S235" s="18"/>
      <c r="T235" s="348">
        <f t="shared" si="109"/>
        <v>0</v>
      </c>
      <c r="U235" s="18"/>
      <c r="V235" s="348">
        <f t="shared" si="110"/>
        <v>0</v>
      </c>
      <c r="W235" s="19" t="str">
        <f t="shared" si="111"/>
        <v xml:space="preserve"> </v>
      </c>
      <c r="X235" s="19" t="str">
        <f t="shared" si="112"/>
        <v xml:space="preserve"> </v>
      </c>
      <c r="Y235" s="19" t="str">
        <f t="shared" si="113"/>
        <v/>
      </c>
      <c r="Z235" s="22"/>
      <c r="AA235" s="19" t="str">
        <f t="shared" si="114"/>
        <v/>
      </c>
      <c r="AB235" s="19" t="str">
        <f t="shared" si="115"/>
        <v xml:space="preserve"> </v>
      </c>
      <c r="AC235" s="19" t="str">
        <f t="shared" si="116"/>
        <v/>
      </c>
      <c r="AD235" s="19" t="str">
        <f t="shared" si="117"/>
        <v xml:space="preserve"> </v>
      </c>
      <c r="AE235" s="114" t="str">
        <f t="shared" si="118"/>
        <v xml:space="preserve"> </v>
      </c>
      <c r="AF235" s="19" t="str">
        <f t="shared" si="119"/>
        <v xml:space="preserve"> </v>
      </c>
      <c r="AG235" s="560">
        <f t="shared" si="120"/>
        <v>0</v>
      </c>
      <c r="AH235" s="45" t="str">
        <f t="shared" si="121"/>
        <v xml:space="preserve"> </v>
      </c>
      <c r="AI235" s="34" t="str">
        <f>IFERROR(IF((INDEX('[3]Riesgos de Corrupción'!$B$11:$V$102,MATCH('Controles de Corrupción'!C235,'[3]Riesgos de Corrupción'!$B$11:$B$102,0),17)-AH235&lt;=1),"Rara vez",IF((INDEX('[3]Riesgos de Corrupción'!$B$11:$V$102,MATCH('Controles de Corrupción'!C235,'[3]Riesgos de Corrupción'!$B$11:$B$102,0),17)-AH235&lt;=2),"Improbable",IF((INDEX('[3]Riesgos de Corrupción'!$B$11:$V$102,MATCH('Controles de Corrupción'!C235,'[3]Riesgos de Corrupción'!$B$11:$B$102,0),17)-AH235&lt;=3),"Posible",IF((INDEX('[3]Riesgos de Corrupción'!$B$11:$V$102,MATCH('Controles de Corrupción'!C235,'[3]Riesgos de Corrupción'!$B$11:$B$102,0),17)-AH235&lt;=4),"Probable",IF((INDEX('[3]Riesgos de Corrupción'!$B$11:$V$102,MATCH('Controles de Corrupción'!C235,'[3]Riesgos de Corrupción'!$B$11:$B$102,0),17)-AH235&lt;=5),"Casi seguro")))))," ")</f>
        <v xml:space="preserve"> </v>
      </c>
      <c r="AJ235" s="8" t="str">
        <f>IFERROR(IF(OR(AND(AF235="Fuerte",H235="No disminuye"),AND(AF235="Moderado",H235="Indirectamente"),AND(AF235="Moderado",H235="No disminuye"),AND(INDEX('[3]Riesgos de Corrupción'!$B$11:$BN$102,MATCH('Controles de Corrupción'!C235,'[3]Riesgos de Corrupción'!$B$11:$B$102,0),63)="Moderado")),0,IF(OR(AND(AF235="Fuerte",H235="Indirectamente"),AND(AF235="Moderado",H235="Directamente"),AND(INDEX('[3]Riesgos de Corrupción'!$B$11:$BN$102,MATCH('Controles de Corrupción'!C235,'[3]Riesgos de Corrupción'!$B$11:$B$102,0),63)="Mayor")),1,IF(AND(AF235="Fuerte",H235="Directamente",AND(INDEX('[3]Riesgos de Corrupción'!$B$11:$BN$102,MATCH('Controles de Corrupción'!C235,'[3]Riesgos de Corrupción'!$B$11:$B$102,0),63)="Catastrófico")),2)))," ")</f>
        <v xml:space="preserve"> </v>
      </c>
      <c r="AK235" s="19" t="str">
        <f t="shared" si="122"/>
        <v xml:space="preserve"> </v>
      </c>
      <c r="AL235" s="19" t="str">
        <f>IFERROR(IF((INDEX('[3]Riesgos de Corrupción'!$B$11:$BN$102,MATCH('Controles de Corrupción'!C235,'[3]Riesgos de Corrupción'!$B$11:$B$102,0),62)-AK235&lt;=3),"Moderado",IF((INDEX('[3]Riesgos de Corrupción'!$B$11:$BN$102,MATCH('Controles de Corrupción'!C235,'[3]Riesgos de Corrupción'!$B$11:$B$102,0),62)-AK235&lt;=4),"Mayor",IF((INDEX('[3]Riesgos de Corrupción'!$B$11:$BN$102,MATCH('Controles de Corrupción'!C235,'[3]Riesgos de Corrupción'!$B$11:$B$102,0),62)-AK235&lt;=5),"Catastrófico")))," ")</f>
        <v xml:space="preserve"> </v>
      </c>
      <c r="AM235" s="19" t="str">
        <f t="shared" si="123"/>
        <v xml:space="preserve"> </v>
      </c>
      <c r="AN235" s="21" t="str">
        <f t="shared" si="124"/>
        <v xml:space="preserve"> </v>
      </c>
      <c r="AO235" s="70"/>
      <c r="AP235" s="454"/>
      <c r="AQ235" s="454"/>
      <c r="AR235" s="454"/>
      <c r="AS235" s="454"/>
      <c r="AT235" s="454"/>
      <c r="AU235" s="454"/>
      <c r="AV235" s="454"/>
      <c r="AW235" s="427"/>
      <c r="AX235" s="357"/>
      <c r="AY235" s="70"/>
      <c r="AZ235" s="70"/>
    </row>
    <row r="236" spans="2:52" ht="57.75" customHeight="1" x14ac:dyDescent="0.3">
      <c r="B236" s="444" t="str">
        <f t="shared" si="103"/>
        <v>-</v>
      </c>
      <c r="C236" s="18"/>
      <c r="D236" s="23"/>
      <c r="E236" s="22"/>
      <c r="F236" s="117"/>
      <c r="G236" s="116"/>
      <c r="H236" s="22"/>
      <c r="I236" s="18"/>
      <c r="J236" s="348">
        <f t="shared" si="104"/>
        <v>0</v>
      </c>
      <c r="K236" s="18"/>
      <c r="L236" s="348">
        <f t="shared" si="105"/>
        <v>0</v>
      </c>
      <c r="M236" s="18"/>
      <c r="N236" s="348">
        <f t="shared" si="106"/>
        <v>0</v>
      </c>
      <c r="O236" s="18"/>
      <c r="P236" s="348">
        <f t="shared" si="107"/>
        <v>0</v>
      </c>
      <c r="Q236" s="18"/>
      <c r="R236" s="348">
        <f t="shared" si="108"/>
        <v>0</v>
      </c>
      <c r="S236" s="18"/>
      <c r="T236" s="348">
        <f t="shared" si="109"/>
        <v>0</v>
      </c>
      <c r="U236" s="18"/>
      <c r="V236" s="348">
        <f t="shared" si="110"/>
        <v>0</v>
      </c>
      <c r="W236" s="19" t="str">
        <f t="shared" si="111"/>
        <v xml:space="preserve"> </v>
      </c>
      <c r="X236" s="19" t="str">
        <f t="shared" si="112"/>
        <v xml:space="preserve"> </v>
      </c>
      <c r="Y236" s="19" t="str">
        <f t="shared" si="113"/>
        <v/>
      </c>
      <c r="Z236" s="22"/>
      <c r="AA236" s="19" t="str">
        <f t="shared" si="114"/>
        <v/>
      </c>
      <c r="AB236" s="19" t="str">
        <f t="shared" si="115"/>
        <v xml:space="preserve"> </v>
      </c>
      <c r="AC236" s="19" t="str">
        <f t="shared" si="116"/>
        <v/>
      </c>
      <c r="AD236" s="19" t="str">
        <f t="shared" si="117"/>
        <v xml:space="preserve"> </v>
      </c>
      <c r="AE236" s="114" t="str">
        <f t="shared" si="118"/>
        <v xml:space="preserve"> </v>
      </c>
      <c r="AF236" s="19" t="str">
        <f t="shared" si="119"/>
        <v xml:space="preserve"> </v>
      </c>
      <c r="AG236" s="560">
        <f t="shared" si="120"/>
        <v>0</v>
      </c>
      <c r="AH236" s="45" t="str">
        <f t="shared" si="121"/>
        <v xml:space="preserve"> </v>
      </c>
      <c r="AI236" s="34" t="str">
        <f>IFERROR(IF((INDEX('[3]Riesgos de Corrupción'!$B$11:$V$102,MATCH('Controles de Corrupción'!C236,'[3]Riesgos de Corrupción'!$B$11:$B$102,0),17)-AH236&lt;=1),"Rara vez",IF((INDEX('[3]Riesgos de Corrupción'!$B$11:$V$102,MATCH('Controles de Corrupción'!C236,'[3]Riesgos de Corrupción'!$B$11:$B$102,0),17)-AH236&lt;=2),"Improbable",IF((INDEX('[3]Riesgos de Corrupción'!$B$11:$V$102,MATCH('Controles de Corrupción'!C236,'[3]Riesgos de Corrupción'!$B$11:$B$102,0),17)-AH236&lt;=3),"Posible",IF((INDEX('[3]Riesgos de Corrupción'!$B$11:$V$102,MATCH('Controles de Corrupción'!C236,'[3]Riesgos de Corrupción'!$B$11:$B$102,0),17)-AH236&lt;=4),"Probable",IF((INDEX('[3]Riesgos de Corrupción'!$B$11:$V$102,MATCH('Controles de Corrupción'!C236,'[3]Riesgos de Corrupción'!$B$11:$B$102,0),17)-AH236&lt;=5),"Casi seguro")))))," ")</f>
        <v xml:space="preserve"> </v>
      </c>
      <c r="AJ236" s="8" t="str">
        <f>IFERROR(IF(OR(AND(AF236="Fuerte",H236="No disminuye"),AND(AF236="Moderado",H236="Indirectamente"),AND(AF236="Moderado",H236="No disminuye"),AND(INDEX('[3]Riesgos de Corrupción'!$B$11:$BN$102,MATCH('Controles de Corrupción'!C236,'[3]Riesgos de Corrupción'!$B$11:$B$102,0),63)="Moderado")),0,IF(OR(AND(AF236="Fuerte",H236="Indirectamente"),AND(AF236="Moderado",H236="Directamente"),AND(INDEX('[3]Riesgos de Corrupción'!$B$11:$BN$102,MATCH('Controles de Corrupción'!C236,'[3]Riesgos de Corrupción'!$B$11:$B$102,0),63)="Mayor")),1,IF(AND(AF236="Fuerte",H236="Directamente",AND(INDEX('[3]Riesgos de Corrupción'!$B$11:$BN$102,MATCH('Controles de Corrupción'!C236,'[3]Riesgos de Corrupción'!$B$11:$B$102,0),63)="Catastrófico")),2)))," ")</f>
        <v xml:space="preserve"> </v>
      </c>
      <c r="AK236" s="19" t="str">
        <f t="shared" si="122"/>
        <v xml:space="preserve"> </v>
      </c>
      <c r="AL236" s="19" t="str">
        <f>IFERROR(IF((INDEX('[3]Riesgos de Corrupción'!$B$11:$BN$102,MATCH('Controles de Corrupción'!C236,'[3]Riesgos de Corrupción'!$B$11:$B$102,0),62)-AK236&lt;=3),"Moderado",IF((INDEX('[3]Riesgos de Corrupción'!$B$11:$BN$102,MATCH('Controles de Corrupción'!C236,'[3]Riesgos de Corrupción'!$B$11:$B$102,0),62)-AK236&lt;=4),"Mayor",IF((INDEX('[3]Riesgos de Corrupción'!$B$11:$BN$102,MATCH('Controles de Corrupción'!C236,'[3]Riesgos de Corrupción'!$B$11:$B$102,0),62)-AK236&lt;=5),"Catastrófico")))," ")</f>
        <v xml:space="preserve"> </v>
      </c>
      <c r="AM236" s="19" t="str">
        <f t="shared" si="123"/>
        <v xml:space="preserve"> </v>
      </c>
      <c r="AN236" s="21" t="str">
        <f t="shared" si="124"/>
        <v xml:space="preserve"> </v>
      </c>
      <c r="AO236" s="70"/>
      <c r="AP236" s="454"/>
      <c r="AQ236" s="454"/>
      <c r="AR236" s="454"/>
      <c r="AS236" s="454"/>
      <c r="AT236" s="454"/>
      <c r="AU236" s="454"/>
      <c r="AV236" s="454"/>
      <c r="AW236" s="427"/>
      <c r="AX236" s="357"/>
      <c r="AY236" s="70"/>
      <c r="AZ236" s="70"/>
    </row>
    <row r="237" spans="2:52" ht="57.75" customHeight="1" x14ac:dyDescent="0.3">
      <c r="B237" s="444" t="str">
        <f t="shared" si="103"/>
        <v>-</v>
      </c>
      <c r="C237" s="18"/>
      <c r="D237" s="23"/>
      <c r="E237" s="22"/>
      <c r="F237" s="117"/>
      <c r="G237" s="116"/>
      <c r="H237" s="22"/>
      <c r="I237" s="18"/>
      <c r="J237" s="348">
        <f t="shared" si="104"/>
        <v>0</v>
      </c>
      <c r="K237" s="18"/>
      <c r="L237" s="348">
        <f t="shared" si="105"/>
        <v>0</v>
      </c>
      <c r="M237" s="18"/>
      <c r="N237" s="348">
        <f t="shared" si="106"/>
        <v>0</v>
      </c>
      <c r="O237" s="18"/>
      <c r="P237" s="348">
        <f t="shared" si="107"/>
        <v>0</v>
      </c>
      <c r="Q237" s="18"/>
      <c r="R237" s="348">
        <f t="shared" si="108"/>
        <v>0</v>
      </c>
      <c r="S237" s="18"/>
      <c r="T237" s="348">
        <f t="shared" si="109"/>
        <v>0</v>
      </c>
      <c r="U237" s="18"/>
      <c r="V237" s="348">
        <f t="shared" si="110"/>
        <v>0</v>
      </c>
      <c r="W237" s="19" t="str">
        <f t="shared" si="111"/>
        <v xml:space="preserve"> </v>
      </c>
      <c r="X237" s="19" t="str">
        <f t="shared" si="112"/>
        <v xml:space="preserve"> </v>
      </c>
      <c r="Y237" s="19" t="str">
        <f t="shared" si="113"/>
        <v/>
      </c>
      <c r="Z237" s="22"/>
      <c r="AA237" s="19" t="str">
        <f t="shared" si="114"/>
        <v/>
      </c>
      <c r="AB237" s="19" t="str">
        <f t="shared" si="115"/>
        <v xml:space="preserve"> </v>
      </c>
      <c r="AC237" s="19" t="str">
        <f t="shared" si="116"/>
        <v/>
      </c>
      <c r="AD237" s="19" t="str">
        <f t="shared" si="117"/>
        <v xml:space="preserve"> </v>
      </c>
      <c r="AE237" s="114" t="str">
        <f t="shared" si="118"/>
        <v xml:space="preserve"> </v>
      </c>
      <c r="AF237" s="19" t="str">
        <f t="shared" si="119"/>
        <v xml:space="preserve"> </v>
      </c>
      <c r="AG237" s="560">
        <f t="shared" si="120"/>
        <v>0</v>
      </c>
      <c r="AH237" s="45" t="str">
        <f t="shared" si="121"/>
        <v xml:space="preserve"> </v>
      </c>
      <c r="AI237" s="34" t="str">
        <f>IFERROR(IF((INDEX('[3]Riesgos de Corrupción'!$B$11:$V$102,MATCH('Controles de Corrupción'!C237,'[3]Riesgos de Corrupción'!$B$11:$B$102,0),17)-AH237&lt;=1),"Rara vez",IF((INDEX('[3]Riesgos de Corrupción'!$B$11:$V$102,MATCH('Controles de Corrupción'!C237,'[3]Riesgos de Corrupción'!$B$11:$B$102,0),17)-AH237&lt;=2),"Improbable",IF((INDEX('[3]Riesgos de Corrupción'!$B$11:$V$102,MATCH('Controles de Corrupción'!C237,'[3]Riesgos de Corrupción'!$B$11:$B$102,0),17)-AH237&lt;=3),"Posible",IF((INDEX('[3]Riesgos de Corrupción'!$B$11:$V$102,MATCH('Controles de Corrupción'!C237,'[3]Riesgos de Corrupción'!$B$11:$B$102,0),17)-AH237&lt;=4),"Probable",IF((INDEX('[3]Riesgos de Corrupción'!$B$11:$V$102,MATCH('Controles de Corrupción'!C237,'[3]Riesgos de Corrupción'!$B$11:$B$102,0),17)-AH237&lt;=5),"Casi seguro")))))," ")</f>
        <v xml:space="preserve"> </v>
      </c>
      <c r="AJ237" s="8" t="str">
        <f>IFERROR(IF(OR(AND(AF237="Fuerte",H237="No disminuye"),AND(AF237="Moderado",H237="Indirectamente"),AND(AF237="Moderado",H237="No disminuye"),AND(INDEX('[3]Riesgos de Corrupción'!$B$11:$BN$102,MATCH('Controles de Corrupción'!C237,'[3]Riesgos de Corrupción'!$B$11:$B$102,0),63)="Moderado")),0,IF(OR(AND(AF237="Fuerte",H237="Indirectamente"),AND(AF237="Moderado",H237="Directamente"),AND(INDEX('[3]Riesgos de Corrupción'!$B$11:$BN$102,MATCH('Controles de Corrupción'!C237,'[3]Riesgos de Corrupción'!$B$11:$B$102,0),63)="Mayor")),1,IF(AND(AF237="Fuerte",H237="Directamente",AND(INDEX('[3]Riesgos de Corrupción'!$B$11:$BN$102,MATCH('Controles de Corrupción'!C237,'[3]Riesgos de Corrupción'!$B$11:$B$102,0),63)="Catastrófico")),2)))," ")</f>
        <v xml:space="preserve"> </v>
      </c>
      <c r="AK237" s="19" t="str">
        <f t="shared" si="122"/>
        <v xml:space="preserve"> </v>
      </c>
      <c r="AL237" s="19" t="str">
        <f>IFERROR(IF((INDEX('[3]Riesgos de Corrupción'!$B$11:$BN$102,MATCH('Controles de Corrupción'!C237,'[3]Riesgos de Corrupción'!$B$11:$B$102,0),62)-AK237&lt;=3),"Moderado",IF((INDEX('[3]Riesgos de Corrupción'!$B$11:$BN$102,MATCH('Controles de Corrupción'!C237,'[3]Riesgos de Corrupción'!$B$11:$B$102,0),62)-AK237&lt;=4),"Mayor",IF((INDEX('[3]Riesgos de Corrupción'!$B$11:$BN$102,MATCH('Controles de Corrupción'!C237,'[3]Riesgos de Corrupción'!$B$11:$B$102,0),62)-AK237&lt;=5),"Catastrófico")))," ")</f>
        <v xml:space="preserve"> </v>
      </c>
      <c r="AM237" s="19" t="str">
        <f t="shared" si="123"/>
        <v xml:space="preserve"> </v>
      </c>
      <c r="AN237" s="21" t="str">
        <f t="shared" si="124"/>
        <v xml:space="preserve"> </v>
      </c>
      <c r="AO237" s="70"/>
      <c r="AP237" s="454"/>
      <c r="AQ237" s="454"/>
      <c r="AR237" s="454"/>
      <c r="AS237" s="454"/>
      <c r="AT237" s="454"/>
      <c r="AU237" s="454"/>
      <c r="AV237" s="454"/>
      <c r="AW237" s="427"/>
      <c r="AX237" s="357"/>
      <c r="AY237" s="70"/>
      <c r="AZ237" s="70"/>
    </row>
    <row r="238" spans="2:52" ht="57.75" customHeight="1" x14ac:dyDescent="0.3">
      <c r="B238" s="444" t="str">
        <f t="shared" si="103"/>
        <v>-</v>
      </c>
      <c r="C238" s="18"/>
      <c r="D238" s="23"/>
      <c r="E238" s="22"/>
      <c r="F238" s="117"/>
      <c r="G238" s="116"/>
      <c r="H238" s="22"/>
      <c r="I238" s="18"/>
      <c r="J238" s="348">
        <f t="shared" si="104"/>
        <v>0</v>
      </c>
      <c r="K238" s="18"/>
      <c r="L238" s="348">
        <f t="shared" si="105"/>
        <v>0</v>
      </c>
      <c r="M238" s="18"/>
      <c r="N238" s="348">
        <f t="shared" si="106"/>
        <v>0</v>
      </c>
      <c r="O238" s="18"/>
      <c r="P238" s="348">
        <f t="shared" si="107"/>
        <v>0</v>
      </c>
      <c r="Q238" s="18"/>
      <c r="R238" s="348">
        <f t="shared" si="108"/>
        <v>0</v>
      </c>
      <c r="S238" s="18"/>
      <c r="T238" s="348">
        <f t="shared" si="109"/>
        <v>0</v>
      </c>
      <c r="U238" s="18"/>
      <c r="V238" s="348">
        <f t="shared" si="110"/>
        <v>0</v>
      </c>
      <c r="W238" s="19" t="str">
        <f t="shared" si="111"/>
        <v xml:space="preserve"> </v>
      </c>
      <c r="X238" s="19" t="str">
        <f t="shared" si="112"/>
        <v xml:space="preserve"> </v>
      </c>
      <c r="Y238" s="19" t="str">
        <f t="shared" si="113"/>
        <v/>
      </c>
      <c r="Z238" s="22"/>
      <c r="AA238" s="19" t="str">
        <f t="shared" si="114"/>
        <v/>
      </c>
      <c r="AB238" s="19" t="str">
        <f t="shared" si="115"/>
        <v xml:space="preserve"> </v>
      </c>
      <c r="AC238" s="19" t="str">
        <f t="shared" si="116"/>
        <v/>
      </c>
      <c r="AD238" s="19" t="str">
        <f t="shared" si="117"/>
        <v xml:space="preserve"> </v>
      </c>
      <c r="AE238" s="114" t="str">
        <f t="shared" si="118"/>
        <v xml:space="preserve"> </v>
      </c>
      <c r="AF238" s="19" t="str">
        <f t="shared" si="119"/>
        <v xml:space="preserve"> </v>
      </c>
      <c r="AG238" s="560">
        <f t="shared" si="120"/>
        <v>0</v>
      </c>
      <c r="AH238" s="45" t="str">
        <f t="shared" si="121"/>
        <v xml:space="preserve"> </v>
      </c>
      <c r="AI238" s="34" t="str">
        <f>IFERROR(IF((INDEX('[3]Riesgos de Corrupción'!$B$11:$V$102,MATCH('Controles de Corrupción'!C238,'[3]Riesgos de Corrupción'!$B$11:$B$102,0),17)-AH238&lt;=1),"Rara vez",IF((INDEX('[3]Riesgos de Corrupción'!$B$11:$V$102,MATCH('Controles de Corrupción'!C238,'[3]Riesgos de Corrupción'!$B$11:$B$102,0),17)-AH238&lt;=2),"Improbable",IF((INDEX('[3]Riesgos de Corrupción'!$B$11:$V$102,MATCH('Controles de Corrupción'!C238,'[3]Riesgos de Corrupción'!$B$11:$B$102,0),17)-AH238&lt;=3),"Posible",IF((INDEX('[3]Riesgos de Corrupción'!$B$11:$V$102,MATCH('Controles de Corrupción'!C238,'[3]Riesgos de Corrupción'!$B$11:$B$102,0),17)-AH238&lt;=4),"Probable",IF((INDEX('[3]Riesgos de Corrupción'!$B$11:$V$102,MATCH('Controles de Corrupción'!C238,'[3]Riesgos de Corrupción'!$B$11:$B$102,0),17)-AH238&lt;=5),"Casi seguro")))))," ")</f>
        <v xml:space="preserve"> </v>
      </c>
      <c r="AJ238" s="8" t="str">
        <f>IFERROR(IF(OR(AND(AF238="Fuerte",H238="No disminuye"),AND(AF238="Moderado",H238="Indirectamente"),AND(AF238="Moderado",H238="No disminuye"),AND(INDEX('[3]Riesgos de Corrupción'!$B$11:$BN$102,MATCH('Controles de Corrupción'!C238,'[3]Riesgos de Corrupción'!$B$11:$B$102,0),63)="Moderado")),0,IF(OR(AND(AF238="Fuerte",H238="Indirectamente"),AND(AF238="Moderado",H238="Directamente"),AND(INDEX('[3]Riesgos de Corrupción'!$B$11:$BN$102,MATCH('Controles de Corrupción'!C238,'[3]Riesgos de Corrupción'!$B$11:$B$102,0),63)="Mayor")),1,IF(AND(AF238="Fuerte",H238="Directamente",AND(INDEX('[3]Riesgos de Corrupción'!$B$11:$BN$102,MATCH('Controles de Corrupción'!C238,'[3]Riesgos de Corrupción'!$B$11:$B$102,0),63)="Catastrófico")),2)))," ")</f>
        <v xml:space="preserve"> </v>
      </c>
      <c r="AK238" s="19" t="str">
        <f t="shared" si="122"/>
        <v xml:space="preserve"> </v>
      </c>
      <c r="AL238" s="19" t="str">
        <f>IFERROR(IF((INDEX('[3]Riesgos de Corrupción'!$B$11:$BN$102,MATCH('Controles de Corrupción'!C238,'[3]Riesgos de Corrupción'!$B$11:$B$102,0),62)-AK238&lt;=3),"Moderado",IF((INDEX('[3]Riesgos de Corrupción'!$B$11:$BN$102,MATCH('Controles de Corrupción'!C238,'[3]Riesgos de Corrupción'!$B$11:$B$102,0),62)-AK238&lt;=4),"Mayor",IF((INDEX('[3]Riesgos de Corrupción'!$B$11:$BN$102,MATCH('Controles de Corrupción'!C238,'[3]Riesgos de Corrupción'!$B$11:$B$102,0),62)-AK238&lt;=5),"Catastrófico")))," ")</f>
        <v xml:space="preserve"> </v>
      </c>
      <c r="AM238" s="19" t="str">
        <f t="shared" si="123"/>
        <v xml:space="preserve"> </v>
      </c>
      <c r="AN238" s="21" t="str">
        <f t="shared" si="124"/>
        <v xml:space="preserve"> </v>
      </c>
      <c r="AO238" s="70"/>
      <c r="AP238" s="454"/>
      <c r="AQ238" s="454"/>
      <c r="AR238" s="454"/>
      <c r="AS238" s="454"/>
      <c r="AT238" s="454"/>
      <c r="AU238" s="454"/>
      <c r="AV238" s="454"/>
      <c r="AW238" s="427"/>
      <c r="AX238" s="357"/>
      <c r="AY238" s="70"/>
      <c r="AZ238" s="70"/>
    </row>
    <row r="239" spans="2:52" ht="57.75" customHeight="1" x14ac:dyDescent="0.3">
      <c r="B239" s="444" t="str">
        <f t="shared" si="103"/>
        <v>-</v>
      </c>
      <c r="C239" s="18"/>
      <c r="D239" s="23"/>
      <c r="E239" s="22"/>
      <c r="F239" s="117"/>
      <c r="G239" s="116"/>
      <c r="H239" s="22"/>
      <c r="I239" s="18"/>
      <c r="J239" s="348">
        <f t="shared" si="104"/>
        <v>0</v>
      </c>
      <c r="K239" s="18"/>
      <c r="L239" s="348">
        <f t="shared" si="105"/>
        <v>0</v>
      </c>
      <c r="M239" s="18"/>
      <c r="N239" s="348">
        <f t="shared" si="106"/>
        <v>0</v>
      </c>
      <c r="O239" s="18"/>
      <c r="P239" s="348">
        <f t="shared" si="107"/>
        <v>0</v>
      </c>
      <c r="Q239" s="18"/>
      <c r="R239" s="348">
        <f t="shared" si="108"/>
        <v>0</v>
      </c>
      <c r="S239" s="18"/>
      <c r="T239" s="348">
        <f t="shared" si="109"/>
        <v>0</v>
      </c>
      <c r="U239" s="18"/>
      <c r="V239" s="348">
        <f t="shared" si="110"/>
        <v>0</v>
      </c>
      <c r="W239" s="19" t="str">
        <f t="shared" si="111"/>
        <v xml:space="preserve"> </v>
      </c>
      <c r="X239" s="19" t="str">
        <f t="shared" si="112"/>
        <v xml:space="preserve"> </v>
      </c>
      <c r="Y239" s="19" t="str">
        <f t="shared" si="113"/>
        <v/>
      </c>
      <c r="Z239" s="22"/>
      <c r="AA239" s="19" t="str">
        <f t="shared" si="114"/>
        <v/>
      </c>
      <c r="AB239" s="19" t="str">
        <f t="shared" si="115"/>
        <v xml:space="preserve"> </v>
      </c>
      <c r="AC239" s="19" t="str">
        <f t="shared" si="116"/>
        <v/>
      </c>
      <c r="AD239" s="19" t="str">
        <f t="shared" si="117"/>
        <v xml:space="preserve"> </v>
      </c>
      <c r="AE239" s="114" t="str">
        <f t="shared" si="118"/>
        <v xml:space="preserve"> </v>
      </c>
      <c r="AF239" s="19" t="str">
        <f t="shared" si="119"/>
        <v xml:space="preserve"> </v>
      </c>
      <c r="AG239" s="560">
        <f t="shared" si="120"/>
        <v>0</v>
      </c>
      <c r="AH239" s="45" t="str">
        <f t="shared" si="121"/>
        <v xml:space="preserve"> </v>
      </c>
      <c r="AI239" s="34" t="str">
        <f>IFERROR(IF((INDEX('[3]Riesgos de Corrupción'!$B$11:$V$102,MATCH('Controles de Corrupción'!C239,'[3]Riesgos de Corrupción'!$B$11:$B$102,0),17)-AH239&lt;=1),"Rara vez",IF((INDEX('[3]Riesgos de Corrupción'!$B$11:$V$102,MATCH('Controles de Corrupción'!C239,'[3]Riesgos de Corrupción'!$B$11:$B$102,0),17)-AH239&lt;=2),"Improbable",IF((INDEX('[3]Riesgos de Corrupción'!$B$11:$V$102,MATCH('Controles de Corrupción'!C239,'[3]Riesgos de Corrupción'!$B$11:$B$102,0),17)-AH239&lt;=3),"Posible",IF((INDEX('[3]Riesgos de Corrupción'!$B$11:$V$102,MATCH('Controles de Corrupción'!C239,'[3]Riesgos de Corrupción'!$B$11:$B$102,0),17)-AH239&lt;=4),"Probable",IF((INDEX('[3]Riesgos de Corrupción'!$B$11:$V$102,MATCH('Controles de Corrupción'!C239,'[3]Riesgos de Corrupción'!$B$11:$B$102,0),17)-AH239&lt;=5),"Casi seguro")))))," ")</f>
        <v xml:space="preserve"> </v>
      </c>
      <c r="AJ239" s="8" t="str">
        <f>IFERROR(IF(OR(AND(AF239="Fuerte",H239="No disminuye"),AND(AF239="Moderado",H239="Indirectamente"),AND(AF239="Moderado",H239="No disminuye"),AND(INDEX('[3]Riesgos de Corrupción'!$B$11:$BN$102,MATCH('Controles de Corrupción'!C239,'[3]Riesgos de Corrupción'!$B$11:$B$102,0),63)="Moderado")),0,IF(OR(AND(AF239="Fuerte",H239="Indirectamente"),AND(AF239="Moderado",H239="Directamente"),AND(INDEX('[3]Riesgos de Corrupción'!$B$11:$BN$102,MATCH('Controles de Corrupción'!C239,'[3]Riesgos de Corrupción'!$B$11:$B$102,0),63)="Mayor")),1,IF(AND(AF239="Fuerte",H239="Directamente",AND(INDEX('[3]Riesgos de Corrupción'!$B$11:$BN$102,MATCH('Controles de Corrupción'!C239,'[3]Riesgos de Corrupción'!$B$11:$B$102,0),63)="Catastrófico")),2)))," ")</f>
        <v xml:space="preserve"> </v>
      </c>
      <c r="AK239" s="19" t="str">
        <f t="shared" si="122"/>
        <v xml:space="preserve"> </v>
      </c>
      <c r="AL239" s="19" t="str">
        <f>IFERROR(IF((INDEX('[3]Riesgos de Corrupción'!$B$11:$BN$102,MATCH('Controles de Corrupción'!C239,'[3]Riesgos de Corrupción'!$B$11:$B$102,0),62)-AK239&lt;=3),"Moderado",IF((INDEX('[3]Riesgos de Corrupción'!$B$11:$BN$102,MATCH('Controles de Corrupción'!C239,'[3]Riesgos de Corrupción'!$B$11:$B$102,0),62)-AK239&lt;=4),"Mayor",IF((INDEX('[3]Riesgos de Corrupción'!$B$11:$BN$102,MATCH('Controles de Corrupción'!C239,'[3]Riesgos de Corrupción'!$B$11:$B$102,0),62)-AK239&lt;=5),"Catastrófico")))," ")</f>
        <v xml:space="preserve"> </v>
      </c>
      <c r="AM239" s="19" t="str">
        <f t="shared" si="123"/>
        <v xml:space="preserve"> </v>
      </c>
      <c r="AN239" s="21" t="str">
        <f t="shared" si="124"/>
        <v xml:space="preserve"> </v>
      </c>
      <c r="AO239" s="70"/>
      <c r="AP239" s="454"/>
      <c r="AQ239" s="454"/>
      <c r="AR239" s="454"/>
      <c r="AS239" s="454"/>
      <c r="AT239" s="454"/>
      <c r="AU239" s="454"/>
      <c r="AV239" s="454"/>
      <c r="AW239" s="427"/>
      <c r="AX239" s="357"/>
      <c r="AY239" s="70"/>
      <c r="AZ239" s="70"/>
    </row>
    <row r="240" spans="2:52" ht="57.75" customHeight="1" x14ac:dyDescent="0.3">
      <c r="B240" s="444" t="str">
        <f t="shared" si="103"/>
        <v>-</v>
      </c>
      <c r="C240" s="18"/>
      <c r="D240" s="23"/>
      <c r="E240" s="22"/>
      <c r="F240" s="117"/>
      <c r="G240" s="116"/>
      <c r="H240" s="22"/>
      <c r="I240" s="18"/>
      <c r="J240" s="348">
        <f t="shared" si="104"/>
        <v>0</v>
      </c>
      <c r="K240" s="18"/>
      <c r="L240" s="348">
        <f t="shared" si="105"/>
        <v>0</v>
      </c>
      <c r="M240" s="18"/>
      <c r="N240" s="348">
        <f t="shared" si="106"/>
        <v>0</v>
      </c>
      <c r="O240" s="18"/>
      <c r="P240" s="348">
        <f t="shared" si="107"/>
        <v>0</v>
      </c>
      <c r="Q240" s="18"/>
      <c r="R240" s="348">
        <f t="shared" si="108"/>
        <v>0</v>
      </c>
      <c r="S240" s="18"/>
      <c r="T240" s="348">
        <f t="shared" si="109"/>
        <v>0</v>
      </c>
      <c r="U240" s="18"/>
      <c r="V240" s="348">
        <f t="shared" si="110"/>
        <v>0</v>
      </c>
      <c r="W240" s="19" t="str">
        <f t="shared" si="111"/>
        <v xml:space="preserve"> </v>
      </c>
      <c r="X240" s="19" t="str">
        <f t="shared" si="112"/>
        <v xml:space="preserve"> </v>
      </c>
      <c r="Y240" s="19" t="str">
        <f t="shared" si="113"/>
        <v/>
      </c>
      <c r="Z240" s="22"/>
      <c r="AA240" s="19" t="str">
        <f t="shared" si="114"/>
        <v/>
      </c>
      <c r="AB240" s="19" t="str">
        <f t="shared" si="115"/>
        <v xml:space="preserve"> </v>
      </c>
      <c r="AC240" s="19" t="str">
        <f t="shared" si="116"/>
        <v/>
      </c>
      <c r="AD240" s="19" t="str">
        <f t="shared" si="117"/>
        <v xml:space="preserve"> </v>
      </c>
      <c r="AE240" s="114" t="str">
        <f t="shared" si="118"/>
        <v xml:space="preserve"> </v>
      </c>
      <c r="AF240" s="19" t="str">
        <f t="shared" si="119"/>
        <v xml:space="preserve"> </v>
      </c>
      <c r="AG240" s="560">
        <f t="shared" si="120"/>
        <v>0</v>
      </c>
      <c r="AH240" s="45" t="str">
        <f t="shared" si="121"/>
        <v xml:space="preserve"> </v>
      </c>
      <c r="AI240" s="34" t="str">
        <f>IFERROR(IF((INDEX('[3]Riesgos de Corrupción'!$B$11:$V$102,MATCH('Controles de Corrupción'!C240,'[3]Riesgos de Corrupción'!$B$11:$B$102,0),17)-AH240&lt;=1),"Rara vez",IF((INDEX('[3]Riesgos de Corrupción'!$B$11:$V$102,MATCH('Controles de Corrupción'!C240,'[3]Riesgos de Corrupción'!$B$11:$B$102,0),17)-AH240&lt;=2),"Improbable",IF((INDEX('[3]Riesgos de Corrupción'!$B$11:$V$102,MATCH('Controles de Corrupción'!C240,'[3]Riesgos de Corrupción'!$B$11:$B$102,0),17)-AH240&lt;=3),"Posible",IF((INDEX('[3]Riesgos de Corrupción'!$B$11:$V$102,MATCH('Controles de Corrupción'!C240,'[3]Riesgos de Corrupción'!$B$11:$B$102,0),17)-AH240&lt;=4),"Probable",IF((INDEX('[3]Riesgos de Corrupción'!$B$11:$V$102,MATCH('Controles de Corrupción'!C240,'[3]Riesgos de Corrupción'!$B$11:$B$102,0),17)-AH240&lt;=5),"Casi seguro")))))," ")</f>
        <v xml:space="preserve"> </v>
      </c>
      <c r="AJ240" s="8" t="str">
        <f>IFERROR(IF(OR(AND(AF240="Fuerte",H240="No disminuye"),AND(AF240="Moderado",H240="Indirectamente"),AND(AF240="Moderado",H240="No disminuye"),AND(INDEX('[3]Riesgos de Corrupción'!$B$11:$BN$102,MATCH('Controles de Corrupción'!C240,'[3]Riesgos de Corrupción'!$B$11:$B$102,0),63)="Moderado")),0,IF(OR(AND(AF240="Fuerte",H240="Indirectamente"),AND(AF240="Moderado",H240="Directamente"),AND(INDEX('[3]Riesgos de Corrupción'!$B$11:$BN$102,MATCH('Controles de Corrupción'!C240,'[3]Riesgos de Corrupción'!$B$11:$B$102,0),63)="Mayor")),1,IF(AND(AF240="Fuerte",H240="Directamente",AND(INDEX('[3]Riesgos de Corrupción'!$B$11:$BN$102,MATCH('Controles de Corrupción'!C240,'[3]Riesgos de Corrupción'!$B$11:$B$102,0),63)="Catastrófico")),2)))," ")</f>
        <v xml:space="preserve"> </v>
      </c>
      <c r="AK240" s="19" t="str">
        <f t="shared" si="122"/>
        <v xml:space="preserve"> </v>
      </c>
      <c r="AL240" s="19" t="str">
        <f>IFERROR(IF((INDEX('[3]Riesgos de Corrupción'!$B$11:$BN$102,MATCH('Controles de Corrupción'!C240,'[3]Riesgos de Corrupción'!$B$11:$B$102,0),62)-AK240&lt;=3),"Moderado",IF((INDEX('[3]Riesgos de Corrupción'!$B$11:$BN$102,MATCH('Controles de Corrupción'!C240,'[3]Riesgos de Corrupción'!$B$11:$B$102,0),62)-AK240&lt;=4),"Mayor",IF((INDEX('[3]Riesgos de Corrupción'!$B$11:$BN$102,MATCH('Controles de Corrupción'!C240,'[3]Riesgos de Corrupción'!$B$11:$B$102,0),62)-AK240&lt;=5),"Catastrófico")))," ")</f>
        <v xml:space="preserve"> </v>
      </c>
      <c r="AM240" s="19" t="str">
        <f t="shared" si="123"/>
        <v xml:space="preserve"> </v>
      </c>
      <c r="AN240" s="21" t="str">
        <f t="shared" si="124"/>
        <v xml:space="preserve"> </v>
      </c>
      <c r="AO240" s="70"/>
      <c r="AP240" s="454"/>
      <c r="AQ240" s="454"/>
      <c r="AR240" s="454"/>
      <c r="AS240" s="454"/>
      <c r="AT240" s="454"/>
      <c r="AU240" s="454"/>
      <c r="AV240" s="454"/>
      <c r="AW240" s="427"/>
      <c r="AX240" s="357"/>
      <c r="AY240" s="70"/>
      <c r="AZ240" s="70"/>
    </row>
    <row r="241" spans="2:52" ht="57.75" customHeight="1" x14ac:dyDescent="0.3">
      <c r="B241" s="444" t="str">
        <f t="shared" si="103"/>
        <v>-</v>
      </c>
      <c r="C241" s="18"/>
      <c r="D241" s="23"/>
      <c r="E241" s="22"/>
      <c r="F241" s="117"/>
      <c r="G241" s="116"/>
      <c r="H241" s="22"/>
      <c r="I241" s="18"/>
      <c r="J241" s="348">
        <f t="shared" si="104"/>
        <v>0</v>
      </c>
      <c r="K241" s="18"/>
      <c r="L241" s="348">
        <f t="shared" si="105"/>
        <v>0</v>
      </c>
      <c r="M241" s="18"/>
      <c r="N241" s="348">
        <f t="shared" si="106"/>
        <v>0</v>
      </c>
      <c r="O241" s="18"/>
      <c r="P241" s="348">
        <f t="shared" si="107"/>
        <v>0</v>
      </c>
      <c r="Q241" s="18"/>
      <c r="R241" s="348">
        <f t="shared" si="108"/>
        <v>0</v>
      </c>
      <c r="S241" s="18"/>
      <c r="T241" s="348">
        <f t="shared" si="109"/>
        <v>0</v>
      </c>
      <c r="U241" s="18"/>
      <c r="V241" s="348">
        <f t="shared" si="110"/>
        <v>0</v>
      </c>
      <c r="W241" s="19" t="str">
        <f t="shared" si="111"/>
        <v xml:space="preserve"> </v>
      </c>
      <c r="X241" s="19" t="str">
        <f t="shared" si="112"/>
        <v xml:space="preserve"> </v>
      </c>
      <c r="Y241" s="19" t="str">
        <f t="shared" si="113"/>
        <v/>
      </c>
      <c r="Z241" s="22"/>
      <c r="AA241" s="19" t="str">
        <f t="shared" si="114"/>
        <v/>
      </c>
      <c r="AB241" s="19" t="str">
        <f t="shared" si="115"/>
        <v xml:space="preserve"> </v>
      </c>
      <c r="AC241" s="19" t="str">
        <f t="shared" si="116"/>
        <v/>
      </c>
      <c r="AD241" s="19" t="str">
        <f t="shared" si="117"/>
        <v xml:space="preserve"> </v>
      </c>
      <c r="AE241" s="114" t="str">
        <f t="shared" si="118"/>
        <v xml:space="preserve"> </v>
      </c>
      <c r="AF241" s="19" t="str">
        <f t="shared" si="119"/>
        <v xml:space="preserve"> </v>
      </c>
      <c r="AG241" s="560">
        <f t="shared" si="120"/>
        <v>0</v>
      </c>
      <c r="AH241" s="45" t="str">
        <f t="shared" si="121"/>
        <v xml:space="preserve"> </v>
      </c>
      <c r="AI241" s="34" t="str">
        <f>IFERROR(IF((INDEX('[3]Riesgos de Corrupción'!$B$11:$V$102,MATCH('Controles de Corrupción'!C241,'[3]Riesgos de Corrupción'!$B$11:$B$102,0),17)-AH241&lt;=1),"Rara vez",IF((INDEX('[3]Riesgos de Corrupción'!$B$11:$V$102,MATCH('Controles de Corrupción'!C241,'[3]Riesgos de Corrupción'!$B$11:$B$102,0),17)-AH241&lt;=2),"Improbable",IF((INDEX('[3]Riesgos de Corrupción'!$B$11:$V$102,MATCH('Controles de Corrupción'!C241,'[3]Riesgos de Corrupción'!$B$11:$B$102,0),17)-AH241&lt;=3),"Posible",IF((INDEX('[3]Riesgos de Corrupción'!$B$11:$V$102,MATCH('Controles de Corrupción'!C241,'[3]Riesgos de Corrupción'!$B$11:$B$102,0),17)-AH241&lt;=4),"Probable",IF((INDEX('[3]Riesgos de Corrupción'!$B$11:$V$102,MATCH('Controles de Corrupción'!C241,'[3]Riesgos de Corrupción'!$B$11:$B$102,0),17)-AH241&lt;=5),"Casi seguro")))))," ")</f>
        <v xml:space="preserve"> </v>
      </c>
      <c r="AJ241" s="8" t="str">
        <f>IFERROR(IF(OR(AND(AF241="Fuerte",H241="No disminuye"),AND(AF241="Moderado",H241="Indirectamente"),AND(AF241="Moderado",H241="No disminuye"),AND(INDEX('[3]Riesgos de Corrupción'!$B$11:$BN$102,MATCH('Controles de Corrupción'!C241,'[3]Riesgos de Corrupción'!$B$11:$B$102,0),63)="Moderado")),0,IF(OR(AND(AF241="Fuerte",H241="Indirectamente"),AND(AF241="Moderado",H241="Directamente"),AND(INDEX('[3]Riesgos de Corrupción'!$B$11:$BN$102,MATCH('Controles de Corrupción'!C241,'[3]Riesgos de Corrupción'!$B$11:$B$102,0),63)="Mayor")),1,IF(AND(AF241="Fuerte",H241="Directamente",AND(INDEX('[3]Riesgos de Corrupción'!$B$11:$BN$102,MATCH('Controles de Corrupción'!C241,'[3]Riesgos de Corrupción'!$B$11:$B$102,0),63)="Catastrófico")),2)))," ")</f>
        <v xml:space="preserve"> </v>
      </c>
      <c r="AK241" s="19" t="str">
        <f t="shared" si="122"/>
        <v xml:space="preserve"> </v>
      </c>
      <c r="AL241" s="19" t="str">
        <f>IFERROR(IF((INDEX('[3]Riesgos de Corrupción'!$B$11:$BN$102,MATCH('Controles de Corrupción'!C241,'[3]Riesgos de Corrupción'!$B$11:$B$102,0),62)-AK241&lt;=3),"Moderado",IF((INDEX('[3]Riesgos de Corrupción'!$B$11:$BN$102,MATCH('Controles de Corrupción'!C241,'[3]Riesgos de Corrupción'!$B$11:$B$102,0),62)-AK241&lt;=4),"Mayor",IF((INDEX('[3]Riesgos de Corrupción'!$B$11:$BN$102,MATCH('Controles de Corrupción'!C241,'[3]Riesgos de Corrupción'!$B$11:$B$102,0),62)-AK241&lt;=5),"Catastrófico")))," ")</f>
        <v xml:space="preserve"> </v>
      </c>
      <c r="AM241" s="19" t="str">
        <f t="shared" si="123"/>
        <v xml:space="preserve"> </v>
      </c>
      <c r="AN241" s="21" t="str">
        <f t="shared" si="124"/>
        <v xml:space="preserve"> </v>
      </c>
      <c r="AO241" s="70"/>
      <c r="AP241" s="454"/>
      <c r="AQ241" s="454"/>
      <c r="AR241" s="454"/>
      <c r="AS241" s="454"/>
      <c r="AT241" s="454"/>
      <c r="AU241" s="454"/>
      <c r="AV241" s="454"/>
      <c r="AW241" s="427"/>
      <c r="AX241" s="357"/>
      <c r="AY241" s="70"/>
      <c r="AZ241" s="70"/>
    </row>
    <row r="242" spans="2:52" ht="57.75" customHeight="1" x14ac:dyDescent="0.3">
      <c r="B242" s="444" t="str">
        <f t="shared" si="103"/>
        <v>-</v>
      </c>
      <c r="C242" s="18"/>
      <c r="D242" s="23"/>
      <c r="E242" s="22"/>
      <c r="F242" s="117"/>
      <c r="G242" s="116"/>
      <c r="H242" s="22"/>
      <c r="I242" s="18"/>
      <c r="J242" s="348">
        <f t="shared" si="104"/>
        <v>0</v>
      </c>
      <c r="K242" s="18"/>
      <c r="L242" s="348">
        <f t="shared" si="105"/>
        <v>0</v>
      </c>
      <c r="M242" s="18"/>
      <c r="N242" s="348">
        <f t="shared" si="106"/>
        <v>0</v>
      </c>
      <c r="O242" s="18"/>
      <c r="P242" s="348">
        <f t="shared" si="107"/>
        <v>0</v>
      </c>
      <c r="Q242" s="18"/>
      <c r="R242" s="348">
        <f t="shared" si="108"/>
        <v>0</v>
      </c>
      <c r="S242" s="18"/>
      <c r="T242" s="348">
        <f t="shared" si="109"/>
        <v>0</v>
      </c>
      <c r="U242" s="18"/>
      <c r="V242" s="348">
        <f t="shared" si="110"/>
        <v>0</v>
      </c>
      <c r="W242" s="19" t="str">
        <f t="shared" si="111"/>
        <v xml:space="preserve"> </v>
      </c>
      <c r="X242" s="19" t="str">
        <f t="shared" si="112"/>
        <v xml:space="preserve"> </v>
      </c>
      <c r="Y242" s="19" t="str">
        <f t="shared" si="113"/>
        <v/>
      </c>
      <c r="Z242" s="22"/>
      <c r="AA242" s="19" t="str">
        <f t="shared" si="114"/>
        <v/>
      </c>
      <c r="AB242" s="19" t="str">
        <f t="shared" si="115"/>
        <v xml:space="preserve"> </v>
      </c>
      <c r="AC242" s="19" t="str">
        <f t="shared" si="116"/>
        <v/>
      </c>
      <c r="AD242" s="19" t="str">
        <f t="shared" si="117"/>
        <v xml:space="preserve"> </v>
      </c>
      <c r="AE242" s="114" t="str">
        <f t="shared" si="118"/>
        <v xml:space="preserve"> </v>
      </c>
      <c r="AF242" s="19" t="str">
        <f t="shared" si="119"/>
        <v xml:space="preserve"> </v>
      </c>
      <c r="AG242" s="560">
        <f t="shared" si="120"/>
        <v>0</v>
      </c>
      <c r="AH242" s="45" t="str">
        <f t="shared" si="121"/>
        <v xml:space="preserve"> </v>
      </c>
      <c r="AI242" s="34" t="str">
        <f>IFERROR(IF((INDEX('[3]Riesgos de Corrupción'!$B$11:$V$102,MATCH('Controles de Corrupción'!C242,'[3]Riesgos de Corrupción'!$B$11:$B$102,0),17)-AH242&lt;=1),"Rara vez",IF((INDEX('[3]Riesgos de Corrupción'!$B$11:$V$102,MATCH('Controles de Corrupción'!C242,'[3]Riesgos de Corrupción'!$B$11:$B$102,0),17)-AH242&lt;=2),"Improbable",IF((INDEX('[3]Riesgos de Corrupción'!$B$11:$V$102,MATCH('Controles de Corrupción'!C242,'[3]Riesgos de Corrupción'!$B$11:$B$102,0),17)-AH242&lt;=3),"Posible",IF((INDEX('[3]Riesgos de Corrupción'!$B$11:$V$102,MATCH('Controles de Corrupción'!C242,'[3]Riesgos de Corrupción'!$B$11:$B$102,0),17)-AH242&lt;=4),"Probable",IF((INDEX('[3]Riesgos de Corrupción'!$B$11:$V$102,MATCH('Controles de Corrupción'!C242,'[3]Riesgos de Corrupción'!$B$11:$B$102,0),17)-AH242&lt;=5),"Casi seguro")))))," ")</f>
        <v xml:space="preserve"> </v>
      </c>
      <c r="AJ242" s="8" t="str">
        <f>IFERROR(IF(OR(AND(AF242="Fuerte",H242="No disminuye"),AND(AF242="Moderado",H242="Indirectamente"),AND(AF242="Moderado",H242="No disminuye"),AND(INDEX('[3]Riesgos de Corrupción'!$B$11:$BN$102,MATCH('Controles de Corrupción'!C242,'[3]Riesgos de Corrupción'!$B$11:$B$102,0),63)="Moderado")),0,IF(OR(AND(AF242="Fuerte",H242="Indirectamente"),AND(AF242="Moderado",H242="Directamente"),AND(INDEX('[3]Riesgos de Corrupción'!$B$11:$BN$102,MATCH('Controles de Corrupción'!C242,'[3]Riesgos de Corrupción'!$B$11:$B$102,0),63)="Mayor")),1,IF(AND(AF242="Fuerte",H242="Directamente",AND(INDEX('[3]Riesgos de Corrupción'!$B$11:$BN$102,MATCH('Controles de Corrupción'!C242,'[3]Riesgos de Corrupción'!$B$11:$B$102,0),63)="Catastrófico")),2)))," ")</f>
        <v xml:space="preserve"> </v>
      </c>
      <c r="AK242" s="19" t="str">
        <f t="shared" si="122"/>
        <v xml:space="preserve"> </v>
      </c>
      <c r="AL242" s="19" t="str">
        <f>IFERROR(IF((INDEX('[3]Riesgos de Corrupción'!$B$11:$BN$102,MATCH('Controles de Corrupción'!C242,'[3]Riesgos de Corrupción'!$B$11:$B$102,0),62)-AK242&lt;=3),"Moderado",IF((INDEX('[3]Riesgos de Corrupción'!$B$11:$BN$102,MATCH('Controles de Corrupción'!C242,'[3]Riesgos de Corrupción'!$B$11:$B$102,0),62)-AK242&lt;=4),"Mayor",IF((INDEX('[3]Riesgos de Corrupción'!$B$11:$BN$102,MATCH('Controles de Corrupción'!C242,'[3]Riesgos de Corrupción'!$B$11:$B$102,0),62)-AK242&lt;=5),"Catastrófico")))," ")</f>
        <v xml:space="preserve"> </v>
      </c>
      <c r="AM242" s="19" t="str">
        <f t="shared" si="123"/>
        <v xml:space="preserve"> </v>
      </c>
      <c r="AN242" s="21" t="str">
        <f t="shared" si="124"/>
        <v xml:space="preserve"> </v>
      </c>
      <c r="AO242" s="70"/>
      <c r="AP242" s="454"/>
      <c r="AQ242" s="454"/>
      <c r="AR242" s="454"/>
      <c r="AS242" s="454"/>
      <c r="AT242" s="454"/>
      <c r="AU242" s="454"/>
      <c r="AV242" s="454"/>
      <c r="AW242" s="427"/>
      <c r="AX242" s="357"/>
      <c r="AY242" s="70"/>
      <c r="AZ242" s="70"/>
    </row>
    <row r="243" spans="2:52" ht="57.75" customHeight="1" x14ac:dyDescent="0.3">
      <c r="B243" s="444" t="str">
        <f t="shared" si="103"/>
        <v>-</v>
      </c>
      <c r="C243" s="18"/>
      <c r="D243" s="23"/>
      <c r="E243" s="22"/>
      <c r="F243" s="117"/>
      <c r="G243" s="116"/>
      <c r="H243" s="22"/>
      <c r="I243" s="18"/>
      <c r="J243" s="348">
        <f t="shared" si="104"/>
        <v>0</v>
      </c>
      <c r="K243" s="18"/>
      <c r="L243" s="348">
        <f t="shared" si="105"/>
        <v>0</v>
      </c>
      <c r="M243" s="18"/>
      <c r="N243" s="348">
        <f t="shared" si="106"/>
        <v>0</v>
      </c>
      <c r="O243" s="18"/>
      <c r="P243" s="348">
        <f t="shared" si="107"/>
        <v>0</v>
      </c>
      <c r="Q243" s="18"/>
      <c r="R243" s="348">
        <f t="shared" si="108"/>
        <v>0</v>
      </c>
      <c r="S243" s="18"/>
      <c r="T243" s="348">
        <f t="shared" si="109"/>
        <v>0</v>
      </c>
      <c r="U243" s="18"/>
      <c r="V243" s="348">
        <f t="shared" si="110"/>
        <v>0</v>
      </c>
      <c r="W243" s="19" t="str">
        <f t="shared" si="111"/>
        <v xml:space="preserve"> </v>
      </c>
      <c r="X243" s="19" t="str">
        <f t="shared" si="112"/>
        <v xml:space="preserve"> </v>
      </c>
      <c r="Y243" s="19" t="str">
        <f t="shared" si="113"/>
        <v/>
      </c>
      <c r="Z243" s="22"/>
      <c r="AA243" s="19" t="str">
        <f t="shared" si="114"/>
        <v/>
      </c>
      <c r="AB243" s="19" t="str">
        <f t="shared" si="115"/>
        <v xml:space="preserve"> </v>
      </c>
      <c r="AC243" s="19" t="str">
        <f t="shared" si="116"/>
        <v/>
      </c>
      <c r="AD243" s="19" t="str">
        <f t="shared" si="117"/>
        <v xml:space="preserve"> </v>
      </c>
      <c r="AE243" s="114" t="str">
        <f t="shared" si="118"/>
        <v xml:space="preserve"> </v>
      </c>
      <c r="AF243" s="19" t="str">
        <f t="shared" si="119"/>
        <v xml:space="preserve"> </v>
      </c>
      <c r="AG243" s="560">
        <f t="shared" si="120"/>
        <v>0</v>
      </c>
      <c r="AH243" s="45" t="str">
        <f t="shared" si="121"/>
        <v xml:space="preserve"> </v>
      </c>
      <c r="AI243" s="34" t="str">
        <f>IFERROR(IF((INDEX('[3]Riesgos de Corrupción'!$B$11:$V$102,MATCH('Controles de Corrupción'!C243,'[3]Riesgos de Corrupción'!$B$11:$B$102,0),17)-AH243&lt;=1),"Rara vez",IF((INDEX('[3]Riesgos de Corrupción'!$B$11:$V$102,MATCH('Controles de Corrupción'!C243,'[3]Riesgos de Corrupción'!$B$11:$B$102,0),17)-AH243&lt;=2),"Improbable",IF((INDEX('[3]Riesgos de Corrupción'!$B$11:$V$102,MATCH('Controles de Corrupción'!C243,'[3]Riesgos de Corrupción'!$B$11:$B$102,0),17)-AH243&lt;=3),"Posible",IF((INDEX('[3]Riesgos de Corrupción'!$B$11:$V$102,MATCH('Controles de Corrupción'!C243,'[3]Riesgos de Corrupción'!$B$11:$B$102,0),17)-AH243&lt;=4),"Probable",IF((INDEX('[3]Riesgos de Corrupción'!$B$11:$V$102,MATCH('Controles de Corrupción'!C243,'[3]Riesgos de Corrupción'!$B$11:$B$102,0),17)-AH243&lt;=5),"Casi seguro")))))," ")</f>
        <v xml:space="preserve"> </v>
      </c>
      <c r="AJ243" s="8" t="str">
        <f>IFERROR(IF(OR(AND(AF243="Fuerte",H243="No disminuye"),AND(AF243="Moderado",H243="Indirectamente"),AND(AF243="Moderado",H243="No disminuye"),AND(INDEX('[3]Riesgos de Corrupción'!$B$11:$BN$102,MATCH('Controles de Corrupción'!C243,'[3]Riesgos de Corrupción'!$B$11:$B$102,0),63)="Moderado")),0,IF(OR(AND(AF243="Fuerte",H243="Indirectamente"),AND(AF243="Moderado",H243="Directamente"),AND(INDEX('[3]Riesgos de Corrupción'!$B$11:$BN$102,MATCH('Controles de Corrupción'!C243,'[3]Riesgos de Corrupción'!$B$11:$B$102,0),63)="Mayor")),1,IF(AND(AF243="Fuerte",H243="Directamente",AND(INDEX('[3]Riesgos de Corrupción'!$B$11:$BN$102,MATCH('Controles de Corrupción'!C243,'[3]Riesgos de Corrupción'!$B$11:$B$102,0),63)="Catastrófico")),2)))," ")</f>
        <v xml:space="preserve"> </v>
      </c>
      <c r="AK243" s="19" t="str">
        <f t="shared" si="122"/>
        <v xml:space="preserve"> </v>
      </c>
      <c r="AL243" s="19" t="str">
        <f>IFERROR(IF((INDEX('[3]Riesgos de Corrupción'!$B$11:$BN$102,MATCH('Controles de Corrupción'!C243,'[3]Riesgos de Corrupción'!$B$11:$B$102,0),62)-AK243&lt;=3),"Moderado",IF((INDEX('[3]Riesgos de Corrupción'!$B$11:$BN$102,MATCH('Controles de Corrupción'!C243,'[3]Riesgos de Corrupción'!$B$11:$B$102,0),62)-AK243&lt;=4),"Mayor",IF((INDEX('[3]Riesgos de Corrupción'!$B$11:$BN$102,MATCH('Controles de Corrupción'!C243,'[3]Riesgos de Corrupción'!$B$11:$B$102,0),62)-AK243&lt;=5),"Catastrófico")))," ")</f>
        <v xml:space="preserve"> </v>
      </c>
      <c r="AM243" s="19" t="str">
        <f t="shared" si="123"/>
        <v xml:space="preserve"> </v>
      </c>
      <c r="AN243" s="21" t="str">
        <f t="shared" si="124"/>
        <v xml:space="preserve"> </v>
      </c>
      <c r="AO243" s="70"/>
      <c r="AP243" s="454"/>
      <c r="AQ243" s="454"/>
      <c r="AR243" s="454"/>
      <c r="AS243" s="454"/>
      <c r="AT243" s="454"/>
      <c r="AU243" s="454"/>
      <c r="AV243" s="454"/>
      <c r="AW243" s="427"/>
      <c r="AX243" s="357"/>
      <c r="AY243" s="70"/>
      <c r="AZ243" s="70"/>
    </row>
    <row r="244" spans="2:52" ht="57.75" customHeight="1" x14ac:dyDescent="0.3">
      <c r="B244" s="444" t="str">
        <f t="shared" si="103"/>
        <v>-</v>
      </c>
      <c r="C244" s="18"/>
      <c r="D244" s="23"/>
      <c r="E244" s="22"/>
      <c r="F244" s="117"/>
      <c r="G244" s="116"/>
      <c r="H244" s="22"/>
      <c r="I244" s="18"/>
      <c r="J244" s="348">
        <f t="shared" si="104"/>
        <v>0</v>
      </c>
      <c r="K244" s="18"/>
      <c r="L244" s="348">
        <f t="shared" si="105"/>
        <v>0</v>
      </c>
      <c r="M244" s="18"/>
      <c r="N244" s="348">
        <f t="shared" si="106"/>
        <v>0</v>
      </c>
      <c r="O244" s="18"/>
      <c r="P244" s="348">
        <f t="shared" si="107"/>
        <v>0</v>
      </c>
      <c r="Q244" s="18"/>
      <c r="R244" s="348">
        <f t="shared" si="108"/>
        <v>0</v>
      </c>
      <c r="S244" s="18"/>
      <c r="T244" s="348">
        <f t="shared" si="109"/>
        <v>0</v>
      </c>
      <c r="U244" s="18"/>
      <c r="V244" s="348">
        <f t="shared" si="110"/>
        <v>0</v>
      </c>
      <c r="W244" s="19" t="str">
        <f t="shared" si="111"/>
        <v xml:space="preserve"> </v>
      </c>
      <c r="X244" s="19" t="str">
        <f t="shared" si="112"/>
        <v xml:space="preserve"> </v>
      </c>
      <c r="Y244" s="19" t="str">
        <f t="shared" si="113"/>
        <v/>
      </c>
      <c r="Z244" s="22"/>
      <c r="AA244" s="19" t="str">
        <f t="shared" si="114"/>
        <v/>
      </c>
      <c r="AB244" s="19" t="str">
        <f t="shared" si="115"/>
        <v xml:space="preserve"> </v>
      </c>
      <c r="AC244" s="19" t="str">
        <f t="shared" si="116"/>
        <v/>
      </c>
      <c r="AD244" s="19" t="str">
        <f t="shared" si="117"/>
        <v xml:space="preserve"> </v>
      </c>
      <c r="AE244" s="114" t="str">
        <f t="shared" si="118"/>
        <v xml:space="preserve"> </v>
      </c>
      <c r="AF244" s="19" t="str">
        <f t="shared" si="119"/>
        <v xml:space="preserve"> </v>
      </c>
      <c r="AG244" s="560">
        <f t="shared" si="120"/>
        <v>0</v>
      </c>
      <c r="AH244" s="45" t="str">
        <f t="shared" si="121"/>
        <v xml:space="preserve"> </v>
      </c>
      <c r="AI244" s="34" t="str">
        <f>IFERROR(IF((INDEX('[3]Riesgos de Corrupción'!$B$11:$V$102,MATCH('Controles de Corrupción'!C244,'[3]Riesgos de Corrupción'!$B$11:$B$102,0),17)-AH244&lt;=1),"Rara vez",IF((INDEX('[3]Riesgos de Corrupción'!$B$11:$V$102,MATCH('Controles de Corrupción'!C244,'[3]Riesgos de Corrupción'!$B$11:$B$102,0),17)-AH244&lt;=2),"Improbable",IF((INDEX('[3]Riesgos de Corrupción'!$B$11:$V$102,MATCH('Controles de Corrupción'!C244,'[3]Riesgos de Corrupción'!$B$11:$B$102,0),17)-AH244&lt;=3),"Posible",IF((INDEX('[3]Riesgos de Corrupción'!$B$11:$V$102,MATCH('Controles de Corrupción'!C244,'[3]Riesgos de Corrupción'!$B$11:$B$102,0),17)-AH244&lt;=4),"Probable",IF((INDEX('[3]Riesgos de Corrupción'!$B$11:$V$102,MATCH('Controles de Corrupción'!C244,'[3]Riesgos de Corrupción'!$B$11:$B$102,0),17)-AH244&lt;=5),"Casi seguro")))))," ")</f>
        <v xml:space="preserve"> </v>
      </c>
      <c r="AJ244" s="8" t="str">
        <f>IFERROR(IF(OR(AND(AF244="Fuerte",H244="No disminuye"),AND(AF244="Moderado",H244="Indirectamente"),AND(AF244="Moderado",H244="No disminuye"),AND(INDEX('[3]Riesgos de Corrupción'!$B$11:$BN$102,MATCH('Controles de Corrupción'!C244,'[3]Riesgos de Corrupción'!$B$11:$B$102,0),63)="Moderado")),0,IF(OR(AND(AF244="Fuerte",H244="Indirectamente"),AND(AF244="Moderado",H244="Directamente"),AND(INDEX('[3]Riesgos de Corrupción'!$B$11:$BN$102,MATCH('Controles de Corrupción'!C244,'[3]Riesgos de Corrupción'!$B$11:$B$102,0),63)="Mayor")),1,IF(AND(AF244="Fuerte",H244="Directamente",AND(INDEX('[3]Riesgos de Corrupción'!$B$11:$BN$102,MATCH('Controles de Corrupción'!C244,'[3]Riesgos de Corrupción'!$B$11:$B$102,0),63)="Catastrófico")),2)))," ")</f>
        <v xml:space="preserve"> </v>
      </c>
      <c r="AK244" s="19" t="str">
        <f t="shared" si="122"/>
        <v xml:space="preserve"> </v>
      </c>
      <c r="AL244" s="19" t="str">
        <f>IFERROR(IF((INDEX('[3]Riesgos de Corrupción'!$B$11:$BN$102,MATCH('Controles de Corrupción'!C244,'[3]Riesgos de Corrupción'!$B$11:$B$102,0),62)-AK244&lt;=3),"Moderado",IF((INDEX('[3]Riesgos de Corrupción'!$B$11:$BN$102,MATCH('Controles de Corrupción'!C244,'[3]Riesgos de Corrupción'!$B$11:$B$102,0),62)-AK244&lt;=4),"Mayor",IF((INDEX('[3]Riesgos de Corrupción'!$B$11:$BN$102,MATCH('Controles de Corrupción'!C244,'[3]Riesgos de Corrupción'!$B$11:$B$102,0),62)-AK244&lt;=5),"Catastrófico")))," ")</f>
        <v xml:space="preserve"> </v>
      </c>
      <c r="AM244" s="19" t="str">
        <f t="shared" si="123"/>
        <v xml:space="preserve"> </v>
      </c>
      <c r="AN244" s="21" t="str">
        <f t="shared" si="124"/>
        <v xml:space="preserve"> </v>
      </c>
      <c r="AO244" s="70"/>
      <c r="AP244" s="454"/>
      <c r="AQ244" s="454"/>
      <c r="AR244" s="454"/>
      <c r="AS244" s="454"/>
      <c r="AT244" s="454"/>
      <c r="AU244" s="454"/>
      <c r="AV244" s="454"/>
      <c r="AW244" s="427"/>
      <c r="AX244" s="357"/>
      <c r="AY244" s="70"/>
      <c r="AZ244" s="70"/>
    </row>
    <row r="245" spans="2:52" ht="57.75" customHeight="1" x14ac:dyDescent="0.3">
      <c r="B245" s="444" t="str">
        <f t="shared" si="103"/>
        <v>-</v>
      </c>
      <c r="C245" s="18"/>
      <c r="D245" s="23"/>
      <c r="E245" s="22"/>
      <c r="F245" s="117"/>
      <c r="G245" s="116"/>
      <c r="H245" s="22"/>
      <c r="I245" s="18"/>
      <c r="J245" s="348">
        <f t="shared" si="104"/>
        <v>0</v>
      </c>
      <c r="K245" s="18"/>
      <c r="L245" s="348">
        <f t="shared" si="105"/>
        <v>0</v>
      </c>
      <c r="M245" s="18"/>
      <c r="N245" s="348">
        <f t="shared" si="106"/>
        <v>0</v>
      </c>
      <c r="O245" s="18"/>
      <c r="P245" s="348">
        <f t="shared" si="107"/>
        <v>0</v>
      </c>
      <c r="Q245" s="18"/>
      <c r="R245" s="348">
        <f t="shared" si="108"/>
        <v>0</v>
      </c>
      <c r="S245" s="18"/>
      <c r="T245" s="348">
        <f t="shared" si="109"/>
        <v>0</v>
      </c>
      <c r="U245" s="18"/>
      <c r="V245" s="348">
        <f t="shared" si="110"/>
        <v>0</v>
      </c>
      <c r="W245" s="19" t="str">
        <f t="shared" si="111"/>
        <v xml:space="preserve"> </v>
      </c>
      <c r="X245" s="19" t="str">
        <f t="shared" si="112"/>
        <v xml:space="preserve"> </v>
      </c>
      <c r="Y245" s="19" t="str">
        <f t="shared" si="113"/>
        <v/>
      </c>
      <c r="Z245" s="22"/>
      <c r="AA245" s="19" t="str">
        <f t="shared" si="114"/>
        <v/>
      </c>
      <c r="AB245" s="19" t="str">
        <f t="shared" si="115"/>
        <v xml:space="preserve"> </v>
      </c>
      <c r="AC245" s="19" t="str">
        <f t="shared" si="116"/>
        <v/>
      </c>
      <c r="AD245" s="19" t="str">
        <f t="shared" si="117"/>
        <v xml:space="preserve"> </v>
      </c>
      <c r="AE245" s="114" t="str">
        <f t="shared" si="118"/>
        <v xml:space="preserve"> </v>
      </c>
      <c r="AF245" s="19" t="str">
        <f t="shared" si="119"/>
        <v xml:space="preserve"> </v>
      </c>
      <c r="AG245" s="560">
        <f t="shared" si="120"/>
        <v>0</v>
      </c>
      <c r="AH245" s="45" t="str">
        <f t="shared" si="121"/>
        <v xml:space="preserve"> </v>
      </c>
      <c r="AI245" s="34" t="str">
        <f>IFERROR(IF((INDEX('[3]Riesgos de Corrupción'!$B$11:$V$102,MATCH('Controles de Corrupción'!C245,'[3]Riesgos de Corrupción'!$B$11:$B$102,0),17)-AH245&lt;=1),"Rara vez",IF((INDEX('[3]Riesgos de Corrupción'!$B$11:$V$102,MATCH('Controles de Corrupción'!C245,'[3]Riesgos de Corrupción'!$B$11:$B$102,0),17)-AH245&lt;=2),"Improbable",IF((INDEX('[3]Riesgos de Corrupción'!$B$11:$V$102,MATCH('Controles de Corrupción'!C245,'[3]Riesgos de Corrupción'!$B$11:$B$102,0),17)-AH245&lt;=3),"Posible",IF((INDEX('[3]Riesgos de Corrupción'!$B$11:$V$102,MATCH('Controles de Corrupción'!C245,'[3]Riesgos de Corrupción'!$B$11:$B$102,0),17)-AH245&lt;=4),"Probable",IF((INDEX('[3]Riesgos de Corrupción'!$B$11:$V$102,MATCH('Controles de Corrupción'!C245,'[3]Riesgos de Corrupción'!$B$11:$B$102,0),17)-AH245&lt;=5),"Casi seguro")))))," ")</f>
        <v xml:space="preserve"> </v>
      </c>
      <c r="AJ245" s="8" t="str">
        <f>IFERROR(IF(OR(AND(AF245="Fuerte",H245="No disminuye"),AND(AF245="Moderado",H245="Indirectamente"),AND(AF245="Moderado",H245="No disminuye"),AND(INDEX('[3]Riesgos de Corrupción'!$B$11:$BN$102,MATCH('Controles de Corrupción'!C245,'[3]Riesgos de Corrupción'!$B$11:$B$102,0),63)="Moderado")),0,IF(OR(AND(AF245="Fuerte",H245="Indirectamente"),AND(AF245="Moderado",H245="Directamente"),AND(INDEX('[3]Riesgos de Corrupción'!$B$11:$BN$102,MATCH('Controles de Corrupción'!C245,'[3]Riesgos de Corrupción'!$B$11:$B$102,0),63)="Mayor")),1,IF(AND(AF245="Fuerte",H245="Directamente",AND(INDEX('[3]Riesgos de Corrupción'!$B$11:$BN$102,MATCH('Controles de Corrupción'!C245,'[3]Riesgos de Corrupción'!$B$11:$B$102,0),63)="Catastrófico")),2)))," ")</f>
        <v xml:space="preserve"> </v>
      </c>
      <c r="AK245" s="19" t="str">
        <f t="shared" si="122"/>
        <v xml:space="preserve"> </v>
      </c>
      <c r="AL245" s="19" t="str">
        <f>IFERROR(IF((INDEX('[3]Riesgos de Corrupción'!$B$11:$BN$102,MATCH('Controles de Corrupción'!C245,'[3]Riesgos de Corrupción'!$B$11:$B$102,0),62)-AK245&lt;=3),"Moderado",IF((INDEX('[3]Riesgos de Corrupción'!$B$11:$BN$102,MATCH('Controles de Corrupción'!C245,'[3]Riesgos de Corrupción'!$B$11:$B$102,0),62)-AK245&lt;=4),"Mayor",IF((INDEX('[3]Riesgos de Corrupción'!$B$11:$BN$102,MATCH('Controles de Corrupción'!C245,'[3]Riesgos de Corrupción'!$B$11:$B$102,0),62)-AK245&lt;=5),"Catastrófico")))," ")</f>
        <v xml:space="preserve"> </v>
      </c>
      <c r="AM245" s="19" t="str">
        <f t="shared" si="123"/>
        <v xml:space="preserve"> </v>
      </c>
      <c r="AN245" s="21" t="str">
        <f t="shared" si="124"/>
        <v xml:space="preserve"> </v>
      </c>
      <c r="AO245" s="70"/>
      <c r="AP245" s="454"/>
      <c r="AQ245" s="454"/>
      <c r="AR245" s="454"/>
      <c r="AS245" s="454"/>
      <c r="AT245" s="454"/>
      <c r="AU245" s="454"/>
      <c r="AV245" s="454"/>
      <c r="AW245" s="427"/>
      <c r="AX245" s="357"/>
      <c r="AY245" s="70"/>
      <c r="AZ245" s="70"/>
    </row>
    <row r="246" spans="2:52" ht="57.75" customHeight="1" x14ac:dyDescent="0.3">
      <c r="B246" s="444" t="str">
        <f t="shared" si="103"/>
        <v>-</v>
      </c>
      <c r="C246" s="18"/>
      <c r="D246" s="23"/>
      <c r="E246" s="22"/>
      <c r="F246" s="117"/>
      <c r="G246" s="116"/>
      <c r="H246" s="22"/>
      <c r="I246" s="18"/>
      <c r="J246" s="348">
        <f t="shared" si="104"/>
        <v>0</v>
      </c>
      <c r="K246" s="18"/>
      <c r="L246" s="348">
        <f t="shared" si="105"/>
        <v>0</v>
      </c>
      <c r="M246" s="18"/>
      <c r="N246" s="348">
        <f t="shared" si="106"/>
        <v>0</v>
      </c>
      <c r="O246" s="18"/>
      <c r="P246" s="348">
        <f t="shared" si="107"/>
        <v>0</v>
      </c>
      <c r="Q246" s="18"/>
      <c r="R246" s="348">
        <f t="shared" si="108"/>
        <v>0</v>
      </c>
      <c r="S246" s="18"/>
      <c r="T246" s="348">
        <f t="shared" si="109"/>
        <v>0</v>
      </c>
      <c r="U246" s="18"/>
      <c r="V246" s="348">
        <f t="shared" si="110"/>
        <v>0</v>
      </c>
      <c r="W246" s="19" t="str">
        <f t="shared" si="111"/>
        <v xml:space="preserve"> </v>
      </c>
      <c r="X246" s="19" t="str">
        <f t="shared" si="112"/>
        <v xml:space="preserve"> </v>
      </c>
      <c r="Y246" s="19" t="str">
        <f t="shared" si="113"/>
        <v/>
      </c>
      <c r="Z246" s="22"/>
      <c r="AA246" s="19" t="str">
        <f t="shared" si="114"/>
        <v/>
      </c>
      <c r="AB246" s="19" t="str">
        <f t="shared" si="115"/>
        <v xml:space="preserve"> </v>
      </c>
      <c r="AC246" s="19" t="str">
        <f t="shared" si="116"/>
        <v/>
      </c>
      <c r="AD246" s="19" t="str">
        <f t="shared" si="117"/>
        <v xml:space="preserve"> </v>
      </c>
      <c r="AE246" s="114" t="str">
        <f t="shared" si="118"/>
        <v xml:space="preserve"> </v>
      </c>
      <c r="AF246" s="19" t="str">
        <f t="shared" si="119"/>
        <v xml:space="preserve"> </v>
      </c>
      <c r="AG246" s="560">
        <f t="shared" si="120"/>
        <v>0</v>
      </c>
      <c r="AH246" s="45" t="str">
        <f t="shared" si="121"/>
        <v xml:space="preserve"> </v>
      </c>
      <c r="AI246" s="34" t="str">
        <f>IFERROR(IF((INDEX('[3]Riesgos de Corrupción'!$B$11:$V$102,MATCH('Controles de Corrupción'!C246,'[3]Riesgos de Corrupción'!$B$11:$B$102,0),17)-AH246&lt;=1),"Rara vez",IF((INDEX('[3]Riesgos de Corrupción'!$B$11:$V$102,MATCH('Controles de Corrupción'!C246,'[3]Riesgos de Corrupción'!$B$11:$B$102,0),17)-AH246&lt;=2),"Improbable",IF((INDEX('[3]Riesgos de Corrupción'!$B$11:$V$102,MATCH('Controles de Corrupción'!C246,'[3]Riesgos de Corrupción'!$B$11:$B$102,0),17)-AH246&lt;=3),"Posible",IF((INDEX('[3]Riesgos de Corrupción'!$B$11:$V$102,MATCH('Controles de Corrupción'!C246,'[3]Riesgos de Corrupción'!$B$11:$B$102,0),17)-AH246&lt;=4),"Probable",IF((INDEX('[3]Riesgos de Corrupción'!$B$11:$V$102,MATCH('Controles de Corrupción'!C246,'[3]Riesgos de Corrupción'!$B$11:$B$102,0),17)-AH246&lt;=5),"Casi seguro")))))," ")</f>
        <v xml:space="preserve"> </v>
      </c>
      <c r="AJ246" s="8" t="str">
        <f>IFERROR(IF(OR(AND(AF246="Fuerte",H246="No disminuye"),AND(AF246="Moderado",H246="Indirectamente"),AND(AF246="Moderado",H246="No disminuye"),AND(INDEX('[3]Riesgos de Corrupción'!$B$11:$BN$102,MATCH('Controles de Corrupción'!C246,'[3]Riesgos de Corrupción'!$B$11:$B$102,0),63)="Moderado")),0,IF(OR(AND(AF246="Fuerte",H246="Indirectamente"),AND(AF246="Moderado",H246="Directamente"),AND(INDEX('[3]Riesgos de Corrupción'!$B$11:$BN$102,MATCH('Controles de Corrupción'!C246,'[3]Riesgos de Corrupción'!$B$11:$B$102,0),63)="Mayor")),1,IF(AND(AF246="Fuerte",H246="Directamente",AND(INDEX('[3]Riesgos de Corrupción'!$B$11:$BN$102,MATCH('Controles de Corrupción'!C246,'[3]Riesgos de Corrupción'!$B$11:$B$102,0),63)="Catastrófico")),2)))," ")</f>
        <v xml:space="preserve"> </v>
      </c>
      <c r="AK246" s="19" t="str">
        <f t="shared" si="122"/>
        <v xml:space="preserve"> </v>
      </c>
      <c r="AL246" s="19" t="str">
        <f>IFERROR(IF((INDEX('[3]Riesgos de Corrupción'!$B$11:$BN$102,MATCH('Controles de Corrupción'!C246,'[3]Riesgos de Corrupción'!$B$11:$B$102,0),62)-AK246&lt;=3),"Moderado",IF((INDEX('[3]Riesgos de Corrupción'!$B$11:$BN$102,MATCH('Controles de Corrupción'!C246,'[3]Riesgos de Corrupción'!$B$11:$B$102,0),62)-AK246&lt;=4),"Mayor",IF((INDEX('[3]Riesgos de Corrupción'!$B$11:$BN$102,MATCH('Controles de Corrupción'!C246,'[3]Riesgos de Corrupción'!$B$11:$B$102,0),62)-AK246&lt;=5),"Catastrófico")))," ")</f>
        <v xml:space="preserve"> </v>
      </c>
      <c r="AM246" s="19" t="str">
        <f t="shared" si="123"/>
        <v xml:space="preserve"> </v>
      </c>
      <c r="AN246" s="21" t="str">
        <f t="shared" si="124"/>
        <v xml:space="preserve"> </v>
      </c>
      <c r="AO246" s="70"/>
      <c r="AP246" s="454"/>
      <c r="AQ246" s="454"/>
      <c r="AR246" s="454"/>
      <c r="AS246" s="454"/>
      <c r="AT246" s="454"/>
      <c r="AU246" s="454"/>
      <c r="AV246" s="454"/>
      <c r="AW246" s="427"/>
      <c r="AX246" s="357"/>
      <c r="AY246" s="70"/>
      <c r="AZ246" s="70"/>
    </row>
    <row r="247" spans="2:52" ht="57.75" customHeight="1" x14ac:dyDescent="0.3">
      <c r="B247" s="444" t="str">
        <f t="shared" si="103"/>
        <v>-</v>
      </c>
      <c r="C247" s="18"/>
      <c r="D247" s="23"/>
      <c r="E247" s="22"/>
      <c r="F247" s="117"/>
      <c r="G247" s="116"/>
      <c r="H247" s="22"/>
      <c r="I247" s="18"/>
      <c r="J247" s="348">
        <f t="shared" si="104"/>
        <v>0</v>
      </c>
      <c r="K247" s="18"/>
      <c r="L247" s="348">
        <f t="shared" si="105"/>
        <v>0</v>
      </c>
      <c r="M247" s="18"/>
      <c r="N247" s="348">
        <f t="shared" si="106"/>
        <v>0</v>
      </c>
      <c r="O247" s="18"/>
      <c r="P247" s="348">
        <f t="shared" si="107"/>
        <v>0</v>
      </c>
      <c r="Q247" s="18"/>
      <c r="R247" s="348">
        <f t="shared" si="108"/>
        <v>0</v>
      </c>
      <c r="S247" s="18"/>
      <c r="T247" s="348">
        <f t="shared" si="109"/>
        <v>0</v>
      </c>
      <c r="U247" s="18"/>
      <c r="V247" s="348">
        <f t="shared" si="110"/>
        <v>0</v>
      </c>
      <c r="W247" s="19" t="str">
        <f t="shared" si="111"/>
        <v xml:space="preserve"> </v>
      </c>
      <c r="X247" s="19" t="str">
        <f t="shared" si="112"/>
        <v xml:space="preserve"> </v>
      </c>
      <c r="Y247" s="19" t="str">
        <f t="shared" si="113"/>
        <v/>
      </c>
      <c r="Z247" s="22"/>
      <c r="AA247" s="19" t="str">
        <f t="shared" si="114"/>
        <v/>
      </c>
      <c r="AB247" s="19" t="str">
        <f t="shared" si="115"/>
        <v xml:space="preserve"> </v>
      </c>
      <c r="AC247" s="19" t="str">
        <f t="shared" si="116"/>
        <v/>
      </c>
      <c r="AD247" s="19" t="str">
        <f t="shared" si="117"/>
        <v xml:space="preserve"> </v>
      </c>
      <c r="AE247" s="114" t="str">
        <f t="shared" si="118"/>
        <v xml:space="preserve"> </v>
      </c>
      <c r="AF247" s="19" t="str">
        <f t="shared" si="119"/>
        <v xml:space="preserve"> </v>
      </c>
      <c r="AG247" s="560">
        <f t="shared" si="120"/>
        <v>0</v>
      </c>
      <c r="AH247" s="45" t="str">
        <f t="shared" si="121"/>
        <v xml:space="preserve"> </v>
      </c>
      <c r="AI247" s="34" t="str">
        <f>IFERROR(IF((INDEX('[3]Riesgos de Corrupción'!$B$11:$V$102,MATCH('Controles de Corrupción'!C247,'[3]Riesgos de Corrupción'!$B$11:$B$102,0),17)-AH247&lt;=1),"Rara vez",IF((INDEX('[3]Riesgos de Corrupción'!$B$11:$V$102,MATCH('Controles de Corrupción'!C247,'[3]Riesgos de Corrupción'!$B$11:$B$102,0),17)-AH247&lt;=2),"Improbable",IF((INDEX('[3]Riesgos de Corrupción'!$B$11:$V$102,MATCH('Controles de Corrupción'!C247,'[3]Riesgos de Corrupción'!$B$11:$B$102,0),17)-AH247&lt;=3),"Posible",IF((INDEX('[3]Riesgos de Corrupción'!$B$11:$V$102,MATCH('Controles de Corrupción'!C247,'[3]Riesgos de Corrupción'!$B$11:$B$102,0),17)-AH247&lt;=4),"Probable",IF((INDEX('[3]Riesgos de Corrupción'!$B$11:$V$102,MATCH('Controles de Corrupción'!C247,'[3]Riesgos de Corrupción'!$B$11:$B$102,0),17)-AH247&lt;=5),"Casi seguro")))))," ")</f>
        <v xml:space="preserve"> </v>
      </c>
      <c r="AJ247" s="8" t="str">
        <f>IFERROR(IF(OR(AND(AF247="Fuerte",H247="No disminuye"),AND(AF247="Moderado",H247="Indirectamente"),AND(AF247="Moderado",H247="No disminuye"),AND(INDEX('[3]Riesgos de Corrupción'!$B$11:$BN$102,MATCH('Controles de Corrupción'!C247,'[3]Riesgos de Corrupción'!$B$11:$B$102,0),63)="Moderado")),0,IF(OR(AND(AF247="Fuerte",H247="Indirectamente"),AND(AF247="Moderado",H247="Directamente"),AND(INDEX('[3]Riesgos de Corrupción'!$B$11:$BN$102,MATCH('Controles de Corrupción'!C247,'[3]Riesgos de Corrupción'!$B$11:$B$102,0),63)="Mayor")),1,IF(AND(AF247="Fuerte",H247="Directamente",AND(INDEX('[3]Riesgos de Corrupción'!$B$11:$BN$102,MATCH('Controles de Corrupción'!C247,'[3]Riesgos de Corrupción'!$B$11:$B$102,0),63)="Catastrófico")),2)))," ")</f>
        <v xml:space="preserve"> </v>
      </c>
      <c r="AK247" s="19" t="str">
        <f t="shared" si="122"/>
        <v xml:space="preserve"> </v>
      </c>
      <c r="AL247" s="19" t="str">
        <f>IFERROR(IF((INDEX('[3]Riesgos de Corrupción'!$B$11:$BN$102,MATCH('Controles de Corrupción'!C247,'[3]Riesgos de Corrupción'!$B$11:$B$102,0),62)-AK247&lt;=3),"Moderado",IF((INDEX('[3]Riesgos de Corrupción'!$B$11:$BN$102,MATCH('Controles de Corrupción'!C247,'[3]Riesgos de Corrupción'!$B$11:$B$102,0),62)-AK247&lt;=4),"Mayor",IF((INDEX('[3]Riesgos de Corrupción'!$B$11:$BN$102,MATCH('Controles de Corrupción'!C247,'[3]Riesgos de Corrupción'!$B$11:$B$102,0),62)-AK247&lt;=5),"Catastrófico")))," ")</f>
        <v xml:space="preserve"> </v>
      </c>
      <c r="AM247" s="19" t="str">
        <f t="shared" si="123"/>
        <v xml:space="preserve"> </v>
      </c>
      <c r="AN247" s="21" t="str">
        <f t="shared" si="124"/>
        <v xml:space="preserve"> </v>
      </c>
      <c r="AO247" s="70"/>
      <c r="AP247" s="454"/>
      <c r="AQ247" s="454"/>
      <c r="AR247" s="454"/>
      <c r="AS247" s="454"/>
      <c r="AT247" s="454"/>
      <c r="AU247" s="454"/>
      <c r="AV247" s="454"/>
      <c r="AW247" s="427"/>
      <c r="AX247" s="357"/>
      <c r="AY247" s="70"/>
      <c r="AZ247" s="70"/>
    </row>
    <row r="248" spans="2:52" ht="10.5" customHeight="1" x14ac:dyDescent="0.3">
      <c r="B248" s="444" t="str">
        <f t="shared" si="103"/>
        <v>-</v>
      </c>
      <c r="C248" s="18"/>
      <c r="D248" s="23"/>
      <c r="E248" s="22"/>
      <c r="F248" s="117"/>
      <c r="G248" s="116"/>
      <c r="H248" s="22"/>
      <c r="I248" s="18"/>
      <c r="J248" s="348">
        <f t="shared" si="104"/>
        <v>0</v>
      </c>
      <c r="K248" s="18"/>
      <c r="L248" s="348">
        <f t="shared" si="105"/>
        <v>0</v>
      </c>
      <c r="M248" s="18"/>
      <c r="N248" s="348">
        <f t="shared" si="106"/>
        <v>0</v>
      </c>
      <c r="O248" s="18"/>
      <c r="P248" s="348">
        <f t="shared" si="107"/>
        <v>0</v>
      </c>
      <c r="Q248" s="18"/>
      <c r="R248" s="348">
        <f t="shared" si="108"/>
        <v>0</v>
      </c>
      <c r="S248" s="18"/>
      <c r="T248" s="348">
        <f t="shared" si="109"/>
        <v>0</v>
      </c>
      <c r="U248" s="18"/>
      <c r="V248" s="348">
        <f t="shared" si="110"/>
        <v>0</v>
      </c>
      <c r="W248" s="19" t="str">
        <f t="shared" si="111"/>
        <v xml:space="preserve"> </v>
      </c>
      <c r="X248" s="19" t="str">
        <f t="shared" si="112"/>
        <v xml:space="preserve"> </v>
      </c>
      <c r="Y248" s="19" t="str">
        <f t="shared" si="113"/>
        <v/>
      </c>
      <c r="Z248" s="22"/>
      <c r="AA248" s="19" t="str">
        <f t="shared" si="114"/>
        <v/>
      </c>
      <c r="AB248" s="19" t="str">
        <f t="shared" si="115"/>
        <v xml:space="preserve"> </v>
      </c>
      <c r="AC248" s="19" t="str">
        <f t="shared" si="116"/>
        <v/>
      </c>
      <c r="AD248" s="19" t="str">
        <f t="shared" si="117"/>
        <v xml:space="preserve"> </v>
      </c>
      <c r="AE248" s="114" t="str">
        <f t="shared" si="118"/>
        <v xml:space="preserve"> </v>
      </c>
      <c r="AF248" s="19" t="str">
        <f t="shared" si="119"/>
        <v xml:space="preserve"> </v>
      </c>
      <c r="AG248" s="560">
        <f t="shared" si="120"/>
        <v>0</v>
      </c>
      <c r="AH248" s="45" t="str">
        <f t="shared" si="121"/>
        <v xml:space="preserve"> </v>
      </c>
      <c r="AI248" s="34" t="str">
        <f>IFERROR(IF((INDEX('[3]Riesgos de Corrupción'!$B$11:$V$102,MATCH('Controles de Corrupción'!C248,'[3]Riesgos de Corrupción'!$B$11:$B$102,0),17)-AH248&lt;=1),"Rara vez",IF((INDEX('[3]Riesgos de Corrupción'!$B$11:$V$102,MATCH('Controles de Corrupción'!C248,'[3]Riesgos de Corrupción'!$B$11:$B$102,0),17)-AH248&lt;=2),"Improbable",IF((INDEX('[3]Riesgos de Corrupción'!$B$11:$V$102,MATCH('Controles de Corrupción'!C248,'[3]Riesgos de Corrupción'!$B$11:$B$102,0),17)-AH248&lt;=3),"Posible",IF((INDEX('[3]Riesgos de Corrupción'!$B$11:$V$102,MATCH('Controles de Corrupción'!C248,'[3]Riesgos de Corrupción'!$B$11:$B$102,0),17)-AH248&lt;=4),"Probable",IF((INDEX('[3]Riesgos de Corrupción'!$B$11:$V$102,MATCH('Controles de Corrupción'!C248,'[3]Riesgos de Corrupción'!$B$11:$B$102,0),17)-AH248&lt;=5),"Casi seguro")))))," ")</f>
        <v xml:space="preserve"> </v>
      </c>
      <c r="AJ248" s="8" t="str">
        <f>IFERROR(IF(OR(AND(AF248="Fuerte",H248="No disminuye"),AND(AF248="Moderado",H248="Indirectamente"),AND(AF248="Moderado",H248="No disminuye"),AND(INDEX('[3]Riesgos de Corrupción'!$B$11:$BN$102,MATCH('Controles de Corrupción'!C248,'[3]Riesgos de Corrupción'!$B$11:$B$102,0),63)="Moderado")),0,IF(OR(AND(AF248="Fuerte",H248="Indirectamente"),AND(AF248="Moderado",H248="Directamente"),AND(INDEX('[3]Riesgos de Corrupción'!$B$11:$BN$102,MATCH('Controles de Corrupción'!C248,'[3]Riesgos de Corrupción'!$B$11:$B$102,0),63)="Mayor")),1,IF(AND(AF248="Fuerte",H248="Directamente",AND(INDEX('[3]Riesgos de Corrupción'!$B$11:$BN$102,MATCH('Controles de Corrupción'!C248,'[3]Riesgos de Corrupción'!$B$11:$B$102,0),63)="Catastrófico")),2)))," ")</f>
        <v xml:space="preserve"> </v>
      </c>
      <c r="AK248" s="19" t="str">
        <f t="shared" si="122"/>
        <v xml:space="preserve"> </v>
      </c>
      <c r="AL248" s="19" t="str">
        <f>IFERROR(IF((INDEX('[3]Riesgos de Corrupción'!$B$11:$BN$102,MATCH('Controles de Corrupción'!C248,'[3]Riesgos de Corrupción'!$B$11:$B$102,0),62)-AK248&lt;=3),"Moderado",IF((INDEX('[3]Riesgos de Corrupción'!$B$11:$BN$102,MATCH('Controles de Corrupción'!C248,'[3]Riesgos de Corrupción'!$B$11:$B$102,0),62)-AK248&lt;=4),"Mayor",IF((INDEX('[3]Riesgos de Corrupción'!$B$11:$BN$102,MATCH('Controles de Corrupción'!C248,'[3]Riesgos de Corrupción'!$B$11:$B$102,0),62)-AK248&lt;=5),"Catastrófico")))," ")</f>
        <v xml:space="preserve"> </v>
      </c>
      <c r="AM248" s="19" t="str">
        <f t="shared" si="123"/>
        <v xml:space="preserve"> </v>
      </c>
      <c r="AN248" s="21" t="str">
        <f t="shared" si="124"/>
        <v xml:space="preserve"> </v>
      </c>
      <c r="AO248" s="70"/>
      <c r="AP248" s="454"/>
      <c r="AQ248" s="454"/>
      <c r="AR248" s="454"/>
      <c r="AS248" s="454"/>
      <c r="AT248" s="454"/>
      <c r="AU248" s="454"/>
      <c r="AV248" s="454"/>
      <c r="AW248" s="427"/>
      <c r="AX248" s="357"/>
      <c r="AY248" s="70"/>
      <c r="AZ248" s="70"/>
    </row>
    <row r="249" spans="2:52" ht="15" customHeight="1" x14ac:dyDescent="0.3">
      <c r="B249" s="444" t="str">
        <f t="shared" si="103"/>
        <v>-</v>
      </c>
      <c r="C249" s="18"/>
      <c r="D249" s="23"/>
      <c r="E249" s="22"/>
      <c r="F249" s="117"/>
      <c r="G249" s="118"/>
      <c r="H249" s="22"/>
      <c r="I249" s="18"/>
      <c r="J249" s="348">
        <f t="shared" si="104"/>
        <v>0</v>
      </c>
      <c r="K249" s="18"/>
      <c r="L249" s="348">
        <f t="shared" si="105"/>
        <v>0</v>
      </c>
      <c r="M249" s="18"/>
      <c r="N249" s="348">
        <f t="shared" si="106"/>
        <v>0</v>
      </c>
      <c r="O249" s="18"/>
      <c r="P249" s="348">
        <f t="shared" si="107"/>
        <v>0</v>
      </c>
      <c r="Q249" s="18"/>
      <c r="R249" s="348">
        <f t="shared" si="108"/>
        <v>0</v>
      </c>
      <c r="S249" s="18"/>
      <c r="T249" s="348">
        <f t="shared" si="109"/>
        <v>0</v>
      </c>
      <c r="U249" s="18"/>
      <c r="V249" s="348">
        <f t="shared" si="110"/>
        <v>0</v>
      </c>
      <c r="W249" s="19" t="str">
        <f t="shared" si="111"/>
        <v xml:space="preserve"> </v>
      </c>
      <c r="X249" s="19" t="str">
        <f t="shared" si="112"/>
        <v xml:space="preserve"> </v>
      </c>
      <c r="Y249" s="19" t="str">
        <f t="shared" si="113"/>
        <v/>
      </c>
      <c r="Z249" s="22"/>
      <c r="AA249" s="19" t="str">
        <f t="shared" si="114"/>
        <v/>
      </c>
      <c r="AB249" s="19" t="str">
        <f t="shared" si="115"/>
        <v xml:space="preserve"> </v>
      </c>
      <c r="AC249" s="19" t="str">
        <f t="shared" si="116"/>
        <v/>
      </c>
      <c r="AD249" s="19" t="str">
        <f t="shared" si="117"/>
        <v xml:space="preserve"> </v>
      </c>
      <c r="AE249" s="45" t="str">
        <f t="shared" si="118"/>
        <v xml:space="preserve"> </v>
      </c>
      <c r="AF249" s="19" t="str">
        <f t="shared" si="119"/>
        <v xml:space="preserve"> </v>
      </c>
      <c r="AG249" s="560">
        <f t="shared" si="120"/>
        <v>0</v>
      </c>
      <c r="AH249" s="45" t="str">
        <f t="shared" si="121"/>
        <v xml:space="preserve"> </v>
      </c>
      <c r="AI249" s="34" t="str">
        <f>IFERROR(IF((INDEX('[3]Riesgos de Corrupción'!$B$11:$V$102,MATCH('Controles de Corrupción'!C249,'[3]Riesgos de Corrupción'!$B$11:$B$102,0),17)-AH249&lt;=1),"Rara vez",IF((INDEX('[3]Riesgos de Corrupción'!$B$11:$V$102,MATCH('Controles de Corrupción'!C249,'[3]Riesgos de Corrupción'!$B$11:$B$102,0),17)-AH249&lt;=2),"Improbable",IF((INDEX('[3]Riesgos de Corrupción'!$B$11:$V$102,MATCH('Controles de Corrupción'!C249,'[3]Riesgos de Corrupción'!$B$11:$B$102,0),17)-AH249&lt;=3),"Posible",IF((INDEX('[3]Riesgos de Corrupción'!$B$11:$V$102,MATCH('Controles de Corrupción'!C249,'[3]Riesgos de Corrupción'!$B$11:$B$102,0),17)-AH249&lt;=4),"Probable",IF((INDEX('[3]Riesgos de Corrupción'!$B$11:$V$102,MATCH('Controles de Corrupción'!C249,'[3]Riesgos de Corrupción'!$B$11:$B$102,0),17)-AH249&lt;=5),"Casi seguro")))))," ")</f>
        <v xml:space="preserve"> </v>
      </c>
      <c r="AJ249" s="8" t="str">
        <f>IFERROR(IF(OR(AND(AF249="Fuerte",H249="No disminuye"),AND(AF249="Moderado",H249="Indirectamente"),AND(AF249="Moderado",H249="No disminuye"),AND(INDEX('[3]Riesgos de Corrupción'!$B$11:$BN$102,MATCH('Controles de Corrupción'!C249,'[3]Riesgos de Corrupción'!$B$11:$B$102,0),63)="Moderado")),0,IF(OR(AND(AF249="Fuerte",H249="Indirectamente"),AND(AF249="Moderado",H249="Directamente"),AND(INDEX('[3]Riesgos de Corrupción'!$B$11:$BN$102,MATCH('Controles de Corrupción'!C249,'[3]Riesgos de Corrupción'!$B$11:$B$102,0),63)="Mayor")),1,IF(AND(AF249="Fuerte",H249="Directamente",AND(INDEX('[3]Riesgos de Corrupción'!$B$11:$BN$102,MATCH('Controles de Corrupción'!C249,'[3]Riesgos de Corrupción'!$B$11:$B$102,0),63)="Catastrófico")),2)))," ")</f>
        <v xml:space="preserve"> </v>
      </c>
      <c r="AK249" s="19" t="str">
        <f t="shared" si="122"/>
        <v xml:space="preserve"> </v>
      </c>
      <c r="AL249" s="19" t="str">
        <f>IFERROR(IF((INDEX('[3]Riesgos de Corrupción'!$B$11:$BN$102,MATCH('Controles de Corrupción'!C249,'[3]Riesgos de Corrupción'!$B$11:$B$102,0),62)-AK249&lt;=3),"Moderado",IF((INDEX('[3]Riesgos de Corrupción'!$B$11:$BN$102,MATCH('Controles de Corrupción'!C249,'[3]Riesgos de Corrupción'!$B$11:$B$102,0),62)-AK249&lt;=4),"Mayor",IF((INDEX('[3]Riesgos de Corrupción'!$B$11:$BN$102,MATCH('Controles de Corrupción'!C249,'[3]Riesgos de Corrupción'!$B$11:$B$102,0),62)-AK249&lt;=5),"Catastrófico")))," ")</f>
        <v xml:space="preserve"> </v>
      </c>
      <c r="AM249" s="19" t="str">
        <f t="shared" si="123"/>
        <v xml:space="preserve"> </v>
      </c>
      <c r="AN249" s="21" t="str">
        <f t="shared" si="124"/>
        <v xml:space="preserve"> </v>
      </c>
      <c r="AO249" s="70"/>
      <c r="AP249" s="454"/>
      <c r="AQ249" s="454"/>
      <c r="AR249" s="454"/>
      <c r="AS249" s="454"/>
      <c r="AT249" s="454"/>
      <c r="AU249" s="454"/>
      <c r="AV249" s="454"/>
      <c r="AW249" s="427"/>
      <c r="AX249" s="357"/>
      <c r="AY249" s="70"/>
      <c r="AZ249" s="70"/>
    </row>
    <row r="250" spans="2:52" ht="15.75" x14ac:dyDescent="0.3">
      <c r="AE250" s="71"/>
      <c r="AL250" s="72"/>
    </row>
    <row r="251" spans="2:52" ht="15.75" x14ac:dyDescent="0.3">
      <c r="AE251" s="71"/>
      <c r="AL251" s="72"/>
    </row>
    <row r="252" spans="2:52" ht="15.75" x14ac:dyDescent="0.3">
      <c r="AE252" s="71"/>
    </row>
    <row r="253" spans="2:52" ht="15.75" x14ac:dyDescent="0.3">
      <c r="AE253" s="71"/>
    </row>
    <row r="254" spans="2:52" ht="15.75" x14ac:dyDescent="0.3">
      <c r="AE254" s="71"/>
    </row>
    <row r="255" spans="2:52" ht="15.75" x14ac:dyDescent="0.3">
      <c r="AE255" s="71"/>
    </row>
    <row r="256" spans="2:52" ht="15.75" x14ac:dyDescent="0.3">
      <c r="AE256" s="71"/>
    </row>
    <row r="257" spans="31:31" ht="15.75" x14ac:dyDescent="0.3">
      <c r="AE257" s="71"/>
    </row>
    <row r="258" spans="31:31" ht="15.75" x14ac:dyDescent="0.3">
      <c r="AE258" s="71"/>
    </row>
    <row r="259" spans="31:31" ht="15.75" x14ac:dyDescent="0.3">
      <c r="AE259" s="71"/>
    </row>
    <row r="260" spans="31:31" ht="15.75" x14ac:dyDescent="0.3">
      <c r="AE260" s="71"/>
    </row>
    <row r="261" spans="31:31" ht="15.75" x14ac:dyDescent="0.3">
      <c r="AE261" s="71"/>
    </row>
    <row r="262" spans="31:31" ht="15.75" x14ac:dyDescent="0.3">
      <c r="AE262" s="71"/>
    </row>
    <row r="263" spans="31:31" ht="15.75" x14ac:dyDescent="0.3">
      <c r="AE263" s="71"/>
    </row>
    <row r="264" spans="31:31" ht="15.75" x14ac:dyDescent="0.3">
      <c r="AE264" s="71"/>
    </row>
    <row r="265" spans="31:31" ht="15.75" x14ac:dyDescent="0.3">
      <c r="AE265" s="71"/>
    </row>
    <row r="266" spans="31:31" ht="15.75" x14ac:dyDescent="0.3">
      <c r="AE266" s="71"/>
    </row>
    <row r="267" spans="31:31" ht="15.75" x14ac:dyDescent="0.3">
      <c r="AE267" s="71"/>
    </row>
    <row r="268" spans="31:31" ht="15.75" x14ac:dyDescent="0.3">
      <c r="AE268" s="71"/>
    </row>
    <row r="269" spans="31:31" ht="15.75" x14ac:dyDescent="0.3">
      <c r="AE269" s="71"/>
    </row>
    <row r="270" spans="31:31" ht="15.75" x14ac:dyDescent="0.3">
      <c r="AE270" s="71"/>
    </row>
    <row r="271" spans="31:31" ht="15.75" x14ac:dyDescent="0.3">
      <c r="AE271" s="71"/>
    </row>
    <row r="272" spans="31:31" ht="15.75" x14ac:dyDescent="0.3">
      <c r="AE272" s="71"/>
    </row>
    <row r="273" spans="31:31" ht="15.75" x14ac:dyDescent="0.3">
      <c r="AE273" s="71"/>
    </row>
    <row r="274" spans="31:31" ht="15.75" x14ac:dyDescent="0.3">
      <c r="AE274" s="71"/>
    </row>
    <row r="275" spans="31:31" ht="15.75" x14ac:dyDescent="0.3">
      <c r="AE275" s="71"/>
    </row>
    <row r="276" spans="31:31" ht="15.75" x14ac:dyDescent="0.3">
      <c r="AE276" s="71"/>
    </row>
    <row r="277" spans="31:31" ht="15.75" x14ac:dyDescent="0.3">
      <c r="AE277" s="71"/>
    </row>
    <row r="278" spans="31:31" ht="15.75" x14ac:dyDescent="0.3">
      <c r="AE278" s="71"/>
    </row>
    <row r="279" spans="31:31" ht="15.75" x14ac:dyDescent="0.3">
      <c r="AE279" s="71"/>
    </row>
    <row r="280" spans="31:31" ht="15.75" x14ac:dyDescent="0.3">
      <c r="AE280" s="71"/>
    </row>
    <row r="281" spans="31:31" ht="15.75" x14ac:dyDescent="0.3">
      <c r="AE281" s="71"/>
    </row>
    <row r="282" spans="31:31" ht="15.75" x14ac:dyDescent="0.3">
      <c r="AE282" s="71"/>
    </row>
    <row r="283" spans="31:31" ht="15.75" x14ac:dyDescent="0.3">
      <c r="AE283" s="71"/>
    </row>
    <row r="284" spans="31:31" ht="15.75" x14ac:dyDescent="0.3">
      <c r="AE284" s="71"/>
    </row>
    <row r="285" spans="31:31" ht="15.75" x14ac:dyDescent="0.3">
      <c r="AE285" s="71"/>
    </row>
    <row r="286" spans="31:31" ht="15.75" x14ac:dyDescent="0.3">
      <c r="AE286" s="71"/>
    </row>
    <row r="287" spans="31:31" ht="15.75" x14ac:dyDescent="0.3">
      <c r="AE287" s="71"/>
    </row>
    <row r="288" spans="31:31" ht="15.75" x14ac:dyDescent="0.3">
      <c r="AE288" s="71"/>
    </row>
    <row r="289" spans="31:31" ht="15.75" x14ac:dyDescent="0.3">
      <c r="AE289" s="71"/>
    </row>
    <row r="290" spans="31:31" ht="15.75" x14ac:dyDescent="0.3">
      <c r="AE290" s="71"/>
    </row>
    <row r="291" spans="31:31" ht="15.75" x14ac:dyDescent="0.3">
      <c r="AE291" s="71"/>
    </row>
    <row r="292" spans="31:31" ht="15.75" x14ac:dyDescent="0.3">
      <c r="AE292" s="71"/>
    </row>
    <row r="293" spans="31:31" ht="15.75" x14ac:dyDescent="0.3">
      <c r="AE293" s="71"/>
    </row>
    <row r="294" spans="31:31" ht="15.75" x14ac:dyDescent="0.3">
      <c r="AE294" s="71"/>
    </row>
    <row r="295" spans="31:31" ht="15.75" x14ac:dyDescent="0.3">
      <c r="AE295" s="71"/>
    </row>
    <row r="296" spans="31:31" ht="15.75" x14ac:dyDescent="0.3">
      <c r="AE296" s="71"/>
    </row>
    <row r="297" spans="31:31" ht="15.75" x14ac:dyDescent="0.3">
      <c r="AE297" s="71"/>
    </row>
    <row r="298" spans="31:31" ht="15.75" x14ac:dyDescent="0.3">
      <c r="AE298" s="71"/>
    </row>
    <row r="299" spans="31:31" ht="15.75" x14ac:dyDescent="0.3">
      <c r="AE299" s="71"/>
    </row>
    <row r="300" spans="31:31" ht="15.75" x14ac:dyDescent="0.3">
      <c r="AE300" s="71"/>
    </row>
    <row r="301" spans="31:31" ht="15.75" x14ac:dyDescent="0.3">
      <c r="AE301" s="71"/>
    </row>
    <row r="302" spans="31:31" ht="15.75" x14ac:dyDescent="0.3">
      <c r="AE302" s="71"/>
    </row>
    <row r="303" spans="31:31" ht="15.75" x14ac:dyDescent="0.3">
      <c r="AE303" s="71"/>
    </row>
    <row r="304" spans="31:31" ht="15.75" x14ac:dyDescent="0.3">
      <c r="AE304" s="71"/>
    </row>
    <row r="305" spans="31:31" ht="15.75" x14ac:dyDescent="0.3">
      <c r="AE305" s="71"/>
    </row>
    <row r="306" spans="31:31" ht="15.75" x14ac:dyDescent="0.3">
      <c r="AE306" s="71"/>
    </row>
    <row r="307" spans="31:31" ht="15.75" x14ac:dyDescent="0.3">
      <c r="AE307" s="71"/>
    </row>
    <row r="308" spans="31:31" ht="15.75" x14ac:dyDescent="0.3">
      <c r="AE308" s="71"/>
    </row>
    <row r="309" spans="31:31" ht="15.75" x14ac:dyDescent="0.3">
      <c r="AE309" s="71"/>
    </row>
    <row r="310" spans="31:31" ht="15.75" x14ac:dyDescent="0.3">
      <c r="AE310" s="71"/>
    </row>
    <row r="311" spans="31:31" ht="15.75" x14ac:dyDescent="0.3">
      <c r="AE311" s="71"/>
    </row>
    <row r="312" spans="31:31" ht="15.75" x14ac:dyDescent="0.3">
      <c r="AE312" s="71"/>
    </row>
    <row r="313" spans="31:31" ht="15.75" x14ac:dyDescent="0.3">
      <c r="AE313" s="71"/>
    </row>
    <row r="314" spans="31:31" ht="15.75" x14ac:dyDescent="0.3">
      <c r="AE314" s="71"/>
    </row>
    <row r="315" spans="31:31" ht="15.75" x14ac:dyDescent="0.3">
      <c r="AE315" s="71"/>
    </row>
    <row r="316" spans="31:31" ht="15.75" x14ac:dyDescent="0.3">
      <c r="AE316" s="71"/>
    </row>
    <row r="317" spans="31:31" ht="15.75" x14ac:dyDescent="0.3">
      <c r="AE317" s="71"/>
    </row>
    <row r="318" spans="31:31" ht="15.75" x14ac:dyDescent="0.3">
      <c r="AE318" s="71"/>
    </row>
    <row r="319" spans="31:31" ht="15.75" x14ac:dyDescent="0.3">
      <c r="AE319" s="71"/>
    </row>
    <row r="320" spans="31:31" ht="15.75" x14ac:dyDescent="0.3">
      <c r="AE320" s="71"/>
    </row>
    <row r="321" spans="31:31" ht="15.75" x14ac:dyDescent="0.3">
      <c r="AE321" s="71"/>
    </row>
    <row r="322" spans="31:31" ht="15.75" x14ac:dyDescent="0.3">
      <c r="AE322" s="71"/>
    </row>
    <row r="323" spans="31:31" ht="15.75" x14ac:dyDescent="0.3">
      <c r="AE323" s="71"/>
    </row>
    <row r="324" spans="31:31" ht="15.75" x14ac:dyDescent="0.3">
      <c r="AE324" s="71"/>
    </row>
    <row r="325" spans="31:31" ht="15.75" x14ac:dyDescent="0.3">
      <c r="AE325" s="71"/>
    </row>
    <row r="326" spans="31:31" ht="15.75" x14ac:dyDescent="0.3">
      <c r="AE326" s="71"/>
    </row>
    <row r="327" spans="31:31" ht="15.75" x14ac:dyDescent="0.3">
      <c r="AE327" s="71"/>
    </row>
    <row r="328" spans="31:31" ht="15.75" x14ac:dyDescent="0.3">
      <c r="AE328" s="71"/>
    </row>
    <row r="329" spans="31:31" ht="15.75" x14ac:dyDescent="0.3">
      <c r="AE329" s="71"/>
    </row>
    <row r="330" spans="31:31" ht="15.75" x14ac:dyDescent="0.3">
      <c r="AE330" s="71"/>
    </row>
    <row r="331" spans="31:31" ht="15.75" x14ac:dyDescent="0.3">
      <c r="AE331" s="71"/>
    </row>
    <row r="332" spans="31:31" ht="15.75" x14ac:dyDescent="0.3">
      <c r="AE332" s="71"/>
    </row>
    <row r="333" spans="31:31" ht="15.75" x14ac:dyDescent="0.3">
      <c r="AE333" s="71"/>
    </row>
    <row r="334" spans="31:31" ht="15.75" x14ac:dyDescent="0.3">
      <c r="AE334" s="71"/>
    </row>
    <row r="335" spans="31:31" ht="15.75" x14ac:dyDescent="0.3">
      <c r="AE335" s="71"/>
    </row>
    <row r="336" spans="31:31" ht="15.75" x14ac:dyDescent="0.3">
      <c r="AE336" s="71"/>
    </row>
    <row r="337" spans="31:31" ht="15.75" x14ac:dyDescent="0.3">
      <c r="AE337" s="71"/>
    </row>
    <row r="338" spans="31:31" ht="15.75" x14ac:dyDescent="0.3">
      <c r="AE338" s="71"/>
    </row>
    <row r="339" spans="31:31" ht="15.75" x14ac:dyDescent="0.3">
      <c r="AE339" s="71"/>
    </row>
    <row r="340" spans="31:31" ht="15.75" x14ac:dyDescent="0.3">
      <c r="AE340" s="71"/>
    </row>
    <row r="341" spans="31:31" ht="15.75" x14ac:dyDescent="0.3">
      <c r="AE341" s="71"/>
    </row>
    <row r="342" spans="31:31" ht="15.75" x14ac:dyDescent="0.3">
      <c r="AE342" s="71"/>
    </row>
    <row r="343" spans="31:31" ht="15.75" x14ac:dyDescent="0.3">
      <c r="AE343" s="71"/>
    </row>
    <row r="344" spans="31:31" ht="15.75" x14ac:dyDescent="0.3">
      <c r="AE344" s="71"/>
    </row>
    <row r="345" spans="31:31" ht="15.75" x14ac:dyDescent="0.3">
      <c r="AE345" s="71"/>
    </row>
    <row r="346" spans="31:31" ht="15.75" x14ac:dyDescent="0.3">
      <c r="AE346" s="71"/>
    </row>
    <row r="347" spans="31:31" ht="15.75" x14ac:dyDescent="0.3">
      <c r="AE347" s="71"/>
    </row>
    <row r="348" spans="31:31" ht="15.75" x14ac:dyDescent="0.3">
      <c r="AE348" s="71"/>
    </row>
    <row r="349" spans="31:31" ht="15.75" x14ac:dyDescent="0.3">
      <c r="AE349" s="71"/>
    </row>
    <row r="350" spans="31:31" ht="15.75" x14ac:dyDescent="0.3">
      <c r="AE350" s="71"/>
    </row>
    <row r="351" spans="31:31" ht="15.75" x14ac:dyDescent="0.3">
      <c r="AE351" s="71"/>
    </row>
    <row r="352" spans="31:31" ht="15.75" x14ac:dyDescent="0.3">
      <c r="AE352" s="71"/>
    </row>
    <row r="353" spans="31:31" ht="15.75" x14ac:dyDescent="0.3">
      <c r="AE353" s="71"/>
    </row>
    <row r="354" spans="31:31" ht="15.75" x14ac:dyDescent="0.3">
      <c r="AE354" s="71"/>
    </row>
    <row r="355" spans="31:31" ht="15.75" x14ac:dyDescent="0.3">
      <c r="AE355" s="71"/>
    </row>
    <row r="356" spans="31:31" ht="15.75" x14ac:dyDescent="0.3">
      <c r="AE356" s="71"/>
    </row>
    <row r="357" spans="31:31" ht="15.75" x14ac:dyDescent="0.3">
      <c r="AE357" s="71"/>
    </row>
    <row r="358" spans="31:31" ht="15.75" x14ac:dyDescent="0.3">
      <c r="AE358" s="71"/>
    </row>
    <row r="359" spans="31:31" ht="15.75" x14ac:dyDescent="0.3">
      <c r="AE359" s="71"/>
    </row>
    <row r="360" spans="31:31" ht="15.75" x14ac:dyDescent="0.3">
      <c r="AE360" s="71"/>
    </row>
    <row r="361" spans="31:31" ht="15.75" x14ac:dyDescent="0.3">
      <c r="AE361" s="71"/>
    </row>
    <row r="362" spans="31:31" ht="15.75" x14ac:dyDescent="0.3">
      <c r="AE362" s="71"/>
    </row>
    <row r="363" spans="31:31" ht="15.75" x14ac:dyDescent="0.3">
      <c r="AE363" s="71"/>
    </row>
    <row r="364" spans="31:31" ht="15.75" x14ac:dyDescent="0.3">
      <c r="AE364" s="71"/>
    </row>
    <row r="365" spans="31:31" ht="15.75" x14ac:dyDescent="0.3">
      <c r="AE365" s="71"/>
    </row>
    <row r="366" spans="31:31" ht="15.75" x14ac:dyDescent="0.3">
      <c r="AE366" s="71"/>
    </row>
    <row r="367" spans="31:31" ht="15.75" x14ac:dyDescent="0.3">
      <c r="AE367" s="71"/>
    </row>
    <row r="368" spans="31:31" ht="15.75" x14ac:dyDescent="0.3">
      <c r="AE368" s="71"/>
    </row>
    <row r="369" spans="31:31" ht="15.75" x14ac:dyDescent="0.3">
      <c r="AE369" s="71"/>
    </row>
    <row r="370" spans="31:31" ht="15.75" x14ac:dyDescent="0.3">
      <c r="AE370" s="71"/>
    </row>
    <row r="371" spans="31:31" ht="15.75" x14ac:dyDescent="0.3">
      <c r="AE371" s="71"/>
    </row>
    <row r="372" spans="31:31" ht="15.75" x14ac:dyDescent="0.3">
      <c r="AE372" s="71"/>
    </row>
    <row r="373" spans="31:31" ht="15.75" x14ac:dyDescent="0.3">
      <c r="AE373" s="71"/>
    </row>
    <row r="374" spans="31:31" ht="15.75" x14ac:dyDescent="0.3">
      <c r="AE374" s="71"/>
    </row>
    <row r="375" spans="31:31" ht="15.75" x14ac:dyDescent="0.3">
      <c r="AE375" s="71"/>
    </row>
    <row r="376" spans="31:31" ht="15.75" x14ac:dyDescent="0.3">
      <c r="AE376" s="71"/>
    </row>
    <row r="377" spans="31:31" ht="15.75" x14ac:dyDescent="0.3">
      <c r="AE377" s="71"/>
    </row>
    <row r="378" spans="31:31" ht="15.75" x14ac:dyDescent="0.3">
      <c r="AE378" s="71"/>
    </row>
    <row r="379" spans="31:31" ht="15.75" x14ac:dyDescent="0.3">
      <c r="AE379" s="71"/>
    </row>
    <row r="380" spans="31:31" ht="15.75" x14ac:dyDescent="0.3">
      <c r="AE380" s="71"/>
    </row>
    <row r="381" spans="31:31" ht="15.75" x14ac:dyDescent="0.3">
      <c r="AE381" s="71"/>
    </row>
    <row r="382" spans="31:31" ht="15.75" x14ac:dyDescent="0.3">
      <c r="AE382" s="71"/>
    </row>
    <row r="383" spans="31:31" ht="15.75" x14ac:dyDescent="0.3">
      <c r="AE383" s="71"/>
    </row>
    <row r="384" spans="31:31" ht="15.75" x14ac:dyDescent="0.3">
      <c r="AE384" s="71"/>
    </row>
    <row r="385" spans="31:31" ht="15.75" x14ac:dyDescent="0.3">
      <c r="AE385" s="71"/>
    </row>
    <row r="386" spans="31:31" ht="15.75" x14ac:dyDescent="0.3">
      <c r="AE386" s="71"/>
    </row>
    <row r="387" spans="31:31" ht="15.75" x14ac:dyDescent="0.3">
      <c r="AE387" s="71"/>
    </row>
    <row r="388" spans="31:31" ht="15.75" x14ac:dyDescent="0.3">
      <c r="AE388" s="71"/>
    </row>
    <row r="389" spans="31:31" ht="15.75" x14ac:dyDescent="0.3">
      <c r="AE389" s="71"/>
    </row>
    <row r="390" spans="31:31" ht="15.75" x14ac:dyDescent="0.3">
      <c r="AE390" s="71"/>
    </row>
    <row r="391" spans="31:31" ht="15.75" x14ac:dyDescent="0.3">
      <c r="AE391" s="71"/>
    </row>
    <row r="392" spans="31:31" ht="15.75" x14ac:dyDescent="0.3">
      <c r="AE392" s="71"/>
    </row>
    <row r="393" spans="31:31" ht="15.75" x14ac:dyDescent="0.3">
      <c r="AE393" s="71"/>
    </row>
    <row r="394" spans="31:31" ht="15.75" x14ac:dyDescent="0.3">
      <c r="AE394" s="71"/>
    </row>
    <row r="395" spans="31:31" ht="15.75" x14ac:dyDescent="0.3">
      <c r="AE395" s="71"/>
    </row>
    <row r="396" spans="31:31" ht="15.75" x14ac:dyDescent="0.3">
      <c r="AE396" s="71"/>
    </row>
    <row r="397" spans="31:31" ht="15.75" x14ac:dyDescent="0.3">
      <c r="AE397" s="71"/>
    </row>
    <row r="398" spans="31:31" ht="15.75" x14ac:dyDescent="0.3">
      <c r="AE398" s="71"/>
    </row>
    <row r="399" spans="31:31" ht="15.75" x14ac:dyDescent="0.3">
      <c r="AE399" s="71"/>
    </row>
    <row r="400" spans="31:31" ht="15.75" x14ac:dyDescent="0.3">
      <c r="AE400" s="71"/>
    </row>
    <row r="401" spans="31:31" ht="15.75" x14ac:dyDescent="0.3">
      <c r="AE401" s="71"/>
    </row>
    <row r="402" spans="31:31" ht="15.75" x14ac:dyDescent="0.3">
      <c r="AE402" s="71"/>
    </row>
    <row r="403" spans="31:31" ht="15.75" x14ac:dyDescent="0.3">
      <c r="AE403" s="71"/>
    </row>
    <row r="404" spans="31:31" ht="15.75" x14ac:dyDescent="0.3">
      <c r="AE404" s="71"/>
    </row>
    <row r="405" spans="31:31" ht="15.75" x14ac:dyDescent="0.3">
      <c r="AE405" s="71"/>
    </row>
    <row r="406" spans="31:31" ht="15.75" x14ac:dyDescent="0.3">
      <c r="AE406" s="71"/>
    </row>
    <row r="407" spans="31:31" ht="15.75" x14ac:dyDescent="0.3">
      <c r="AE407" s="71"/>
    </row>
    <row r="408" spans="31:31" ht="15.75" x14ac:dyDescent="0.3">
      <c r="AE408" s="71"/>
    </row>
    <row r="409" spans="31:31" ht="15.75" x14ac:dyDescent="0.3">
      <c r="AE409" s="71"/>
    </row>
    <row r="410" spans="31:31" ht="15.75" x14ac:dyDescent="0.3">
      <c r="AE410" s="71"/>
    </row>
    <row r="411" spans="31:31" ht="15.75" x14ac:dyDescent="0.3">
      <c r="AE411" s="71"/>
    </row>
    <row r="412" spans="31:31" ht="15.75" x14ac:dyDescent="0.3">
      <c r="AE412" s="71"/>
    </row>
    <row r="413" spans="31:31" ht="15.75" x14ac:dyDescent="0.3">
      <c r="AE413" s="71"/>
    </row>
    <row r="414" spans="31:31" ht="15.75" x14ac:dyDescent="0.3">
      <c r="AE414" s="71"/>
    </row>
    <row r="415" spans="31:31" ht="15.75" x14ac:dyDescent="0.3">
      <c r="AE415" s="71"/>
    </row>
    <row r="416" spans="31:31" ht="15.75" x14ac:dyDescent="0.3">
      <c r="AE416" s="71"/>
    </row>
    <row r="417" spans="31:31" ht="15.75" x14ac:dyDescent="0.3">
      <c r="AE417" s="71"/>
    </row>
    <row r="418" spans="31:31" ht="15.75" x14ac:dyDescent="0.3">
      <c r="AE418" s="71"/>
    </row>
    <row r="419" spans="31:31" ht="15.75" x14ac:dyDescent="0.3">
      <c r="AE419" s="71"/>
    </row>
    <row r="420" spans="31:31" ht="15.75" x14ac:dyDescent="0.3">
      <c r="AE420" s="71"/>
    </row>
    <row r="421" spans="31:31" ht="15.75" x14ac:dyDescent="0.3">
      <c r="AE421" s="71"/>
    </row>
    <row r="422" spans="31:31" ht="15.75" x14ac:dyDescent="0.3">
      <c r="AE422" s="71"/>
    </row>
    <row r="423" spans="31:31" ht="15.75" x14ac:dyDescent="0.3">
      <c r="AE423" s="71"/>
    </row>
    <row r="424" spans="31:31" ht="15.75" x14ac:dyDescent="0.3">
      <c r="AE424" s="71"/>
    </row>
    <row r="425" spans="31:31" ht="15.75" x14ac:dyDescent="0.3">
      <c r="AE425" s="71"/>
    </row>
    <row r="426" spans="31:31" ht="15.75" x14ac:dyDescent="0.3">
      <c r="AE426" s="71"/>
    </row>
    <row r="427" spans="31:31" ht="15.75" x14ac:dyDescent="0.3">
      <c r="AE427" s="71"/>
    </row>
    <row r="428" spans="31:31" ht="15.75" x14ac:dyDescent="0.3">
      <c r="AE428" s="71"/>
    </row>
    <row r="429" spans="31:31" ht="15.75" x14ac:dyDescent="0.3">
      <c r="AE429" s="71"/>
    </row>
    <row r="430" spans="31:31" ht="15.75" x14ac:dyDescent="0.3">
      <c r="AE430" s="71"/>
    </row>
    <row r="431" spans="31:31" ht="15.75" x14ac:dyDescent="0.3">
      <c r="AE431" s="71"/>
    </row>
    <row r="432" spans="31:31" ht="15.75" x14ac:dyDescent="0.3">
      <c r="AE432" s="71"/>
    </row>
    <row r="433" spans="31:31" ht="15.75" x14ac:dyDescent="0.3">
      <c r="AE433" s="71"/>
    </row>
    <row r="434" spans="31:31" ht="15.75" x14ac:dyDescent="0.3">
      <c r="AE434" s="71"/>
    </row>
    <row r="435" spans="31:31" ht="15.75" x14ac:dyDescent="0.3">
      <c r="AE435" s="71"/>
    </row>
    <row r="436" spans="31:31" ht="15.75" x14ac:dyDescent="0.3">
      <c r="AE436" s="71"/>
    </row>
    <row r="437" spans="31:31" ht="15.75" x14ac:dyDescent="0.3">
      <c r="AE437" s="71"/>
    </row>
    <row r="438" spans="31:31" ht="15.75" x14ac:dyDescent="0.3">
      <c r="AE438" s="71"/>
    </row>
    <row r="439" spans="31:31" ht="15.75" x14ac:dyDescent="0.3">
      <c r="AE439" s="71"/>
    </row>
    <row r="440" spans="31:31" ht="15.75" x14ac:dyDescent="0.3">
      <c r="AE440" s="71"/>
    </row>
    <row r="441" spans="31:31" ht="15.75" x14ac:dyDescent="0.3">
      <c r="AE441" s="71"/>
    </row>
    <row r="442" spans="31:31" ht="15.75" x14ac:dyDescent="0.3">
      <c r="AE442" s="71"/>
    </row>
    <row r="443" spans="31:31" ht="15.75" x14ac:dyDescent="0.3">
      <c r="AE443" s="71"/>
    </row>
    <row r="444" spans="31:31" ht="15.75" x14ac:dyDescent="0.3">
      <c r="AE444" s="71"/>
    </row>
    <row r="445" spans="31:31" ht="15.75" x14ac:dyDescent="0.3">
      <c r="AE445" s="71"/>
    </row>
    <row r="446" spans="31:31" ht="15.75" x14ac:dyDescent="0.3">
      <c r="AE446" s="71"/>
    </row>
    <row r="447" spans="31:31" ht="15.75" x14ac:dyDescent="0.3">
      <c r="AE447" s="71"/>
    </row>
    <row r="448" spans="31:31" ht="15.75" x14ac:dyDescent="0.3">
      <c r="AE448" s="71"/>
    </row>
    <row r="449" spans="31:31" ht="15.75" x14ac:dyDescent="0.3">
      <c r="AE449" s="71"/>
    </row>
    <row r="450" spans="31:31" ht="15.75" x14ac:dyDescent="0.3">
      <c r="AE450" s="71"/>
    </row>
    <row r="451" spans="31:31" ht="15.75" x14ac:dyDescent="0.3">
      <c r="AE451" s="71"/>
    </row>
    <row r="452" spans="31:31" ht="15.75" x14ac:dyDescent="0.3">
      <c r="AE452" s="71"/>
    </row>
    <row r="453" spans="31:31" ht="15.75" x14ac:dyDescent="0.3">
      <c r="AE453" s="71"/>
    </row>
    <row r="454" spans="31:31" ht="15.75" x14ac:dyDescent="0.3">
      <c r="AE454" s="71"/>
    </row>
    <row r="455" spans="31:31" ht="15.75" x14ac:dyDescent="0.3">
      <c r="AE455" s="71"/>
    </row>
    <row r="456" spans="31:31" ht="15.75" x14ac:dyDescent="0.3">
      <c r="AE456" s="71"/>
    </row>
    <row r="457" spans="31:31" ht="15.75" x14ac:dyDescent="0.3">
      <c r="AE457" s="71"/>
    </row>
    <row r="458" spans="31:31" ht="15.75" x14ac:dyDescent="0.3">
      <c r="AE458" s="71"/>
    </row>
    <row r="459" spans="31:31" ht="15.75" x14ac:dyDescent="0.3">
      <c r="AE459" s="71"/>
    </row>
    <row r="460" spans="31:31" ht="15.75" x14ac:dyDescent="0.3">
      <c r="AE460" s="71"/>
    </row>
    <row r="461" spans="31:31" ht="15.75" x14ac:dyDescent="0.3">
      <c r="AE461" s="71"/>
    </row>
    <row r="462" spans="31:31" ht="15.75" x14ac:dyDescent="0.3">
      <c r="AE462" s="71"/>
    </row>
    <row r="463" spans="31:31" ht="15.75" x14ac:dyDescent="0.3">
      <c r="AE463" s="71"/>
    </row>
    <row r="464" spans="31:31" ht="15.75" x14ac:dyDescent="0.3">
      <c r="AE464" s="71"/>
    </row>
    <row r="465" spans="31:31" ht="15.75" x14ac:dyDescent="0.3">
      <c r="AE465" s="71"/>
    </row>
    <row r="466" spans="31:31" ht="15.75" x14ac:dyDescent="0.3">
      <c r="AE466" s="71"/>
    </row>
    <row r="467" spans="31:31" ht="15.75" x14ac:dyDescent="0.3">
      <c r="AE467" s="71"/>
    </row>
    <row r="468" spans="31:31" ht="15.75" x14ac:dyDescent="0.3">
      <c r="AE468" s="71"/>
    </row>
    <row r="469" spans="31:31" ht="15.75" x14ac:dyDescent="0.3">
      <c r="AE469" s="71"/>
    </row>
    <row r="470" spans="31:31" ht="15.75" x14ac:dyDescent="0.3">
      <c r="AE470" s="71"/>
    </row>
    <row r="471" spans="31:31" ht="15.75" x14ac:dyDescent="0.3">
      <c r="AE471" s="71"/>
    </row>
    <row r="472" spans="31:31" ht="15.75" x14ac:dyDescent="0.3">
      <c r="AE472" s="71"/>
    </row>
    <row r="473" spans="31:31" ht="15.75" x14ac:dyDescent="0.3">
      <c r="AE473" s="71"/>
    </row>
    <row r="474" spans="31:31" ht="15.75" x14ac:dyDescent="0.3">
      <c r="AE474" s="71"/>
    </row>
    <row r="475" spans="31:31" ht="15.75" x14ac:dyDescent="0.3">
      <c r="AE475" s="71"/>
    </row>
    <row r="476" spans="31:31" ht="15.75" x14ac:dyDescent="0.3">
      <c r="AE476" s="71"/>
    </row>
    <row r="477" spans="31:31" ht="15.75" x14ac:dyDescent="0.3">
      <c r="AE477" s="71"/>
    </row>
    <row r="478" spans="31:31" ht="15.75" x14ac:dyDescent="0.3">
      <c r="AE478" s="71"/>
    </row>
    <row r="479" spans="31:31" ht="15.75" x14ac:dyDescent="0.3">
      <c r="AE479" s="71"/>
    </row>
    <row r="480" spans="31:31" ht="15.75" x14ac:dyDescent="0.3">
      <c r="AE480" s="71"/>
    </row>
    <row r="481" spans="31:31" ht="15.75" x14ac:dyDescent="0.3">
      <c r="AE481" s="71"/>
    </row>
    <row r="482" spans="31:31" ht="15.75" x14ac:dyDescent="0.3">
      <c r="AE482" s="71"/>
    </row>
    <row r="483" spans="31:31" ht="15.75" x14ac:dyDescent="0.3">
      <c r="AE483" s="71"/>
    </row>
    <row r="484" spans="31:31" ht="15.75" x14ac:dyDescent="0.3">
      <c r="AE484" s="71"/>
    </row>
    <row r="485" spans="31:31" ht="15.75" x14ac:dyDescent="0.3">
      <c r="AE485" s="71"/>
    </row>
    <row r="486" spans="31:31" ht="15.75" x14ac:dyDescent="0.3">
      <c r="AE486" s="71"/>
    </row>
    <row r="487" spans="31:31" ht="15.75" x14ac:dyDescent="0.3">
      <c r="AE487" s="71"/>
    </row>
    <row r="488" spans="31:31" ht="15.75" x14ac:dyDescent="0.3">
      <c r="AE488" s="71"/>
    </row>
    <row r="489" spans="31:31" ht="15.75" x14ac:dyDescent="0.3">
      <c r="AE489" s="71"/>
    </row>
    <row r="490" spans="31:31" ht="15.75" x14ac:dyDescent="0.3">
      <c r="AE490" s="71"/>
    </row>
    <row r="491" spans="31:31" ht="15.75" x14ac:dyDescent="0.3">
      <c r="AE491" s="71"/>
    </row>
    <row r="492" spans="31:31" ht="15.75" x14ac:dyDescent="0.3">
      <c r="AE492" s="71"/>
    </row>
    <row r="493" spans="31:31" ht="15.75" x14ac:dyDescent="0.3">
      <c r="AE493" s="71"/>
    </row>
    <row r="494" spans="31:31" ht="15.75" x14ac:dyDescent="0.3">
      <c r="AE494" s="71"/>
    </row>
    <row r="495" spans="31:31" ht="15.75" x14ac:dyDescent="0.3">
      <c r="AE495" s="71"/>
    </row>
    <row r="496" spans="31:31" ht="15.75" x14ac:dyDescent="0.3">
      <c r="AE496" s="71"/>
    </row>
    <row r="497" spans="31:31" ht="15.75" x14ac:dyDescent="0.3">
      <c r="AE497" s="71"/>
    </row>
    <row r="498" spans="31:31" ht="15.75" x14ac:dyDescent="0.3">
      <c r="AE498" s="71"/>
    </row>
    <row r="499" spans="31:31" ht="15.75" x14ac:dyDescent="0.3">
      <c r="AE499" s="71"/>
    </row>
    <row r="500" spans="31:31" ht="15.75" x14ac:dyDescent="0.3">
      <c r="AE500" s="71"/>
    </row>
    <row r="501" spans="31:31" ht="15.75" x14ac:dyDescent="0.3">
      <c r="AE501" s="71"/>
    </row>
    <row r="502" spans="31:31" ht="15.75" x14ac:dyDescent="0.3">
      <c r="AE502" s="71"/>
    </row>
    <row r="503" spans="31:31" ht="15.75" x14ac:dyDescent="0.3">
      <c r="AE503" s="71"/>
    </row>
    <row r="504" spans="31:31" ht="15.75" x14ac:dyDescent="0.3">
      <c r="AE504" s="71"/>
    </row>
    <row r="505" spans="31:31" ht="15.75" x14ac:dyDescent="0.3">
      <c r="AE505" s="71"/>
    </row>
    <row r="506" spans="31:31" ht="15.75" x14ac:dyDescent="0.3">
      <c r="AE506" s="71"/>
    </row>
    <row r="507" spans="31:31" ht="15.75" x14ac:dyDescent="0.3">
      <c r="AE507" s="71"/>
    </row>
    <row r="508" spans="31:31" ht="15.75" x14ac:dyDescent="0.3">
      <c r="AE508" s="71"/>
    </row>
    <row r="509" spans="31:31" ht="15.75" x14ac:dyDescent="0.3">
      <c r="AE509" s="71"/>
    </row>
    <row r="510" spans="31:31" ht="15.75" x14ac:dyDescent="0.3">
      <c r="AE510" s="71"/>
    </row>
    <row r="511" spans="31:31" ht="15.75" x14ac:dyDescent="0.3">
      <c r="AE511" s="71"/>
    </row>
    <row r="512" spans="31:31" ht="15.75" x14ac:dyDescent="0.3">
      <c r="AE512" s="71"/>
    </row>
    <row r="513" spans="31:31" ht="15.75" x14ac:dyDescent="0.3">
      <c r="AE513" s="71"/>
    </row>
    <row r="514" spans="31:31" ht="15.75" x14ac:dyDescent="0.3">
      <c r="AE514" s="71"/>
    </row>
    <row r="515" spans="31:31" ht="15.75" x14ac:dyDescent="0.3">
      <c r="AE515" s="71"/>
    </row>
    <row r="516" spans="31:31" ht="15.75" x14ac:dyDescent="0.3">
      <c r="AE516" s="71"/>
    </row>
    <row r="517" spans="31:31" ht="15.75" x14ac:dyDescent="0.3">
      <c r="AE517" s="71"/>
    </row>
    <row r="518" spans="31:31" ht="15.75" x14ac:dyDescent="0.3">
      <c r="AE518" s="71"/>
    </row>
    <row r="519" spans="31:31" ht="15.75" x14ac:dyDescent="0.3">
      <c r="AE519" s="71"/>
    </row>
    <row r="520" spans="31:31" ht="15.75" x14ac:dyDescent="0.3">
      <c r="AE520" s="71"/>
    </row>
    <row r="521" spans="31:31" ht="15.75" x14ac:dyDescent="0.3">
      <c r="AE521" s="71"/>
    </row>
    <row r="522" spans="31:31" ht="15.75" x14ac:dyDescent="0.3">
      <c r="AE522" s="71"/>
    </row>
    <row r="523" spans="31:31" ht="15.75" x14ac:dyDescent="0.3">
      <c r="AE523" s="71"/>
    </row>
    <row r="524" spans="31:31" ht="15.75" x14ac:dyDescent="0.3">
      <c r="AE524" s="71"/>
    </row>
    <row r="525" spans="31:31" ht="15.75" x14ac:dyDescent="0.3">
      <c r="AE525" s="71"/>
    </row>
    <row r="526" spans="31:31" ht="15.75" x14ac:dyDescent="0.3">
      <c r="AE526" s="71"/>
    </row>
    <row r="527" spans="31:31" ht="15.75" x14ac:dyDescent="0.3">
      <c r="AE527" s="71"/>
    </row>
    <row r="528" spans="31:31" ht="15.75" x14ac:dyDescent="0.3">
      <c r="AE528" s="71"/>
    </row>
    <row r="529" spans="31:31" ht="15.75" x14ac:dyDescent="0.3">
      <c r="AE529" s="71"/>
    </row>
    <row r="530" spans="31:31" ht="15.75" x14ac:dyDescent="0.3">
      <c r="AE530" s="71"/>
    </row>
    <row r="531" spans="31:31" ht="15.75" x14ac:dyDescent="0.3">
      <c r="AE531" s="71"/>
    </row>
    <row r="532" spans="31:31" ht="15.75" x14ac:dyDescent="0.3">
      <c r="AE532" s="71"/>
    </row>
    <row r="533" spans="31:31" ht="15.75" x14ac:dyDescent="0.3">
      <c r="AE533" s="71"/>
    </row>
    <row r="534" spans="31:31" ht="15.75" x14ac:dyDescent="0.3">
      <c r="AE534" s="71"/>
    </row>
    <row r="535" spans="31:31" ht="15.75" x14ac:dyDescent="0.3">
      <c r="AE535" s="71"/>
    </row>
    <row r="536" spans="31:31" ht="15.75" x14ac:dyDescent="0.3">
      <c r="AE536" s="71"/>
    </row>
    <row r="537" spans="31:31" ht="15.75" x14ac:dyDescent="0.3">
      <c r="AE537" s="71"/>
    </row>
    <row r="538" spans="31:31" ht="15.75" x14ac:dyDescent="0.3">
      <c r="AE538" s="71"/>
    </row>
    <row r="539" spans="31:31" ht="15.75" x14ac:dyDescent="0.3">
      <c r="AE539" s="71"/>
    </row>
    <row r="540" spans="31:31" ht="15.75" x14ac:dyDescent="0.3">
      <c r="AE540" s="71"/>
    </row>
    <row r="541" spans="31:31" ht="15.75" x14ac:dyDescent="0.3">
      <c r="AE541" s="71"/>
    </row>
    <row r="542" spans="31:31" ht="15.75" x14ac:dyDescent="0.3">
      <c r="AE542" s="71"/>
    </row>
    <row r="543" spans="31:31" ht="15.75" x14ac:dyDescent="0.3">
      <c r="AE543" s="71"/>
    </row>
    <row r="544" spans="31:31" ht="15.75" x14ac:dyDescent="0.3">
      <c r="AE544" s="71"/>
    </row>
    <row r="545" spans="31:31" ht="15.75" x14ac:dyDescent="0.3">
      <c r="AE545" s="71"/>
    </row>
    <row r="546" spans="31:31" ht="15.75" x14ac:dyDescent="0.3">
      <c r="AE546" s="71"/>
    </row>
    <row r="547" spans="31:31" ht="15.75" x14ac:dyDescent="0.3">
      <c r="AE547" s="71"/>
    </row>
    <row r="548" spans="31:31" ht="15.75" x14ac:dyDescent="0.3">
      <c r="AE548" s="71"/>
    </row>
    <row r="549" spans="31:31" ht="15.75" x14ac:dyDescent="0.3">
      <c r="AE549" s="71"/>
    </row>
    <row r="550" spans="31:31" ht="15.75" x14ac:dyDescent="0.3">
      <c r="AE550" s="71"/>
    </row>
    <row r="551" spans="31:31" ht="15.75" x14ac:dyDescent="0.3">
      <c r="AE551" s="71"/>
    </row>
    <row r="552" spans="31:31" ht="15.75" x14ac:dyDescent="0.3">
      <c r="AE552" s="71"/>
    </row>
    <row r="553" spans="31:31" ht="15.75" x14ac:dyDescent="0.3">
      <c r="AE553" s="71"/>
    </row>
    <row r="554" spans="31:31" ht="15.75" x14ac:dyDescent="0.3">
      <c r="AE554" s="71"/>
    </row>
    <row r="555" spans="31:31" ht="15.75" x14ac:dyDescent="0.3">
      <c r="AE555" s="71"/>
    </row>
    <row r="556" spans="31:31" ht="15.75" x14ac:dyDescent="0.3">
      <c r="AE556" s="71"/>
    </row>
    <row r="557" spans="31:31" ht="15.75" x14ac:dyDescent="0.3">
      <c r="AE557" s="71"/>
    </row>
    <row r="558" spans="31:31" ht="15.75" x14ac:dyDescent="0.3">
      <c r="AE558" s="71"/>
    </row>
    <row r="559" spans="31:31" ht="15.75" x14ac:dyDescent="0.3">
      <c r="AE559" s="71"/>
    </row>
    <row r="560" spans="31:31" ht="15.75" x14ac:dyDescent="0.3">
      <c r="AE560" s="71"/>
    </row>
    <row r="561" spans="31:31" ht="15.75" x14ac:dyDescent="0.3">
      <c r="AE561" s="71"/>
    </row>
    <row r="562" spans="31:31" ht="15.75" x14ac:dyDescent="0.3">
      <c r="AE562" s="71"/>
    </row>
    <row r="563" spans="31:31" ht="15.75" x14ac:dyDescent="0.3">
      <c r="AE563" s="71"/>
    </row>
    <row r="564" spans="31:31" ht="15.75" x14ac:dyDescent="0.3">
      <c r="AE564" s="71"/>
    </row>
    <row r="565" spans="31:31" ht="15.75" x14ac:dyDescent="0.3">
      <c r="AE565" s="71"/>
    </row>
    <row r="566" spans="31:31" ht="15.75" x14ac:dyDescent="0.3">
      <c r="AE566" s="71"/>
    </row>
    <row r="567" spans="31:31" ht="15.75" x14ac:dyDescent="0.3">
      <c r="AE567" s="71"/>
    </row>
    <row r="568" spans="31:31" ht="15.75" x14ac:dyDescent="0.3">
      <c r="AE568" s="71"/>
    </row>
    <row r="569" spans="31:31" ht="15.75" x14ac:dyDescent="0.3">
      <c r="AE569" s="71"/>
    </row>
    <row r="570" spans="31:31" ht="15.75" x14ac:dyDescent="0.3">
      <c r="AE570" s="71"/>
    </row>
    <row r="571" spans="31:31" ht="15.75" x14ac:dyDescent="0.3">
      <c r="AE571" s="71"/>
    </row>
    <row r="572" spans="31:31" ht="15.75" x14ac:dyDescent="0.3">
      <c r="AE572" s="71"/>
    </row>
    <row r="573" spans="31:31" ht="15.75" x14ac:dyDescent="0.3">
      <c r="AE573" s="71"/>
    </row>
    <row r="574" spans="31:31" ht="15.75" x14ac:dyDescent="0.3">
      <c r="AE574" s="71"/>
    </row>
    <row r="575" spans="31:31" ht="15.75" x14ac:dyDescent="0.3">
      <c r="AE575" s="71"/>
    </row>
    <row r="576" spans="31:31" ht="15.75" x14ac:dyDescent="0.3">
      <c r="AE576" s="71"/>
    </row>
    <row r="577" spans="31:31" ht="15.75" x14ac:dyDescent="0.3">
      <c r="AE577" s="71"/>
    </row>
    <row r="578" spans="31:31" ht="15.75" x14ac:dyDescent="0.3">
      <c r="AE578" s="71"/>
    </row>
    <row r="579" spans="31:31" ht="15.75" x14ac:dyDescent="0.3">
      <c r="AE579" s="71"/>
    </row>
    <row r="580" spans="31:31" ht="15.75" x14ac:dyDescent="0.3">
      <c r="AE580" s="71"/>
    </row>
    <row r="581" spans="31:31" ht="15.75" x14ac:dyDescent="0.3">
      <c r="AE581" s="71"/>
    </row>
    <row r="582" spans="31:31" ht="15.75" x14ac:dyDescent="0.3">
      <c r="AE582" s="71"/>
    </row>
    <row r="583" spans="31:31" ht="15.75" x14ac:dyDescent="0.3">
      <c r="AE583" s="71"/>
    </row>
    <row r="584" spans="31:31" ht="15.75" x14ac:dyDescent="0.3">
      <c r="AE584" s="71"/>
    </row>
    <row r="585" spans="31:31" ht="15.75" x14ac:dyDescent="0.3">
      <c r="AE585" s="71"/>
    </row>
    <row r="586" spans="31:31" ht="15.75" x14ac:dyDescent="0.3">
      <c r="AE586" s="71"/>
    </row>
    <row r="587" spans="31:31" ht="15.75" x14ac:dyDescent="0.3">
      <c r="AE587" s="71"/>
    </row>
    <row r="588" spans="31:31" ht="15.75" x14ac:dyDescent="0.3">
      <c r="AE588" s="71"/>
    </row>
    <row r="589" spans="31:31" ht="15.75" x14ac:dyDescent="0.3">
      <c r="AE589" s="71"/>
    </row>
    <row r="590" spans="31:31" ht="15.75" x14ac:dyDescent="0.3">
      <c r="AE590" s="71"/>
    </row>
    <row r="591" spans="31:31" ht="15.75" x14ac:dyDescent="0.3">
      <c r="AE591" s="71"/>
    </row>
    <row r="592" spans="31:31" ht="15.75" x14ac:dyDescent="0.3">
      <c r="AE592" s="71"/>
    </row>
    <row r="593" spans="31:31" ht="15.75" x14ac:dyDescent="0.3">
      <c r="AE593" s="71"/>
    </row>
    <row r="594" spans="31:31" ht="15.75" x14ac:dyDescent="0.3">
      <c r="AE594" s="71"/>
    </row>
    <row r="595" spans="31:31" ht="15.75" x14ac:dyDescent="0.3">
      <c r="AE595" s="71"/>
    </row>
    <row r="596" spans="31:31" ht="15.75" x14ac:dyDescent="0.3">
      <c r="AE596" s="71"/>
    </row>
    <row r="597" spans="31:31" ht="15.75" x14ac:dyDescent="0.3">
      <c r="AE597" s="71"/>
    </row>
    <row r="598" spans="31:31" ht="15.75" x14ac:dyDescent="0.3">
      <c r="AE598" s="71"/>
    </row>
    <row r="599" spans="31:31" ht="15.75" x14ac:dyDescent="0.3">
      <c r="AE599" s="71"/>
    </row>
    <row r="600" spans="31:31" ht="15.75" x14ac:dyDescent="0.3">
      <c r="AE600" s="71"/>
    </row>
    <row r="601" spans="31:31" ht="15.75" x14ac:dyDescent="0.3">
      <c r="AE601" s="71"/>
    </row>
    <row r="602" spans="31:31" ht="15.75" x14ac:dyDescent="0.3">
      <c r="AE602" s="71"/>
    </row>
    <row r="603" spans="31:31" ht="15.75" x14ac:dyDescent="0.3">
      <c r="AE603" s="71"/>
    </row>
    <row r="604" spans="31:31" ht="15.75" x14ac:dyDescent="0.3">
      <c r="AE604" s="71"/>
    </row>
    <row r="605" spans="31:31" ht="15.75" x14ac:dyDescent="0.3">
      <c r="AE605" s="71"/>
    </row>
    <row r="606" spans="31:31" ht="15.75" x14ac:dyDescent="0.3">
      <c r="AE606" s="71"/>
    </row>
    <row r="607" spans="31:31" ht="15.75" x14ac:dyDescent="0.3">
      <c r="AE607" s="71"/>
    </row>
    <row r="608" spans="31:31" ht="15.75" x14ac:dyDescent="0.3">
      <c r="AE608" s="71"/>
    </row>
    <row r="609" spans="31:31" ht="15.75" x14ac:dyDescent="0.3">
      <c r="AE609" s="71"/>
    </row>
    <row r="610" spans="31:31" ht="15.75" x14ac:dyDescent="0.3">
      <c r="AE610" s="71"/>
    </row>
    <row r="611" spans="31:31" ht="15.75" x14ac:dyDescent="0.3">
      <c r="AE611" s="71"/>
    </row>
    <row r="612" spans="31:31" ht="15.75" x14ac:dyDescent="0.3">
      <c r="AE612" s="71"/>
    </row>
    <row r="613" spans="31:31" ht="15.75" x14ac:dyDescent="0.3">
      <c r="AE613" s="71"/>
    </row>
    <row r="614" spans="31:31" ht="15.75" x14ac:dyDescent="0.3">
      <c r="AE614" s="71"/>
    </row>
    <row r="615" spans="31:31" ht="15.75" x14ac:dyDescent="0.3">
      <c r="AE615" s="71"/>
    </row>
    <row r="616" spans="31:31" ht="15.75" x14ac:dyDescent="0.3">
      <c r="AE616" s="71"/>
    </row>
    <row r="617" spans="31:31" ht="15.75" x14ac:dyDescent="0.3">
      <c r="AE617" s="71"/>
    </row>
    <row r="618" spans="31:31" ht="15.75" x14ac:dyDescent="0.3">
      <c r="AE618" s="71"/>
    </row>
    <row r="619" spans="31:31" ht="15.75" x14ac:dyDescent="0.3">
      <c r="AE619" s="71"/>
    </row>
    <row r="620" spans="31:31" ht="15.75" x14ac:dyDescent="0.3">
      <c r="AE620" s="71"/>
    </row>
    <row r="621" spans="31:31" ht="15.75" x14ac:dyDescent="0.3">
      <c r="AE621" s="71"/>
    </row>
    <row r="622" spans="31:31" ht="15.75" x14ac:dyDescent="0.3">
      <c r="AE622" s="71"/>
    </row>
    <row r="623" spans="31:31" ht="15.75" x14ac:dyDescent="0.3">
      <c r="AE623" s="71"/>
    </row>
    <row r="624" spans="31:31" ht="15.75" x14ac:dyDescent="0.3">
      <c r="AE624" s="71"/>
    </row>
    <row r="625" spans="31:31" ht="15.75" x14ac:dyDescent="0.3">
      <c r="AE625" s="71"/>
    </row>
    <row r="626" spans="31:31" ht="15.75" x14ac:dyDescent="0.3">
      <c r="AE626" s="71"/>
    </row>
    <row r="627" spans="31:31" ht="15.75" x14ac:dyDescent="0.3">
      <c r="AE627" s="71"/>
    </row>
    <row r="628" spans="31:31" ht="15.75" x14ac:dyDescent="0.3">
      <c r="AE628" s="71"/>
    </row>
    <row r="629" spans="31:31" ht="15.75" x14ac:dyDescent="0.3">
      <c r="AE629" s="71"/>
    </row>
    <row r="630" spans="31:31" ht="15.75" x14ac:dyDescent="0.3">
      <c r="AE630" s="71"/>
    </row>
    <row r="631" spans="31:31" ht="15.75" x14ac:dyDescent="0.3">
      <c r="AE631" s="71"/>
    </row>
    <row r="632" spans="31:31" ht="15.75" x14ac:dyDescent="0.3">
      <c r="AE632" s="71"/>
    </row>
    <row r="633" spans="31:31" ht="15.75" x14ac:dyDescent="0.3">
      <c r="AE633" s="71"/>
    </row>
    <row r="634" spans="31:31" ht="15.75" x14ac:dyDescent="0.3">
      <c r="AE634" s="71"/>
    </row>
    <row r="635" spans="31:31" ht="15.75" x14ac:dyDescent="0.3">
      <c r="AE635" s="71"/>
    </row>
    <row r="636" spans="31:31" ht="15.75" x14ac:dyDescent="0.3">
      <c r="AE636" s="71"/>
    </row>
    <row r="637" spans="31:31" ht="15.75" x14ac:dyDescent="0.3">
      <c r="AE637" s="71"/>
    </row>
    <row r="638" spans="31:31" ht="15.75" x14ac:dyDescent="0.3">
      <c r="AE638" s="71"/>
    </row>
    <row r="639" spans="31:31" ht="15.75" x14ac:dyDescent="0.3">
      <c r="AE639" s="71"/>
    </row>
    <row r="640" spans="31:31" ht="15.75" x14ac:dyDescent="0.3">
      <c r="AE640" s="71"/>
    </row>
    <row r="641" spans="31:31" ht="15.75" x14ac:dyDescent="0.3">
      <c r="AE641" s="71"/>
    </row>
    <row r="642" spans="31:31" ht="15.75" x14ac:dyDescent="0.3">
      <c r="AE642" s="71"/>
    </row>
    <row r="643" spans="31:31" ht="15.75" x14ac:dyDescent="0.3">
      <c r="AE643" s="71"/>
    </row>
    <row r="644" spans="31:31" ht="15.75" x14ac:dyDescent="0.3">
      <c r="AE644" s="71"/>
    </row>
    <row r="645" spans="31:31" ht="15.75" x14ac:dyDescent="0.3">
      <c r="AE645" s="71"/>
    </row>
    <row r="646" spans="31:31" ht="15.75" x14ac:dyDescent="0.3">
      <c r="AE646" s="71"/>
    </row>
    <row r="647" spans="31:31" ht="15.75" x14ac:dyDescent="0.3">
      <c r="AE647" s="71"/>
    </row>
    <row r="648" spans="31:31" ht="15.75" x14ac:dyDescent="0.3">
      <c r="AE648" s="71"/>
    </row>
    <row r="649" spans="31:31" ht="15.75" x14ac:dyDescent="0.3">
      <c r="AE649" s="71"/>
    </row>
    <row r="650" spans="31:31" ht="15.75" x14ac:dyDescent="0.3">
      <c r="AE650" s="71"/>
    </row>
    <row r="651" spans="31:31" ht="15.75" x14ac:dyDescent="0.3">
      <c r="AE651" s="71"/>
    </row>
    <row r="652" spans="31:31" ht="15.75" x14ac:dyDescent="0.3">
      <c r="AE652" s="71"/>
    </row>
    <row r="653" spans="31:31" ht="15.75" x14ac:dyDescent="0.3">
      <c r="AE653" s="71"/>
    </row>
    <row r="654" spans="31:31" ht="15.75" x14ac:dyDescent="0.3">
      <c r="AE654" s="71"/>
    </row>
    <row r="655" spans="31:31" ht="15.75" x14ac:dyDescent="0.3">
      <c r="AE655" s="71"/>
    </row>
    <row r="656" spans="31:31" ht="15.75" x14ac:dyDescent="0.3">
      <c r="AE656" s="71"/>
    </row>
    <row r="657" spans="31:31" ht="15.75" x14ac:dyDescent="0.3">
      <c r="AE657" s="71"/>
    </row>
    <row r="658" spans="31:31" ht="15.75" x14ac:dyDescent="0.3">
      <c r="AE658" s="71"/>
    </row>
    <row r="659" spans="31:31" ht="15.75" x14ac:dyDescent="0.3">
      <c r="AE659" s="71"/>
    </row>
    <row r="660" spans="31:31" ht="15.75" x14ac:dyDescent="0.3">
      <c r="AE660" s="71"/>
    </row>
    <row r="661" spans="31:31" ht="15.75" x14ac:dyDescent="0.3">
      <c r="AE661" s="71"/>
    </row>
    <row r="662" spans="31:31" ht="15.75" x14ac:dyDescent="0.3">
      <c r="AE662" s="71"/>
    </row>
    <row r="663" spans="31:31" ht="15.75" x14ac:dyDescent="0.3">
      <c r="AE663" s="71"/>
    </row>
    <row r="664" spans="31:31" ht="15.75" x14ac:dyDescent="0.3">
      <c r="AE664" s="71"/>
    </row>
    <row r="665" spans="31:31" ht="15.75" x14ac:dyDescent="0.3">
      <c r="AE665" s="71"/>
    </row>
    <row r="666" spans="31:31" ht="15.75" x14ac:dyDescent="0.3">
      <c r="AE666" s="71"/>
    </row>
    <row r="667" spans="31:31" ht="15.75" x14ac:dyDescent="0.3">
      <c r="AE667" s="71"/>
    </row>
    <row r="668" spans="31:31" ht="15.75" x14ac:dyDescent="0.3">
      <c r="AE668" s="71"/>
    </row>
    <row r="669" spans="31:31" ht="15.75" x14ac:dyDescent="0.3">
      <c r="AE669" s="71"/>
    </row>
    <row r="670" spans="31:31" ht="15.75" x14ac:dyDescent="0.3">
      <c r="AE670" s="71"/>
    </row>
    <row r="671" spans="31:31" ht="15.75" x14ac:dyDescent="0.3">
      <c r="AE671" s="71"/>
    </row>
    <row r="672" spans="31:31" ht="15.75" x14ac:dyDescent="0.3">
      <c r="AE672" s="71"/>
    </row>
    <row r="673" spans="31:31" ht="15.75" x14ac:dyDescent="0.3">
      <c r="AE673" s="71"/>
    </row>
    <row r="674" spans="31:31" ht="15.75" x14ac:dyDescent="0.3">
      <c r="AE674" s="71"/>
    </row>
    <row r="675" spans="31:31" ht="15.75" x14ac:dyDescent="0.3">
      <c r="AE675" s="71"/>
    </row>
    <row r="676" spans="31:31" ht="15.75" x14ac:dyDescent="0.3">
      <c r="AE676" s="71"/>
    </row>
    <row r="677" spans="31:31" ht="15.75" x14ac:dyDescent="0.3">
      <c r="AE677" s="71"/>
    </row>
    <row r="678" spans="31:31" ht="15.75" x14ac:dyDescent="0.3">
      <c r="AE678" s="71"/>
    </row>
    <row r="679" spans="31:31" ht="15.75" x14ac:dyDescent="0.3">
      <c r="AE679" s="71"/>
    </row>
    <row r="680" spans="31:31" ht="15.75" x14ac:dyDescent="0.3">
      <c r="AE680" s="71"/>
    </row>
    <row r="681" spans="31:31" ht="15.75" x14ac:dyDescent="0.3">
      <c r="AE681" s="71"/>
    </row>
    <row r="682" spans="31:31" ht="15.75" x14ac:dyDescent="0.3">
      <c r="AE682" s="71"/>
    </row>
    <row r="683" spans="31:31" ht="15.75" x14ac:dyDescent="0.3">
      <c r="AE683" s="71"/>
    </row>
    <row r="684" spans="31:31" ht="15.75" x14ac:dyDescent="0.3">
      <c r="AE684" s="71"/>
    </row>
    <row r="685" spans="31:31" ht="15.75" x14ac:dyDescent="0.3">
      <c r="AE685" s="71"/>
    </row>
    <row r="686" spans="31:31" ht="15.75" x14ac:dyDescent="0.3">
      <c r="AE686" s="71"/>
    </row>
    <row r="687" spans="31:31" ht="15.75" x14ac:dyDescent="0.3">
      <c r="AE687" s="71"/>
    </row>
    <row r="688" spans="31:31" ht="15.75" x14ac:dyDescent="0.3">
      <c r="AE688" s="71"/>
    </row>
    <row r="689" spans="31:31" ht="15.75" x14ac:dyDescent="0.3">
      <c r="AE689" s="71"/>
    </row>
    <row r="690" spans="31:31" ht="15.75" x14ac:dyDescent="0.3">
      <c r="AE690" s="71"/>
    </row>
    <row r="691" spans="31:31" ht="15.75" x14ac:dyDescent="0.3">
      <c r="AE691" s="71"/>
    </row>
    <row r="692" spans="31:31" ht="15.75" x14ac:dyDescent="0.3">
      <c r="AE692" s="71"/>
    </row>
    <row r="693" spans="31:31" ht="15.75" x14ac:dyDescent="0.3">
      <c r="AE693" s="71"/>
    </row>
    <row r="694" spans="31:31" ht="15.75" x14ac:dyDescent="0.3">
      <c r="AE694" s="71"/>
    </row>
    <row r="695" spans="31:31" ht="15.75" x14ac:dyDescent="0.3">
      <c r="AE695" s="71"/>
    </row>
    <row r="696" spans="31:31" ht="15.75" x14ac:dyDescent="0.3">
      <c r="AE696" s="71"/>
    </row>
    <row r="697" spans="31:31" ht="15.75" x14ac:dyDescent="0.3">
      <c r="AE697" s="71"/>
    </row>
    <row r="698" spans="31:31" ht="15.75" x14ac:dyDescent="0.3">
      <c r="AE698" s="71"/>
    </row>
    <row r="699" spans="31:31" ht="15.75" x14ac:dyDescent="0.3">
      <c r="AE699" s="71"/>
    </row>
    <row r="700" spans="31:31" ht="15.75" x14ac:dyDescent="0.3">
      <c r="AE700" s="71"/>
    </row>
    <row r="701" spans="31:31" ht="15.75" x14ac:dyDescent="0.3">
      <c r="AE701" s="71"/>
    </row>
    <row r="702" spans="31:31" ht="15.75" x14ac:dyDescent="0.3">
      <c r="AE702" s="71"/>
    </row>
    <row r="703" spans="31:31" ht="15.75" x14ac:dyDescent="0.3">
      <c r="AE703" s="71"/>
    </row>
    <row r="704" spans="31:31" ht="15.75" x14ac:dyDescent="0.3">
      <c r="AE704" s="71"/>
    </row>
    <row r="705" spans="31:31" ht="15.75" x14ac:dyDescent="0.3">
      <c r="AE705" s="71"/>
    </row>
    <row r="706" spans="31:31" ht="15.75" x14ac:dyDescent="0.3">
      <c r="AE706" s="71"/>
    </row>
    <row r="707" spans="31:31" ht="15.75" x14ac:dyDescent="0.3">
      <c r="AE707" s="71"/>
    </row>
    <row r="708" spans="31:31" ht="15.75" x14ac:dyDescent="0.3">
      <c r="AE708" s="71"/>
    </row>
    <row r="709" spans="31:31" ht="15.75" x14ac:dyDescent="0.3">
      <c r="AE709" s="71"/>
    </row>
    <row r="710" spans="31:31" ht="15.75" x14ac:dyDescent="0.3">
      <c r="AE710" s="71"/>
    </row>
    <row r="711" spans="31:31" ht="15.75" x14ac:dyDescent="0.3">
      <c r="AE711" s="71"/>
    </row>
    <row r="712" spans="31:31" ht="15.75" x14ac:dyDescent="0.3">
      <c r="AE712" s="71"/>
    </row>
    <row r="713" spans="31:31" ht="15.75" x14ac:dyDescent="0.3">
      <c r="AE713" s="71"/>
    </row>
    <row r="714" spans="31:31" ht="15.75" x14ac:dyDescent="0.3">
      <c r="AE714" s="71"/>
    </row>
    <row r="715" spans="31:31" ht="15.75" x14ac:dyDescent="0.3">
      <c r="AE715" s="71"/>
    </row>
    <row r="716" spans="31:31" ht="15.75" x14ac:dyDescent="0.3">
      <c r="AE716" s="71"/>
    </row>
    <row r="717" spans="31:31" ht="15.75" x14ac:dyDescent="0.3">
      <c r="AE717" s="71"/>
    </row>
    <row r="718" spans="31:31" ht="15.75" x14ac:dyDescent="0.3">
      <c r="AE718" s="71"/>
    </row>
    <row r="719" spans="31:31" ht="15.75" x14ac:dyDescent="0.3">
      <c r="AE719" s="71"/>
    </row>
    <row r="720" spans="31:31" ht="15.75" x14ac:dyDescent="0.3">
      <c r="AE720" s="71"/>
    </row>
    <row r="721" spans="31:31" ht="15.75" x14ac:dyDescent="0.3">
      <c r="AE721" s="71"/>
    </row>
    <row r="722" spans="31:31" ht="15.75" x14ac:dyDescent="0.3">
      <c r="AE722" s="71"/>
    </row>
    <row r="723" spans="31:31" ht="15.75" x14ac:dyDescent="0.3">
      <c r="AE723" s="71"/>
    </row>
    <row r="724" spans="31:31" ht="15.75" x14ac:dyDescent="0.3">
      <c r="AE724" s="71"/>
    </row>
    <row r="725" spans="31:31" ht="15.75" x14ac:dyDescent="0.3">
      <c r="AE725" s="71"/>
    </row>
    <row r="726" spans="31:31" ht="15.75" x14ac:dyDescent="0.3">
      <c r="AE726" s="71"/>
    </row>
    <row r="727" spans="31:31" ht="15.75" x14ac:dyDescent="0.3">
      <c r="AE727" s="71"/>
    </row>
    <row r="728" spans="31:31" ht="15.75" x14ac:dyDescent="0.3">
      <c r="AE728" s="71"/>
    </row>
    <row r="729" spans="31:31" ht="15.75" x14ac:dyDescent="0.3">
      <c r="AE729" s="71"/>
    </row>
    <row r="730" spans="31:31" ht="15.75" x14ac:dyDescent="0.3">
      <c r="AE730" s="71"/>
    </row>
    <row r="731" spans="31:31" ht="15.75" x14ac:dyDescent="0.3">
      <c r="AE731" s="71"/>
    </row>
    <row r="732" spans="31:31" ht="15.75" x14ac:dyDescent="0.3">
      <c r="AE732" s="71"/>
    </row>
    <row r="733" spans="31:31" ht="15.75" x14ac:dyDescent="0.3">
      <c r="AE733" s="71"/>
    </row>
    <row r="734" spans="31:31" ht="15.75" x14ac:dyDescent="0.3">
      <c r="AE734" s="71"/>
    </row>
    <row r="735" spans="31:31" ht="15.75" x14ac:dyDescent="0.3">
      <c r="AE735" s="71"/>
    </row>
    <row r="736" spans="31:31" ht="15.75" x14ac:dyDescent="0.3">
      <c r="AE736" s="71"/>
    </row>
    <row r="737" spans="31:31" ht="15.75" x14ac:dyDescent="0.3">
      <c r="AE737" s="71"/>
    </row>
    <row r="738" spans="31:31" ht="15.75" x14ac:dyDescent="0.3">
      <c r="AE738" s="71"/>
    </row>
    <row r="739" spans="31:31" ht="15.75" x14ac:dyDescent="0.3">
      <c r="AE739" s="71"/>
    </row>
    <row r="740" spans="31:31" ht="15.75" x14ac:dyDescent="0.3">
      <c r="AE740" s="71"/>
    </row>
    <row r="741" spans="31:31" ht="15.75" x14ac:dyDescent="0.3">
      <c r="AE741" s="71"/>
    </row>
    <row r="742" spans="31:31" ht="15.75" x14ac:dyDescent="0.3">
      <c r="AE742" s="71"/>
    </row>
    <row r="743" spans="31:31" ht="15.75" x14ac:dyDescent="0.3">
      <c r="AE743" s="71"/>
    </row>
    <row r="744" spans="31:31" ht="15.75" x14ac:dyDescent="0.3">
      <c r="AE744" s="71"/>
    </row>
    <row r="745" spans="31:31" ht="15.75" x14ac:dyDescent="0.3">
      <c r="AE745" s="71"/>
    </row>
    <row r="746" spans="31:31" ht="15.75" x14ac:dyDescent="0.3">
      <c r="AE746" s="71"/>
    </row>
    <row r="747" spans="31:31" ht="15.75" x14ac:dyDescent="0.3">
      <c r="AE747" s="71"/>
    </row>
    <row r="748" spans="31:31" ht="15.75" x14ac:dyDescent="0.3">
      <c r="AE748" s="71"/>
    </row>
    <row r="749" spans="31:31" ht="15.75" x14ac:dyDescent="0.3">
      <c r="AE749" s="71"/>
    </row>
    <row r="750" spans="31:31" ht="15.75" x14ac:dyDescent="0.3">
      <c r="AE750" s="71"/>
    </row>
    <row r="751" spans="31:31" ht="15.75" x14ac:dyDescent="0.3">
      <c r="AE751" s="71"/>
    </row>
    <row r="752" spans="31:31" ht="15.75" x14ac:dyDescent="0.3">
      <c r="AE752" s="71"/>
    </row>
    <row r="753" spans="31:31" ht="15.75" x14ac:dyDescent="0.3">
      <c r="AE753" s="71"/>
    </row>
    <row r="754" spans="31:31" ht="15.75" x14ac:dyDescent="0.3">
      <c r="AE754" s="71"/>
    </row>
    <row r="755" spans="31:31" ht="15.75" x14ac:dyDescent="0.3">
      <c r="AE755" s="71"/>
    </row>
    <row r="756" spans="31:31" ht="15.75" x14ac:dyDescent="0.3">
      <c r="AE756" s="71"/>
    </row>
    <row r="757" spans="31:31" ht="15.75" x14ac:dyDescent="0.3">
      <c r="AE757" s="71"/>
    </row>
    <row r="758" spans="31:31" ht="15.75" x14ac:dyDescent="0.3">
      <c r="AE758" s="71"/>
    </row>
    <row r="759" spans="31:31" ht="15.75" x14ac:dyDescent="0.3">
      <c r="AE759" s="71"/>
    </row>
    <row r="760" spans="31:31" ht="15.75" x14ac:dyDescent="0.3">
      <c r="AE760" s="71"/>
    </row>
    <row r="761" spans="31:31" ht="15.75" x14ac:dyDescent="0.3">
      <c r="AE761" s="71"/>
    </row>
    <row r="762" spans="31:31" ht="15.75" x14ac:dyDescent="0.3">
      <c r="AE762" s="71"/>
    </row>
    <row r="763" spans="31:31" ht="15.75" x14ac:dyDescent="0.3">
      <c r="AE763" s="71"/>
    </row>
    <row r="764" spans="31:31" ht="15.75" x14ac:dyDescent="0.3">
      <c r="AE764" s="71"/>
    </row>
    <row r="765" spans="31:31" ht="15.75" x14ac:dyDescent="0.3">
      <c r="AE765" s="71"/>
    </row>
    <row r="766" spans="31:31" ht="15.75" x14ac:dyDescent="0.3">
      <c r="AE766" s="71"/>
    </row>
    <row r="767" spans="31:31" ht="15.75" x14ac:dyDescent="0.3">
      <c r="AE767" s="71"/>
    </row>
    <row r="768" spans="31:31" ht="15.75" x14ac:dyDescent="0.3">
      <c r="AE768" s="71"/>
    </row>
    <row r="769" spans="31:31" ht="15.75" x14ac:dyDescent="0.3">
      <c r="AE769" s="71"/>
    </row>
    <row r="770" spans="31:31" ht="15.75" x14ac:dyDescent="0.3">
      <c r="AE770" s="71"/>
    </row>
    <row r="771" spans="31:31" ht="15.75" x14ac:dyDescent="0.3">
      <c r="AE771" s="71"/>
    </row>
    <row r="772" spans="31:31" ht="15.75" x14ac:dyDescent="0.3">
      <c r="AE772" s="71"/>
    </row>
    <row r="773" spans="31:31" ht="15.75" x14ac:dyDescent="0.3">
      <c r="AE773" s="71"/>
    </row>
    <row r="774" spans="31:31" ht="15.75" x14ac:dyDescent="0.3">
      <c r="AE774" s="71"/>
    </row>
    <row r="775" spans="31:31" ht="15.75" x14ac:dyDescent="0.3">
      <c r="AE775" s="71"/>
    </row>
    <row r="776" spans="31:31" ht="15.75" x14ac:dyDescent="0.3">
      <c r="AE776" s="71"/>
    </row>
    <row r="777" spans="31:31" ht="15.75" x14ac:dyDescent="0.3">
      <c r="AE777" s="71"/>
    </row>
    <row r="778" spans="31:31" ht="15.75" x14ac:dyDescent="0.3">
      <c r="AE778" s="71"/>
    </row>
    <row r="779" spans="31:31" ht="15.75" x14ac:dyDescent="0.3">
      <c r="AE779" s="71"/>
    </row>
    <row r="780" spans="31:31" ht="15.75" x14ac:dyDescent="0.3">
      <c r="AE780" s="71"/>
    </row>
    <row r="781" spans="31:31" ht="15.75" x14ac:dyDescent="0.3">
      <c r="AE781" s="71"/>
    </row>
    <row r="782" spans="31:31" ht="15.75" x14ac:dyDescent="0.3">
      <c r="AE782" s="71"/>
    </row>
    <row r="783" spans="31:31" ht="15.75" x14ac:dyDescent="0.3">
      <c r="AE783" s="71"/>
    </row>
    <row r="784" spans="31:31" ht="15.75" x14ac:dyDescent="0.3">
      <c r="AE784" s="71"/>
    </row>
    <row r="785" spans="31:31" ht="15.75" x14ac:dyDescent="0.3">
      <c r="AE785" s="71"/>
    </row>
    <row r="786" spans="31:31" ht="15.75" x14ac:dyDescent="0.3">
      <c r="AE786" s="71"/>
    </row>
    <row r="787" spans="31:31" ht="15.75" x14ac:dyDescent="0.3">
      <c r="AE787" s="71"/>
    </row>
    <row r="788" spans="31:31" ht="15.75" x14ac:dyDescent="0.3">
      <c r="AE788" s="71"/>
    </row>
    <row r="789" spans="31:31" ht="15.75" x14ac:dyDescent="0.3">
      <c r="AE789" s="71"/>
    </row>
    <row r="790" spans="31:31" ht="15.75" x14ac:dyDescent="0.3">
      <c r="AE790" s="71"/>
    </row>
    <row r="791" spans="31:31" ht="15.75" x14ac:dyDescent="0.3">
      <c r="AE791" s="71"/>
    </row>
    <row r="792" spans="31:31" ht="15.75" x14ac:dyDescent="0.3">
      <c r="AE792" s="71"/>
    </row>
    <row r="793" spans="31:31" ht="15.75" x14ac:dyDescent="0.3">
      <c r="AE793" s="71"/>
    </row>
    <row r="794" spans="31:31" ht="15.75" x14ac:dyDescent="0.3">
      <c r="AE794" s="71"/>
    </row>
    <row r="795" spans="31:31" ht="15.75" x14ac:dyDescent="0.3">
      <c r="AE795" s="71"/>
    </row>
    <row r="796" spans="31:31" ht="15.75" x14ac:dyDescent="0.3">
      <c r="AE796" s="71"/>
    </row>
    <row r="797" spans="31:31" ht="15.75" x14ac:dyDescent="0.3">
      <c r="AE797" s="71"/>
    </row>
    <row r="798" spans="31:31" ht="15.75" x14ac:dyDescent="0.3">
      <c r="AE798" s="71"/>
    </row>
    <row r="799" spans="31:31" ht="15.75" x14ac:dyDescent="0.3">
      <c r="AE799" s="71"/>
    </row>
    <row r="800" spans="31:31" ht="15.75" x14ac:dyDescent="0.3">
      <c r="AE800" s="71"/>
    </row>
    <row r="801" spans="31:31" ht="15.75" x14ac:dyDescent="0.3">
      <c r="AE801" s="71"/>
    </row>
    <row r="802" spans="31:31" ht="15.75" x14ac:dyDescent="0.3">
      <c r="AE802" s="71"/>
    </row>
    <row r="803" spans="31:31" ht="15.75" x14ac:dyDescent="0.3">
      <c r="AE803" s="71"/>
    </row>
    <row r="804" spans="31:31" ht="15.75" x14ac:dyDescent="0.3">
      <c r="AE804" s="71"/>
    </row>
    <row r="805" spans="31:31" ht="15.75" x14ac:dyDescent="0.3">
      <c r="AE805" s="71"/>
    </row>
    <row r="806" spans="31:31" ht="15.75" x14ac:dyDescent="0.3">
      <c r="AE806" s="71"/>
    </row>
    <row r="807" spans="31:31" ht="15.75" x14ac:dyDescent="0.3">
      <c r="AE807" s="71"/>
    </row>
    <row r="808" spans="31:31" ht="15.75" x14ac:dyDescent="0.3">
      <c r="AE808" s="71"/>
    </row>
    <row r="809" spans="31:31" ht="15.75" x14ac:dyDescent="0.3">
      <c r="AE809" s="71"/>
    </row>
    <row r="810" spans="31:31" ht="15.75" x14ac:dyDescent="0.3">
      <c r="AE810" s="71"/>
    </row>
    <row r="811" spans="31:31" ht="15.75" x14ac:dyDescent="0.3">
      <c r="AE811" s="71"/>
    </row>
    <row r="812" spans="31:31" ht="15.75" x14ac:dyDescent="0.3">
      <c r="AE812" s="71"/>
    </row>
    <row r="813" spans="31:31" ht="15.75" x14ac:dyDescent="0.3">
      <c r="AE813" s="71"/>
    </row>
    <row r="814" spans="31:31" ht="15.75" x14ac:dyDescent="0.3">
      <c r="AE814" s="71"/>
    </row>
    <row r="815" spans="31:31" ht="15.75" x14ac:dyDescent="0.3">
      <c r="AE815" s="71"/>
    </row>
    <row r="816" spans="31:31" ht="15.75" x14ac:dyDescent="0.3">
      <c r="AE816" s="71"/>
    </row>
    <row r="817" spans="31:31" ht="15.75" x14ac:dyDescent="0.3">
      <c r="AE817" s="71"/>
    </row>
    <row r="818" spans="31:31" ht="15.75" x14ac:dyDescent="0.3">
      <c r="AE818" s="71"/>
    </row>
    <row r="819" spans="31:31" ht="15.75" x14ac:dyDescent="0.3">
      <c r="AE819" s="71"/>
    </row>
    <row r="820" spans="31:31" ht="15.75" x14ac:dyDescent="0.3">
      <c r="AE820" s="71"/>
    </row>
    <row r="821" spans="31:31" ht="15.75" x14ac:dyDescent="0.3">
      <c r="AE821" s="71"/>
    </row>
    <row r="822" spans="31:31" ht="15.75" x14ac:dyDescent="0.3">
      <c r="AE822" s="71"/>
    </row>
    <row r="823" spans="31:31" ht="15.75" x14ac:dyDescent="0.3">
      <c r="AE823" s="71"/>
    </row>
    <row r="824" spans="31:31" ht="15.75" x14ac:dyDescent="0.3">
      <c r="AE824" s="71"/>
    </row>
    <row r="825" spans="31:31" ht="15.75" x14ac:dyDescent="0.3">
      <c r="AE825" s="71"/>
    </row>
    <row r="826" spans="31:31" ht="15.75" x14ac:dyDescent="0.3">
      <c r="AE826" s="71"/>
    </row>
    <row r="827" spans="31:31" ht="15.75" x14ac:dyDescent="0.3">
      <c r="AE827" s="71"/>
    </row>
    <row r="828" spans="31:31" ht="15.75" x14ac:dyDescent="0.3">
      <c r="AE828" s="71"/>
    </row>
    <row r="829" spans="31:31" ht="15.75" x14ac:dyDescent="0.3">
      <c r="AE829" s="71"/>
    </row>
    <row r="830" spans="31:31" ht="15.75" x14ac:dyDescent="0.3">
      <c r="AE830" s="71"/>
    </row>
    <row r="831" spans="31:31" ht="15.75" x14ac:dyDescent="0.3">
      <c r="AE831" s="71"/>
    </row>
    <row r="832" spans="31:31" ht="15.75" x14ac:dyDescent="0.3">
      <c r="AE832" s="71"/>
    </row>
    <row r="833" spans="31:31" ht="15.75" x14ac:dyDescent="0.3">
      <c r="AE833" s="71"/>
    </row>
    <row r="834" spans="31:31" ht="15.75" x14ac:dyDescent="0.3">
      <c r="AE834" s="71"/>
    </row>
    <row r="835" spans="31:31" ht="15.75" x14ac:dyDescent="0.3">
      <c r="AE835" s="71"/>
    </row>
    <row r="836" spans="31:31" ht="15.75" x14ac:dyDescent="0.3">
      <c r="AE836" s="71"/>
    </row>
    <row r="837" spans="31:31" ht="15.75" x14ac:dyDescent="0.3">
      <c r="AE837" s="71"/>
    </row>
    <row r="838" spans="31:31" ht="15.75" x14ac:dyDescent="0.3">
      <c r="AE838" s="71"/>
    </row>
    <row r="839" spans="31:31" ht="15.75" x14ac:dyDescent="0.3">
      <c r="AE839" s="71"/>
    </row>
    <row r="840" spans="31:31" ht="15.75" x14ac:dyDescent="0.3">
      <c r="AE840" s="71"/>
    </row>
    <row r="841" spans="31:31" ht="15.75" x14ac:dyDescent="0.3">
      <c r="AE841" s="71"/>
    </row>
    <row r="842" spans="31:31" ht="15.75" x14ac:dyDescent="0.3">
      <c r="AE842" s="71"/>
    </row>
    <row r="843" spans="31:31" ht="15.75" x14ac:dyDescent="0.3">
      <c r="AE843" s="71"/>
    </row>
    <row r="844" spans="31:31" ht="15.75" x14ac:dyDescent="0.3">
      <c r="AE844" s="71"/>
    </row>
    <row r="845" spans="31:31" ht="15.75" x14ac:dyDescent="0.3">
      <c r="AE845" s="71"/>
    </row>
    <row r="846" spans="31:31" ht="15.75" x14ac:dyDescent="0.3">
      <c r="AE846" s="71"/>
    </row>
    <row r="847" spans="31:31" ht="15.75" x14ac:dyDescent="0.3">
      <c r="AE847" s="71"/>
    </row>
    <row r="848" spans="31:31" ht="15.75" x14ac:dyDescent="0.3">
      <c r="AE848" s="71"/>
    </row>
    <row r="849" spans="31:31" ht="15.75" x14ac:dyDescent="0.3">
      <c r="AE849" s="71"/>
    </row>
    <row r="850" spans="31:31" ht="15.75" x14ac:dyDescent="0.3">
      <c r="AE850" s="71"/>
    </row>
    <row r="851" spans="31:31" ht="15.75" x14ac:dyDescent="0.3">
      <c r="AE851" s="71"/>
    </row>
    <row r="852" spans="31:31" ht="15.75" x14ac:dyDescent="0.3">
      <c r="AE852" s="71"/>
    </row>
    <row r="853" spans="31:31" ht="15.75" x14ac:dyDescent="0.3">
      <c r="AE853" s="71"/>
    </row>
    <row r="854" spans="31:31" ht="15.75" x14ac:dyDescent="0.3">
      <c r="AE854" s="71"/>
    </row>
    <row r="855" spans="31:31" ht="15.75" x14ac:dyDescent="0.3">
      <c r="AE855" s="71"/>
    </row>
    <row r="856" spans="31:31" ht="15.75" x14ac:dyDescent="0.3">
      <c r="AE856" s="71"/>
    </row>
    <row r="857" spans="31:31" ht="15.75" x14ac:dyDescent="0.3">
      <c r="AE857" s="71"/>
    </row>
    <row r="858" spans="31:31" ht="15.75" x14ac:dyDescent="0.3">
      <c r="AE858" s="71"/>
    </row>
    <row r="859" spans="31:31" ht="15.75" x14ac:dyDescent="0.3">
      <c r="AE859" s="71"/>
    </row>
    <row r="860" spans="31:31" ht="15.75" x14ac:dyDescent="0.3">
      <c r="AE860" s="71"/>
    </row>
    <row r="861" spans="31:31" ht="15.75" x14ac:dyDescent="0.3">
      <c r="AE861" s="71"/>
    </row>
    <row r="862" spans="31:31" ht="15.75" x14ac:dyDescent="0.3">
      <c r="AE862" s="71"/>
    </row>
    <row r="863" spans="31:31" ht="15.75" x14ac:dyDescent="0.3">
      <c r="AE863" s="71"/>
    </row>
    <row r="864" spans="31:31" ht="15.75" x14ac:dyDescent="0.3">
      <c r="AE864" s="71"/>
    </row>
    <row r="865" spans="31:31" ht="15.75" x14ac:dyDescent="0.3">
      <c r="AE865" s="71"/>
    </row>
    <row r="866" spans="31:31" ht="15.75" x14ac:dyDescent="0.3">
      <c r="AE866" s="71"/>
    </row>
    <row r="867" spans="31:31" ht="15.75" x14ac:dyDescent="0.3">
      <c r="AE867" s="71"/>
    </row>
    <row r="868" spans="31:31" ht="15.75" x14ac:dyDescent="0.3">
      <c r="AE868" s="71"/>
    </row>
    <row r="869" spans="31:31" ht="15.75" x14ac:dyDescent="0.3">
      <c r="AE869" s="71"/>
    </row>
    <row r="870" spans="31:31" ht="15.75" x14ac:dyDescent="0.3">
      <c r="AE870" s="71"/>
    </row>
    <row r="871" spans="31:31" ht="15.75" x14ac:dyDescent="0.3">
      <c r="AE871" s="71"/>
    </row>
    <row r="872" spans="31:31" ht="15.75" x14ac:dyDescent="0.3">
      <c r="AE872" s="71"/>
    </row>
    <row r="873" spans="31:31" ht="15.75" x14ac:dyDescent="0.3">
      <c r="AE873" s="71"/>
    </row>
    <row r="874" spans="31:31" ht="15.75" x14ac:dyDescent="0.3">
      <c r="AE874" s="71"/>
    </row>
    <row r="875" spans="31:31" ht="15.75" x14ac:dyDescent="0.3">
      <c r="AE875" s="71"/>
    </row>
    <row r="876" spans="31:31" ht="15.75" x14ac:dyDescent="0.3">
      <c r="AE876" s="71"/>
    </row>
    <row r="877" spans="31:31" ht="15.75" x14ac:dyDescent="0.3">
      <c r="AE877" s="71"/>
    </row>
    <row r="878" spans="31:31" ht="15.75" x14ac:dyDescent="0.3">
      <c r="AE878" s="71"/>
    </row>
    <row r="879" spans="31:31" ht="15.75" x14ac:dyDescent="0.3">
      <c r="AE879" s="71"/>
    </row>
    <row r="880" spans="31:31" ht="15.75" x14ac:dyDescent="0.3">
      <c r="AE880" s="71"/>
    </row>
    <row r="881" spans="31:31" ht="15.75" x14ac:dyDescent="0.3">
      <c r="AE881" s="71"/>
    </row>
    <row r="882" spans="31:31" ht="15.75" x14ac:dyDescent="0.3">
      <c r="AE882" s="71"/>
    </row>
    <row r="883" spans="31:31" ht="15.75" x14ac:dyDescent="0.3">
      <c r="AE883" s="71"/>
    </row>
    <row r="884" spans="31:31" ht="15.75" x14ac:dyDescent="0.3">
      <c r="AE884" s="71"/>
    </row>
    <row r="885" spans="31:31" ht="15.75" x14ac:dyDescent="0.3">
      <c r="AE885" s="71"/>
    </row>
    <row r="886" spans="31:31" ht="15.75" x14ac:dyDescent="0.3">
      <c r="AE886" s="71"/>
    </row>
    <row r="887" spans="31:31" ht="15.75" x14ac:dyDescent="0.3">
      <c r="AE887" s="71"/>
    </row>
    <row r="888" spans="31:31" ht="15.75" x14ac:dyDescent="0.3">
      <c r="AE888" s="71"/>
    </row>
    <row r="889" spans="31:31" ht="15.75" x14ac:dyDescent="0.3">
      <c r="AE889" s="71"/>
    </row>
    <row r="890" spans="31:31" ht="15.75" x14ac:dyDescent="0.3">
      <c r="AE890" s="71"/>
    </row>
    <row r="891" spans="31:31" ht="15.75" x14ac:dyDescent="0.3">
      <c r="AE891" s="71"/>
    </row>
    <row r="892" spans="31:31" ht="15.75" x14ac:dyDescent="0.3">
      <c r="AE892" s="71"/>
    </row>
    <row r="893" spans="31:31" ht="15.75" x14ac:dyDescent="0.3">
      <c r="AE893" s="71"/>
    </row>
    <row r="894" spans="31:31" ht="15.75" x14ac:dyDescent="0.3">
      <c r="AE894" s="71"/>
    </row>
    <row r="895" spans="31:31" ht="15.75" x14ac:dyDescent="0.3">
      <c r="AE895" s="71"/>
    </row>
    <row r="896" spans="31:31" ht="15.75" x14ac:dyDescent="0.3">
      <c r="AE896" s="71"/>
    </row>
    <row r="897" spans="31:31" ht="15.75" x14ac:dyDescent="0.3">
      <c r="AE897" s="71"/>
    </row>
    <row r="898" spans="31:31" ht="15.75" x14ac:dyDescent="0.3">
      <c r="AE898" s="71"/>
    </row>
    <row r="899" spans="31:31" ht="15.75" x14ac:dyDescent="0.3">
      <c r="AE899" s="71"/>
    </row>
    <row r="900" spans="31:31" ht="15.75" x14ac:dyDescent="0.3">
      <c r="AE900" s="71"/>
    </row>
    <row r="901" spans="31:31" ht="15.75" x14ac:dyDescent="0.3">
      <c r="AE901" s="71"/>
    </row>
    <row r="902" spans="31:31" ht="15.75" x14ac:dyDescent="0.3">
      <c r="AE902" s="71"/>
    </row>
    <row r="903" spans="31:31" ht="15.75" x14ac:dyDescent="0.3">
      <c r="AE903" s="71"/>
    </row>
    <row r="904" spans="31:31" ht="15.75" x14ac:dyDescent="0.3">
      <c r="AE904" s="71"/>
    </row>
    <row r="905" spans="31:31" ht="15.75" x14ac:dyDescent="0.3">
      <c r="AE905" s="71"/>
    </row>
    <row r="906" spans="31:31" ht="15.75" x14ac:dyDescent="0.3">
      <c r="AE906" s="71"/>
    </row>
    <row r="907" spans="31:31" ht="15.75" x14ac:dyDescent="0.3">
      <c r="AE907" s="71"/>
    </row>
    <row r="908" spans="31:31" ht="15.75" x14ac:dyDescent="0.3">
      <c r="AE908" s="71"/>
    </row>
    <row r="909" spans="31:31" ht="15.75" x14ac:dyDescent="0.3">
      <c r="AE909" s="71"/>
    </row>
    <row r="910" spans="31:31" ht="15.75" x14ac:dyDescent="0.3">
      <c r="AE910" s="71"/>
    </row>
    <row r="911" spans="31:31" ht="15.75" x14ac:dyDescent="0.3">
      <c r="AE911" s="71"/>
    </row>
    <row r="912" spans="31:31" ht="15.75" x14ac:dyDescent="0.3">
      <c r="AE912" s="71"/>
    </row>
    <row r="913" spans="31:31" ht="15.75" x14ac:dyDescent="0.3">
      <c r="AE913" s="71"/>
    </row>
    <row r="914" spans="31:31" ht="15.75" x14ac:dyDescent="0.3">
      <c r="AE914" s="71"/>
    </row>
    <row r="915" spans="31:31" ht="15.75" x14ac:dyDescent="0.3">
      <c r="AE915" s="71"/>
    </row>
    <row r="916" spans="31:31" ht="15.75" x14ac:dyDescent="0.3">
      <c r="AE916" s="71"/>
    </row>
    <row r="917" spans="31:31" ht="15.75" x14ac:dyDescent="0.3">
      <c r="AE917" s="71"/>
    </row>
    <row r="918" spans="31:31" ht="15.75" x14ac:dyDescent="0.3">
      <c r="AE918" s="71"/>
    </row>
    <row r="919" spans="31:31" ht="15.75" x14ac:dyDescent="0.3">
      <c r="AE919" s="71"/>
    </row>
    <row r="920" spans="31:31" ht="15.75" x14ac:dyDescent="0.3">
      <c r="AE920" s="71"/>
    </row>
    <row r="921" spans="31:31" ht="15.75" x14ac:dyDescent="0.3">
      <c r="AE921" s="71"/>
    </row>
    <row r="922" spans="31:31" ht="15.75" x14ac:dyDescent="0.3">
      <c r="AE922" s="71"/>
    </row>
    <row r="923" spans="31:31" ht="15.75" x14ac:dyDescent="0.3">
      <c r="AE923" s="71"/>
    </row>
    <row r="924" spans="31:31" ht="15.75" x14ac:dyDescent="0.3">
      <c r="AE924" s="71"/>
    </row>
    <row r="925" spans="31:31" ht="15.75" x14ac:dyDescent="0.3">
      <c r="AE925" s="71"/>
    </row>
    <row r="926" spans="31:31" ht="15.75" x14ac:dyDescent="0.3">
      <c r="AE926" s="71"/>
    </row>
    <row r="927" spans="31:31" ht="15.75" x14ac:dyDescent="0.3">
      <c r="AE927" s="71"/>
    </row>
    <row r="928" spans="31:31" ht="15.75" x14ac:dyDescent="0.3">
      <c r="AE928" s="71"/>
    </row>
    <row r="929" spans="31:31" ht="15.75" x14ac:dyDescent="0.3">
      <c r="AE929" s="71"/>
    </row>
    <row r="930" spans="31:31" ht="15.75" x14ac:dyDescent="0.3">
      <c r="AE930" s="71"/>
    </row>
    <row r="931" spans="31:31" ht="15.75" x14ac:dyDescent="0.3">
      <c r="AE931" s="71"/>
    </row>
    <row r="932" spans="31:31" ht="15.75" x14ac:dyDescent="0.3">
      <c r="AE932" s="71"/>
    </row>
    <row r="933" spans="31:31" ht="15.75" x14ac:dyDescent="0.3">
      <c r="AE933" s="71"/>
    </row>
    <row r="934" spans="31:31" ht="15.75" x14ac:dyDescent="0.3">
      <c r="AE934" s="71"/>
    </row>
    <row r="935" spans="31:31" ht="15.75" x14ac:dyDescent="0.3">
      <c r="AE935" s="71"/>
    </row>
    <row r="936" spans="31:31" ht="15.75" x14ac:dyDescent="0.3">
      <c r="AE936" s="71"/>
    </row>
    <row r="937" spans="31:31" ht="15.75" x14ac:dyDescent="0.3">
      <c r="AE937" s="71"/>
    </row>
    <row r="938" spans="31:31" ht="15.75" x14ac:dyDescent="0.3">
      <c r="AE938" s="71"/>
    </row>
    <row r="939" spans="31:31" ht="15.75" x14ac:dyDescent="0.3">
      <c r="AE939" s="71"/>
    </row>
    <row r="940" spans="31:31" ht="15.75" x14ac:dyDescent="0.3">
      <c r="AE940" s="71"/>
    </row>
    <row r="941" spans="31:31" ht="15.75" x14ac:dyDescent="0.3">
      <c r="AE941" s="71"/>
    </row>
    <row r="942" spans="31:31" ht="15.75" x14ac:dyDescent="0.3">
      <c r="AE942" s="71"/>
    </row>
    <row r="943" spans="31:31" ht="15.75" x14ac:dyDescent="0.3">
      <c r="AE943" s="71"/>
    </row>
    <row r="944" spans="31:31" ht="15.75" x14ac:dyDescent="0.3">
      <c r="AE944" s="71"/>
    </row>
    <row r="945" spans="31:31" ht="15.75" x14ac:dyDescent="0.3">
      <c r="AE945" s="71"/>
    </row>
    <row r="946" spans="31:31" ht="15.75" x14ac:dyDescent="0.3">
      <c r="AE946" s="71"/>
    </row>
    <row r="947" spans="31:31" ht="15.75" x14ac:dyDescent="0.3">
      <c r="AE947" s="71"/>
    </row>
    <row r="948" spans="31:31" ht="15.75" x14ac:dyDescent="0.3">
      <c r="AE948" s="71"/>
    </row>
    <row r="949" spans="31:31" ht="15.75" x14ac:dyDescent="0.3">
      <c r="AE949" s="71"/>
    </row>
    <row r="950" spans="31:31" ht="15.75" x14ac:dyDescent="0.3">
      <c r="AE950" s="71"/>
    </row>
    <row r="951" spans="31:31" ht="15.75" x14ac:dyDescent="0.3">
      <c r="AE951" s="71"/>
    </row>
    <row r="952" spans="31:31" ht="15.75" x14ac:dyDescent="0.3">
      <c r="AE952" s="71"/>
    </row>
    <row r="953" spans="31:31" ht="15.75" x14ac:dyDescent="0.3">
      <c r="AE953" s="71"/>
    </row>
    <row r="954" spans="31:31" ht="15.75" x14ac:dyDescent="0.3">
      <c r="AE954" s="71"/>
    </row>
    <row r="955" spans="31:31" ht="15.75" x14ac:dyDescent="0.3">
      <c r="AE955" s="71"/>
    </row>
    <row r="956" spans="31:31" ht="15.75" x14ac:dyDescent="0.3">
      <c r="AE956" s="71"/>
    </row>
    <row r="957" spans="31:31" ht="15.75" x14ac:dyDescent="0.3">
      <c r="AE957" s="71"/>
    </row>
    <row r="958" spans="31:31" ht="15.75" x14ac:dyDescent="0.3">
      <c r="AE958" s="71"/>
    </row>
    <row r="959" spans="31:31" ht="15.75" x14ac:dyDescent="0.3">
      <c r="AE959" s="71"/>
    </row>
    <row r="960" spans="31:31" ht="15.75" x14ac:dyDescent="0.3">
      <c r="AE960" s="71"/>
    </row>
    <row r="961" spans="31:31" ht="15.75" x14ac:dyDescent="0.3">
      <c r="AE961" s="71"/>
    </row>
    <row r="962" spans="31:31" ht="15.75" x14ac:dyDescent="0.3">
      <c r="AE962" s="71"/>
    </row>
    <row r="963" spans="31:31" ht="15.75" x14ac:dyDescent="0.3">
      <c r="AE963" s="71"/>
    </row>
    <row r="964" spans="31:31" ht="15.75" x14ac:dyDescent="0.3">
      <c r="AE964" s="71"/>
    </row>
    <row r="965" spans="31:31" ht="15.75" x14ac:dyDescent="0.3">
      <c r="AE965" s="71"/>
    </row>
    <row r="966" spans="31:31" ht="15.75" x14ac:dyDescent="0.3">
      <c r="AE966" s="71"/>
    </row>
    <row r="967" spans="31:31" ht="15.75" x14ac:dyDescent="0.3">
      <c r="AE967" s="71"/>
    </row>
    <row r="968" spans="31:31" ht="15.75" x14ac:dyDescent="0.3">
      <c r="AE968" s="71"/>
    </row>
    <row r="969" spans="31:31" ht="15.75" x14ac:dyDescent="0.3">
      <c r="AE969" s="71"/>
    </row>
    <row r="970" spans="31:31" ht="15.75" x14ac:dyDescent="0.3">
      <c r="AE970" s="71"/>
    </row>
    <row r="971" spans="31:31" ht="15.75" x14ac:dyDescent="0.3">
      <c r="AE971" s="71"/>
    </row>
    <row r="972" spans="31:31" ht="15.75" x14ac:dyDescent="0.3">
      <c r="AE972" s="71"/>
    </row>
    <row r="973" spans="31:31" ht="15.75" x14ac:dyDescent="0.3">
      <c r="AE973" s="71"/>
    </row>
    <row r="974" spans="31:31" ht="15.75" x14ac:dyDescent="0.3">
      <c r="AE974" s="71"/>
    </row>
    <row r="975" spans="31:31" ht="15.75" x14ac:dyDescent="0.3">
      <c r="AE975" s="71"/>
    </row>
    <row r="976" spans="31:31" ht="15.75" x14ac:dyDescent="0.3">
      <c r="AE976" s="71"/>
    </row>
    <row r="977" spans="31:31" ht="15.75" x14ac:dyDescent="0.3">
      <c r="AE977" s="71"/>
    </row>
    <row r="978" spans="31:31" ht="15.75" x14ac:dyDescent="0.3">
      <c r="AE978" s="71"/>
    </row>
    <row r="979" spans="31:31" ht="15.75" x14ac:dyDescent="0.3">
      <c r="AE979" s="71"/>
    </row>
    <row r="980" spans="31:31" ht="15.75" x14ac:dyDescent="0.3">
      <c r="AE980" s="71"/>
    </row>
    <row r="981" spans="31:31" ht="15.75" x14ac:dyDescent="0.3">
      <c r="AE981" s="71"/>
    </row>
    <row r="982" spans="31:31" ht="15.75" x14ac:dyDescent="0.3">
      <c r="AE982" s="71"/>
    </row>
    <row r="983" spans="31:31" ht="15.75" x14ac:dyDescent="0.3">
      <c r="AE983" s="71"/>
    </row>
    <row r="984" spans="31:31" ht="15.75" x14ac:dyDescent="0.3">
      <c r="AE984" s="71"/>
    </row>
    <row r="985" spans="31:31" ht="15.75" x14ac:dyDescent="0.3">
      <c r="AE985" s="71"/>
    </row>
    <row r="986" spans="31:31" ht="15.75" x14ac:dyDescent="0.3">
      <c r="AE986" s="71"/>
    </row>
    <row r="987" spans="31:31" ht="15.75" x14ac:dyDescent="0.3">
      <c r="AE987" s="71"/>
    </row>
    <row r="988" spans="31:31" ht="15.75" x14ac:dyDescent="0.3">
      <c r="AE988" s="71"/>
    </row>
    <row r="989" spans="31:31" ht="15.75" x14ac:dyDescent="0.3">
      <c r="AE989" s="71"/>
    </row>
    <row r="990" spans="31:31" ht="15.75" x14ac:dyDescent="0.3">
      <c r="AE990" s="71"/>
    </row>
    <row r="991" spans="31:31" ht="15.75" x14ac:dyDescent="0.3">
      <c r="AE991" s="71"/>
    </row>
    <row r="992" spans="31:31" ht="15.75" x14ac:dyDescent="0.3">
      <c r="AE992" s="71"/>
    </row>
    <row r="993" spans="31:31" ht="15.75" x14ac:dyDescent="0.3">
      <c r="AE993" s="71"/>
    </row>
    <row r="994" spans="31:31" ht="15.75" x14ac:dyDescent="0.3">
      <c r="AE994" s="71"/>
    </row>
    <row r="995" spans="31:31" ht="15.75" x14ac:dyDescent="0.3">
      <c r="AE995" s="71"/>
    </row>
    <row r="996" spans="31:31" ht="15.75" x14ac:dyDescent="0.3">
      <c r="AE996" s="71"/>
    </row>
    <row r="997" spans="31:31" ht="15.75" x14ac:dyDescent="0.3">
      <c r="AE997" s="71"/>
    </row>
    <row r="998" spans="31:31" ht="15.75" x14ac:dyDescent="0.3">
      <c r="AE998" s="71"/>
    </row>
    <row r="999" spans="31:31" ht="15.75" x14ac:dyDescent="0.3">
      <c r="AE999" s="71"/>
    </row>
    <row r="1000" spans="31:31" ht="15.75" x14ac:dyDescent="0.3">
      <c r="AE1000" s="71"/>
    </row>
    <row r="1001" spans="31:31" ht="15.75" x14ac:dyDescent="0.3">
      <c r="AE1001" s="71"/>
    </row>
    <row r="1002" spans="31:31" ht="15.75" x14ac:dyDescent="0.3">
      <c r="AE1002" s="71"/>
    </row>
    <row r="1003" spans="31:31" ht="15.75" x14ac:dyDescent="0.3">
      <c r="AE1003" s="71"/>
    </row>
    <row r="1004" spans="31:31" ht="15.75" x14ac:dyDescent="0.3">
      <c r="AE1004" s="71"/>
    </row>
    <row r="1005" spans="31:31" ht="15.75" x14ac:dyDescent="0.3">
      <c r="AE1005" s="71"/>
    </row>
    <row r="1006" spans="31:31" ht="15.75" x14ac:dyDescent="0.3">
      <c r="AE1006" s="71"/>
    </row>
    <row r="1007" spans="31:31" ht="15.75" x14ac:dyDescent="0.3">
      <c r="AE1007" s="71"/>
    </row>
    <row r="1008" spans="31:31" ht="15.75" x14ac:dyDescent="0.3">
      <c r="AE1008" s="71"/>
    </row>
    <row r="1009" spans="31:31" ht="15.75" x14ac:dyDescent="0.3">
      <c r="AE1009" s="71"/>
    </row>
    <row r="1010" spans="31:31" ht="15.75" x14ac:dyDescent="0.3">
      <c r="AE1010" s="71"/>
    </row>
    <row r="1011" spans="31:31" ht="15.75" x14ac:dyDescent="0.3">
      <c r="AE1011" s="71"/>
    </row>
    <row r="1012" spans="31:31" ht="15.75" x14ac:dyDescent="0.3">
      <c r="AE1012" s="71"/>
    </row>
    <row r="1013" spans="31:31" ht="15.75" x14ac:dyDescent="0.3">
      <c r="AE1013" s="71"/>
    </row>
    <row r="1014" spans="31:31" ht="15.75" x14ac:dyDescent="0.3">
      <c r="AE1014" s="71"/>
    </row>
    <row r="1015" spans="31:31" ht="15.75" x14ac:dyDescent="0.3">
      <c r="AE1015" s="71"/>
    </row>
    <row r="1016" spans="31:31" ht="15.75" x14ac:dyDescent="0.3">
      <c r="AE1016" s="71"/>
    </row>
    <row r="1017" spans="31:31" ht="15.75" x14ac:dyDescent="0.3">
      <c r="AE1017" s="71"/>
    </row>
    <row r="1018" spans="31:31" ht="15.75" x14ac:dyDescent="0.3">
      <c r="AE1018" s="71"/>
    </row>
    <row r="1019" spans="31:31" ht="15.75" x14ac:dyDescent="0.3">
      <c r="AE1019" s="71"/>
    </row>
    <row r="1020" spans="31:31" ht="15.75" x14ac:dyDescent="0.3">
      <c r="AE1020" s="71"/>
    </row>
    <row r="1021" spans="31:31" ht="15.75" x14ac:dyDescent="0.3">
      <c r="AE1021" s="71"/>
    </row>
    <row r="1022" spans="31:31" ht="15.75" x14ac:dyDescent="0.3">
      <c r="AE1022" s="71"/>
    </row>
    <row r="1023" spans="31:31" ht="15.75" x14ac:dyDescent="0.3">
      <c r="AE1023" s="71"/>
    </row>
    <row r="1024" spans="31:31" ht="15.75" x14ac:dyDescent="0.3">
      <c r="AE1024" s="71"/>
    </row>
    <row r="1025" spans="31:31" ht="15.75" x14ac:dyDescent="0.3">
      <c r="AE1025" s="71"/>
    </row>
    <row r="1026" spans="31:31" ht="15.75" x14ac:dyDescent="0.3">
      <c r="AE1026" s="71"/>
    </row>
    <row r="1027" spans="31:31" ht="15.75" x14ac:dyDescent="0.3">
      <c r="AE1027" s="71"/>
    </row>
    <row r="1028" spans="31:31" ht="15.75" x14ac:dyDescent="0.3">
      <c r="AE1028" s="71"/>
    </row>
    <row r="1029" spans="31:31" ht="15.75" x14ac:dyDescent="0.3">
      <c r="AE1029" s="71"/>
    </row>
    <row r="1030" spans="31:31" ht="15.75" x14ac:dyDescent="0.3">
      <c r="AE1030" s="71"/>
    </row>
    <row r="1031" spans="31:31" ht="15.75" x14ac:dyDescent="0.3">
      <c r="AE1031" s="71"/>
    </row>
    <row r="1032" spans="31:31" ht="15.75" x14ac:dyDescent="0.3">
      <c r="AE1032" s="71"/>
    </row>
    <row r="1033" spans="31:31" ht="15.75" x14ac:dyDescent="0.3">
      <c r="AE1033" s="71"/>
    </row>
    <row r="1034" spans="31:31" ht="15.75" x14ac:dyDescent="0.3">
      <c r="AE1034" s="71"/>
    </row>
    <row r="1035" spans="31:31" ht="15.75" x14ac:dyDescent="0.3">
      <c r="AE1035" s="71"/>
    </row>
    <row r="1036" spans="31:31" ht="15.75" x14ac:dyDescent="0.3">
      <c r="AE1036" s="71"/>
    </row>
    <row r="1037" spans="31:31" ht="15.75" x14ac:dyDescent="0.3">
      <c r="AE1037" s="71"/>
    </row>
    <row r="1038" spans="31:31" ht="15.75" x14ac:dyDescent="0.3">
      <c r="AE1038" s="71"/>
    </row>
    <row r="1039" spans="31:31" ht="15.75" x14ac:dyDescent="0.3">
      <c r="AE1039" s="71"/>
    </row>
    <row r="1040" spans="31:31" ht="15.75" x14ac:dyDescent="0.3">
      <c r="AE1040" s="71"/>
    </row>
    <row r="1041" spans="31:31" ht="15.75" x14ac:dyDescent="0.3">
      <c r="AE1041" s="71"/>
    </row>
    <row r="1042" spans="31:31" ht="15.75" x14ac:dyDescent="0.3">
      <c r="AE1042" s="71"/>
    </row>
    <row r="1043" spans="31:31" ht="15.75" x14ac:dyDescent="0.3">
      <c r="AE1043" s="71"/>
    </row>
    <row r="1044" spans="31:31" ht="15.75" x14ac:dyDescent="0.3">
      <c r="AE1044" s="71"/>
    </row>
    <row r="1045" spans="31:31" ht="15.75" x14ac:dyDescent="0.3">
      <c r="AE1045" s="71"/>
    </row>
    <row r="1046" spans="31:31" ht="15.75" x14ac:dyDescent="0.3">
      <c r="AE1046" s="71"/>
    </row>
    <row r="1047" spans="31:31" ht="15.75" x14ac:dyDescent="0.3">
      <c r="AE1047" s="71"/>
    </row>
    <row r="1048" spans="31:31" ht="15.75" x14ac:dyDescent="0.3">
      <c r="AE1048" s="71"/>
    </row>
    <row r="1049" spans="31:31" ht="15.75" x14ac:dyDescent="0.3">
      <c r="AE1049" s="71"/>
    </row>
    <row r="1050" spans="31:31" ht="15.75" x14ac:dyDescent="0.3">
      <c r="AE1050" s="71"/>
    </row>
    <row r="1051" spans="31:31" ht="15.75" x14ac:dyDescent="0.3">
      <c r="AE1051" s="71"/>
    </row>
    <row r="1052" spans="31:31" ht="15.75" x14ac:dyDescent="0.3">
      <c r="AE1052" s="71"/>
    </row>
    <row r="1053" spans="31:31" ht="15.75" x14ac:dyDescent="0.3">
      <c r="AE1053" s="71"/>
    </row>
    <row r="1054" spans="31:31" ht="15.75" x14ac:dyDescent="0.3">
      <c r="AE1054" s="71"/>
    </row>
    <row r="1055" spans="31:31" ht="15.75" x14ac:dyDescent="0.3">
      <c r="AE1055" s="71"/>
    </row>
    <row r="1056" spans="31:31" ht="15.75" x14ac:dyDescent="0.3">
      <c r="AE1056" s="71"/>
    </row>
    <row r="1057" spans="31:31" ht="15.75" x14ac:dyDescent="0.3">
      <c r="AE1057" s="71"/>
    </row>
    <row r="1058" spans="31:31" ht="15.75" x14ac:dyDescent="0.3">
      <c r="AE1058" s="71"/>
    </row>
    <row r="1059" spans="31:31" ht="15.75" x14ac:dyDescent="0.3">
      <c r="AE1059" s="71"/>
    </row>
    <row r="1060" spans="31:31" ht="15.75" x14ac:dyDescent="0.3">
      <c r="AE1060" s="71"/>
    </row>
    <row r="1061" spans="31:31" ht="15.75" x14ac:dyDescent="0.3">
      <c r="AE1061" s="71"/>
    </row>
    <row r="1062" spans="31:31" ht="15.75" x14ac:dyDescent="0.3">
      <c r="AE1062" s="71"/>
    </row>
    <row r="1063" spans="31:31" ht="15.75" x14ac:dyDescent="0.3">
      <c r="AE1063" s="71"/>
    </row>
    <row r="1064" spans="31:31" ht="15.75" x14ac:dyDescent="0.3">
      <c r="AE1064" s="71"/>
    </row>
    <row r="1065" spans="31:31" ht="15.75" x14ac:dyDescent="0.3">
      <c r="AE1065" s="71"/>
    </row>
    <row r="1066" spans="31:31" ht="15.75" x14ac:dyDescent="0.3">
      <c r="AE1066" s="71"/>
    </row>
    <row r="1067" spans="31:31" ht="15.75" x14ac:dyDescent="0.3">
      <c r="AE1067" s="71"/>
    </row>
    <row r="1068" spans="31:31" ht="15.75" x14ac:dyDescent="0.3">
      <c r="AE1068" s="71"/>
    </row>
    <row r="1069" spans="31:31" ht="15.75" x14ac:dyDescent="0.3">
      <c r="AE1069" s="71"/>
    </row>
    <row r="1070" spans="31:31" ht="15.75" x14ac:dyDescent="0.3">
      <c r="AE1070" s="71"/>
    </row>
    <row r="1071" spans="31:31" ht="15.75" x14ac:dyDescent="0.3">
      <c r="AE1071" s="71"/>
    </row>
    <row r="1072" spans="31:31" ht="15.75" x14ac:dyDescent="0.3">
      <c r="AE1072" s="71"/>
    </row>
    <row r="1073" spans="31:31" ht="15.75" x14ac:dyDescent="0.3">
      <c r="AE1073" s="71"/>
    </row>
    <row r="1074" spans="31:31" ht="15.75" x14ac:dyDescent="0.3">
      <c r="AE1074" s="71"/>
    </row>
    <row r="1075" spans="31:31" ht="15.75" x14ac:dyDescent="0.3">
      <c r="AE1075" s="71"/>
    </row>
    <row r="1076" spans="31:31" ht="15.75" x14ac:dyDescent="0.3">
      <c r="AE1076" s="71"/>
    </row>
    <row r="1077" spans="31:31" ht="15.75" x14ac:dyDescent="0.3">
      <c r="AE1077" s="71"/>
    </row>
    <row r="1078" spans="31:31" ht="15.75" x14ac:dyDescent="0.3">
      <c r="AE1078" s="71"/>
    </row>
    <row r="1079" spans="31:31" ht="15.75" x14ac:dyDescent="0.3">
      <c r="AE1079" s="71"/>
    </row>
    <row r="1080" spans="31:31" ht="15.75" x14ac:dyDescent="0.3">
      <c r="AE1080" s="71"/>
    </row>
    <row r="1081" spans="31:31" ht="15.75" x14ac:dyDescent="0.3">
      <c r="AE1081" s="71"/>
    </row>
    <row r="1082" spans="31:31" ht="15.75" x14ac:dyDescent="0.3">
      <c r="AE1082" s="71"/>
    </row>
    <row r="1083" spans="31:31" ht="15.75" x14ac:dyDescent="0.3">
      <c r="AE1083" s="71"/>
    </row>
    <row r="1084" spans="31:31" ht="15.75" x14ac:dyDescent="0.3">
      <c r="AE1084" s="71"/>
    </row>
    <row r="1085" spans="31:31" ht="15.75" x14ac:dyDescent="0.3">
      <c r="AE1085" s="71"/>
    </row>
    <row r="1086" spans="31:31" ht="15.75" x14ac:dyDescent="0.3">
      <c r="AE1086" s="71"/>
    </row>
    <row r="1087" spans="31:31" ht="15.75" x14ac:dyDescent="0.3">
      <c r="AE1087" s="71"/>
    </row>
    <row r="1088" spans="31:31" ht="15.75" x14ac:dyDescent="0.3">
      <c r="AE1088" s="71"/>
    </row>
    <row r="1089" spans="31:31" ht="15.75" x14ac:dyDescent="0.3">
      <c r="AE1089" s="71"/>
    </row>
    <row r="1090" spans="31:31" ht="15.75" x14ac:dyDescent="0.3">
      <c r="AE1090" s="71"/>
    </row>
    <row r="1091" spans="31:31" ht="15.75" x14ac:dyDescent="0.3">
      <c r="AE1091" s="71"/>
    </row>
    <row r="1092" spans="31:31" ht="15.75" x14ac:dyDescent="0.3">
      <c r="AE1092" s="71"/>
    </row>
    <row r="1093" spans="31:31" ht="15.75" x14ac:dyDescent="0.3">
      <c r="AE1093" s="71"/>
    </row>
    <row r="1094" spans="31:31" ht="15.75" x14ac:dyDescent="0.3">
      <c r="AE1094" s="71"/>
    </row>
    <row r="1095" spans="31:31" ht="15.75" x14ac:dyDescent="0.3">
      <c r="AE1095" s="71"/>
    </row>
    <row r="1096" spans="31:31" ht="15.75" x14ac:dyDescent="0.3">
      <c r="AE1096" s="71"/>
    </row>
    <row r="1097" spans="31:31" ht="15.75" x14ac:dyDescent="0.3">
      <c r="AE1097" s="71"/>
    </row>
    <row r="1098" spans="31:31" ht="15.75" x14ac:dyDescent="0.3">
      <c r="AE1098" s="71"/>
    </row>
    <row r="1099" spans="31:31" ht="15.75" x14ac:dyDescent="0.3">
      <c r="AE1099" s="71"/>
    </row>
    <row r="1100" spans="31:31" ht="15.75" x14ac:dyDescent="0.3">
      <c r="AE1100" s="71"/>
    </row>
    <row r="1101" spans="31:31" ht="15.75" x14ac:dyDescent="0.3">
      <c r="AE1101" s="71"/>
    </row>
    <row r="1102" spans="31:31" ht="15.75" x14ac:dyDescent="0.3">
      <c r="AE1102" s="71"/>
    </row>
    <row r="1103" spans="31:31" ht="15.75" x14ac:dyDescent="0.3">
      <c r="AE1103" s="71"/>
    </row>
    <row r="1104" spans="31:31" ht="15.75" x14ac:dyDescent="0.3">
      <c r="AE1104" s="71"/>
    </row>
    <row r="1105" spans="31:31" ht="15.75" x14ac:dyDescent="0.3">
      <c r="AE1105" s="71"/>
    </row>
    <row r="1106" spans="31:31" ht="15.75" x14ac:dyDescent="0.3">
      <c r="AE1106" s="71"/>
    </row>
    <row r="1107" spans="31:31" ht="15.75" x14ac:dyDescent="0.3">
      <c r="AE1107" s="71"/>
    </row>
    <row r="1108" spans="31:31" ht="15.75" x14ac:dyDescent="0.3">
      <c r="AE1108" s="71"/>
    </row>
    <row r="1109" spans="31:31" ht="15.75" x14ac:dyDescent="0.3">
      <c r="AE1109" s="71"/>
    </row>
    <row r="1110" spans="31:31" ht="15.75" x14ac:dyDescent="0.3">
      <c r="AE1110" s="71"/>
    </row>
    <row r="1111" spans="31:31" ht="15.75" x14ac:dyDescent="0.3">
      <c r="AE1111" s="71"/>
    </row>
    <row r="1112" spans="31:31" ht="15.75" x14ac:dyDescent="0.3">
      <c r="AE1112" s="71"/>
    </row>
    <row r="1113" spans="31:31" ht="15.75" x14ac:dyDescent="0.3">
      <c r="AE1113" s="71"/>
    </row>
    <row r="1114" spans="31:31" ht="15.75" x14ac:dyDescent="0.3">
      <c r="AE1114" s="71"/>
    </row>
    <row r="1115" spans="31:31" ht="15.75" x14ac:dyDescent="0.3">
      <c r="AE1115" s="71"/>
    </row>
    <row r="1116" spans="31:31" ht="15.75" x14ac:dyDescent="0.3">
      <c r="AE1116" s="71"/>
    </row>
    <row r="1117" spans="31:31" ht="15.75" x14ac:dyDescent="0.3">
      <c r="AE1117" s="71"/>
    </row>
    <row r="1118" spans="31:31" ht="15.75" x14ac:dyDescent="0.3">
      <c r="AE1118" s="71"/>
    </row>
    <row r="1119" spans="31:31" ht="15.75" x14ac:dyDescent="0.3">
      <c r="AE1119" s="71"/>
    </row>
    <row r="1120" spans="31:31" ht="15.75" x14ac:dyDescent="0.3">
      <c r="AE1120" s="71"/>
    </row>
    <row r="1121" spans="31:31" ht="15.75" x14ac:dyDescent="0.3">
      <c r="AE1121" s="71"/>
    </row>
    <row r="1122" spans="31:31" ht="15.75" x14ac:dyDescent="0.3">
      <c r="AE1122" s="71"/>
    </row>
    <row r="1123" spans="31:31" ht="15.75" x14ac:dyDescent="0.3">
      <c r="AE1123" s="71"/>
    </row>
    <row r="1124" spans="31:31" ht="15.75" x14ac:dyDescent="0.3">
      <c r="AE1124" s="71"/>
    </row>
    <row r="1125" spans="31:31" ht="15.75" x14ac:dyDescent="0.3">
      <c r="AE1125" s="71"/>
    </row>
    <row r="1126" spans="31:31" ht="15.75" x14ac:dyDescent="0.3">
      <c r="AE1126" s="71"/>
    </row>
    <row r="1127" spans="31:31" ht="15.75" x14ac:dyDescent="0.3">
      <c r="AE1127" s="71"/>
    </row>
    <row r="1128" spans="31:31" ht="15.75" x14ac:dyDescent="0.3">
      <c r="AE1128" s="71"/>
    </row>
    <row r="1129" spans="31:31" ht="15.75" x14ac:dyDescent="0.3">
      <c r="AE1129" s="71"/>
    </row>
    <row r="1130" spans="31:31" ht="15.75" x14ac:dyDescent="0.3">
      <c r="AE1130" s="71"/>
    </row>
    <row r="1131" spans="31:31" ht="15.75" x14ac:dyDescent="0.3">
      <c r="AE1131" s="71"/>
    </row>
    <row r="1132" spans="31:31" ht="15.75" x14ac:dyDescent="0.3">
      <c r="AE1132" s="71"/>
    </row>
    <row r="1133" spans="31:31" ht="15.75" x14ac:dyDescent="0.3">
      <c r="AE1133" s="71"/>
    </row>
    <row r="1134" spans="31:31" ht="15.75" x14ac:dyDescent="0.3">
      <c r="AE1134" s="71"/>
    </row>
    <row r="1135" spans="31:31" ht="15.75" x14ac:dyDescent="0.3">
      <c r="AE1135" s="71"/>
    </row>
    <row r="1136" spans="31:31" ht="15.75" x14ac:dyDescent="0.3">
      <c r="AE1136" s="71"/>
    </row>
    <row r="1137" spans="31:31" ht="15.75" x14ac:dyDescent="0.3">
      <c r="AE1137" s="71"/>
    </row>
    <row r="1138" spans="31:31" ht="15.75" x14ac:dyDescent="0.3">
      <c r="AE1138" s="71"/>
    </row>
    <row r="1139" spans="31:31" ht="15.75" x14ac:dyDescent="0.3">
      <c r="AE1139" s="71"/>
    </row>
    <row r="1140" spans="31:31" ht="15.75" x14ac:dyDescent="0.3">
      <c r="AE1140" s="71"/>
    </row>
    <row r="1141" spans="31:31" ht="15.75" x14ac:dyDescent="0.3">
      <c r="AE1141" s="71"/>
    </row>
    <row r="1142" spans="31:31" ht="15.75" x14ac:dyDescent="0.3">
      <c r="AE1142" s="71"/>
    </row>
    <row r="1143" spans="31:31" ht="15.75" x14ac:dyDescent="0.3">
      <c r="AE1143" s="71"/>
    </row>
    <row r="1144" spans="31:31" ht="15.75" x14ac:dyDescent="0.3">
      <c r="AE1144" s="71"/>
    </row>
    <row r="1145" spans="31:31" ht="15.75" x14ac:dyDescent="0.3">
      <c r="AE1145" s="71"/>
    </row>
    <row r="1146" spans="31:31" ht="15.75" x14ac:dyDescent="0.3">
      <c r="AE1146" s="71"/>
    </row>
    <row r="1147" spans="31:31" ht="15.75" x14ac:dyDescent="0.3">
      <c r="AE1147" s="71"/>
    </row>
    <row r="1148" spans="31:31" ht="15.75" x14ac:dyDescent="0.3">
      <c r="AE1148" s="71"/>
    </row>
    <row r="1149" spans="31:31" ht="15.75" x14ac:dyDescent="0.3">
      <c r="AE1149" s="71"/>
    </row>
    <row r="1150" spans="31:31" ht="15.75" x14ac:dyDescent="0.3">
      <c r="AE1150" s="71"/>
    </row>
    <row r="1151" spans="31:31" ht="15.75" x14ac:dyDescent="0.3">
      <c r="AE1151" s="71"/>
    </row>
    <row r="1152" spans="31:31" ht="15.75" x14ac:dyDescent="0.3">
      <c r="AE1152" s="71"/>
    </row>
    <row r="1153" spans="31:31" ht="15.75" x14ac:dyDescent="0.3">
      <c r="AE1153" s="71"/>
    </row>
    <row r="1154" spans="31:31" ht="15.75" x14ac:dyDescent="0.3">
      <c r="AE1154" s="71"/>
    </row>
    <row r="1155" spans="31:31" ht="15.75" x14ac:dyDescent="0.3">
      <c r="AE1155" s="71"/>
    </row>
    <row r="1156" spans="31:31" ht="15.75" x14ac:dyDescent="0.3">
      <c r="AE1156" s="71"/>
    </row>
    <row r="1157" spans="31:31" ht="15.75" x14ac:dyDescent="0.3">
      <c r="AE1157" s="71"/>
    </row>
    <row r="1158" spans="31:31" ht="15.75" x14ac:dyDescent="0.3">
      <c r="AE1158" s="71"/>
    </row>
    <row r="1159" spans="31:31" ht="15.75" x14ac:dyDescent="0.3">
      <c r="AE1159" s="71"/>
    </row>
    <row r="1160" spans="31:31" ht="15.75" x14ac:dyDescent="0.3">
      <c r="AE1160" s="71"/>
    </row>
    <row r="1161" spans="31:31" ht="15.75" x14ac:dyDescent="0.3">
      <c r="AE1161" s="71"/>
    </row>
    <row r="1162" spans="31:31" ht="15.75" x14ac:dyDescent="0.3">
      <c r="AE1162" s="71"/>
    </row>
    <row r="1163" spans="31:31" ht="15.75" x14ac:dyDescent="0.3">
      <c r="AE1163" s="71"/>
    </row>
    <row r="1164" spans="31:31" ht="15.75" x14ac:dyDescent="0.3">
      <c r="AE1164" s="71"/>
    </row>
    <row r="1165" spans="31:31" ht="15.75" x14ac:dyDescent="0.3">
      <c r="AE1165" s="71"/>
    </row>
    <row r="1166" spans="31:31" ht="15.75" x14ac:dyDescent="0.3">
      <c r="AE1166" s="71"/>
    </row>
    <row r="1167" spans="31:31" ht="15.75" x14ac:dyDescent="0.3">
      <c r="AE1167" s="71"/>
    </row>
    <row r="1168" spans="31:31" ht="15.75" x14ac:dyDescent="0.3">
      <c r="AE1168" s="71"/>
    </row>
    <row r="1169" spans="31:31" ht="15.75" x14ac:dyDescent="0.3">
      <c r="AE1169" s="71"/>
    </row>
    <row r="1170" spans="31:31" ht="15.75" x14ac:dyDescent="0.3">
      <c r="AE1170" s="71"/>
    </row>
    <row r="1171" spans="31:31" ht="15.75" x14ac:dyDescent="0.3">
      <c r="AE1171" s="71"/>
    </row>
    <row r="1172" spans="31:31" ht="15.75" x14ac:dyDescent="0.3">
      <c r="AE1172" s="71"/>
    </row>
    <row r="1173" spans="31:31" ht="15.75" x14ac:dyDescent="0.3">
      <c r="AE1173" s="71"/>
    </row>
    <row r="1174" spans="31:31" ht="15.75" x14ac:dyDescent="0.3">
      <c r="AE1174" s="71"/>
    </row>
    <row r="1175" spans="31:31" ht="15.75" x14ac:dyDescent="0.3">
      <c r="AE1175" s="71"/>
    </row>
    <row r="1176" spans="31:31" ht="15.75" x14ac:dyDescent="0.3">
      <c r="AE1176" s="71"/>
    </row>
    <row r="1177" spans="31:31" ht="15.75" x14ac:dyDescent="0.3">
      <c r="AE1177" s="71"/>
    </row>
    <row r="1178" spans="31:31" ht="15.75" x14ac:dyDescent="0.3">
      <c r="AE1178" s="71"/>
    </row>
    <row r="1179" spans="31:31" ht="15.75" x14ac:dyDescent="0.3">
      <c r="AE1179" s="71"/>
    </row>
    <row r="1180" spans="31:31" ht="15.75" x14ac:dyDescent="0.3">
      <c r="AE1180" s="71"/>
    </row>
    <row r="1181" spans="31:31" ht="15.75" x14ac:dyDescent="0.3">
      <c r="AE1181" s="71"/>
    </row>
    <row r="1182" spans="31:31" ht="15.75" x14ac:dyDescent="0.3">
      <c r="AE1182" s="71"/>
    </row>
    <row r="1183" spans="31:31" ht="15.75" x14ac:dyDescent="0.3">
      <c r="AE1183" s="71"/>
    </row>
    <row r="1184" spans="31:31" ht="15.75" x14ac:dyDescent="0.3">
      <c r="AE1184" s="71"/>
    </row>
    <row r="1185" spans="31:31" ht="15.75" x14ac:dyDescent="0.3">
      <c r="AE1185" s="71"/>
    </row>
    <row r="1186" spans="31:31" ht="15.75" x14ac:dyDescent="0.3">
      <c r="AE1186" s="71"/>
    </row>
    <row r="1187" spans="31:31" ht="15.75" x14ac:dyDescent="0.3">
      <c r="AE1187" s="71"/>
    </row>
    <row r="1188" spans="31:31" ht="15.75" x14ac:dyDescent="0.3">
      <c r="AE1188" s="71"/>
    </row>
    <row r="1189" spans="31:31" ht="15.75" x14ac:dyDescent="0.3">
      <c r="AE1189" s="71"/>
    </row>
    <row r="1190" spans="31:31" ht="15.75" x14ac:dyDescent="0.3">
      <c r="AE1190" s="71"/>
    </row>
    <row r="1191" spans="31:31" ht="15.75" x14ac:dyDescent="0.3">
      <c r="AE1191" s="71"/>
    </row>
    <row r="1192" spans="31:31" ht="15.75" x14ac:dyDescent="0.3">
      <c r="AE1192" s="71"/>
    </row>
    <row r="1193" spans="31:31" ht="15.75" x14ac:dyDescent="0.3">
      <c r="AE1193" s="71"/>
    </row>
    <row r="1194" spans="31:31" ht="15.75" x14ac:dyDescent="0.3">
      <c r="AE1194" s="71"/>
    </row>
    <row r="1195" spans="31:31" ht="15.75" x14ac:dyDescent="0.3">
      <c r="AE1195" s="71"/>
    </row>
    <row r="1196" spans="31:31" ht="15.75" x14ac:dyDescent="0.3">
      <c r="AE1196" s="71"/>
    </row>
    <row r="1197" spans="31:31" ht="15.75" x14ac:dyDescent="0.3">
      <c r="AE1197" s="71"/>
    </row>
    <row r="1198" spans="31:31" ht="15.75" x14ac:dyDescent="0.3">
      <c r="AE1198" s="71"/>
    </row>
    <row r="1199" spans="31:31" ht="15.75" x14ac:dyDescent="0.3">
      <c r="AE1199" s="71"/>
    </row>
    <row r="1200" spans="31:31" ht="15.75" x14ac:dyDescent="0.3">
      <c r="AE1200" s="71"/>
    </row>
    <row r="1201" spans="31:31" ht="15.75" x14ac:dyDescent="0.3">
      <c r="AE1201" s="71"/>
    </row>
    <row r="1202" spans="31:31" ht="15.75" x14ac:dyDescent="0.3">
      <c r="AE1202" s="71"/>
    </row>
    <row r="1203" spans="31:31" ht="15.75" x14ac:dyDescent="0.3">
      <c r="AE1203" s="71"/>
    </row>
    <row r="1204" spans="31:31" ht="15.75" x14ac:dyDescent="0.3">
      <c r="AE1204" s="71"/>
    </row>
    <row r="1205" spans="31:31" ht="15.75" x14ac:dyDescent="0.3">
      <c r="AE1205" s="71"/>
    </row>
    <row r="1206" spans="31:31" ht="15.75" x14ac:dyDescent="0.3">
      <c r="AE1206" s="71"/>
    </row>
    <row r="1207" spans="31:31" ht="15.75" x14ac:dyDescent="0.3">
      <c r="AE1207" s="71"/>
    </row>
    <row r="1208" spans="31:31" ht="15.75" x14ac:dyDescent="0.3">
      <c r="AE1208" s="71"/>
    </row>
    <row r="1209" spans="31:31" ht="15.75" x14ac:dyDescent="0.3">
      <c r="AE1209" s="71"/>
    </row>
    <row r="1210" spans="31:31" ht="15.75" x14ac:dyDescent="0.3">
      <c r="AE1210" s="71"/>
    </row>
    <row r="1211" spans="31:31" ht="15.75" x14ac:dyDescent="0.3">
      <c r="AE1211" s="71"/>
    </row>
    <row r="1212" spans="31:31" ht="15.75" x14ac:dyDescent="0.3">
      <c r="AE1212" s="71"/>
    </row>
    <row r="1213" spans="31:31" ht="15.75" x14ac:dyDescent="0.3">
      <c r="AE1213" s="71"/>
    </row>
    <row r="1214" spans="31:31" ht="15.75" x14ac:dyDescent="0.3">
      <c r="AE1214" s="71"/>
    </row>
    <row r="1215" spans="31:31" ht="15.75" x14ac:dyDescent="0.3">
      <c r="AE1215" s="71"/>
    </row>
    <row r="1216" spans="31:31" ht="15.75" x14ac:dyDescent="0.3">
      <c r="AE1216" s="71"/>
    </row>
    <row r="1217" spans="31:31" ht="15.75" x14ac:dyDescent="0.3">
      <c r="AE1217" s="71"/>
    </row>
    <row r="1218" spans="31:31" ht="15.75" x14ac:dyDescent="0.3">
      <c r="AE1218" s="71"/>
    </row>
    <row r="1219" spans="31:31" ht="15.75" x14ac:dyDescent="0.3">
      <c r="AE1219" s="71"/>
    </row>
    <row r="1220" spans="31:31" ht="15.75" x14ac:dyDescent="0.3">
      <c r="AE1220" s="71"/>
    </row>
    <row r="1221" spans="31:31" ht="15.75" x14ac:dyDescent="0.3">
      <c r="AE1221" s="71"/>
    </row>
    <row r="1222" spans="31:31" ht="15.75" x14ac:dyDescent="0.3">
      <c r="AE1222" s="71"/>
    </row>
    <row r="1223" spans="31:31" ht="15.75" x14ac:dyDescent="0.3">
      <c r="AE1223" s="71"/>
    </row>
    <row r="1224" spans="31:31" ht="15.75" x14ac:dyDescent="0.3">
      <c r="AE1224" s="71"/>
    </row>
    <row r="1225" spans="31:31" ht="15.75" x14ac:dyDescent="0.3">
      <c r="AE1225" s="71"/>
    </row>
    <row r="1226" spans="31:31" ht="15.75" x14ac:dyDescent="0.3">
      <c r="AE1226" s="71"/>
    </row>
    <row r="1227" spans="31:31" ht="15.75" x14ac:dyDescent="0.3">
      <c r="AE1227" s="71"/>
    </row>
    <row r="1228" spans="31:31" ht="15.75" x14ac:dyDescent="0.3">
      <c r="AE1228" s="71"/>
    </row>
    <row r="1229" spans="31:31" ht="15.75" x14ac:dyDescent="0.3">
      <c r="AE1229" s="71"/>
    </row>
    <row r="1230" spans="31:31" ht="15.75" x14ac:dyDescent="0.3">
      <c r="AE1230" s="71"/>
    </row>
    <row r="1231" spans="31:31" ht="15.75" x14ac:dyDescent="0.3">
      <c r="AE1231" s="71"/>
    </row>
    <row r="1232" spans="31:31" ht="15.75" x14ac:dyDescent="0.3">
      <c r="AE1232" s="71"/>
    </row>
    <row r="1233" spans="31:31" ht="15.75" x14ac:dyDescent="0.3">
      <c r="AE1233" s="71"/>
    </row>
    <row r="1234" spans="31:31" ht="15.75" x14ac:dyDescent="0.3">
      <c r="AE1234" s="71"/>
    </row>
    <row r="1235" spans="31:31" ht="15.75" x14ac:dyDescent="0.3">
      <c r="AE1235" s="71"/>
    </row>
    <row r="1236" spans="31:31" ht="15.75" x14ac:dyDescent="0.3">
      <c r="AE1236" s="71"/>
    </row>
    <row r="1237" spans="31:31" ht="15.75" x14ac:dyDescent="0.3">
      <c r="AE1237" s="71"/>
    </row>
    <row r="1238" spans="31:31" ht="15.75" x14ac:dyDescent="0.3">
      <c r="AE1238" s="71"/>
    </row>
    <row r="1239" spans="31:31" ht="15.75" x14ac:dyDescent="0.3">
      <c r="AE1239" s="71"/>
    </row>
    <row r="1240" spans="31:31" ht="15.75" x14ac:dyDescent="0.3">
      <c r="AE1240" s="71"/>
    </row>
    <row r="1241" spans="31:31" ht="15.75" x14ac:dyDescent="0.3">
      <c r="AE1241" s="71"/>
    </row>
    <row r="1242" spans="31:31" ht="15.75" x14ac:dyDescent="0.3">
      <c r="AE1242" s="71"/>
    </row>
    <row r="1243" spans="31:31" ht="15.75" x14ac:dyDescent="0.3">
      <c r="AE1243" s="71"/>
    </row>
    <row r="1244" spans="31:31" ht="15.75" x14ac:dyDescent="0.3">
      <c r="AE1244" s="71"/>
    </row>
    <row r="1245" spans="31:31" ht="15.75" x14ac:dyDescent="0.3">
      <c r="AE1245" s="71"/>
    </row>
    <row r="1246" spans="31:31" ht="15.75" x14ac:dyDescent="0.3">
      <c r="AE1246" s="71"/>
    </row>
    <row r="1247" spans="31:31" ht="15.75" x14ac:dyDescent="0.3">
      <c r="AE1247" s="71"/>
    </row>
    <row r="1248" spans="31:31" ht="15.75" x14ac:dyDescent="0.3">
      <c r="AE1248" s="71"/>
    </row>
    <row r="1249" spans="31:31" ht="15.75" x14ac:dyDescent="0.3">
      <c r="AE1249" s="71"/>
    </row>
    <row r="1250" spans="31:31" ht="15.75" x14ac:dyDescent="0.3">
      <c r="AE1250" s="71"/>
    </row>
    <row r="1251" spans="31:31" ht="15.75" x14ac:dyDescent="0.3">
      <c r="AE1251" s="71"/>
    </row>
    <row r="1252" spans="31:31" ht="15.75" x14ac:dyDescent="0.3">
      <c r="AE1252" s="71"/>
    </row>
    <row r="1253" spans="31:31" ht="15.75" x14ac:dyDescent="0.3">
      <c r="AE1253" s="71"/>
    </row>
    <row r="1254" spans="31:31" ht="15.75" x14ac:dyDescent="0.3">
      <c r="AE1254" s="71"/>
    </row>
    <row r="1255" spans="31:31" ht="15.75" x14ac:dyDescent="0.3">
      <c r="AE1255" s="71"/>
    </row>
    <row r="1256" spans="31:31" ht="15.75" x14ac:dyDescent="0.3">
      <c r="AE1256" s="71"/>
    </row>
    <row r="1257" spans="31:31" ht="15.75" x14ac:dyDescent="0.3">
      <c r="AE1257" s="71"/>
    </row>
    <row r="1258" spans="31:31" ht="15.75" x14ac:dyDescent="0.3">
      <c r="AE1258" s="71"/>
    </row>
    <row r="1259" spans="31:31" ht="15.75" x14ac:dyDescent="0.3">
      <c r="AE1259" s="71"/>
    </row>
    <row r="1260" spans="31:31" ht="15.75" x14ac:dyDescent="0.3">
      <c r="AE1260" s="71"/>
    </row>
    <row r="1261" spans="31:31" ht="15.75" x14ac:dyDescent="0.3">
      <c r="AE1261" s="71"/>
    </row>
    <row r="1262" spans="31:31" ht="15.75" x14ac:dyDescent="0.3">
      <c r="AE1262" s="71"/>
    </row>
    <row r="1263" spans="31:31" ht="15.75" x14ac:dyDescent="0.3">
      <c r="AE1263" s="71"/>
    </row>
    <row r="1264" spans="31:31" ht="15.75" x14ac:dyDescent="0.3">
      <c r="AE1264" s="71"/>
    </row>
    <row r="1265" spans="31:31" ht="15.75" x14ac:dyDescent="0.3">
      <c r="AE1265" s="71"/>
    </row>
    <row r="1266" spans="31:31" ht="15.75" x14ac:dyDescent="0.3">
      <c r="AE1266" s="71"/>
    </row>
    <row r="1267" spans="31:31" ht="15.75" x14ac:dyDescent="0.3">
      <c r="AE1267" s="71"/>
    </row>
    <row r="1268" spans="31:31" ht="15.75" x14ac:dyDescent="0.3">
      <c r="AE1268" s="71"/>
    </row>
    <row r="1269" spans="31:31" ht="15.75" x14ac:dyDescent="0.3">
      <c r="AE1269" s="71"/>
    </row>
    <row r="1270" spans="31:31" ht="15.75" x14ac:dyDescent="0.3">
      <c r="AE1270" s="71"/>
    </row>
    <row r="1271" spans="31:31" ht="15.75" x14ac:dyDescent="0.3">
      <c r="AE1271" s="71"/>
    </row>
    <row r="1272" spans="31:31" ht="15.75" x14ac:dyDescent="0.3">
      <c r="AE1272" s="71"/>
    </row>
    <row r="1273" spans="31:31" ht="15.75" x14ac:dyDescent="0.3">
      <c r="AE1273" s="71"/>
    </row>
    <row r="1274" spans="31:31" ht="15.75" x14ac:dyDescent="0.3">
      <c r="AE1274" s="71"/>
    </row>
    <row r="1275" spans="31:31" ht="15.75" x14ac:dyDescent="0.3">
      <c r="AE1275" s="71"/>
    </row>
    <row r="1276" spans="31:31" ht="15.75" x14ac:dyDescent="0.3">
      <c r="AE1276" s="71"/>
    </row>
    <row r="1277" spans="31:31" ht="15.75" x14ac:dyDescent="0.3">
      <c r="AE1277" s="71"/>
    </row>
    <row r="1278" spans="31:31" ht="15.75" x14ac:dyDescent="0.3">
      <c r="AE1278" s="71"/>
    </row>
    <row r="1279" spans="31:31" ht="15.75" x14ac:dyDescent="0.3">
      <c r="AE1279" s="71"/>
    </row>
    <row r="1280" spans="31:31" ht="15.75" x14ac:dyDescent="0.3">
      <c r="AE1280" s="71"/>
    </row>
    <row r="1281" spans="31:31" ht="15.75" x14ac:dyDescent="0.3">
      <c r="AE1281" s="71"/>
    </row>
    <row r="1282" spans="31:31" ht="15.75" x14ac:dyDescent="0.3">
      <c r="AE1282" s="71"/>
    </row>
    <row r="1283" spans="31:31" ht="15.75" x14ac:dyDescent="0.3">
      <c r="AE1283" s="71"/>
    </row>
    <row r="1284" spans="31:31" ht="15.75" x14ac:dyDescent="0.3">
      <c r="AE1284" s="71"/>
    </row>
    <row r="1285" spans="31:31" ht="15.75" x14ac:dyDescent="0.3">
      <c r="AE1285" s="71"/>
    </row>
    <row r="1286" spans="31:31" ht="15.75" x14ac:dyDescent="0.3">
      <c r="AE1286" s="71"/>
    </row>
    <row r="1287" spans="31:31" ht="15.75" x14ac:dyDescent="0.3">
      <c r="AE1287" s="71"/>
    </row>
    <row r="1288" spans="31:31" ht="15.75" x14ac:dyDescent="0.3">
      <c r="AE1288" s="71"/>
    </row>
    <row r="1289" spans="31:31" ht="15.75" x14ac:dyDescent="0.3">
      <c r="AE1289" s="71"/>
    </row>
    <row r="1290" spans="31:31" ht="15.75" x14ac:dyDescent="0.3">
      <c r="AE1290" s="71"/>
    </row>
    <row r="1291" spans="31:31" ht="15.75" x14ac:dyDescent="0.3">
      <c r="AE1291" s="71"/>
    </row>
    <row r="1292" spans="31:31" ht="15.75" x14ac:dyDescent="0.3">
      <c r="AE1292" s="71"/>
    </row>
    <row r="1293" spans="31:31" ht="15.75" x14ac:dyDescent="0.3">
      <c r="AE1293" s="71"/>
    </row>
    <row r="1294" spans="31:31" ht="15.75" x14ac:dyDescent="0.3">
      <c r="AE1294" s="71"/>
    </row>
    <row r="1295" spans="31:31" ht="15.75" x14ac:dyDescent="0.3">
      <c r="AE1295" s="71"/>
    </row>
    <row r="1296" spans="31:31" ht="15.75" x14ac:dyDescent="0.3">
      <c r="AE1296" s="71"/>
    </row>
    <row r="1297" spans="31:31" ht="15.75" x14ac:dyDescent="0.3">
      <c r="AE1297" s="71"/>
    </row>
    <row r="1298" spans="31:31" ht="15.75" x14ac:dyDescent="0.3">
      <c r="AE1298" s="71"/>
    </row>
    <row r="1299" spans="31:31" ht="15.75" x14ac:dyDescent="0.3">
      <c r="AE1299" s="71"/>
    </row>
    <row r="1300" spans="31:31" ht="15.75" x14ac:dyDescent="0.3">
      <c r="AE1300" s="71"/>
    </row>
    <row r="1301" spans="31:31" ht="15.75" x14ac:dyDescent="0.3">
      <c r="AE1301" s="71"/>
    </row>
    <row r="1302" spans="31:31" ht="15.75" x14ac:dyDescent="0.3">
      <c r="AE1302" s="71"/>
    </row>
    <row r="1303" spans="31:31" ht="15.75" x14ac:dyDescent="0.3">
      <c r="AE1303" s="71"/>
    </row>
    <row r="1304" spans="31:31" ht="15.75" x14ac:dyDescent="0.3">
      <c r="AE1304" s="71"/>
    </row>
    <row r="1305" spans="31:31" ht="15.75" x14ac:dyDescent="0.3">
      <c r="AE1305" s="71"/>
    </row>
    <row r="1306" spans="31:31" ht="15.75" x14ac:dyDescent="0.3">
      <c r="AE1306" s="71"/>
    </row>
    <row r="1307" spans="31:31" ht="15.75" x14ac:dyDescent="0.3">
      <c r="AE1307" s="71"/>
    </row>
    <row r="1308" spans="31:31" ht="15.75" x14ac:dyDescent="0.3">
      <c r="AE1308" s="71"/>
    </row>
    <row r="1309" spans="31:31" ht="15.75" x14ac:dyDescent="0.3">
      <c r="AE1309" s="71"/>
    </row>
    <row r="1310" spans="31:31" ht="15.75" x14ac:dyDescent="0.3">
      <c r="AE1310" s="71"/>
    </row>
    <row r="1311" spans="31:31" ht="15.75" x14ac:dyDescent="0.3">
      <c r="AE1311" s="71"/>
    </row>
    <row r="1312" spans="31:31" ht="15.75" x14ac:dyDescent="0.3">
      <c r="AE1312" s="71"/>
    </row>
    <row r="1313" spans="31:31" ht="15.75" x14ac:dyDescent="0.3">
      <c r="AE1313" s="71"/>
    </row>
    <row r="1314" spans="31:31" ht="15.75" x14ac:dyDescent="0.3">
      <c r="AE1314" s="71"/>
    </row>
    <row r="1315" spans="31:31" ht="15.75" x14ac:dyDescent="0.3">
      <c r="AE1315" s="71"/>
    </row>
    <row r="1316" spans="31:31" ht="15.75" x14ac:dyDescent="0.3">
      <c r="AE1316" s="71"/>
    </row>
    <row r="1317" spans="31:31" ht="15.75" x14ac:dyDescent="0.3">
      <c r="AE1317" s="71"/>
    </row>
    <row r="1318" spans="31:31" ht="15.75" x14ac:dyDescent="0.3">
      <c r="AE1318" s="71"/>
    </row>
    <row r="1319" spans="31:31" ht="15.75" x14ac:dyDescent="0.3">
      <c r="AE1319" s="71"/>
    </row>
    <row r="1320" spans="31:31" ht="15.75" x14ac:dyDescent="0.3">
      <c r="AE1320" s="71"/>
    </row>
    <row r="1321" spans="31:31" ht="15.75" x14ac:dyDescent="0.3">
      <c r="AE1321" s="71"/>
    </row>
    <row r="1322" spans="31:31" ht="15.75" x14ac:dyDescent="0.3">
      <c r="AE1322" s="71"/>
    </row>
    <row r="1323" spans="31:31" ht="15.75" x14ac:dyDescent="0.3">
      <c r="AE1323" s="71"/>
    </row>
    <row r="1324" spans="31:31" ht="15.75" x14ac:dyDescent="0.3">
      <c r="AE1324" s="71"/>
    </row>
    <row r="1325" spans="31:31" ht="15.75" x14ac:dyDescent="0.3">
      <c r="AE1325" s="71"/>
    </row>
    <row r="1326" spans="31:31" ht="15.75" x14ac:dyDescent="0.3">
      <c r="AE1326" s="71"/>
    </row>
    <row r="1327" spans="31:31" ht="15.75" x14ac:dyDescent="0.3">
      <c r="AE1327" s="71"/>
    </row>
    <row r="1328" spans="31:31" ht="15.75" x14ac:dyDescent="0.3">
      <c r="AE1328" s="71"/>
    </row>
    <row r="1329" spans="31:31" ht="15.75" x14ac:dyDescent="0.3">
      <c r="AE1329" s="71"/>
    </row>
    <row r="1330" spans="31:31" ht="15.75" x14ac:dyDescent="0.3">
      <c r="AE1330" s="71"/>
    </row>
    <row r="1331" spans="31:31" ht="15.75" x14ac:dyDescent="0.3">
      <c r="AE1331" s="71"/>
    </row>
    <row r="1332" spans="31:31" ht="15.75" x14ac:dyDescent="0.3">
      <c r="AE1332" s="71"/>
    </row>
    <row r="1333" spans="31:31" ht="15.75" x14ac:dyDescent="0.3">
      <c r="AE1333" s="71"/>
    </row>
    <row r="1334" spans="31:31" ht="15.75" x14ac:dyDescent="0.3">
      <c r="AE1334" s="71"/>
    </row>
    <row r="1335" spans="31:31" ht="15.75" x14ac:dyDescent="0.3">
      <c r="AE1335" s="71"/>
    </row>
    <row r="1336" spans="31:31" ht="15.75" x14ac:dyDescent="0.3">
      <c r="AE1336" s="71"/>
    </row>
    <row r="1337" spans="31:31" ht="15.75" x14ac:dyDescent="0.3">
      <c r="AE1337" s="71"/>
    </row>
    <row r="1338" spans="31:31" ht="15.75" x14ac:dyDescent="0.3">
      <c r="AE1338" s="71"/>
    </row>
    <row r="1339" spans="31:31" ht="15.75" x14ac:dyDescent="0.3">
      <c r="AE1339" s="71"/>
    </row>
    <row r="1340" spans="31:31" ht="15.75" x14ac:dyDescent="0.3">
      <c r="AE1340" s="71"/>
    </row>
    <row r="1341" spans="31:31" ht="15.75" x14ac:dyDescent="0.3">
      <c r="AE1341" s="71"/>
    </row>
    <row r="1342" spans="31:31" ht="15.75" x14ac:dyDescent="0.3">
      <c r="AE1342" s="71"/>
    </row>
    <row r="1343" spans="31:31" ht="15.75" x14ac:dyDescent="0.3">
      <c r="AE1343" s="71"/>
    </row>
    <row r="1344" spans="31:31" ht="15.75" x14ac:dyDescent="0.3">
      <c r="AE1344" s="71"/>
    </row>
    <row r="1345" spans="31:31" ht="15.75" x14ac:dyDescent="0.3">
      <c r="AE1345" s="71"/>
    </row>
    <row r="1346" spans="31:31" ht="15.75" x14ac:dyDescent="0.3">
      <c r="AE1346" s="71"/>
    </row>
    <row r="1347" spans="31:31" ht="15.75" x14ac:dyDescent="0.3">
      <c r="AE1347" s="71"/>
    </row>
    <row r="1348" spans="31:31" ht="15.75" x14ac:dyDescent="0.3">
      <c r="AE1348" s="71"/>
    </row>
    <row r="1349" spans="31:31" ht="15.75" x14ac:dyDescent="0.3">
      <c r="AE1349" s="71"/>
    </row>
    <row r="1350" spans="31:31" ht="15.75" x14ac:dyDescent="0.3">
      <c r="AE1350" s="71"/>
    </row>
    <row r="1351" spans="31:31" ht="15.75" x14ac:dyDescent="0.3">
      <c r="AE1351" s="71"/>
    </row>
    <row r="1352" spans="31:31" ht="15.75" x14ac:dyDescent="0.3">
      <c r="AE1352" s="71"/>
    </row>
    <row r="1353" spans="31:31" ht="15.75" x14ac:dyDescent="0.3">
      <c r="AE1353" s="71"/>
    </row>
    <row r="1354" spans="31:31" ht="15.75" x14ac:dyDescent="0.3">
      <c r="AE1354" s="71"/>
    </row>
    <row r="1355" spans="31:31" ht="15.75" x14ac:dyDescent="0.3">
      <c r="AE1355" s="71"/>
    </row>
    <row r="1356" spans="31:31" ht="15.75" x14ac:dyDescent="0.3">
      <c r="AE1356" s="71"/>
    </row>
    <row r="1357" spans="31:31" ht="15.75" x14ac:dyDescent="0.3">
      <c r="AE1357" s="71"/>
    </row>
    <row r="1358" spans="31:31" ht="15.75" x14ac:dyDescent="0.3">
      <c r="AE1358" s="71"/>
    </row>
    <row r="1359" spans="31:31" ht="15.75" x14ac:dyDescent="0.3">
      <c r="AE1359" s="71"/>
    </row>
    <row r="1360" spans="31:31" ht="15.75" x14ac:dyDescent="0.3">
      <c r="AE1360" s="71"/>
    </row>
    <row r="1361" spans="31:31" ht="15.75" x14ac:dyDescent="0.3">
      <c r="AE1361" s="71"/>
    </row>
    <row r="1362" spans="31:31" ht="15.75" x14ac:dyDescent="0.3">
      <c r="AE1362" s="71"/>
    </row>
    <row r="1363" spans="31:31" ht="15.75" x14ac:dyDescent="0.3">
      <c r="AE1363" s="71"/>
    </row>
    <row r="1364" spans="31:31" ht="15.75" x14ac:dyDescent="0.3">
      <c r="AE1364" s="71"/>
    </row>
    <row r="1365" spans="31:31" ht="15.75" x14ac:dyDescent="0.3">
      <c r="AE1365" s="71"/>
    </row>
    <row r="1366" spans="31:31" ht="15.75" x14ac:dyDescent="0.3">
      <c r="AE1366" s="71"/>
    </row>
    <row r="1367" spans="31:31" ht="15.75" x14ac:dyDescent="0.3">
      <c r="AE1367" s="71"/>
    </row>
    <row r="1368" spans="31:31" ht="15.75" x14ac:dyDescent="0.3">
      <c r="AE1368" s="71"/>
    </row>
    <row r="1369" spans="31:31" ht="15.75" x14ac:dyDescent="0.3">
      <c r="AE1369" s="71"/>
    </row>
    <row r="1370" spans="31:31" ht="15.75" x14ac:dyDescent="0.3">
      <c r="AE1370" s="71"/>
    </row>
    <row r="1371" spans="31:31" ht="15.75" x14ac:dyDescent="0.3">
      <c r="AE1371" s="71"/>
    </row>
    <row r="1372" spans="31:31" ht="15.75" x14ac:dyDescent="0.3">
      <c r="AE1372" s="71"/>
    </row>
    <row r="1373" spans="31:31" ht="15.75" x14ac:dyDescent="0.3">
      <c r="AE1373" s="71"/>
    </row>
    <row r="1374" spans="31:31" ht="15.75" x14ac:dyDescent="0.3">
      <c r="AE1374" s="71"/>
    </row>
    <row r="1375" spans="31:31" ht="15.75" x14ac:dyDescent="0.3">
      <c r="AE1375" s="71"/>
    </row>
    <row r="1376" spans="31:31" ht="15.75" x14ac:dyDescent="0.3">
      <c r="AE1376" s="71"/>
    </row>
    <row r="1377" spans="31:31" ht="15.75" x14ac:dyDescent="0.3">
      <c r="AE1377" s="71"/>
    </row>
    <row r="1378" spans="31:31" ht="15.75" x14ac:dyDescent="0.3">
      <c r="AE1378" s="71"/>
    </row>
    <row r="1379" spans="31:31" ht="15.75" x14ac:dyDescent="0.3">
      <c r="AE1379" s="71"/>
    </row>
    <row r="1380" spans="31:31" ht="15.75" x14ac:dyDescent="0.3">
      <c r="AE1380" s="71"/>
    </row>
    <row r="1381" spans="31:31" ht="15.75" x14ac:dyDescent="0.3">
      <c r="AE1381" s="71"/>
    </row>
    <row r="1382" spans="31:31" ht="15.75" x14ac:dyDescent="0.3">
      <c r="AE1382" s="71"/>
    </row>
    <row r="1383" spans="31:31" ht="15.75" x14ac:dyDescent="0.3">
      <c r="AE1383" s="71"/>
    </row>
    <row r="1384" spans="31:31" ht="15.75" x14ac:dyDescent="0.3">
      <c r="AE1384" s="71"/>
    </row>
    <row r="1385" spans="31:31" ht="15.75" x14ac:dyDescent="0.3">
      <c r="AE1385" s="71"/>
    </row>
    <row r="1386" spans="31:31" ht="15.75" x14ac:dyDescent="0.3">
      <c r="AE1386" s="71"/>
    </row>
    <row r="1387" spans="31:31" ht="15.75" x14ac:dyDescent="0.3">
      <c r="AE1387" s="71"/>
    </row>
    <row r="1388" spans="31:31" ht="15.75" x14ac:dyDescent="0.3">
      <c r="AE1388" s="71"/>
    </row>
    <row r="1389" spans="31:31" ht="15.75" x14ac:dyDescent="0.3">
      <c r="AE1389" s="71"/>
    </row>
    <row r="1390" spans="31:31" ht="15.75" x14ac:dyDescent="0.3">
      <c r="AE1390" s="71"/>
    </row>
    <row r="1391" spans="31:31" ht="15.75" x14ac:dyDescent="0.3">
      <c r="AE1391" s="71"/>
    </row>
    <row r="1392" spans="31:31" ht="15.75" x14ac:dyDescent="0.3">
      <c r="AE1392" s="71"/>
    </row>
    <row r="1393" spans="31:31" ht="15.75" x14ac:dyDescent="0.3">
      <c r="AE1393" s="71"/>
    </row>
    <row r="1394" spans="31:31" ht="15.75" x14ac:dyDescent="0.3">
      <c r="AE1394" s="71"/>
    </row>
    <row r="1395" spans="31:31" ht="15.75" x14ac:dyDescent="0.3">
      <c r="AE1395" s="71"/>
    </row>
    <row r="1396" spans="31:31" ht="15.75" x14ac:dyDescent="0.3">
      <c r="AE1396" s="71"/>
    </row>
    <row r="1397" spans="31:31" ht="15.75" x14ac:dyDescent="0.3">
      <c r="AE1397" s="71"/>
    </row>
    <row r="1398" spans="31:31" ht="15.75" x14ac:dyDescent="0.3">
      <c r="AE1398" s="71"/>
    </row>
    <row r="1399" spans="31:31" ht="15.75" x14ac:dyDescent="0.3">
      <c r="AE1399" s="71"/>
    </row>
    <row r="1400" spans="31:31" ht="15.75" x14ac:dyDescent="0.3">
      <c r="AE1400" s="71"/>
    </row>
    <row r="1401" spans="31:31" ht="15.75" x14ac:dyDescent="0.3">
      <c r="AE1401" s="71"/>
    </row>
    <row r="1402" spans="31:31" ht="15.75" x14ac:dyDescent="0.3">
      <c r="AE1402" s="71"/>
    </row>
    <row r="1403" spans="31:31" ht="15.75" x14ac:dyDescent="0.3">
      <c r="AE1403" s="71"/>
    </row>
    <row r="1404" spans="31:31" ht="15.75" x14ac:dyDescent="0.3">
      <c r="AE1404" s="71"/>
    </row>
    <row r="1405" spans="31:31" ht="15.75" x14ac:dyDescent="0.3">
      <c r="AE1405" s="71"/>
    </row>
    <row r="1406" spans="31:31" ht="15.75" x14ac:dyDescent="0.3">
      <c r="AE1406" s="71"/>
    </row>
    <row r="1407" spans="31:31" ht="15.75" x14ac:dyDescent="0.3">
      <c r="AE1407" s="71"/>
    </row>
    <row r="1408" spans="31:31" ht="15.75" x14ac:dyDescent="0.3">
      <c r="AE1408" s="71"/>
    </row>
    <row r="1409" spans="31:31" ht="15.75" x14ac:dyDescent="0.3">
      <c r="AE1409" s="71"/>
    </row>
    <row r="1410" spans="31:31" ht="15.75" x14ac:dyDescent="0.3">
      <c r="AE1410" s="71"/>
    </row>
    <row r="1411" spans="31:31" ht="15.75" x14ac:dyDescent="0.3">
      <c r="AE1411" s="71"/>
    </row>
    <row r="1412" spans="31:31" ht="15.75" x14ac:dyDescent="0.3">
      <c r="AE1412" s="71"/>
    </row>
    <row r="1413" spans="31:31" ht="15.75" x14ac:dyDescent="0.3">
      <c r="AE1413" s="71"/>
    </row>
    <row r="1414" spans="31:31" ht="15.75" x14ac:dyDescent="0.3">
      <c r="AE1414" s="71"/>
    </row>
    <row r="1415" spans="31:31" ht="15.75" x14ac:dyDescent="0.3">
      <c r="AE1415" s="71"/>
    </row>
    <row r="1416" spans="31:31" ht="15.75" x14ac:dyDescent="0.3">
      <c r="AE1416" s="71"/>
    </row>
    <row r="1417" spans="31:31" ht="15.75" x14ac:dyDescent="0.3">
      <c r="AE1417" s="71"/>
    </row>
    <row r="1418" spans="31:31" ht="15.75" x14ac:dyDescent="0.3">
      <c r="AE1418" s="71"/>
    </row>
    <row r="1419" spans="31:31" ht="15.75" x14ac:dyDescent="0.3">
      <c r="AE1419" s="71"/>
    </row>
    <row r="1420" spans="31:31" ht="15.75" x14ac:dyDescent="0.3">
      <c r="AE1420" s="71"/>
    </row>
    <row r="1421" spans="31:31" ht="15.75" x14ac:dyDescent="0.3">
      <c r="AE1421" s="71"/>
    </row>
    <row r="1422" spans="31:31" ht="15.75" x14ac:dyDescent="0.3">
      <c r="AE1422" s="71"/>
    </row>
    <row r="1423" spans="31:31" ht="15.75" x14ac:dyDescent="0.3">
      <c r="AE1423" s="71"/>
    </row>
    <row r="1424" spans="31:31" ht="15.75" x14ac:dyDescent="0.3">
      <c r="AE1424" s="71"/>
    </row>
    <row r="1425" spans="31:31" ht="15.75" x14ac:dyDescent="0.3">
      <c r="AE1425" s="71"/>
    </row>
    <row r="1426" spans="31:31" ht="15.75" x14ac:dyDescent="0.3">
      <c r="AE1426" s="71"/>
    </row>
    <row r="1427" spans="31:31" ht="15.75" x14ac:dyDescent="0.3">
      <c r="AE1427" s="71"/>
    </row>
    <row r="1428" spans="31:31" ht="15.75" x14ac:dyDescent="0.3">
      <c r="AE1428" s="71"/>
    </row>
    <row r="1429" spans="31:31" ht="15.75" x14ac:dyDescent="0.3">
      <c r="AE1429" s="71"/>
    </row>
    <row r="1430" spans="31:31" ht="15.75" x14ac:dyDescent="0.3">
      <c r="AE1430" s="71"/>
    </row>
    <row r="1431" spans="31:31" ht="15.75" x14ac:dyDescent="0.3">
      <c r="AE1431" s="71"/>
    </row>
    <row r="1432" spans="31:31" ht="15.75" x14ac:dyDescent="0.3">
      <c r="AE1432" s="71"/>
    </row>
    <row r="1433" spans="31:31" ht="15.75" x14ac:dyDescent="0.3">
      <c r="AE1433" s="71"/>
    </row>
    <row r="1434" spans="31:31" ht="15.75" x14ac:dyDescent="0.3">
      <c r="AE1434" s="71"/>
    </row>
    <row r="1435" spans="31:31" ht="15.75" x14ac:dyDescent="0.3">
      <c r="AE1435" s="71"/>
    </row>
    <row r="1436" spans="31:31" ht="15.75" x14ac:dyDescent="0.3">
      <c r="AE1436" s="71"/>
    </row>
    <row r="1437" spans="31:31" ht="15.75" x14ac:dyDescent="0.3">
      <c r="AE1437" s="71"/>
    </row>
    <row r="1438" spans="31:31" ht="15.75" x14ac:dyDescent="0.3">
      <c r="AE1438" s="71"/>
    </row>
    <row r="1439" spans="31:31" ht="15.75" x14ac:dyDescent="0.3">
      <c r="AE1439" s="71"/>
    </row>
    <row r="1440" spans="31:31" ht="15.75" x14ac:dyDescent="0.3">
      <c r="AE1440" s="71"/>
    </row>
    <row r="1441" spans="31:31" ht="15.75" x14ac:dyDescent="0.3">
      <c r="AE1441" s="71"/>
    </row>
    <row r="1442" spans="31:31" ht="15.75" x14ac:dyDescent="0.3">
      <c r="AE1442" s="71"/>
    </row>
    <row r="1443" spans="31:31" ht="15.75" x14ac:dyDescent="0.3">
      <c r="AE1443" s="71"/>
    </row>
    <row r="1444" spans="31:31" ht="15.75" x14ac:dyDescent="0.3">
      <c r="AE1444" s="71"/>
    </row>
    <row r="1445" spans="31:31" ht="15.75" x14ac:dyDescent="0.3">
      <c r="AE1445" s="71"/>
    </row>
    <row r="1446" spans="31:31" ht="15.75" x14ac:dyDescent="0.3">
      <c r="AE1446" s="71"/>
    </row>
    <row r="1447" spans="31:31" ht="15.75" x14ac:dyDescent="0.3">
      <c r="AE1447" s="71"/>
    </row>
    <row r="1448" spans="31:31" ht="15.75" x14ac:dyDescent="0.3">
      <c r="AE1448" s="71"/>
    </row>
    <row r="1449" spans="31:31" ht="15.75" x14ac:dyDescent="0.3">
      <c r="AE1449" s="71"/>
    </row>
    <row r="1450" spans="31:31" ht="15.75" x14ac:dyDescent="0.3">
      <c r="AE1450" s="71"/>
    </row>
    <row r="1451" spans="31:31" ht="15.75" x14ac:dyDescent="0.3">
      <c r="AE1451" s="71"/>
    </row>
    <row r="1452" spans="31:31" ht="15.75" x14ac:dyDescent="0.3">
      <c r="AE1452" s="71"/>
    </row>
    <row r="1453" spans="31:31" ht="15.75" x14ac:dyDescent="0.3">
      <c r="AE1453" s="71"/>
    </row>
    <row r="1454" spans="31:31" ht="15.75" x14ac:dyDescent="0.3">
      <c r="AE1454" s="71"/>
    </row>
    <row r="1455" spans="31:31" ht="15.75" x14ac:dyDescent="0.3">
      <c r="AE1455" s="71"/>
    </row>
    <row r="1456" spans="31:31" ht="15.75" x14ac:dyDescent="0.3">
      <c r="AE1456" s="71"/>
    </row>
    <row r="1457" spans="31:31" ht="15.75" x14ac:dyDescent="0.3">
      <c r="AE1457" s="71"/>
    </row>
    <row r="1458" spans="31:31" ht="15.75" x14ac:dyDescent="0.3">
      <c r="AE1458" s="71"/>
    </row>
    <row r="1459" spans="31:31" ht="15.75" x14ac:dyDescent="0.3">
      <c r="AE1459" s="71"/>
    </row>
    <row r="1460" spans="31:31" ht="15.75" x14ac:dyDescent="0.3">
      <c r="AE1460" s="71"/>
    </row>
    <row r="1461" spans="31:31" ht="15.75" x14ac:dyDescent="0.3">
      <c r="AE1461" s="71"/>
    </row>
    <row r="1462" spans="31:31" ht="15.75" x14ac:dyDescent="0.3">
      <c r="AE1462" s="71"/>
    </row>
    <row r="1463" spans="31:31" ht="15.75" x14ac:dyDescent="0.3">
      <c r="AE1463" s="71"/>
    </row>
    <row r="1464" spans="31:31" ht="15.75" x14ac:dyDescent="0.3">
      <c r="AE1464" s="71"/>
    </row>
    <row r="1465" spans="31:31" ht="15.75" x14ac:dyDescent="0.3">
      <c r="AE1465" s="71"/>
    </row>
    <row r="1466" spans="31:31" ht="15.75" x14ac:dyDescent="0.3">
      <c r="AE1466" s="71"/>
    </row>
    <row r="1467" spans="31:31" ht="15.75" x14ac:dyDescent="0.3">
      <c r="AE1467" s="71"/>
    </row>
    <row r="1468" spans="31:31" ht="15.75" x14ac:dyDescent="0.3">
      <c r="AE1468" s="71"/>
    </row>
    <row r="1469" spans="31:31" ht="15.75" x14ac:dyDescent="0.3">
      <c r="AE1469" s="71"/>
    </row>
    <row r="1470" spans="31:31" ht="15.75" x14ac:dyDescent="0.3">
      <c r="AE1470" s="71"/>
    </row>
    <row r="1471" spans="31:31" ht="15.75" x14ac:dyDescent="0.3">
      <c r="AE1471" s="71"/>
    </row>
    <row r="1472" spans="31:31" ht="15.75" x14ac:dyDescent="0.3">
      <c r="AE1472" s="71"/>
    </row>
    <row r="1473" spans="31:31" ht="15.75" x14ac:dyDescent="0.3">
      <c r="AE1473" s="71"/>
    </row>
    <row r="1474" spans="31:31" ht="15.75" x14ac:dyDescent="0.3">
      <c r="AE1474" s="71"/>
    </row>
    <row r="1475" spans="31:31" ht="15.75" x14ac:dyDescent="0.3">
      <c r="AE1475" s="71"/>
    </row>
    <row r="1476" spans="31:31" ht="15.75" x14ac:dyDescent="0.3">
      <c r="AE1476" s="71"/>
    </row>
    <row r="1477" spans="31:31" ht="15.75" x14ac:dyDescent="0.3">
      <c r="AE1477" s="71"/>
    </row>
    <row r="1478" spans="31:31" ht="15.75" x14ac:dyDescent="0.3">
      <c r="AE1478" s="71"/>
    </row>
    <row r="1479" spans="31:31" ht="15.75" x14ac:dyDescent="0.3">
      <c r="AE1479" s="71"/>
    </row>
    <row r="1480" spans="31:31" ht="15.75" x14ac:dyDescent="0.3">
      <c r="AE1480" s="71"/>
    </row>
    <row r="1481" spans="31:31" ht="15.75" x14ac:dyDescent="0.3">
      <c r="AE1481" s="71"/>
    </row>
    <row r="1482" spans="31:31" ht="15.75" x14ac:dyDescent="0.3">
      <c r="AE1482" s="71"/>
    </row>
    <row r="1483" spans="31:31" ht="15.75" x14ac:dyDescent="0.3">
      <c r="AE1483" s="71"/>
    </row>
    <row r="1484" spans="31:31" ht="15.75" x14ac:dyDescent="0.3">
      <c r="AE1484" s="71"/>
    </row>
    <row r="1485" spans="31:31" ht="15.75" x14ac:dyDescent="0.3">
      <c r="AE1485" s="71"/>
    </row>
    <row r="1486" spans="31:31" ht="15.75" x14ac:dyDescent="0.3">
      <c r="AE1486" s="71"/>
    </row>
    <row r="1487" spans="31:31" ht="15.75" x14ac:dyDescent="0.3">
      <c r="AE1487" s="71"/>
    </row>
    <row r="1488" spans="31:31" ht="15.75" x14ac:dyDescent="0.3">
      <c r="AE1488" s="71"/>
    </row>
    <row r="1489" spans="31:31" ht="15.75" x14ac:dyDescent="0.3">
      <c r="AE1489" s="71"/>
    </row>
    <row r="1490" spans="31:31" ht="15.75" x14ac:dyDescent="0.3">
      <c r="AE1490" s="71"/>
    </row>
    <row r="1491" spans="31:31" ht="15.75" x14ac:dyDescent="0.3">
      <c r="AE1491" s="71"/>
    </row>
    <row r="1492" spans="31:31" ht="15.75" x14ac:dyDescent="0.3">
      <c r="AE1492" s="71"/>
    </row>
    <row r="1493" spans="31:31" ht="15.75" x14ac:dyDescent="0.3">
      <c r="AE1493" s="71"/>
    </row>
    <row r="1494" spans="31:31" ht="15.75" x14ac:dyDescent="0.3">
      <c r="AE1494" s="71"/>
    </row>
    <row r="1495" spans="31:31" ht="15.75" x14ac:dyDescent="0.3">
      <c r="AE1495" s="71"/>
    </row>
    <row r="1496" spans="31:31" ht="15.75" x14ac:dyDescent="0.3">
      <c r="AE1496" s="71"/>
    </row>
    <row r="1497" spans="31:31" ht="15.75" x14ac:dyDescent="0.3">
      <c r="AE1497" s="71"/>
    </row>
    <row r="1498" spans="31:31" ht="15.75" x14ac:dyDescent="0.3">
      <c r="AE1498" s="71"/>
    </row>
    <row r="1499" spans="31:31" ht="15.75" x14ac:dyDescent="0.3">
      <c r="AE1499" s="71"/>
    </row>
    <row r="1500" spans="31:31" ht="15.75" x14ac:dyDescent="0.3">
      <c r="AE1500" s="71"/>
    </row>
    <row r="1501" spans="31:31" ht="15.75" x14ac:dyDescent="0.3">
      <c r="AE1501" s="71"/>
    </row>
    <row r="1502" spans="31:31" ht="15.75" x14ac:dyDescent="0.3">
      <c r="AE1502" s="71"/>
    </row>
    <row r="1503" spans="31:31" ht="15.75" x14ac:dyDescent="0.3">
      <c r="AE1503" s="71"/>
    </row>
    <row r="1504" spans="31:31" ht="15.75" x14ac:dyDescent="0.3">
      <c r="AE1504" s="71"/>
    </row>
    <row r="1505" spans="31:31" ht="15.75" x14ac:dyDescent="0.3">
      <c r="AE1505" s="71"/>
    </row>
    <row r="1506" spans="31:31" ht="15.75" x14ac:dyDescent="0.3">
      <c r="AE1506" s="71"/>
    </row>
    <row r="1507" spans="31:31" ht="15.75" x14ac:dyDescent="0.3">
      <c r="AE1507" s="71"/>
    </row>
    <row r="1508" spans="31:31" ht="15.75" x14ac:dyDescent="0.3">
      <c r="AE1508" s="71"/>
    </row>
    <row r="1509" spans="31:31" ht="15.75" x14ac:dyDescent="0.3">
      <c r="AE1509" s="71"/>
    </row>
    <row r="1510" spans="31:31" ht="15.75" x14ac:dyDescent="0.3">
      <c r="AE1510" s="71"/>
    </row>
    <row r="1511" spans="31:31" ht="15.75" x14ac:dyDescent="0.3">
      <c r="AE1511" s="71"/>
    </row>
    <row r="1512" spans="31:31" ht="15.75" x14ac:dyDescent="0.3">
      <c r="AE1512" s="71"/>
    </row>
    <row r="1513" spans="31:31" ht="15.75" x14ac:dyDescent="0.3">
      <c r="AE1513" s="71"/>
    </row>
    <row r="1514" spans="31:31" ht="15.75" x14ac:dyDescent="0.3">
      <c r="AE1514" s="71"/>
    </row>
    <row r="1515" spans="31:31" ht="15.75" x14ac:dyDescent="0.3">
      <c r="AE1515" s="71"/>
    </row>
    <row r="1516" spans="31:31" ht="15.75" x14ac:dyDescent="0.3">
      <c r="AE1516" s="71"/>
    </row>
    <row r="1517" spans="31:31" ht="15.75" x14ac:dyDescent="0.3">
      <c r="AE1517" s="71"/>
    </row>
    <row r="1518" spans="31:31" ht="15.75" x14ac:dyDescent="0.3">
      <c r="AE1518" s="71"/>
    </row>
    <row r="1519" spans="31:31" ht="15.75" x14ac:dyDescent="0.3">
      <c r="AE1519" s="71"/>
    </row>
    <row r="1520" spans="31:31" ht="15.75" x14ac:dyDescent="0.3">
      <c r="AE1520" s="71"/>
    </row>
    <row r="1521" spans="31:31" ht="15.75" x14ac:dyDescent="0.3">
      <c r="AE1521" s="71"/>
    </row>
    <row r="1522" spans="31:31" ht="15.75" x14ac:dyDescent="0.3">
      <c r="AE1522" s="71"/>
    </row>
    <row r="1523" spans="31:31" ht="15.75" x14ac:dyDescent="0.3">
      <c r="AE1523" s="71"/>
    </row>
    <row r="1524" spans="31:31" ht="15.75" x14ac:dyDescent="0.3">
      <c r="AE1524" s="71"/>
    </row>
    <row r="1525" spans="31:31" ht="15.75" x14ac:dyDescent="0.3">
      <c r="AE1525" s="71"/>
    </row>
    <row r="1526" spans="31:31" ht="15.75" x14ac:dyDescent="0.3">
      <c r="AE1526" s="71"/>
    </row>
    <row r="1527" spans="31:31" ht="15.75" x14ac:dyDescent="0.3">
      <c r="AE1527" s="71"/>
    </row>
    <row r="1528" spans="31:31" ht="15.75" x14ac:dyDescent="0.3">
      <c r="AE1528" s="71"/>
    </row>
    <row r="1529" spans="31:31" ht="15.75" x14ac:dyDescent="0.3">
      <c r="AE1529" s="71"/>
    </row>
    <row r="1530" spans="31:31" ht="15.75" x14ac:dyDescent="0.3">
      <c r="AE1530" s="71"/>
    </row>
    <row r="1531" spans="31:31" ht="15.75" x14ac:dyDescent="0.3">
      <c r="AE1531" s="71"/>
    </row>
    <row r="1532" spans="31:31" ht="15.75" x14ac:dyDescent="0.3">
      <c r="AE1532" s="71"/>
    </row>
    <row r="1533" spans="31:31" ht="15.75" x14ac:dyDescent="0.3">
      <c r="AE1533" s="71"/>
    </row>
    <row r="1534" spans="31:31" ht="15.75" x14ac:dyDescent="0.3">
      <c r="AE1534" s="71"/>
    </row>
    <row r="1535" spans="31:31" ht="15.75" x14ac:dyDescent="0.3">
      <c r="AE1535" s="71"/>
    </row>
    <row r="1536" spans="31:31" ht="15.75" x14ac:dyDescent="0.3">
      <c r="AE1536" s="71"/>
    </row>
    <row r="1537" spans="31:31" ht="15.75" x14ac:dyDescent="0.3">
      <c r="AE1537" s="71"/>
    </row>
    <row r="1538" spans="31:31" ht="15.75" x14ac:dyDescent="0.3">
      <c r="AE1538" s="71"/>
    </row>
    <row r="1539" spans="31:31" ht="15.75" x14ac:dyDescent="0.3">
      <c r="AE1539" s="71"/>
    </row>
    <row r="1540" spans="31:31" ht="15.75" x14ac:dyDescent="0.3">
      <c r="AE1540" s="71"/>
    </row>
    <row r="1541" spans="31:31" ht="15.75" x14ac:dyDescent="0.3">
      <c r="AE1541" s="71"/>
    </row>
    <row r="1542" spans="31:31" ht="15.75" x14ac:dyDescent="0.3">
      <c r="AE1542" s="71"/>
    </row>
    <row r="1543" spans="31:31" ht="15.75" x14ac:dyDescent="0.3">
      <c r="AE1543" s="71"/>
    </row>
    <row r="1544" spans="31:31" ht="15.75" x14ac:dyDescent="0.3">
      <c r="AE1544" s="71"/>
    </row>
    <row r="1545" spans="31:31" ht="15.75" x14ac:dyDescent="0.3">
      <c r="AE1545" s="71"/>
    </row>
    <row r="1546" spans="31:31" ht="15.75" x14ac:dyDescent="0.3">
      <c r="AE1546" s="71"/>
    </row>
    <row r="1547" spans="31:31" ht="15.75" x14ac:dyDescent="0.3">
      <c r="AE1547" s="71"/>
    </row>
    <row r="1548" spans="31:31" ht="15.75" x14ac:dyDescent="0.3">
      <c r="AE1548" s="71"/>
    </row>
    <row r="1549" spans="31:31" ht="15.75" x14ac:dyDescent="0.3">
      <c r="AE1549" s="71"/>
    </row>
    <row r="1550" spans="31:31" ht="15.75" x14ac:dyDescent="0.3">
      <c r="AE1550" s="71"/>
    </row>
    <row r="1551" spans="31:31" ht="15.75" x14ac:dyDescent="0.3">
      <c r="AE1551" s="71"/>
    </row>
    <row r="1552" spans="31:31" ht="15.75" x14ac:dyDescent="0.3">
      <c r="AE1552" s="71"/>
    </row>
    <row r="1553" spans="31:31" ht="15.75" x14ac:dyDescent="0.3">
      <c r="AE1553" s="71"/>
    </row>
    <row r="1554" spans="31:31" ht="15.75" x14ac:dyDescent="0.3">
      <c r="AE1554" s="71"/>
    </row>
    <row r="1555" spans="31:31" ht="15.75" x14ac:dyDescent="0.3">
      <c r="AE1555" s="71"/>
    </row>
    <row r="1556" spans="31:31" ht="15.75" x14ac:dyDescent="0.3">
      <c r="AE1556" s="71"/>
    </row>
    <row r="1557" spans="31:31" ht="15.75" x14ac:dyDescent="0.3">
      <c r="AE1557" s="71"/>
    </row>
    <row r="1558" spans="31:31" ht="15.75" x14ac:dyDescent="0.3">
      <c r="AE1558" s="71"/>
    </row>
    <row r="1559" spans="31:31" ht="15.75" x14ac:dyDescent="0.3">
      <c r="AE1559" s="71"/>
    </row>
    <row r="1560" spans="31:31" ht="15.75" x14ac:dyDescent="0.3">
      <c r="AE1560" s="71"/>
    </row>
    <row r="1561" spans="31:31" ht="15.75" x14ac:dyDescent="0.3">
      <c r="AE1561" s="71"/>
    </row>
    <row r="1562" spans="31:31" ht="15.75" x14ac:dyDescent="0.3">
      <c r="AE1562" s="71"/>
    </row>
    <row r="1563" spans="31:31" ht="15.75" x14ac:dyDescent="0.3">
      <c r="AE1563" s="71"/>
    </row>
    <row r="1564" spans="31:31" ht="15.75" x14ac:dyDescent="0.3">
      <c r="AE1564" s="71"/>
    </row>
    <row r="1565" spans="31:31" ht="15.75" x14ac:dyDescent="0.3">
      <c r="AE1565" s="71"/>
    </row>
    <row r="1566" spans="31:31" ht="15.75" x14ac:dyDescent="0.3">
      <c r="AE1566" s="71"/>
    </row>
    <row r="1567" spans="31:31" ht="15.75" x14ac:dyDescent="0.3">
      <c r="AE1567" s="71"/>
    </row>
    <row r="1568" spans="31:31" ht="15.75" x14ac:dyDescent="0.3">
      <c r="AE1568" s="71"/>
    </row>
    <row r="1569" spans="31:31" ht="15.75" x14ac:dyDescent="0.3">
      <c r="AE1569" s="71"/>
    </row>
    <row r="1570" spans="31:31" ht="15.75" x14ac:dyDescent="0.3">
      <c r="AE1570" s="71"/>
    </row>
    <row r="1571" spans="31:31" ht="15.75" x14ac:dyDescent="0.3">
      <c r="AE1571" s="71"/>
    </row>
    <row r="1572" spans="31:31" ht="15.75" x14ac:dyDescent="0.3">
      <c r="AE1572" s="71"/>
    </row>
    <row r="1573" spans="31:31" ht="15.75" x14ac:dyDescent="0.3">
      <c r="AE1573" s="71"/>
    </row>
    <row r="1574" spans="31:31" ht="15.75" x14ac:dyDescent="0.3">
      <c r="AE1574" s="71"/>
    </row>
    <row r="1575" spans="31:31" ht="15.75" x14ac:dyDescent="0.3">
      <c r="AE1575" s="71"/>
    </row>
    <row r="1576" spans="31:31" ht="15.75" x14ac:dyDescent="0.3">
      <c r="AE1576" s="71"/>
    </row>
    <row r="1577" spans="31:31" ht="15.75" x14ac:dyDescent="0.3">
      <c r="AE1577" s="71"/>
    </row>
    <row r="1578" spans="31:31" ht="15.75" x14ac:dyDescent="0.3">
      <c r="AE1578" s="71"/>
    </row>
    <row r="1579" spans="31:31" ht="15.75" x14ac:dyDescent="0.3">
      <c r="AE1579" s="71"/>
    </row>
    <row r="1580" spans="31:31" ht="15.75" x14ac:dyDescent="0.3">
      <c r="AE1580" s="71"/>
    </row>
    <row r="1581" spans="31:31" ht="15.75" x14ac:dyDescent="0.3">
      <c r="AE1581" s="71"/>
    </row>
    <row r="1582" spans="31:31" ht="15.75" x14ac:dyDescent="0.3">
      <c r="AE1582" s="71"/>
    </row>
    <row r="1583" spans="31:31" ht="15.75" x14ac:dyDescent="0.3">
      <c r="AE1583" s="71"/>
    </row>
    <row r="1584" spans="31:31" ht="15.75" x14ac:dyDescent="0.3">
      <c r="AE1584" s="71"/>
    </row>
    <row r="1585" spans="31:31" ht="15.75" x14ac:dyDescent="0.3">
      <c r="AE1585" s="71"/>
    </row>
    <row r="1586" spans="31:31" ht="15.75" x14ac:dyDescent="0.3">
      <c r="AE1586" s="71"/>
    </row>
    <row r="1587" spans="31:31" ht="15.75" x14ac:dyDescent="0.3">
      <c r="AE1587" s="71"/>
    </row>
    <row r="1588" spans="31:31" ht="15.75" x14ac:dyDescent="0.3">
      <c r="AE1588" s="71"/>
    </row>
    <row r="1589" spans="31:31" ht="15.75" x14ac:dyDescent="0.3">
      <c r="AE1589" s="71"/>
    </row>
    <row r="1590" spans="31:31" ht="15.75" x14ac:dyDescent="0.3">
      <c r="AE1590" s="71"/>
    </row>
    <row r="1591" spans="31:31" ht="15.75" x14ac:dyDescent="0.3">
      <c r="AE1591" s="71"/>
    </row>
    <row r="1592" spans="31:31" ht="15.75" x14ac:dyDescent="0.3">
      <c r="AE1592" s="71"/>
    </row>
    <row r="1593" spans="31:31" ht="15.75" x14ac:dyDescent="0.3">
      <c r="AE1593" s="71"/>
    </row>
    <row r="1594" spans="31:31" ht="15.75" x14ac:dyDescent="0.3">
      <c r="AE1594" s="71"/>
    </row>
    <row r="1595" spans="31:31" ht="15.75" x14ac:dyDescent="0.3">
      <c r="AE1595" s="71"/>
    </row>
    <row r="1596" spans="31:31" ht="15.75" x14ac:dyDescent="0.3">
      <c r="AE1596" s="71"/>
    </row>
    <row r="1597" spans="31:31" ht="15.75" x14ac:dyDescent="0.3">
      <c r="AE1597" s="71"/>
    </row>
    <row r="1598" spans="31:31" ht="15.75" x14ac:dyDescent="0.3">
      <c r="AE1598" s="71"/>
    </row>
    <row r="1599" spans="31:31" ht="15.75" x14ac:dyDescent="0.3">
      <c r="AE1599" s="71"/>
    </row>
    <row r="1600" spans="31:31" ht="15.75" x14ac:dyDescent="0.3">
      <c r="AE1600" s="71"/>
    </row>
    <row r="1601" spans="31:31" ht="15.75" x14ac:dyDescent="0.3">
      <c r="AE1601" s="71"/>
    </row>
    <row r="1602" spans="31:31" ht="15.75" x14ac:dyDescent="0.3">
      <c r="AE1602" s="71"/>
    </row>
    <row r="1603" spans="31:31" ht="15.75" x14ac:dyDescent="0.3">
      <c r="AE1603" s="71"/>
    </row>
    <row r="1604" spans="31:31" ht="15.75" x14ac:dyDescent="0.3">
      <c r="AE1604" s="71"/>
    </row>
    <row r="1605" spans="31:31" ht="15.75" x14ac:dyDescent="0.3">
      <c r="AE1605" s="71"/>
    </row>
    <row r="1606" spans="31:31" ht="15.75" x14ac:dyDescent="0.3">
      <c r="AE1606" s="71"/>
    </row>
    <row r="1607" spans="31:31" ht="15.75" x14ac:dyDescent="0.3">
      <c r="AE1607" s="71"/>
    </row>
    <row r="1608" spans="31:31" ht="15.75" x14ac:dyDescent="0.3">
      <c r="AE1608" s="71"/>
    </row>
    <row r="1609" spans="31:31" ht="15.75" x14ac:dyDescent="0.3">
      <c r="AE1609" s="71"/>
    </row>
    <row r="1610" spans="31:31" ht="15.75" x14ac:dyDescent="0.3">
      <c r="AE1610" s="71"/>
    </row>
    <row r="1611" spans="31:31" ht="15.75" x14ac:dyDescent="0.3">
      <c r="AE1611" s="71"/>
    </row>
    <row r="1612" spans="31:31" ht="15.75" x14ac:dyDescent="0.3">
      <c r="AE1612" s="71"/>
    </row>
    <row r="1613" spans="31:31" ht="15.75" x14ac:dyDescent="0.3">
      <c r="AE1613" s="71"/>
    </row>
    <row r="1614" spans="31:31" ht="15.75" x14ac:dyDescent="0.3">
      <c r="AE1614" s="71"/>
    </row>
    <row r="1615" spans="31:31" ht="15.75" x14ac:dyDescent="0.3">
      <c r="AE1615" s="71"/>
    </row>
    <row r="1616" spans="31:31" ht="15.75" x14ac:dyDescent="0.3">
      <c r="AE1616" s="71"/>
    </row>
    <row r="1617" spans="31:31" ht="15.75" x14ac:dyDescent="0.3">
      <c r="AE1617" s="71"/>
    </row>
    <row r="1618" spans="31:31" ht="15.75" x14ac:dyDescent="0.3">
      <c r="AE1618" s="71"/>
    </row>
    <row r="1619" spans="31:31" ht="15.75" x14ac:dyDescent="0.3">
      <c r="AE1619" s="71"/>
    </row>
    <row r="1620" spans="31:31" ht="15.75" x14ac:dyDescent="0.3">
      <c r="AE1620" s="71"/>
    </row>
    <row r="1621" spans="31:31" ht="15.75" x14ac:dyDescent="0.3">
      <c r="AE1621" s="71"/>
    </row>
    <row r="1622" spans="31:31" ht="15.75" x14ac:dyDescent="0.3">
      <c r="AE1622" s="71"/>
    </row>
    <row r="1623" spans="31:31" ht="15.75" x14ac:dyDescent="0.3">
      <c r="AE1623" s="71"/>
    </row>
    <row r="1624" spans="31:31" ht="15.75" x14ac:dyDescent="0.3">
      <c r="AE1624" s="71"/>
    </row>
    <row r="1625" spans="31:31" ht="15.75" x14ac:dyDescent="0.3">
      <c r="AE1625" s="71"/>
    </row>
    <row r="1626" spans="31:31" ht="15.75" x14ac:dyDescent="0.3">
      <c r="AE1626" s="71"/>
    </row>
    <row r="1627" spans="31:31" ht="15.75" x14ac:dyDescent="0.3">
      <c r="AE1627" s="71"/>
    </row>
    <row r="1628" spans="31:31" ht="15.75" x14ac:dyDescent="0.3">
      <c r="AE1628" s="71"/>
    </row>
    <row r="1629" spans="31:31" ht="15.75" x14ac:dyDescent="0.3">
      <c r="AE1629" s="71"/>
    </row>
    <row r="1630" spans="31:31" ht="15.75" x14ac:dyDescent="0.3">
      <c r="AE1630" s="71"/>
    </row>
    <row r="1631" spans="31:31" ht="15.75" x14ac:dyDescent="0.3">
      <c r="AE1631" s="71"/>
    </row>
    <row r="1632" spans="31:31" ht="15.75" x14ac:dyDescent="0.3">
      <c r="AE1632" s="71"/>
    </row>
    <row r="1633" spans="31:31" ht="15.75" x14ac:dyDescent="0.3">
      <c r="AE1633" s="71"/>
    </row>
    <row r="1634" spans="31:31" ht="15.75" x14ac:dyDescent="0.3">
      <c r="AE1634" s="71"/>
    </row>
    <row r="1635" spans="31:31" ht="15.75" x14ac:dyDescent="0.3">
      <c r="AE1635" s="71"/>
    </row>
    <row r="1636" spans="31:31" ht="15.75" x14ac:dyDescent="0.3">
      <c r="AE1636" s="71"/>
    </row>
    <row r="1637" spans="31:31" ht="15.75" x14ac:dyDescent="0.3">
      <c r="AE1637" s="71"/>
    </row>
    <row r="1638" spans="31:31" ht="15.75" x14ac:dyDescent="0.3">
      <c r="AE1638" s="71"/>
    </row>
    <row r="1639" spans="31:31" ht="15.75" x14ac:dyDescent="0.3">
      <c r="AE1639" s="71"/>
    </row>
    <row r="1640" spans="31:31" ht="15.75" x14ac:dyDescent="0.3">
      <c r="AE1640" s="71"/>
    </row>
    <row r="1641" spans="31:31" ht="15.75" x14ac:dyDescent="0.3">
      <c r="AE1641" s="71"/>
    </row>
    <row r="1642" spans="31:31" ht="15.75" x14ac:dyDescent="0.3">
      <c r="AE1642" s="71"/>
    </row>
    <row r="1643" spans="31:31" ht="15.75" x14ac:dyDescent="0.3">
      <c r="AE1643" s="71"/>
    </row>
    <row r="1644" spans="31:31" ht="15.75" x14ac:dyDescent="0.3">
      <c r="AE1644" s="71"/>
    </row>
    <row r="1645" spans="31:31" ht="15.75" x14ac:dyDescent="0.3">
      <c r="AE1645" s="71"/>
    </row>
    <row r="1646" spans="31:31" ht="15.75" x14ac:dyDescent="0.3">
      <c r="AE1646" s="71"/>
    </row>
    <row r="1647" spans="31:31" ht="15.75" x14ac:dyDescent="0.3">
      <c r="AE1647" s="71"/>
    </row>
    <row r="1648" spans="31:31" ht="15.75" x14ac:dyDescent="0.3">
      <c r="AE1648" s="71"/>
    </row>
    <row r="1649" spans="31:31" ht="15.75" x14ac:dyDescent="0.3">
      <c r="AE1649" s="71"/>
    </row>
    <row r="1650" spans="31:31" ht="15.75" x14ac:dyDescent="0.3">
      <c r="AE1650" s="71"/>
    </row>
    <row r="1651" spans="31:31" ht="15.75" x14ac:dyDescent="0.3">
      <c r="AE1651" s="71"/>
    </row>
    <row r="1652" spans="31:31" ht="15.75" x14ac:dyDescent="0.3">
      <c r="AE1652" s="71"/>
    </row>
    <row r="1653" spans="31:31" ht="15.75" x14ac:dyDescent="0.3">
      <c r="AE1653" s="71"/>
    </row>
    <row r="1654" spans="31:31" ht="15.75" x14ac:dyDescent="0.3">
      <c r="AE1654" s="71"/>
    </row>
    <row r="1655" spans="31:31" ht="15.75" x14ac:dyDescent="0.3">
      <c r="AE1655" s="71"/>
    </row>
    <row r="1656" spans="31:31" ht="15.75" x14ac:dyDescent="0.3">
      <c r="AE1656" s="71"/>
    </row>
    <row r="1657" spans="31:31" ht="15.75" x14ac:dyDescent="0.3">
      <c r="AE1657" s="71"/>
    </row>
    <row r="1658" spans="31:31" ht="15.75" x14ac:dyDescent="0.3">
      <c r="AE1658" s="71"/>
    </row>
    <row r="1659" spans="31:31" ht="15.75" x14ac:dyDescent="0.3">
      <c r="AE1659" s="71"/>
    </row>
    <row r="1660" spans="31:31" ht="15.75" x14ac:dyDescent="0.3">
      <c r="AE1660" s="71"/>
    </row>
    <row r="1661" spans="31:31" ht="15.75" x14ac:dyDescent="0.3">
      <c r="AE1661" s="71"/>
    </row>
    <row r="1662" spans="31:31" ht="15.75" x14ac:dyDescent="0.3">
      <c r="AE1662" s="71"/>
    </row>
    <row r="1663" spans="31:31" ht="15.75" x14ac:dyDescent="0.3">
      <c r="AE1663" s="71"/>
    </row>
    <row r="1664" spans="31:31" ht="15.75" x14ac:dyDescent="0.3">
      <c r="AE1664" s="71"/>
    </row>
    <row r="1665" spans="31:31" ht="15.75" x14ac:dyDescent="0.3">
      <c r="AE1665" s="71"/>
    </row>
    <row r="1666" spans="31:31" ht="15.75" x14ac:dyDescent="0.3">
      <c r="AE1666" s="71"/>
    </row>
    <row r="1667" spans="31:31" ht="15.75" x14ac:dyDescent="0.3">
      <c r="AE1667" s="71"/>
    </row>
    <row r="1668" spans="31:31" ht="15.75" x14ac:dyDescent="0.3">
      <c r="AE1668" s="71"/>
    </row>
    <row r="1669" spans="31:31" ht="15.75" x14ac:dyDescent="0.3">
      <c r="AE1669" s="71"/>
    </row>
    <row r="1670" spans="31:31" ht="15.75" x14ac:dyDescent="0.3">
      <c r="AE1670" s="71"/>
    </row>
    <row r="1671" spans="31:31" ht="15.75" x14ac:dyDescent="0.3">
      <c r="AE1671" s="71"/>
    </row>
    <row r="1672" spans="31:31" ht="15.75" x14ac:dyDescent="0.3">
      <c r="AE1672" s="71"/>
    </row>
    <row r="1673" spans="31:31" ht="15.75" x14ac:dyDescent="0.3">
      <c r="AE1673" s="71"/>
    </row>
    <row r="1674" spans="31:31" ht="15.75" x14ac:dyDescent="0.3">
      <c r="AE1674" s="71"/>
    </row>
    <row r="1675" spans="31:31" ht="15.75" x14ac:dyDescent="0.3">
      <c r="AE1675" s="71"/>
    </row>
    <row r="1676" spans="31:31" ht="15.75" x14ac:dyDescent="0.3">
      <c r="AE1676" s="71"/>
    </row>
    <row r="1677" spans="31:31" ht="15.75" x14ac:dyDescent="0.3">
      <c r="AE1677" s="71"/>
    </row>
    <row r="1678" spans="31:31" ht="15.75" x14ac:dyDescent="0.3">
      <c r="AE1678" s="71"/>
    </row>
    <row r="1679" spans="31:31" ht="15.75" x14ac:dyDescent="0.3">
      <c r="AE1679" s="71"/>
    </row>
    <row r="1680" spans="31:31" ht="15.75" x14ac:dyDescent="0.3">
      <c r="AE1680" s="71"/>
    </row>
    <row r="1681" spans="31:31" ht="15.75" x14ac:dyDescent="0.3">
      <c r="AE1681" s="71"/>
    </row>
    <row r="1682" spans="31:31" ht="15.75" x14ac:dyDescent="0.3">
      <c r="AE1682" s="71"/>
    </row>
    <row r="1683" spans="31:31" ht="15.75" x14ac:dyDescent="0.3">
      <c r="AE1683" s="71"/>
    </row>
    <row r="1684" spans="31:31" ht="15.75" x14ac:dyDescent="0.3">
      <c r="AE1684" s="71"/>
    </row>
    <row r="1685" spans="31:31" ht="15.75" x14ac:dyDescent="0.3">
      <c r="AE1685" s="71"/>
    </row>
    <row r="1686" spans="31:31" ht="15.75" x14ac:dyDescent="0.3">
      <c r="AE1686" s="71"/>
    </row>
    <row r="1687" spans="31:31" ht="15.75" x14ac:dyDescent="0.3">
      <c r="AE1687" s="71"/>
    </row>
    <row r="1688" spans="31:31" ht="15.75" x14ac:dyDescent="0.3">
      <c r="AE1688" s="71"/>
    </row>
    <row r="1689" spans="31:31" ht="15.75" x14ac:dyDescent="0.3">
      <c r="AE1689" s="71"/>
    </row>
    <row r="1690" spans="31:31" ht="15.75" x14ac:dyDescent="0.3">
      <c r="AE1690" s="71"/>
    </row>
    <row r="1691" spans="31:31" ht="15.75" x14ac:dyDescent="0.3">
      <c r="AE1691" s="71"/>
    </row>
    <row r="1692" spans="31:31" ht="15.75" x14ac:dyDescent="0.3">
      <c r="AE1692" s="71"/>
    </row>
    <row r="1693" spans="31:31" ht="15.75" x14ac:dyDescent="0.3">
      <c r="AE1693" s="71"/>
    </row>
    <row r="1694" spans="31:31" ht="15.75" x14ac:dyDescent="0.3">
      <c r="AE1694" s="71"/>
    </row>
    <row r="1695" spans="31:31" ht="15.75" x14ac:dyDescent="0.3">
      <c r="AE1695" s="71"/>
    </row>
    <row r="1696" spans="31:31" ht="15.75" x14ac:dyDescent="0.3">
      <c r="AE1696" s="71"/>
    </row>
    <row r="1697" spans="31:31" ht="15.75" x14ac:dyDescent="0.3">
      <c r="AE1697" s="71"/>
    </row>
    <row r="1698" spans="31:31" ht="15.75" x14ac:dyDescent="0.3">
      <c r="AE1698" s="71"/>
    </row>
    <row r="1699" spans="31:31" ht="15.75" x14ac:dyDescent="0.3">
      <c r="AE1699" s="71"/>
    </row>
    <row r="1700" spans="31:31" ht="15.75" x14ac:dyDescent="0.3">
      <c r="AE1700" s="71"/>
    </row>
    <row r="1701" spans="31:31" ht="15.75" x14ac:dyDescent="0.3">
      <c r="AE1701" s="71"/>
    </row>
    <row r="1702" spans="31:31" ht="15.75" x14ac:dyDescent="0.3">
      <c r="AE1702" s="71"/>
    </row>
    <row r="1703" spans="31:31" ht="15.75" x14ac:dyDescent="0.3">
      <c r="AE1703" s="71"/>
    </row>
    <row r="1704" spans="31:31" ht="15.75" x14ac:dyDescent="0.3">
      <c r="AE1704" s="71"/>
    </row>
    <row r="1705" spans="31:31" ht="15.75" x14ac:dyDescent="0.3">
      <c r="AE1705" s="71"/>
    </row>
    <row r="1706" spans="31:31" ht="15.75" x14ac:dyDescent="0.3">
      <c r="AE1706" s="71"/>
    </row>
    <row r="1707" spans="31:31" ht="15.75" x14ac:dyDescent="0.3">
      <c r="AE1707" s="71"/>
    </row>
    <row r="1708" spans="31:31" ht="15.75" x14ac:dyDescent="0.3">
      <c r="AE1708" s="71"/>
    </row>
    <row r="1709" spans="31:31" ht="15.75" x14ac:dyDescent="0.3">
      <c r="AE1709" s="71"/>
    </row>
    <row r="1710" spans="31:31" ht="15.75" x14ac:dyDescent="0.3">
      <c r="AE1710" s="71"/>
    </row>
    <row r="1711" spans="31:31" ht="15.75" x14ac:dyDescent="0.3">
      <c r="AE1711" s="71"/>
    </row>
    <row r="1712" spans="31:31" ht="15.75" x14ac:dyDescent="0.3">
      <c r="AE1712" s="71"/>
    </row>
    <row r="1713" spans="31:31" ht="15.75" x14ac:dyDescent="0.3">
      <c r="AE1713" s="71"/>
    </row>
    <row r="1714" spans="31:31" ht="15.75" x14ac:dyDescent="0.3">
      <c r="AE1714" s="71"/>
    </row>
    <row r="1715" spans="31:31" ht="15.75" x14ac:dyDescent="0.3">
      <c r="AE1715" s="71"/>
    </row>
    <row r="1716" spans="31:31" ht="15.75" x14ac:dyDescent="0.3">
      <c r="AE1716" s="71"/>
    </row>
    <row r="1717" spans="31:31" ht="15.75" x14ac:dyDescent="0.3">
      <c r="AE1717" s="71"/>
    </row>
    <row r="1718" spans="31:31" ht="15.75" x14ac:dyDescent="0.3">
      <c r="AE1718" s="71"/>
    </row>
    <row r="1719" spans="31:31" ht="15.75" x14ac:dyDescent="0.3">
      <c r="AE1719" s="71"/>
    </row>
    <row r="1720" spans="31:31" ht="15.75" x14ac:dyDescent="0.3">
      <c r="AE1720" s="71"/>
    </row>
    <row r="1721" spans="31:31" ht="15.75" x14ac:dyDescent="0.3">
      <c r="AE1721" s="71"/>
    </row>
    <row r="1722" spans="31:31" ht="15.75" x14ac:dyDescent="0.3">
      <c r="AE1722" s="71"/>
    </row>
    <row r="1723" spans="31:31" ht="15.75" x14ac:dyDescent="0.3">
      <c r="AE1723" s="71"/>
    </row>
    <row r="1724" spans="31:31" ht="15.75" x14ac:dyDescent="0.3">
      <c r="AE1724" s="71"/>
    </row>
    <row r="1725" spans="31:31" ht="15.75" x14ac:dyDescent="0.3">
      <c r="AE1725" s="71"/>
    </row>
    <row r="1726" spans="31:31" ht="15.75" x14ac:dyDescent="0.3">
      <c r="AE1726" s="71"/>
    </row>
    <row r="1727" spans="31:31" ht="15.75" x14ac:dyDescent="0.3">
      <c r="AE1727" s="71"/>
    </row>
    <row r="1728" spans="31:31" ht="15.75" x14ac:dyDescent="0.3">
      <c r="AE1728" s="71"/>
    </row>
    <row r="1729" spans="31:31" ht="15.75" x14ac:dyDescent="0.3">
      <c r="AE1729" s="71"/>
    </row>
    <row r="1730" spans="31:31" ht="15.75" x14ac:dyDescent="0.3">
      <c r="AE1730" s="71"/>
    </row>
    <row r="1731" spans="31:31" ht="15.75" x14ac:dyDescent="0.3">
      <c r="AE1731" s="71"/>
    </row>
    <row r="1732" spans="31:31" ht="15.75" x14ac:dyDescent="0.3">
      <c r="AE1732" s="71"/>
    </row>
    <row r="1733" spans="31:31" ht="15.75" x14ac:dyDescent="0.3">
      <c r="AE1733" s="71"/>
    </row>
    <row r="1734" spans="31:31" ht="15.75" x14ac:dyDescent="0.3">
      <c r="AE1734" s="71"/>
    </row>
    <row r="1735" spans="31:31" ht="15.75" x14ac:dyDescent="0.3">
      <c r="AE1735" s="71"/>
    </row>
    <row r="1736" spans="31:31" ht="15.75" x14ac:dyDescent="0.3">
      <c r="AE1736" s="71"/>
    </row>
    <row r="1737" spans="31:31" ht="15.75" x14ac:dyDescent="0.3">
      <c r="AE1737" s="71"/>
    </row>
    <row r="1738" spans="31:31" ht="15.75" x14ac:dyDescent="0.3">
      <c r="AE1738" s="71"/>
    </row>
    <row r="1739" spans="31:31" ht="15.75" x14ac:dyDescent="0.3">
      <c r="AE1739" s="71"/>
    </row>
    <row r="1740" spans="31:31" ht="15.75" x14ac:dyDescent="0.3">
      <c r="AE1740" s="71"/>
    </row>
    <row r="1741" spans="31:31" ht="15.75" x14ac:dyDescent="0.3">
      <c r="AE1741" s="71"/>
    </row>
    <row r="1742" spans="31:31" ht="15.75" x14ac:dyDescent="0.3">
      <c r="AE1742" s="71"/>
    </row>
    <row r="1743" spans="31:31" ht="15.75" x14ac:dyDescent="0.3">
      <c r="AE1743" s="71"/>
    </row>
    <row r="1744" spans="31:31" ht="15.75" x14ac:dyDescent="0.3">
      <c r="AE1744" s="71"/>
    </row>
    <row r="1745" spans="31:31" ht="15.75" x14ac:dyDescent="0.3">
      <c r="AE1745" s="71"/>
    </row>
    <row r="1746" spans="31:31" ht="15.75" x14ac:dyDescent="0.3">
      <c r="AE1746" s="71"/>
    </row>
    <row r="1747" spans="31:31" ht="15.75" x14ac:dyDescent="0.3">
      <c r="AE1747" s="71"/>
    </row>
    <row r="1748" spans="31:31" ht="15.75" x14ac:dyDescent="0.3">
      <c r="AE1748" s="71"/>
    </row>
    <row r="1749" spans="31:31" ht="15.75" x14ac:dyDescent="0.3">
      <c r="AE1749" s="71"/>
    </row>
    <row r="1750" spans="31:31" ht="15.75" x14ac:dyDescent="0.3">
      <c r="AE1750" s="71"/>
    </row>
    <row r="1751" spans="31:31" ht="15.75" x14ac:dyDescent="0.3">
      <c r="AE1751" s="71"/>
    </row>
    <row r="1752" spans="31:31" ht="15.75" x14ac:dyDescent="0.3">
      <c r="AE1752" s="71"/>
    </row>
    <row r="1753" spans="31:31" ht="15.75" x14ac:dyDescent="0.3">
      <c r="AE1753" s="71"/>
    </row>
    <row r="1754" spans="31:31" ht="15.75" x14ac:dyDescent="0.3">
      <c r="AE1754" s="71"/>
    </row>
    <row r="1755" spans="31:31" ht="15.75" x14ac:dyDescent="0.3">
      <c r="AE1755" s="71"/>
    </row>
    <row r="1756" spans="31:31" ht="15.75" x14ac:dyDescent="0.3">
      <c r="AE1756" s="71"/>
    </row>
    <row r="1757" spans="31:31" ht="15.75" x14ac:dyDescent="0.3">
      <c r="AE1757" s="71"/>
    </row>
    <row r="1758" spans="31:31" ht="15.75" x14ac:dyDescent="0.3">
      <c r="AE1758" s="71"/>
    </row>
    <row r="1759" spans="31:31" ht="15.75" x14ac:dyDescent="0.3">
      <c r="AE1759" s="71"/>
    </row>
    <row r="1760" spans="31:31" ht="15.75" x14ac:dyDescent="0.3">
      <c r="AE1760" s="71"/>
    </row>
    <row r="1761" spans="31:31" ht="15.75" x14ac:dyDescent="0.3">
      <c r="AE1761" s="71"/>
    </row>
    <row r="1762" spans="31:31" ht="15.75" x14ac:dyDescent="0.3">
      <c r="AE1762" s="71"/>
    </row>
    <row r="1763" spans="31:31" ht="15.75" x14ac:dyDescent="0.3">
      <c r="AE1763" s="71"/>
    </row>
    <row r="1764" spans="31:31" ht="15.75" x14ac:dyDescent="0.3">
      <c r="AE1764" s="71"/>
    </row>
    <row r="1765" spans="31:31" ht="15.75" x14ac:dyDescent="0.3">
      <c r="AE1765" s="71"/>
    </row>
    <row r="1766" spans="31:31" ht="15.75" x14ac:dyDescent="0.3">
      <c r="AE1766" s="71"/>
    </row>
    <row r="1767" spans="31:31" ht="15.75" x14ac:dyDescent="0.3">
      <c r="AE1767" s="71"/>
    </row>
    <row r="1768" spans="31:31" ht="15.75" x14ac:dyDescent="0.3">
      <c r="AE1768" s="71"/>
    </row>
    <row r="1769" spans="31:31" ht="15.75" x14ac:dyDescent="0.3">
      <c r="AE1769" s="71"/>
    </row>
    <row r="1770" spans="31:31" ht="15.75" x14ac:dyDescent="0.3">
      <c r="AE1770" s="71"/>
    </row>
    <row r="1771" spans="31:31" ht="15.75" x14ac:dyDescent="0.3">
      <c r="AE1771" s="71"/>
    </row>
    <row r="1772" spans="31:31" ht="15.75" x14ac:dyDescent="0.3">
      <c r="AE1772" s="71"/>
    </row>
    <row r="1773" spans="31:31" ht="15.75" x14ac:dyDescent="0.3">
      <c r="AE1773" s="71"/>
    </row>
    <row r="1774" spans="31:31" ht="15.75" x14ac:dyDescent="0.3">
      <c r="AE1774" s="71"/>
    </row>
    <row r="1775" spans="31:31" ht="15.75" x14ac:dyDescent="0.3">
      <c r="AE1775" s="71"/>
    </row>
    <row r="1776" spans="31:31" ht="15.75" x14ac:dyDescent="0.3">
      <c r="AE1776" s="71"/>
    </row>
    <row r="1777" spans="31:31" ht="15.75" x14ac:dyDescent="0.3">
      <c r="AE1777" s="71"/>
    </row>
    <row r="1778" spans="31:31" ht="15.75" x14ac:dyDescent="0.3">
      <c r="AE1778" s="71"/>
    </row>
    <row r="1779" spans="31:31" ht="15.75" x14ac:dyDescent="0.3">
      <c r="AE1779" s="71"/>
    </row>
    <row r="1780" spans="31:31" ht="15.75" x14ac:dyDescent="0.3">
      <c r="AE1780" s="71"/>
    </row>
    <row r="1781" spans="31:31" ht="15.75" x14ac:dyDescent="0.3">
      <c r="AE1781" s="71"/>
    </row>
    <row r="1782" spans="31:31" ht="15.75" x14ac:dyDescent="0.3">
      <c r="AE1782" s="71"/>
    </row>
    <row r="1783" spans="31:31" ht="15.75" x14ac:dyDescent="0.3">
      <c r="AE1783" s="71"/>
    </row>
    <row r="1784" spans="31:31" ht="15.75" x14ac:dyDescent="0.3">
      <c r="AE1784" s="71"/>
    </row>
    <row r="1785" spans="31:31" ht="15.75" x14ac:dyDescent="0.3">
      <c r="AE1785" s="71"/>
    </row>
    <row r="1786" spans="31:31" ht="15.75" x14ac:dyDescent="0.3">
      <c r="AE1786" s="71"/>
    </row>
    <row r="1787" spans="31:31" ht="15.75" x14ac:dyDescent="0.3">
      <c r="AE1787" s="71"/>
    </row>
    <row r="1788" spans="31:31" ht="15.75" x14ac:dyDescent="0.3">
      <c r="AE1788" s="71"/>
    </row>
    <row r="1789" spans="31:31" ht="15.75" x14ac:dyDescent="0.3">
      <c r="AE1789" s="71"/>
    </row>
    <row r="1790" spans="31:31" ht="15.75" x14ac:dyDescent="0.3">
      <c r="AE1790" s="71"/>
    </row>
    <row r="1791" spans="31:31" ht="15.75" x14ac:dyDescent="0.3">
      <c r="AE1791" s="71"/>
    </row>
    <row r="1792" spans="31:31" ht="15.75" x14ac:dyDescent="0.3">
      <c r="AE1792" s="71"/>
    </row>
    <row r="1793" spans="31:31" ht="15.75" x14ac:dyDescent="0.3">
      <c r="AE1793" s="71"/>
    </row>
    <row r="1794" spans="31:31" ht="15.75" x14ac:dyDescent="0.3">
      <c r="AE1794" s="71"/>
    </row>
    <row r="1795" spans="31:31" ht="15.75" x14ac:dyDescent="0.3">
      <c r="AE1795" s="71"/>
    </row>
    <row r="1796" spans="31:31" ht="15.75" x14ac:dyDescent="0.3">
      <c r="AE1796" s="71"/>
    </row>
    <row r="1797" spans="31:31" ht="15.75" x14ac:dyDescent="0.3">
      <c r="AE1797" s="71"/>
    </row>
    <row r="1798" spans="31:31" ht="15.75" x14ac:dyDescent="0.3">
      <c r="AE1798" s="71"/>
    </row>
    <row r="1799" spans="31:31" ht="15.75" x14ac:dyDescent="0.3">
      <c r="AE1799" s="71"/>
    </row>
    <row r="1800" spans="31:31" ht="15.75" x14ac:dyDescent="0.3">
      <c r="AE1800" s="71"/>
    </row>
    <row r="1801" spans="31:31" ht="15.75" x14ac:dyDescent="0.3">
      <c r="AE1801" s="71"/>
    </row>
    <row r="1802" spans="31:31" ht="15.75" x14ac:dyDescent="0.3">
      <c r="AE1802" s="71"/>
    </row>
    <row r="1803" spans="31:31" ht="15.75" x14ac:dyDescent="0.3">
      <c r="AE1803" s="71"/>
    </row>
    <row r="1804" spans="31:31" ht="15.75" x14ac:dyDescent="0.3">
      <c r="AE1804" s="71"/>
    </row>
    <row r="1805" spans="31:31" ht="15.75" x14ac:dyDescent="0.3">
      <c r="AE1805" s="71"/>
    </row>
    <row r="1806" spans="31:31" ht="15.75" x14ac:dyDescent="0.3">
      <c r="AE1806" s="71"/>
    </row>
    <row r="1807" spans="31:31" ht="15.75" x14ac:dyDescent="0.3">
      <c r="AE1807" s="71"/>
    </row>
    <row r="1808" spans="31:31" ht="15.75" x14ac:dyDescent="0.3">
      <c r="AE1808" s="71"/>
    </row>
    <row r="1809" spans="31:31" ht="15.75" x14ac:dyDescent="0.3">
      <c r="AE1809" s="71"/>
    </row>
    <row r="1810" spans="31:31" ht="15.75" x14ac:dyDescent="0.3">
      <c r="AE1810" s="71"/>
    </row>
    <row r="1811" spans="31:31" ht="15.75" x14ac:dyDescent="0.3">
      <c r="AE1811" s="71"/>
    </row>
    <row r="1812" spans="31:31" ht="15.75" x14ac:dyDescent="0.3">
      <c r="AE1812" s="71"/>
    </row>
    <row r="1813" spans="31:31" ht="15.75" x14ac:dyDescent="0.3">
      <c r="AE1813" s="71"/>
    </row>
    <row r="1814" spans="31:31" ht="15.75" x14ac:dyDescent="0.3">
      <c r="AE1814" s="71"/>
    </row>
    <row r="1815" spans="31:31" ht="15.75" x14ac:dyDescent="0.3">
      <c r="AE1815" s="71"/>
    </row>
    <row r="1816" spans="31:31" ht="15.75" x14ac:dyDescent="0.3">
      <c r="AE1816" s="71"/>
    </row>
    <row r="1817" spans="31:31" ht="15.75" x14ac:dyDescent="0.3">
      <c r="AE1817" s="71"/>
    </row>
    <row r="1818" spans="31:31" ht="15.75" x14ac:dyDescent="0.3">
      <c r="AE1818" s="71"/>
    </row>
    <row r="1819" spans="31:31" ht="15.75" x14ac:dyDescent="0.3">
      <c r="AE1819" s="71"/>
    </row>
    <row r="1820" spans="31:31" ht="15.75" x14ac:dyDescent="0.3">
      <c r="AE1820" s="71"/>
    </row>
    <row r="1821" spans="31:31" ht="15.75" x14ac:dyDescent="0.3">
      <c r="AE1821" s="71"/>
    </row>
    <row r="1822" spans="31:31" ht="15.75" x14ac:dyDescent="0.3">
      <c r="AE1822" s="71"/>
    </row>
    <row r="1823" spans="31:31" ht="15.75" x14ac:dyDescent="0.3">
      <c r="AE1823" s="71"/>
    </row>
    <row r="1824" spans="31:31" ht="15.75" x14ac:dyDescent="0.3">
      <c r="AE1824" s="71"/>
    </row>
    <row r="1825" spans="31:31" ht="15.75" x14ac:dyDescent="0.3">
      <c r="AE1825" s="71"/>
    </row>
    <row r="1826" spans="31:31" ht="15.75" x14ac:dyDescent="0.3">
      <c r="AE1826" s="71"/>
    </row>
    <row r="1827" spans="31:31" ht="15.75" x14ac:dyDescent="0.3">
      <c r="AE1827" s="71"/>
    </row>
    <row r="1828" spans="31:31" ht="15.75" x14ac:dyDescent="0.3">
      <c r="AE1828" s="71"/>
    </row>
    <row r="1829" spans="31:31" ht="15.75" x14ac:dyDescent="0.3">
      <c r="AE1829" s="71"/>
    </row>
    <row r="1830" spans="31:31" ht="15.75" x14ac:dyDescent="0.3">
      <c r="AE1830" s="71"/>
    </row>
    <row r="1831" spans="31:31" ht="15.75" x14ac:dyDescent="0.3">
      <c r="AE1831" s="71"/>
    </row>
    <row r="1832" spans="31:31" ht="15.75" x14ac:dyDescent="0.3">
      <c r="AE1832" s="71"/>
    </row>
    <row r="1833" spans="31:31" ht="15.75" x14ac:dyDescent="0.3">
      <c r="AE1833" s="71"/>
    </row>
    <row r="1834" spans="31:31" ht="15.75" x14ac:dyDescent="0.3">
      <c r="AE1834" s="71"/>
    </row>
    <row r="1835" spans="31:31" ht="15.75" x14ac:dyDescent="0.3">
      <c r="AE1835" s="71"/>
    </row>
    <row r="1836" spans="31:31" ht="15.75" x14ac:dyDescent="0.3">
      <c r="AE1836" s="71"/>
    </row>
    <row r="1837" spans="31:31" ht="15.75" x14ac:dyDescent="0.3">
      <c r="AE1837" s="71"/>
    </row>
    <row r="1838" spans="31:31" ht="15.75" x14ac:dyDescent="0.3">
      <c r="AE1838" s="71"/>
    </row>
    <row r="1839" spans="31:31" ht="15.75" x14ac:dyDescent="0.3">
      <c r="AE1839" s="71"/>
    </row>
    <row r="1840" spans="31:31" ht="15.75" x14ac:dyDescent="0.3">
      <c r="AE1840" s="71"/>
    </row>
    <row r="1841" spans="31:31" ht="15.75" x14ac:dyDescent="0.3">
      <c r="AE1841" s="71"/>
    </row>
    <row r="1842" spans="31:31" ht="15.75" x14ac:dyDescent="0.3">
      <c r="AE1842" s="71"/>
    </row>
    <row r="1843" spans="31:31" ht="15.75" x14ac:dyDescent="0.3">
      <c r="AE1843" s="71"/>
    </row>
    <row r="1844" spans="31:31" ht="15.75" x14ac:dyDescent="0.3">
      <c r="AE1844" s="71"/>
    </row>
    <row r="1845" spans="31:31" ht="15.75" x14ac:dyDescent="0.3">
      <c r="AE1845" s="71"/>
    </row>
    <row r="1846" spans="31:31" ht="15.75" x14ac:dyDescent="0.3">
      <c r="AE1846" s="71"/>
    </row>
    <row r="1847" spans="31:31" ht="15.75" x14ac:dyDescent="0.3">
      <c r="AE1847" s="71"/>
    </row>
    <row r="1848" spans="31:31" ht="15.75" x14ac:dyDescent="0.3">
      <c r="AE1848" s="71"/>
    </row>
    <row r="1849" spans="31:31" ht="15.75" x14ac:dyDescent="0.3">
      <c r="AE1849" s="71"/>
    </row>
    <row r="1850" spans="31:31" ht="15.75" x14ac:dyDescent="0.3">
      <c r="AE1850" s="71"/>
    </row>
    <row r="1851" spans="31:31" ht="15.75" x14ac:dyDescent="0.3">
      <c r="AE1851" s="71"/>
    </row>
    <row r="1852" spans="31:31" ht="15.75" x14ac:dyDescent="0.3">
      <c r="AE1852" s="71"/>
    </row>
    <row r="1853" spans="31:31" ht="15.75" x14ac:dyDescent="0.3">
      <c r="AE1853" s="71"/>
    </row>
    <row r="1854" spans="31:31" ht="15.75" x14ac:dyDescent="0.3">
      <c r="AE1854" s="71"/>
    </row>
    <row r="1855" spans="31:31" ht="15.75" x14ac:dyDescent="0.3">
      <c r="AE1855" s="71"/>
    </row>
    <row r="1856" spans="31:31" ht="15.75" x14ac:dyDescent="0.3">
      <c r="AE1856" s="71"/>
    </row>
    <row r="1857" spans="31:31" ht="15.75" x14ac:dyDescent="0.3">
      <c r="AE1857" s="71"/>
    </row>
    <row r="1858" spans="31:31" ht="15.75" x14ac:dyDescent="0.3">
      <c r="AE1858" s="71"/>
    </row>
    <row r="1859" spans="31:31" ht="15.75" x14ac:dyDescent="0.3">
      <c r="AE1859" s="71"/>
    </row>
    <row r="1860" spans="31:31" ht="15.75" x14ac:dyDescent="0.3">
      <c r="AE1860" s="71"/>
    </row>
    <row r="1861" spans="31:31" ht="15.75" x14ac:dyDescent="0.3">
      <c r="AE1861" s="71"/>
    </row>
    <row r="1862" spans="31:31" ht="15.75" x14ac:dyDescent="0.3">
      <c r="AE1862" s="71"/>
    </row>
    <row r="1863" spans="31:31" ht="15.75" x14ac:dyDescent="0.3">
      <c r="AE1863" s="71"/>
    </row>
    <row r="1864" spans="31:31" ht="15.75" x14ac:dyDescent="0.3">
      <c r="AE1864" s="71"/>
    </row>
    <row r="1865" spans="31:31" ht="15.75" x14ac:dyDescent="0.3">
      <c r="AE1865" s="71"/>
    </row>
    <row r="1866" spans="31:31" ht="15.75" x14ac:dyDescent="0.3">
      <c r="AE1866" s="71"/>
    </row>
    <row r="1867" spans="31:31" ht="15.75" x14ac:dyDescent="0.3">
      <c r="AE1867" s="71"/>
    </row>
    <row r="1868" spans="31:31" ht="15.75" x14ac:dyDescent="0.3">
      <c r="AE1868" s="71"/>
    </row>
    <row r="1869" spans="31:31" ht="15.75" x14ac:dyDescent="0.3">
      <c r="AE1869" s="71"/>
    </row>
    <row r="1870" spans="31:31" ht="15.75" x14ac:dyDescent="0.3">
      <c r="AE1870" s="71"/>
    </row>
    <row r="1871" spans="31:31" ht="15.75" x14ac:dyDescent="0.3">
      <c r="AE1871" s="71"/>
    </row>
    <row r="1872" spans="31:31" ht="15.75" x14ac:dyDescent="0.3">
      <c r="AE1872" s="71"/>
    </row>
    <row r="1873" spans="31:31" ht="15.75" x14ac:dyDescent="0.3">
      <c r="AE1873" s="71"/>
    </row>
    <row r="1874" spans="31:31" ht="15.75" x14ac:dyDescent="0.3">
      <c r="AE1874" s="71"/>
    </row>
    <row r="1875" spans="31:31" ht="15.75" x14ac:dyDescent="0.3">
      <c r="AE1875" s="71"/>
    </row>
    <row r="1876" spans="31:31" ht="15.75" x14ac:dyDescent="0.3">
      <c r="AE1876" s="71"/>
    </row>
    <row r="1877" spans="31:31" ht="15.75" x14ac:dyDescent="0.3">
      <c r="AE1877" s="71"/>
    </row>
    <row r="1878" spans="31:31" ht="15.75" x14ac:dyDescent="0.3">
      <c r="AE1878" s="71"/>
    </row>
    <row r="1879" spans="31:31" ht="15.75" x14ac:dyDescent="0.3">
      <c r="AE1879" s="71"/>
    </row>
    <row r="1880" spans="31:31" ht="15.75" x14ac:dyDescent="0.3">
      <c r="AE1880" s="71"/>
    </row>
    <row r="1881" spans="31:31" ht="15.75" x14ac:dyDescent="0.3">
      <c r="AE1881" s="71"/>
    </row>
    <row r="1882" spans="31:31" ht="15.75" x14ac:dyDescent="0.3">
      <c r="AE1882" s="71"/>
    </row>
    <row r="1883" spans="31:31" ht="15.75" x14ac:dyDescent="0.3">
      <c r="AE1883" s="71"/>
    </row>
    <row r="1884" spans="31:31" ht="15.75" x14ac:dyDescent="0.3">
      <c r="AE1884" s="71"/>
    </row>
    <row r="1885" spans="31:31" ht="15.75" x14ac:dyDescent="0.3">
      <c r="AE1885" s="71"/>
    </row>
    <row r="1886" spans="31:31" ht="15.75" x14ac:dyDescent="0.3">
      <c r="AE1886" s="71"/>
    </row>
    <row r="1887" spans="31:31" ht="15.75" x14ac:dyDescent="0.3">
      <c r="AE1887" s="71"/>
    </row>
    <row r="1888" spans="31:31" ht="15.75" x14ac:dyDescent="0.3">
      <c r="AE1888" s="71"/>
    </row>
    <row r="1889" spans="31:31" ht="15.75" x14ac:dyDescent="0.3">
      <c r="AE1889" s="71"/>
    </row>
    <row r="1890" spans="31:31" ht="15.75" x14ac:dyDescent="0.3">
      <c r="AE1890" s="71"/>
    </row>
    <row r="1891" spans="31:31" ht="15.75" x14ac:dyDescent="0.3">
      <c r="AE1891" s="71"/>
    </row>
    <row r="1892" spans="31:31" ht="15.75" x14ac:dyDescent="0.3">
      <c r="AE1892" s="71"/>
    </row>
    <row r="1893" spans="31:31" ht="15.75" x14ac:dyDescent="0.3">
      <c r="AE1893" s="71"/>
    </row>
    <row r="1894" spans="31:31" ht="15.75" x14ac:dyDescent="0.3">
      <c r="AE1894" s="71"/>
    </row>
    <row r="1895" spans="31:31" ht="15.75" x14ac:dyDescent="0.3">
      <c r="AE1895" s="71"/>
    </row>
    <row r="1896" spans="31:31" ht="15.75" x14ac:dyDescent="0.3">
      <c r="AE1896" s="71"/>
    </row>
    <row r="1897" spans="31:31" ht="15.75" x14ac:dyDescent="0.3">
      <c r="AE1897" s="71"/>
    </row>
    <row r="1898" spans="31:31" ht="15.75" x14ac:dyDescent="0.3">
      <c r="AE1898" s="71"/>
    </row>
    <row r="1899" spans="31:31" ht="15.75" x14ac:dyDescent="0.3">
      <c r="AE1899" s="71"/>
    </row>
    <row r="1900" spans="31:31" ht="15.75" x14ac:dyDescent="0.3">
      <c r="AE1900" s="71"/>
    </row>
    <row r="1901" spans="31:31" ht="15.75" x14ac:dyDescent="0.3">
      <c r="AE1901" s="71"/>
    </row>
    <row r="1902" spans="31:31" ht="15.75" x14ac:dyDescent="0.3">
      <c r="AE1902" s="71"/>
    </row>
    <row r="1903" spans="31:31" ht="15.75" x14ac:dyDescent="0.3">
      <c r="AE1903" s="71"/>
    </row>
    <row r="1904" spans="31:31" ht="15.75" x14ac:dyDescent="0.3">
      <c r="AE1904" s="71"/>
    </row>
    <row r="1905" spans="31:31" ht="15.75" x14ac:dyDescent="0.3">
      <c r="AE1905" s="71"/>
    </row>
    <row r="1906" spans="31:31" ht="15.75" x14ac:dyDescent="0.3">
      <c r="AE1906" s="71"/>
    </row>
    <row r="1907" spans="31:31" ht="15.75" x14ac:dyDescent="0.3">
      <c r="AE1907" s="71"/>
    </row>
    <row r="1908" spans="31:31" ht="15.75" x14ac:dyDescent="0.3">
      <c r="AE1908" s="71"/>
    </row>
    <row r="1909" spans="31:31" ht="15.75" x14ac:dyDescent="0.3">
      <c r="AE1909" s="71"/>
    </row>
    <row r="1910" spans="31:31" ht="15.75" x14ac:dyDescent="0.3">
      <c r="AE1910" s="71"/>
    </row>
    <row r="1911" spans="31:31" ht="15.75" x14ac:dyDescent="0.3">
      <c r="AE1911" s="71"/>
    </row>
    <row r="1912" spans="31:31" ht="15.75" x14ac:dyDescent="0.3">
      <c r="AE1912" s="71"/>
    </row>
    <row r="1913" spans="31:31" ht="15.75" x14ac:dyDescent="0.3">
      <c r="AE1913" s="71"/>
    </row>
    <row r="1914" spans="31:31" ht="15.75" x14ac:dyDescent="0.3">
      <c r="AE1914" s="71"/>
    </row>
    <row r="1915" spans="31:31" ht="15.75" x14ac:dyDescent="0.3">
      <c r="AE1915" s="71"/>
    </row>
    <row r="1916" spans="31:31" ht="15.75" x14ac:dyDescent="0.3">
      <c r="AE1916" s="71"/>
    </row>
    <row r="1917" spans="31:31" ht="15.75" x14ac:dyDescent="0.3">
      <c r="AE1917" s="71"/>
    </row>
    <row r="1918" spans="31:31" ht="15.75" x14ac:dyDescent="0.3">
      <c r="AE1918" s="71"/>
    </row>
    <row r="1919" spans="31:31" ht="15.75" x14ac:dyDescent="0.3">
      <c r="AE1919" s="71"/>
    </row>
    <row r="1920" spans="31:31" ht="15.75" x14ac:dyDescent="0.3">
      <c r="AE1920" s="71"/>
    </row>
    <row r="1921" spans="31:31" ht="15.75" x14ac:dyDescent="0.3">
      <c r="AE1921" s="71"/>
    </row>
    <row r="1922" spans="31:31" ht="15.75" x14ac:dyDescent="0.3">
      <c r="AE1922" s="71"/>
    </row>
    <row r="1923" spans="31:31" ht="15.75" x14ac:dyDescent="0.3">
      <c r="AE1923" s="71"/>
    </row>
    <row r="1924" spans="31:31" ht="15.75" x14ac:dyDescent="0.3">
      <c r="AE1924" s="71"/>
    </row>
    <row r="1925" spans="31:31" ht="15.75" x14ac:dyDescent="0.3">
      <c r="AE1925" s="71"/>
    </row>
    <row r="1926" spans="31:31" ht="15.75" x14ac:dyDescent="0.3">
      <c r="AE1926" s="71"/>
    </row>
    <row r="1927" spans="31:31" ht="15.75" x14ac:dyDescent="0.3">
      <c r="AE1927" s="71"/>
    </row>
    <row r="1928" spans="31:31" ht="15.75" x14ac:dyDescent="0.3">
      <c r="AE1928" s="71"/>
    </row>
    <row r="1929" spans="31:31" ht="15.75" x14ac:dyDescent="0.3">
      <c r="AE1929" s="71"/>
    </row>
    <row r="1930" spans="31:31" ht="15.75" x14ac:dyDescent="0.3">
      <c r="AE1930" s="71"/>
    </row>
    <row r="1931" spans="31:31" ht="15.75" x14ac:dyDescent="0.3">
      <c r="AE1931" s="71"/>
    </row>
    <row r="1932" spans="31:31" ht="15.75" x14ac:dyDescent="0.3">
      <c r="AE1932" s="71"/>
    </row>
    <row r="1933" spans="31:31" ht="15.75" x14ac:dyDescent="0.3">
      <c r="AE1933" s="71"/>
    </row>
    <row r="1934" spans="31:31" ht="15.75" x14ac:dyDescent="0.3">
      <c r="AE1934" s="71"/>
    </row>
    <row r="1935" spans="31:31" ht="15.75" x14ac:dyDescent="0.3">
      <c r="AE1935" s="71"/>
    </row>
    <row r="1936" spans="31:31" ht="15.75" x14ac:dyDescent="0.3">
      <c r="AE1936" s="71"/>
    </row>
    <row r="1937" spans="31:31" ht="15.75" x14ac:dyDescent="0.3">
      <c r="AE1937" s="71"/>
    </row>
    <row r="1938" spans="31:31" ht="15.75" x14ac:dyDescent="0.3">
      <c r="AE1938" s="71"/>
    </row>
    <row r="1939" spans="31:31" ht="15.75" x14ac:dyDescent="0.3">
      <c r="AE1939" s="71"/>
    </row>
    <row r="1940" spans="31:31" ht="15.75" x14ac:dyDescent="0.3">
      <c r="AE1940" s="71"/>
    </row>
    <row r="1941" spans="31:31" ht="15.75" x14ac:dyDescent="0.3">
      <c r="AE1941" s="71"/>
    </row>
    <row r="1942" spans="31:31" ht="15.75" x14ac:dyDescent="0.3">
      <c r="AE1942" s="71"/>
    </row>
    <row r="1943" spans="31:31" ht="15.75" x14ac:dyDescent="0.3">
      <c r="AE1943" s="71"/>
    </row>
    <row r="1944" spans="31:31" ht="15.75" x14ac:dyDescent="0.3">
      <c r="AE1944" s="71"/>
    </row>
    <row r="1945" spans="31:31" ht="15.75" x14ac:dyDescent="0.3">
      <c r="AE1945" s="71"/>
    </row>
    <row r="1946" spans="31:31" ht="15.75" x14ac:dyDescent="0.3">
      <c r="AE1946" s="71"/>
    </row>
    <row r="1947" spans="31:31" ht="15.75" x14ac:dyDescent="0.3">
      <c r="AE1947" s="71"/>
    </row>
    <row r="1948" spans="31:31" ht="15.75" x14ac:dyDescent="0.3">
      <c r="AE1948" s="71"/>
    </row>
    <row r="1949" spans="31:31" ht="15.75" x14ac:dyDescent="0.3">
      <c r="AE1949" s="71"/>
    </row>
    <row r="1950" spans="31:31" ht="15.75" x14ac:dyDescent="0.3">
      <c r="AE1950" s="71"/>
    </row>
    <row r="1951" spans="31:31" ht="15.75" x14ac:dyDescent="0.3">
      <c r="AE1951" s="71"/>
    </row>
    <row r="1952" spans="31:31" ht="15.75" x14ac:dyDescent="0.3">
      <c r="AE1952" s="71"/>
    </row>
    <row r="1953" spans="31:31" ht="15.75" x14ac:dyDescent="0.3">
      <c r="AE1953" s="71"/>
    </row>
    <row r="1954" spans="31:31" ht="15.75" x14ac:dyDescent="0.3">
      <c r="AE1954" s="71"/>
    </row>
    <row r="1955" spans="31:31" ht="15.75" x14ac:dyDescent="0.3">
      <c r="AE1955" s="71"/>
    </row>
    <row r="1956" spans="31:31" ht="15.75" x14ac:dyDescent="0.3">
      <c r="AE1956" s="71"/>
    </row>
    <row r="1957" spans="31:31" ht="15.75" x14ac:dyDescent="0.3">
      <c r="AE1957" s="71"/>
    </row>
    <row r="1958" spans="31:31" ht="15.75" x14ac:dyDescent="0.3">
      <c r="AE1958" s="71"/>
    </row>
    <row r="1959" spans="31:31" ht="15.75" x14ac:dyDescent="0.3">
      <c r="AE1959" s="71"/>
    </row>
    <row r="1960" spans="31:31" ht="15.75" x14ac:dyDescent="0.3">
      <c r="AE1960" s="71"/>
    </row>
    <row r="1961" spans="31:31" ht="15.75" x14ac:dyDescent="0.3">
      <c r="AE1961" s="71"/>
    </row>
    <row r="1962" spans="31:31" ht="15.75" x14ac:dyDescent="0.3">
      <c r="AE1962" s="71"/>
    </row>
    <row r="1963" spans="31:31" ht="15.75" x14ac:dyDescent="0.3">
      <c r="AE1963" s="71"/>
    </row>
    <row r="1964" spans="31:31" ht="15.75" x14ac:dyDescent="0.3">
      <c r="AE1964" s="71"/>
    </row>
    <row r="1965" spans="31:31" ht="15.75" x14ac:dyDescent="0.3">
      <c r="AE1965" s="71"/>
    </row>
    <row r="1966" spans="31:31" ht="15.75" x14ac:dyDescent="0.3">
      <c r="AE1966" s="71"/>
    </row>
    <row r="1967" spans="31:31" ht="15.75" x14ac:dyDescent="0.3">
      <c r="AE1967" s="71"/>
    </row>
    <row r="1968" spans="31:31" ht="15.75" x14ac:dyDescent="0.3">
      <c r="AE1968" s="71"/>
    </row>
    <row r="1969" spans="31:31" ht="15.75" x14ac:dyDescent="0.3">
      <c r="AE1969" s="71"/>
    </row>
    <row r="1970" spans="31:31" ht="15.75" x14ac:dyDescent="0.3">
      <c r="AE1970" s="71"/>
    </row>
    <row r="1971" spans="31:31" ht="15.75" x14ac:dyDescent="0.3">
      <c r="AE1971" s="71"/>
    </row>
    <row r="1972" spans="31:31" ht="15.75" x14ac:dyDescent="0.3">
      <c r="AE1972" s="71"/>
    </row>
    <row r="1973" spans="31:31" ht="15.75" x14ac:dyDescent="0.3">
      <c r="AE1973" s="71"/>
    </row>
    <row r="1974" spans="31:31" ht="15.75" x14ac:dyDescent="0.3">
      <c r="AE1974" s="71"/>
    </row>
    <row r="1975" spans="31:31" ht="15.75" x14ac:dyDescent="0.3">
      <c r="AE1975" s="71"/>
    </row>
    <row r="1976" spans="31:31" ht="15.75" x14ac:dyDescent="0.3">
      <c r="AE1976" s="71"/>
    </row>
    <row r="1977" spans="31:31" ht="15.75" x14ac:dyDescent="0.3">
      <c r="AE1977" s="71"/>
    </row>
    <row r="1978" spans="31:31" ht="15.75" x14ac:dyDescent="0.3">
      <c r="AE1978" s="71"/>
    </row>
    <row r="1979" spans="31:31" ht="15.75" x14ac:dyDescent="0.3">
      <c r="AE1979" s="71"/>
    </row>
    <row r="1980" spans="31:31" ht="15.75" x14ac:dyDescent="0.3">
      <c r="AE1980" s="71"/>
    </row>
    <row r="1981" spans="31:31" ht="15.75" x14ac:dyDescent="0.3">
      <c r="AE1981" s="71"/>
    </row>
    <row r="1982" spans="31:31" ht="15.75" x14ac:dyDescent="0.3">
      <c r="AE1982" s="71"/>
    </row>
    <row r="1983" spans="31:31" ht="15.75" x14ac:dyDescent="0.3">
      <c r="AE1983" s="71"/>
    </row>
    <row r="1984" spans="31:31" ht="15.75" x14ac:dyDescent="0.3">
      <c r="AE1984" s="71"/>
    </row>
    <row r="1985" spans="31:31" ht="15.75" x14ac:dyDescent="0.3">
      <c r="AE1985" s="71"/>
    </row>
    <row r="1986" spans="31:31" ht="15.75" x14ac:dyDescent="0.3">
      <c r="AE1986" s="71"/>
    </row>
    <row r="1987" spans="31:31" ht="15.75" x14ac:dyDescent="0.3">
      <c r="AE1987" s="71"/>
    </row>
    <row r="1988" spans="31:31" ht="15.75" x14ac:dyDescent="0.3">
      <c r="AE1988" s="71"/>
    </row>
    <row r="1989" spans="31:31" ht="15.75" x14ac:dyDescent="0.3">
      <c r="AE1989" s="71"/>
    </row>
    <row r="1990" spans="31:31" ht="15.75" x14ac:dyDescent="0.3">
      <c r="AE1990" s="71"/>
    </row>
    <row r="1991" spans="31:31" ht="15.75" x14ac:dyDescent="0.3">
      <c r="AE1991" s="71"/>
    </row>
    <row r="1992" spans="31:31" ht="15.75" x14ac:dyDescent="0.3">
      <c r="AE1992" s="71"/>
    </row>
    <row r="1993" spans="31:31" ht="15.75" x14ac:dyDescent="0.3">
      <c r="AE1993" s="71"/>
    </row>
    <row r="1994" spans="31:31" ht="15.75" x14ac:dyDescent="0.3">
      <c r="AE1994" s="71"/>
    </row>
    <row r="1995" spans="31:31" ht="15.75" x14ac:dyDescent="0.3">
      <c r="AE1995" s="71"/>
    </row>
    <row r="1996" spans="31:31" ht="15.75" x14ac:dyDescent="0.3">
      <c r="AE1996" s="71"/>
    </row>
    <row r="1997" spans="31:31" ht="15.75" x14ac:dyDescent="0.3">
      <c r="AE1997" s="71"/>
    </row>
    <row r="1998" spans="31:31" ht="15.75" x14ac:dyDescent="0.3">
      <c r="AE1998" s="71"/>
    </row>
    <row r="1999" spans="31:31" ht="15.75" x14ac:dyDescent="0.3">
      <c r="AE1999" s="71"/>
    </row>
    <row r="2000" spans="31:31" ht="15.75" x14ac:dyDescent="0.3">
      <c r="AE2000" s="71"/>
    </row>
    <row r="2001" spans="31:31" ht="15.75" x14ac:dyDescent="0.3">
      <c r="AE2001" s="71"/>
    </row>
    <row r="2002" spans="31:31" ht="15.75" x14ac:dyDescent="0.3">
      <c r="AE2002" s="71"/>
    </row>
    <row r="2003" spans="31:31" ht="15.75" x14ac:dyDescent="0.3">
      <c r="AE2003" s="71"/>
    </row>
    <row r="2004" spans="31:31" ht="15.75" x14ac:dyDescent="0.3">
      <c r="AE2004" s="71"/>
    </row>
    <row r="2005" spans="31:31" ht="15.75" x14ac:dyDescent="0.3">
      <c r="AE2005" s="71"/>
    </row>
    <row r="2006" spans="31:31" ht="15.75" x14ac:dyDescent="0.3">
      <c r="AE2006" s="71"/>
    </row>
    <row r="2007" spans="31:31" ht="15.75" x14ac:dyDescent="0.3">
      <c r="AE2007" s="71"/>
    </row>
    <row r="2008" spans="31:31" ht="15.75" x14ac:dyDescent="0.3">
      <c r="AE2008" s="71"/>
    </row>
    <row r="2009" spans="31:31" ht="15.75" x14ac:dyDescent="0.3">
      <c r="AE2009" s="71"/>
    </row>
    <row r="2010" spans="31:31" ht="15.75" x14ac:dyDescent="0.3">
      <c r="AE2010" s="71"/>
    </row>
    <row r="2011" spans="31:31" ht="15.75" x14ac:dyDescent="0.3">
      <c r="AE2011" s="71"/>
    </row>
    <row r="2012" spans="31:31" ht="15.75" x14ac:dyDescent="0.3">
      <c r="AE2012" s="71"/>
    </row>
    <row r="2013" spans="31:31" ht="15.75" x14ac:dyDescent="0.3">
      <c r="AE2013" s="71"/>
    </row>
    <row r="2014" spans="31:31" ht="15.75" x14ac:dyDescent="0.3">
      <c r="AE2014" s="71"/>
    </row>
    <row r="2015" spans="31:31" ht="15.75" x14ac:dyDescent="0.3">
      <c r="AE2015" s="71"/>
    </row>
    <row r="2016" spans="31:31" ht="15.75" x14ac:dyDescent="0.3">
      <c r="AE2016" s="71"/>
    </row>
    <row r="2017" spans="31:31" ht="15.75" x14ac:dyDescent="0.3">
      <c r="AE2017" s="71"/>
    </row>
    <row r="2018" spans="31:31" ht="15.75" x14ac:dyDescent="0.3">
      <c r="AE2018" s="71"/>
    </row>
    <row r="2019" spans="31:31" ht="15.75" x14ac:dyDescent="0.3">
      <c r="AE2019" s="71"/>
    </row>
    <row r="2020" spans="31:31" ht="15.75" x14ac:dyDescent="0.3">
      <c r="AE2020" s="71"/>
    </row>
    <row r="2021" spans="31:31" ht="15.75" x14ac:dyDescent="0.3">
      <c r="AE2021" s="71"/>
    </row>
    <row r="2022" spans="31:31" ht="15.75" x14ac:dyDescent="0.3">
      <c r="AE2022" s="71"/>
    </row>
    <row r="2023" spans="31:31" ht="15.75" x14ac:dyDescent="0.3">
      <c r="AE2023" s="71"/>
    </row>
    <row r="2024" spans="31:31" ht="15.75" x14ac:dyDescent="0.3">
      <c r="AE2024" s="71"/>
    </row>
    <row r="2025" spans="31:31" ht="15.75" x14ac:dyDescent="0.3">
      <c r="AE2025" s="71"/>
    </row>
    <row r="2026" spans="31:31" ht="15.75" x14ac:dyDescent="0.3">
      <c r="AE2026" s="71"/>
    </row>
    <row r="2027" spans="31:31" ht="15.75" x14ac:dyDescent="0.3">
      <c r="AE2027" s="71"/>
    </row>
    <row r="2028" spans="31:31" ht="15.75" x14ac:dyDescent="0.3">
      <c r="AE2028" s="71"/>
    </row>
    <row r="2029" spans="31:31" ht="15.75" x14ac:dyDescent="0.3">
      <c r="AE2029" s="71"/>
    </row>
    <row r="2030" spans="31:31" ht="15.75" x14ac:dyDescent="0.3">
      <c r="AE2030" s="71"/>
    </row>
    <row r="2031" spans="31:31" ht="15.75" x14ac:dyDescent="0.3">
      <c r="AE2031" s="71"/>
    </row>
    <row r="2032" spans="31:31" ht="15.75" x14ac:dyDescent="0.3">
      <c r="AE2032" s="71"/>
    </row>
    <row r="2033" spans="31:31" ht="15.75" x14ac:dyDescent="0.3">
      <c r="AE2033" s="71"/>
    </row>
    <row r="2034" spans="31:31" ht="15.75" x14ac:dyDescent="0.3">
      <c r="AE2034" s="71"/>
    </row>
    <row r="2035" spans="31:31" ht="15.75" x14ac:dyDescent="0.3">
      <c r="AE2035" s="71"/>
    </row>
    <row r="2036" spans="31:31" ht="15.75" x14ac:dyDescent="0.3">
      <c r="AE2036" s="71"/>
    </row>
    <row r="2037" spans="31:31" ht="15.75" x14ac:dyDescent="0.3">
      <c r="AE2037" s="71"/>
    </row>
    <row r="2038" spans="31:31" ht="15.75" x14ac:dyDescent="0.3">
      <c r="AE2038" s="71"/>
    </row>
    <row r="2039" spans="31:31" ht="15.75" x14ac:dyDescent="0.3">
      <c r="AE2039" s="71"/>
    </row>
    <row r="2040" spans="31:31" ht="15.75" x14ac:dyDescent="0.3">
      <c r="AE2040" s="71"/>
    </row>
    <row r="2041" spans="31:31" ht="15.75" x14ac:dyDescent="0.3">
      <c r="AE2041" s="71"/>
    </row>
    <row r="2042" spans="31:31" ht="15.75" x14ac:dyDescent="0.3">
      <c r="AE2042" s="71"/>
    </row>
    <row r="2043" spans="31:31" ht="15.75" x14ac:dyDescent="0.3">
      <c r="AE2043" s="71"/>
    </row>
    <row r="2044" spans="31:31" ht="15.75" x14ac:dyDescent="0.3">
      <c r="AE2044" s="71"/>
    </row>
    <row r="2045" spans="31:31" ht="15.75" x14ac:dyDescent="0.3">
      <c r="AE2045" s="71"/>
    </row>
    <row r="2046" spans="31:31" ht="15.75" x14ac:dyDescent="0.3">
      <c r="AE2046" s="71"/>
    </row>
    <row r="2047" spans="31:31" ht="15.75" x14ac:dyDescent="0.3">
      <c r="AE2047" s="71"/>
    </row>
    <row r="2048" spans="31:31" ht="15.75" x14ac:dyDescent="0.3">
      <c r="AE2048" s="71"/>
    </row>
    <row r="2049" spans="31:31" ht="15.75" x14ac:dyDescent="0.3">
      <c r="AE2049" s="71"/>
    </row>
    <row r="2050" spans="31:31" ht="15.75" x14ac:dyDescent="0.3">
      <c r="AE2050" s="71"/>
    </row>
    <row r="2051" spans="31:31" ht="15.75" x14ac:dyDescent="0.3">
      <c r="AE2051" s="71"/>
    </row>
    <row r="2052" spans="31:31" ht="15.75" x14ac:dyDescent="0.3">
      <c r="AE2052" s="71"/>
    </row>
    <row r="2053" spans="31:31" ht="15.75" x14ac:dyDescent="0.3">
      <c r="AE2053" s="71"/>
    </row>
    <row r="2054" spans="31:31" ht="15.75" x14ac:dyDescent="0.3">
      <c r="AE2054" s="71"/>
    </row>
    <row r="2055" spans="31:31" ht="15.75" x14ac:dyDescent="0.3">
      <c r="AE2055" s="71"/>
    </row>
    <row r="2056" spans="31:31" ht="15.75" x14ac:dyDescent="0.3">
      <c r="AE2056" s="71"/>
    </row>
    <row r="2057" spans="31:31" ht="15.75" x14ac:dyDescent="0.3">
      <c r="AE2057" s="71"/>
    </row>
    <row r="2058" spans="31:31" ht="15.75" x14ac:dyDescent="0.3">
      <c r="AE2058" s="71"/>
    </row>
    <row r="2059" spans="31:31" ht="15.75" x14ac:dyDescent="0.3">
      <c r="AE2059" s="71"/>
    </row>
    <row r="2060" spans="31:31" ht="15.75" x14ac:dyDescent="0.3">
      <c r="AE2060" s="71"/>
    </row>
    <row r="2061" spans="31:31" ht="15.75" x14ac:dyDescent="0.3">
      <c r="AE2061" s="71"/>
    </row>
    <row r="2062" spans="31:31" ht="15.75" x14ac:dyDescent="0.3">
      <c r="AE2062" s="71"/>
    </row>
    <row r="2063" spans="31:31" ht="15.75" x14ac:dyDescent="0.3">
      <c r="AE2063" s="71"/>
    </row>
    <row r="2064" spans="31:31" ht="15.75" x14ac:dyDescent="0.3">
      <c r="AE2064" s="71"/>
    </row>
    <row r="2065" spans="31:31" ht="15.75" x14ac:dyDescent="0.3">
      <c r="AE2065" s="71"/>
    </row>
    <row r="2066" spans="31:31" ht="15.75" x14ac:dyDescent="0.3">
      <c r="AE2066" s="71"/>
    </row>
    <row r="2067" spans="31:31" ht="15.75" x14ac:dyDescent="0.3">
      <c r="AE2067" s="71"/>
    </row>
    <row r="2068" spans="31:31" ht="15.75" x14ac:dyDescent="0.3">
      <c r="AE2068" s="71"/>
    </row>
    <row r="2069" spans="31:31" ht="15.75" x14ac:dyDescent="0.3">
      <c r="AE2069" s="71"/>
    </row>
    <row r="2070" spans="31:31" ht="15.75" x14ac:dyDescent="0.3">
      <c r="AE2070" s="71"/>
    </row>
    <row r="2071" spans="31:31" ht="15.75" x14ac:dyDescent="0.3">
      <c r="AE2071" s="71"/>
    </row>
    <row r="2072" spans="31:31" ht="15.75" x14ac:dyDescent="0.3">
      <c r="AE2072" s="71"/>
    </row>
    <row r="2073" spans="31:31" ht="15.75" x14ac:dyDescent="0.3">
      <c r="AE2073" s="71"/>
    </row>
    <row r="2074" spans="31:31" ht="15.75" x14ac:dyDescent="0.3">
      <c r="AE2074" s="71"/>
    </row>
    <row r="2075" spans="31:31" ht="15.75" x14ac:dyDescent="0.3">
      <c r="AE2075" s="71"/>
    </row>
    <row r="2076" spans="31:31" ht="15.75" x14ac:dyDescent="0.3">
      <c r="AE2076" s="71"/>
    </row>
    <row r="2077" spans="31:31" ht="15.75" x14ac:dyDescent="0.3">
      <c r="AE2077" s="71"/>
    </row>
    <row r="2078" spans="31:31" ht="15.75" x14ac:dyDescent="0.3">
      <c r="AE2078" s="71"/>
    </row>
    <row r="2079" spans="31:31" ht="15.75" x14ac:dyDescent="0.3">
      <c r="AE2079" s="71"/>
    </row>
    <row r="2080" spans="31:31" ht="15.75" x14ac:dyDescent="0.3">
      <c r="AE2080" s="71"/>
    </row>
    <row r="2081" spans="31:31" ht="15.75" x14ac:dyDescent="0.3">
      <c r="AE2081" s="71"/>
    </row>
    <row r="2082" spans="31:31" ht="15.75" x14ac:dyDescent="0.3">
      <c r="AE2082" s="71"/>
    </row>
    <row r="2083" spans="31:31" ht="15.75" x14ac:dyDescent="0.3">
      <c r="AE2083" s="71"/>
    </row>
    <row r="2084" spans="31:31" ht="15.75" x14ac:dyDescent="0.3">
      <c r="AE2084" s="71"/>
    </row>
    <row r="2085" spans="31:31" ht="15.75" x14ac:dyDescent="0.3">
      <c r="AE2085" s="71"/>
    </row>
    <row r="2086" spans="31:31" ht="15.75" x14ac:dyDescent="0.3">
      <c r="AE2086" s="71"/>
    </row>
    <row r="2087" spans="31:31" ht="15.75" x14ac:dyDescent="0.3">
      <c r="AE2087" s="71"/>
    </row>
    <row r="2088" spans="31:31" ht="15.75" x14ac:dyDescent="0.3">
      <c r="AE2088" s="71"/>
    </row>
    <row r="2089" spans="31:31" ht="15.75" x14ac:dyDescent="0.3">
      <c r="AE2089" s="71"/>
    </row>
    <row r="2090" spans="31:31" ht="15.75" x14ac:dyDescent="0.3">
      <c r="AE2090" s="71"/>
    </row>
    <row r="2091" spans="31:31" ht="15.75" x14ac:dyDescent="0.3">
      <c r="AE2091" s="71"/>
    </row>
    <row r="2092" spans="31:31" ht="15.75" x14ac:dyDescent="0.3">
      <c r="AE2092" s="71"/>
    </row>
    <row r="2093" spans="31:31" ht="15.75" x14ac:dyDescent="0.3">
      <c r="AE2093" s="71"/>
    </row>
    <row r="2094" spans="31:31" ht="15.75" x14ac:dyDescent="0.3">
      <c r="AE2094" s="71"/>
    </row>
    <row r="2095" spans="31:31" ht="15.75" x14ac:dyDescent="0.3">
      <c r="AE2095" s="71"/>
    </row>
    <row r="2096" spans="31:31" ht="15.75" x14ac:dyDescent="0.3">
      <c r="AE2096" s="71"/>
    </row>
    <row r="2097" spans="31:31" ht="15.75" x14ac:dyDescent="0.3">
      <c r="AE2097" s="71"/>
    </row>
    <row r="2098" spans="31:31" ht="15.75" x14ac:dyDescent="0.3">
      <c r="AE2098" s="71"/>
    </row>
    <row r="2099" spans="31:31" ht="15.75" x14ac:dyDescent="0.3">
      <c r="AE2099" s="71"/>
    </row>
    <row r="2100" spans="31:31" ht="15.75" x14ac:dyDescent="0.3">
      <c r="AE2100" s="71"/>
    </row>
    <row r="2101" spans="31:31" ht="15.75" x14ac:dyDescent="0.3">
      <c r="AE2101" s="71"/>
    </row>
    <row r="2102" spans="31:31" ht="15.75" x14ac:dyDescent="0.3">
      <c r="AE2102" s="71"/>
    </row>
    <row r="2103" spans="31:31" ht="15.75" x14ac:dyDescent="0.3">
      <c r="AE2103" s="71"/>
    </row>
    <row r="2104" spans="31:31" ht="15.75" x14ac:dyDescent="0.3">
      <c r="AE2104" s="71"/>
    </row>
    <row r="2105" spans="31:31" ht="15.75" x14ac:dyDescent="0.3">
      <c r="AE2105" s="71"/>
    </row>
    <row r="2106" spans="31:31" ht="15.75" x14ac:dyDescent="0.3">
      <c r="AE2106" s="71"/>
    </row>
    <row r="2107" spans="31:31" ht="15.75" x14ac:dyDescent="0.3">
      <c r="AE2107" s="71"/>
    </row>
    <row r="2108" spans="31:31" ht="15.75" x14ac:dyDescent="0.3">
      <c r="AE2108" s="71"/>
    </row>
    <row r="2109" spans="31:31" ht="15.75" x14ac:dyDescent="0.3">
      <c r="AE2109" s="71"/>
    </row>
    <row r="2110" spans="31:31" ht="15.75" x14ac:dyDescent="0.3">
      <c r="AE2110" s="71"/>
    </row>
    <row r="2111" spans="31:31" ht="15.75" x14ac:dyDescent="0.3">
      <c r="AE2111" s="71"/>
    </row>
    <row r="2112" spans="31:31" ht="15.75" x14ac:dyDescent="0.3">
      <c r="AE2112" s="71"/>
    </row>
    <row r="2113" spans="31:31" ht="15.75" x14ac:dyDescent="0.3">
      <c r="AE2113" s="71"/>
    </row>
    <row r="2114" spans="31:31" ht="15.75" x14ac:dyDescent="0.3">
      <c r="AE2114" s="71"/>
    </row>
    <row r="2115" spans="31:31" ht="15.75" x14ac:dyDescent="0.3">
      <c r="AE2115" s="71"/>
    </row>
    <row r="2116" spans="31:31" ht="15.75" x14ac:dyDescent="0.3">
      <c r="AE2116" s="71"/>
    </row>
    <row r="2117" spans="31:31" ht="15.75" x14ac:dyDescent="0.3">
      <c r="AE2117" s="71"/>
    </row>
    <row r="2118" spans="31:31" ht="15.75" x14ac:dyDescent="0.3">
      <c r="AE2118" s="71"/>
    </row>
    <row r="2119" spans="31:31" ht="15.75" x14ac:dyDescent="0.3">
      <c r="AE2119" s="71"/>
    </row>
    <row r="2120" spans="31:31" ht="15.75" x14ac:dyDescent="0.3">
      <c r="AE2120" s="71"/>
    </row>
    <row r="2121" spans="31:31" ht="15.75" x14ac:dyDescent="0.3">
      <c r="AE2121" s="71"/>
    </row>
    <row r="2122" spans="31:31" ht="15.75" x14ac:dyDescent="0.3">
      <c r="AE2122" s="71"/>
    </row>
    <row r="2123" spans="31:31" ht="15.75" x14ac:dyDescent="0.3">
      <c r="AE2123" s="71"/>
    </row>
    <row r="2124" spans="31:31" ht="15.75" x14ac:dyDescent="0.3">
      <c r="AE2124" s="71"/>
    </row>
    <row r="2125" spans="31:31" ht="15.75" x14ac:dyDescent="0.3">
      <c r="AE2125" s="71"/>
    </row>
    <row r="2126" spans="31:31" ht="15.75" x14ac:dyDescent="0.3">
      <c r="AE2126" s="71"/>
    </row>
    <row r="2127" spans="31:31" ht="15.75" x14ac:dyDescent="0.3">
      <c r="AE2127" s="71"/>
    </row>
    <row r="2128" spans="31:31" ht="15.75" x14ac:dyDescent="0.3">
      <c r="AE2128" s="71"/>
    </row>
    <row r="2129" spans="31:31" ht="15.75" x14ac:dyDescent="0.3">
      <c r="AE2129" s="71"/>
    </row>
    <row r="2130" spans="31:31" ht="15.75" x14ac:dyDescent="0.3">
      <c r="AE2130" s="71"/>
    </row>
    <row r="2131" spans="31:31" ht="15.75" x14ac:dyDescent="0.3">
      <c r="AE2131" s="71"/>
    </row>
    <row r="2132" spans="31:31" ht="15.75" x14ac:dyDescent="0.3">
      <c r="AE2132" s="71"/>
    </row>
    <row r="2133" spans="31:31" ht="15.75" x14ac:dyDescent="0.3">
      <c r="AE2133" s="71"/>
    </row>
    <row r="2134" spans="31:31" ht="15.75" x14ac:dyDescent="0.3">
      <c r="AE2134" s="71"/>
    </row>
    <row r="2135" spans="31:31" ht="15.75" x14ac:dyDescent="0.3">
      <c r="AE2135" s="71"/>
    </row>
    <row r="2136" spans="31:31" ht="15.75" x14ac:dyDescent="0.3">
      <c r="AE2136" s="71"/>
    </row>
    <row r="2137" spans="31:31" ht="15.75" x14ac:dyDescent="0.3">
      <c r="AE2137" s="71"/>
    </row>
    <row r="2138" spans="31:31" ht="15.75" x14ac:dyDescent="0.3">
      <c r="AE2138" s="71"/>
    </row>
    <row r="2139" spans="31:31" ht="15.75" x14ac:dyDescent="0.3">
      <c r="AE2139" s="71"/>
    </row>
    <row r="2140" spans="31:31" ht="15.75" x14ac:dyDescent="0.3">
      <c r="AE2140" s="71"/>
    </row>
    <row r="2141" spans="31:31" ht="15.75" x14ac:dyDescent="0.3">
      <c r="AE2141" s="71"/>
    </row>
    <row r="2142" spans="31:31" ht="15.75" x14ac:dyDescent="0.3">
      <c r="AE2142" s="71"/>
    </row>
    <row r="2143" spans="31:31" ht="15.75" x14ac:dyDescent="0.3">
      <c r="AE2143" s="71"/>
    </row>
    <row r="2144" spans="31:31" ht="15.75" x14ac:dyDescent="0.3">
      <c r="AE2144" s="71"/>
    </row>
    <row r="2145" spans="31:31" ht="15.75" x14ac:dyDescent="0.3">
      <c r="AE2145" s="71"/>
    </row>
    <row r="2146" spans="31:31" ht="15.75" x14ac:dyDescent="0.3">
      <c r="AE2146" s="71"/>
    </row>
    <row r="2147" spans="31:31" ht="15.75" x14ac:dyDescent="0.3">
      <c r="AE2147" s="71"/>
    </row>
    <row r="2148" spans="31:31" ht="15.75" x14ac:dyDescent="0.3">
      <c r="AE2148" s="71"/>
    </row>
    <row r="2149" spans="31:31" ht="15.75" x14ac:dyDescent="0.3">
      <c r="AE2149" s="71"/>
    </row>
    <row r="2150" spans="31:31" ht="15.75" x14ac:dyDescent="0.3">
      <c r="AE2150" s="71"/>
    </row>
    <row r="2151" spans="31:31" ht="15.75" x14ac:dyDescent="0.3">
      <c r="AE2151" s="71"/>
    </row>
    <row r="2152" spans="31:31" ht="15.75" x14ac:dyDescent="0.3">
      <c r="AE2152" s="71"/>
    </row>
    <row r="2153" spans="31:31" ht="15.75" x14ac:dyDescent="0.3">
      <c r="AE2153" s="71"/>
    </row>
    <row r="2154" spans="31:31" ht="15.75" x14ac:dyDescent="0.3">
      <c r="AE2154" s="71"/>
    </row>
    <row r="2155" spans="31:31" ht="15.75" x14ac:dyDescent="0.3">
      <c r="AE2155" s="71"/>
    </row>
    <row r="2156" spans="31:31" ht="15.75" x14ac:dyDescent="0.3">
      <c r="AE2156" s="71"/>
    </row>
    <row r="2157" spans="31:31" ht="15.75" x14ac:dyDescent="0.3">
      <c r="AE2157" s="71"/>
    </row>
    <row r="2158" spans="31:31" ht="15.75" x14ac:dyDescent="0.3">
      <c r="AE2158" s="71"/>
    </row>
    <row r="2159" spans="31:31" ht="15.75" x14ac:dyDescent="0.3">
      <c r="AE2159" s="71"/>
    </row>
    <row r="2160" spans="31:31" ht="15.75" x14ac:dyDescent="0.3">
      <c r="AE2160" s="71"/>
    </row>
    <row r="2161" spans="31:31" ht="15.75" x14ac:dyDescent="0.3">
      <c r="AE2161" s="71"/>
    </row>
    <row r="2162" spans="31:31" ht="15.75" x14ac:dyDescent="0.3">
      <c r="AE2162" s="71"/>
    </row>
    <row r="2163" spans="31:31" ht="15.75" x14ac:dyDescent="0.3">
      <c r="AE2163" s="71"/>
    </row>
    <row r="2164" spans="31:31" ht="15.75" x14ac:dyDescent="0.3">
      <c r="AE2164" s="71"/>
    </row>
    <row r="2165" spans="31:31" ht="15.75" x14ac:dyDescent="0.3">
      <c r="AE2165" s="71"/>
    </row>
    <row r="2166" spans="31:31" ht="15.75" x14ac:dyDescent="0.3">
      <c r="AE2166" s="71"/>
    </row>
    <row r="2167" spans="31:31" ht="15.75" x14ac:dyDescent="0.3">
      <c r="AE2167" s="71"/>
    </row>
    <row r="2168" spans="31:31" ht="15.75" x14ac:dyDescent="0.3">
      <c r="AE2168" s="71"/>
    </row>
    <row r="2169" spans="31:31" ht="15.75" x14ac:dyDescent="0.3">
      <c r="AE2169" s="71"/>
    </row>
    <row r="2170" spans="31:31" ht="15.75" x14ac:dyDescent="0.3">
      <c r="AE2170" s="71"/>
    </row>
    <row r="2171" spans="31:31" ht="15.75" x14ac:dyDescent="0.3">
      <c r="AE2171" s="71"/>
    </row>
    <row r="2172" spans="31:31" ht="15.75" x14ac:dyDescent="0.3">
      <c r="AE2172" s="71"/>
    </row>
    <row r="2173" spans="31:31" ht="15.75" x14ac:dyDescent="0.3">
      <c r="AE2173" s="71"/>
    </row>
    <row r="2174" spans="31:31" ht="15.75" x14ac:dyDescent="0.3">
      <c r="AE2174" s="71"/>
    </row>
    <row r="2175" spans="31:31" ht="15.75" x14ac:dyDescent="0.3">
      <c r="AE2175" s="71"/>
    </row>
    <row r="2176" spans="31:31" ht="15.75" x14ac:dyDescent="0.3">
      <c r="AE2176" s="71"/>
    </row>
    <row r="2177" spans="31:31" ht="15.75" x14ac:dyDescent="0.3">
      <c r="AE2177" s="71"/>
    </row>
    <row r="2178" spans="31:31" ht="15.75" x14ac:dyDescent="0.3">
      <c r="AE2178" s="71"/>
    </row>
    <row r="2179" spans="31:31" ht="15.75" x14ac:dyDescent="0.3">
      <c r="AE2179" s="71"/>
    </row>
    <row r="2180" spans="31:31" ht="15.75" x14ac:dyDescent="0.3">
      <c r="AE2180" s="71"/>
    </row>
    <row r="2181" spans="31:31" ht="15.75" x14ac:dyDescent="0.3">
      <c r="AE2181" s="71"/>
    </row>
    <row r="2182" spans="31:31" ht="15.75" x14ac:dyDescent="0.3">
      <c r="AE2182" s="71"/>
    </row>
    <row r="2183" spans="31:31" ht="15.75" x14ac:dyDescent="0.3">
      <c r="AE2183" s="71"/>
    </row>
    <row r="2184" spans="31:31" ht="15.75" x14ac:dyDescent="0.3">
      <c r="AE2184" s="71"/>
    </row>
    <row r="2185" spans="31:31" ht="15.75" x14ac:dyDescent="0.3">
      <c r="AE2185" s="71"/>
    </row>
    <row r="2186" spans="31:31" ht="15.75" x14ac:dyDescent="0.3">
      <c r="AE2186" s="71"/>
    </row>
    <row r="2187" spans="31:31" ht="15.75" x14ac:dyDescent="0.3">
      <c r="AE2187" s="71"/>
    </row>
    <row r="2188" spans="31:31" ht="15.75" x14ac:dyDescent="0.3">
      <c r="AE2188" s="71"/>
    </row>
    <row r="2189" spans="31:31" ht="15.75" x14ac:dyDescent="0.3">
      <c r="AE2189" s="71"/>
    </row>
    <row r="2190" spans="31:31" ht="15.75" x14ac:dyDescent="0.3">
      <c r="AE2190" s="71"/>
    </row>
    <row r="2191" spans="31:31" ht="15.75" x14ac:dyDescent="0.3">
      <c r="AE2191" s="71"/>
    </row>
    <row r="2192" spans="31:31" ht="15.75" x14ac:dyDescent="0.3">
      <c r="AE2192" s="71"/>
    </row>
    <row r="2193" spans="31:31" ht="15.75" x14ac:dyDescent="0.3">
      <c r="AE2193" s="71"/>
    </row>
    <row r="2194" spans="31:31" ht="15.75" x14ac:dyDescent="0.3">
      <c r="AE2194" s="71"/>
    </row>
    <row r="2195" spans="31:31" ht="15.75" x14ac:dyDescent="0.3">
      <c r="AE2195" s="71"/>
    </row>
    <row r="2196" spans="31:31" ht="15.75" x14ac:dyDescent="0.3">
      <c r="AE2196" s="71"/>
    </row>
    <row r="2197" spans="31:31" ht="15.75" x14ac:dyDescent="0.3">
      <c r="AE2197" s="71"/>
    </row>
    <row r="2198" spans="31:31" ht="15.75" x14ac:dyDescent="0.3">
      <c r="AE2198" s="71"/>
    </row>
    <row r="2199" spans="31:31" ht="15.75" x14ac:dyDescent="0.3">
      <c r="AE2199" s="71"/>
    </row>
    <row r="2200" spans="31:31" ht="15.75" x14ac:dyDescent="0.3">
      <c r="AE2200" s="71"/>
    </row>
    <row r="2201" spans="31:31" ht="15.75" x14ac:dyDescent="0.3">
      <c r="AE2201" s="71"/>
    </row>
    <row r="2202" spans="31:31" ht="15.75" x14ac:dyDescent="0.3">
      <c r="AE2202" s="71"/>
    </row>
    <row r="2203" spans="31:31" ht="15.75" x14ac:dyDescent="0.3">
      <c r="AE2203" s="71"/>
    </row>
    <row r="2204" spans="31:31" ht="15.75" x14ac:dyDescent="0.3">
      <c r="AE2204" s="71"/>
    </row>
    <row r="2205" spans="31:31" ht="15.75" x14ac:dyDescent="0.3">
      <c r="AE2205" s="71"/>
    </row>
    <row r="2206" spans="31:31" ht="15.75" x14ac:dyDescent="0.3">
      <c r="AE2206" s="71"/>
    </row>
    <row r="2207" spans="31:31" ht="15.75" x14ac:dyDescent="0.3">
      <c r="AE2207" s="71"/>
    </row>
    <row r="2208" spans="31:31" ht="15.75" x14ac:dyDescent="0.3">
      <c r="AE2208" s="71"/>
    </row>
    <row r="2209" spans="31:31" ht="15.75" x14ac:dyDescent="0.3">
      <c r="AE2209" s="71"/>
    </row>
    <row r="2210" spans="31:31" ht="15.75" x14ac:dyDescent="0.3">
      <c r="AE2210" s="71"/>
    </row>
    <row r="2211" spans="31:31" ht="15.75" x14ac:dyDescent="0.3">
      <c r="AE2211" s="71"/>
    </row>
    <row r="2212" spans="31:31" ht="15.75" x14ac:dyDescent="0.3">
      <c r="AE2212" s="71"/>
    </row>
    <row r="2213" spans="31:31" ht="15.75" x14ac:dyDescent="0.3">
      <c r="AE2213" s="71"/>
    </row>
    <row r="2214" spans="31:31" ht="15.75" x14ac:dyDescent="0.3">
      <c r="AE2214" s="71"/>
    </row>
    <row r="2215" spans="31:31" ht="15.75" x14ac:dyDescent="0.3">
      <c r="AE2215" s="71"/>
    </row>
    <row r="2216" spans="31:31" ht="15.75" x14ac:dyDescent="0.3">
      <c r="AE2216" s="71"/>
    </row>
    <row r="2217" spans="31:31" ht="15.75" x14ac:dyDescent="0.3">
      <c r="AE2217" s="71"/>
    </row>
    <row r="2218" spans="31:31" ht="15.75" x14ac:dyDescent="0.3">
      <c r="AE2218" s="71"/>
    </row>
    <row r="2219" spans="31:31" ht="15.75" x14ac:dyDescent="0.3">
      <c r="AE2219" s="71"/>
    </row>
    <row r="2220" spans="31:31" ht="15.75" x14ac:dyDescent="0.3">
      <c r="AE2220" s="71"/>
    </row>
    <row r="2221" spans="31:31" ht="15.75" x14ac:dyDescent="0.3">
      <c r="AE2221" s="71"/>
    </row>
    <row r="2222" spans="31:31" ht="15.75" x14ac:dyDescent="0.3">
      <c r="AE2222" s="71"/>
    </row>
    <row r="2223" spans="31:31" ht="15.75" x14ac:dyDescent="0.3">
      <c r="AE2223" s="71"/>
    </row>
    <row r="2224" spans="31:31" ht="15.75" x14ac:dyDescent="0.3">
      <c r="AE2224" s="71"/>
    </row>
    <row r="2225" spans="31:31" ht="15.75" x14ac:dyDescent="0.3">
      <c r="AE2225" s="71"/>
    </row>
    <row r="2226" spans="31:31" ht="15.75" x14ac:dyDescent="0.3">
      <c r="AE2226" s="71"/>
    </row>
    <row r="2227" spans="31:31" ht="15.75" x14ac:dyDescent="0.3">
      <c r="AE2227" s="71"/>
    </row>
    <row r="2228" spans="31:31" ht="15.75" x14ac:dyDescent="0.3">
      <c r="AE2228" s="71"/>
    </row>
    <row r="2229" spans="31:31" ht="15.75" x14ac:dyDescent="0.3">
      <c r="AE2229" s="71"/>
    </row>
    <row r="2230" spans="31:31" ht="15.75" x14ac:dyDescent="0.3">
      <c r="AE2230" s="71"/>
    </row>
    <row r="2231" spans="31:31" ht="15.75" x14ac:dyDescent="0.3">
      <c r="AE2231" s="71"/>
    </row>
    <row r="2232" spans="31:31" ht="15.75" x14ac:dyDescent="0.3">
      <c r="AE2232" s="71"/>
    </row>
    <row r="2233" spans="31:31" ht="15.75" x14ac:dyDescent="0.3">
      <c r="AE2233" s="71"/>
    </row>
    <row r="2234" spans="31:31" ht="15.75" x14ac:dyDescent="0.3">
      <c r="AE2234" s="71"/>
    </row>
    <row r="2235" spans="31:31" ht="15.75" x14ac:dyDescent="0.3">
      <c r="AE2235" s="71"/>
    </row>
    <row r="2236" spans="31:31" ht="15.75" x14ac:dyDescent="0.3">
      <c r="AE2236" s="71"/>
    </row>
    <row r="2237" spans="31:31" ht="15.75" x14ac:dyDescent="0.3">
      <c r="AE2237" s="71"/>
    </row>
    <row r="2238" spans="31:31" ht="15.75" x14ac:dyDescent="0.3">
      <c r="AE2238" s="71"/>
    </row>
    <row r="2239" spans="31:31" ht="15.75" x14ac:dyDescent="0.3">
      <c r="AE2239" s="71"/>
    </row>
    <row r="2240" spans="31:31" ht="15.75" x14ac:dyDescent="0.3">
      <c r="AE2240" s="71"/>
    </row>
    <row r="2241" spans="31:31" ht="15.75" x14ac:dyDescent="0.3">
      <c r="AE2241" s="71"/>
    </row>
    <row r="2242" spans="31:31" ht="15.75" x14ac:dyDescent="0.3">
      <c r="AE2242" s="71"/>
    </row>
    <row r="2243" spans="31:31" ht="15.75" x14ac:dyDescent="0.3">
      <c r="AE2243" s="71"/>
    </row>
    <row r="2244" spans="31:31" ht="15.75" x14ac:dyDescent="0.3">
      <c r="AE2244" s="71"/>
    </row>
    <row r="2245" spans="31:31" ht="15.75" x14ac:dyDescent="0.3">
      <c r="AE2245" s="71"/>
    </row>
    <row r="2246" spans="31:31" ht="15.75" x14ac:dyDescent="0.3">
      <c r="AE2246" s="71"/>
    </row>
    <row r="2247" spans="31:31" ht="15.75" x14ac:dyDescent="0.3">
      <c r="AE2247" s="71"/>
    </row>
    <row r="2248" spans="31:31" ht="15.75" x14ac:dyDescent="0.3">
      <c r="AE2248" s="71"/>
    </row>
    <row r="2249" spans="31:31" ht="15.75" x14ac:dyDescent="0.3">
      <c r="AE2249" s="71"/>
    </row>
    <row r="2250" spans="31:31" ht="15.75" x14ac:dyDescent="0.3">
      <c r="AE2250" s="71"/>
    </row>
    <row r="2251" spans="31:31" ht="15.75" x14ac:dyDescent="0.3">
      <c r="AE2251" s="71"/>
    </row>
    <row r="2252" spans="31:31" ht="15.75" x14ac:dyDescent="0.3">
      <c r="AE2252" s="71"/>
    </row>
    <row r="2253" spans="31:31" ht="15.75" x14ac:dyDescent="0.3">
      <c r="AE2253" s="71"/>
    </row>
    <row r="2254" spans="31:31" ht="15.75" x14ac:dyDescent="0.3">
      <c r="AE2254" s="71"/>
    </row>
    <row r="2255" spans="31:31" ht="15.75" x14ac:dyDescent="0.3">
      <c r="AE2255" s="71"/>
    </row>
    <row r="2256" spans="31:31" ht="15.75" x14ac:dyDescent="0.3">
      <c r="AE2256" s="71"/>
    </row>
    <row r="2257" spans="31:31" ht="15.75" x14ac:dyDescent="0.3">
      <c r="AE2257" s="71"/>
    </row>
    <row r="2258" spans="31:31" ht="15.75" x14ac:dyDescent="0.3">
      <c r="AE2258" s="71"/>
    </row>
    <row r="2259" spans="31:31" ht="15.75" x14ac:dyDescent="0.3">
      <c r="AE2259" s="71"/>
    </row>
    <row r="2260" spans="31:31" ht="15.75" x14ac:dyDescent="0.3">
      <c r="AE2260" s="71"/>
    </row>
    <row r="2261" spans="31:31" ht="15.75" x14ac:dyDescent="0.3">
      <c r="AE2261" s="71"/>
    </row>
    <row r="2262" spans="31:31" ht="15.75" x14ac:dyDescent="0.3">
      <c r="AE2262" s="71"/>
    </row>
    <row r="2263" spans="31:31" ht="15.75" x14ac:dyDescent="0.3">
      <c r="AE2263" s="71"/>
    </row>
    <row r="2264" spans="31:31" ht="15.75" x14ac:dyDescent="0.3">
      <c r="AE2264" s="71"/>
    </row>
    <row r="2265" spans="31:31" ht="15.75" x14ac:dyDescent="0.3">
      <c r="AE2265" s="71"/>
    </row>
    <row r="2266" spans="31:31" ht="15.75" x14ac:dyDescent="0.3">
      <c r="AE2266" s="71"/>
    </row>
    <row r="2267" spans="31:31" ht="15.75" x14ac:dyDescent="0.3">
      <c r="AE2267" s="71"/>
    </row>
    <row r="2268" spans="31:31" ht="15.75" x14ac:dyDescent="0.3">
      <c r="AE2268" s="71"/>
    </row>
    <row r="2269" spans="31:31" ht="15.75" x14ac:dyDescent="0.3">
      <c r="AE2269" s="71"/>
    </row>
    <row r="2270" spans="31:31" ht="15.75" x14ac:dyDescent="0.3">
      <c r="AE2270" s="71"/>
    </row>
    <row r="2271" spans="31:31" ht="15.75" x14ac:dyDescent="0.3">
      <c r="AE2271" s="71"/>
    </row>
    <row r="2272" spans="31:31" ht="15.75" x14ac:dyDescent="0.3">
      <c r="AE2272" s="71"/>
    </row>
    <row r="2273" spans="31:31" ht="15.75" x14ac:dyDescent="0.3">
      <c r="AE2273" s="71"/>
    </row>
    <row r="2274" spans="31:31" ht="15.75" x14ac:dyDescent="0.3">
      <c r="AE2274" s="71"/>
    </row>
    <row r="2275" spans="31:31" ht="15.75" x14ac:dyDescent="0.3">
      <c r="AE2275" s="71"/>
    </row>
    <row r="2276" spans="31:31" ht="15.75" x14ac:dyDescent="0.3">
      <c r="AE2276" s="71"/>
    </row>
    <row r="2277" spans="31:31" ht="15.75" x14ac:dyDescent="0.3">
      <c r="AE2277" s="71"/>
    </row>
    <row r="2278" spans="31:31" ht="15.75" x14ac:dyDescent="0.3">
      <c r="AE2278" s="71"/>
    </row>
    <row r="2279" spans="31:31" ht="15.75" x14ac:dyDescent="0.3">
      <c r="AE2279" s="71"/>
    </row>
    <row r="2280" spans="31:31" ht="15.75" x14ac:dyDescent="0.3">
      <c r="AE2280" s="71"/>
    </row>
    <row r="2281" spans="31:31" ht="15.75" x14ac:dyDescent="0.3">
      <c r="AE2281" s="71"/>
    </row>
    <row r="2282" spans="31:31" ht="15.75" x14ac:dyDescent="0.3">
      <c r="AE2282" s="71"/>
    </row>
    <row r="2283" spans="31:31" ht="15.75" x14ac:dyDescent="0.3">
      <c r="AE2283" s="71"/>
    </row>
    <row r="2284" spans="31:31" ht="15.75" x14ac:dyDescent="0.3">
      <c r="AE2284" s="71"/>
    </row>
    <row r="2285" spans="31:31" ht="15.75" x14ac:dyDescent="0.3">
      <c r="AE2285" s="71"/>
    </row>
    <row r="2286" spans="31:31" ht="15.75" x14ac:dyDescent="0.3">
      <c r="AE2286" s="71"/>
    </row>
    <row r="2287" spans="31:31" ht="15.75" x14ac:dyDescent="0.3">
      <c r="AE2287" s="71"/>
    </row>
    <row r="2288" spans="31:31" ht="15.75" x14ac:dyDescent="0.3">
      <c r="AE2288" s="71"/>
    </row>
    <row r="2289" spans="31:31" ht="15.75" x14ac:dyDescent="0.3">
      <c r="AE2289" s="71"/>
    </row>
    <row r="2290" spans="31:31" ht="15.75" x14ac:dyDescent="0.3">
      <c r="AE2290" s="71"/>
    </row>
    <row r="2291" spans="31:31" ht="15.75" x14ac:dyDescent="0.3">
      <c r="AE2291" s="71"/>
    </row>
    <row r="2292" spans="31:31" ht="15.75" x14ac:dyDescent="0.3">
      <c r="AE2292" s="71"/>
    </row>
    <row r="2293" spans="31:31" ht="15.75" x14ac:dyDescent="0.3">
      <c r="AE2293" s="71"/>
    </row>
    <row r="2294" spans="31:31" ht="15.75" x14ac:dyDescent="0.3">
      <c r="AE2294" s="71"/>
    </row>
    <row r="2295" spans="31:31" ht="15.75" x14ac:dyDescent="0.3">
      <c r="AE2295" s="71"/>
    </row>
    <row r="2296" spans="31:31" ht="15.75" x14ac:dyDescent="0.3">
      <c r="AE2296" s="71"/>
    </row>
    <row r="2297" spans="31:31" ht="15.75" x14ac:dyDescent="0.3">
      <c r="AE2297" s="71"/>
    </row>
    <row r="2298" spans="31:31" ht="15.75" x14ac:dyDescent="0.3">
      <c r="AE2298" s="71"/>
    </row>
    <row r="2299" spans="31:31" ht="15.75" x14ac:dyDescent="0.3">
      <c r="AE2299" s="71"/>
    </row>
    <row r="2300" spans="31:31" ht="15.75" x14ac:dyDescent="0.3">
      <c r="AE2300" s="71"/>
    </row>
    <row r="2301" spans="31:31" ht="15.75" x14ac:dyDescent="0.3">
      <c r="AE2301" s="71"/>
    </row>
    <row r="2302" spans="31:31" ht="15.75" x14ac:dyDescent="0.3">
      <c r="AE2302" s="71"/>
    </row>
    <row r="2303" spans="31:31" ht="15.75" x14ac:dyDescent="0.3">
      <c r="AE2303" s="71"/>
    </row>
    <row r="2304" spans="31:31" ht="15.75" x14ac:dyDescent="0.3">
      <c r="AE2304" s="71"/>
    </row>
    <row r="2305" spans="31:31" ht="15.75" x14ac:dyDescent="0.3">
      <c r="AE2305" s="71"/>
    </row>
    <row r="2306" spans="31:31" ht="15.75" x14ac:dyDescent="0.3">
      <c r="AE2306" s="71"/>
    </row>
    <row r="2307" spans="31:31" ht="15.75" x14ac:dyDescent="0.3">
      <c r="AE2307" s="71"/>
    </row>
    <row r="2308" spans="31:31" ht="15.75" x14ac:dyDescent="0.3">
      <c r="AE2308" s="71"/>
    </row>
    <row r="2309" spans="31:31" ht="15.75" x14ac:dyDescent="0.3">
      <c r="AE2309" s="71"/>
    </row>
    <row r="2310" spans="31:31" ht="15.75" x14ac:dyDescent="0.3">
      <c r="AE2310" s="71"/>
    </row>
    <row r="2311" spans="31:31" ht="15.75" x14ac:dyDescent="0.3">
      <c r="AE2311" s="71"/>
    </row>
    <row r="2312" spans="31:31" ht="15.75" x14ac:dyDescent="0.3">
      <c r="AE2312" s="71"/>
    </row>
    <row r="2313" spans="31:31" ht="15.75" x14ac:dyDescent="0.3">
      <c r="AE2313" s="71"/>
    </row>
    <row r="2314" spans="31:31" ht="15.75" x14ac:dyDescent="0.3">
      <c r="AE2314" s="71"/>
    </row>
    <row r="2315" spans="31:31" ht="15.75" x14ac:dyDescent="0.3">
      <c r="AE2315" s="71"/>
    </row>
    <row r="2316" spans="31:31" ht="15.75" x14ac:dyDescent="0.3">
      <c r="AE2316" s="71"/>
    </row>
    <row r="2317" spans="31:31" ht="15.75" x14ac:dyDescent="0.3">
      <c r="AE2317" s="71"/>
    </row>
    <row r="2318" spans="31:31" ht="15.75" x14ac:dyDescent="0.3">
      <c r="AE2318" s="71"/>
    </row>
    <row r="2319" spans="31:31" ht="15.75" x14ac:dyDescent="0.3">
      <c r="AE2319" s="71"/>
    </row>
    <row r="2320" spans="31:31" ht="15.75" x14ac:dyDescent="0.3">
      <c r="AE2320" s="71"/>
    </row>
    <row r="2321" spans="31:31" ht="15.75" x14ac:dyDescent="0.3">
      <c r="AE2321" s="71"/>
    </row>
    <row r="2322" spans="31:31" ht="15.75" x14ac:dyDescent="0.3">
      <c r="AE2322" s="71"/>
    </row>
    <row r="2323" spans="31:31" ht="15.75" x14ac:dyDescent="0.3">
      <c r="AE2323" s="71"/>
    </row>
    <row r="2324" spans="31:31" ht="15.75" x14ac:dyDescent="0.3">
      <c r="AE2324" s="71"/>
    </row>
    <row r="2325" spans="31:31" ht="15.75" x14ac:dyDescent="0.3">
      <c r="AE2325" s="71"/>
    </row>
    <row r="2326" spans="31:31" ht="15.75" x14ac:dyDescent="0.3">
      <c r="AE2326" s="71"/>
    </row>
    <row r="2327" spans="31:31" ht="15.75" x14ac:dyDescent="0.3">
      <c r="AE2327" s="71"/>
    </row>
    <row r="2328" spans="31:31" ht="15.75" x14ac:dyDescent="0.3">
      <c r="AE2328" s="71"/>
    </row>
    <row r="2329" spans="31:31" ht="15.75" x14ac:dyDescent="0.3">
      <c r="AE2329" s="71"/>
    </row>
    <row r="2330" spans="31:31" ht="15.75" x14ac:dyDescent="0.3">
      <c r="AE2330" s="71"/>
    </row>
    <row r="2331" spans="31:31" ht="15.75" x14ac:dyDescent="0.3">
      <c r="AE2331" s="71"/>
    </row>
    <row r="2332" spans="31:31" ht="15.75" x14ac:dyDescent="0.3">
      <c r="AE2332" s="71"/>
    </row>
    <row r="2333" spans="31:31" ht="15.75" x14ac:dyDescent="0.3">
      <c r="AE2333" s="71"/>
    </row>
    <row r="2334" spans="31:31" ht="15.75" x14ac:dyDescent="0.3">
      <c r="AE2334" s="71"/>
    </row>
    <row r="2335" spans="31:31" ht="15.75" x14ac:dyDescent="0.3">
      <c r="AE2335" s="71"/>
    </row>
    <row r="2336" spans="31:31" ht="15.75" x14ac:dyDescent="0.3">
      <c r="AE2336" s="71"/>
    </row>
    <row r="2337" spans="31:31" ht="15.75" x14ac:dyDescent="0.3">
      <c r="AE2337" s="71"/>
    </row>
    <row r="2338" spans="31:31" ht="15.75" x14ac:dyDescent="0.3">
      <c r="AE2338" s="71"/>
    </row>
    <row r="2339" spans="31:31" ht="15.75" x14ac:dyDescent="0.3">
      <c r="AE2339" s="71"/>
    </row>
    <row r="2340" spans="31:31" ht="15.75" x14ac:dyDescent="0.3">
      <c r="AE2340" s="71"/>
    </row>
    <row r="2341" spans="31:31" ht="15.75" x14ac:dyDescent="0.3">
      <c r="AE2341" s="71"/>
    </row>
    <row r="2342" spans="31:31" ht="15.75" x14ac:dyDescent="0.3">
      <c r="AE2342" s="71"/>
    </row>
    <row r="2343" spans="31:31" ht="15.75" x14ac:dyDescent="0.3">
      <c r="AE2343" s="71"/>
    </row>
    <row r="2344" spans="31:31" ht="15.75" x14ac:dyDescent="0.3">
      <c r="AE2344" s="71"/>
    </row>
    <row r="2345" spans="31:31" ht="15.75" x14ac:dyDescent="0.3">
      <c r="AE2345" s="71"/>
    </row>
    <row r="2346" spans="31:31" ht="15.75" x14ac:dyDescent="0.3">
      <c r="AE2346" s="71"/>
    </row>
    <row r="2347" spans="31:31" ht="15.75" x14ac:dyDescent="0.3">
      <c r="AE2347" s="71"/>
    </row>
    <row r="2348" spans="31:31" ht="15.75" x14ac:dyDescent="0.3">
      <c r="AE2348" s="71"/>
    </row>
    <row r="2349" spans="31:31" ht="15.75" x14ac:dyDescent="0.3">
      <c r="AE2349" s="71"/>
    </row>
    <row r="2350" spans="31:31" ht="15.75" x14ac:dyDescent="0.3">
      <c r="AE2350" s="71"/>
    </row>
    <row r="2351" spans="31:31" ht="15.75" x14ac:dyDescent="0.3">
      <c r="AE2351" s="71"/>
    </row>
    <row r="2352" spans="31:31" ht="15.75" x14ac:dyDescent="0.3">
      <c r="AE2352" s="71"/>
    </row>
    <row r="2353" spans="31:31" ht="15.75" x14ac:dyDescent="0.3">
      <c r="AE2353" s="71"/>
    </row>
    <row r="2354" spans="31:31" ht="15.75" x14ac:dyDescent="0.3">
      <c r="AE2354" s="71"/>
    </row>
    <row r="2355" spans="31:31" ht="15.75" x14ac:dyDescent="0.3">
      <c r="AE2355" s="71"/>
    </row>
    <row r="2356" spans="31:31" ht="15.75" x14ac:dyDescent="0.3">
      <c r="AE2356" s="71"/>
    </row>
    <row r="2357" spans="31:31" ht="15.75" x14ac:dyDescent="0.3">
      <c r="AE2357" s="71"/>
    </row>
    <row r="2358" spans="31:31" ht="15.75" x14ac:dyDescent="0.3">
      <c r="AE2358" s="71"/>
    </row>
    <row r="2359" spans="31:31" ht="15.75" x14ac:dyDescent="0.3">
      <c r="AE2359" s="71"/>
    </row>
    <row r="2360" spans="31:31" ht="15.75" x14ac:dyDescent="0.3">
      <c r="AE2360" s="71"/>
    </row>
    <row r="2361" spans="31:31" ht="15.75" x14ac:dyDescent="0.3">
      <c r="AE2361" s="71"/>
    </row>
    <row r="2362" spans="31:31" ht="15.75" x14ac:dyDescent="0.3">
      <c r="AE2362" s="71"/>
    </row>
    <row r="2363" spans="31:31" ht="15.75" x14ac:dyDescent="0.3">
      <c r="AE2363" s="71"/>
    </row>
    <row r="2364" spans="31:31" ht="15.75" x14ac:dyDescent="0.3">
      <c r="AE2364" s="71"/>
    </row>
    <row r="2365" spans="31:31" ht="15.75" x14ac:dyDescent="0.3">
      <c r="AE2365" s="71"/>
    </row>
    <row r="2366" spans="31:31" ht="15.75" x14ac:dyDescent="0.3">
      <c r="AE2366" s="71"/>
    </row>
    <row r="2367" spans="31:31" ht="15.75" x14ac:dyDescent="0.3">
      <c r="AE2367" s="71"/>
    </row>
    <row r="2368" spans="31:31" ht="15.75" x14ac:dyDescent="0.3">
      <c r="AE2368" s="71"/>
    </row>
    <row r="2369" spans="31:31" ht="15.75" x14ac:dyDescent="0.3">
      <c r="AE2369" s="71"/>
    </row>
    <row r="2370" spans="31:31" ht="15.75" x14ac:dyDescent="0.3">
      <c r="AE2370" s="71"/>
    </row>
    <row r="2371" spans="31:31" ht="15.75" x14ac:dyDescent="0.3">
      <c r="AE2371" s="71"/>
    </row>
    <row r="2372" spans="31:31" ht="15.75" x14ac:dyDescent="0.3">
      <c r="AE2372" s="71"/>
    </row>
    <row r="2373" spans="31:31" ht="15.75" x14ac:dyDescent="0.3">
      <c r="AE2373" s="71"/>
    </row>
    <row r="2374" spans="31:31" ht="15.75" x14ac:dyDescent="0.3">
      <c r="AE2374" s="71"/>
    </row>
    <row r="2375" spans="31:31" ht="15.75" x14ac:dyDescent="0.3">
      <c r="AE2375" s="71"/>
    </row>
    <row r="2376" spans="31:31" ht="15.75" x14ac:dyDescent="0.3">
      <c r="AE2376" s="71"/>
    </row>
    <row r="2377" spans="31:31" ht="15.75" x14ac:dyDescent="0.3">
      <c r="AE2377" s="71"/>
    </row>
    <row r="2378" spans="31:31" ht="15.75" x14ac:dyDescent="0.3">
      <c r="AE2378" s="71"/>
    </row>
    <row r="2379" spans="31:31" ht="15.75" x14ac:dyDescent="0.3">
      <c r="AE2379" s="71"/>
    </row>
    <row r="2380" spans="31:31" ht="15.75" x14ac:dyDescent="0.3">
      <c r="AE2380" s="71"/>
    </row>
    <row r="2381" spans="31:31" ht="15.75" x14ac:dyDescent="0.3">
      <c r="AE2381" s="71"/>
    </row>
    <row r="2382" spans="31:31" ht="15.75" x14ac:dyDescent="0.3">
      <c r="AE2382" s="71"/>
    </row>
    <row r="2383" spans="31:31" ht="15.75" x14ac:dyDescent="0.3">
      <c r="AE2383" s="71"/>
    </row>
    <row r="2384" spans="31:31" ht="15.75" x14ac:dyDescent="0.3">
      <c r="AE2384" s="71"/>
    </row>
    <row r="2385" spans="31:31" ht="15.75" x14ac:dyDescent="0.3">
      <c r="AE2385" s="71"/>
    </row>
    <row r="2386" spans="31:31" ht="15.75" x14ac:dyDescent="0.3">
      <c r="AE2386" s="71"/>
    </row>
    <row r="2387" spans="31:31" ht="15.75" x14ac:dyDescent="0.3">
      <c r="AE2387" s="71"/>
    </row>
    <row r="2388" spans="31:31" ht="15.75" x14ac:dyDescent="0.3">
      <c r="AE2388" s="71"/>
    </row>
    <row r="2389" spans="31:31" ht="15.75" x14ac:dyDescent="0.3">
      <c r="AE2389" s="71"/>
    </row>
    <row r="2390" spans="31:31" ht="15.75" x14ac:dyDescent="0.3">
      <c r="AE2390" s="71"/>
    </row>
    <row r="2391" spans="31:31" ht="15.75" x14ac:dyDescent="0.3">
      <c r="AE2391" s="71"/>
    </row>
    <row r="2392" spans="31:31" ht="15.75" x14ac:dyDescent="0.3">
      <c r="AE2392" s="71"/>
    </row>
    <row r="2393" spans="31:31" ht="15.75" x14ac:dyDescent="0.3">
      <c r="AE2393" s="71"/>
    </row>
    <row r="2394" spans="31:31" ht="15.75" x14ac:dyDescent="0.3">
      <c r="AE2394" s="71"/>
    </row>
    <row r="2395" spans="31:31" ht="15.75" x14ac:dyDescent="0.3">
      <c r="AE2395" s="71"/>
    </row>
    <row r="2396" spans="31:31" ht="15.75" x14ac:dyDescent="0.3">
      <c r="AE2396" s="71"/>
    </row>
    <row r="2397" spans="31:31" ht="15.75" x14ac:dyDescent="0.3">
      <c r="AE2397" s="71"/>
    </row>
    <row r="2398" spans="31:31" ht="15.75" x14ac:dyDescent="0.3">
      <c r="AE2398" s="71"/>
    </row>
    <row r="2399" spans="31:31" ht="15.75" x14ac:dyDescent="0.3">
      <c r="AE2399" s="71"/>
    </row>
    <row r="2400" spans="31:31" ht="15.75" x14ac:dyDescent="0.3">
      <c r="AE2400" s="71"/>
    </row>
    <row r="2401" spans="31:31" ht="15.75" x14ac:dyDescent="0.3">
      <c r="AE2401" s="71"/>
    </row>
    <row r="2402" spans="31:31" ht="15.75" x14ac:dyDescent="0.3">
      <c r="AE2402" s="71"/>
    </row>
    <row r="2403" spans="31:31" ht="15.75" x14ac:dyDescent="0.3">
      <c r="AE2403" s="71"/>
    </row>
    <row r="2404" spans="31:31" ht="15.75" x14ac:dyDescent="0.3">
      <c r="AE2404" s="71"/>
    </row>
    <row r="2405" spans="31:31" ht="15.75" x14ac:dyDescent="0.3">
      <c r="AE2405" s="71"/>
    </row>
    <row r="2406" spans="31:31" ht="15.75" x14ac:dyDescent="0.3">
      <c r="AE2406" s="71"/>
    </row>
    <row r="2407" spans="31:31" ht="15.75" x14ac:dyDescent="0.3">
      <c r="AE2407" s="71"/>
    </row>
    <row r="2408" spans="31:31" ht="15.75" x14ac:dyDescent="0.3">
      <c r="AE2408" s="71"/>
    </row>
    <row r="2409" spans="31:31" ht="15.75" x14ac:dyDescent="0.3">
      <c r="AE2409" s="71"/>
    </row>
    <row r="2410" spans="31:31" ht="15.75" x14ac:dyDescent="0.3">
      <c r="AE2410" s="71"/>
    </row>
    <row r="2411" spans="31:31" ht="15.75" x14ac:dyDescent="0.3">
      <c r="AE2411" s="71"/>
    </row>
    <row r="2412" spans="31:31" ht="15.75" x14ac:dyDescent="0.3">
      <c r="AE2412" s="71"/>
    </row>
    <row r="2413" spans="31:31" ht="15.75" x14ac:dyDescent="0.3">
      <c r="AE2413" s="71"/>
    </row>
    <row r="2414" spans="31:31" ht="15.75" x14ac:dyDescent="0.3">
      <c r="AE2414" s="71"/>
    </row>
    <row r="2415" spans="31:31" ht="15.75" x14ac:dyDescent="0.3">
      <c r="AE2415" s="71"/>
    </row>
    <row r="2416" spans="31:31" ht="15.75" x14ac:dyDescent="0.3">
      <c r="AE2416" s="71"/>
    </row>
    <row r="2417" spans="31:31" ht="15.75" x14ac:dyDescent="0.3">
      <c r="AE2417" s="71"/>
    </row>
    <row r="2418" spans="31:31" ht="15.75" x14ac:dyDescent="0.3">
      <c r="AE2418" s="71"/>
    </row>
    <row r="2419" spans="31:31" ht="15.75" x14ac:dyDescent="0.3">
      <c r="AE2419" s="71"/>
    </row>
    <row r="2420" spans="31:31" ht="15.75" x14ac:dyDescent="0.3">
      <c r="AE2420" s="71"/>
    </row>
    <row r="2421" spans="31:31" ht="15.75" x14ac:dyDescent="0.3">
      <c r="AE2421" s="71"/>
    </row>
    <row r="2422" spans="31:31" ht="15.75" x14ac:dyDescent="0.3">
      <c r="AE2422" s="71"/>
    </row>
    <row r="2423" spans="31:31" ht="15.75" x14ac:dyDescent="0.3">
      <c r="AE2423" s="71"/>
    </row>
    <row r="2424" spans="31:31" ht="15.75" x14ac:dyDescent="0.3">
      <c r="AE2424" s="71"/>
    </row>
    <row r="2425" spans="31:31" ht="15.75" x14ac:dyDescent="0.3">
      <c r="AE2425" s="71"/>
    </row>
    <row r="2426" spans="31:31" ht="15.75" x14ac:dyDescent="0.3">
      <c r="AE2426" s="71"/>
    </row>
    <row r="2427" spans="31:31" ht="15.75" x14ac:dyDescent="0.3">
      <c r="AE2427" s="71"/>
    </row>
    <row r="2428" spans="31:31" ht="15.75" x14ac:dyDescent="0.3">
      <c r="AE2428" s="71"/>
    </row>
    <row r="2429" spans="31:31" ht="15.75" x14ac:dyDescent="0.3">
      <c r="AE2429" s="71"/>
    </row>
    <row r="2430" spans="31:31" ht="15.75" x14ac:dyDescent="0.3">
      <c r="AE2430" s="71"/>
    </row>
    <row r="2431" spans="31:31" ht="15.75" x14ac:dyDescent="0.3">
      <c r="AE2431" s="71"/>
    </row>
    <row r="2432" spans="31:31" ht="15.75" x14ac:dyDescent="0.3">
      <c r="AE2432" s="71"/>
    </row>
    <row r="2433" spans="31:31" ht="15.75" x14ac:dyDescent="0.3">
      <c r="AE2433" s="71"/>
    </row>
    <row r="2434" spans="31:31" ht="15.75" x14ac:dyDescent="0.3">
      <c r="AE2434" s="71"/>
    </row>
    <row r="2435" spans="31:31" ht="15.75" x14ac:dyDescent="0.3">
      <c r="AE2435" s="71"/>
    </row>
    <row r="2436" spans="31:31" ht="15.75" x14ac:dyDescent="0.3">
      <c r="AE2436" s="71"/>
    </row>
    <row r="2437" spans="31:31" ht="15.75" x14ac:dyDescent="0.3">
      <c r="AE2437" s="71"/>
    </row>
    <row r="2438" spans="31:31" ht="15.75" x14ac:dyDescent="0.3">
      <c r="AE2438" s="71"/>
    </row>
    <row r="2439" spans="31:31" ht="15.75" x14ac:dyDescent="0.3">
      <c r="AE2439" s="71"/>
    </row>
    <row r="2440" spans="31:31" ht="15.75" x14ac:dyDescent="0.3">
      <c r="AE2440" s="71"/>
    </row>
    <row r="2441" spans="31:31" ht="15.75" x14ac:dyDescent="0.3">
      <c r="AE2441" s="71"/>
    </row>
    <row r="2442" spans="31:31" ht="15.75" x14ac:dyDescent="0.3">
      <c r="AE2442" s="71"/>
    </row>
    <row r="2443" spans="31:31" ht="15.75" x14ac:dyDescent="0.3">
      <c r="AE2443" s="71"/>
    </row>
    <row r="2444" spans="31:31" ht="15.75" x14ac:dyDescent="0.3">
      <c r="AE2444" s="71"/>
    </row>
    <row r="2445" spans="31:31" ht="15.75" x14ac:dyDescent="0.3">
      <c r="AE2445" s="71"/>
    </row>
    <row r="2446" spans="31:31" ht="15.75" x14ac:dyDescent="0.3">
      <c r="AE2446" s="71"/>
    </row>
    <row r="2447" spans="31:31" ht="15.75" x14ac:dyDescent="0.3">
      <c r="AE2447" s="71"/>
    </row>
    <row r="2448" spans="31:31" ht="15.75" x14ac:dyDescent="0.3">
      <c r="AE2448" s="71"/>
    </row>
    <row r="2449" spans="31:31" ht="15.75" x14ac:dyDescent="0.3">
      <c r="AE2449" s="71"/>
    </row>
    <row r="2450" spans="31:31" ht="15.75" x14ac:dyDescent="0.3">
      <c r="AE2450" s="71"/>
    </row>
    <row r="2451" spans="31:31" ht="15.75" x14ac:dyDescent="0.3">
      <c r="AE2451" s="71"/>
    </row>
    <row r="2452" spans="31:31" ht="15.75" x14ac:dyDescent="0.3">
      <c r="AE2452" s="71"/>
    </row>
    <row r="2453" spans="31:31" ht="15.75" x14ac:dyDescent="0.3">
      <c r="AE2453" s="71"/>
    </row>
    <row r="2454" spans="31:31" ht="15.75" x14ac:dyDescent="0.3">
      <c r="AE2454" s="71"/>
    </row>
    <row r="2455" spans="31:31" ht="15.75" x14ac:dyDescent="0.3">
      <c r="AE2455" s="71"/>
    </row>
    <row r="2456" spans="31:31" ht="15.75" x14ac:dyDescent="0.3">
      <c r="AE2456" s="71"/>
    </row>
    <row r="2457" spans="31:31" ht="15.75" x14ac:dyDescent="0.3">
      <c r="AE2457" s="71"/>
    </row>
    <row r="2458" spans="31:31" ht="15.75" x14ac:dyDescent="0.3">
      <c r="AE2458" s="71"/>
    </row>
    <row r="2459" spans="31:31" ht="15.75" x14ac:dyDescent="0.3">
      <c r="AE2459" s="71"/>
    </row>
    <row r="2460" spans="31:31" ht="15.75" x14ac:dyDescent="0.3">
      <c r="AE2460" s="71"/>
    </row>
    <row r="2461" spans="31:31" ht="15.75" x14ac:dyDescent="0.3">
      <c r="AE2461" s="71"/>
    </row>
    <row r="2462" spans="31:31" ht="15.75" x14ac:dyDescent="0.3">
      <c r="AE2462" s="71"/>
    </row>
    <row r="2463" spans="31:31" ht="15.75" x14ac:dyDescent="0.3">
      <c r="AE2463" s="71"/>
    </row>
    <row r="2464" spans="31:31" ht="15.75" x14ac:dyDescent="0.3">
      <c r="AE2464" s="71"/>
    </row>
    <row r="2465" spans="31:31" ht="15.75" x14ac:dyDescent="0.3">
      <c r="AE2465" s="71"/>
    </row>
    <row r="2466" spans="31:31" ht="15.75" x14ac:dyDescent="0.3">
      <c r="AE2466" s="71"/>
    </row>
    <row r="2467" spans="31:31" ht="15.75" x14ac:dyDescent="0.3">
      <c r="AE2467" s="71"/>
    </row>
    <row r="2468" spans="31:31" ht="15.75" x14ac:dyDescent="0.3">
      <c r="AE2468" s="71"/>
    </row>
    <row r="2469" spans="31:31" ht="15.75" x14ac:dyDescent="0.3">
      <c r="AE2469" s="71"/>
    </row>
    <row r="2470" spans="31:31" ht="15.75" x14ac:dyDescent="0.3">
      <c r="AE2470" s="71"/>
    </row>
    <row r="2471" spans="31:31" ht="15.75" x14ac:dyDescent="0.3">
      <c r="AE2471" s="71"/>
    </row>
    <row r="2472" spans="31:31" ht="15.75" x14ac:dyDescent="0.3">
      <c r="AE2472" s="71"/>
    </row>
    <row r="2473" spans="31:31" ht="15.75" x14ac:dyDescent="0.3">
      <c r="AE2473" s="71"/>
    </row>
    <row r="2474" spans="31:31" ht="15.75" x14ac:dyDescent="0.3">
      <c r="AE2474" s="71"/>
    </row>
    <row r="2475" spans="31:31" ht="15.75" x14ac:dyDescent="0.3">
      <c r="AE2475" s="71"/>
    </row>
    <row r="2476" spans="31:31" ht="15.75" x14ac:dyDescent="0.3">
      <c r="AE2476" s="71"/>
    </row>
    <row r="2477" spans="31:31" ht="15.75" x14ac:dyDescent="0.3">
      <c r="AE2477" s="71"/>
    </row>
    <row r="2478" spans="31:31" ht="15.75" x14ac:dyDescent="0.3">
      <c r="AE2478" s="71"/>
    </row>
    <row r="2479" spans="31:31" ht="15.75" x14ac:dyDescent="0.3">
      <c r="AE2479" s="71"/>
    </row>
    <row r="2480" spans="31:31" ht="15.75" x14ac:dyDescent="0.3">
      <c r="AE2480" s="71"/>
    </row>
    <row r="2481" spans="31:31" ht="15.75" x14ac:dyDescent="0.3">
      <c r="AE2481" s="71"/>
    </row>
    <row r="2482" spans="31:31" ht="15.75" x14ac:dyDescent="0.3">
      <c r="AE2482" s="71"/>
    </row>
    <row r="2483" spans="31:31" ht="15.75" x14ac:dyDescent="0.3">
      <c r="AE2483" s="71"/>
    </row>
    <row r="2484" spans="31:31" ht="15.75" x14ac:dyDescent="0.3">
      <c r="AE2484" s="71"/>
    </row>
    <row r="2485" spans="31:31" ht="15.75" x14ac:dyDescent="0.3">
      <c r="AE2485" s="71"/>
    </row>
    <row r="2486" spans="31:31" ht="15.75" x14ac:dyDescent="0.3">
      <c r="AE2486" s="71"/>
    </row>
    <row r="2487" spans="31:31" ht="15.75" x14ac:dyDescent="0.3">
      <c r="AE2487" s="71"/>
    </row>
    <row r="2488" spans="31:31" ht="15.75" x14ac:dyDescent="0.3">
      <c r="AE2488" s="71"/>
    </row>
    <row r="2489" spans="31:31" ht="15.75" x14ac:dyDescent="0.3">
      <c r="AE2489" s="71"/>
    </row>
    <row r="2490" spans="31:31" ht="15.75" x14ac:dyDescent="0.3">
      <c r="AE2490" s="71"/>
    </row>
    <row r="2491" spans="31:31" ht="15.75" x14ac:dyDescent="0.3">
      <c r="AE2491" s="71"/>
    </row>
    <row r="2492" spans="31:31" ht="15.75" x14ac:dyDescent="0.3">
      <c r="AE2492" s="71"/>
    </row>
    <row r="2493" spans="31:31" ht="15.75" x14ac:dyDescent="0.3">
      <c r="AE2493" s="71"/>
    </row>
    <row r="2494" spans="31:31" ht="15.75" x14ac:dyDescent="0.3">
      <c r="AE2494" s="71"/>
    </row>
    <row r="2495" spans="31:31" ht="15.75" x14ac:dyDescent="0.3">
      <c r="AE2495" s="71"/>
    </row>
    <row r="2496" spans="31:31" ht="15.75" x14ac:dyDescent="0.3">
      <c r="AE2496" s="71"/>
    </row>
    <row r="2497" spans="31:31" ht="15.75" x14ac:dyDescent="0.3">
      <c r="AE2497" s="71"/>
    </row>
    <row r="2498" spans="31:31" ht="15.75" x14ac:dyDescent="0.3">
      <c r="AE2498" s="71"/>
    </row>
    <row r="2499" spans="31:31" ht="15.75" x14ac:dyDescent="0.3">
      <c r="AE2499" s="71"/>
    </row>
    <row r="2500" spans="31:31" ht="15.75" x14ac:dyDescent="0.3">
      <c r="AE2500" s="71"/>
    </row>
    <row r="2501" spans="31:31" ht="15.75" x14ac:dyDescent="0.3">
      <c r="AE2501" s="71"/>
    </row>
    <row r="2502" spans="31:31" ht="15.75" x14ac:dyDescent="0.3">
      <c r="AE2502" s="71"/>
    </row>
    <row r="2503" spans="31:31" ht="15.75" x14ac:dyDescent="0.3">
      <c r="AE2503" s="71"/>
    </row>
    <row r="2504" spans="31:31" ht="15.75" x14ac:dyDescent="0.3">
      <c r="AE2504" s="71"/>
    </row>
    <row r="2505" spans="31:31" ht="15.75" x14ac:dyDescent="0.3">
      <c r="AE2505" s="71"/>
    </row>
    <row r="2506" spans="31:31" ht="15.75" x14ac:dyDescent="0.3">
      <c r="AE2506" s="71"/>
    </row>
    <row r="2507" spans="31:31" ht="15.75" x14ac:dyDescent="0.3">
      <c r="AE2507" s="71"/>
    </row>
    <row r="2508" spans="31:31" ht="15.75" x14ac:dyDescent="0.3">
      <c r="AE2508" s="71"/>
    </row>
    <row r="2509" spans="31:31" ht="15.75" x14ac:dyDescent="0.3">
      <c r="AE2509" s="71"/>
    </row>
    <row r="2510" spans="31:31" ht="15.75" x14ac:dyDescent="0.3">
      <c r="AE2510" s="71"/>
    </row>
    <row r="2511" spans="31:31" ht="15.75" x14ac:dyDescent="0.3">
      <c r="AE2511" s="71"/>
    </row>
    <row r="2512" spans="31:31" ht="15.75" x14ac:dyDescent="0.3">
      <c r="AE2512" s="71"/>
    </row>
    <row r="2513" spans="31:31" ht="15.75" x14ac:dyDescent="0.3">
      <c r="AE2513" s="71"/>
    </row>
    <row r="2514" spans="31:31" ht="15.75" x14ac:dyDescent="0.3">
      <c r="AE2514" s="71"/>
    </row>
    <row r="2515" spans="31:31" ht="15.75" x14ac:dyDescent="0.3">
      <c r="AE2515" s="71"/>
    </row>
    <row r="2516" spans="31:31" ht="15.75" x14ac:dyDescent="0.3">
      <c r="AE2516" s="71"/>
    </row>
    <row r="2517" spans="31:31" ht="15.75" x14ac:dyDescent="0.3">
      <c r="AE2517" s="71"/>
    </row>
    <row r="2518" spans="31:31" ht="15.75" x14ac:dyDescent="0.3">
      <c r="AE2518" s="71"/>
    </row>
    <row r="2519" spans="31:31" ht="15.75" x14ac:dyDescent="0.3">
      <c r="AE2519" s="71"/>
    </row>
    <row r="2520" spans="31:31" ht="15.75" x14ac:dyDescent="0.3">
      <c r="AE2520" s="71"/>
    </row>
    <row r="2521" spans="31:31" ht="15.75" x14ac:dyDescent="0.3">
      <c r="AE2521" s="71"/>
    </row>
    <row r="2522" spans="31:31" ht="15.75" x14ac:dyDescent="0.3">
      <c r="AE2522" s="71"/>
    </row>
    <row r="2523" spans="31:31" ht="15.75" x14ac:dyDescent="0.3">
      <c r="AE2523" s="71"/>
    </row>
    <row r="2524" spans="31:31" ht="15.75" x14ac:dyDescent="0.3">
      <c r="AE2524" s="71"/>
    </row>
    <row r="2525" spans="31:31" ht="15.75" x14ac:dyDescent="0.3">
      <c r="AE2525" s="71"/>
    </row>
    <row r="2526" spans="31:31" ht="15.75" x14ac:dyDescent="0.3">
      <c r="AE2526" s="71"/>
    </row>
    <row r="2527" spans="31:31" ht="15.75" x14ac:dyDescent="0.3">
      <c r="AE2527" s="71"/>
    </row>
    <row r="2528" spans="31:31" ht="15.75" x14ac:dyDescent="0.3">
      <c r="AE2528" s="71"/>
    </row>
    <row r="2529" spans="31:31" ht="15.75" x14ac:dyDescent="0.3">
      <c r="AE2529" s="71"/>
    </row>
    <row r="2530" spans="31:31" ht="15.75" x14ac:dyDescent="0.3">
      <c r="AE2530" s="71"/>
    </row>
    <row r="2531" spans="31:31" ht="15.75" x14ac:dyDescent="0.3">
      <c r="AE2531" s="71"/>
    </row>
    <row r="2532" spans="31:31" ht="15.75" x14ac:dyDescent="0.3">
      <c r="AE2532" s="71"/>
    </row>
    <row r="2533" spans="31:31" ht="15.75" x14ac:dyDescent="0.3">
      <c r="AE2533" s="71"/>
    </row>
    <row r="2534" spans="31:31" ht="15.75" x14ac:dyDescent="0.3">
      <c r="AE2534" s="71"/>
    </row>
    <row r="2535" spans="31:31" ht="15.75" x14ac:dyDescent="0.3">
      <c r="AE2535" s="71"/>
    </row>
    <row r="2536" spans="31:31" ht="15.75" x14ac:dyDescent="0.3">
      <c r="AE2536" s="71"/>
    </row>
    <row r="2537" spans="31:31" ht="15.75" x14ac:dyDescent="0.3">
      <c r="AE2537" s="71"/>
    </row>
    <row r="2538" spans="31:31" ht="15.75" x14ac:dyDescent="0.3">
      <c r="AE2538" s="71"/>
    </row>
    <row r="2539" spans="31:31" ht="15.75" x14ac:dyDescent="0.3">
      <c r="AE2539" s="71"/>
    </row>
    <row r="2540" spans="31:31" ht="15.75" x14ac:dyDescent="0.3">
      <c r="AE2540" s="71"/>
    </row>
    <row r="2541" spans="31:31" ht="15.75" x14ac:dyDescent="0.3">
      <c r="AE2541" s="71"/>
    </row>
    <row r="2542" spans="31:31" ht="15.75" x14ac:dyDescent="0.3">
      <c r="AE2542" s="71"/>
    </row>
    <row r="2543" spans="31:31" ht="15.75" x14ac:dyDescent="0.3">
      <c r="AE2543" s="71"/>
    </row>
    <row r="2544" spans="31:31" ht="15.75" x14ac:dyDescent="0.3">
      <c r="AE2544" s="71"/>
    </row>
    <row r="2545" spans="31:31" ht="15.75" x14ac:dyDescent="0.3">
      <c r="AE2545" s="71"/>
    </row>
    <row r="2546" spans="31:31" ht="15.75" x14ac:dyDescent="0.3">
      <c r="AE2546" s="71"/>
    </row>
    <row r="2547" spans="31:31" ht="15.75" x14ac:dyDescent="0.3">
      <c r="AE2547" s="71"/>
    </row>
    <row r="2548" spans="31:31" ht="15.75" x14ac:dyDescent="0.3">
      <c r="AE2548" s="71"/>
    </row>
    <row r="2549" spans="31:31" ht="15.75" x14ac:dyDescent="0.3">
      <c r="AE2549" s="71"/>
    </row>
    <row r="2550" spans="31:31" ht="15.75" x14ac:dyDescent="0.3">
      <c r="AE2550" s="71"/>
    </row>
    <row r="2551" spans="31:31" ht="15.75" x14ac:dyDescent="0.3">
      <c r="AE2551" s="71"/>
    </row>
    <row r="2552" spans="31:31" ht="15.75" x14ac:dyDescent="0.3">
      <c r="AE2552" s="71"/>
    </row>
    <row r="2553" spans="31:31" ht="15.75" x14ac:dyDescent="0.3">
      <c r="AE2553" s="71"/>
    </row>
    <row r="2554" spans="31:31" ht="15.75" x14ac:dyDescent="0.3">
      <c r="AE2554" s="71"/>
    </row>
    <row r="2555" spans="31:31" ht="15.75" x14ac:dyDescent="0.3">
      <c r="AE2555" s="71"/>
    </row>
    <row r="2556" spans="31:31" ht="15.75" x14ac:dyDescent="0.3">
      <c r="AE2556" s="71"/>
    </row>
    <row r="2557" spans="31:31" ht="15.75" x14ac:dyDescent="0.3">
      <c r="AE2557" s="71"/>
    </row>
    <row r="2558" spans="31:31" ht="15.75" x14ac:dyDescent="0.3">
      <c r="AE2558" s="71"/>
    </row>
    <row r="2559" spans="31:31" ht="15.75" x14ac:dyDescent="0.3">
      <c r="AE2559" s="71"/>
    </row>
    <row r="2560" spans="31:31" ht="15.75" x14ac:dyDescent="0.3">
      <c r="AE2560" s="71"/>
    </row>
    <row r="2561" spans="31:31" ht="15.75" x14ac:dyDescent="0.3">
      <c r="AE2561" s="71"/>
    </row>
    <row r="2562" spans="31:31" ht="15.75" x14ac:dyDescent="0.3">
      <c r="AE2562" s="71"/>
    </row>
    <row r="2563" spans="31:31" ht="15.75" x14ac:dyDescent="0.3">
      <c r="AE2563" s="71"/>
    </row>
    <row r="2564" spans="31:31" ht="15.75" x14ac:dyDescent="0.3">
      <c r="AE2564" s="71"/>
    </row>
    <row r="2565" spans="31:31" ht="15.75" x14ac:dyDescent="0.3">
      <c r="AE2565" s="71"/>
    </row>
    <row r="2566" spans="31:31" ht="15.75" x14ac:dyDescent="0.3">
      <c r="AE2566" s="71"/>
    </row>
    <row r="2567" spans="31:31" ht="15.75" x14ac:dyDescent="0.3">
      <c r="AE2567" s="71"/>
    </row>
    <row r="2568" spans="31:31" ht="15.75" x14ac:dyDescent="0.3">
      <c r="AE2568" s="71"/>
    </row>
    <row r="2569" spans="31:31" ht="15.75" x14ac:dyDescent="0.3">
      <c r="AE2569" s="71"/>
    </row>
    <row r="2570" spans="31:31" ht="15.75" x14ac:dyDescent="0.3">
      <c r="AE2570" s="71"/>
    </row>
    <row r="2571" spans="31:31" ht="15.75" x14ac:dyDescent="0.3">
      <c r="AE2571" s="71"/>
    </row>
    <row r="2572" spans="31:31" ht="15.75" x14ac:dyDescent="0.3">
      <c r="AE2572" s="71"/>
    </row>
    <row r="2573" spans="31:31" ht="15.75" x14ac:dyDescent="0.3">
      <c r="AE2573" s="71"/>
    </row>
    <row r="2574" spans="31:31" ht="15.75" x14ac:dyDescent="0.3">
      <c r="AE2574" s="71"/>
    </row>
    <row r="2575" spans="31:31" ht="15.75" x14ac:dyDescent="0.3">
      <c r="AE2575" s="71"/>
    </row>
    <row r="2576" spans="31:31" ht="15.75" x14ac:dyDescent="0.3">
      <c r="AE2576" s="71"/>
    </row>
    <row r="2577" spans="31:31" ht="15.75" x14ac:dyDescent="0.3">
      <c r="AE2577" s="71"/>
    </row>
    <row r="2578" spans="31:31" ht="15.75" x14ac:dyDescent="0.3">
      <c r="AE2578" s="71"/>
    </row>
    <row r="2579" spans="31:31" ht="15.75" x14ac:dyDescent="0.3">
      <c r="AE2579" s="71"/>
    </row>
    <row r="2580" spans="31:31" ht="15.75" x14ac:dyDescent="0.3">
      <c r="AE2580" s="71"/>
    </row>
    <row r="2581" spans="31:31" ht="15.75" x14ac:dyDescent="0.3">
      <c r="AE2581" s="71"/>
    </row>
    <row r="2582" spans="31:31" ht="15.75" x14ac:dyDescent="0.3">
      <c r="AE2582" s="71"/>
    </row>
    <row r="2583" spans="31:31" ht="15.75" x14ac:dyDescent="0.3">
      <c r="AE2583" s="71"/>
    </row>
    <row r="2584" spans="31:31" ht="15.75" x14ac:dyDescent="0.3">
      <c r="AE2584" s="71"/>
    </row>
    <row r="2585" spans="31:31" ht="15.75" x14ac:dyDescent="0.3">
      <c r="AE2585" s="71"/>
    </row>
    <row r="2586" spans="31:31" ht="15.75" x14ac:dyDescent="0.3">
      <c r="AE2586" s="71"/>
    </row>
    <row r="2587" spans="31:31" ht="15.75" x14ac:dyDescent="0.3">
      <c r="AE2587" s="71"/>
    </row>
    <row r="2588" spans="31:31" ht="15.75" x14ac:dyDescent="0.3">
      <c r="AE2588" s="71"/>
    </row>
    <row r="2589" spans="31:31" ht="15.75" x14ac:dyDescent="0.3">
      <c r="AE2589" s="71"/>
    </row>
    <row r="2590" spans="31:31" ht="15.75" x14ac:dyDescent="0.3">
      <c r="AE2590" s="71"/>
    </row>
    <row r="2591" spans="31:31" ht="15.75" x14ac:dyDescent="0.3">
      <c r="AE2591" s="71"/>
    </row>
    <row r="2592" spans="31:31" ht="15.75" x14ac:dyDescent="0.3">
      <c r="AE2592" s="71"/>
    </row>
    <row r="2593" spans="31:31" ht="15.75" x14ac:dyDescent="0.3">
      <c r="AE2593" s="71"/>
    </row>
    <row r="2594" spans="31:31" ht="15.75" x14ac:dyDescent="0.3">
      <c r="AE2594" s="71"/>
    </row>
    <row r="2595" spans="31:31" ht="15.75" x14ac:dyDescent="0.3">
      <c r="AE2595" s="71"/>
    </row>
    <row r="2596" spans="31:31" ht="15.75" x14ac:dyDescent="0.3">
      <c r="AE2596" s="71"/>
    </row>
    <row r="2597" spans="31:31" ht="15.75" x14ac:dyDescent="0.3">
      <c r="AE2597" s="71"/>
    </row>
    <row r="2598" spans="31:31" ht="15.75" x14ac:dyDescent="0.3">
      <c r="AE2598" s="71"/>
    </row>
    <row r="2599" spans="31:31" ht="15.75" x14ac:dyDescent="0.3">
      <c r="AE2599" s="71"/>
    </row>
    <row r="2600" spans="31:31" ht="15.75" x14ac:dyDescent="0.3">
      <c r="AE2600" s="71"/>
    </row>
    <row r="2601" spans="31:31" ht="15.75" x14ac:dyDescent="0.3">
      <c r="AE2601" s="71"/>
    </row>
    <row r="2602" spans="31:31" ht="15.75" x14ac:dyDescent="0.3">
      <c r="AE2602" s="71"/>
    </row>
    <row r="2603" spans="31:31" ht="15.75" x14ac:dyDescent="0.3">
      <c r="AE2603" s="71"/>
    </row>
    <row r="2604" spans="31:31" ht="15.75" x14ac:dyDescent="0.3">
      <c r="AE2604" s="71"/>
    </row>
    <row r="2605" spans="31:31" ht="15.75" x14ac:dyDescent="0.3">
      <c r="AE2605" s="71"/>
    </row>
    <row r="2606" spans="31:31" ht="15.75" x14ac:dyDescent="0.3">
      <c r="AE2606" s="71"/>
    </row>
    <row r="2607" spans="31:31" ht="15.75" x14ac:dyDescent="0.3">
      <c r="AE2607" s="71"/>
    </row>
    <row r="2608" spans="31:31" ht="15.75" x14ac:dyDescent="0.3">
      <c r="AE2608" s="71"/>
    </row>
    <row r="2609" spans="31:31" ht="15.75" x14ac:dyDescent="0.3">
      <c r="AE2609" s="71"/>
    </row>
    <row r="2610" spans="31:31" ht="15.75" x14ac:dyDescent="0.3">
      <c r="AE2610" s="71"/>
    </row>
    <row r="2611" spans="31:31" ht="15.75" x14ac:dyDescent="0.3">
      <c r="AE2611" s="71"/>
    </row>
    <row r="2612" spans="31:31" ht="15.75" x14ac:dyDescent="0.3">
      <c r="AE2612" s="71"/>
    </row>
    <row r="2613" spans="31:31" ht="15.75" x14ac:dyDescent="0.3">
      <c r="AE2613" s="71"/>
    </row>
    <row r="2614" spans="31:31" ht="15.75" x14ac:dyDescent="0.3">
      <c r="AE2614" s="71"/>
    </row>
    <row r="2615" spans="31:31" ht="15.75" x14ac:dyDescent="0.3">
      <c r="AE2615" s="71"/>
    </row>
    <row r="2616" spans="31:31" ht="15.75" x14ac:dyDescent="0.3">
      <c r="AE2616" s="71"/>
    </row>
    <row r="2617" spans="31:31" ht="15.75" x14ac:dyDescent="0.3">
      <c r="AE2617" s="71"/>
    </row>
    <row r="2618" spans="31:31" ht="15.75" x14ac:dyDescent="0.3">
      <c r="AE2618" s="71"/>
    </row>
    <row r="2619" spans="31:31" ht="15.75" x14ac:dyDescent="0.3">
      <c r="AE2619" s="71"/>
    </row>
    <row r="2620" spans="31:31" ht="15.75" x14ac:dyDescent="0.3">
      <c r="AE2620" s="71"/>
    </row>
    <row r="2621" spans="31:31" ht="15.75" x14ac:dyDescent="0.3">
      <c r="AE2621" s="71"/>
    </row>
    <row r="2622" spans="31:31" ht="15.75" x14ac:dyDescent="0.3">
      <c r="AE2622" s="71"/>
    </row>
    <row r="2623" spans="31:31" ht="15.75" x14ac:dyDescent="0.3">
      <c r="AE2623" s="71"/>
    </row>
    <row r="2624" spans="31:31" ht="15.75" x14ac:dyDescent="0.3">
      <c r="AE2624" s="71"/>
    </row>
    <row r="2625" spans="31:31" ht="15.75" x14ac:dyDescent="0.3">
      <c r="AE2625" s="71"/>
    </row>
    <row r="2626" spans="31:31" ht="15.75" x14ac:dyDescent="0.3">
      <c r="AE2626" s="71"/>
    </row>
    <row r="2627" spans="31:31" ht="15.75" x14ac:dyDescent="0.3">
      <c r="AE2627" s="71"/>
    </row>
    <row r="2628" spans="31:31" ht="15.75" x14ac:dyDescent="0.3">
      <c r="AE2628" s="71"/>
    </row>
    <row r="2629" spans="31:31" ht="15.75" x14ac:dyDescent="0.3">
      <c r="AE2629" s="71"/>
    </row>
    <row r="2630" spans="31:31" ht="15.75" x14ac:dyDescent="0.3">
      <c r="AE2630" s="71"/>
    </row>
    <row r="2631" spans="31:31" ht="15.75" x14ac:dyDescent="0.3">
      <c r="AE2631" s="71"/>
    </row>
    <row r="2632" spans="31:31" ht="15.75" x14ac:dyDescent="0.3">
      <c r="AE2632" s="71"/>
    </row>
    <row r="2633" spans="31:31" ht="15.75" x14ac:dyDescent="0.3">
      <c r="AE2633" s="71"/>
    </row>
    <row r="2634" spans="31:31" ht="15.75" x14ac:dyDescent="0.3">
      <c r="AE2634" s="71"/>
    </row>
    <row r="2635" spans="31:31" ht="15.75" x14ac:dyDescent="0.3">
      <c r="AE2635" s="71"/>
    </row>
    <row r="2636" spans="31:31" ht="15.75" x14ac:dyDescent="0.3">
      <c r="AE2636" s="71"/>
    </row>
    <row r="2637" spans="31:31" ht="15.75" x14ac:dyDescent="0.3">
      <c r="AE2637" s="71"/>
    </row>
    <row r="2638" spans="31:31" ht="15.75" x14ac:dyDescent="0.3">
      <c r="AE2638" s="71"/>
    </row>
    <row r="2639" spans="31:31" ht="15.75" x14ac:dyDescent="0.3">
      <c r="AE2639" s="71"/>
    </row>
    <row r="2640" spans="31:31" ht="15.75" x14ac:dyDescent="0.3">
      <c r="AE2640" s="71"/>
    </row>
    <row r="2641" spans="31:31" ht="15.75" x14ac:dyDescent="0.3">
      <c r="AE2641" s="71"/>
    </row>
    <row r="2642" spans="31:31" ht="15.75" x14ac:dyDescent="0.3">
      <c r="AE2642" s="71"/>
    </row>
    <row r="2643" spans="31:31" ht="15.75" x14ac:dyDescent="0.3">
      <c r="AE2643" s="71"/>
    </row>
    <row r="2644" spans="31:31" ht="15.75" x14ac:dyDescent="0.3">
      <c r="AE2644" s="71"/>
    </row>
    <row r="2645" spans="31:31" ht="15.75" x14ac:dyDescent="0.3">
      <c r="AE2645" s="71"/>
    </row>
    <row r="2646" spans="31:31" ht="15.75" x14ac:dyDescent="0.3">
      <c r="AE2646" s="71"/>
    </row>
    <row r="2647" spans="31:31" ht="15.75" x14ac:dyDescent="0.3">
      <c r="AE2647" s="71"/>
    </row>
    <row r="2648" spans="31:31" ht="15.75" x14ac:dyDescent="0.3">
      <c r="AE2648" s="71"/>
    </row>
    <row r="2649" spans="31:31" ht="15.75" x14ac:dyDescent="0.3">
      <c r="AE2649" s="71"/>
    </row>
    <row r="2650" spans="31:31" ht="15.75" x14ac:dyDescent="0.3">
      <c r="AE2650" s="71"/>
    </row>
    <row r="2651" spans="31:31" ht="15.75" x14ac:dyDescent="0.3">
      <c r="AE2651" s="71"/>
    </row>
    <row r="2652" spans="31:31" ht="15.75" x14ac:dyDescent="0.3">
      <c r="AE2652" s="71"/>
    </row>
    <row r="2653" spans="31:31" ht="15.75" x14ac:dyDescent="0.3">
      <c r="AE2653" s="71"/>
    </row>
    <row r="2654" spans="31:31" ht="15.75" x14ac:dyDescent="0.3">
      <c r="AE2654" s="71"/>
    </row>
    <row r="2655" spans="31:31" ht="15.75" x14ac:dyDescent="0.3">
      <c r="AE2655" s="71"/>
    </row>
    <row r="2656" spans="31:31" ht="15.75" x14ac:dyDescent="0.3">
      <c r="AE2656" s="71"/>
    </row>
    <row r="2657" spans="31:31" ht="15.75" x14ac:dyDescent="0.3">
      <c r="AE2657" s="71"/>
    </row>
    <row r="2658" spans="31:31" ht="15.75" x14ac:dyDescent="0.3">
      <c r="AE2658" s="71"/>
    </row>
    <row r="2659" spans="31:31" ht="15.75" x14ac:dyDescent="0.3">
      <c r="AE2659" s="71"/>
    </row>
    <row r="2660" spans="31:31" ht="15.75" x14ac:dyDescent="0.3">
      <c r="AE2660" s="71"/>
    </row>
    <row r="2661" spans="31:31" ht="15.75" x14ac:dyDescent="0.3">
      <c r="AE2661" s="71"/>
    </row>
    <row r="2662" spans="31:31" ht="15.75" x14ac:dyDescent="0.3">
      <c r="AE2662" s="71"/>
    </row>
    <row r="2663" spans="31:31" ht="15.75" x14ac:dyDescent="0.3">
      <c r="AE2663" s="71"/>
    </row>
    <row r="2664" spans="31:31" ht="15.75" x14ac:dyDescent="0.3">
      <c r="AE2664" s="71"/>
    </row>
    <row r="2665" spans="31:31" ht="15.75" x14ac:dyDescent="0.3">
      <c r="AE2665" s="71"/>
    </row>
    <row r="2666" spans="31:31" ht="15.75" x14ac:dyDescent="0.3">
      <c r="AE2666" s="71"/>
    </row>
    <row r="2667" spans="31:31" ht="15.75" x14ac:dyDescent="0.3">
      <c r="AE2667" s="71"/>
    </row>
    <row r="2668" spans="31:31" ht="15.75" x14ac:dyDescent="0.3">
      <c r="AE2668" s="71"/>
    </row>
    <row r="2669" spans="31:31" ht="15.75" x14ac:dyDescent="0.3">
      <c r="AE2669" s="71"/>
    </row>
    <row r="2670" spans="31:31" ht="15.75" x14ac:dyDescent="0.3">
      <c r="AE2670" s="71"/>
    </row>
    <row r="2671" spans="31:31" ht="15.75" x14ac:dyDescent="0.3">
      <c r="AE2671" s="71"/>
    </row>
    <row r="2672" spans="31:31" ht="15.75" x14ac:dyDescent="0.3">
      <c r="AE2672" s="71"/>
    </row>
    <row r="2673" spans="31:31" ht="15.75" x14ac:dyDescent="0.3">
      <c r="AE2673" s="71"/>
    </row>
    <row r="2674" spans="31:31" ht="15.75" x14ac:dyDescent="0.3">
      <c r="AE2674" s="71"/>
    </row>
    <row r="2675" spans="31:31" ht="15.75" x14ac:dyDescent="0.3">
      <c r="AE2675" s="71"/>
    </row>
    <row r="2676" spans="31:31" ht="15.75" x14ac:dyDescent="0.3">
      <c r="AE2676" s="71"/>
    </row>
    <row r="2677" spans="31:31" ht="15.75" x14ac:dyDescent="0.3">
      <c r="AE2677" s="71"/>
    </row>
    <row r="2678" spans="31:31" ht="15.75" x14ac:dyDescent="0.3">
      <c r="AE2678" s="71"/>
    </row>
    <row r="2679" spans="31:31" ht="15.75" x14ac:dyDescent="0.3">
      <c r="AE2679" s="71"/>
    </row>
    <row r="2680" spans="31:31" ht="15.75" x14ac:dyDescent="0.3">
      <c r="AE2680" s="71"/>
    </row>
    <row r="2681" spans="31:31" ht="15.75" x14ac:dyDescent="0.3">
      <c r="AE2681" s="71"/>
    </row>
    <row r="2682" spans="31:31" ht="15.75" x14ac:dyDescent="0.3">
      <c r="AE2682" s="71"/>
    </row>
    <row r="2683" spans="31:31" ht="15.75" x14ac:dyDescent="0.3">
      <c r="AE2683" s="71"/>
    </row>
    <row r="2684" spans="31:31" ht="15.75" x14ac:dyDescent="0.3">
      <c r="AE2684" s="71"/>
    </row>
    <row r="2685" spans="31:31" ht="15.75" x14ac:dyDescent="0.3">
      <c r="AE2685" s="71"/>
    </row>
    <row r="2686" spans="31:31" ht="15.75" x14ac:dyDescent="0.3">
      <c r="AE2686" s="71"/>
    </row>
    <row r="2687" spans="31:31" ht="15.75" x14ac:dyDescent="0.3">
      <c r="AE2687" s="71"/>
    </row>
    <row r="2688" spans="31:31" ht="15.75" x14ac:dyDescent="0.3">
      <c r="AE2688" s="71"/>
    </row>
    <row r="2689" spans="31:31" ht="15.75" x14ac:dyDescent="0.3">
      <c r="AE2689" s="71"/>
    </row>
    <row r="2690" spans="31:31" ht="15.75" x14ac:dyDescent="0.3">
      <c r="AE2690" s="71"/>
    </row>
    <row r="2691" spans="31:31" ht="15.75" x14ac:dyDescent="0.3">
      <c r="AE2691" s="71"/>
    </row>
    <row r="2692" spans="31:31" ht="15.75" x14ac:dyDescent="0.3">
      <c r="AE2692" s="71"/>
    </row>
    <row r="2693" spans="31:31" ht="15.75" x14ac:dyDescent="0.3">
      <c r="AE2693" s="71"/>
    </row>
    <row r="2694" spans="31:31" ht="15.75" x14ac:dyDescent="0.3">
      <c r="AE2694" s="71"/>
    </row>
    <row r="2695" spans="31:31" ht="15.75" x14ac:dyDescent="0.3">
      <c r="AE2695" s="71"/>
    </row>
    <row r="2696" spans="31:31" ht="15.75" x14ac:dyDescent="0.3">
      <c r="AE2696" s="71"/>
    </row>
    <row r="2697" spans="31:31" ht="15.75" x14ac:dyDescent="0.3">
      <c r="AE2697" s="71"/>
    </row>
    <row r="2698" spans="31:31" ht="15.75" x14ac:dyDescent="0.3">
      <c r="AE2698" s="71"/>
    </row>
    <row r="2699" spans="31:31" ht="15.75" x14ac:dyDescent="0.3">
      <c r="AE2699" s="71"/>
    </row>
    <row r="2700" spans="31:31" ht="15.75" x14ac:dyDescent="0.3">
      <c r="AE2700" s="71"/>
    </row>
    <row r="2701" spans="31:31" ht="15.75" x14ac:dyDescent="0.3">
      <c r="AE2701" s="71"/>
    </row>
    <row r="2702" spans="31:31" ht="15.75" x14ac:dyDescent="0.3">
      <c r="AE2702" s="71"/>
    </row>
    <row r="2703" spans="31:31" ht="15.75" x14ac:dyDescent="0.3">
      <c r="AE2703" s="71"/>
    </row>
    <row r="2704" spans="31:31" ht="15.75" x14ac:dyDescent="0.3">
      <c r="AE2704" s="71"/>
    </row>
    <row r="2705" spans="31:31" ht="15.75" x14ac:dyDescent="0.3">
      <c r="AE2705" s="71"/>
    </row>
    <row r="2706" spans="31:31" ht="15.75" x14ac:dyDescent="0.3">
      <c r="AE2706" s="71"/>
    </row>
    <row r="2707" spans="31:31" ht="15.75" x14ac:dyDescent="0.3">
      <c r="AE2707" s="71"/>
    </row>
    <row r="2708" spans="31:31" ht="15.75" x14ac:dyDescent="0.3">
      <c r="AE2708" s="71"/>
    </row>
    <row r="2709" spans="31:31" ht="15.75" x14ac:dyDescent="0.3">
      <c r="AE2709" s="71"/>
    </row>
    <row r="2710" spans="31:31" ht="15.75" x14ac:dyDescent="0.3">
      <c r="AE2710" s="71"/>
    </row>
    <row r="2711" spans="31:31" ht="15.75" x14ac:dyDescent="0.3">
      <c r="AE2711" s="71"/>
    </row>
    <row r="2712" spans="31:31" ht="15.75" x14ac:dyDescent="0.3">
      <c r="AE2712" s="71"/>
    </row>
    <row r="2713" spans="31:31" ht="15.75" x14ac:dyDescent="0.3">
      <c r="AE2713" s="71"/>
    </row>
    <row r="2714" spans="31:31" ht="15.75" x14ac:dyDescent="0.3">
      <c r="AE2714" s="71"/>
    </row>
    <row r="2715" spans="31:31" ht="15.75" x14ac:dyDescent="0.3">
      <c r="AE2715" s="71"/>
    </row>
    <row r="2716" spans="31:31" ht="15.75" x14ac:dyDescent="0.3">
      <c r="AE2716" s="71"/>
    </row>
    <row r="2717" spans="31:31" ht="15.75" x14ac:dyDescent="0.3">
      <c r="AE2717" s="71"/>
    </row>
    <row r="2718" spans="31:31" ht="15.75" x14ac:dyDescent="0.3">
      <c r="AE2718" s="71"/>
    </row>
    <row r="2719" spans="31:31" ht="15.75" x14ac:dyDescent="0.3">
      <c r="AE2719" s="71"/>
    </row>
    <row r="2720" spans="31:31" ht="15.75" x14ac:dyDescent="0.3">
      <c r="AE2720" s="71"/>
    </row>
    <row r="2721" spans="31:31" ht="15.75" x14ac:dyDescent="0.3">
      <c r="AE2721" s="71"/>
    </row>
    <row r="2722" spans="31:31" ht="15.75" x14ac:dyDescent="0.3">
      <c r="AE2722" s="71"/>
    </row>
    <row r="2723" spans="31:31" ht="15.75" x14ac:dyDescent="0.3">
      <c r="AE2723" s="71"/>
    </row>
    <row r="2724" spans="31:31" ht="15.75" x14ac:dyDescent="0.3">
      <c r="AE2724" s="71"/>
    </row>
    <row r="2725" spans="31:31" ht="15.75" x14ac:dyDescent="0.3">
      <c r="AE2725" s="71"/>
    </row>
    <row r="2726" spans="31:31" ht="15.75" x14ac:dyDescent="0.3">
      <c r="AE2726" s="71"/>
    </row>
    <row r="2727" spans="31:31" ht="15.75" x14ac:dyDescent="0.3">
      <c r="AE2727" s="71"/>
    </row>
    <row r="2728" spans="31:31" ht="15.75" x14ac:dyDescent="0.3">
      <c r="AE2728" s="71"/>
    </row>
    <row r="2729" spans="31:31" ht="15.75" x14ac:dyDescent="0.3">
      <c r="AE2729" s="71"/>
    </row>
    <row r="2730" spans="31:31" ht="15.75" x14ac:dyDescent="0.3">
      <c r="AE2730" s="71"/>
    </row>
    <row r="2731" spans="31:31" ht="15.75" x14ac:dyDescent="0.3">
      <c r="AE2731" s="71"/>
    </row>
    <row r="2732" spans="31:31" ht="15.75" x14ac:dyDescent="0.3">
      <c r="AE2732" s="71"/>
    </row>
    <row r="2733" spans="31:31" ht="15.75" x14ac:dyDescent="0.3">
      <c r="AE2733" s="71"/>
    </row>
    <row r="2734" spans="31:31" ht="15.75" x14ac:dyDescent="0.3">
      <c r="AE2734" s="71"/>
    </row>
    <row r="2735" spans="31:31" ht="15.75" x14ac:dyDescent="0.3">
      <c r="AE2735" s="71"/>
    </row>
    <row r="2736" spans="31:31" ht="15.75" x14ac:dyDescent="0.3">
      <c r="AE2736" s="71"/>
    </row>
    <row r="2737" spans="31:31" ht="15.75" x14ac:dyDescent="0.3">
      <c r="AE2737" s="71"/>
    </row>
    <row r="2738" spans="31:31" ht="15.75" x14ac:dyDescent="0.3">
      <c r="AE2738" s="71"/>
    </row>
    <row r="2739" spans="31:31" ht="15.75" x14ac:dyDescent="0.3">
      <c r="AE2739" s="71"/>
    </row>
    <row r="2740" spans="31:31" ht="15.75" x14ac:dyDescent="0.3">
      <c r="AE2740" s="71"/>
    </row>
    <row r="2741" spans="31:31" ht="15.75" x14ac:dyDescent="0.3">
      <c r="AE2741" s="71"/>
    </row>
    <row r="2742" spans="31:31" ht="15.75" x14ac:dyDescent="0.3">
      <c r="AE2742" s="71"/>
    </row>
    <row r="2743" spans="31:31" ht="15.75" x14ac:dyDescent="0.3">
      <c r="AE2743" s="71"/>
    </row>
    <row r="2744" spans="31:31" ht="15.75" x14ac:dyDescent="0.3">
      <c r="AE2744" s="71"/>
    </row>
    <row r="2745" spans="31:31" ht="15.75" x14ac:dyDescent="0.3">
      <c r="AE2745" s="71"/>
    </row>
    <row r="2746" spans="31:31" ht="15.75" x14ac:dyDescent="0.3">
      <c r="AE2746" s="71"/>
    </row>
    <row r="2747" spans="31:31" ht="15.75" x14ac:dyDescent="0.3">
      <c r="AE2747" s="71"/>
    </row>
    <row r="2748" spans="31:31" ht="15.75" x14ac:dyDescent="0.3">
      <c r="AE2748" s="71"/>
    </row>
    <row r="2749" spans="31:31" ht="15.75" x14ac:dyDescent="0.3">
      <c r="AE2749" s="71"/>
    </row>
    <row r="2750" spans="31:31" ht="15.75" x14ac:dyDescent="0.3">
      <c r="AE2750" s="71"/>
    </row>
    <row r="2751" spans="31:31" ht="15.75" x14ac:dyDescent="0.3">
      <c r="AE2751" s="71"/>
    </row>
    <row r="2752" spans="31:31" ht="15.75" x14ac:dyDescent="0.3">
      <c r="AE2752" s="71"/>
    </row>
    <row r="2753" spans="31:31" ht="15.75" x14ac:dyDescent="0.3">
      <c r="AE2753" s="71"/>
    </row>
    <row r="2754" spans="31:31" ht="15.75" x14ac:dyDescent="0.3">
      <c r="AE2754" s="71"/>
    </row>
    <row r="2755" spans="31:31" ht="15.75" x14ac:dyDescent="0.3">
      <c r="AE2755" s="71"/>
    </row>
    <row r="2756" spans="31:31" ht="15.75" x14ac:dyDescent="0.3">
      <c r="AE2756" s="71"/>
    </row>
    <row r="2757" spans="31:31" ht="15.75" x14ac:dyDescent="0.3">
      <c r="AE2757" s="71"/>
    </row>
    <row r="2758" spans="31:31" ht="15.75" x14ac:dyDescent="0.3">
      <c r="AE2758" s="71"/>
    </row>
    <row r="2759" spans="31:31" ht="15.75" x14ac:dyDescent="0.3">
      <c r="AE2759" s="71"/>
    </row>
    <row r="2760" spans="31:31" ht="15.75" x14ac:dyDescent="0.3">
      <c r="AE2760" s="71"/>
    </row>
    <row r="2761" spans="31:31" ht="15.75" x14ac:dyDescent="0.3">
      <c r="AE2761" s="71"/>
    </row>
    <row r="2762" spans="31:31" ht="15.75" x14ac:dyDescent="0.3">
      <c r="AE2762" s="71"/>
    </row>
    <row r="2763" spans="31:31" ht="15.75" x14ac:dyDescent="0.3">
      <c r="AE2763" s="71"/>
    </row>
    <row r="2764" spans="31:31" ht="15.75" x14ac:dyDescent="0.3">
      <c r="AE2764" s="71"/>
    </row>
    <row r="2765" spans="31:31" ht="15.75" x14ac:dyDescent="0.3">
      <c r="AE2765" s="71"/>
    </row>
    <row r="2766" spans="31:31" ht="15.75" x14ac:dyDescent="0.3">
      <c r="AE2766" s="71"/>
    </row>
    <row r="2767" spans="31:31" ht="15.75" x14ac:dyDescent="0.3">
      <c r="AE2767" s="71"/>
    </row>
    <row r="2768" spans="31:31" ht="15.75" x14ac:dyDescent="0.3">
      <c r="AE2768" s="71"/>
    </row>
    <row r="2769" spans="31:31" ht="15.75" x14ac:dyDescent="0.3">
      <c r="AE2769" s="71"/>
    </row>
    <row r="2770" spans="31:31" ht="15.75" x14ac:dyDescent="0.3">
      <c r="AE2770" s="71"/>
    </row>
    <row r="2771" spans="31:31" ht="15.75" x14ac:dyDescent="0.3">
      <c r="AE2771" s="71"/>
    </row>
    <row r="2772" spans="31:31" ht="15.75" x14ac:dyDescent="0.3">
      <c r="AE2772" s="71"/>
    </row>
    <row r="2773" spans="31:31" ht="15.75" x14ac:dyDescent="0.3">
      <c r="AE2773" s="71"/>
    </row>
    <row r="2774" spans="31:31" ht="15.75" x14ac:dyDescent="0.3">
      <c r="AE2774" s="71"/>
    </row>
    <row r="2775" spans="31:31" ht="15.75" x14ac:dyDescent="0.3">
      <c r="AE2775" s="71"/>
    </row>
    <row r="2776" spans="31:31" ht="15.75" x14ac:dyDescent="0.3">
      <c r="AE2776" s="71"/>
    </row>
    <row r="2777" spans="31:31" ht="15.75" x14ac:dyDescent="0.3">
      <c r="AE2777" s="71"/>
    </row>
    <row r="2778" spans="31:31" ht="15.75" x14ac:dyDescent="0.3">
      <c r="AE2778" s="71"/>
    </row>
    <row r="2779" spans="31:31" ht="15.75" x14ac:dyDescent="0.3">
      <c r="AE2779" s="71"/>
    </row>
    <row r="2780" spans="31:31" ht="15.75" x14ac:dyDescent="0.3">
      <c r="AE2780" s="71"/>
    </row>
    <row r="2781" spans="31:31" ht="15.75" x14ac:dyDescent="0.3">
      <c r="AE2781" s="71"/>
    </row>
    <row r="2782" spans="31:31" ht="15.75" x14ac:dyDescent="0.3">
      <c r="AE2782" s="71"/>
    </row>
    <row r="2783" spans="31:31" ht="15.75" x14ac:dyDescent="0.3">
      <c r="AE2783" s="71"/>
    </row>
    <row r="2784" spans="31:31" ht="15.75" x14ac:dyDescent="0.3">
      <c r="AE2784" s="71"/>
    </row>
    <row r="2785" spans="31:31" ht="15.75" x14ac:dyDescent="0.3">
      <c r="AE2785" s="71"/>
    </row>
    <row r="2786" spans="31:31" ht="15.75" x14ac:dyDescent="0.3">
      <c r="AE2786" s="71"/>
    </row>
    <row r="2787" spans="31:31" ht="15.75" x14ac:dyDescent="0.3">
      <c r="AE2787" s="71"/>
    </row>
    <row r="2788" spans="31:31" ht="15.75" x14ac:dyDescent="0.3">
      <c r="AE2788" s="71"/>
    </row>
    <row r="2789" spans="31:31" ht="15.75" x14ac:dyDescent="0.3">
      <c r="AE2789" s="71"/>
    </row>
    <row r="2790" spans="31:31" ht="15.75" x14ac:dyDescent="0.3">
      <c r="AE2790" s="71"/>
    </row>
    <row r="2791" spans="31:31" ht="15.75" x14ac:dyDescent="0.3">
      <c r="AE2791" s="71"/>
    </row>
    <row r="2792" spans="31:31" ht="15.75" x14ac:dyDescent="0.3">
      <c r="AE2792" s="71"/>
    </row>
    <row r="2793" spans="31:31" ht="15.75" x14ac:dyDescent="0.3">
      <c r="AE2793" s="71"/>
    </row>
    <row r="2794" spans="31:31" ht="15.75" x14ac:dyDescent="0.3">
      <c r="AE2794" s="71"/>
    </row>
    <row r="2795" spans="31:31" ht="15.75" x14ac:dyDescent="0.3">
      <c r="AE2795" s="71"/>
    </row>
    <row r="2796" spans="31:31" ht="15.75" x14ac:dyDescent="0.3">
      <c r="AE2796" s="71"/>
    </row>
    <row r="2797" spans="31:31" ht="15.75" x14ac:dyDescent="0.3">
      <c r="AE2797" s="71"/>
    </row>
    <row r="2798" spans="31:31" ht="15.75" x14ac:dyDescent="0.3">
      <c r="AE2798" s="71"/>
    </row>
    <row r="2799" spans="31:31" ht="15.75" x14ac:dyDescent="0.3">
      <c r="AE2799" s="71"/>
    </row>
    <row r="2800" spans="31:31" ht="15.75" x14ac:dyDescent="0.3">
      <c r="AE2800" s="71"/>
    </row>
    <row r="2801" spans="31:31" ht="15.75" x14ac:dyDescent="0.3">
      <c r="AE2801" s="71"/>
    </row>
    <row r="2802" spans="31:31" ht="15.75" x14ac:dyDescent="0.3">
      <c r="AE2802" s="71"/>
    </row>
    <row r="2803" spans="31:31" ht="15.75" x14ac:dyDescent="0.3">
      <c r="AE2803" s="71"/>
    </row>
    <row r="2804" spans="31:31" ht="15.75" x14ac:dyDescent="0.3">
      <c r="AE2804" s="71"/>
    </row>
    <row r="2805" spans="31:31" ht="15.75" x14ac:dyDescent="0.3">
      <c r="AE2805" s="71"/>
    </row>
    <row r="2806" spans="31:31" ht="15.75" x14ac:dyDescent="0.3">
      <c r="AE2806" s="71"/>
    </row>
    <row r="2807" spans="31:31" ht="15.75" x14ac:dyDescent="0.3">
      <c r="AE2807" s="71"/>
    </row>
    <row r="2808" spans="31:31" ht="15.75" x14ac:dyDescent="0.3">
      <c r="AE2808" s="71"/>
    </row>
    <row r="2809" spans="31:31" ht="15.75" x14ac:dyDescent="0.3">
      <c r="AE2809" s="71"/>
    </row>
    <row r="2810" spans="31:31" ht="15.75" x14ac:dyDescent="0.3">
      <c r="AE2810" s="71"/>
    </row>
    <row r="2811" spans="31:31" ht="15.75" x14ac:dyDescent="0.3">
      <c r="AE2811" s="71"/>
    </row>
    <row r="2812" spans="31:31" ht="15.75" x14ac:dyDescent="0.3">
      <c r="AE2812" s="71"/>
    </row>
    <row r="2813" spans="31:31" ht="15.75" x14ac:dyDescent="0.3">
      <c r="AE2813" s="71"/>
    </row>
    <row r="2814" spans="31:31" ht="15.75" x14ac:dyDescent="0.3">
      <c r="AE2814" s="71"/>
    </row>
    <row r="2815" spans="31:31" ht="15.75" x14ac:dyDescent="0.3">
      <c r="AE2815" s="71"/>
    </row>
    <row r="2816" spans="31:31" ht="15.75" x14ac:dyDescent="0.3">
      <c r="AE2816" s="71"/>
    </row>
    <row r="2817" spans="31:31" ht="15.75" x14ac:dyDescent="0.3">
      <c r="AE2817" s="71"/>
    </row>
    <row r="2818" spans="31:31" ht="15.75" x14ac:dyDescent="0.3">
      <c r="AE2818" s="71"/>
    </row>
    <row r="2819" spans="31:31" ht="15.75" x14ac:dyDescent="0.3">
      <c r="AE2819" s="71"/>
    </row>
    <row r="2820" spans="31:31" ht="15.75" x14ac:dyDescent="0.3">
      <c r="AE2820" s="71"/>
    </row>
    <row r="2821" spans="31:31" ht="15.75" x14ac:dyDescent="0.3">
      <c r="AE2821" s="71"/>
    </row>
    <row r="2822" spans="31:31" ht="15.75" x14ac:dyDescent="0.3">
      <c r="AE2822" s="71"/>
    </row>
    <row r="2823" spans="31:31" ht="15.75" x14ac:dyDescent="0.3">
      <c r="AE2823" s="71"/>
    </row>
    <row r="2824" spans="31:31" ht="15.75" x14ac:dyDescent="0.3">
      <c r="AE2824" s="71"/>
    </row>
    <row r="2825" spans="31:31" ht="15.75" x14ac:dyDescent="0.3">
      <c r="AE2825" s="71"/>
    </row>
    <row r="2826" spans="31:31" ht="15.75" x14ac:dyDescent="0.3">
      <c r="AE2826" s="71"/>
    </row>
    <row r="2827" spans="31:31" ht="15.75" x14ac:dyDescent="0.3">
      <c r="AE2827" s="71"/>
    </row>
    <row r="2828" spans="31:31" ht="15.75" x14ac:dyDescent="0.3">
      <c r="AE2828" s="71"/>
    </row>
    <row r="2829" spans="31:31" ht="15.75" x14ac:dyDescent="0.3">
      <c r="AE2829" s="71"/>
    </row>
    <row r="2830" spans="31:31" ht="15.75" x14ac:dyDescent="0.3">
      <c r="AE2830" s="71"/>
    </row>
    <row r="2831" spans="31:31" ht="15.75" x14ac:dyDescent="0.3">
      <c r="AE2831" s="71"/>
    </row>
    <row r="2832" spans="31:31" ht="15.75" x14ac:dyDescent="0.3">
      <c r="AE2832" s="71"/>
    </row>
    <row r="2833" spans="31:31" ht="15.75" x14ac:dyDescent="0.3">
      <c r="AE2833" s="71"/>
    </row>
    <row r="2834" spans="31:31" ht="15.75" x14ac:dyDescent="0.3">
      <c r="AE2834" s="71"/>
    </row>
    <row r="2835" spans="31:31" ht="15.75" x14ac:dyDescent="0.3">
      <c r="AE2835" s="71"/>
    </row>
    <row r="2836" spans="31:31" ht="15.75" x14ac:dyDescent="0.3">
      <c r="AE2836" s="71"/>
    </row>
    <row r="2837" spans="31:31" ht="15.75" x14ac:dyDescent="0.3">
      <c r="AE2837" s="71"/>
    </row>
    <row r="2838" spans="31:31" ht="15.75" x14ac:dyDescent="0.3">
      <c r="AE2838" s="71"/>
    </row>
    <row r="2839" spans="31:31" ht="15.75" x14ac:dyDescent="0.3">
      <c r="AE2839" s="71"/>
    </row>
    <row r="2840" spans="31:31" ht="15.75" x14ac:dyDescent="0.3">
      <c r="AE2840" s="71"/>
    </row>
    <row r="2841" spans="31:31" ht="15.75" x14ac:dyDescent="0.3">
      <c r="AE2841" s="71"/>
    </row>
    <row r="2842" spans="31:31" ht="15.75" x14ac:dyDescent="0.3">
      <c r="AE2842" s="71"/>
    </row>
    <row r="2843" spans="31:31" ht="15.75" x14ac:dyDescent="0.3">
      <c r="AE2843" s="71"/>
    </row>
    <row r="2844" spans="31:31" ht="15.75" x14ac:dyDescent="0.3">
      <c r="AE2844" s="71"/>
    </row>
    <row r="2845" spans="31:31" ht="15.75" x14ac:dyDescent="0.3">
      <c r="AE2845" s="71"/>
    </row>
    <row r="2846" spans="31:31" ht="15.75" x14ac:dyDescent="0.3">
      <c r="AE2846" s="71"/>
    </row>
    <row r="2847" spans="31:31" ht="15.75" x14ac:dyDescent="0.3">
      <c r="AE2847" s="71"/>
    </row>
    <row r="2848" spans="31:31" ht="15.75" x14ac:dyDescent="0.3">
      <c r="AE2848" s="71"/>
    </row>
    <row r="2849" spans="31:31" ht="15.75" x14ac:dyDescent="0.3">
      <c r="AE2849" s="71"/>
    </row>
    <row r="2850" spans="31:31" ht="15.75" x14ac:dyDescent="0.3">
      <c r="AE2850" s="71"/>
    </row>
    <row r="2851" spans="31:31" ht="15.75" x14ac:dyDescent="0.3">
      <c r="AE2851" s="71"/>
    </row>
    <row r="2852" spans="31:31" ht="15.75" x14ac:dyDescent="0.3">
      <c r="AE2852" s="71"/>
    </row>
    <row r="2853" spans="31:31" ht="15.75" x14ac:dyDescent="0.3">
      <c r="AE2853" s="71"/>
    </row>
    <row r="2854" spans="31:31" ht="15.75" x14ac:dyDescent="0.3">
      <c r="AE2854" s="71"/>
    </row>
    <row r="2855" spans="31:31" ht="15.75" x14ac:dyDescent="0.3">
      <c r="AE2855" s="71"/>
    </row>
    <row r="2856" spans="31:31" ht="15.75" x14ac:dyDescent="0.3">
      <c r="AE2856" s="71"/>
    </row>
    <row r="2857" spans="31:31" ht="15.75" x14ac:dyDescent="0.3">
      <c r="AE2857" s="71"/>
    </row>
    <row r="2858" spans="31:31" ht="15.75" x14ac:dyDescent="0.3">
      <c r="AE2858" s="71"/>
    </row>
    <row r="2859" spans="31:31" ht="15.75" x14ac:dyDescent="0.3">
      <c r="AE2859" s="71"/>
    </row>
    <row r="2860" spans="31:31" ht="15.75" x14ac:dyDescent="0.3">
      <c r="AE2860" s="71"/>
    </row>
    <row r="2861" spans="31:31" ht="15.75" x14ac:dyDescent="0.3">
      <c r="AE2861" s="71"/>
    </row>
    <row r="2862" spans="31:31" ht="15.75" x14ac:dyDescent="0.3">
      <c r="AE2862" s="71"/>
    </row>
    <row r="2863" spans="31:31" ht="15.75" x14ac:dyDescent="0.3">
      <c r="AE2863" s="71"/>
    </row>
    <row r="2864" spans="31:31" ht="15.75" x14ac:dyDescent="0.3">
      <c r="AE2864" s="71"/>
    </row>
    <row r="2865" spans="31:31" ht="15.75" x14ac:dyDescent="0.3">
      <c r="AE2865" s="71"/>
    </row>
    <row r="2866" spans="31:31" ht="15.75" x14ac:dyDescent="0.3">
      <c r="AE2866" s="71"/>
    </row>
    <row r="2867" spans="31:31" ht="15.75" x14ac:dyDescent="0.3">
      <c r="AE2867" s="71"/>
    </row>
    <row r="2868" spans="31:31" ht="15.75" x14ac:dyDescent="0.3">
      <c r="AE2868" s="71"/>
    </row>
    <row r="2869" spans="31:31" ht="15.75" x14ac:dyDescent="0.3">
      <c r="AE2869" s="71"/>
    </row>
    <row r="2870" spans="31:31" ht="15.75" x14ac:dyDescent="0.3">
      <c r="AE2870" s="71"/>
    </row>
    <row r="2871" spans="31:31" ht="15.75" x14ac:dyDescent="0.3">
      <c r="AE2871" s="71"/>
    </row>
    <row r="2872" spans="31:31" ht="15.75" x14ac:dyDescent="0.3">
      <c r="AE2872" s="71"/>
    </row>
    <row r="2873" spans="31:31" ht="15.75" x14ac:dyDescent="0.3">
      <c r="AE2873" s="71"/>
    </row>
    <row r="2874" spans="31:31" ht="15.75" x14ac:dyDescent="0.3">
      <c r="AE2874" s="71"/>
    </row>
    <row r="2875" spans="31:31" ht="15.75" x14ac:dyDescent="0.3">
      <c r="AE2875" s="71"/>
    </row>
    <row r="2876" spans="31:31" ht="15.75" x14ac:dyDescent="0.3">
      <c r="AE2876" s="71"/>
    </row>
    <row r="2877" spans="31:31" ht="15.75" x14ac:dyDescent="0.3">
      <c r="AE2877" s="71"/>
    </row>
    <row r="2878" spans="31:31" ht="15.75" x14ac:dyDescent="0.3">
      <c r="AE2878" s="71"/>
    </row>
    <row r="2879" spans="31:31" ht="15.75" x14ac:dyDescent="0.3">
      <c r="AE2879" s="71"/>
    </row>
    <row r="2880" spans="31:31" ht="15.75" x14ac:dyDescent="0.3">
      <c r="AE2880" s="71"/>
    </row>
    <row r="2881" spans="31:31" ht="15.75" x14ac:dyDescent="0.3">
      <c r="AE2881" s="71"/>
    </row>
    <row r="2882" spans="31:31" ht="15.75" x14ac:dyDescent="0.3">
      <c r="AE2882" s="71"/>
    </row>
    <row r="2883" spans="31:31" ht="15.75" x14ac:dyDescent="0.3">
      <c r="AE2883" s="71"/>
    </row>
    <row r="2884" spans="31:31" ht="15.75" x14ac:dyDescent="0.3">
      <c r="AE2884" s="71"/>
    </row>
    <row r="2885" spans="31:31" ht="15.75" x14ac:dyDescent="0.3">
      <c r="AE2885" s="71"/>
    </row>
    <row r="2886" spans="31:31" ht="15.75" x14ac:dyDescent="0.3">
      <c r="AE2886" s="71"/>
    </row>
    <row r="2887" spans="31:31" ht="15.75" x14ac:dyDescent="0.3">
      <c r="AE2887" s="71"/>
    </row>
    <row r="2888" spans="31:31" ht="15.75" x14ac:dyDescent="0.3">
      <c r="AE2888" s="71"/>
    </row>
    <row r="2889" spans="31:31" ht="15.75" x14ac:dyDescent="0.3">
      <c r="AE2889" s="71"/>
    </row>
    <row r="2890" spans="31:31" ht="15.75" x14ac:dyDescent="0.3">
      <c r="AE2890" s="71"/>
    </row>
    <row r="2891" spans="31:31" ht="15.75" x14ac:dyDescent="0.3">
      <c r="AE2891" s="71"/>
    </row>
    <row r="2892" spans="31:31" ht="15.75" x14ac:dyDescent="0.3">
      <c r="AE2892" s="71"/>
    </row>
    <row r="2893" spans="31:31" ht="15.75" x14ac:dyDescent="0.3">
      <c r="AE2893" s="71"/>
    </row>
    <row r="2894" spans="31:31" ht="15.75" x14ac:dyDescent="0.3">
      <c r="AE2894" s="71"/>
    </row>
    <row r="2895" spans="31:31" ht="15.75" x14ac:dyDescent="0.3">
      <c r="AE2895" s="71"/>
    </row>
    <row r="2896" spans="31:31" ht="15.75" x14ac:dyDescent="0.3">
      <c r="AE2896" s="71"/>
    </row>
    <row r="2897" spans="31:31" ht="15.75" x14ac:dyDescent="0.3">
      <c r="AE2897" s="71"/>
    </row>
    <row r="2898" spans="31:31" ht="15.75" x14ac:dyDescent="0.3">
      <c r="AE2898" s="71"/>
    </row>
    <row r="2899" spans="31:31" ht="15.75" x14ac:dyDescent="0.3">
      <c r="AE2899" s="71"/>
    </row>
    <row r="2900" spans="31:31" ht="15.75" x14ac:dyDescent="0.3">
      <c r="AE2900" s="71"/>
    </row>
    <row r="2901" spans="31:31" ht="15.75" x14ac:dyDescent="0.3">
      <c r="AE2901" s="71"/>
    </row>
    <row r="2902" spans="31:31" ht="15.75" x14ac:dyDescent="0.3">
      <c r="AE2902" s="71"/>
    </row>
    <row r="2903" spans="31:31" ht="15.75" x14ac:dyDescent="0.3">
      <c r="AE2903" s="71"/>
    </row>
    <row r="2904" spans="31:31" ht="15.75" x14ac:dyDescent="0.3">
      <c r="AE2904" s="71"/>
    </row>
    <row r="2905" spans="31:31" ht="15.75" x14ac:dyDescent="0.3">
      <c r="AE2905" s="71"/>
    </row>
    <row r="2906" spans="31:31" ht="15.75" x14ac:dyDescent="0.3">
      <c r="AE2906" s="71"/>
    </row>
    <row r="2907" spans="31:31" ht="15.75" x14ac:dyDescent="0.3">
      <c r="AE2907" s="71"/>
    </row>
    <row r="2908" spans="31:31" ht="15.75" x14ac:dyDescent="0.3">
      <c r="AE2908" s="71"/>
    </row>
    <row r="2909" spans="31:31" ht="15.75" x14ac:dyDescent="0.3">
      <c r="AE2909" s="71"/>
    </row>
    <row r="2910" spans="31:31" ht="15.75" x14ac:dyDescent="0.3">
      <c r="AE2910" s="71"/>
    </row>
    <row r="2911" spans="31:31" ht="15.75" x14ac:dyDescent="0.3">
      <c r="AE2911" s="71"/>
    </row>
    <row r="2912" spans="31:31" ht="15.75" x14ac:dyDescent="0.3">
      <c r="AE2912" s="71"/>
    </row>
    <row r="2913" spans="31:31" ht="15.75" x14ac:dyDescent="0.3">
      <c r="AE2913" s="71"/>
    </row>
    <row r="2914" spans="31:31" ht="15.75" x14ac:dyDescent="0.3">
      <c r="AE2914" s="71"/>
    </row>
    <row r="2915" spans="31:31" ht="15.75" x14ac:dyDescent="0.3">
      <c r="AE2915" s="71"/>
    </row>
    <row r="2916" spans="31:31" ht="15.75" x14ac:dyDescent="0.3">
      <c r="AE2916" s="71"/>
    </row>
    <row r="2917" spans="31:31" ht="15.75" x14ac:dyDescent="0.3">
      <c r="AE2917" s="71"/>
    </row>
    <row r="2918" spans="31:31" ht="15.75" x14ac:dyDescent="0.3">
      <c r="AE2918" s="71"/>
    </row>
    <row r="2919" spans="31:31" ht="15.75" x14ac:dyDescent="0.3">
      <c r="AE2919" s="71"/>
    </row>
    <row r="2920" spans="31:31" ht="15.75" x14ac:dyDescent="0.3">
      <c r="AE2920" s="71"/>
    </row>
    <row r="2921" spans="31:31" ht="15.75" x14ac:dyDescent="0.3">
      <c r="AE2921" s="71"/>
    </row>
    <row r="2922" spans="31:31" ht="15.75" x14ac:dyDescent="0.3">
      <c r="AE2922" s="71"/>
    </row>
    <row r="2923" spans="31:31" ht="15.75" x14ac:dyDescent="0.3">
      <c r="AE2923" s="71"/>
    </row>
    <row r="2924" spans="31:31" ht="15.75" x14ac:dyDescent="0.3">
      <c r="AE2924" s="71"/>
    </row>
    <row r="2925" spans="31:31" ht="15.75" x14ac:dyDescent="0.3">
      <c r="AE2925" s="71"/>
    </row>
    <row r="2926" spans="31:31" ht="15.75" x14ac:dyDescent="0.3">
      <c r="AE2926" s="71"/>
    </row>
    <row r="2927" spans="31:31" ht="15.75" x14ac:dyDescent="0.3">
      <c r="AE2927" s="71"/>
    </row>
    <row r="2928" spans="31:31" ht="15.75" x14ac:dyDescent="0.3">
      <c r="AE2928" s="71"/>
    </row>
    <row r="2929" spans="31:31" ht="15.75" x14ac:dyDescent="0.3">
      <c r="AE2929" s="71"/>
    </row>
    <row r="2930" spans="31:31" ht="15.75" x14ac:dyDescent="0.3">
      <c r="AE2930" s="71"/>
    </row>
    <row r="2931" spans="31:31" ht="15.75" x14ac:dyDescent="0.3">
      <c r="AE2931" s="71"/>
    </row>
    <row r="2932" spans="31:31" ht="15.75" x14ac:dyDescent="0.3">
      <c r="AE2932" s="71"/>
    </row>
    <row r="2933" spans="31:31" ht="15.75" x14ac:dyDescent="0.3">
      <c r="AE2933" s="71"/>
    </row>
    <row r="2934" spans="31:31" ht="15.75" x14ac:dyDescent="0.3">
      <c r="AE2934" s="71"/>
    </row>
    <row r="2935" spans="31:31" ht="15.75" x14ac:dyDescent="0.3">
      <c r="AE2935" s="71"/>
    </row>
    <row r="2936" spans="31:31" ht="15.75" x14ac:dyDescent="0.3">
      <c r="AE2936" s="71"/>
    </row>
    <row r="2937" spans="31:31" ht="15.75" x14ac:dyDescent="0.3">
      <c r="AE2937" s="71"/>
    </row>
    <row r="2938" spans="31:31" ht="15.75" x14ac:dyDescent="0.3">
      <c r="AE2938" s="71"/>
    </row>
    <row r="2939" spans="31:31" ht="15.75" x14ac:dyDescent="0.3">
      <c r="AE2939" s="71"/>
    </row>
    <row r="2940" spans="31:31" ht="15.75" x14ac:dyDescent="0.3">
      <c r="AE2940" s="71"/>
    </row>
    <row r="2941" spans="31:31" ht="15.75" x14ac:dyDescent="0.3">
      <c r="AE2941" s="71"/>
    </row>
    <row r="2942" spans="31:31" ht="15.75" x14ac:dyDescent="0.3">
      <c r="AE2942" s="71"/>
    </row>
    <row r="2943" spans="31:31" ht="15.75" x14ac:dyDescent="0.3">
      <c r="AE2943" s="71"/>
    </row>
    <row r="2944" spans="31:31" ht="15.75" x14ac:dyDescent="0.3">
      <c r="AE2944" s="71"/>
    </row>
    <row r="2945" spans="31:31" ht="15.75" x14ac:dyDescent="0.3">
      <c r="AE2945" s="71"/>
    </row>
    <row r="2946" spans="31:31" ht="15.75" x14ac:dyDescent="0.3">
      <c r="AE2946" s="71"/>
    </row>
    <row r="2947" spans="31:31" ht="15.75" x14ac:dyDescent="0.3">
      <c r="AE2947" s="71"/>
    </row>
    <row r="2948" spans="31:31" ht="15.75" x14ac:dyDescent="0.3">
      <c r="AE2948" s="71"/>
    </row>
    <row r="2949" spans="31:31" ht="15.75" x14ac:dyDescent="0.3">
      <c r="AE2949" s="71"/>
    </row>
    <row r="2950" spans="31:31" ht="15.75" x14ac:dyDescent="0.3">
      <c r="AE2950" s="71"/>
    </row>
    <row r="2951" spans="31:31" ht="15.75" x14ac:dyDescent="0.3">
      <c r="AE2951" s="71"/>
    </row>
    <row r="2952" spans="31:31" ht="15.75" x14ac:dyDescent="0.3">
      <c r="AE2952" s="71"/>
    </row>
    <row r="2953" spans="31:31" ht="15.75" x14ac:dyDescent="0.3">
      <c r="AE2953" s="71"/>
    </row>
    <row r="2954" spans="31:31" ht="15.75" x14ac:dyDescent="0.3">
      <c r="AE2954" s="71"/>
    </row>
    <row r="2955" spans="31:31" ht="15.75" x14ac:dyDescent="0.3">
      <c r="AE2955" s="71"/>
    </row>
    <row r="2956" spans="31:31" ht="15.75" x14ac:dyDescent="0.3">
      <c r="AE2956" s="71"/>
    </row>
    <row r="2957" spans="31:31" ht="15.75" x14ac:dyDescent="0.3">
      <c r="AE2957" s="71"/>
    </row>
    <row r="2958" spans="31:31" ht="15.75" x14ac:dyDescent="0.3">
      <c r="AE2958" s="71"/>
    </row>
    <row r="2959" spans="31:31" ht="15.75" x14ac:dyDescent="0.3">
      <c r="AE2959" s="71"/>
    </row>
    <row r="2960" spans="31:31" ht="15.75" x14ac:dyDescent="0.3">
      <c r="AE2960" s="71"/>
    </row>
    <row r="2961" spans="31:31" ht="15.75" x14ac:dyDescent="0.3">
      <c r="AE2961" s="71"/>
    </row>
    <row r="2962" spans="31:31" ht="15.75" x14ac:dyDescent="0.3">
      <c r="AE2962" s="71"/>
    </row>
    <row r="2963" spans="31:31" ht="15.75" x14ac:dyDescent="0.3">
      <c r="AE2963" s="71"/>
    </row>
    <row r="2964" spans="31:31" ht="15.75" x14ac:dyDescent="0.3">
      <c r="AE2964" s="71"/>
    </row>
    <row r="2965" spans="31:31" ht="15.75" x14ac:dyDescent="0.3">
      <c r="AE2965" s="71"/>
    </row>
    <row r="2966" spans="31:31" ht="15.75" x14ac:dyDescent="0.3">
      <c r="AE2966" s="71"/>
    </row>
    <row r="2967" spans="31:31" ht="15.75" x14ac:dyDescent="0.3">
      <c r="AE2967" s="71"/>
    </row>
    <row r="2968" spans="31:31" ht="15.75" x14ac:dyDescent="0.3">
      <c r="AE2968" s="71"/>
    </row>
    <row r="2969" spans="31:31" ht="15.75" x14ac:dyDescent="0.3">
      <c r="AE2969" s="71"/>
    </row>
    <row r="2970" spans="31:31" ht="15.75" x14ac:dyDescent="0.3">
      <c r="AE2970" s="71"/>
    </row>
    <row r="2971" spans="31:31" ht="15.75" x14ac:dyDescent="0.3">
      <c r="AE2971" s="71"/>
    </row>
    <row r="2972" spans="31:31" ht="15.75" x14ac:dyDescent="0.3">
      <c r="AE2972" s="71"/>
    </row>
    <row r="2973" spans="31:31" ht="15.75" x14ac:dyDescent="0.3">
      <c r="AE2973" s="71"/>
    </row>
    <row r="2974" spans="31:31" ht="15.75" x14ac:dyDescent="0.3">
      <c r="AE2974" s="71"/>
    </row>
    <row r="2975" spans="31:31" ht="15.75" x14ac:dyDescent="0.3">
      <c r="AE2975" s="71"/>
    </row>
    <row r="2976" spans="31:31" ht="15.75" x14ac:dyDescent="0.3">
      <c r="AE2976" s="71"/>
    </row>
    <row r="2977" spans="31:31" ht="15.75" x14ac:dyDescent="0.3">
      <c r="AE2977" s="71"/>
    </row>
    <row r="2978" spans="31:31" ht="15.75" x14ac:dyDescent="0.3">
      <c r="AE2978" s="71"/>
    </row>
    <row r="2979" spans="31:31" ht="15.75" x14ac:dyDescent="0.3">
      <c r="AE2979" s="71"/>
    </row>
    <row r="2980" spans="31:31" ht="15.75" x14ac:dyDescent="0.3">
      <c r="AE2980" s="71"/>
    </row>
    <row r="2981" spans="31:31" ht="15.75" x14ac:dyDescent="0.3">
      <c r="AE2981" s="71"/>
    </row>
    <row r="2982" spans="31:31" ht="15.75" x14ac:dyDescent="0.3">
      <c r="AE2982" s="71"/>
    </row>
    <row r="2983" spans="31:31" ht="15.75" x14ac:dyDescent="0.3">
      <c r="AE2983" s="71"/>
    </row>
    <row r="2984" spans="31:31" ht="15.75" x14ac:dyDescent="0.3">
      <c r="AE2984" s="71"/>
    </row>
    <row r="2985" spans="31:31" ht="15.75" x14ac:dyDescent="0.3">
      <c r="AE2985" s="71"/>
    </row>
    <row r="2986" spans="31:31" ht="15.75" x14ac:dyDescent="0.3">
      <c r="AE2986" s="71"/>
    </row>
    <row r="2987" spans="31:31" ht="15.75" x14ac:dyDescent="0.3">
      <c r="AE2987" s="71"/>
    </row>
    <row r="2988" spans="31:31" ht="15.75" x14ac:dyDescent="0.3">
      <c r="AE2988" s="71"/>
    </row>
    <row r="2989" spans="31:31" ht="15.75" x14ac:dyDescent="0.3">
      <c r="AE2989" s="71"/>
    </row>
    <row r="2990" spans="31:31" ht="15.75" x14ac:dyDescent="0.3">
      <c r="AE2990" s="71"/>
    </row>
    <row r="2991" spans="31:31" ht="15.75" x14ac:dyDescent="0.3">
      <c r="AE2991" s="71"/>
    </row>
    <row r="2992" spans="31:31" ht="15.75" x14ac:dyDescent="0.3">
      <c r="AE2992" s="71"/>
    </row>
    <row r="2993" spans="31:31" ht="15.75" x14ac:dyDescent="0.3">
      <c r="AE2993" s="71"/>
    </row>
    <row r="2994" spans="31:31" ht="15.75" x14ac:dyDescent="0.3">
      <c r="AE2994" s="71"/>
    </row>
    <row r="2995" spans="31:31" ht="15.75" x14ac:dyDescent="0.3">
      <c r="AE2995" s="71"/>
    </row>
    <row r="2996" spans="31:31" ht="15.75" x14ac:dyDescent="0.3">
      <c r="AE2996" s="71"/>
    </row>
    <row r="2997" spans="31:31" ht="15.75" x14ac:dyDescent="0.3">
      <c r="AE2997" s="71"/>
    </row>
    <row r="2998" spans="31:31" ht="15.75" x14ac:dyDescent="0.3">
      <c r="AE2998" s="71"/>
    </row>
    <row r="2999" spans="31:31" ht="15.75" x14ac:dyDescent="0.3">
      <c r="AE2999" s="71"/>
    </row>
    <row r="3000" spans="31:31" ht="15.75" x14ac:dyDescent="0.3">
      <c r="AE3000" s="71"/>
    </row>
    <row r="3001" spans="31:31" ht="15.75" x14ac:dyDescent="0.3">
      <c r="AE3001" s="71"/>
    </row>
    <row r="3002" spans="31:31" ht="15.75" x14ac:dyDescent="0.3">
      <c r="AE3002" s="71"/>
    </row>
    <row r="3003" spans="31:31" ht="15.75" x14ac:dyDescent="0.3">
      <c r="AE3003" s="71"/>
    </row>
    <row r="3004" spans="31:31" ht="15.75" x14ac:dyDescent="0.3">
      <c r="AE3004" s="71"/>
    </row>
    <row r="3005" spans="31:31" ht="15.75" x14ac:dyDescent="0.3">
      <c r="AE3005" s="71"/>
    </row>
    <row r="3006" spans="31:31" ht="15.75" x14ac:dyDescent="0.3">
      <c r="AE3006" s="71"/>
    </row>
    <row r="3007" spans="31:31" ht="15.75" x14ac:dyDescent="0.3">
      <c r="AE3007" s="71"/>
    </row>
    <row r="3008" spans="31:31" ht="15.75" x14ac:dyDescent="0.3">
      <c r="AE3008" s="71"/>
    </row>
    <row r="3009" spans="31:31" ht="15.75" x14ac:dyDescent="0.3">
      <c r="AE3009" s="71"/>
    </row>
    <row r="3010" spans="31:31" ht="15.75" x14ac:dyDescent="0.3">
      <c r="AE3010" s="71"/>
    </row>
    <row r="3011" spans="31:31" ht="15.75" x14ac:dyDescent="0.3">
      <c r="AE3011" s="71"/>
    </row>
    <row r="3012" spans="31:31" ht="15.75" x14ac:dyDescent="0.3">
      <c r="AE3012" s="71"/>
    </row>
    <row r="3013" spans="31:31" ht="15.75" x14ac:dyDescent="0.3">
      <c r="AE3013" s="71"/>
    </row>
    <row r="3014" spans="31:31" ht="15.75" x14ac:dyDescent="0.3">
      <c r="AE3014" s="71"/>
    </row>
    <row r="3015" spans="31:31" ht="15.75" x14ac:dyDescent="0.3">
      <c r="AE3015" s="71"/>
    </row>
    <row r="3016" spans="31:31" ht="15.75" x14ac:dyDescent="0.3">
      <c r="AE3016" s="71"/>
    </row>
    <row r="3017" spans="31:31" ht="15.75" x14ac:dyDescent="0.3">
      <c r="AE3017" s="71"/>
    </row>
    <row r="3018" spans="31:31" ht="15.75" x14ac:dyDescent="0.3">
      <c r="AE3018" s="71"/>
    </row>
    <row r="3019" spans="31:31" ht="15.75" x14ac:dyDescent="0.3">
      <c r="AE3019" s="71"/>
    </row>
    <row r="3020" spans="31:31" ht="15.75" x14ac:dyDescent="0.3">
      <c r="AE3020" s="71"/>
    </row>
    <row r="3021" spans="31:31" ht="15.75" x14ac:dyDescent="0.3">
      <c r="AE3021" s="71"/>
    </row>
    <row r="3022" spans="31:31" ht="15.75" x14ac:dyDescent="0.3">
      <c r="AE3022" s="71"/>
    </row>
    <row r="3023" spans="31:31" ht="15.75" x14ac:dyDescent="0.3">
      <c r="AE3023" s="71"/>
    </row>
    <row r="3024" spans="31:31" ht="15.75" x14ac:dyDescent="0.3">
      <c r="AE3024" s="71"/>
    </row>
    <row r="3025" spans="31:31" ht="15.75" x14ac:dyDescent="0.3">
      <c r="AE3025" s="71"/>
    </row>
    <row r="3026" spans="31:31" ht="15.75" x14ac:dyDescent="0.3">
      <c r="AE3026" s="71"/>
    </row>
    <row r="3027" spans="31:31" ht="15.75" x14ac:dyDescent="0.3">
      <c r="AE3027" s="71"/>
    </row>
    <row r="3028" spans="31:31" ht="15.75" x14ac:dyDescent="0.3">
      <c r="AE3028" s="71"/>
    </row>
    <row r="3029" spans="31:31" ht="15.75" x14ac:dyDescent="0.3">
      <c r="AE3029" s="71"/>
    </row>
    <row r="3030" spans="31:31" ht="15.75" x14ac:dyDescent="0.3">
      <c r="AE3030" s="71"/>
    </row>
    <row r="3031" spans="31:31" ht="15.75" x14ac:dyDescent="0.3">
      <c r="AE3031" s="71"/>
    </row>
    <row r="3032" spans="31:31" ht="15.75" x14ac:dyDescent="0.3">
      <c r="AE3032" s="71"/>
    </row>
    <row r="3033" spans="31:31" ht="15.75" x14ac:dyDescent="0.3">
      <c r="AE3033" s="71"/>
    </row>
    <row r="3034" spans="31:31" ht="15.75" x14ac:dyDescent="0.3">
      <c r="AE3034" s="71"/>
    </row>
    <row r="3035" spans="31:31" ht="15.75" x14ac:dyDescent="0.3">
      <c r="AE3035" s="71"/>
    </row>
    <row r="3036" spans="31:31" ht="15.75" x14ac:dyDescent="0.3">
      <c r="AE3036" s="71"/>
    </row>
    <row r="3037" spans="31:31" ht="15.75" x14ac:dyDescent="0.3">
      <c r="AE3037" s="71"/>
    </row>
    <row r="3038" spans="31:31" ht="15.75" x14ac:dyDescent="0.3">
      <c r="AE3038" s="71"/>
    </row>
    <row r="3039" spans="31:31" ht="15.75" x14ac:dyDescent="0.3">
      <c r="AE3039" s="71"/>
    </row>
    <row r="3040" spans="31:31" ht="15.75" x14ac:dyDescent="0.3">
      <c r="AE3040" s="71"/>
    </row>
    <row r="3041" spans="31:31" ht="15.75" x14ac:dyDescent="0.3">
      <c r="AE3041" s="71"/>
    </row>
    <row r="3042" spans="31:31" ht="15.75" x14ac:dyDescent="0.3">
      <c r="AE3042" s="71"/>
    </row>
    <row r="3043" spans="31:31" ht="15.75" x14ac:dyDescent="0.3">
      <c r="AE3043" s="71"/>
    </row>
    <row r="3044" spans="31:31" ht="15.75" x14ac:dyDescent="0.3">
      <c r="AE3044" s="71"/>
    </row>
    <row r="3045" spans="31:31" ht="15.75" x14ac:dyDescent="0.3">
      <c r="AE3045" s="71"/>
    </row>
    <row r="3046" spans="31:31" ht="15.75" x14ac:dyDescent="0.3">
      <c r="AE3046" s="71"/>
    </row>
    <row r="3047" spans="31:31" ht="15.75" x14ac:dyDescent="0.3">
      <c r="AE3047" s="71"/>
    </row>
    <row r="3048" spans="31:31" ht="15.75" x14ac:dyDescent="0.3">
      <c r="AE3048" s="71"/>
    </row>
    <row r="3049" spans="31:31" ht="15.75" x14ac:dyDescent="0.3">
      <c r="AE3049" s="71"/>
    </row>
    <row r="3050" spans="31:31" ht="15.75" x14ac:dyDescent="0.3">
      <c r="AE3050" s="71"/>
    </row>
    <row r="3051" spans="31:31" ht="15.75" x14ac:dyDescent="0.3">
      <c r="AE3051" s="71"/>
    </row>
    <row r="3052" spans="31:31" ht="15.75" x14ac:dyDescent="0.3">
      <c r="AE3052" s="71"/>
    </row>
    <row r="3053" spans="31:31" ht="15.75" x14ac:dyDescent="0.3">
      <c r="AE3053" s="71"/>
    </row>
    <row r="3054" spans="31:31" ht="15.75" x14ac:dyDescent="0.3">
      <c r="AE3054" s="71"/>
    </row>
    <row r="3055" spans="31:31" ht="15.75" x14ac:dyDescent="0.3">
      <c r="AE3055" s="71"/>
    </row>
    <row r="3056" spans="31:31" ht="15.75" x14ac:dyDescent="0.3">
      <c r="AE3056" s="71"/>
    </row>
    <row r="3057" spans="31:31" ht="15.75" x14ac:dyDescent="0.3">
      <c r="AE3057" s="71"/>
    </row>
    <row r="3058" spans="31:31" ht="15.75" x14ac:dyDescent="0.3">
      <c r="AE3058" s="71"/>
    </row>
    <row r="3059" spans="31:31" ht="15.75" x14ac:dyDescent="0.3">
      <c r="AE3059" s="71"/>
    </row>
    <row r="3060" spans="31:31" ht="15.75" x14ac:dyDescent="0.3">
      <c r="AE3060" s="71"/>
    </row>
    <row r="3061" spans="31:31" ht="15.75" x14ac:dyDescent="0.3">
      <c r="AE3061" s="71"/>
    </row>
    <row r="3062" spans="31:31" ht="15.75" x14ac:dyDescent="0.3">
      <c r="AE3062" s="71"/>
    </row>
    <row r="3063" spans="31:31" ht="15.75" x14ac:dyDescent="0.3">
      <c r="AE3063" s="71"/>
    </row>
    <row r="3064" spans="31:31" ht="15.75" x14ac:dyDescent="0.3">
      <c r="AE3064" s="71"/>
    </row>
    <row r="3065" spans="31:31" ht="15.75" x14ac:dyDescent="0.3">
      <c r="AE3065" s="71"/>
    </row>
    <row r="3066" spans="31:31" ht="15.75" x14ac:dyDescent="0.3">
      <c r="AE3066" s="71"/>
    </row>
    <row r="3067" spans="31:31" ht="15.75" x14ac:dyDescent="0.3">
      <c r="AE3067" s="71"/>
    </row>
    <row r="3068" spans="31:31" ht="15.75" x14ac:dyDescent="0.3">
      <c r="AE3068" s="71"/>
    </row>
    <row r="3069" spans="31:31" ht="15.75" x14ac:dyDescent="0.3">
      <c r="AE3069" s="71"/>
    </row>
    <row r="3070" spans="31:31" ht="15.75" x14ac:dyDescent="0.3">
      <c r="AE3070" s="71"/>
    </row>
    <row r="3071" spans="31:31" ht="15.75" x14ac:dyDescent="0.3">
      <c r="AE3071" s="71"/>
    </row>
    <row r="3072" spans="31:31" ht="15.75" x14ac:dyDescent="0.3">
      <c r="AE3072" s="71"/>
    </row>
    <row r="3073" spans="31:31" ht="15.75" x14ac:dyDescent="0.3">
      <c r="AE3073" s="71"/>
    </row>
    <row r="3074" spans="31:31" ht="15.75" x14ac:dyDescent="0.3">
      <c r="AE3074" s="71"/>
    </row>
    <row r="3075" spans="31:31" ht="15.75" x14ac:dyDescent="0.3">
      <c r="AE3075" s="71"/>
    </row>
    <row r="3076" spans="31:31" ht="15.75" x14ac:dyDescent="0.3">
      <c r="AE3076" s="71"/>
    </row>
    <row r="3077" spans="31:31" ht="15.75" x14ac:dyDescent="0.3">
      <c r="AE3077" s="71"/>
    </row>
    <row r="3078" spans="31:31" ht="15.75" x14ac:dyDescent="0.3">
      <c r="AE3078" s="71"/>
    </row>
    <row r="3079" spans="31:31" ht="15.75" x14ac:dyDescent="0.3">
      <c r="AE3079" s="71"/>
    </row>
    <row r="3080" spans="31:31" ht="15.75" x14ac:dyDescent="0.3">
      <c r="AE3080" s="71"/>
    </row>
    <row r="3081" spans="31:31" ht="15.75" x14ac:dyDescent="0.3">
      <c r="AE3081" s="71"/>
    </row>
    <row r="3082" spans="31:31" ht="15.75" x14ac:dyDescent="0.3">
      <c r="AE3082" s="71"/>
    </row>
    <row r="3083" spans="31:31" ht="15.75" x14ac:dyDescent="0.3">
      <c r="AE3083" s="71"/>
    </row>
    <row r="3084" spans="31:31" ht="15.75" x14ac:dyDescent="0.3">
      <c r="AE3084" s="71"/>
    </row>
    <row r="3085" spans="31:31" ht="15.75" x14ac:dyDescent="0.3">
      <c r="AE3085" s="71"/>
    </row>
    <row r="3086" spans="31:31" ht="15.75" x14ac:dyDescent="0.3">
      <c r="AE3086" s="71"/>
    </row>
    <row r="3087" spans="31:31" ht="15.75" x14ac:dyDescent="0.3">
      <c r="AE3087" s="71"/>
    </row>
    <row r="3088" spans="31:31" ht="15.75" x14ac:dyDescent="0.3">
      <c r="AE3088" s="71"/>
    </row>
    <row r="3089" spans="31:31" ht="15.75" x14ac:dyDescent="0.3">
      <c r="AE3089" s="71"/>
    </row>
    <row r="3090" spans="31:31" ht="15.75" x14ac:dyDescent="0.3">
      <c r="AE3090" s="71"/>
    </row>
    <row r="3091" spans="31:31" ht="15.75" x14ac:dyDescent="0.3">
      <c r="AE3091" s="71"/>
    </row>
    <row r="3092" spans="31:31" ht="15.75" x14ac:dyDescent="0.3">
      <c r="AE3092" s="71"/>
    </row>
    <row r="3093" spans="31:31" ht="15.75" x14ac:dyDescent="0.3">
      <c r="AE3093" s="71"/>
    </row>
    <row r="3094" spans="31:31" ht="15.75" x14ac:dyDescent="0.3">
      <c r="AE3094" s="71"/>
    </row>
    <row r="3095" spans="31:31" ht="15.75" x14ac:dyDescent="0.3">
      <c r="AE3095" s="71"/>
    </row>
    <row r="3096" spans="31:31" ht="15.75" x14ac:dyDescent="0.3">
      <c r="AE3096" s="71"/>
    </row>
    <row r="3097" spans="31:31" ht="15.75" x14ac:dyDescent="0.3">
      <c r="AE3097" s="71"/>
    </row>
    <row r="3098" spans="31:31" ht="15.75" x14ac:dyDescent="0.3">
      <c r="AE3098" s="71"/>
    </row>
    <row r="3099" spans="31:31" ht="15.75" x14ac:dyDescent="0.3">
      <c r="AE3099" s="71"/>
    </row>
    <row r="3100" spans="31:31" ht="15.75" x14ac:dyDescent="0.3">
      <c r="AE3100" s="71"/>
    </row>
    <row r="3101" spans="31:31" ht="15.75" x14ac:dyDescent="0.3">
      <c r="AE3101" s="71"/>
    </row>
    <row r="3102" spans="31:31" ht="15.75" x14ac:dyDescent="0.3">
      <c r="AE3102" s="71"/>
    </row>
    <row r="3103" spans="31:31" ht="15.75" x14ac:dyDescent="0.3">
      <c r="AE3103" s="71"/>
    </row>
    <row r="3104" spans="31:31" ht="15.75" x14ac:dyDescent="0.3">
      <c r="AE3104" s="71"/>
    </row>
    <row r="3105" spans="31:31" ht="15.75" x14ac:dyDescent="0.3">
      <c r="AE3105" s="71"/>
    </row>
    <row r="3106" spans="31:31" ht="15.75" x14ac:dyDescent="0.3">
      <c r="AE3106" s="71"/>
    </row>
    <row r="3107" spans="31:31" ht="15.75" x14ac:dyDescent="0.3">
      <c r="AE3107" s="71"/>
    </row>
    <row r="3108" spans="31:31" ht="15.75" x14ac:dyDescent="0.3">
      <c r="AE3108" s="71"/>
    </row>
    <row r="3109" spans="31:31" ht="15.75" x14ac:dyDescent="0.3">
      <c r="AE3109" s="71"/>
    </row>
    <row r="3110" spans="31:31" ht="15.75" x14ac:dyDescent="0.3">
      <c r="AE3110" s="71"/>
    </row>
    <row r="3111" spans="31:31" ht="15.75" x14ac:dyDescent="0.3">
      <c r="AE3111" s="71"/>
    </row>
    <row r="3112" spans="31:31" ht="15.75" x14ac:dyDescent="0.3">
      <c r="AE3112" s="71"/>
    </row>
    <row r="3113" spans="31:31" ht="15.75" x14ac:dyDescent="0.3">
      <c r="AE3113" s="71"/>
    </row>
    <row r="3114" spans="31:31" ht="15.75" x14ac:dyDescent="0.3">
      <c r="AE3114" s="71"/>
    </row>
    <row r="3115" spans="31:31" ht="15.75" x14ac:dyDescent="0.3">
      <c r="AE3115" s="71"/>
    </row>
    <row r="3116" spans="31:31" ht="15.75" x14ac:dyDescent="0.3">
      <c r="AE3116" s="71"/>
    </row>
    <row r="3117" spans="31:31" ht="15.75" x14ac:dyDescent="0.3">
      <c r="AE3117" s="71"/>
    </row>
    <row r="3118" spans="31:31" ht="15.75" x14ac:dyDescent="0.3">
      <c r="AE3118" s="71"/>
    </row>
    <row r="3119" spans="31:31" ht="15.75" x14ac:dyDescent="0.3">
      <c r="AE3119" s="71"/>
    </row>
    <row r="3120" spans="31:31" ht="15.75" x14ac:dyDescent="0.3">
      <c r="AE3120" s="71"/>
    </row>
    <row r="3121" spans="31:31" ht="15.75" x14ac:dyDescent="0.3">
      <c r="AE3121" s="71"/>
    </row>
    <row r="3122" spans="31:31" ht="15.75" x14ac:dyDescent="0.3">
      <c r="AE3122" s="71"/>
    </row>
    <row r="3123" spans="31:31" ht="15.75" x14ac:dyDescent="0.3">
      <c r="AE3123" s="71"/>
    </row>
    <row r="3124" spans="31:31" ht="15.75" x14ac:dyDescent="0.3">
      <c r="AE3124" s="71"/>
    </row>
    <row r="3125" spans="31:31" ht="15.75" x14ac:dyDescent="0.3">
      <c r="AE3125" s="71"/>
    </row>
    <row r="3126" spans="31:31" ht="15.75" x14ac:dyDescent="0.3">
      <c r="AE3126" s="71"/>
    </row>
    <row r="3127" spans="31:31" ht="15.75" x14ac:dyDescent="0.3">
      <c r="AE3127" s="71"/>
    </row>
    <row r="3128" spans="31:31" ht="15.75" x14ac:dyDescent="0.3">
      <c r="AE3128" s="71"/>
    </row>
    <row r="3129" spans="31:31" ht="15.75" x14ac:dyDescent="0.3">
      <c r="AE3129" s="71"/>
    </row>
    <row r="3130" spans="31:31" ht="15.75" x14ac:dyDescent="0.3">
      <c r="AE3130" s="71"/>
    </row>
    <row r="3131" spans="31:31" ht="15.75" x14ac:dyDescent="0.3">
      <c r="AE3131" s="71"/>
    </row>
    <row r="3132" spans="31:31" ht="15.75" x14ac:dyDescent="0.3">
      <c r="AE3132" s="71"/>
    </row>
    <row r="3133" spans="31:31" ht="15.75" x14ac:dyDescent="0.3">
      <c r="AE3133" s="71"/>
    </row>
    <row r="3134" spans="31:31" ht="15.75" x14ac:dyDescent="0.3">
      <c r="AE3134" s="71"/>
    </row>
    <row r="3135" spans="31:31" ht="15.75" x14ac:dyDescent="0.3">
      <c r="AE3135" s="71"/>
    </row>
    <row r="3136" spans="31:31" ht="15.75" x14ac:dyDescent="0.3">
      <c r="AE3136" s="71"/>
    </row>
    <row r="3137" spans="31:31" ht="15.75" x14ac:dyDescent="0.3">
      <c r="AE3137" s="71"/>
    </row>
    <row r="3138" spans="31:31" ht="15.75" x14ac:dyDescent="0.3">
      <c r="AE3138" s="71"/>
    </row>
    <row r="3139" spans="31:31" ht="15.75" x14ac:dyDescent="0.3">
      <c r="AE3139" s="71"/>
    </row>
    <row r="3140" spans="31:31" ht="15.75" x14ac:dyDescent="0.3">
      <c r="AE3140" s="71"/>
    </row>
    <row r="3141" spans="31:31" ht="15.75" x14ac:dyDescent="0.3">
      <c r="AE3141" s="71"/>
    </row>
    <row r="3142" spans="31:31" ht="15.75" x14ac:dyDescent="0.3">
      <c r="AE3142" s="71"/>
    </row>
    <row r="3143" spans="31:31" ht="15.75" x14ac:dyDescent="0.3">
      <c r="AE3143" s="71"/>
    </row>
    <row r="3144" spans="31:31" ht="15.75" x14ac:dyDescent="0.3">
      <c r="AE3144" s="71"/>
    </row>
    <row r="3145" spans="31:31" ht="15.75" x14ac:dyDescent="0.3">
      <c r="AE3145" s="71"/>
    </row>
    <row r="3146" spans="31:31" ht="15.75" x14ac:dyDescent="0.3">
      <c r="AE3146" s="71"/>
    </row>
    <row r="3147" spans="31:31" ht="15.75" x14ac:dyDescent="0.3">
      <c r="AE3147" s="71"/>
    </row>
    <row r="3148" spans="31:31" ht="15.75" x14ac:dyDescent="0.3">
      <c r="AE3148" s="71"/>
    </row>
    <row r="3149" spans="31:31" ht="15.75" x14ac:dyDescent="0.3">
      <c r="AE3149" s="71"/>
    </row>
    <row r="3150" spans="31:31" ht="15.75" x14ac:dyDescent="0.3">
      <c r="AE3150" s="71"/>
    </row>
    <row r="3151" spans="31:31" ht="15.75" x14ac:dyDescent="0.3">
      <c r="AE3151" s="71"/>
    </row>
    <row r="3152" spans="31:31" ht="15.75" x14ac:dyDescent="0.3">
      <c r="AE3152" s="71"/>
    </row>
    <row r="3153" spans="31:31" ht="15.75" x14ac:dyDescent="0.3">
      <c r="AE3153" s="71"/>
    </row>
    <row r="3154" spans="31:31" ht="15.75" x14ac:dyDescent="0.3">
      <c r="AE3154" s="71"/>
    </row>
    <row r="3155" spans="31:31" ht="15.75" x14ac:dyDescent="0.3">
      <c r="AE3155" s="71"/>
    </row>
    <row r="3156" spans="31:31" ht="15.75" x14ac:dyDescent="0.3">
      <c r="AE3156" s="71"/>
    </row>
    <row r="3157" spans="31:31" ht="15.75" x14ac:dyDescent="0.3">
      <c r="AE3157" s="71"/>
    </row>
    <row r="3158" spans="31:31" ht="15.75" x14ac:dyDescent="0.3">
      <c r="AE3158" s="71"/>
    </row>
    <row r="3159" spans="31:31" ht="15.75" x14ac:dyDescent="0.3">
      <c r="AE3159" s="71"/>
    </row>
    <row r="3160" spans="31:31" ht="15.75" x14ac:dyDescent="0.3">
      <c r="AE3160" s="71"/>
    </row>
    <row r="3161" spans="31:31" ht="15.75" x14ac:dyDescent="0.3">
      <c r="AE3161" s="71"/>
    </row>
    <row r="3162" spans="31:31" ht="15.75" x14ac:dyDescent="0.3">
      <c r="AE3162" s="71"/>
    </row>
    <row r="3163" spans="31:31" ht="15.75" x14ac:dyDescent="0.3">
      <c r="AE3163" s="71"/>
    </row>
    <row r="3164" spans="31:31" ht="15.75" x14ac:dyDescent="0.3">
      <c r="AE3164" s="71"/>
    </row>
    <row r="3165" spans="31:31" ht="15.75" x14ac:dyDescent="0.3">
      <c r="AE3165" s="71"/>
    </row>
    <row r="3166" spans="31:31" ht="15.75" x14ac:dyDescent="0.3">
      <c r="AE3166" s="71"/>
    </row>
    <row r="3167" spans="31:31" ht="15.75" x14ac:dyDescent="0.3">
      <c r="AE3167" s="71"/>
    </row>
    <row r="3168" spans="31:31" ht="15.75" x14ac:dyDescent="0.3">
      <c r="AE3168" s="71"/>
    </row>
    <row r="3169" spans="31:31" ht="15.75" x14ac:dyDescent="0.3">
      <c r="AE3169" s="71"/>
    </row>
    <row r="3170" spans="31:31" ht="15.75" x14ac:dyDescent="0.3">
      <c r="AE3170" s="71"/>
    </row>
    <row r="3171" spans="31:31" ht="15.75" x14ac:dyDescent="0.3">
      <c r="AE3171" s="71"/>
    </row>
    <row r="3172" spans="31:31" ht="15.75" x14ac:dyDescent="0.3">
      <c r="AE3172" s="71"/>
    </row>
    <row r="3173" spans="31:31" ht="15.75" x14ac:dyDescent="0.3">
      <c r="AE3173" s="71"/>
    </row>
    <row r="3174" spans="31:31" ht="15.75" x14ac:dyDescent="0.3">
      <c r="AE3174" s="71"/>
    </row>
    <row r="3175" spans="31:31" ht="15.75" x14ac:dyDescent="0.3">
      <c r="AE3175" s="71"/>
    </row>
    <row r="3176" spans="31:31" ht="15.75" x14ac:dyDescent="0.3">
      <c r="AE3176" s="71"/>
    </row>
    <row r="3177" spans="31:31" ht="15.75" x14ac:dyDescent="0.3">
      <c r="AE3177" s="71"/>
    </row>
    <row r="3178" spans="31:31" ht="15.75" x14ac:dyDescent="0.3">
      <c r="AE3178" s="71"/>
    </row>
    <row r="3179" spans="31:31" ht="15.75" x14ac:dyDescent="0.3">
      <c r="AE3179" s="71"/>
    </row>
    <row r="3180" spans="31:31" ht="15.75" x14ac:dyDescent="0.3">
      <c r="AE3180" s="71"/>
    </row>
    <row r="3181" spans="31:31" ht="15.75" x14ac:dyDescent="0.3">
      <c r="AE3181" s="71"/>
    </row>
    <row r="3182" spans="31:31" ht="15.75" x14ac:dyDescent="0.3">
      <c r="AE3182" s="71"/>
    </row>
    <row r="3183" spans="31:31" ht="15.75" x14ac:dyDescent="0.3">
      <c r="AE3183" s="71"/>
    </row>
    <row r="3184" spans="31:31" ht="15.75" x14ac:dyDescent="0.3">
      <c r="AE3184" s="71"/>
    </row>
    <row r="3185" spans="31:31" ht="15.75" x14ac:dyDescent="0.3">
      <c r="AE3185" s="71"/>
    </row>
    <row r="3186" spans="31:31" ht="15.75" x14ac:dyDescent="0.3">
      <c r="AE3186" s="71"/>
    </row>
    <row r="3187" spans="31:31" ht="15.75" x14ac:dyDescent="0.3">
      <c r="AE3187" s="71"/>
    </row>
    <row r="3188" spans="31:31" ht="15.75" x14ac:dyDescent="0.3">
      <c r="AE3188" s="71"/>
    </row>
    <row r="3189" spans="31:31" ht="15.75" x14ac:dyDescent="0.3">
      <c r="AE3189" s="71"/>
    </row>
    <row r="3190" spans="31:31" ht="15.75" x14ac:dyDescent="0.3">
      <c r="AE3190" s="71"/>
    </row>
    <row r="3191" spans="31:31" ht="15.75" x14ac:dyDescent="0.3">
      <c r="AE3191" s="71"/>
    </row>
    <row r="3192" spans="31:31" ht="15.75" x14ac:dyDescent="0.3">
      <c r="AE3192" s="71"/>
    </row>
    <row r="3193" spans="31:31" ht="15.75" x14ac:dyDescent="0.3">
      <c r="AE3193" s="71"/>
    </row>
    <row r="3194" spans="31:31" ht="15.75" x14ac:dyDescent="0.3">
      <c r="AE3194" s="71"/>
    </row>
    <row r="3195" spans="31:31" ht="15.75" x14ac:dyDescent="0.3">
      <c r="AE3195" s="71"/>
    </row>
    <row r="3196" spans="31:31" ht="15.75" x14ac:dyDescent="0.3">
      <c r="AE3196" s="71"/>
    </row>
    <row r="3197" spans="31:31" ht="15.75" x14ac:dyDescent="0.3">
      <c r="AE3197" s="71"/>
    </row>
    <row r="3198" spans="31:31" ht="15.75" x14ac:dyDescent="0.3">
      <c r="AE3198" s="71"/>
    </row>
    <row r="3199" spans="31:31" ht="15.75" x14ac:dyDescent="0.3">
      <c r="AE3199" s="71"/>
    </row>
    <row r="3200" spans="31:31" ht="15.75" x14ac:dyDescent="0.3">
      <c r="AE3200" s="71"/>
    </row>
    <row r="3201" spans="31:31" ht="15.75" x14ac:dyDescent="0.3">
      <c r="AE3201" s="71"/>
    </row>
    <row r="3202" spans="31:31" ht="15.75" x14ac:dyDescent="0.3">
      <c r="AE3202" s="71"/>
    </row>
    <row r="3203" spans="31:31" ht="15.75" x14ac:dyDescent="0.3">
      <c r="AE3203" s="71"/>
    </row>
    <row r="3204" spans="31:31" ht="15.75" x14ac:dyDescent="0.3">
      <c r="AE3204" s="71"/>
    </row>
    <row r="3205" spans="31:31" ht="15.75" x14ac:dyDescent="0.3">
      <c r="AE3205" s="71"/>
    </row>
    <row r="3206" spans="31:31" ht="15.75" x14ac:dyDescent="0.3">
      <c r="AE3206" s="71"/>
    </row>
    <row r="3207" spans="31:31" ht="15.75" x14ac:dyDescent="0.3">
      <c r="AE3207" s="71"/>
    </row>
    <row r="3208" spans="31:31" ht="15.75" x14ac:dyDescent="0.3">
      <c r="AE3208" s="71"/>
    </row>
    <row r="3209" spans="31:31" ht="15.75" x14ac:dyDescent="0.3">
      <c r="AE3209" s="71"/>
    </row>
    <row r="3210" spans="31:31" ht="15.75" x14ac:dyDescent="0.3">
      <c r="AE3210" s="71"/>
    </row>
    <row r="3211" spans="31:31" ht="15.75" x14ac:dyDescent="0.3">
      <c r="AE3211" s="71"/>
    </row>
    <row r="3212" spans="31:31" ht="15.75" x14ac:dyDescent="0.3">
      <c r="AE3212" s="71"/>
    </row>
    <row r="3213" spans="31:31" ht="15.75" x14ac:dyDescent="0.3">
      <c r="AE3213" s="71"/>
    </row>
    <row r="3214" spans="31:31" ht="15.75" x14ac:dyDescent="0.3">
      <c r="AE3214" s="71"/>
    </row>
    <row r="3215" spans="31:31" ht="15.75" x14ac:dyDescent="0.3">
      <c r="AE3215" s="71"/>
    </row>
    <row r="3216" spans="31:31" ht="15.75" x14ac:dyDescent="0.3">
      <c r="AE3216" s="71"/>
    </row>
    <row r="3217" spans="31:31" ht="15.75" x14ac:dyDescent="0.3">
      <c r="AE3217" s="71"/>
    </row>
    <row r="3218" spans="31:31" ht="15.75" x14ac:dyDescent="0.3">
      <c r="AE3218" s="71"/>
    </row>
    <row r="3219" spans="31:31" ht="15.75" x14ac:dyDescent="0.3">
      <c r="AE3219" s="71"/>
    </row>
    <row r="3220" spans="31:31" ht="15.75" x14ac:dyDescent="0.3">
      <c r="AE3220" s="71"/>
    </row>
    <row r="3221" spans="31:31" ht="15.75" x14ac:dyDescent="0.3">
      <c r="AE3221" s="71"/>
    </row>
    <row r="3222" spans="31:31" ht="15.75" x14ac:dyDescent="0.3">
      <c r="AE3222" s="71"/>
    </row>
    <row r="3223" spans="31:31" ht="15.75" x14ac:dyDescent="0.3">
      <c r="AE3223" s="71"/>
    </row>
    <row r="3224" spans="31:31" ht="15.75" x14ac:dyDescent="0.3">
      <c r="AE3224" s="71"/>
    </row>
    <row r="3225" spans="31:31" ht="15.75" x14ac:dyDescent="0.3">
      <c r="AE3225" s="71"/>
    </row>
    <row r="3226" spans="31:31" ht="15.75" x14ac:dyDescent="0.3">
      <c r="AE3226" s="71"/>
    </row>
    <row r="3227" spans="31:31" ht="15.75" x14ac:dyDescent="0.3">
      <c r="AE3227" s="71"/>
    </row>
    <row r="3228" spans="31:31" ht="15.75" x14ac:dyDescent="0.3">
      <c r="AE3228" s="71"/>
    </row>
    <row r="3229" spans="31:31" ht="15.75" x14ac:dyDescent="0.3">
      <c r="AE3229" s="71"/>
    </row>
    <row r="3230" spans="31:31" ht="15.75" x14ac:dyDescent="0.3">
      <c r="AE3230" s="71"/>
    </row>
    <row r="3231" spans="31:31" ht="15.75" x14ac:dyDescent="0.3">
      <c r="AE3231" s="71"/>
    </row>
    <row r="3232" spans="31:31" ht="15.75" x14ac:dyDescent="0.3">
      <c r="AE3232" s="71"/>
    </row>
    <row r="3233" spans="31:31" ht="15.75" x14ac:dyDescent="0.3">
      <c r="AE3233" s="71"/>
    </row>
    <row r="3234" spans="31:31" ht="15.75" x14ac:dyDescent="0.3">
      <c r="AE3234" s="71"/>
    </row>
    <row r="3235" spans="31:31" ht="15.75" x14ac:dyDescent="0.3">
      <c r="AE3235" s="71"/>
    </row>
    <row r="3236" spans="31:31" ht="15.75" x14ac:dyDescent="0.3">
      <c r="AE3236" s="71"/>
    </row>
    <row r="3237" spans="31:31" ht="15.75" x14ac:dyDescent="0.3">
      <c r="AE3237" s="71"/>
    </row>
    <row r="3238" spans="31:31" ht="15.75" x14ac:dyDescent="0.3">
      <c r="AE3238" s="71"/>
    </row>
    <row r="3239" spans="31:31" ht="15.75" x14ac:dyDescent="0.3">
      <c r="AE3239" s="71"/>
    </row>
    <row r="3240" spans="31:31" ht="15.75" x14ac:dyDescent="0.3">
      <c r="AE3240" s="71"/>
    </row>
    <row r="3241" spans="31:31" ht="15.75" x14ac:dyDescent="0.3">
      <c r="AE3241" s="71"/>
    </row>
    <row r="3242" spans="31:31" ht="15.75" x14ac:dyDescent="0.3">
      <c r="AE3242" s="71"/>
    </row>
    <row r="3243" spans="31:31" ht="15.75" x14ac:dyDescent="0.3">
      <c r="AE3243" s="71"/>
    </row>
    <row r="3244" spans="31:31" ht="15.75" x14ac:dyDescent="0.3">
      <c r="AE3244" s="71"/>
    </row>
    <row r="3245" spans="31:31" ht="15.75" x14ac:dyDescent="0.3">
      <c r="AE3245" s="71"/>
    </row>
    <row r="3246" spans="31:31" ht="15.75" x14ac:dyDescent="0.3">
      <c r="AE3246" s="71"/>
    </row>
    <row r="3247" spans="31:31" ht="15.75" x14ac:dyDescent="0.3">
      <c r="AE3247" s="71"/>
    </row>
    <row r="3248" spans="31:31" ht="15.75" x14ac:dyDescent="0.3">
      <c r="AE3248" s="71"/>
    </row>
    <row r="3249" spans="31:31" ht="15.75" x14ac:dyDescent="0.3">
      <c r="AE3249" s="71"/>
    </row>
    <row r="3250" spans="31:31" ht="15.75" x14ac:dyDescent="0.3">
      <c r="AE3250" s="71"/>
    </row>
    <row r="3251" spans="31:31" ht="15.75" x14ac:dyDescent="0.3">
      <c r="AE3251" s="71"/>
    </row>
    <row r="3252" spans="31:31" ht="15.75" x14ac:dyDescent="0.3">
      <c r="AE3252" s="71"/>
    </row>
    <row r="3253" spans="31:31" ht="15.75" x14ac:dyDescent="0.3">
      <c r="AE3253" s="71"/>
    </row>
    <row r="3254" spans="31:31" ht="15.75" x14ac:dyDescent="0.3">
      <c r="AE3254" s="71"/>
    </row>
    <row r="3255" spans="31:31" ht="15.75" x14ac:dyDescent="0.3">
      <c r="AE3255" s="71"/>
    </row>
    <row r="3256" spans="31:31" ht="15.75" x14ac:dyDescent="0.3">
      <c r="AE3256" s="71"/>
    </row>
    <row r="3257" spans="31:31" ht="15.75" x14ac:dyDescent="0.3">
      <c r="AE3257" s="71"/>
    </row>
    <row r="3258" spans="31:31" ht="15.75" x14ac:dyDescent="0.3">
      <c r="AE3258" s="71"/>
    </row>
    <row r="3259" spans="31:31" ht="15.75" x14ac:dyDescent="0.3">
      <c r="AE3259" s="71"/>
    </row>
    <row r="3260" spans="31:31" ht="15.75" x14ac:dyDescent="0.3">
      <c r="AE3260" s="71"/>
    </row>
    <row r="3261" spans="31:31" ht="15.75" x14ac:dyDescent="0.3">
      <c r="AE3261" s="71"/>
    </row>
    <row r="3262" spans="31:31" ht="15.75" x14ac:dyDescent="0.3">
      <c r="AE3262" s="71"/>
    </row>
    <row r="3263" spans="31:31" ht="15.75" x14ac:dyDescent="0.3">
      <c r="AE3263" s="71"/>
    </row>
    <row r="3264" spans="31:31" ht="15.75" x14ac:dyDescent="0.3">
      <c r="AE3264" s="71"/>
    </row>
    <row r="3265" spans="31:31" ht="15.75" x14ac:dyDescent="0.3">
      <c r="AE3265" s="71"/>
    </row>
    <row r="3266" spans="31:31" ht="15.75" x14ac:dyDescent="0.3">
      <c r="AE3266" s="71"/>
    </row>
    <row r="3267" spans="31:31" ht="15.75" x14ac:dyDescent="0.3">
      <c r="AE3267" s="71"/>
    </row>
    <row r="3268" spans="31:31" ht="15.75" x14ac:dyDescent="0.3">
      <c r="AE3268" s="71"/>
    </row>
    <row r="3269" spans="31:31" ht="15.75" x14ac:dyDescent="0.3">
      <c r="AE3269" s="71"/>
    </row>
    <row r="3270" spans="31:31" ht="15.75" x14ac:dyDescent="0.3">
      <c r="AE3270" s="71"/>
    </row>
    <row r="3271" spans="31:31" ht="15.75" x14ac:dyDescent="0.3">
      <c r="AE3271" s="71"/>
    </row>
    <row r="3272" spans="31:31" ht="15.75" x14ac:dyDescent="0.3">
      <c r="AE3272" s="71"/>
    </row>
    <row r="3273" spans="31:31" ht="15.75" x14ac:dyDescent="0.3">
      <c r="AE3273" s="71"/>
    </row>
    <row r="3274" spans="31:31" ht="15.75" x14ac:dyDescent="0.3">
      <c r="AE3274" s="71"/>
    </row>
    <row r="3275" spans="31:31" ht="15.75" x14ac:dyDescent="0.3">
      <c r="AE3275" s="71"/>
    </row>
    <row r="3276" spans="31:31" ht="15.75" x14ac:dyDescent="0.3">
      <c r="AE3276" s="71"/>
    </row>
    <row r="3277" spans="31:31" ht="15.75" x14ac:dyDescent="0.3">
      <c r="AE3277" s="71"/>
    </row>
    <row r="3278" spans="31:31" ht="15.75" x14ac:dyDescent="0.3">
      <c r="AE3278" s="71"/>
    </row>
    <row r="3279" spans="31:31" ht="15.75" x14ac:dyDescent="0.3">
      <c r="AE3279" s="71"/>
    </row>
    <row r="3280" spans="31:31" ht="15.75" x14ac:dyDescent="0.3">
      <c r="AE3280" s="71"/>
    </row>
    <row r="3281" spans="31:31" ht="15.75" x14ac:dyDescent="0.3">
      <c r="AE3281" s="71"/>
    </row>
    <row r="3282" spans="31:31" ht="15.75" x14ac:dyDescent="0.3">
      <c r="AE3282" s="71"/>
    </row>
    <row r="3283" spans="31:31" ht="15.75" x14ac:dyDescent="0.3">
      <c r="AE3283" s="71"/>
    </row>
    <row r="3284" spans="31:31" ht="15.75" x14ac:dyDescent="0.3">
      <c r="AE3284" s="71"/>
    </row>
    <row r="3285" spans="31:31" ht="15.75" x14ac:dyDescent="0.3">
      <c r="AE3285" s="71"/>
    </row>
    <row r="3286" spans="31:31" ht="15.75" x14ac:dyDescent="0.3">
      <c r="AE3286" s="71"/>
    </row>
    <row r="3287" spans="31:31" ht="15.75" x14ac:dyDescent="0.3">
      <c r="AE3287" s="71"/>
    </row>
    <row r="3288" spans="31:31" ht="15.75" x14ac:dyDescent="0.3">
      <c r="AE3288" s="71"/>
    </row>
    <row r="3289" spans="31:31" ht="15.75" x14ac:dyDescent="0.3">
      <c r="AE3289" s="71"/>
    </row>
    <row r="3290" spans="31:31" ht="15.75" x14ac:dyDescent="0.3">
      <c r="AE3290" s="71"/>
    </row>
    <row r="3291" spans="31:31" ht="15.75" x14ac:dyDescent="0.3">
      <c r="AE3291" s="71"/>
    </row>
    <row r="3292" spans="31:31" ht="15.75" x14ac:dyDescent="0.3">
      <c r="AE3292" s="71"/>
    </row>
    <row r="3293" spans="31:31" ht="15.75" x14ac:dyDescent="0.3">
      <c r="AE3293" s="71"/>
    </row>
    <row r="3294" spans="31:31" ht="15.75" x14ac:dyDescent="0.3">
      <c r="AE3294" s="71"/>
    </row>
    <row r="3295" spans="31:31" ht="15.75" x14ac:dyDescent="0.3">
      <c r="AE3295" s="71"/>
    </row>
    <row r="3296" spans="31:31" ht="15.75" x14ac:dyDescent="0.3">
      <c r="AE3296" s="71"/>
    </row>
    <row r="3297" spans="31:31" ht="15.75" x14ac:dyDescent="0.3">
      <c r="AE3297" s="71"/>
    </row>
    <row r="3298" spans="31:31" ht="15.75" x14ac:dyDescent="0.3">
      <c r="AE3298" s="71"/>
    </row>
    <row r="3299" spans="31:31" ht="15.75" x14ac:dyDescent="0.3">
      <c r="AE3299" s="71"/>
    </row>
    <row r="3300" spans="31:31" ht="15.75" x14ac:dyDescent="0.3">
      <c r="AE3300" s="71"/>
    </row>
    <row r="3301" spans="31:31" ht="15.75" x14ac:dyDescent="0.3">
      <c r="AE3301" s="71"/>
    </row>
    <row r="3302" spans="31:31" ht="15.75" x14ac:dyDescent="0.3">
      <c r="AE3302" s="71"/>
    </row>
    <row r="3303" spans="31:31" ht="15.75" x14ac:dyDescent="0.3">
      <c r="AE3303" s="71"/>
    </row>
    <row r="3304" spans="31:31" ht="15.75" x14ac:dyDescent="0.3">
      <c r="AE3304" s="71"/>
    </row>
    <row r="3305" spans="31:31" ht="15.75" x14ac:dyDescent="0.3">
      <c r="AE3305" s="71"/>
    </row>
    <row r="3306" spans="31:31" ht="15.75" x14ac:dyDescent="0.3">
      <c r="AE3306" s="71"/>
    </row>
    <row r="3307" spans="31:31" ht="15.75" x14ac:dyDescent="0.3">
      <c r="AE3307" s="71"/>
    </row>
    <row r="3308" spans="31:31" ht="15.75" x14ac:dyDescent="0.3">
      <c r="AE3308" s="71"/>
    </row>
    <row r="3309" spans="31:31" ht="15.75" x14ac:dyDescent="0.3">
      <c r="AE3309" s="71"/>
    </row>
    <row r="3310" spans="31:31" ht="15.75" x14ac:dyDescent="0.3">
      <c r="AE3310" s="71"/>
    </row>
    <row r="3311" spans="31:31" ht="15.75" x14ac:dyDescent="0.3">
      <c r="AE3311" s="71"/>
    </row>
    <row r="3312" spans="31:31" ht="15.75" x14ac:dyDescent="0.3">
      <c r="AE3312" s="71"/>
    </row>
    <row r="3313" spans="31:31" ht="15.75" x14ac:dyDescent="0.3">
      <c r="AE3313" s="71"/>
    </row>
    <row r="3314" spans="31:31" ht="15.75" x14ac:dyDescent="0.3">
      <c r="AE3314" s="71"/>
    </row>
    <row r="3315" spans="31:31" ht="15.75" x14ac:dyDescent="0.3">
      <c r="AE3315" s="71"/>
    </row>
    <row r="3316" spans="31:31" ht="15.75" x14ac:dyDescent="0.3">
      <c r="AE3316" s="71"/>
    </row>
    <row r="3317" spans="31:31" ht="15.75" x14ac:dyDescent="0.3">
      <c r="AE3317" s="71"/>
    </row>
    <row r="3318" spans="31:31" ht="15.75" x14ac:dyDescent="0.3">
      <c r="AE3318" s="71"/>
    </row>
    <row r="3319" spans="31:31" ht="15.75" x14ac:dyDescent="0.3">
      <c r="AE3319" s="71"/>
    </row>
    <row r="3320" spans="31:31" ht="15.75" x14ac:dyDescent="0.3">
      <c r="AE3320" s="71"/>
    </row>
    <row r="3321" spans="31:31" ht="15.75" x14ac:dyDescent="0.3">
      <c r="AE3321" s="71"/>
    </row>
    <row r="3322" spans="31:31" ht="15.75" x14ac:dyDescent="0.3">
      <c r="AE3322" s="71"/>
    </row>
    <row r="3323" spans="31:31" ht="15.75" x14ac:dyDescent="0.3">
      <c r="AE3323" s="71"/>
    </row>
    <row r="3324" spans="31:31" ht="15.75" x14ac:dyDescent="0.3">
      <c r="AE3324" s="71"/>
    </row>
    <row r="3325" spans="31:31" ht="15.75" x14ac:dyDescent="0.3">
      <c r="AE3325" s="71"/>
    </row>
    <row r="3326" spans="31:31" ht="15.75" x14ac:dyDescent="0.3">
      <c r="AE3326" s="71"/>
    </row>
    <row r="3327" spans="31:31" ht="15.75" x14ac:dyDescent="0.3">
      <c r="AE3327" s="71"/>
    </row>
    <row r="3328" spans="31:31" ht="15.75" x14ac:dyDescent="0.3">
      <c r="AE3328" s="71"/>
    </row>
    <row r="3329" spans="31:31" ht="15.75" x14ac:dyDescent="0.3">
      <c r="AE3329" s="71"/>
    </row>
    <row r="3330" spans="31:31" ht="15.75" x14ac:dyDescent="0.3">
      <c r="AE3330" s="71"/>
    </row>
    <row r="3331" spans="31:31" ht="15.75" x14ac:dyDescent="0.3">
      <c r="AE3331" s="71"/>
    </row>
    <row r="3332" spans="31:31" ht="15.75" x14ac:dyDescent="0.3">
      <c r="AE3332" s="71"/>
    </row>
    <row r="3333" spans="31:31" ht="15.75" x14ac:dyDescent="0.3">
      <c r="AE3333" s="71"/>
    </row>
    <row r="3334" spans="31:31" ht="15.75" x14ac:dyDescent="0.3">
      <c r="AE3334" s="71"/>
    </row>
    <row r="3335" spans="31:31" ht="15.75" x14ac:dyDescent="0.3">
      <c r="AE3335" s="71"/>
    </row>
    <row r="3336" spans="31:31" ht="15.75" x14ac:dyDescent="0.3">
      <c r="AE3336" s="71"/>
    </row>
    <row r="3337" spans="31:31" ht="15.75" x14ac:dyDescent="0.3">
      <c r="AE3337" s="71"/>
    </row>
    <row r="3338" spans="31:31" ht="15.75" x14ac:dyDescent="0.3">
      <c r="AE3338" s="71"/>
    </row>
    <row r="3339" spans="31:31" ht="15.75" x14ac:dyDescent="0.3">
      <c r="AE3339" s="71"/>
    </row>
    <row r="3340" spans="31:31" ht="15.75" x14ac:dyDescent="0.3">
      <c r="AE3340" s="71"/>
    </row>
    <row r="3341" spans="31:31" ht="15.75" x14ac:dyDescent="0.3">
      <c r="AE3341" s="71"/>
    </row>
    <row r="3342" spans="31:31" ht="15.75" x14ac:dyDescent="0.3">
      <c r="AE3342" s="71"/>
    </row>
    <row r="3343" spans="31:31" ht="15.75" x14ac:dyDescent="0.3">
      <c r="AE3343" s="71"/>
    </row>
    <row r="3344" spans="31:31" ht="15.75" x14ac:dyDescent="0.3">
      <c r="AE3344" s="71"/>
    </row>
    <row r="3345" spans="31:31" ht="15.75" x14ac:dyDescent="0.3">
      <c r="AE3345" s="71"/>
    </row>
    <row r="3346" spans="31:31" ht="15.75" x14ac:dyDescent="0.3">
      <c r="AE3346" s="71"/>
    </row>
    <row r="3347" spans="31:31" ht="15.75" x14ac:dyDescent="0.3">
      <c r="AE3347" s="71"/>
    </row>
    <row r="3348" spans="31:31" ht="15.75" x14ac:dyDescent="0.3">
      <c r="AE3348" s="71"/>
    </row>
    <row r="3349" spans="31:31" ht="15.75" x14ac:dyDescent="0.3">
      <c r="AE3349" s="71"/>
    </row>
    <row r="3350" spans="31:31" ht="15.75" x14ac:dyDescent="0.3">
      <c r="AE3350" s="71"/>
    </row>
    <row r="3351" spans="31:31" ht="15.75" x14ac:dyDescent="0.3">
      <c r="AE3351" s="71"/>
    </row>
    <row r="3352" spans="31:31" ht="15.75" x14ac:dyDescent="0.3">
      <c r="AE3352" s="71"/>
    </row>
    <row r="3353" spans="31:31" ht="15.75" x14ac:dyDescent="0.3">
      <c r="AE3353" s="71"/>
    </row>
    <row r="3354" spans="31:31" ht="15.75" x14ac:dyDescent="0.3">
      <c r="AE3354" s="71"/>
    </row>
    <row r="3355" spans="31:31" ht="15.75" x14ac:dyDescent="0.3">
      <c r="AE3355" s="71"/>
    </row>
    <row r="3356" spans="31:31" ht="15.75" x14ac:dyDescent="0.3">
      <c r="AE3356" s="71"/>
    </row>
    <row r="3357" spans="31:31" ht="15.75" x14ac:dyDescent="0.3">
      <c r="AE3357" s="71"/>
    </row>
    <row r="3358" spans="31:31" ht="15.75" x14ac:dyDescent="0.3">
      <c r="AE3358" s="71"/>
    </row>
    <row r="3359" spans="31:31" ht="15.75" x14ac:dyDescent="0.3">
      <c r="AE3359" s="71"/>
    </row>
    <row r="3360" spans="31:31" ht="15.75" x14ac:dyDescent="0.3">
      <c r="AE3360" s="71"/>
    </row>
    <row r="3361" spans="31:31" ht="15.75" x14ac:dyDescent="0.3">
      <c r="AE3361" s="71"/>
    </row>
    <row r="3362" spans="31:31" ht="15.75" x14ac:dyDescent="0.3">
      <c r="AE3362" s="71"/>
    </row>
    <row r="3363" spans="31:31" ht="15.75" x14ac:dyDescent="0.3">
      <c r="AE3363" s="71"/>
    </row>
    <row r="3364" spans="31:31" ht="15.75" x14ac:dyDescent="0.3">
      <c r="AE3364" s="71"/>
    </row>
    <row r="3365" spans="31:31" ht="15.75" x14ac:dyDescent="0.3">
      <c r="AE3365" s="71"/>
    </row>
    <row r="3366" spans="31:31" ht="15.75" x14ac:dyDescent="0.3">
      <c r="AE3366" s="71"/>
    </row>
    <row r="3367" spans="31:31" ht="15.75" x14ac:dyDescent="0.3">
      <c r="AE3367" s="71"/>
    </row>
    <row r="3368" spans="31:31" ht="15.75" x14ac:dyDescent="0.3">
      <c r="AE3368" s="71"/>
    </row>
    <row r="3369" spans="31:31" ht="15.75" x14ac:dyDescent="0.3">
      <c r="AE3369" s="71"/>
    </row>
    <row r="3370" spans="31:31" ht="15.75" x14ac:dyDescent="0.3">
      <c r="AE3370" s="71"/>
    </row>
    <row r="3371" spans="31:31" ht="15.75" x14ac:dyDescent="0.3">
      <c r="AE3371" s="71"/>
    </row>
    <row r="3372" spans="31:31" ht="15.75" x14ac:dyDescent="0.3">
      <c r="AE3372" s="71"/>
    </row>
    <row r="3373" spans="31:31" ht="15.75" x14ac:dyDescent="0.3">
      <c r="AE3373" s="71"/>
    </row>
    <row r="3374" spans="31:31" ht="15.75" x14ac:dyDescent="0.3">
      <c r="AE3374" s="71"/>
    </row>
    <row r="3375" spans="31:31" ht="15.75" x14ac:dyDescent="0.3">
      <c r="AE3375" s="71"/>
    </row>
    <row r="3376" spans="31:31" ht="15.75" x14ac:dyDescent="0.3">
      <c r="AE3376" s="71"/>
    </row>
    <row r="3377" spans="31:31" ht="15.75" x14ac:dyDescent="0.3">
      <c r="AE3377" s="71"/>
    </row>
    <row r="3378" spans="31:31" ht="15.75" x14ac:dyDescent="0.3">
      <c r="AE3378" s="71"/>
    </row>
    <row r="3379" spans="31:31" ht="15.75" x14ac:dyDescent="0.3">
      <c r="AE3379" s="71"/>
    </row>
    <row r="3380" spans="31:31" ht="15.75" x14ac:dyDescent="0.3">
      <c r="AE3380" s="71"/>
    </row>
    <row r="3381" spans="31:31" ht="15.75" x14ac:dyDescent="0.3">
      <c r="AE3381" s="71"/>
    </row>
    <row r="3382" spans="31:31" ht="15.75" x14ac:dyDescent="0.3">
      <c r="AE3382" s="71"/>
    </row>
    <row r="3383" spans="31:31" ht="15.75" x14ac:dyDescent="0.3">
      <c r="AE3383" s="71"/>
    </row>
    <row r="3384" spans="31:31" ht="15.75" x14ac:dyDescent="0.3">
      <c r="AE3384" s="71"/>
    </row>
    <row r="3385" spans="31:31" ht="15.75" x14ac:dyDescent="0.3">
      <c r="AE3385" s="71"/>
    </row>
    <row r="3386" spans="31:31" ht="15.75" x14ac:dyDescent="0.3">
      <c r="AE3386" s="71"/>
    </row>
    <row r="3387" spans="31:31" ht="15.75" x14ac:dyDescent="0.3">
      <c r="AE3387" s="71"/>
    </row>
    <row r="3388" spans="31:31" ht="15.75" x14ac:dyDescent="0.3">
      <c r="AE3388" s="71"/>
    </row>
    <row r="3389" spans="31:31" ht="15.75" x14ac:dyDescent="0.3">
      <c r="AE3389" s="71"/>
    </row>
    <row r="3390" spans="31:31" ht="15.75" x14ac:dyDescent="0.3">
      <c r="AE3390" s="71"/>
    </row>
    <row r="3391" spans="31:31" ht="15.75" x14ac:dyDescent="0.3">
      <c r="AE3391" s="71"/>
    </row>
    <row r="3392" spans="31:31" ht="15.75" x14ac:dyDescent="0.3">
      <c r="AE3392" s="71"/>
    </row>
    <row r="3393" spans="31:31" ht="15.75" x14ac:dyDescent="0.3">
      <c r="AE3393" s="71"/>
    </row>
    <row r="3394" spans="31:31" ht="15.75" x14ac:dyDescent="0.3">
      <c r="AE3394" s="71"/>
    </row>
    <row r="3395" spans="31:31" ht="15.75" x14ac:dyDescent="0.3">
      <c r="AE3395" s="71"/>
    </row>
    <row r="3396" spans="31:31" ht="15.75" x14ac:dyDescent="0.3">
      <c r="AE3396" s="71"/>
    </row>
    <row r="3397" spans="31:31" ht="15.75" x14ac:dyDescent="0.3">
      <c r="AE3397" s="71"/>
    </row>
    <row r="3398" spans="31:31" ht="15.75" x14ac:dyDescent="0.3">
      <c r="AE3398" s="71"/>
    </row>
    <row r="3399" spans="31:31" ht="15.75" x14ac:dyDescent="0.3">
      <c r="AE3399" s="71"/>
    </row>
    <row r="3400" spans="31:31" ht="15.75" x14ac:dyDescent="0.3">
      <c r="AE3400" s="71"/>
    </row>
    <row r="3401" spans="31:31" ht="15.75" x14ac:dyDescent="0.3">
      <c r="AE3401" s="71"/>
    </row>
    <row r="3402" spans="31:31" ht="15.75" x14ac:dyDescent="0.3">
      <c r="AE3402" s="71"/>
    </row>
    <row r="3403" spans="31:31" ht="15.75" x14ac:dyDescent="0.3">
      <c r="AE3403" s="71"/>
    </row>
    <row r="3404" spans="31:31" ht="15.75" x14ac:dyDescent="0.3">
      <c r="AE3404" s="71"/>
    </row>
    <row r="3405" spans="31:31" ht="15.75" x14ac:dyDescent="0.3">
      <c r="AE3405" s="71"/>
    </row>
    <row r="3406" spans="31:31" ht="15.75" x14ac:dyDescent="0.3">
      <c r="AE3406" s="71"/>
    </row>
    <row r="3407" spans="31:31" ht="15.75" x14ac:dyDescent="0.3">
      <c r="AE3407" s="71"/>
    </row>
    <row r="3408" spans="31:31" ht="15.75" x14ac:dyDescent="0.3">
      <c r="AE3408" s="71"/>
    </row>
    <row r="3409" spans="31:31" ht="15.75" x14ac:dyDescent="0.3">
      <c r="AE3409" s="71"/>
    </row>
    <row r="3410" spans="31:31" ht="15.75" x14ac:dyDescent="0.3">
      <c r="AE3410" s="71"/>
    </row>
    <row r="3411" spans="31:31" ht="15.75" x14ac:dyDescent="0.3">
      <c r="AE3411" s="71"/>
    </row>
    <row r="3412" spans="31:31" ht="15.75" x14ac:dyDescent="0.3">
      <c r="AE3412" s="71"/>
    </row>
    <row r="3413" spans="31:31" ht="15.75" x14ac:dyDescent="0.3">
      <c r="AE3413" s="71"/>
    </row>
    <row r="3414" spans="31:31" ht="15.75" x14ac:dyDescent="0.3">
      <c r="AE3414" s="71"/>
    </row>
    <row r="3415" spans="31:31" ht="15.75" x14ac:dyDescent="0.3">
      <c r="AE3415" s="71"/>
    </row>
    <row r="3416" spans="31:31" ht="15.75" x14ac:dyDescent="0.3">
      <c r="AE3416" s="71"/>
    </row>
    <row r="3417" spans="31:31" ht="15.75" x14ac:dyDescent="0.3">
      <c r="AE3417" s="71"/>
    </row>
    <row r="3418" spans="31:31" ht="15.75" x14ac:dyDescent="0.3">
      <c r="AE3418" s="71"/>
    </row>
    <row r="3419" spans="31:31" ht="15.75" x14ac:dyDescent="0.3">
      <c r="AE3419" s="71"/>
    </row>
    <row r="3420" spans="31:31" ht="15.75" x14ac:dyDescent="0.3">
      <c r="AE3420" s="71"/>
    </row>
    <row r="3421" spans="31:31" ht="15.75" x14ac:dyDescent="0.3">
      <c r="AE3421" s="71"/>
    </row>
    <row r="3422" spans="31:31" ht="15.75" x14ac:dyDescent="0.3">
      <c r="AE3422" s="71"/>
    </row>
    <row r="3423" spans="31:31" ht="15.75" x14ac:dyDescent="0.3">
      <c r="AE3423" s="71"/>
    </row>
    <row r="3424" spans="31:31" ht="15.75" x14ac:dyDescent="0.3">
      <c r="AE3424" s="71"/>
    </row>
    <row r="3425" spans="31:31" ht="15.75" x14ac:dyDescent="0.3">
      <c r="AE3425" s="71"/>
    </row>
    <row r="3426" spans="31:31" ht="15.75" x14ac:dyDescent="0.3">
      <c r="AE3426" s="71"/>
    </row>
    <row r="3427" spans="31:31" ht="15.75" x14ac:dyDescent="0.3">
      <c r="AE3427" s="71"/>
    </row>
    <row r="3428" spans="31:31" ht="15.75" x14ac:dyDescent="0.3">
      <c r="AE3428" s="71"/>
    </row>
    <row r="3429" spans="31:31" ht="15.75" x14ac:dyDescent="0.3">
      <c r="AE3429" s="71"/>
    </row>
    <row r="3430" spans="31:31" ht="15.75" x14ac:dyDescent="0.3">
      <c r="AE3430" s="71"/>
    </row>
    <row r="3431" spans="31:31" ht="15.75" x14ac:dyDescent="0.3">
      <c r="AE3431" s="71"/>
    </row>
    <row r="3432" spans="31:31" ht="15.75" x14ac:dyDescent="0.3">
      <c r="AE3432" s="71"/>
    </row>
    <row r="3433" spans="31:31" ht="15.75" x14ac:dyDescent="0.3">
      <c r="AE3433" s="71"/>
    </row>
    <row r="3434" spans="31:31" ht="15.75" x14ac:dyDescent="0.3">
      <c r="AE3434" s="71"/>
    </row>
    <row r="3435" spans="31:31" ht="15.75" x14ac:dyDescent="0.3">
      <c r="AE3435" s="71"/>
    </row>
    <row r="3436" spans="31:31" ht="15.75" x14ac:dyDescent="0.3">
      <c r="AE3436" s="71"/>
    </row>
    <row r="3437" spans="31:31" ht="15.75" x14ac:dyDescent="0.3">
      <c r="AE3437" s="71"/>
    </row>
    <row r="3438" spans="31:31" ht="15.75" x14ac:dyDescent="0.3">
      <c r="AE3438" s="71"/>
    </row>
    <row r="3439" spans="31:31" ht="15.75" x14ac:dyDescent="0.3">
      <c r="AE3439" s="71"/>
    </row>
    <row r="3440" spans="31:31" ht="15.75" x14ac:dyDescent="0.3">
      <c r="AE3440" s="71"/>
    </row>
    <row r="3441" spans="31:31" ht="15.75" x14ac:dyDescent="0.3">
      <c r="AE3441" s="71"/>
    </row>
    <row r="3442" spans="31:31" ht="15.75" x14ac:dyDescent="0.3">
      <c r="AE3442" s="71"/>
    </row>
    <row r="3443" spans="31:31" ht="15.75" x14ac:dyDescent="0.3">
      <c r="AE3443" s="71"/>
    </row>
    <row r="3444" spans="31:31" ht="15.75" x14ac:dyDescent="0.3">
      <c r="AE3444" s="71"/>
    </row>
    <row r="3445" spans="31:31" ht="15.75" x14ac:dyDescent="0.3">
      <c r="AE3445" s="71"/>
    </row>
    <row r="3446" spans="31:31" ht="15.75" x14ac:dyDescent="0.3">
      <c r="AE3446" s="71"/>
    </row>
    <row r="3447" spans="31:31" ht="15.75" x14ac:dyDescent="0.3">
      <c r="AE3447" s="71"/>
    </row>
    <row r="3448" spans="31:31" ht="15.75" x14ac:dyDescent="0.3">
      <c r="AE3448" s="71"/>
    </row>
    <row r="3449" spans="31:31" ht="15.75" x14ac:dyDescent="0.3">
      <c r="AE3449" s="71"/>
    </row>
    <row r="3450" spans="31:31" ht="15.75" x14ac:dyDescent="0.3">
      <c r="AE3450" s="71"/>
    </row>
    <row r="3451" spans="31:31" ht="15.75" x14ac:dyDescent="0.3">
      <c r="AE3451" s="71"/>
    </row>
    <row r="3452" spans="31:31" ht="15.75" x14ac:dyDescent="0.3">
      <c r="AE3452" s="71"/>
    </row>
    <row r="3453" spans="31:31" ht="15.75" x14ac:dyDescent="0.3">
      <c r="AE3453" s="71"/>
    </row>
    <row r="3454" spans="31:31" ht="15.75" x14ac:dyDescent="0.3">
      <c r="AE3454" s="71"/>
    </row>
    <row r="3455" spans="31:31" ht="15.75" x14ac:dyDescent="0.3">
      <c r="AE3455" s="71"/>
    </row>
    <row r="3456" spans="31:31" ht="15.75" x14ac:dyDescent="0.3">
      <c r="AE3456" s="71"/>
    </row>
    <row r="3457" spans="31:31" ht="15.75" x14ac:dyDescent="0.3">
      <c r="AE3457" s="71"/>
    </row>
    <row r="3458" spans="31:31" ht="15.75" x14ac:dyDescent="0.3">
      <c r="AE3458" s="71"/>
    </row>
    <row r="3459" spans="31:31" ht="15.75" x14ac:dyDescent="0.3">
      <c r="AE3459" s="71"/>
    </row>
    <row r="3460" spans="31:31" ht="15.75" x14ac:dyDescent="0.3">
      <c r="AE3460" s="71"/>
    </row>
    <row r="3461" spans="31:31" ht="15.75" x14ac:dyDescent="0.3">
      <c r="AE3461" s="71"/>
    </row>
    <row r="3462" spans="31:31" ht="15.75" x14ac:dyDescent="0.3">
      <c r="AE3462" s="71"/>
    </row>
    <row r="3463" spans="31:31" ht="15.75" x14ac:dyDescent="0.3">
      <c r="AE3463" s="71"/>
    </row>
    <row r="3464" spans="31:31" ht="15.75" x14ac:dyDescent="0.3">
      <c r="AE3464" s="71"/>
    </row>
    <row r="3465" spans="31:31" ht="15.75" x14ac:dyDescent="0.3">
      <c r="AE3465" s="71"/>
    </row>
    <row r="3466" spans="31:31" ht="15.75" x14ac:dyDescent="0.3">
      <c r="AE3466" s="71"/>
    </row>
    <row r="3467" spans="31:31" ht="15.75" x14ac:dyDescent="0.3">
      <c r="AE3467" s="71"/>
    </row>
    <row r="3468" spans="31:31" ht="15.75" x14ac:dyDescent="0.3">
      <c r="AE3468" s="71"/>
    </row>
    <row r="3469" spans="31:31" ht="15.75" x14ac:dyDescent="0.3">
      <c r="AE3469" s="71"/>
    </row>
    <row r="3470" spans="31:31" ht="15.75" x14ac:dyDescent="0.3">
      <c r="AE3470" s="71"/>
    </row>
    <row r="3471" spans="31:31" ht="15.75" x14ac:dyDescent="0.3">
      <c r="AE3471" s="71"/>
    </row>
    <row r="3472" spans="31:31" ht="15.75" x14ac:dyDescent="0.3">
      <c r="AE3472" s="71"/>
    </row>
    <row r="3473" spans="31:31" ht="15.75" x14ac:dyDescent="0.3">
      <c r="AE3473" s="71"/>
    </row>
    <row r="3474" spans="31:31" ht="15.75" x14ac:dyDescent="0.3">
      <c r="AE3474" s="71"/>
    </row>
    <row r="3475" spans="31:31" ht="15.75" x14ac:dyDescent="0.3">
      <c r="AE3475" s="71"/>
    </row>
    <row r="3476" spans="31:31" ht="15.75" x14ac:dyDescent="0.3">
      <c r="AE3476" s="71"/>
    </row>
    <row r="3477" spans="31:31" ht="15.75" x14ac:dyDescent="0.3">
      <c r="AE3477" s="71"/>
    </row>
    <row r="3478" spans="31:31" ht="15.75" x14ac:dyDescent="0.3">
      <c r="AE3478" s="71"/>
    </row>
    <row r="3479" spans="31:31" ht="15.75" x14ac:dyDescent="0.3">
      <c r="AE3479" s="71"/>
    </row>
    <row r="3480" spans="31:31" ht="15.75" x14ac:dyDescent="0.3">
      <c r="AE3480" s="71"/>
    </row>
    <row r="3481" spans="31:31" ht="15.75" x14ac:dyDescent="0.3">
      <c r="AE3481" s="71"/>
    </row>
    <row r="3482" spans="31:31" ht="15.75" x14ac:dyDescent="0.3">
      <c r="AE3482" s="71"/>
    </row>
    <row r="3483" spans="31:31" ht="15.75" x14ac:dyDescent="0.3">
      <c r="AE3483" s="71"/>
    </row>
    <row r="3484" spans="31:31" ht="15.75" x14ac:dyDescent="0.3">
      <c r="AE3484" s="71"/>
    </row>
    <row r="3485" spans="31:31" ht="15.75" x14ac:dyDescent="0.3">
      <c r="AE3485" s="71"/>
    </row>
    <row r="3486" spans="31:31" ht="15.75" x14ac:dyDescent="0.3">
      <c r="AE3486" s="71"/>
    </row>
    <row r="3487" spans="31:31" ht="15.75" x14ac:dyDescent="0.3">
      <c r="AE3487" s="71"/>
    </row>
    <row r="3488" spans="31:31" ht="15.75" x14ac:dyDescent="0.3">
      <c r="AE3488" s="71"/>
    </row>
    <row r="3489" spans="31:31" ht="15.75" x14ac:dyDescent="0.3">
      <c r="AE3489" s="71"/>
    </row>
    <row r="3490" spans="31:31" ht="15.75" x14ac:dyDescent="0.3">
      <c r="AE3490" s="71"/>
    </row>
    <row r="3491" spans="31:31" ht="15.75" x14ac:dyDescent="0.3">
      <c r="AE3491" s="71"/>
    </row>
    <row r="3492" spans="31:31" ht="15.75" x14ac:dyDescent="0.3">
      <c r="AE3492" s="71"/>
    </row>
    <row r="3493" spans="31:31" ht="15.75" x14ac:dyDescent="0.3">
      <c r="AE3493" s="71"/>
    </row>
    <row r="3494" spans="31:31" ht="15.75" x14ac:dyDescent="0.3">
      <c r="AE3494" s="71"/>
    </row>
    <row r="3495" spans="31:31" ht="15.75" x14ac:dyDescent="0.3">
      <c r="AE3495" s="71"/>
    </row>
    <row r="3496" spans="31:31" ht="15.75" x14ac:dyDescent="0.3">
      <c r="AE3496" s="71"/>
    </row>
    <row r="3497" spans="31:31" ht="15.75" x14ac:dyDescent="0.3">
      <c r="AE3497" s="71"/>
    </row>
    <row r="3498" spans="31:31" ht="15.75" x14ac:dyDescent="0.3">
      <c r="AE3498" s="71"/>
    </row>
    <row r="3499" spans="31:31" ht="15.75" x14ac:dyDescent="0.3">
      <c r="AE3499" s="71"/>
    </row>
    <row r="3500" spans="31:31" ht="15.75" x14ac:dyDescent="0.3">
      <c r="AE3500" s="71"/>
    </row>
    <row r="3501" spans="31:31" ht="15.75" x14ac:dyDescent="0.3">
      <c r="AE3501" s="71"/>
    </row>
    <row r="3502" spans="31:31" ht="15.75" x14ac:dyDescent="0.3">
      <c r="AE3502" s="71"/>
    </row>
    <row r="3503" spans="31:31" ht="15.75" x14ac:dyDescent="0.3">
      <c r="AE3503" s="71"/>
    </row>
    <row r="3504" spans="31:31" ht="15.75" x14ac:dyDescent="0.3">
      <c r="AE3504" s="71"/>
    </row>
    <row r="3505" spans="31:31" ht="15.75" x14ac:dyDescent="0.3">
      <c r="AE3505" s="71"/>
    </row>
    <row r="3506" spans="31:31" ht="15.75" x14ac:dyDescent="0.3">
      <c r="AE3506" s="71"/>
    </row>
    <row r="3507" spans="31:31" ht="15.75" x14ac:dyDescent="0.3">
      <c r="AE3507" s="71"/>
    </row>
    <row r="3508" spans="31:31" ht="15.75" x14ac:dyDescent="0.3">
      <c r="AE3508" s="71"/>
    </row>
    <row r="3509" spans="31:31" ht="15.75" x14ac:dyDescent="0.3">
      <c r="AE3509" s="71"/>
    </row>
    <row r="3510" spans="31:31" ht="15.75" x14ac:dyDescent="0.3">
      <c r="AE3510" s="71"/>
    </row>
    <row r="3511" spans="31:31" ht="15.75" x14ac:dyDescent="0.3">
      <c r="AE3511" s="71"/>
    </row>
    <row r="3512" spans="31:31" ht="15.75" x14ac:dyDescent="0.3">
      <c r="AE3512" s="71"/>
    </row>
    <row r="3513" spans="31:31" ht="15.75" x14ac:dyDescent="0.3">
      <c r="AE3513" s="71"/>
    </row>
    <row r="3514" spans="31:31" ht="15.75" x14ac:dyDescent="0.3">
      <c r="AE3514" s="71"/>
    </row>
    <row r="3515" spans="31:31" ht="15.75" x14ac:dyDescent="0.3">
      <c r="AE3515" s="71"/>
    </row>
    <row r="3516" spans="31:31" ht="15.75" x14ac:dyDescent="0.3">
      <c r="AE3516" s="71"/>
    </row>
    <row r="3517" spans="31:31" ht="15.75" x14ac:dyDescent="0.3">
      <c r="AE3517" s="71"/>
    </row>
    <row r="3518" spans="31:31" ht="15.75" x14ac:dyDescent="0.3">
      <c r="AE3518" s="71"/>
    </row>
    <row r="3519" spans="31:31" ht="15.75" x14ac:dyDescent="0.3">
      <c r="AE3519" s="71"/>
    </row>
    <row r="3520" spans="31:31" ht="15.75" x14ac:dyDescent="0.3">
      <c r="AE3520" s="71"/>
    </row>
    <row r="3521" spans="31:31" ht="15.75" x14ac:dyDescent="0.3">
      <c r="AE3521" s="71"/>
    </row>
    <row r="3522" spans="31:31" ht="15.75" x14ac:dyDescent="0.3">
      <c r="AE3522" s="71"/>
    </row>
    <row r="3523" spans="31:31" ht="15.75" x14ac:dyDescent="0.3">
      <c r="AE3523" s="71"/>
    </row>
    <row r="3524" spans="31:31" ht="15.75" x14ac:dyDescent="0.3">
      <c r="AE3524" s="71"/>
    </row>
    <row r="3525" spans="31:31" ht="15.75" x14ac:dyDescent="0.3">
      <c r="AE3525" s="71"/>
    </row>
    <row r="3526" spans="31:31" ht="15.75" x14ac:dyDescent="0.3">
      <c r="AE3526" s="71"/>
    </row>
    <row r="3527" spans="31:31" ht="15.75" x14ac:dyDescent="0.3">
      <c r="AE3527" s="71"/>
    </row>
    <row r="3528" spans="31:31" ht="15.75" x14ac:dyDescent="0.3">
      <c r="AE3528" s="71"/>
    </row>
    <row r="3529" spans="31:31" ht="15.75" x14ac:dyDescent="0.3">
      <c r="AE3529" s="71"/>
    </row>
    <row r="3530" spans="31:31" ht="15.75" x14ac:dyDescent="0.3">
      <c r="AE3530" s="71"/>
    </row>
    <row r="3531" spans="31:31" ht="15.75" x14ac:dyDescent="0.3">
      <c r="AE3531" s="71"/>
    </row>
    <row r="3532" spans="31:31" ht="15.75" x14ac:dyDescent="0.3">
      <c r="AE3532" s="71"/>
    </row>
    <row r="3533" spans="31:31" ht="15.75" x14ac:dyDescent="0.3">
      <c r="AE3533" s="71"/>
    </row>
    <row r="3534" spans="31:31" ht="15.75" x14ac:dyDescent="0.3">
      <c r="AE3534" s="71"/>
    </row>
    <row r="3535" spans="31:31" ht="15.75" x14ac:dyDescent="0.3">
      <c r="AE3535" s="71"/>
    </row>
    <row r="3536" spans="31:31" ht="15.75" x14ac:dyDescent="0.3">
      <c r="AE3536" s="71"/>
    </row>
    <row r="3537" spans="31:31" ht="15.75" x14ac:dyDescent="0.3">
      <c r="AE3537" s="71"/>
    </row>
    <row r="3538" spans="31:31" ht="15.75" x14ac:dyDescent="0.3">
      <c r="AE3538" s="71"/>
    </row>
    <row r="3539" spans="31:31" ht="15.75" x14ac:dyDescent="0.3">
      <c r="AE3539" s="71"/>
    </row>
    <row r="3540" spans="31:31" ht="15.75" x14ac:dyDescent="0.3">
      <c r="AE3540" s="71"/>
    </row>
    <row r="3541" spans="31:31" ht="15.75" x14ac:dyDescent="0.3">
      <c r="AE3541" s="71"/>
    </row>
    <row r="3542" spans="31:31" ht="15.75" x14ac:dyDescent="0.3">
      <c r="AE3542" s="71"/>
    </row>
    <row r="3543" spans="31:31" ht="15.75" x14ac:dyDescent="0.3">
      <c r="AE3543" s="71"/>
    </row>
    <row r="3544" spans="31:31" ht="15.75" x14ac:dyDescent="0.3">
      <c r="AE3544" s="71"/>
    </row>
    <row r="3545" spans="31:31" ht="15.75" x14ac:dyDescent="0.3">
      <c r="AE3545" s="71"/>
    </row>
    <row r="3546" spans="31:31" ht="15.75" x14ac:dyDescent="0.3">
      <c r="AE3546" s="71"/>
    </row>
    <row r="3547" spans="31:31" ht="15.75" x14ac:dyDescent="0.3">
      <c r="AE3547" s="71"/>
    </row>
    <row r="3548" spans="31:31" ht="15.75" x14ac:dyDescent="0.3">
      <c r="AE3548" s="71"/>
    </row>
    <row r="3549" spans="31:31" ht="15.75" x14ac:dyDescent="0.3">
      <c r="AE3549" s="71"/>
    </row>
    <row r="3550" spans="31:31" ht="15.75" x14ac:dyDescent="0.3">
      <c r="AE3550" s="71"/>
    </row>
    <row r="3551" spans="31:31" ht="15.75" x14ac:dyDescent="0.3">
      <c r="AE3551" s="71"/>
    </row>
    <row r="3552" spans="31:31" ht="15.75" x14ac:dyDescent="0.3">
      <c r="AE3552" s="71"/>
    </row>
    <row r="3553" spans="31:31" ht="15.75" x14ac:dyDescent="0.3">
      <c r="AE3553" s="71"/>
    </row>
    <row r="3554" spans="31:31" ht="15.75" x14ac:dyDescent="0.3">
      <c r="AE3554" s="71"/>
    </row>
    <row r="3555" spans="31:31" ht="15.75" x14ac:dyDescent="0.3">
      <c r="AE3555" s="71"/>
    </row>
    <row r="3556" spans="31:31" ht="15.75" x14ac:dyDescent="0.3">
      <c r="AE3556" s="71"/>
    </row>
    <row r="3557" spans="31:31" ht="15.75" x14ac:dyDescent="0.3">
      <c r="AE3557" s="71"/>
    </row>
    <row r="3558" spans="31:31" ht="15.75" x14ac:dyDescent="0.3">
      <c r="AE3558" s="71"/>
    </row>
    <row r="3559" spans="31:31" ht="15.75" x14ac:dyDescent="0.3">
      <c r="AE3559" s="71"/>
    </row>
    <row r="3560" spans="31:31" ht="15.75" x14ac:dyDescent="0.3">
      <c r="AE3560" s="71"/>
    </row>
    <row r="3561" spans="31:31" ht="15.75" x14ac:dyDescent="0.3">
      <c r="AE3561" s="71"/>
    </row>
    <row r="3562" spans="31:31" ht="15.75" x14ac:dyDescent="0.3">
      <c r="AE3562" s="71"/>
    </row>
    <row r="3563" spans="31:31" ht="15.75" x14ac:dyDescent="0.3">
      <c r="AE3563" s="71"/>
    </row>
    <row r="3564" spans="31:31" ht="15.75" x14ac:dyDescent="0.3">
      <c r="AE3564" s="71"/>
    </row>
    <row r="3565" spans="31:31" ht="15.75" x14ac:dyDescent="0.3">
      <c r="AE3565" s="71"/>
    </row>
    <row r="3566" spans="31:31" ht="15.75" x14ac:dyDescent="0.3">
      <c r="AE3566" s="71"/>
    </row>
    <row r="3567" spans="31:31" ht="15.75" x14ac:dyDescent="0.3">
      <c r="AE3567" s="71"/>
    </row>
    <row r="3568" spans="31:31" ht="15.75" x14ac:dyDescent="0.3">
      <c r="AE3568" s="71"/>
    </row>
    <row r="3569" spans="31:31" ht="15.75" x14ac:dyDescent="0.3">
      <c r="AE3569" s="71"/>
    </row>
    <row r="3570" spans="31:31" ht="15.75" x14ac:dyDescent="0.3">
      <c r="AE3570" s="71"/>
    </row>
    <row r="3571" spans="31:31" ht="15.75" x14ac:dyDescent="0.3">
      <c r="AE3571" s="71"/>
    </row>
    <row r="3572" spans="31:31" ht="15.75" x14ac:dyDescent="0.3">
      <c r="AE3572" s="71"/>
    </row>
    <row r="3573" spans="31:31" ht="15.75" x14ac:dyDescent="0.3">
      <c r="AE3573" s="71"/>
    </row>
    <row r="3574" spans="31:31" ht="15.75" x14ac:dyDescent="0.3">
      <c r="AE3574" s="71"/>
    </row>
    <row r="3575" spans="31:31" ht="15.75" x14ac:dyDescent="0.3">
      <c r="AE3575" s="71"/>
    </row>
    <row r="3576" spans="31:31" ht="15.75" x14ac:dyDescent="0.3">
      <c r="AE3576" s="71"/>
    </row>
    <row r="3577" spans="31:31" ht="15.75" x14ac:dyDescent="0.3">
      <c r="AE3577" s="71"/>
    </row>
    <row r="3578" spans="31:31" ht="15.75" x14ac:dyDescent="0.3">
      <c r="AE3578" s="71"/>
    </row>
    <row r="3579" spans="31:31" ht="15.75" x14ac:dyDescent="0.3">
      <c r="AE3579" s="71"/>
    </row>
    <row r="3580" spans="31:31" ht="15.75" x14ac:dyDescent="0.3">
      <c r="AE3580" s="71"/>
    </row>
    <row r="3581" spans="31:31" ht="15.75" x14ac:dyDescent="0.3">
      <c r="AE3581" s="71"/>
    </row>
    <row r="3582" spans="31:31" ht="15.75" x14ac:dyDescent="0.3">
      <c r="AE3582" s="71"/>
    </row>
    <row r="3583" spans="31:31" ht="15.75" x14ac:dyDescent="0.3">
      <c r="AE3583" s="71"/>
    </row>
    <row r="3584" spans="31:31" ht="15.75" x14ac:dyDescent="0.3">
      <c r="AE3584" s="71"/>
    </row>
    <row r="3585" spans="31:31" ht="15.75" x14ac:dyDescent="0.3">
      <c r="AE3585" s="71"/>
    </row>
    <row r="3586" spans="31:31" ht="15.75" x14ac:dyDescent="0.3">
      <c r="AE3586" s="71"/>
    </row>
    <row r="3587" spans="31:31" ht="15.75" x14ac:dyDescent="0.3">
      <c r="AE3587" s="71"/>
    </row>
    <row r="3588" spans="31:31" ht="15.75" x14ac:dyDescent="0.3">
      <c r="AE3588" s="71"/>
    </row>
    <row r="3589" spans="31:31" ht="15.75" x14ac:dyDescent="0.3">
      <c r="AE3589" s="71"/>
    </row>
    <row r="3590" spans="31:31" ht="15.75" x14ac:dyDescent="0.3">
      <c r="AE3590" s="71"/>
    </row>
    <row r="3591" spans="31:31" ht="15.75" x14ac:dyDescent="0.3">
      <c r="AE3591" s="71"/>
    </row>
    <row r="3592" spans="31:31" ht="15.75" x14ac:dyDescent="0.3">
      <c r="AE3592" s="71"/>
    </row>
    <row r="3593" spans="31:31" ht="15.75" x14ac:dyDescent="0.3">
      <c r="AE3593" s="71"/>
    </row>
    <row r="3594" spans="31:31" ht="15.75" x14ac:dyDescent="0.3">
      <c r="AE3594" s="71"/>
    </row>
    <row r="3595" spans="31:31" ht="15.75" x14ac:dyDescent="0.3">
      <c r="AE3595" s="71"/>
    </row>
    <row r="3596" spans="31:31" ht="15.75" x14ac:dyDescent="0.3">
      <c r="AE3596" s="71"/>
    </row>
    <row r="3597" spans="31:31" ht="15.75" x14ac:dyDescent="0.3">
      <c r="AE3597" s="71"/>
    </row>
    <row r="3598" spans="31:31" ht="15.75" x14ac:dyDescent="0.3">
      <c r="AE3598" s="71"/>
    </row>
    <row r="3599" spans="31:31" ht="15.75" x14ac:dyDescent="0.3">
      <c r="AE3599" s="71"/>
    </row>
    <row r="3600" spans="31:31" ht="15.75" x14ac:dyDescent="0.3">
      <c r="AE3600" s="71"/>
    </row>
    <row r="3601" spans="31:31" ht="15.75" x14ac:dyDescent="0.3">
      <c r="AE3601" s="71"/>
    </row>
    <row r="3602" spans="31:31" ht="15.75" x14ac:dyDescent="0.3">
      <c r="AE3602" s="71"/>
    </row>
    <row r="3603" spans="31:31" ht="15.75" x14ac:dyDescent="0.3">
      <c r="AE3603" s="71"/>
    </row>
    <row r="3604" spans="31:31" ht="15.75" x14ac:dyDescent="0.3">
      <c r="AE3604" s="71"/>
    </row>
    <row r="3605" spans="31:31" ht="15.75" x14ac:dyDescent="0.3">
      <c r="AE3605" s="71"/>
    </row>
    <row r="3606" spans="31:31" ht="15.75" x14ac:dyDescent="0.3">
      <c r="AE3606" s="71"/>
    </row>
    <row r="3607" spans="31:31" ht="15.75" x14ac:dyDescent="0.3">
      <c r="AE3607" s="71"/>
    </row>
    <row r="3608" spans="31:31" ht="15.75" x14ac:dyDescent="0.3">
      <c r="AE3608" s="71"/>
    </row>
    <row r="3609" spans="31:31" ht="15.75" x14ac:dyDescent="0.3">
      <c r="AE3609" s="71"/>
    </row>
    <row r="3610" spans="31:31" ht="15.75" x14ac:dyDescent="0.3">
      <c r="AE3610" s="71"/>
    </row>
    <row r="3611" spans="31:31" ht="15.75" x14ac:dyDescent="0.3">
      <c r="AE3611" s="71"/>
    </row>
    <row r="3612" spans="31:31" ht="15.75" x14ac:dyDescent="0.3">
      <c r="AE3612" s="71"/>
    </row>
    <row r="3613" spans="31:31" ht="15.75" x14ac:dyDescent="0.3">
      <c r="AE3613" s="71"/>
    </row>
    <row r="3614" spans="31:31" ht="15.75" x14ac:dyDescent="0.3">
      <c r="AE3614" s="71"/>
    </row>
    <row r="3615" spans="31:31" ht="15.75" x14ac:dyDescent="0.3">
      <c r="AE3615" s="71"/>
    </row>
    <row r="3616" spans="31:31" ht="15.75" x14ac:dyDescent="0.3">
      <c r="AE3616" s="71"/>
    </row>
    <row r="3617" spans="31:31" ht="15.75" x14ac:dyDescent="0.3">
      <c r="AE3617" s="71"/>
    </row>
    <row r="3618" spans="31:31" ht="15.75" x14ac:dyDescent="0.3">
      <c r="AE3618" s="71"/>
    </row>
    <row r="3619" spans="31:31" ht="15.75" x14ac:dyDescent="0.3">
      <c r="AE3619" s="71"/>
    </row>
    <row r="3620" spans="31:31" ht="15.75" x14ac:dyDescent="0.3">
      <c r="AE3620" s="71"/>
    </row>
    <row r="3621" spans="31:31" ht="15.75" x14ac:dyDescent="0.3">
      <c r="AE3621" s="71"/>
    </row>
    <row r="3622" spans="31:31" ht="15.75" x14ac:dyDescent="0.3">
      <c r="AE3622" s="71"/>
    </row>
    <row r="3623" spans="31:31" ht="15.75" x14ac:dyDescent="0.3">
      <c r="AE3623" s="71"/>
    </row>
    <row r="3624" spans="31:31" ht="15.75" x14ac:dyDescent="0.3">
      <c r="AE3624" s="71"/>
    </row>
    <row r="3625" spans="31:31" ht="15.75" x14ac:dyDescent="0.3">
      <c r="AE3625" s="71"/>
    </row>
    <row r="3626" spans="31:31" ht="15.75" x14ac:dyDescent="0.3">
      <c r="AE3626" s="71"/>
    </row>
    <row r="3627" spans="31:31" ht="15.75" x14ac:dyDescent="0.3">
      <c r="AE3627" s="71"/>
    </row>
    <row r="3628" spans="31:31" ht="15.75" x14ac:dyDescent="0.3">
      <c r="AE3628" s="71"/>
    </row>
    <row r="3629" spans="31:31" ht="15.75" x14ac:dyDescent="0.3">
      <c r="AE3629" s="71"/>
    </row>
    <row r="3630" spans="31:31" ht="15.75" x14ac:dyDescent="0.3">
      <c r="AE3630" s="71"/>
    </row>
    <row r="3631" spans="31:31" ht="15.75" x14ac:dyDescent="0.3">
      <c r="AE3631" s="71"/>
    </row>
    <row r="3632" spans="31:31" ht="15.75" x14ac:dyDescent="0.3">
      <c r="AE3632" s="71"/>
    </row>
    <row r="3633" spans="31:31" ht="15.75" x14ac:dyDescent="0.3">
      <c r="AE3633" s="71"/>
    </row>
    <row r="3634" spans="31:31" ht="15.75" x14ac:dyDescent="0.3">
      <c r="AE3634" s="71"/>
    </row>
    <row r="3635" spans="31:31" ht="15.75" x14ac:dyDescent="0.3">
      <c r="AE3635" s="71"/>
    </row>
    <row r="3636" spans="31:31" ht="15.75" x14ac:dyDescent="0.3">
      <c r="AE3636" s="71"/>
    </row>
    <row r="3637" spans="31:31" ht="15.75" x14ac:dyDescent="0.3">
      <c r="AE3637" s="71"/>
    </row>
    <row r="3638" spans="31:31" ht="15.75" x14ac:dyDescent="0.3">
      <c r="AE3638" s="71"/>
    </row>
    <row r="3639" spans="31:31" ht="15.75" x14ac:dyDescent="0.3">
      <c r="AE3639" s="71"/>
    </row>
    <row r="3640" spans="31:31" ht="15.75" x14ac:dyDescent="0.3">
      <c r="AE3640" s="71"/>
    </row>
    <row r="3641" spans="31:31" ht="15.75" x14ac:dyDescent="0.3">
      <c r="AE3641" s="71"/>
    </row>
    <row r="3642" spans="31:31" ht="15.75" x14ac:dyDescent="0.3">
      <c r="AE3642" s="71"/>
    </row>
    <row r="3643" spans="31:31" ht="15.75" x14ac:dyDescent="0.3">
      <c r="AE3643" s="71"/>
    </row>
    <row r="3644" spans="31:31" ht="15.75" x14ac:dyDescent="0.3">
      <c r="AE3644" s="71"/>
    </row>
    <row r="3645" spans="31:31" ht="15.75" x14ac:dyDescent="0.3">
      <c r="AE3645" s="71"/>
    </row>
    <row r="3646" spans="31:31" ht="15.75" x14ac:dyDescent="0.3">
      <c r="AE3646" s="71"/>
    </row>
    <row r="3647" spans="31:31" ht="15.75" x14ac:dyDescent="0.3">
      <c r="AE3647" s="71"/>
    </row>
    <row r="3648" spans="31:31" ht="15.75" x14ac:dyDescent="0.3">
      <c r="AE3648" s="71"/>
    </row>
    <row r="3649" spans="31:31" ht="15.75" x14ac:dyDescent="0.3">
      <c r="AE3649" s="71"/>
    </row>
    <row r="3650" spans="31:31" ht="15.75" x14ac:dyDescent="0.3">
      <c r="AE3650" s="71"/>
    </row>
    <row r="3651" spans="31:31" ht="15.75" x14ac:dyDescent="0.3">
      <c r="AE3651" s="71"/>
    </row>
    <row r="3652" spans="31:31" ht="15.75" x14ac:dyDescent="0.3">
      <c r="AE3652" s="71"/>
    </row>
    <row r="3653" spans="31:31" ht="15.75" x14ac:dyDescent="0.3">
      <c r="AE3653" s="71"/>
    </row>
    <row r="3654" spans="31:31" ht="15.75" x14ac:dyDescent="0.3">
      <c r="AE3654" s="71"/>
    </row>
    <row r="3655" spans="31:31" ht="15.75" x14ac:dyDescent="0.3">
      <c r="AE3655" s="71"/>
    </row>
    <row r="3656" spans="31:31" ht="15.75" x14ac:dyDescent="0.3">
      <c r="AE3656" s="71"/>
    </row>
    <row r="3657" spans="31:31" ht="15.75" x14ac:dyDescent="0.3">
      <c r="AE3657" s="71"/>
    </row>
    <row r="3658" spans="31:31" ht="15.75" x14ac:dyDescent="0.3">
      <c r="AE3658" s="71"/>
    </row>
    <row r="3659" spans="31:31" ht="15.75" x14ac:dyDescent="0.3">
      <c r="AE3659" s="71"/>
    </row>
    <row r="3660" spans="31:31" ht="15.75" x14ac:dyDescent="0.3">
      <c r="AE3660" s="71"/>
    </row>
    <row r="3661" spans="31:31" ht="15.75" x14ac:dyDescent="0.3">
      <c r="AE3661" s="71"/>
    </row>
    <row r="3662" spans="31:31" ht="15.75" x14ac:dyDescent="0.3">
      <c r="AE3662" s="71"/>
    </row>
    <row r="3663" spans="31:31" ht="15.75" x14ac:dyDescent="0.3">
      <c r="AE3663" s="71"/>
    </row>
    <row r="3664" spans="31:31" ht="15.75" x14ac:dyDescent="0.3">
      <c r="AE3664" s="71"/>
    </row>
    <row r="3665" spans="31:31" ht="15.75" x14ac:dyDescent="0.3">
      <c r="AE3665" s="71"/>
    </row>
    <row r="3666" spans="31:31" ht="15.75" x14ac:dyDescent="0.3">
      <c r="AE3666" s="71"/>
    </row>
    <row r="3667" spans="31:31" ht="15.75" x14ac:dyDescent="0.3">
      <c r="AE3667" s="71"/>
    </row>
    <row r="3668" spans="31:31" ht="15.75" x14ac:dyDescent="0.3">
      <c r="AE3668" s="71"/>
    </row>
    <row r="3669" spans="31:31" ht="15.75" x14ac:dyDescent="0.3">
      <c r="AE3669" s="71"/>
    </row>
    <row r="3670" spans="31:31" ht="15.75" x14ac:dyDescent="0.3">
      <c r="AE3670" s="71"/>
    </row>
    <row r="3671" spans="31:31" ht="15.75" x14ac:dyDescent="0.3">
      <c r="AE3671" s="71"/>
    </row>
    <row r="3672" spans="31:31" ht="15.75" x14ac:dyDescent="0.3">
      <c r="AE3672" s="71"/>
    </row>
    <row r="3673" spans="31:31" ht="15.75" x14ac:dyDescent="0.3">
      <c r="AE3673" s="71"/>
    </row>
    <row r="3674" spans="31:31" ht="15.75" x14ac:dyDescent="0.3">
      <c r="AE3674" s="71"/>
    </row>
    <row r="3675" spans="31:31" ht="15.75" x14ac:dyDescent="0.3">
      <c r="AE3675" s="71"/>
    </row>
    <row r="3676" spans="31:31" ht="15.75" x14ac:dyDescent="0.3">
      <c r="AE3676" s="71"/>
    </row>
    <row r="3677" spans="31:31" ht="15.75" x14ac:dyDescent="0.3">
      <c r="AE3677" s="71"/>
    </row>
    <row r="3678" spans="31:31" ht="15.75" x14ac:dyDescent="0.3">
      <c r="AE3678" s="71"/>
    </row>
    <row r="3679" spans="31:31" ht="15.75" x14ac:dyDescent="0.3">
      <c r="AE3679" s="71"/>
    </row>
    <row r="3680" spans="31:31" ht="15.75" x14ac:dyDescent="0.3">
      <c r="AE3680" s="71"/>
    </row>
    <row r="3681" spans="31:31" ht="15.75" x14ac:dyDescent="0.3">
      <c r="AE3681" s="71"/>
    </row>
    <row r="3682" spans="31:31" ht="15.75" x14ac:dyDescent="0.3">
      <c r="AE3682" s="71"/>
    </row>
    <row r="3683" spans="31:31" ht="15.75" x14ac:dyDescent="0.3">
      <c r="AE3683" s="71"/>
    </row>
    <row r="3684" spans="31:31" ht="15.75" x14ac:dyDescent="0.3">
      <c r="AE3684" s="71"/>
    </row>
    <row r="3685" spans="31:31" ht="15.75" x14ac:dyDescent="0.3">
      <c r="AE3685" s="71"/>
    </row>
    <row r="3686" spans="31:31" ht="15.75" x14ac:dyDescent="0.3">
      <c r="AE3686" s="71"/>
    </row>
    <row r="3687" spans="31:31" ht="15.75" x14ac:dyDescent="0.3">
      <c r="AE3687" s="71"/>
    </row>
    <row r="3688" spans="31:31" ht="15.75" x14ac:dyDescent="0.3">
      <c r="AE3688" s="71"/>
    </row>
    <row r="3689" spans="31:31" ht="15.75" x14ac:dyDescent="0.3">
      <c r="AE3689" s="71"/>
    </row>
    <row r="3690" spans="31:31" ht="15.75" x14ac:dyDescent="0.3">
      <c r="AE3690" s="71"/>
    </row>
    <row r="3691" spans="31:31" ht="15.75" x14ac:dyDescent="0.3">
      <c r="AE3691" s="71"/>
    </row>
    <row r="3692" spans="31:31" ht="15.75" x14ac:dyDescent="0.3">
      <c r="AE3692" s="71"/>
    </row>
    <row r="3693" spans="31:31" ht="15.75" x14ac:dyDescent="0.3">
      <c r="AE3693" s="71"/>
    </row>
    <row r="3694" spans="31:31" ht="15.75" x14ac:dyDescent="0.3">
      <c r="AE3694" s="71"/>
    </row>
    <row r="3695" spans="31:31" ht="15.75" x14ac:dyDescent="0.3">
      <c r="AE3695" s="71"/>
    </row>
    <row r="3696" spans="31:31" ht="15.75" x14ac:dyDescent="0.3">
      <c r="AE3696" s="71"/>
    </row>
    <row r="3697" spans="31:31" ht="15.75" x14ac:dyDescent="0.3">
      <c r="AE3697" s="71"/>
    </row>
    <row r="3698" spans="31:31" ht="15.75" x14ac:dyDescent="0.3">
      <c r="AE3698" s="71"/>
    </row>
    <row r="3699" spans="31:31" ht="15.75" x14ac:dyDescent="0.3">
      <c r="AE3699" s="71"/>
    </row>
    <row r="3700" spans="31:31" ht="15.75" x14ac:dyDescent="0.3">
      <c r="AE3700" s="71"/>
    </row>
    <row r="3701" spans="31:31" ht="15.75" x14ac:dyDescent="0.3">
      <c r="AE3701" s="71"/>
    </row>
    <row r="3702" spans="31:31" ht="15.75" x14ac:dyDescent="0.3">
      <c r="AE3702" s="71"/>
    </row>
    <row r="3703" spans="31:31" ht="15.75" x14ac:dyDescent="0.3">
      <c r="AE3703" s="71"/>
    </row>
    <row r="3704" spans="31:31" ht="15.75" x14ac:dyDescent="0.3">
      <c r="AE3704" s="71"/>
    </row>
    <row r="3705" spans="31:31" ht="15.75" x14ac:dyDescent="0.3">
      <c r="AE3705" s="71"/>
    </row>
    <row r="3706" spans="31:31" ht="15.75" x14ac:dyDescent="0.3">
      <c r="AE3706" s="71"/>
    </row>
    <row r="3707" spans="31:31" ht="15.75" x14ac:dyDescent="0.3">
      <c r="AE3707" s="71"/>
    </row>
    <row r="3708" spans="31:31" ht="15.75" x14ac:dyDescent="0.3">
      <c r="AE3708" s="71"/>
    </row>
    <row r="3709" spans="31:31" ht="15.75" x14ac:dyDescent="0.3">
      <c r="AE3709" s="71"/>
    </row>
    <row r="3710" spans="31:31" ht="15.75" x14ac:dyDescent="0.3">
      <c r="AE3710" s="71"/>
    </row>
    <row r="3711" spans="31:31" ht="15.75" x14ac:dyDescent="0.3">
      <c r="AE3711" s="71"/>
    </row>
    <row r="3712" spans="31:31" ht="15.75" x14ac:dyDescent="0.3">
      <c r="AE3712" s="71"/>
    </row>
    <row r="3713" spans="31:31" ht="15.75" x14ac:dyDescent="0.3">
      <c r="AE3713" s="71"/>
    </row>
    <row r="3714" spans="31:31" ht="15.75" x14ac:dyDescent="0.3">
      <c r="AE3714" s="71"/>
    </row>
    <row r="3715" spans="31:31" ht="15.75" x14ac:dyDescent="0.3">
      <c r="AE3715" s="71"/>
    </row>
    <row r="3716" spans="31:31" ht="15.75" x14ac:dyDescent="0.3">
      <c r="AE3716" s="71"/>
    </row>
    <row r="3717" spans="31:31" ht="15.75" x14ac:dyDescent="0.3">
      <c r="AE3717" s="71"/>
    </row>
    <row r="3718" spans="31:31" ht="15.75" x14ac:dyDescent="0.3">
      <c r="AE3718" s="71"/>
    </row>
    <row r="3719" spans="31:31" ht="15.75" x14ac:dyDescent="0.3">
      <c r="AE3719" s="71"/>
    </row>
    <row r="3720" spans="31:31" ht="15.75" x14ac:dyDescent="0.3">
      <c r="AE3720" s="71"/>
    </row>
    <row r="3721" spans="31:31" ht="15.75" x14ac:dyDescent="0.3">
      <c r="AE3721" s="71"/>
    </row>
    <row r="3722" spans="31:31" ht="15.75" x14ac:dyDescent="0.3">
      <c r="AE3722" s="71"/>
    </row>
    <row r="3723" spans="31:31" ht="15.75" x14ac:dyDescent="0.3">
      <c r="AE3723" s="71"/>
    </row>
    <row r="3724" spans="31:31" ht="15.75" x14ac:dyDescent="0.3">
      <c r="AE3724" s="71"/>
    </row>
    <row r="3725" spans="31:31" ht="15.75" x14ac:dyDescent="0.3">
      <c r="AE3725" s="71"/>
    </row>
    <row r="3726" spans="31:31" ht="15.75" x14ac:dyDescent="0.3">
      <c r="AE3726" s="71"/>
    </row>
    <row r="3727" spans="31:31" ht="15.75" x14ac:dyDescent="0.3">
      <c r="AE3727" s="71"/>
    </row>
    <row r="3728" spans="31:31" ht="15.75" x14ac:dyDescent="0.3">
      <c r="AE3728" s="71"/>
    </row>
    <row r="3729" spans="31:31" ht="15.75" x14ac:dyDescent="0.3">
      <c r="AE3729" s="71"/>
    </row>
    <row r="3730" spans="31:31" ht="15.75" x14ac:dyDescent="0.3">
      <c r="AE3730" s="71"/>
    </row>
    <row r="3731" spans="31:31" ht="15.75" x14ac:dyDescent="0.3">
      <c r="AE3731" s="71"/>
    </row>
    <row r="3732" spans="31:31" ht="15.75" x14ac:dyDescent="0.3">
      <c r="AE3732" s="71"/>
    </row>
    <row r="3733" spans="31:31" ht="15.75" x14ac:dyDescent="0.3">
      <c r="AE3733" s="71"/>
    </row>
    <row r="3734" spans="31:31" ht="15.75" x14ac:dyDescent="0.3">
      <c r="AE3734" s="71"/>
    </row>
    <row r="3735" spans="31:31" ht="15.75" x14ac:dyDescent="0.3">
      <c r="AE3735" s="71"/>
    </row>
    <row r="3736" spans="31:31" ht="15.75" x14ac:dyDescent="0.3">
      <c r="AE3736" s="71"/>
    </row>
    <row r="3737" spans="31:31" ht="15.75" x14ac:dyDescent="0.3">
      <c r="AE3737" s="71"/>
    </row>
    <row r="3738" spans="31:31" ht="15.75" x14ac:dyDescent="0.3">
      <c r="AE3738" s="71"/>
    </row>
    <row r="3739" spans="31:31" ht="15.75" x14ac:dyDescent="0.3">
      <c r="AE3739" s="71"/>
    </row>
    <row r="3740" spans="31:31" ht="15.75" x14ac:dyDescent="0.3">
      <c r="AE3740" s="71"/>
    </row>
    <row r="3741" spans="31:31" ht="15.75" x14ac:dyDescent="0.3">
      <c r="AE3741" s="71"/>
    </row>
    <row r="3742" spans="31:31" ht="15.75" x14ac:dyDescent="0.3">
      <c r="AE3742" s="71"/>
    </row>
    <row r="3743" spans="31:31" ht="15.75" x14ac:dyDescent="0.3">
      <c r="AE3743" s="71"/>
    </row>
    <row r="3744" spans="31:31" ht="15.75" x14ac:dyDescent="0.3">
      <c r="AE3744" s="71"/>
    </row>
    <row r="3745" spans="31:31" ht="15.75" x14ac:dyDescent="0.3">
      <c r="AE3745" s="71"/>
    </row>
    <row r="3746" spans="31:31" ht="15.75" x14ac:dyDescent="0.3">
      <c r="AE3746" s="71"/>
    </row>
    <row r="3747" spans="31:31" ht="15.75" x14ac:dyDescent="0.3">
      <c r="AE3747" s="71"/>
    </row>
    <row r="3748" spans="31:31" ht="15.75" x14ac:dyDescent="0.3">
      <c r="AE3748" s="71"/>
    </row>
    <row r="3749" spans="31:31" ht="15.75" x14ac:dyDescent="0.3">
      <c r="AE3749" s="71"/>
    </row>
    <row r="3750" spans="31:31" ht="15.75" x14ac:dyDescent="0.3">
      <c r="AE3750" s="71"/>
    </row>
    <row r="3751" spans="31:31" ht="15.75" x14ac:dyDescent="0.3">
      <c r="AE3751" s="71"/>
    </row>
    <row r="3752" spans="31:31" ht="15.75" x14ac:dyDescent="0.3">
      <c r="AE3752" s="71"/>
    </row>
    <row r="3753" spans="31:31" ht="15.75" x14ac:dyDescent="0.3">
      <c r="AE3753" s="71"/>
    </row>
    <row r="3754" spans="31:31" ht="15.75" x14ac:dyDescent="0.3">
      <c r="AE3754" s="71"/>
    </row>
    <row r="3755" spans="31:31" ht="15.75" x14ac:dyDescent="0.3">
      <c r="AE3755" s="71"/>
    </row>
    <row r="3756" spans="31:31" ht="15.75" x14ac:dyDescent="0.3">
      <c r="AE3756" s="71"/>
    </row>
    <row r="3757" spans="31:31" ht="15.75" x14ac:dyDescent="0.3">
      <c r="AE3757" s="71"/>
    </row>
    <row r="3758" spans="31:31" ht="15.75" x14ac:dyDescent="0.3">
      <c r="AE3758" s="71"/>
    </row>
    <row r="3759" spans="31:31" ht="15.75" x14ac:dyDescent="0.3">
      <c r="AE3759" s="71"/>
    </row>
    <row r="3760" spans="31:31" ht="15.75" x14ac:dyDescent="0.3">
      <c r="AE3760" s="71"/>
    </row>
    <row r="3761" spans="31:31" ht="15.75" x14ac:dyDescent="0.3">
      <c r="AE3761" s="71"/>
    </row>
    <row r="3762" spans="31:31" ht="15.75" x14ac:dyDescent="0.3">
      <c r="AE3762" s="71"/>
    </row>
    <row r="3763" spans="31:31" ht="15.75" x14ac:dyDescent="0.3">
      <c r="AE3763" s="71"/>
    </row>
    <row r="3764" spans="31:31" ht="15.75" x14ac:dyDescent="0.3">
      <c r="AE3764" s="71"/>
    </row>
    <row r="3765" spans="31:31" ht="15.75" x14ac:dyDescent="0.3">
      <c r="AE3765" s="71"/>
    </row>
    <row r="3766" spans="31:31" ht="15.75" x14ac:dyDescent="0.3">
      <c r="AE3766" s="71"/>
    </row>
    <row r="3767" spans="31:31" ht="15.75" x14ac:dyDescent="0.3">
      <c r="AE3767" s="71"/>
    </row>
    <row r="3768" spans="31:31" ht="15.75" x14ac:dyDescent="0.3">
      <c r="AE3768" s="71"/>
    </row>
    <row r="3769" spans="31:31" ht="15.75" x14ac:dyDescent="0.3">
      <c r="AE3769" s="71"/>
    </row>
    <row r="3770" spans="31:31" ht="15.75" x14ac:dyDescent="0.3">
      <c r="AE3770" s="71"/>
    </row>
    <row r="3771" spans="31:31" ht="15.75" x14ac:dyDescent="0.3">
      <c r="AE3771" s="71"/>
    </row>
    <row r="3772" spans="31:31" ht="15.75" x14ac:dyDescent="0.3">
      <c r="AE3772" s="71"/>
    </row>
    <row r="3773" spans="31:31" ht="15.75" x14ac:dyDescent="0.3">
      <c r="AE3773" s="71"/>
    </row>
    <row r="3774" spans="31:31" ht="15.75" x14ac:dyDescent="0.3">
      <c r="AE3774" s="71"/>
    </row>
    <row r="3775" spans="31:31" ht="15.75" x14ac:dyDescent="0.3">
      <c r="AE3775" s="71"/>
    </row>
    <row r="3776" spans="31:31" ht="15.75" x14ac:dyDescent="0.3">
      <c r="AE3776" s="71"/>
    </row>
    <row r="3777" spans="31:31" ht="15.75" x14ac:dyDescent="0.3">
      <c r="AE3777" s="71"/>
    </row>
    <row r="3778" spans="31:31" ht="15.75" x14ac:dyDescent="0.3">
      <c r="AE3778" s="71"/>
    </row>
    <row r="3779" spans="31:31" ht="15.75" x14ac:dyDescent="0.3">
      <c r="AE3779" s="71"/>
    </row>
    <row r="3780" spans="31:31" ht="15.75" x14ac:dyDescent="0.3">
      <c r="AE3780" s="71"/>
    </row>
    <row r="3781" spans="31:31" ht="15.75" x14ac:dyDescent="0.3">
      <c r="AE3781" s="71"/>
    </row>
    <row r="3782" spans="31:31" ht="15.75" x14ac:dyDescent="0.3">
      <c r="AE3782" s="71"/>
    </row>
    <row r="3783" spans="31:31" ht="15.75" x14ac:dyDescent="0.3">
      <c r="AE3783" s="71"/>
    </row>
    <row r="3784" spans="31:31" ht="15.75" x14ac:dyDescent="0.3">
      <c r="AE3784" s="71"/>
    </row>
    <row r="3785" spans="31:31" ht="15.75" x14ac:dyDescent="0.3">
      <c r="AE3785" s="71"/>
    </row>
    <row r="3786" spans="31:31" ht="15.75" x14ac:dyDescent="0.3">
      <c r="AE3786" s="71"/>
    </row>
    <row r="3787" spans="31:31" ht="15.75" x14ac:dyDescent="0.3">
      <c r="AE3787" s="71"/>
    </row>
    <row r="3788" spans="31:31" ht="15.75" x14ac:dyDescent="0.3">
      <c r="AE3788" s="71"/>
    </row>
    <row r="3789" spans="31:31" ht="15.75" x14ac:dyDescent="0.3">
      <c r="AE3789" s="71"/>
    </row>
    <row r="3790" spans="31:31" ht="15.75" x14ac:dyDescent="0.3">
      <c r="AE3790" s="71"/>
    </row>
    <row r="3791" spans="31:31" ht="15.75" x14ac:dyDescent="0.3">
      <c r="AE3791" s="71"/>
    </row>
    <row r="3792" spans="31:31" ht="15.75" x14ac:dyDescent="0.3">
      <c r="AE3792" s="71"/>
    </row>
    <row r="3793" spans="31:31" ht="15.75" x14ac:dyDescent="0.3">
      <c r="AE3793" s="71"/>
    </row>
    <row r="3794" spans="31:31" ht="15.75" x14ac:dyDescent="0.3">
      <c r="AE3794" s="71"/>
    </row>
    <row r="3795" spans="31:31" ht="15.75" x14ac:dyDescent="0.3">
      <c r="AE3795" s="71"/>
    </row>
    <row r="3796" spans="31:31" ht="15.75" x14ac:dyDescent="0.3">
      <c r="AE3796" s="71"/>
    </row>
    <row r="3797" spans="31:31" ht="15.75" x14ac:dyDescent="0.3">
      <c r="AE3797" s="71"/>
    </row>
    <row r="3798" spans="31:31" ht="15.75" x14ac:dyDescent="0.3">
      <c r="AE3798" s="71"/>
    </row>
    <row r="3799" spans="31:31" ht="15.75" x14ac:dyDescent="0.3">
      <c r="AE3799" s="71"/>
    </row>
    <row r="3800" spans="31:31" ht="15.75" x14ac:dyDescent="0.3">
      <c r="AE3800" s="71"/>
    </row>
    <row r="3801" spans="31:31" ht="15.75" x14ac:dyDescent="0.3">
      <c r="AE3801" s="71"/>
    </row>
    <row r="3802" spans="31:31" ht="15.75" x14ac:dyDescent="0.3">
      <c r="AE3802" s="71"/>
    </row>
    <row r="3803" spans="31:31" ht="15.75" x14ac:dyDescent="0.3">
      <c r="AE3803" s="71"/>
    </row>
    <row r="3804" spans="31:31" ht="15.75" x14ac:dyDescent="0.3">
      <c r="AE3804" s="71"/>
    </row>
    <row r="3805" spans="31:31" ht="15.75" x14ac:dyDescent="0.3">
      <c r="AE3805" s="71"/>
    </row>
    <row r="3806" spans="31:31" ht="15.75" x14ac:dyDescent="0.3">
      <c r="AE3806" s="71"/>
    </row>
    <row r="3807" spans="31:31" ht="15.75" x14ac:dyDescent="0.3">
      <c r="AE3807" s="71"/>
    </row>
    <row r="3808" spans="31:31" ht="15.75" x14ac:dyDescent="0.3">
      <c r="AE3808" s="71"/>
    </row>
    <row r="3809" spans="31:31" ht="15.75" x14ac:dyDescent="0.3">
      <c r="AE3809" s="71"/>
    </row>
    <row r="3810" spans="31:31" ht="15.75" x14ac:dyDescent="0.3">
      <c r="AE3810" s="71"/>
    </row>
    <row r="3811" spans="31:31" ht="15.75" x14ac:dyDescent="0.3">
      <c r="AE3811" s="71"/>
    </row>
    <row r="3812" spans="31:31" ht="15.75" x14ac:dyDescent="0.3">
      <c r="AE3812" s="71"/>
    </row>
    <row r="3813" spans="31:31" ht="15.75" x14ac:dyDescent="0.3">
      <c r="AE3813" s="71"/>
    </row>
    <row r="3814" spans="31:31" ht="15.75" x14ac:dyDescent="0.3">
      <c r="AE3814" s="71"/>
    </row>
    <row r="3815" spans="31:31" ht="15.75" x14ac:dyDescent="0.3">
      <c r="AE3815" s="71"/>
    </row>
    <row r="3816" spans="31:31" ht="15.75" x14ac:dyDescent="0.3">
      <c r="AE3816" s="71"/>
    </row>
    <row r="3817" spans="31:31" ht="15.75" x14ac:dyDescent="0.3">
      <c r="AE3817" s="71"/>
    </row>
    <row r="3818" spans="31:31" ht="15.75" x14ac:dyDescent="0.3">
      <c r="AE3818" s="71"/>
    </row>
    <row r="3819" spans="31:31" ht="15.75" x14ac:dyDescent="0.3">
      <c r="AE3819" s="71"/>
    </row>
    <row r="3820" spans="31:31" ht="15.75" x14ac:dyDescent="0.3">
      <c r="AE3820" s="71"/>
    </row>
    <row r="3821" spans="31:31" ht="15.75" x14ac:dyDescent="0.3">
      <c r="AE3821" s="71"/>
    </row>
    <row r="3822" spans="31:31" ht="15.75" x14ac:dyDescent="0.3">
      <c r="AE3822" s="71"/>
    </row>
    <row r="3823" spans="31:31" ht="15.75" x14ac:dyDescent="0.3">
      <c r="AE3823" s="71"/>
    </row>
    <row r="3824" spans="31:31" ht="15.75" x14ac:dyDescent="0.3">
      <c r="AE3824" s="71"/>
    </row>
    <row r="3825" spans="31:31" ht="15.75" x14ac:dyDescent="0.3">
      <c r="AE3825" s="71"/>
    </row>
    <row r="3826" spans="31:31" ht="15.75" x14ac:dyDescent="0.3">
      <c r="AE3826" s="71"/>
    </row>
    <row r="3827" spans="31:31" ht="15.75" x14ac:dyDescent="0.3">
      <c r="AE3827" s="71"/>
    </row>
    <row r="3828" spans="31:31" ht="15.75" x14ac:dyDescent="0.3">
      <c r="AE3828" s="71"/>
    </row>
    <row r="3829" spans="31:31" ht="15.75" x14ac:dyDescent="0.3">
      <c r="AE3829" s="71"/>
    </row>
    <row r="3830" spans="31:31" ht="15.75" x14ac:dyDescent="0.3">
      <c r="AE3830" s="71"/>
    </row>
    <row r="3831" spans="31:31" ht="15.75" x14ac:dyDescent="0.3">
      <c r="AE3831" s="71"/>
    </row>
    <row r="3832" spans="31:31" ht="15.75" x14ac:dyDescent="0.3">
      <c r="AE3832" s="71"/>
    </row>
    <row r="3833" spans="31:31" ht="15.75" x14ac:dyDescent="0.3">
      <c r="AE3833" s="71"/>
    </row>
    <row r="3834" spans="31:31" ht="15.75" x14ac:dyDescent="0.3">
      <c r="AE3834" s="71"/>
    </row>
    <row r="3835" spans="31:31" ht="15.75" x14ac:dyDescent="0.3">
      <c r="AE3835" s="71"/>
    </row>
    <row r="3836" spans="31:31" ht="15.75" x14ac:dyDescent="0.3">
      <c r="AE3836" s="71"/>
    </row>
    <row r="3837" spans="31:31" ht="15.75" x14ac:dyDescent="0.3">
      <c r="AE3837" s="71"/>
    </row>
    <row r="3838" spans="31:31" ht="15.75" x14ac:dyDescent="0.3">
      <c r="AE3838" s="71"/>
    </row>
    <row r="3839" spans="31:31" ht="15.75" x14ac:dyDescent="0.3">
      <c r="AE3839" s="71"/>
    </row>
    <row r="3840" spans="31:31" ht="15.75" x14ac:dyDescent="0.3">
      <c r="AE3840" s="71"/>
    </row>
    <row r="3841" spans="31:31" ht="15.75" x14ac:dyDescent="0.3">
      <c r="AE3841" s="71"/>
    </row>
    <row r="3842" spans="31:31" ht="15.75" x14ac:dyDescent="0.3">
      <c r="AE3842" s="71"/>
    </row>
    <row r="3843" spans="31:31" ht="15.75" x14ac:dyDescent="0.3">
      <c r="AE3843" s="71"/>
    </row>
    <row r="3844" spans="31:31" ht="15.75" x14ac:dyDescent="0.3">
      <c r="AE3844" s="71"/>
    </row>
    <row r="3845" spans="31:31" ht="15.75" x14ac:dyDescent="0.3">
      <c r="AE3845" s="71"/>
    </row>
    <row r="3846" spans="31:31" ht="15.75" x14ac:dyDescent="0.3">
      <c r="AE3846" s="71"/>
    </row>
    <row r="3847" spans="31:31" ht="15.75" x14ac:dyDescent="0.3">
      <c r="AE3847" s="71"/>
    </row>
    <row r="3848" spans="31:31" ht="15.75" x14ac:dyDescent="0.3">
      <c r="AE3848" s="71"/>
    </row>
    <row r="3849" spans="31:31" ht="15.75" x14ac:dyDescent="0.3">
      <c r="AE3849" s="71"/>
    </row>
    <row r="3850" spans="31:31" ht="15.75" x14ac:dyDescent="0.3">
      <c r="AE3850" s="71"/>
    </row>
    <row r="3851" spans="31:31" ht="15.75" x14ac:dyDescent="0.3">
      <c r="AE3851" s="71"/>
    </row>
    <row r="3852" spans="31:31" ht="15.75" x14ac:dyDescent="0.3">
      <c r="AE3852" s="71"/>
    </row>
    <row r="3853" spans="31:31" ht="15.75" x14ac:dyDescent="0.3">
      <c r="AE3853" s="71"/>
    </row>
    <row r="3854" spans="31:31" ht="15.75" x14ac:dyDescent="0.3">
      <c r="AE3854" s="71"/>
    </row>
    <row r="3855" spans="31:31" ht="15.75" x14ac:dyDescent="0.3">
      <c r="AE3855" s="71"/>
    </row>
    <row r="3856" spans="31:31" ht="15.75" x14ac:dyDescent="0.3">
      <c r="AE3856" s="71"/>
    </row>
    <row r="3857" spans="31:31" ht="15.75" x14ac:dyDescent="0.3">
      <c r="AE3857" s="71"/>
    </row>
    <row r="3858" spans="31:31" ht="15.75" x14ac:dyDescent="0.3">
      <c r="AE3858" s="71"/>
    </row>
    <row r="3859" spans="31:31" ht="15.75" x14ac:dyDescent="0.3">
      <c r="AE3859" s="71"/>
    </row>
    <row r="3860" spans="31:31" ht="15.75" x14ac:dyDescent="0.3">
      <c r="AE3860" s="71"/>
    </row>
    <row r="3861" spans="31:31" ht="15.75" x14ac:dyDescent="0.3">
      <c r="AE3861" s="71"/>
    </row>
    <row r="3862" spans="31:31" ht="15.75" x14ac:dyDescent="0.3">
      <c r="AE3862" s="71"/>
    </row>
    <row r="3863" spans="31:31" ht="15.75" x14ac:dyDescent="0.3">
      <c r="AE3863" s="71"/>
    </row>
    <row r="3864" spans="31:31" ht="15.75" x14ac:dyDescent="0.3">
      <c r="AE3864" s="71"/>
    </row>
    <row r="3865" spans="31:31" ht="15.75" x14ac:dyDescent="0.3">
      <c r="AE3865" s="71"/>
    </row>
    <row r="3866" spans="31:31" ht="15.75" x14ac:dyDescent="0.3">
      <c r="AE3866" s="71"/>
    </row>
    <row r="3867" spans="31:31" ht="15.75" x14ac:dyDescent="0.3">
      <c r="AE3867" s="71"/>
    </row>
    <row r="3868" spans="31:31" ht="15.75" x14ac:dyDescent="0.3">
      <c r="AE3868" s="71"/>
    </row>
    <row r="3869" spans="31:31" ht="15.75" x14ac:dyDescent="0.3">
      <c r="AE3869" s="71"/>
    </row>
    <row r="3870" spans="31:31" ht="15.75" x14ac:dyDescent="0.3">
      <c r="AE3870" s="71"/>
    </row>
    <row r="3871" spans="31:31" ht="15.75" x14ac:dyDescent="0.3">
      <c r="AE3871" s="71"/>
    </row>
    <row r="3872" spans="31:31" ht="15.75" x14ac:dyDescent="0.3">
      <c r="AE3872" s="71"/>
    </row>
    <row r="3873" spans="31:31" ht="15.75" x14ac:dyDescent="0.3">
      <c r="AE3873" s="71"/>
    </row>
    <row r="3874" spans="31:31" ht="15.75" x14ac:dyDescent="0.3">
      <c r="AE3874" s="71"/>
    </row>
    <row r="3875" spans="31:31" ht="15.75" x14ac:dyDescent="0.3">
      <c r="AE3875" s="71"/>
    </row>
    <row r="3876" spans="31:31" ht="15.75" x14ac:dyDescent="0.3">
      <c r="AE3876" s="71"/>
    </row>
    <row r="3877" spans="31:31" ht="15.75" x14ac:dyDescent="0.3">
      <c r="AE3877" s="71"/>
    </row>
    <row r="3878" spans="31:31" ht="15.75" x14ac:dyDescent="0.3">
      <c r="AE3878" s="71"/>
    </row>
    <row r="3879" spans="31:31" ht="15.75" x14ac:dyDescent="0.3">
      <c r="AE3879" s="71"/>
    </row>
    <row r="3880" spans="31:31" ht="15.75" x14ac:dyDescent="0.3">
      <c r="AE3880" s="71"/>
    </row>
    <row r="3881" spans="31:31" ht="15.75" x14ac:dyDescent="0.3">
      <c r="AE3881" s="71"/>
    </row>
    <row r="3882" spans="31:31" ht="15.75" x14ac:dyDescent="0.3">
      <c r="AE3882" s="71"/>
    </row>
    <row r="3883" spans="31:31" ht="15.75" x14ac:dyDescent="0.3">
      <c r="AE3883" s="71"/>
    </row>
    <row r="3884" spans="31:31" ht="15.75" x14ac:dyDescent="0.3">
      <c r="AE3884" s="71"/>
    </row>
    <row r="3885" spans="31:31" ht="15.75" x14ac:dyDescent="0.3">
      <c r="AE3885" s="71"/>
    </row>
    <row r="3886" spans="31:31" ht="15.75" x14ac:dyDescent="0.3">
      <c r="AE3886" s="71"/>
    </row>
    <row r="3887" spans="31:31" ht="15.75" x14ac:dyDescent="0.3">
      <c r="AE3887" s="71"/>
    </row>
    <row r="3888" spans="31:31" ht="15.75" x14ac:dyDescent="0.3">
      <c r="AE3888" s="71"/>
    </row>
    <row r="3889" spans="31:31" ht="15.75" x14ac:dyDescent="0.3">
      <c r="AE3889" s="71"/>
    </row>
    <row r="3890" spans="31:31" ht="15.75" x14ac:dyDescent="0.3">
      <c r="AE3890" s="71"/>
    </row>
    <row r="3891" spans="31:31" ht="15.75" x14ac:dyDescent="0.3">
      <c r="AE3891" s="71"/>
    </row>
    <row r="3892" spans="31:31" ht="15.75" x14ac:dyDescent="0.3">
      <c r="AE3892" s="71"/>
    </row>
    <row r="3893" spans="31:31" ht="15.75" x14ac:dyDescent="0.3">
      <c r="AE3893" s="71"/>
    </row>
    <row r="3894" spans="31:31" ht="15.75" x14ac:dyDescent="0.3">
      <c r="AE3894" s="71"/>
    </row>
    <row r="3895" spans="31:31" ht="15.75" x14ac:dyDescent="0.3">
      <c r="AE3895" s="71"/>
    </row>
    <row r="3896" spans="31:31" ht="15.75" x14ac:dyDescent="0.3">
      <c r="AE3896" s="71"/>
    </row>
    <row r="3897" spans="31:31" ht="15.75" x14ac:dyDescent="0.3">
      <c r="AE3897" s="71"/>
    </row>
    <row r="3898" spans="31:31" ht="15.75" x14ac:dyDescent="0.3">
      <c r="AE3898" s="71"/>
    </row>
    <row r="3899" spans="31:31" ht="15.75" x14ac:dyDescent="0.3">
      <c r="AE3899" s="71"/>
    </row>
    <row r="3900" spans="31:31" ht="15.75" x14ac:dyDescent="0.3">
      <c r="AE3900" s="71"/>
    </row>
    <row r="3901" spans="31:31" ht="15.75" x14ac:dyDescent="0.3">
      <c r="AE3901" s="71"/>
    </row>
    <row r="3902" spans="31:31" ht="15.75" x14ac:dyDescent="0.3">
      <c r="AE3902" s="71"/>
    </row>
    <row r="3903" spans="31:31" ht="15.75" x14ac:dyDescent="0.3">
      <c r="AE3903" s="71"/>
    </row>
    <row r="3904" spans="31:31" ht="15.75" x14ac:dyDescent="0.3">
      <c r="AE3904" s="71"/>
    </row>
    <row r="3905" spans="31:31" ht="15.75" x14ac:dyDescent="0.3">
      <c r="AE3905" s="71"/>
    </row>
    <row r="3906" spans="31:31" ht="15.75" x14ac:dyDescent="0.3">
      <c r="AE3906" s="71"/>
    </row>
    <row r="3907" spans="31:31" ht="15.75" x14ac:dyDescent="0.3">
      <c r="AE3907" s="71"/>
    </row>
    <row r="3908" spans="31:31" ht="15.75" x14ac:dyDescent="0.3">
      <c r="AE3908" s="71"/>
    </row>
    <row r="3909" spans="31:31" ht="15.75" x14ac:dyDescent="0.3">
      <c r="AE3909" s="71"/>
    </row>
    <row r="3910" spans="31:31" ht="15.75" x14ac:dyDescent="0.3">
      <c r="AE3910" s="71"/>
    </row>
    <row r="3911" spans="31:31" ht="15.75" x14ac:dyDescent="0.3">
      <c r="AE3911" s="71"/>
    </row>
    <row r="3912" spans="31:31" ht="15.75" x14ac:dyDescent="0.3">
      <c r="AE3912" s="71"/>
    </row>
    <row r="3913" spans="31:31" ht="15.75" x14ac:dyDescent="0.3">
      <c r="AE3913" s="71"/>
    </row>
    <row r="3914" spans="31:31" ht="15.75" x14ac:dyDescent="0.3">
      <c r="AE3914" s="71"/>
    </row>
    <row r="3915" spans="31:31" ht="15.75" x14ac:dyDescent="0.3">
      <c r="AE3915" s="71"/>
    </row>
    <row r="3916" spans="31:31" ht="15.75" x14ac:dyDescent="0.3">
      <c r="AE3916" s="71"/>
    </row>
    <row r="3917" spans="31:31" ht="15.75" x14ac:dyDescent="0.3">
      <c r="AE3917" s="71"/>
    </row>
    <row r="3918" spans="31:31" ht="15.75" x14ac:dyDescent="0.3">
      <c r="AE3918" s="71"/>
    </row>
    <row r="3919" spans="31:31" ht="15.75" x14ac:dyDescent="0.3">
      <c r="AE3919" s="71"/>
    </row>
    <row r="3920" spans="31:31" ht="15.75" x14ac:dyDescent="0.3">
      <c r="AE3920" s="71"/>
    </row>
    <row r="3921" spans="31:31" ht="15.75" x14ac:dyDescent="0.3">
      <c r="AE3921" s="71"/>
    </row>
    <row r="3922" spans="31:31" ht="15.75" x14ac:dyDescent="0.3">
      <c r="AE3922" s="71"/>
    </row>
    <row r="3923" spans="31:31" ht="15.75" x14ac:dyDescent="0.3">
      <c r="AE3923" s="71"/>
    </row>
    <row r="3924" spans="31:31" ht="15.75" x14ac:dyDescent="0.3">
      <c r="AE3924" s="71"/>
    </row>
    <row r="3925" spans="31:31" ht="15.75" x14ac:dyDescent="0.3">
      <c r="AE3925" s="71"/>
    </row>
    <row r="3926" spans="31:31" ht="15.75" x14ac:dyDescent="0.3">
      <c r="AE3926" s="71"/>
    </row>
    <row r="3927" spans="31:31" ht="15.75" x14ac:dyDescent="0.3">
      <c r="AE3927" s="71"/>
    </row>
    <row r="3928" spans="31:31" ht="15.75" x14ac:dyDescent="0.3">
      <c r="AE3928" s="71"/>
    </row>
    <row r="3929" spans="31:31" ht="15.75" x14ac:dyDescent="0.3">
      <c r="AE3929" s="71"/>
    </row>
    <row r="3930" spans="31:31" ht="15.75" x14ac:dyDescent="0.3">
      <c r="AE3930" s="71"/>
    </row>
    <row r="3931" spans="31:31" ht="15.75" x14ac:dyDescent="0.3">
      <c r="AE3931" s="71"/>
    </row>
    <row r="3932" spans="31:31" ht="15.75" x14ac:dyDescent="0.3">
      <c r="AE3932" s="71"/>
    </row>
    <row r="3933" spans="31:31" ht="15.75" x14ac:dyDescent="0.3">
      <c r="AE3933" s="71"/>
    </row>
    <row r="3934" spans="31:31" ht="15.75" x14ac:dyDescent="0.3">
      <c r="AE3934" s="71"/>
    </row>
    <row r="3935" spans="31:31" ht="15.75" x14ac:dyDescent="0.3">
      <c r="AE3935" s="71"/>
    </row>
    <row r="3936" spans="31:31" ht="15.75" x14ac:dyDescent="0.3">
      <c r="AE3936" s="71"/>
    </row>
    <row r="3937" spans="31:31" ht="15.75" x14ac:dyDescent="0.3">
      <c r="AE3937" s="71"/>
    </row>
    <row r="3938" spans="31:31" ht="15.75" x14ac:dyDescent="0.3">
      <c r="AE3938" s="71"/>
    </row>
    <row r="3939" spans="31:31" ht="15.75" x14ac:dyDescent="0.3">
      <c r="AE3939" s="71"/>
    </row>
    <row r="3940" spans="31:31" ht="15.75" x14ac:dyDescent="0.3">
      <c r="AE3940" s="71"/>
    </row>
    <row r="3941" spans="31:31" ht="15.75" x14ac:dyDescent="0.3">
      <c r="AE3941" s="71"/>
    </row>
    <row r="3942" spans="31:31" ht="15.75" x14ac:dyDescent="0.3">
      <c r="AE3942" s="71"/>
    </row>
    <row r="3943" spans="31:31" ht="15.75" x14ac:dyDescent="0.3">
      <c r="AE3943" s="71"/>
    </row>
    <row r="3944" spans="31:31" ht="15.75" x14ac:dyDescent="0.3">
      <c r="AE3944" s="71"/>
    </row>
    <row r="3945" spans="31:31" ht="15.75" x14ac:dyDescent="0.3">
      <c r="AE3945" s="71"/>
    </row>
    <row r="3946" spans="31:31" ht="15.75" x14ac:dyDescent="0.3">
      <c r="AE3946" s="71"/>
    </row>
    <row r="3947" spans="31:31" ht="15.75" x14ac:dyDescent="0.3">
      <c r="AE3947" s="71"/>
    </row>
    <row r="3948" spans="31:31" ht="15.75" x14ac:dyDescent="0.3">
      <c r="AE3948" s="71"/>
    </row>
    <row r="3949" spans="31:31" ht="15.75" x14ac:dyDescent="0.3">
      <c r="AE3949" s="71"/>
    </row>
    <row r="3950" spans="31:31" ht="15.75" x14ac:dyDescent="0.3">
      <c r="AE3950" s="71"/>
    </row>
    <row r="3951" spans="31:31" ht="15.75" x14ac:dyDescent="0.3">
      <c r="AE3951" s="71"/>
    </row>
    <row r="3952" spans="31:31" ht="15.75" x14ac:dyDescent="0.3">
      <c r="AE3952" s="71"/>
    </row>
    <row r="3953" spans="31:31" ht="15.75" x14ac:dyDescent="0.3">
      <c r="AE3953" s="71"/>
    </row>
    <row r="3954" spans="31:31" ht="15.75" x14ac:dyDescent="0.3">
      <c r="AE3954" s="71"/>
    </row>
    <row r="3955" spans="31:31" ht="15.75" x14ac:dyDescent="0.3">
      <c r="AE3955" s="71"/>
    </row>
    <row r="3956" spans="31:31" ht="15.75" x14ac:dyDescent="0.3">
      <c r="AE3956" s="71"/>
    </row>
    <row r="3957" spans="31:31" ht="15.75" x14ac:dyDescent="0.3">
      <c r="AE3957" s="71"/>
    </row>
    <row r="3958" spans="31:31" ht="15.75" x14ac:dyDescent="0.3">
      <c r="AE3958" s="71"/>
    </row>
    <row r="3959" spans="31:31" ht="15.75" x14ac:dyDescent="0.3">
      <c r="AE3959" s="71"/>
    </row>
    <row r="3960" spans="31:31" ht="15.75" x14ac:dyDescent="0.3">
      <c r="AE3960" s="71"/>
    </row>
    <row r="3961" spans="31:31" ht="15.75" x14ac:dyDescent="0.3">
      <c r="AE3961" s="71"/>
    </row>
    <row r="3962" spans="31:31" ht="15.75" x14ac:dyDescent="0.3">
      <c r="AE3962" s="71"/>
    </row>
    <row r="3963" spans="31:31" ht="15.75" x14ac:dyDescent="0.3">
      <c r="AE3963" s="71"/>
    </row>
    <row r="3964" spans="31:31" ht="15.75" x14ac:dyDescent="0.3">
      <c r="AE3964" s="71"/>
    </row>
    <row r="3965" spans="31:31" ht="15.75" x14ac:dyDescent="0.3">
      <c r="AE3965" s="71"/>
    </row>
    <row r="3966" spans="31:31" ht="15.75" x14ac:dyDescent="0.3">
      <c r="AE3966" s="71"/>
    </row>
    <row r="3967" spans="31:31" ht="15.75" x14ac:dyDescent="0.3">
      <c r="AE3967" s="71"/>
    </row>
    <row r="3968" spans="31:31" ht="15.75" x14ac:dyDescent="0.3">
      <c r="AE3968" s="71"/>
    </row>
    <row r="3969" spans="31:31" ht="15.75" x14ac:dyDescent="0.3">
      <c r="AE3969" s="71"/>
    </row>
    <row r="3970" spans="31:31" ht="15.75" x14ac:dyDescent="0.3">
      <c r="AE3970" s="71"/>
    </row>
    <row r="3971" spans="31:31" ht="15.75" x14ac:dyDescent="0.3">
      <c r="AE3971" s="71"/>
    </row>
    <row r="3972" spans="31:31" ht="15.75" x14ac:dyDescent="0.3">
      <c r="AE3972" s="71"/>
    </row>
    <row r="3973" spans="31:31" ht="15.75" x14ac:dyDescent="0.3">
      <c r="AE3973" s="71"/>
    </row>
    <row r="3974" spans="31:31" ht="15.75" x14ac:dyDescent="0.3">
      <c r="AE3974" s="71"/>
    </row>
    <row r="3975" spans="31:31" ht="15.75" x14ac:dyDescent="0.3">
      <c r="AE3975" s="71"/>
    </row>
    <row r="3976" spans="31:31" ht="15.75" x14ac:dyDescent="0.3">
      <c r="AE3976" s="71"/>
    </row>
    <row r="3977" spans="31:31" ht="15.75" x14ac:dyDescent="0.3">
      <c r="AE3977" s="71"/>
    </row>
    <row r="3978" spans="31:31" ht="15.75" x14ac:dyDescent="0.3">
      <c r="AE3978" s="71"/>
    </row>
    <row r="3979" spans="31:31" ht="15.75" x14ac:dyDescent="0.3">
      <c r="AE3979" s="71"/>
    </row>
    <row r="3980" spans="31:31" ht="15.75" x14ac:dyDescent="0.3">
      <c r="AE3980" s="71"/>
    </row>
    <row r="3981" spans="31:31" ht="15.75" x14ac:dyDescent="0.3">
      <c r="AE3981" s="71"/>
    </row>
    <row r="3982" spans="31:31" ht="15.75" x14ac:dyDescent="0.3">
      <c r="AE3982" s="71"/>
    </row>
    <row r="3983" spans="31:31" ht="15.75" x14ac:dyDescent="0.3">
      <c r="AE3983" s="71"/>
    </row>
    <row r="3984" spans="31:31" ht="15.75" x14ac:dyDescent="0.3">
      <c r="AE3984" s="71"/>
    </row>
    <row r="3985" spans="31:31" ht="15.75" x14ac:dyDescent="0.3">
      <c r="AE3985" s="71"/>
    </row>
    <row r="3986" spans="31:31" ht="15.75" x14ac:dyDescent="0.3">
      <c r="AE3986" s="71"/>
    </row>
    <row r="3987" spans="31:31" ht="15.75" x14ac:dyDescent="0.3">
      <c r="AE3987" s="71"/>
    </row>
    <row r="3988" spans="31:31" ht="15.75" x14ac:dyDescent="0.3">
      <c r="AE3988" s="71"/>
    </row>
    <row r="3989" spans="31:31" ht="15.75" x14ac:dyDescent="0.3">
      <c r="AE3989" s="71"/>
    </row>
    <row r="3990" spans="31:31" ht="15.75" x14ac:dyDescent="0.3">
      <c r="AE3990" s="71"/>
    </row>
    <row r="3991" spans="31:31" ht="15.75" x14ac:dyDescent="0.3">
      <c r="AE3991" s="71"/>
    </row>
    <row r="3992" spans="31:31" ht="15.75" x14ac:dyDescent="0.3">
      <c r="AE3992" s="71"/>
    </row>
    <row r="3993" spans="31:31" ht="15.75" x14ac:dyDescent="0.3">
      <c r="AE3993" s="71"/>
    </row>
    <row r="3994" spans="31:31" ht="15.75" x14ac:dyDescent="0.3">
      <c r="AE3994" s="71"/>
    </row>
    <row r="3995" spans="31:31" ht="15.75" x14ac:dyDescent="0.3">
      <c r="AE3995" s="71"/>
    </row>
    <row r="3996" spans="31:31" ht="15.75" x14ac:dyDescent="0.3">
      <c r="AE3996" s="71"/>
    </row>
    <row r="3997" spans="31:31" ht="15.75" x14ac:dyDescent="0.3">
      <c r="AE3997" s="71"/>
    </row>
    <row r="3998" spans="31:31" ht="15.75" x14ac:dyDescent="0.3">
      <c r="AE3998" s="71"/>
    </row>
    <row r="3999" spans="31:31" ht="15.75" x14ac:dyDescent="0.3">
      <c r="AE3999" s="71"/>
    </row>
    <row r="4000" spans="31:31" ht="15.75" x14ac:dyDescent="0.3">
      <c r="AE4000" s="71"/>
    </row>
    <row r="4001" spans="31:31" ht="15.75" x14ac:dyDescent="0.3">
      <c r="AE4001" s="71"/>
    </row>
    <row r="4002" spans="31:31" ht="15.75" x14ac:dyDescent="0.3">
      <c r="AE4002" s="71"/>
    </row>
    <row r="4003" spans="31:31" ht="15.75" x14ac:dyDescent="0.3">
      <c r="AE4003" s="71"/>
    </row>
    <row r="4004" spans="31:31" ht="15.75" x14ac:dyDescent="0.3">
      <c r="AE4004" s="71"/>
    </row>
    <row r="4005" spans="31:31" ht="15.75" x14ac:dyDescent="0.3">
      <c r="AE4005" s="71"/>
    </row>
    <row r="4006" spans="31:31" ht="15.75" x14ac:dyDescent="0.3">
      <c r="AE4006" s="71"/>
    </row>
    <row r="4007" spans="31:31" ht="15.75" x14ac:dyDescent="0.3">
      <c r="AE4007" s="71"/>
    </row>
    <row r="4008" spans="31:31" ht="15.75" x14ac:dyDescent="0.3">
      <c r="AE4008" s="71"/>
    </row>
    <row r="4009" spans="31:31" ht="15.75" x14ac:dyDescent="0.3">
      <c r="AE4009" s="71"/>
    </row>
    <row r="4010" spans="31:31" ht="15.75" x14ac:dyDescent="0.3">
      <c r="AE4010" s="71"/>
    </row>
    <row r="4011" spans="31:31" ht="15.75" x14ac:dyDescent="0.3">
      <c r="AE4011" s="71"/>
    </row>
    <row r="4012" spans="31:31" ht="15.75" x14ac:dyDescent="0.3">
      <c r="AE4012" s="71"/>
    </row>
    <row r="4013" spans="31:31" ht="15.75" x14ac:dyDescent="0.3">
      <c r="AE4013" s="71"/>
    </row>
    <row r="4014" spans="31:31" ht="15.75" x14ac:dyDescent="0.3">
      <c r="AE4014" s="71"/>
    </row>
    <row r="4015" spans="31:31" ht="15.75" x14ac:dyDescent="0.3">
      <c r="AE4015" s="71"/>
    </row>
    <row r="4016" spans="31:31" ht="15.75" x14ac:dyDescent="0.3">
      <c r="AE4016" s="71"/>
    </row>
    <row r="4017" spans="31:31" ht="15.75" x14ac:dyDescent="0.3">
      <c r="AE4017" s="71"/>
    </row>
    <row r="4018" spans="31:31" ht="15.75" x14ac:dyDescent="0.3">
      <c r="AE4018" s="71"/>
    </row>
    <row r="4019" spans="31:31" ht="15.75" x14ac:dyDescent="0.3">
      <c r="AE4019" s="71"/>
    </row>
    <row r="4020" spans="31:31" ht="15.75" x14ac:dyDescent="0.3">
      <c r="AE4020" s="71"/>
    </row>
    <row r="4021" spans="31:31" ht="15.75" x14ac:dyDescent="0.3">
      <c r="AE4021" s="71"/>
    </row>
    <row r="4022" spans="31:31" ht="15.75" x14ac:dyDescent="0.3">
      <c r="AE4022" s="71"/>
    </row>
    <row r="4023" spans="31:31" ht="15.75" x14ac:dyDescent="0.3">
      <c r="AE4023" s="71"/>
    </row>
    <row r="4024" spans="31:31" ht="15.75" x14ac:dyDescent="0.3">
      <c r="AE4024" s="71"/>
    </row>
    <row r="4025" spans="31:31" ht="15.75" x14ac:dyDescent="0.3">
      <c r="AE4025" s="71"/>
    </row>
    <row r="4026" spans="31:31" ht="15.75" x14ac:dyDescent="0.3">
      <c r="AE4026" s="71"/>
    </row>
    <row r="4027" spans="31:31" ht="15.75" x14ac:dyDescent="0.3">
      <c r="AE4027" s="71"/>
    </row>
    <row r="4028" spans="31:31" ht="15.75" x14ac:dyDescent="0.3">
      <c r="AE4028" s="71"/>
    </row>
    <row r="4029" spans="31:31" ht="15.75" x14ac:dyDescent="0.3">
      <c r="AE4029" s="71"/>
    </row>
    <row r="4030" spans="31:31" ht="15.75" x14ac:dyDescent="0.3">
      <c r="AE4030" s="71"/>
    </row>
    <row r="4031" spans="31:31" ht="15.75" x14ac:dyDescent="0.3">
      <c r="AE4031" s="71"/>
    </row>
    <row r="4032" spans="31:31" ht="15.75" x14ac:dyDescent="0.3">
      <c r="AE4032" s="71"/>
    </row>
    <row r="4033" spans="31:31" ht="15.75" x14ac:dyDescent="0.3">
      <c r="AE4033" s="71"/>
    </row>
    <row r="4034" spans="31:31" ht="15.75" x14ac:dyDescent="0.3">
      <c r="AE4034" s="71"/>
    </row>
    <row r="4035" spans="31:31" ht="15.75" x14ac:dyDescent="0.3">
      <c r="AE4035" s="71"/>
    </row>
    <row r="4036" spans="31:31" ht="15.75" x14ac:dyDescent="0.3">
      <c r="AE4036" s="71"/>
    </row>
    <row r="4037" spans="31:31" ht="15.75" x14ac:dyDescent="0.3">
      <c r="AE4037" s="71"/>
    </row>
    <row r="4038" spans="31:31" ht="15.75" x14ac:dyDescent="0.3">
      <c r="AE4038" s="71"/>
    </row>
    <row r="4039" spans="31:31" ht="15.75" x14ac:dyDescent="0.3">
      <c r="AE4039" s="71"/>
    </row>
    <row r="4040" spans="31:31" ht="15.75" x14ac:dyDescent="0.3">
      <c r="AE4040" s="71"/>
    </row>
    <row r="4041" spans="31:31" ht="15.75" x14ac:dyDescent="0.3">
      <c r="AE4041" s="71"/>
    </row>
    <row r="4042" spans="31:31" ht="15.75" x14ac:dyDescent="0.3">
      <c r="AE4042" s="71"/>
    </row>
    <row r="4043" spans="31:31" ht="15.75" x14ac:dyDescent="0.3">
      <c r="AE4043" s="71"/>
    </row>
    <row r="4044" spans="31:31" ht="15.75" x14ac:dyDescent="0.3">
      <c r="AE4044" s="71"/>
    </row>
    <row r="4045" spans="31:31" ht="15.75" x14ac:dyDescent="0.3">
      <c r="AE4045" s="71"/>
    </row>
    <row r="4046" spans="31:31" ht="15.75" x14ac:dyDescent="0.3">
      <c r="AE4046" s="71"/>
    </row>
    <row r="4047" spans="31:31" ht="15.75" x14ac:dyDescent="0.3">
      <c r="AE4047" s="71"/>
    </row>
    <row r="4048" spans="31:31" ht="15.75" x14ac:dyDescent="0.3">
      <c r="AE4048" s="71"/>
    </row>
    <row r="4049" spans="31:31" ht="15.75" x14ac:dyDescent="0.3">
      <c r="AE4049" s="71"/>
    </row>
    <row r="4050" spans="31:31" ht="15.75" x14ac:dyDescent="0.3">
      <c r="AE4050" s="71"/>
    </row>
    <row r="4051" spans="31:31" ht="15.75" x14ac:dyDescent="0.3">
      <c r="AE4051" s="71"/>
    </row>
    <row r="4052" spans="31:31" ht="15.75" x14ac:dyDescent="0.3">
      <c r="AE4052" s="71"/>
    </row>
    <row r="4053" spans="31:31" ht="15.75" x14ac:dyDescent="0.3">
      <c r="AE4053" s="71"/>
    </row>
    <row r="4054" spans="31:31" ht="15.75" x14ac:dyDescent="0.3">
      <c r="AE4054" s="71"/>
    </row>
    <row r="4055" spans="31:31" ht="15.75" x14ac:dyDescent="0.3">
      <c r="AE4055" s="71"/>
    </row>
    <row r="4056" spans="31:31" ht="15.75" x14ac:dyDescent="0.3">
      <c r="AE4056" s="71"/>
    </row>
    <row r="4057" spans="31:31" ht="15.75" x14ac:dyDescent="0.3">
      <c r="AE4057" s="71"/>
    </row>
    <row r="4058" spans="31:31" ht="15.75" x14ac:dyDescent="0.3">
      <c r="AE4058" s="71"/>
    </row>
    <row r="4059" spans="31:31" ht="15.75" x14ac:dyDescent="0.3">
      <c r="AE4059" s="71"/>
    </row>
    <row r="4060" spans="31:31" ht="15.75" x14ac:dyDescent="0.3">
      <c r="AE4060" s="71"/>
    </row>
    <row r="4061" spans="31:31" ht="15.75" x14ac:dyDescent="0.3">
      <c r="AE4061" s="71"/>
    </row>
    <row r="4062" spans="31:31" ht="15.75" x14ac:dyDescent="0.3">
      <c r="AE4062" s="71"/>
    </row>
    <row r="4063" spans="31:31" ht="15.75" x14ac:dyDescent="0.3">
      <c r="AE4063" s="71"/>
    </row>
    <row r="4064" spans="31:31" ht="15.75" x14ac:dyDescent="0.3">
      <c r="AE4064" s="71"/>
    </row>
    <row r="4065" spans="31:31" ht="15.75" x14ac:dyDescent="0.3">
      <c r="AE4065" s="71"/>
    </row>
    <row r="4066" spans="31:31" ht="15.75" x14ac:dyDescent="0.3">
      <c r="AE4066" s="71"/>
    </row>
    <row r="4067" spans="31:31" ht="15.75" x14ac:dyDescent="0.3">
      <c r="AE4067" s="71"/>
    </row>
    <row r="4068" spans="31:31" ht="15.75" x14ac:dyDescent="0.3">
      <c r="AE4068" s="71"/>
    </row>
    <row r="4069" spans="31:31" ht="15.75" x14ac:dyDescent="0.3">
      <c r="AE4069" s="71"/>
    </row>
    <row r="4070" spans="31:31" ht="15.75" x14ac:dyDescent="0.3">
      <c r="AE4070" s="71"/>
    </row>
    <row r="4071" spans="31:31" ht="15.75" x14ac:dyDescent="0.3">
      <c r="AE4071" s="71"/>
    </row>
    <row r="4072" spans="31:31" ht="15.75" x14ac:dyDescent="0.3">
      <c r="AE4072" s="71"/>
    </row>
    <row r="4073" spans="31:31" ht="15.75" x14ac:dyDescent="0.3">
      <c r="AE4073" s="71"/>
    </row>
    <row r="4074" spans="31:31" ht="15.75" x14ac:dyDescent="0.3">
      <c r="AE4074" s="71"/>
    </row>
    <row r="4075" spans="31:31" ht="15.75" x14ac:dyDescent="0.3">
      <c r="AE4075" s="71"/>
    </row>
    <row r="4076" spans="31:31" ht="15.75" x14ac:dyDescent="0.3">
      <c r="AE4076" s="71"/>
    </row>
    <row r="4077" spans="31:31" ht="15.75" x14ac:dyDescent="0.3">
      <c r="AE4077" s="71"/>
    </row>
    <row r="4078" spans="31:31" ht="15.75" x14ac:dyDescent="0.3">
      <c r="AE4078" s="71"/>
    </row>
    <row r="4079" spans="31:31" ht="15.75" x14ac:dyDescent="0.3">
      <c r="AE4079" s="71"/>
    </row>
    <row r="4080" spans="31:31" ht="15.75" x14ac:dyDescent="0.3">
      <c r="AE4080" s="71"/>
    </row>
    <row r="4081" spans="31:31" ht="15.75" x14ac:dyDescent="0.3">
      <c r="AE4081" s="71"/>
    </row>
    <row r="4082" spans="31:31" ht="15.75" x14ac:dyDescent="0.3">
      <c r="AE4082" s="71"/>
    </row>
    <row r="4083" spans="31:31" ht="15.75" x14ac:dyDescent="0.3">
      <c r="AE4083" s="71"/>
    </row>
    <row r="4084" spans="31:31" ht="15.75" x14ac:dyDescent="0.3">
      <c r="AE4084" s="71"/>
    </row>
    <row r="4085" spans="31:31" ht="15.75" x14ac:dyDescent="0.3">
      <c r="AE4085" s="71"/>
    </row>
    <row r="4086" spans="31:31" ht="15.75" x14ac:dyDescent="0.3">
      <c r="AE4086" s="71"/>
    </row>
    <row r="4087" spans="31:31" ht="15.75" x14ac:dyDescent="0.3">
      <c r="AE4087" s="71"/>
    </row>
    <row r="4088" spans="31:31" ht="15.75" x14ac:dyDescent="0.3">
      <c r="AE4088" s="71"/>
    </row>
    <row r="4089" spans="31:31" ht="15.75" x14ac:dyDescent="0.3">
      <c r="AE4089" s="71"/>
    </row>
    <row r="4090" spans="31:31" ht="15.75" x14ac:dyDescent="0.3">
      <c r="AE4090" s="71"/>
    </row>
    <row r="4091" spans="31:31" ht="15.75" x14ac:dyDescent="0.3">
      <c r="AE4091" s="71"/>
    </row>
    <row r="4092" spans="31:31" ht="15.75" x14ac:dyDescent="0.3">
      <c r="AE4092" s="71"/>
    </row>
    <row r="4093" spans="31:31" ht="15.75" x14ac:dyDescent="0.3">
      <c r="AE4093" s="71"/>
    </row>
    <row r="4094" spans="31:31" ht="15.75" x14ac:dyDescent="0.3">
      <c r="AE4094" s="71"/>
    </row>
    <row r="4095" spans="31:31" ht="15.75" x14ac:dyDescent="0.3">
      <c r="AE4095" s="71"/>
    </row>
    <row r="4096" spans="31:31" ht="15.75" x14ac:dyDescent="0.3">
      <c r="AE4096" s="71"/>
    </row>
    <row r="4097" spans="31:31" ht="15.75" x14ac:dyDescent="0.3">
      <c r="AE4097" s="71"/>
    </row>
    <row r="4098" spans="31:31" ht="15.75" x14ac:dyDescent="0.3">
      <c r="AE4098" s="71"/>
    </row>
    <row r="4099" spans="31:31" ht="15.75" x14ac:dyDescent="0.3">
      <c r="AE4099" s="71"/>
    </row>
    <row r="4100" spans="31:31" ht="15.75" x14ac:dyDescent="0.3">
      <c r="AE4100" s="71"/>
    </row>
    <row r="4101" spans="31:31" ht="15.75" x14ac:dyDescent="0.3">
      <c r="AE4101" s="71"/>
    </row>
    <row r="4102" spans="31:31" ht="15.75" x14ac:dyDescent="0.3">
      <c r="AE4102" s="71"/>
    </row>
    <row r="4103" spans="31:31" ht="15.75" x14ac:dyDescent="0.3">
      <c r="AE4103" s="71"/>
    </row>
    <row r="4104" spans="31:31" ht="15.75" x14ac:dyDescent="0.3">
      <c r="AE4104" s="71"/>
    </row>
    <row r="4105" spans="31:31" ht="15.75" x14ac:dyDescent="0.3">
      <c r="AE4105" s="71"/>
    </row>
    <row r="4106" spans="31:31" ht="15.75" x14ac:dyDescent="0.3">
      <c r="AE4106" s="71"/>
    </row>
    <row r="4107" spans="31:31" ht="15.75" x14ac:dyDescent="0.3">
      <c r="AE4107" s="71"/>
    </row>
    <row r="4108" spans="31:31" ht="15.75" x14ac:dyDescent="0.3">
      <c r="AE4108" s="71"/>
    </row>
    <row r="4109" spans="31:31" ht="15.75" x14ac:dyDescent="0.3">
      <c r="AE4109" s="71"/>
    </row>
    <row r="4110" spans="31:31" ht="15.75" x14ac:dyDescent="0.3">
      <c r="AE4110" s="71"/>
    </row>
    <row r="4111" spans="31:31" ht="15.75" x14ac:dyDescent="0.3">
      <c r="AE4111" s="71"/>
    </row>
    <row r="4112" spans="31:31" ht="15.75" x14ac:dyDescent="0.3">
      <c r="AE4112" s="71"/>
    </row>
    <row r="4113" spans="31:31" ht="15.75" x14ac:dyDescent="0.3">
      <c r="AE4113" s="71"/>
    </row>
    <row r="4114" spans="31:31" ht="15.75" x14ac:dyDescent="0.3">
      <c r="AE4114" s="71"/>
    </row>
    <row r="4115" spans="31:31" ht="15.75" x14ac:dyDescent="0.3">
      <c r="AE4115" s="71"/>
    </row>
    <row r="4116" spans="31:31" ht="15.75" x14ac:dyDescent="0.3">
      <c r="AE4116" s="71"/>
    </row>
    <row r="4117" spans="31:31" ht="15.75" x14ac:dyDescent="0.3">
      <c r="AE4117" s="71"/>
    </row>
    <row r="4118" spans="31:31" ht="15.75" x14ac:dyDescent="0.3">
      <c r="AE4118" s="71"/>
    </row>
    <row r="4119" spans="31:31" ht="15.75" x14ac:dyDescent="0.3">
      <c r="AE4119" s="71"/>
    </row>
    <row r="4120" spans="31:31" ht="15.75" x14ac:dyDescent="0.3">
      <c r="AE4120" s="71"/>
    </row>
    <row r="4121" spans="31:31" ht="15.75" x14ac:dyDescent="0.3">
      <c r="AE4121" s="71"/>
    </row>
    <row r="4122" spans="31:31" ht="15.75" x14ac:dyDescent="0.3">
      <c r="AE4122" s="71"/>
    </row>
    <row r="4123" spans="31:31" ht="15.75" x14ac:dyDescent="0.3">
      <c r="AE4123" s="71"/>
    </row>
    <row r="4124" spans="31:31" ht="15.75" x14ac:dyDescent="0.3">
      <c r="AE4124" s="71"/>
    </row>
    <row r="4125" spans="31:31" ht="15.75" x14ac:dyDescent="0.3">
      <c r="AE4125" s="71"/>
    </row>
    <row r="4126" spans="31:31" ht="15.75" x14ac:dyDescent="0.3">
      <c r="AE4126" s="71"/>
    </row>
    <row r="4127" spans="31:31" ht="15.75" x14ac:dyDescent="0.3">
      <c r="AE4127" s="71"/>
    </row>
    <row r="4128" spans="31:31" ht="15.75" x14ac:dyDescent="0.3">
      <c r="AE4128" s="71"/>
    </row>
    <row r="4129" spans="31:31" ht="15.75" x14ac:dyDescent="0.3">
      <c r="AE4129" s="71"/>
    </row>
    <row r="4130" spans="31:31" ht="15.75" x14ac:dyDescent="0.3">
      <c r="AE4130" s="71"/>
    </row>
    <row r="4131" spans="31:31" ht="15.75" x14ac:dyDescent="0.3">
      <c r="AE4131" s="71"/>
    </row>
    <row r="4132" spans="31:31" ht="15.75" x14ac:dyDescent="0.3">
      <c r="AE4132" s="71"/>
    </row>
    <row r="4133" spans="31:31" ht="15.75" x14ac:dyDescent="0.3">
      <c r="AE4133" s="71"/>
    </row>
    <row r="4134" spans="31:31" ht="15.75" x14ac:dyDescent="0.3">
      <c r="AE4134" s="71"/>
    </row>
    <row r="4135" spans="31:31" ht="15.75" x14ac:dyDescent="0.3">
      <c r="AE4135" s="71"/>
    </row>
    <row r="4136" spans="31:31" ht="15.75" x14ac:dyDescent="0.3">
      <c r="AE4136" s="71"/>
    </row>
    <row r="4137" spans="31:31" ht="15.75" x14ac:dyDescent="0.3">
      <c r="AE4137" s="71"/>
    </row>
    <row r="4138" spans="31:31" ht="15.75" x14ac:dyDescent="0.3">
      <c r="AE4138" s="71"/>
    </row>
    <row r="4139" spans="31:31" ht="15.75" x14ac:dyDescent="0.3">
      <c r="AE4139" s="71"/>
    </row>
    <row r="4140" spans="31:31" ht="15.75" x14ac:dyDescent="0.3">
      <c r="AE4140" s="71"/>
    </row>
    <row r="4141" spans="31:31" ht="15.75" x14ac:dyDescent="0.3">
      <c r="AE4141" s="71"/>
    </row>
    <row r="4142" spans="31:31" ht="15.75" x14ac:dyDescent="0.3">
      <c r="AE4142" s="71"/>
    </row>
    <row r="4143" spans="31:31" ht="15.75" x14ac:dyDescent="0.3">
      <c r="AE4143" s="71"/>
    </row>
    <row r="4144" spans="31:31" ht="15.75" x14ac:dyDescent="0.3">
      <c r="AE4144" s="71"/>
    </row>
    <row r="4145" spans="31:31" ht="15.75" x14ac:dyDescent="0.3">
      <c r="AE4145" s="71"/>
    </row>
    <row r="4146" spans="31:31" ht="15.75" x14ac:dyDescent="0.3">
      <c r="AE4146" s="71"/>
    </row>
    <row r="4147" spans="31:31" ht="15.75" x14ac:dyDescent="0.3">
      <c r="AE4147" s="71"/>
    </row>
    <row r="4148" spans="31:31" ht="15.75" x14ac:dyDescent="0.3">
      <c r="AE4148" s="71"/>
    </row>
    <row r="4149" spans="31:31" ht="15.75" x14ac:dyDescent="0.3">
      <c r="AE4149" s="71"/>
    </row>
    <row r="4150" spans="31:31" ht="15.75" x14ac:dyDescent="0.3">
      <c r="AE4150" s="71"/>
    </row>
    <row r="4151" spans="31:31" ht="15.75" x14ac:dyDescent="0.3">
      <c r="AE4151" s="71"/>
    </row>
    <row r="4152" spans="31:31" ht="15.75" x14ac:dyDescent="0.3">
      <c r="AE4152" s="71"/>
    </row>
    <row r="4153" spans="31:31" ht="15.75" x14ac:dyDescent="0.3">
      <c r="AE4153" s="71"/>
    </row>
    <row r="4154" spans="31:31" ht="15.75" x14ac:dyDescent="0.3">
      <c r="AE4154" s="71"/>
    </row>
    <row r="4155" spans="31:31" ht="15.75" x14ac:dyDescent="0.3">
      <c r="AE4155" s="71"/>
    </row>
    <row r="4156" spans="31:31" ht="15.75" x14ac:dyDescent="0.3">
      <c r="AE4156" s="71"/>
    </row>
    <row r="4157" spans="31:31" ht="15.75" x14ac:dyDescent="0.3">
      <c r="AE4157" s="71"/>
    </row>
    <row r="4158" spans="31:31" ht="15.75" x14ac:dyDescent="0.3">
      <c r="AE4158" s="71"/>
    </row>
    <row r="4159" spans="31:31" ht="15.75" x14ac:dyDescent="0.3">
      <c r="AE4159" s="71"/>
    </row>
    <row r="4160" spans="31:31" ht="15.75" x14ac:dyDescent="0.3">
      <c r="AE4160" s="71"/>
    </row>
    <row r="4161" spans="31:31" ht="15.75" x14ac:dyDescent="0.3">
      <c r="AE4161" s="71"/>
    </row>
    <row r="4162" spans="31:31" ht="15.75" x14ac:dyDescent="0.3">
      <c r="AE4162" s="71"/>
    </row>
    <row r="4163" spans="31:31" ht="15.75" x14ac:dyDescent="0.3">
      <c r="AE4163" s="71"/>
    </row>
    <row r="4164" spans="31:31" ht="15.75" x14ac:dyDescent="0.3">
      <c r="AE4164" s="71"/>
    </row>
    <row r="4165" spans="31:31" ht="15.75" x14ac:dyDescent="0.3">
      <c r="AE4165" s="71"/>
    </row>
    <row r="4166" spans="31:31" ht="15.75" x14ac:dyDescent="0.3">
      <c r="AE4166" s="71"/>
    </row>
    <row r="4167" spans="31:31" ht="15.75" x14ac:dyDescent="0.3">
      <c r="AE4167" s="71"/>
    </row>
    <row r="4168" spans="31:31" ht="15.75" x14ac:dyDescent="0.3">
      <c r="AE4168" s="71"/>
    </row>
    <row r="4169" spans="31:31" ht="15.75" x14ac:dyDescent="0.3">
      <c r="AE4169" s="71"/>
    </row>
    <row r="4170" spans="31:31" ht="15.75" x14ac:dyDescent="0.3">
      <c r="AE4170" s="71"/>
    </row>
    <row r="4171" spans="31:31" ht="15.75" x14ac:dyDescent="0.3">
      <c r="AE4171" s="71"/>
    </row>
    <row r="4172" spans="31:31" ht="15.75" x14ac:dyDescent="0.3">
      <c r="AE4172" s="71"/>
    </row>
    <row r="4173" spans="31:31" ht="15.75" x14ac:dyDescent="0.3">
      <c r="AE4173" s="71"/>
    </row>
    <row r="4174" spans="31:31" ht="15.75" x14ac:dyDescent="0.3">
      <c r="AE4174" s="71"/>
    </row>
    <row r="4175" spans="31:31" ht="15.75" x14ac:dyDescent="0.3">
      <c r="AE4175" s="71"/>
    </row>
    <row r="4176" spans="31:31" ht="15.75" x14ac:dyDescent="0.3">
      <c r="AE4176" s="71"/>
    </row>
    <row r="4177" spans="31:31" ht="15.75" x14ac:dyDescent="0.3">
      <c r="AE4177" s="71"/>
    </row>
    <row r="4178" spans="31:31" ht="15.75" x14ac:dyDescent="0.3">
      <c r="AE4178" s="71"/>
    </row>
    <row r="4179" spans="31:31" ht="15.75" x14ac:dyDescent="0.3">
      <c r="AE4179" s="71"/>
    </row>
    <row r="4180" spans="31:31" ht="15.75" x14ac:dyDescent="0.3">
      <c r="AE4180" s="71"/>
    </row>
    <row r="4181" spans="31:31" ht="15.75" x14ac:dyDescent="0.3">
      <c r="AE4181" s="71"/>
    </row>
    <row r="4182" spans="31:31" ht="15.75" x14ac:dyDescent="0.3">
      <c r="AE4182" s="71"/>
    </row>
    <row r="4183" spans="31:31" ht="15.75" x14ac:dyDescent="0.3">
      <c r="AE4183" s="71"/>
    </row>
    <row r="4184" spans="31:31" ht="15.75" x14ac:dyDescent="0.3">
      <c r="AE4184" s="71"/>
    </row>
    <row r="4185" spans="31:31" ht="15.75" x14ac:dyDescent="0.3">
      <c r="AE4185" s="71"/>
    </row>
    <row r="4186" spans="31:31" ht="15.75" x14ac:dyDescent="0.3">
      <c r="AE4186" s="71"/>
    </row>
    <row r="4187" spans="31:31" ht="15.75" x14ac:dyDescent="0.3">
      <c r="AE4187" s="71"/>
    </row>
    <row r="4188" spans="31:31" ht="15.75" x14ac:dyDescent="0.3">
      <c r="AE4188" s="71"/>
    </row>
    <row r="4189" spans="31:31" ht="15.75" x14ac:dyDescent="0.3">
      <c r="AE4189" s="71"/>
    </row>
    <row r="4190" spans="31:31" ht="15.75" x14ac:dyDescent="0.3">
      <c r="AE4190" s="71"/>
    </row>
    <row r="4191" spans="31:31" ht="15.75" x14ac:dyDescent="0.3">
      <c r="AE4191" s="71"/>
    </row>
    <row r="4192" spans="31:31" ht="15.75" x14ac:dyDescent="0.3">
      <c r="AE4192" s="71"/>
    </row>
    <row r="4193" spans="31:31" ht="15.75" x14ac:dyDescent="0.3">
      <c r="AE4193" s="71"/>
    </row>
    <row r="4194" spans="31:31" ht="15.75" x14ac:dyDescent="0.3">
      <c r="AE4194" s="71"/>
    </row>
    <row r="4195" spans="31:31" ht="15.75" x14ac:dyDescent="0.3">
      <c r="AE4195" s="71"/>
    </row>
    <row r="4196" spans="31:31" ht="15.75" x14ac:dyDescent="0.3">
      <c r="AE4196" s="71"/>
    </row>
    <row r="4197" spans="31:31" ht="15.75" x14ac:dyDescent="0.3">
      <c r="AE4197" s="71"/>
    </row>
    <row r="4198" spans="31:31" ht="15.75" x14ac:dyDescent="0.3">
      <c r="AE4198" s="71"/>
    </row>
    <row r="4199" spans="31:31" ht="15.75" x14ac:dyDescent="0.3">
      <c r="AE4199" s="71"/>
    </row>
    <row r="4200" spans="31:31" ht="15.75" x14ac:dyDescent="0.3">
      <c r="AE4200" s="71"/>
    </row>
    <row r="4201" spans="31:31" ht="15.75" x14ac:dyDescent="0.3">
      <c r="AE4201" s="71"/>
    </row>
    <row r="4202" spans="31:31" ht="15.75" x14ac:dyDescent="0.3">
      <c r="AE4202" s="71"/>
    </row>
    <row r="4203" spans="31:31" ht="15.75" x14ac:dyDescent="0.3">
      <c r="AE4203" s="71"/>
    </row>
    <row r="4204" spans="31:31" ht="15.75" x14ac:dyDescent="0.3">
      <c r="AE4204" s="71"/>
    </row>
    <row r="4205" spans="31:31" ht="15.75" x14ac:dyDescent="0.3">
      <c r="AE4205" s="71"/>
    </row>
    <row r="4206" spans="31:31" ht="15.75" x14ac:dyDescent="0.3">
      <c r="AE4206" s="71"/>
    </row>
    <row r="4207" spans="31:31" ht="15.75" x14ac:dyDescent="0.3">
      <c r="AE4207" s="71"/>
    </row>
    <row r="4208" spans="31:31" ht="15.75" x14ac:dyDescent="0.3">
      <c r="AE4208" s="71"/>
    </row>
    <row r="4209" spans="31:31" ht="15.75" x14ac:dyDescent="0.3">
      <c r="AE4209" s="71"/>
    </row>
    <row r="4210" spans="31:31" ht="15.75" x14ac:dyDescent="0.3">
      <c r="AE4210" s="71"/>
    </row>
    <row r="4211" spans="31:31" ht="15.75" x14ac:dyDescent="0.3">
      <c r="AE4211" s="71"/>
    </row>
    <row r="4212" spans="31:31" ht="15.75" x14ac:dyDescent="0.3">
      <c r="AE4212" s="71"/>
    </row>
    <row r="4213" spans="31:31" ht="15.75" x14ac:dyDescent="0.3">
      <c r="AE4213" s="71"/>
    </row>
    <row r="4214" spans="31:31" ht="15.75" x14ac:dyDescent="0.3">
      <c r="AE4214" s="71"/>
    </row>
    <row r="4215" spans="31:31" ht="15.75" x14ac:dyDescent="0.3">
      <c r="AE4215" s="71"/>
    </row>
    <row r="4216" spans="31:31" ht="15.75" x14ac:dyDescent="0.3">
      <c r="AE4216" s="71"/>
    </row>
    <row r="4217" spans="31:31" ht="15.75" x14ac:dyDescent="0.3">
      <c r="AE4217" s="71"/>
    </row>
    <row r="4218" spans="31:31" ht="15.75" x14ac:dyDescent="0.3">
      <c r="AE4218" s="71"/>
    </row>
    <row r="4219" spans="31:31" ht="15.75" x14ac:dyDescent="0.3">
      <c r="AE4219" s="71"/>
    </row>
    <row r="4220" spans="31:31" ht="15.75" x14ac:dyDescent="0.3">
      <c r="AE4220" s="71"/>
    </row>
    <row r="4221" spans="31:31" ht="15.75" x14ac:dyDescent="0.3">
      <c r="AE4221" s="71"/>
    </row>
    <row r="4222" spans="31:31" ht="15.75" x14ac:dyDescent="0.3">
      <c r="AE4222" s="71"/>
    </row>
    <row r="4223" spans="31:31" ht="15.75" x14ac:dyDescent="0.3">
      <c r="AE4223" s="71"/>
    </row>
    <row r="4224" spans="31:31" ht="15.75" x14ac:dyDescent="0.3">
      <c r="AE4224" s="71"/>
    </row>
    <row r="4225" spans="31:31" ht="15.75" x14ac:dyDescent="0.3">
      <c r="AE4225" s="71"/>
    </row>
    <row r="4226" spans="31:31" ht="15.75" x14ac:dyDescent="0.3">
      <c r="AE4226" s="71"/>
    </row>
    <row r="4227" spans="31:31" ht="15.75" x14ac:dyDescent="0.3">
      <c r="AE4227" s="71"/>
    </row>
    <row r="4228" spans="31:31" ht="15.75" x14ac:dyDescent="0.3">
      <c r="AE4228" s="71"/>
    </row>
    <row r="4229" spans="31:31" ht="15.75" x14ac:dyDescent="0.3">
      <c r="AE4229" s="71"/>
    </row>
    <row r="4230" spans="31:31" ht="15.75" x14ac:dyDescent="0.3">
      <c r="AE4230" s="71"/>
    </row>
    <row r="4231" spans="31:31" ht="15.75" x14ac:dyDescent="0.3">
      <c r="AE4231" s="71"/>
    </row>
    <row r="4232" spans="31:31" ht="15.75" x14ac:dyDescent="0.3">
      <c r="AE4232" s="71"/>
    </row>
    <row r="4233" spans="31:31" ht="15.75" x14ac:dyDescent="0.3">
      <c r="AE4233" s="71"/>
    </row>
    <row r="4234" spans="31:31" ht="15.75" x14ac:dyDescent="0.3">
      <c r="AE4234" s="71"/>
    </row>
    <row r="4235" spans="31:31" ht="15.75" x14ac:dyDescent="0.3">
      <c r="AE4235" s="71"/>
    </row>
    <row r="4236" spans="31:31" ht="15.75" x14ac:dyDescent="0.3">
      <c r="AE4236" s="71"/>
    </row>
    <row r="4237" spans="31:31" ht="15.75" x14ac:dyDescent="0.3">
      <c r="AE4237" s="71"/>
    </row>
    <row r="4238" spans="31:31" ht="15.75" x14ac:dyDescent="0.3">
      <c r="AE4238" s="71"/>
    </row>
    <row r="4239" spans="31:31" ht="15.75" x14ac:dyDescent="0.3">
      <c r="AE4239" s="71"/>
    </row>
    <row r="4240" spans="31:31" ht="15.75" x14ac:dyDescent="0.3">
      <c r="AE4240" s="71"/>
    </row>
    <row r="4241" spans="31:31" ht="15.75" x14ac:dyDescent="0.3">
      <c r="AE4241" s="71"/>
    </row>
    <row r="4242" spans="31:31" ht="15.75" x14ac:dyDescent="0.3">
      <c r="AE4242" s="71"/>
    </row>
    <row r="4243" spans="31:31" ht="15.75" x14ac:dyDescent="0.3">
      <c r="AE4243" s="71"/>
    </row>
    <row r="4244" spans="31:31" ht="15.75" x14ac:dyDescent="0.3">
      <c r="AE4244" s="71"/>
    </row>
    <row r="4245" spans="31:31" ht="15.75" x14ac:dyDescent="0.3">
      <c r="AE4245" s="71"/>
    </row>
    <row r="4246" spans="31:31" ht="15.75" x14ac:dyDescent="0.3">
      <c r="AE4246" s="71"/>
    </row>
    <row r="4247" spans="31:31" ht="15.75" x14ac:dyDescent="0.3">
      <c r="AE4247" s="71"/>
    </row>
    <row r="4248" spans="31:31" ht="15.75" x14ac:dyDescent="0.3">
      <c r="AE4248" s="71"/>
    </row>
    <row r="4249" spans="31:31" ht="15.75" x14ac:dyDescent="0.3">
      <c r="AE4249" s="71"/>
    </row>
    <row r="4250" spans="31:31" ht="15.75" x14ac:dyDescent="0.3">
      <c r="AE4250" s="71"/>
    </row>
    <row r="4251" spans="31:31" ht="15.75" x14ac:dyDescent="0.3">
      <c r="AE4251" s="71"/>
    </row>
    <row r="4252" spans="31:31" ht="15.75" x14ac:dyDescent="0.3">
      <c r="AE4252" s="71"/>
    </row>
    <row r="4253" spans="31:31" ht="15.75" x14ac:dyDescent="0.3">
      <c r="AE4253" s="71"/>
    </row>
    <row r="4254" spans="31:31" ht="15.75" x14ac:dyDescent="0.3">
      <c r="AE4254" s="71"/>
    </row>
    <row r="4255" spans="31:31" ht="15.75" x14ac:dyDescent="0.3">
      <c r="AE4255" s="71"/>
    </row>
    <row r="4256" spans="31:31" ht="15.75" x14ac:dyDescent="0.3">
      <c r="AE4256" s="71"/>
    </row>
    <row r="4257" spans="31:31" ht="15.75" x14ac:dyDescent="0.3">
      <c r="AE4257" s="71"/>
    </row>
    <row r="4258" spans="31:31" ht="15.75" x14ac:dyDescent="0.3">
      <c r="AE4258" s="71"/>
    </row>
    <row r="4259" spans="31:31" ht="15.75" x14ac:dyDescent="0.3">
      <c r="AE4259" s="71"/>
    </row>
    <row r="4260" spans="31:31" ht="15.75" x14ac:dyDescent="0.3">
      <c r="AE4260" s="71"/>
    </row>
    <row r="4261" spans="31:31" ht="15.75" x14ac:dyDescent="0.3">
      <c r="AE4261" s="71"/>
    </row>
    <row r="4262" spans="31:31" ht="15.75" x14ac:dyDescent="0.3">
      <c r="AE4262" s="71"/>
    </row>
    <row r="4263" spans="31:31" ht="15.75" x14ac:dyDescent="0.3">
      <c r="AE4263" s="71"/>
    </row>
    <row r="4264" spans="31:31" ht="15.75" x14ac:dyDescent="0.3">
      <c r="AE4264" s="71"/>
    </row>
    <row r="4265" spans="31:31" ht="15.75" x14ac:dyDescent="0.3">
      <c r="AE4265" s="71"/>
    </row>
    <row r="4266" spans="31:31" ht="15.75" x14ac:dyDescent="0.3">
      <c r="AE4266" s="71"/>
    </row>
    <row r="4267" spans="31:31" ht="15.75" x14ac:dyDescent="0.3">
      <c r="AE4267" s="71"/>
    </row>
    <row r="4268" spans="31:31" ht="15.75" x14ac:dyDescent="0.3">
      <c r="AE4268" s="71"/>
    </row>
    <row r="4269" spans="31:31" ht="15.75" x14ac:dyDescent="0.3">
      <c r="AE4269" s="71"/>
    </row>
    <row r="4270" spans="31:31" ht="15.75" x14ac:dyDescent="0.3">
      <c r="AE4270" s="71"/>
    </row>
    <row r="4271" spans="31:31" ht="15.75" x14ac:dyDescent="0.3">
      <c r="AE4271" s="71"/>
    </row>
    <row r="4272" spans="31:31" ht="15.75" x14ac:dyDescent="0.3">
      <c r="AE4272" s="71"/>
    </row>
    <row r="4273" spans="31:31" ht="15.75" x14ac:dyDescent="0.3">
      <c r="AE4273" s="71"/>
    </row>
    <row r="4274" spans="31:31" ht="15.75" x14ac:dyDescent="0.3">
      <c r="AE4274" s="71"/>
    </row>
    <row r="4275" spans="31:31" ht="15.75" x14ac:dyDescent="0.3">
      <c r="AE4275" s="71"/>
    </row>
    <row r="4276" spans="31:31" ht="15.75" x14ac:dyDescent="0.3">
      <c r="AE4276" s="71"/>
    </row>
    <row r="4277" spans="31:31" ht="15.75" x14ac:dyDescent="0.3">
      <c r="AE4277" s="71"/>
    </row>
    <row r="4278" spans="31:31" ht="15.75" x14ac:dyDescent="0.3">
      <c r="AE4278" s="71"/>
    </row>
    <row r="4279" spans="31:31" ht="15.75" x14ac:dyDescent="0.3">
      <c r="AE4279" s="71"/>
    </row>
    <row r="4280" spans="31:31" ht="15.75" x14ac:dyDescent="0.3">
      <c r="AE4280" s="71"/>
    </row>
    <row r="4281" spans="31:31" ht="15.75" x14ac:dyDescent="0.3">
      <c r="AE4281" s="71"/>
    </row>
    <row r="4282" spans="31:31" ht="15.75" x14ac:dyDescent="0.3">
      <c r="AE4282" s="71"/>
    </row>
    <row r="4283" spans="31:31" ht="15.75" x14ac:dyDescent="0.3">
      <c r="AE4283" s="71"/>
    </row>
    <row r="4284" spans="31:31" ht="15.75" x14ac:dyDescent="0.3">
      <c r="AE4284" s="71"/>
    </row>
    <row r="4285" spans="31:31" ht="15.75" x14ac:dyDescent="0.3">
      <c r="AE4285" s="71"/>
    </row>
    <row r="4286" spans="31:31" ht="15.75" x14ac:dyDescent="0.3">
      <c r="AE4286" s="71"/>
    </row>
    <row r="4287" spans="31:31" ht="15.75" x14ac:dyDescent="0.3">
      <c r="AE4287" s="71"/>
    </row>
    <row r="4288" spans="31:31" ht="15.75" x14ac:dyDescent="0.3">
      <c r="AE4288" s="71"/>
    </row>
    <row r="4289" spans="31:31" ht="15.75" x14ac:dyDescent="0.3">
      <c r="AE4289" s="71"/>
    </row>
    <row r="4290" spans="31:31" ht="15.75" x14ac:dyDescent="0.3">
      <c r="AE4290" s="71"/>
    </row>
    <row r="4291" spans="31:31" ht="15.75" x14ac:dyDescent="0.3">
      <c r="AE4291" s="71"/>
    </row>
    <row r="4292" spans="31:31" ht="15.75" x14ac:dyDescent="0.3">
      <c r="AE4292" s="71"/>
    </row>
    <row r="4293" spans="31:31" ht="15.75" x14ac:dyDescent="0.3">
      <c r="AE4293" s="71"/>
    </row>
    <row r="4294" spans="31:31" ht="15.75" x14ac:dyDescent="0.3">
      <c r="AE4294" s="71"/>
    </row>
    <row r="4295" spans="31:31" ht="15.75" x14ac:dyDescent="0.3">
      <c r="AE4295" s="71"/>
    </row>
    <row r="4296" spans="31:31" ht="15.75" x14ac:dyDescent="0.3">
      <c r="AE4296" s="71"/>
    </row>
    <row r="4297" spans="31:31" ht="15.75" x14ac:dyDescent="0.3">
      <c r="AE4297" s="71"/>
    </row>
    <row r="4298" spans="31:31" ht="15.75" x14ac:dyDescent="0.3">
      <c r="AE4298" s="71"/>
    </row>
    <row r="4299" spans="31:31" ht="15.75" x14ac:dyDescent="0.3">
      <c r="AE4299" s="71"/>
    </row>
    <row r="4300" spans="31:31" ht="15.75" x14ac:dyDescent="0.3">
      <c r="AE4300" s="71"/>
    </row>
    <row r="4301" spans="31:31" ht="15.75" x14ac:dyDescent="0.3">
      <c r="AE4301" s="71"/>
    </row>
    <row r="4302" spans="31:31" ht="15.75" x14ac:dyDescent="0.3">
      <c r="AE4302" s="71"/>
    </row>
    <row r="4303" spans="31:31" ht="15.75" x14ac:dyDescent="0.3">
      <c r="AE4303" s="71"/>
    </row>
    <row r="4304" spans="31:31" ht="15.75" x14ac:dyDescent="0.3">
      <c r="AE4304" s="71"/>
    </row>
    <row r="4305" spans="31:31" ht="15.75" x14ac:dyDescent="0.3">
      <c r="AE4305" s="71"/>
    </row>
    <row r="4306" spans="31:31" ht="15.75" x14ac:dyDescent="0.3">
      <c r="AE4306" s="71"/>
    </row>
    <row r="4307" spans="31:31" ht="15.75" x14ac:dyDescent="0.3">
      <c r="AE4307" s="71"/>
    </row>
    <row r="4308" spans="31:31" ht="15.75" x14ac:dyDescent="0.3">
      <c r="AE4308" s="71"/>
    </row>
    <row r="4309" spans="31:31" ht="15.75" x14ac:dyDescent="0.3">
      <c r="AE4309" s="71"/>
    </row>
    <row r="4310" spans="31:31" ht="15.75" x14ac:dyDescent="0.3">
      <c r="AE4310" s="71"/>
    </row>
    <row r="4311" spans="31:31" ht="15.75" x14ac:dyDescent="0.3">
      <c r="AE4311" s="71"/>
    </row>
    <row r="4312" spans="31:31" ht="15.75" x14ac:dyDescent="0.3">
      <c r="AE4312" s="71"/>
    </row>
    <row r="4313" spans="31:31" ht="15.75" x14ac:dyDescent="0.3">
      <c r="AE4313" s="71"/>
    </row>
    <row r="4314" spans="31:31" ht="15.75" x14ac:dyDescent="0.3">
      <c r="AE4314" s="71"/>
    </row>
    <row r="4315" spans="31:31" ht="15.75" x14ac:dyDescent="0.3">
      <c r="AE4315" s="71"/>
    </row>
    <row r="4316" spans="31:31" ht="15.75" x14ac:dyDescent="0.3">
      <c r="AE4316" s="71"/>
    </row>
    <row r="4317" spans="31:31" ht="15.75" x14ac:dyDescent="0.3">
      <c r="AE4317" s="71"/>
    </row>
    <row r="4318" spans="31:31" ht="15.75" x14ac:dyDescent="0.3">
      <c r="AE4318" s="71"/>
    </row>
    <row r="4319" spans="31:31" ht="15.75" x14ac:dyDescent="0.3">
      <c r="AE4319" s="71"/>
    </row>
    <row r="4320" spans="31:31" ht="15.75" x14ac:dyDescent="0.3">
      <c r="AE4320" s="71"/>
    </row>
    <row r="4321" spans="31:31" ht="15.75" x14ac:dyDescent="0.3">
      <c r="AE4321" s="71"/>
    </row>
    <row r="4322" spans="31:31" ht="15.75" x14ac:dyDescent="0.3">
      <c r="AE4322" s="71"/>
    </row>
    <row r="4323" spans="31:31" ht="15.75" x14ac:dyDescent="0.3">
      <c r="AE4323" s="71"/>
    </row>
    <row r="4324" spans="31:31" ht="15.75" x14ac:dyDescent="0.3">
      <c r="AE4324" s="71"/>
    </row>
    <row r="4325" spans="31:31" ht="15.75" x14ac:dyDescent="0.3">
      <c r="AE4325" s="71"/>
    </row>
    <row r="4326" spans="31:31" ht="15.75" x14ac:dyDescent="0.3">
      <c r="AE4326" s="71"/>
    </row>
    <row r="4327" spans="31:31" ht="15.75" x14ac:dyDescent="0.3">
      <c r="AE4327" s="71"/>
    </row>
    <row r="4328" spans="31:31" ht="15.75" x14ac:dyDescent="0.3">
      <c r="AE4328" s="71"/>
    </row>
    <row r="4329" spans="31:31" ht="15.75" x14ac:dyDescent="0.3">
      <c r="AE4329" s="71"/>
    </row>
    <row r="4330" spans="31:31" ht="15.75" x14ac:dyDescent="0.3">
      <c r="AE4330" s="71"/>
    </row>
    <row r="4331" spans="31:31" ht="15.75" x14ac:dyDescent="0.3">
      <c r="AE4331" s="71"/>
    </row>
    <row r="4332" spans="31:31" ht="15.75" x14ac:dyDescent="0.3">
      <c r="AE4332" s="71"/>
    </row>
    <row r="4333" spans="31:31" ht="15.75" x14ac:dyDescent="0.3">
      <c r="AE4333" s="71"/>
    </row>
    <row r="4334" spans="31:31" ht="15.75" x14ac:dyDescent="0.3">
      <c r="AE4334" s="71"/>
    </row>
    <row r="4335" spans="31:31" ht="15.75" x14ac:dyDescent="0.3">
      <c r="AE4335" s="71"/>
    </row>
    <row r="4336" spans="31:31" ht="15.75" x14ac:dyDescent="0.3">
      <c r="AE4336" s="71"/>
    </row>
    <row r="4337" spans="31:31" ht="15.75" x14ac:dyDescent="0.3">
      <c r="AE4337" s="71"/>
    </row>
    <row r="4338" spans="31:31" ht="15.75" x14ac:dyDescent="0.3">
      <c r="AE4338" s="71"/>
    </row>
    <row r="4339" spans="31:31" ht="15.75" x14ac:dyDescent="0.3">
      <c r="AE4339" s="71"/>
    </row>
    <row r="4340" spans="31:31" ht="15.75" x14ac:dyDescent="0.3">
      <c r="AE4340" s="71"/>
    </row>
    <row r="4341" spans="31:31" ht="15.75" x14ac:dyDescent="0.3">
      <c r="AE4341" s="71"/>
    </row>
    <row r="4342" spans="31:31" ht="15.75" x14ac:dyDescent="0.3">
      <c r="AE4342" s="71"/>
    </row>
    <row r="4343" spans="31:31" ht="15.75" x14ac:dyDescent="0.3">
      <c r="AE4343" s="71"/>
    </row>
    <row r="4344" spans="31:31" ht="15.75" x14ac:dyDescent="0.3">
      <c r="AE4344" s="71"/>
    </row>
    <row r="4345" spans="31:31" ht="15.75" x14ac:dyDescent="0.3">
      <c r="AE4345" s="71"/>
    </row>
    <row r="4346" spans="31:31" ht="15.75" x14ac:dyDescent="0.3">
      <c r="AE4346" s="71"/>
    </row>
    <row r="4347" spans="31:31" ht="15.75" x14ac:dyDescent="0.3">
      <c r="AE4347" s="71"/>
    </row>
    <row r="4348" spans="31:31" ht="15.75" x14ac:dyDescent="0.3">
      <c r="AE4348" s="71"/>
    </row>
    <row r="4349" spans="31:31" ht="15.75" x14ac:dyDescent="0.3">
      <c r="AE4349" s="71"/>
    </row>
    <row r="4350" spans="31:31" ht="15.75" x14ac:dyDescent="0.3">
      <c r="AE4350" s="71"/>
    </row>
    <row r="4351" spans="31:31" ht="15.75" x14ac:dyDescent="0.3">
      <c r="AE4351" s="71"/>
    </row>
    <row r="4352" spans="31:31" ht="15.75" x14ac:dyDescent="0.3">
      <c r="AE4352" s="71"/>
    </row>
    <row r="4353" spans="31:31" ht="15.75" x14ac:dyDescent="0.3">
      <c r="AE4353" s="71"/>
    </row>
    <row r="4354" spans="31:31" ht="15.75" x14ac:dyDescent="0.3">
      <c r="AE4354" s="71"/>
    </row>
    <row r="4355" spans="31:31" ht="15.75" x14ac:dyDescent="0.3">
      <c r="AE4355" s="71"/>
    </row>
    <row r="4356" spans="31:31" ht="15.75" x14ac:dyDescent="0.3">
      <c r="AE4356" s="71"/>
    </row>
    <row r="4357" spans="31:31" ht="15.75" x14ac:dyDescent="0.3">
      <c r="AE4357" s="71"/>
    </row>
    <row r="4358" spans="31:31" ht="15.75" x14ac:dyDescent="0.3">
      <c r="AE4358" s="71"/>
    </row>
    <row r="4359" spans="31:31" ht="15.75" x14ac:dyDescent="0.3">
      <c r="AE4359" s="71"/>
    </row>
    <row r="4360" spans="31:31" ht="15.75" x14ac:dyDescent="0.3">
      <c r="AE4360" s="71"/>
    </row>
    <row r="4361" spans="31:31" ht="15.75" x14ac:dyDescent="0.3">
      <c r="AE4361" s="71"/>
    </row>
    <row r="4362" spans="31:31" ht="15.75" x14ac:dyDescent="0.3">
      <c r="AE4362" s="71"/>
    </row>
    <row r="4363" spans="31:31" ht="15.75" x14ac:dyDescent="0.3">
      <c r="AE4363" s="71"/>
    </row>
    <row r="4364" spans="31:31" ht="15.75" x14ac:dyDescent="0.3">
      <c r="AE4364" s="71"/>
    </row>
    <row r="4365" spans="31:31" ht="15.75" x14ac:dyDescent="0.3">
      <c r="AE4365" s="71"/>
    </row>
    <row r="4366" spans="31:31" ht="15.75" x14ac:dyDescent="0.3">
      <c r="AE4366" s="71"/>
    </row>
    <row r="4367" spans="31:31" ht="15.75" x14ac:dyDescent="0.3">
      <c r="AE4367" s="71"/>
    </row>
    <row r="4368" spans="31:31" ht="15.75" x14ac:dyDescent="0.3">
      <c r="AE4368" s="71"/>
    </row>
    <row r="4369" spans="31:31" ht="15.75" x14ac:dyDescent="0.3">
      <c r="AE4369" s="71"/>
    </row>
    <row r="4370" spans="31:31" ht="15.75" x14ac:dyDescent="0.3">
      <c r="AE4370" s="71"/>
    </row>
    <row r="4371" spans="31:31" ht="15.75" x14ac:dyDescent="0.3">
      <c r="AE4371" s="71"/>
    </row>
    <row r="4372" spans="31:31" ht="15.75" x14ac:dyDescent="0.3">
      <c r="AE4372" s="71"/>
    </row>
    <row r="4373" spans="31:31" ht="15.75" x14ac:dyDescent="0.3">
      <c r="AE4373" s="71"/>
    </row>
    <row r="4374" spans="31:31" ht="15.75" x14ac:dyDescent="0.3">
      <c r="AE4374" s="71"/>
    </row>
    <row r="4375" spans="31:31" ht="15.75" x14ac:dyDescent="0.3">
      <c r="AE4375" s="71"/>
    </row>
    <row r="4376" spans="31:31" ht="15.75" x14ac:dyDescent="0.3">
      <c r="AE4376" s="71"/>
    </row>
    <row r="4377" spans="31:31" ht="15.75" x14ac:dyDescent="0.3">
      <c r="AE4377" s="71"/>
    </row>
    <row r="4378" spans="31:31" ht="15.75" x14ac:dyDescent="0.3">
      <c r="AE4378" s="71"/>
    </row>
    <row r="4379" spans="31:31" ht="15.75" x14ac:dyDescent="0.3">
      <c r="AE4379" s="71"/>
    </row>
    <row r="4380" spans="31:31" ht="15.75" x14ac:dyDescent="0.3">
      <c r="AE4380" s="71"/>
    </row>
    <row r="4381" spans="31:31" ht="15.75" x14ac:dyDescent="0.3">
      <c r="AE4381" s="71"/>
    </row>
    <row r="4382" spans="31:31" ht="15.75" x14ac:dyDescent="0.3">
      <c r="AE4382" s="71"/>
    </row>
    <row r="4383" spans="31:31" ht="15.75" x14ac:dyDescent="0.3">
      <c r="AE4383" s="71"/>
    </row>
    <row r="4384" spans="31:31" ht="15.75" x14ac:dyDescent="0.3">
      <c r="AE4384" s="71"/>
    </row>
    <row r="4385" spans="31:31" ht="15.75" x14ac:dyDescent="0.3">
      <c r="AE4385" s="71"/>
    </row>
    <row r="4386" spans="31:31" ht="15.75" x14ac:dyDescent="0.3">
      <c r="AE4386" s="71"/>
    </row>
    <row r="4387" spans="31:31" ht="15.75" x14ac:dyDescent="0.3">
      <c r="AE4387" s="71"/>
    </row>
    <row r="4388" spans="31:31" ht="15.75" x14ac:dyDescent="0.3">
      <c r="AE4388" s="71"/>
    </row>
    <row r="4389" spans="31:31" ht="15.75" x14ac:dyDescent="0.3">
      <c r="AE4389" s="71"/>
    </row>
    <row r="4390" spans="31:31" ht="15.75" x14ac:dyDescent="0.3">
      <c r="AE4390" s="71"/>
    </row>
    <row r="4391" spans="31:31" ht="15.75" x14ac:dyDescent="0.3">
      <c r="AE4391" s="71"/>
    </row>
    <row r="4392" spans="31:31" ht="15.75" x14ac:dyDescent="0.3">
      <c r="AE4392" s="71"/>
    </row>
    <row r="4393" spans="31:31" ht="15.75" x14ac:dyDescent="0.3">
      <c r="AE4393" s="71"/>
    </row>
    <row r="4394" spans="31:31" ht="15.75" x14ac:dyDescent="0.3">
      <c r="AE4394" s="71"/>
    </row>
    <row r="4395" spans="31:31" ht="15.75" x14ac:dyDescent="0.3">
      <c r="AE4395" s="71"/>
    </row>
    <row r="4396" spans="31:31" ht="15.75" x14ac:dyDescent="0.3">
      <c r="AE4396" s="71"/>
    </row>
    <row r="4397" spans="31:31" ht="15.75" x14ac:dyDescent="0.3">
      <c r="AE4397" s="71"/>
    </row>
    <row r="4398" spans="31:31" ht="15.75" x14ac:dyDescent="0.3">
      <c r="AE4398" s="71"/>
    </row>
    <row r="4399" spans="31:31" ht="15.75" x14ac:dyDescent="0.3">
      <c r="AE4399" s="71"/>
    </row>
    <row r="4400" spans="31:31" ht="15.75" x14ac:dyDescent="0.3">
      <c r="AE4400" s="71"/>
    </row>
    <row r="4401" spans="31:31" ht="15.75" x14ac:dyDescent="0.3">
      <c r="AE4401" s="71"/>
    </row>
    <row r="4402" spans="31:31" ht="15.75" x14ac:dyDescent="0.3">
      <c r="AE4402" s="71"/>
    </row>
    <row r="4403" spans="31:31" ht="15.75" x14ac:dyDescent="0.3">
      <c r="AE4403" s="71"/>
    </row>
    <row r="4404" spans="31:31" ht="15.75" x14ac:dyDescent="0.3">
      <c r="AE4404" s="71"/>
    </row>
    <row r="4405" spans="31:31" ht="15.75" x14ac:dyDescent="0.3">
      <c r="AE4405" s="71"/>
    </row>
    <row r="4406" spans="31:31" ht="15.75" x14ac:dyDescent="0.3">
      <c r="AE4406" s="71"/>
    </row>
    <row r="4407" spans="31:31" ht="15.75" x14ac:dyDescent="0.3">
      <c r="AE4407" s="71"/>
    </row>
    <row r="4408" spans="31:31" ht="15.75" x14ac:dyDescent="0.3">
      <c r="AE4408" s="71"/>
    </row>
    <row r="4409" spans="31:31" ht="15.75" x14ac:dyDescent="0.3">
      <c r="AE4409" s="71"/>
    </row>
    <row r="4410" spans="31:31" ht="15.75" x14ac:dyDescent="0.3">
      <c r="AE4410" s="71"/>
    </row>
    <row r="4411" spans="31:31" ht="15.75" x14ac:dyDescent="0.3">
      <c r="AE4411" s="71"/>
    </row>
    <row r="4412" spans="31:31" ht="15.75" x14ac:dyDescent="0.3">
      <c r="AE4412" s="71"/>
    </row>
    <row r="4413" spans="31:31" ht="15.75" x14ac:dyDescent="0.3">
      <c r="AE4413" s="71"/>
    </row>
    <row r="4414" spans="31:31" ht="15.75" x14ac:dyDescent="0.3">
      <c r="AE4414" s="71"/>
    </row>
    <row r="4415" spans="31:31" ht="15.75" x14ac:dyDescent="0.3">
      <c r="AE4415" s="71"/>
    </row>
    <row r="4416" spans="31:31" ht="15.75" x14ac:dyDescent="0.3">
      <c r="AE4416" s="71"/>
    </row>
    <row r="4417" spans="31:31" ht="15.75" x14ac:dyDescent="0.3">
      <c r="AE4417" s="71"/>
    </row>
    <row r="4418" spans="31:31" ht="15.75" x14ac:dyDescent="0.3">
      <c r="AE4418" s="71"/>
    </row>
    <row r="4419" spans="31:31" ht="15.75" x14ac:dyDescent="0.3">
      <c r="AE4419" s="71"/>
    </row>
    <row r="4420" spans="31:31" ht="15.75" x14ac:dyDescent="0.3">
      <c r="AE4420" s="71"/>
    </row>
    <row r="4421" spans="31:31" ht="15.75" x14ac:dyDescent="0.3">
      <c r="AE4421" s="71"/>
    </row>
    <row r="4422" spans="31:31" ht="15.75" x14ac:dyDescent="0.3">
      <c r="AE4422" s="71"/>
    </row>
    <row r="4423" spans="31:31" ht="15.75" x14ac:dyDescent="0.3">
      <c r="AE4423" s="71"/>
    </row>
    <row r="4424" spans="31:31" ht="15.75" x14ac:dyDescent="0.3">
      <c r="AE4424" s="71"/>
    </row>
    <row r="4425" spans="31:31" ht="15.75" x14ac:dyDescent="0.3">
      <c r="AE4425" s="71"/>
    </row>
    <row r="4426" spans="31:31" ht="15.75" x14ac:dyDescent="0.3">
      <c r="AE4426" s="71"/>
    </row>
    <row r="4427" spans="31:31" ht="15.75" x14ac:dyDescent="0.3">
      <c r="AE4427" s="71"/>
    </row>
    <row r="4428" spans="31:31" ht="15.75" x14ac:dyDescent="0.3">
      <c r="AE4428" s="71"/>
    </row>
    <row r="4429" spans="31:31" ht="15.75" x14ac:dyDescent="0.3">
      <c r="AE4429" s="71"/>
    </row>
    <row r="4430" spans="31:31" ht="15.75" x14ac:dyDescent="0.3">
      <c r="AE4430" s="71"/>
    </row>
    <row r="4431" spans="31:31" ht="15.75" x14ac:dyDescent="0.3">
      <c r="AE4431" s="71"/>
    </row>
    <row r="4432" spans="31:31" ht="15.75" x14ac:dyDescent="0.3">
      <c r="AE4432" s="71"/>
    </row>
    <row r="4433" spans="31:31" ht="15.75" x14ac:dyDescent="0.3">
      <c r="AE4433" s="71"/>
    </row>
    <row r="4434" spans="31:31" ht="15.75" x14ac:dyDescent="0.3">
      <c r="AE4434" s="71"/>
    </row>
    <row r="4435" spans="31:31" ht="15.75" x14ac:dyDescent="0.3">
      <c r="AE4435" s="71"/>
    </row>
    <row r="4436" spans="31:31" ht="15.75" x14ac:dyDescent="0.3">
      <c r="AE4436" s="71"/>
    </row>
    <row r="4437" spans="31:31" ht="15.75" x14ac:dyDescent="0.3">
      <c r="AE4437" s="71"/>
    </row>
    <row r="4438" spans="31:31" ht="15.75" x14ac:dyDescent="0.3">
      <c r="AE4438" s="71"/>
    </row>
    <row r="4439" spans="31:31" ht="15.75" x14ac:dyDescent="0.3">
      <c r="AE4439" s="71"/>
    </row>
    <row r="4440" spans="31:31" ht="15.75" x14ac:dyDescent="0.3">
      <c r="AE4440" s="71"/>
    </row>
    <row r="4441" spans="31:31" ht="15.75" x14ac:dyDescent="0.3">
      <c r="AE4441" s="71"/>
    </row>
    <row r="4442" spans="31:31" ht="15.75" x14ac:dyDescent="0.3">
      <c r="AE4442" s="71"/>
    </row>
    <row r="4443" spans="31:31" ht="15.75" x14ac:dyDescent="0.3">
      <c r="AE4443" s="71"/>
    </row>
    <row r="4444" spans="31:31" ht="15.75" x14ac:dyDescent="0.3">
      <c r="AE4444" s="71"/>
    </row>
    <row r="4445" spans="31:31" ht="15.75" x14ac:dyDescent="0.3">
      <c r="AE4445" s="71"/>
    </row>
    <row r="4446" spans="31:31" ht="15.75" x14ac:dyDescent="0.3">
      <c r="AE4446" s="71"/>
    </row>
    <row r="4447" spans="31:31" ht="15.75" x14ac:dyDescent="0.3">
      <c r="AE4447" s="71"/>
    </row>
    <row r="4448" spans="31:31" ht="15.75" x14ac:dyDescent="0.3">
      <c r="AE4448" s="71"/>
    </row>
    <row r="4449" spans="31:31" ht="15.75" x14ac:dyDescent="0.3">
      <c r="AE4449" s="71"/>
    </row>
    <row r="4450" spans="31:31" ht="15.75" x14ac:dyDescent="0.3">
      <c r="AE4450" s="71"/>
    </row>
    <row r="4451" spans="31:31" ht="15.75" x14ac:dyDescent="0.3">
      <c r="AE4451" s="71"/>
    </row>
    <row r="4452" spans="31:31" ht="15.75" x14ac:dyDescent="0.3">
      <c r="AE4452" s="71"/>
    </row>
    <row r="4453" spans="31:31" ht="15.75" x14ac:dyDescent="0.3">
      <c r="AE4453" s="71"/>
    </row>
    <row r="4454" spans="31:31" ht="15.75" x14ac:dyDescent="0.3">
      <c r="AE4454" s="71"/>
    </row>
    <row r="4455" spans="31:31" ht="15.75" x14ac:dyDescent="0.3">
      <c r="AE4455" s="71"/>
    </row>
    <row r="4456" spans="31:31" ht="15.75" x14ac:dyDescent="0.3">
      <c r="AE4456" s="71"/>
    </row>
    <row r="4457" spans="31:31" ht="15.75" x14ac:dyDescent="0.3">
      <c r="AE4457" s="71"/>
    </row>
    <row r="4458" spans="31:31" ht="15.75" x14ac:dyDescent="0.3">
      <c r="AE4458" s="71"/>
    </row>
    <row r="4459" spans="31:31" ht="15.75" x14ac:dyDescent="0.3">
      <c r="AE4459" s="71"/>
    </row>
    <row r="4460" spans="31:31" ht="15.75" x14ac:dyDescent="0.3">
      <c r="AE4460" s="71"/>
    </row>
    <row r="4461" spans="31:31" ht="15.75" x14ac:dyDescent="0.3">
      <c r="AE4461" s="71"/>
    </row>
    <row r="4462" spans="31:31" ht="15.75" x14ac:dyDescent="0.3">
      <c r="AE4462" s="71"/>
    </row>
    <row r="4463" spans="31:31" ht="15.75" x14ac:dyDescent="0.3">
      <c r="AE4463" s="71"/>
    </row>
    <row r="4464" spans="31:31" ht="15.75" x14ac:dyDescent="0.3">
      <c r="AE4464" s="71"/>
    </row>
    <row r="4465" spans="31:31" ht="15.75" x14ac:dyDescent="0.3">
      <c r="AE4465" s="71"/>
    </row>
    <row r="4466" spans="31:31" ht="15.75" x14ac:dyDescent="0.3">
      <c r="AE4466" s="71"/>
    </row>
    <row r="4467" spans="31:31" ht="15.75" x14ac:dyDescent="0.3">
      <c r="AE4467" s="71"/>
    </row>
    <row r="4468" spans="31:31" ht="15.75" x14ac:dyDescent="0.3">
      <c r="AE4468" s="71"/>
    </row>
    <row r="4469" spans="31:31" ht="15.75" x14ac:dyDescent="0.3">
      <c r="AE4469" s="71"/>
    </row>
    <row r="4470" spans="31:31" ht="15.75" x14ac:dyDescent="0.3">
      <c r="AE4470" s="71"/>
    </row>
    <row r="4471" spans="31:31" ht="15.75" x14ac:dyDescent="0.3">
      <c r="AE4471" s="71"/>
    </row>
    <row r="4472" spans="31:31" ht="15.75" x14ac:dyDescent="0.3">
      <c r="AE4472" s="71"/>
    </row>
    <row r="4473" spans="31:31" ht="15.75" x14ac:dyDescent="0.3">
      <c r="AE4473" s="71"/>
    </row>
    <row r="4474" spans="31:31" ht="15.75" x14ac:dyDescent="0.3">
      <c r="AE4474" s="71"/>
    </row>
    <row r="4475" spans="31:31" ht="15.75" x14ac:dyDescent="0.3">
      <c r="AE4475" s="71"/>
    </row>
    <row r="4476" spans="31:31" ht="15.75" x14ac:dyDescent="0.3">
      <c r="AE4476" s="71"/>
    </row>
    <row r="4477" spans="31:31" ht="15.75" x14ac:dyDescent="0.3">
      <c r="AE4477" s="71"/>
    </row>
    <row r="4478" spans="31:31" ht="15.75" x14ac:dyDescent="0.3">
      <c r="AE4478" s="71"/>
    </row>
    <row r="4479" spans="31:31" ht="15.75" x14ac:dyDescent="0.3">
      <c r="AE4479" s="71"/>
    </row>
    <row r="4480" spans="31:31" ht="15.75" x14ac:dyDescent="0.3">
      <c r="AE4480" s="71"/>
    </row>
    <row r="4481" spans="31:31" ht="15.75" x14ac:dyDescent="0.3">
      <c r="AE4481" s="71"/>
    </row>
    <row r="4482" spans="31:31" ht="15.75" x14ac:dyDescent="0.3">
      <c r="AE4482" s="71"/>
    </row>
    <row r="4483" spans="31:31" ht="15.75" x14ac:dyDescent="0.3">
      <c r="AE4483" s="71"/>
    </row>
    <row r="4484" spans="31:31" ht="15.75" x14ac:dyDescent="0.3">
      <c r="AE4484" s="71"/>
    </row>
    <row r="4485" spans="31:31" ht="15.75" x14ac:dyDescent="0.3">
      <c r="AE4485" s="71"/>
    </row>
    <row r="4486" spans="31:31" ht="15.75" x14ac:dyDescent="0.3">
      <c r="AE4486" s="71"/>
    </row>
    <row r="4487" spans="31:31" ht="15.75" x14ac:dyDescent="0.3">
      <c r="AE4487" s="71"/>
    </row>
    <row r="4488" spans="31:31" ht="15.75" x14ac:dyDescent="0.3">
      <c r="AE4488" s="71"/>
    </row>
    <row r="4489" spans="31:31" ht="15.75" x14ac:dyDescent="0.3">
      <c r="AE4489" s="71"/>
    </row>
    <row r="4490" spans="31:31" ht="15.75" x14ac:dyDescent="0.3">
      <c r="AE4490" s="71"/>
    </row>
    <row r="4491" spans="31:31" ht="15.75" x14ac:dyDescent="0.3">
      <c r="AE4491" s="71"/>
    </row>
    <row r="4492" spans="31:31" ht="15.75" x14ac:dyDescent="0.3">
      <c r="AE4492" s="71"/>
    </row>
    <row r="4493" spans="31:31" ht="15.75" x14ac:dyDescent="0.3">
      <c r="AE4493" s="71"/>
    </row>
    <row r="4494" spans="31:31" ht="15.75" x14ac:dyDescent="0.3">
      <c r="AE4494" s="71"/>
    </row>
    <row r="4495" spans="31:31" ht="15.75" x14ac:dyDescent="0.3">
      <c r="AE4495" s="71"/>
    </row>
    <row r="4496" spans="31:31" ht="15.75" x14ac:dyDescent="0.3">
      <c r="AE4496" s="71"/>
    </row>
    <row r="4497" spans="31:31" ht="15.75" x14ac:dyDescent="0.3">
      <c r="AE4497" s="71"/>
    </row>
    <row r="4498" spans="31:31" ht="15.75" x14ac:dyDescent="0.3">
      <c r="AE4498" s="71"/>
    </row>
    <row r="4499" spans="31:31" ht="15.75" x14ac:dyDescent="0.3">
      <c r="AE4499" s="71"/>
    </row>
    <row r="4500" spans="31:31" ht="15.75" x14ac:dyDescent="0.3">
      <c r="AE4500" s="71"/>
    </row>
    <row r="4501" spans="31:31" ht="15.75" x14ac:dyDescent="0.3">
      <c r="AE4501" s="71"/>
    </row>
    <row r="4502" spans="31:31" ht="15.75" x14ac:dyDescent="0.3">
      <c r="AE4502" s="71"/>
    </row>
    <row r="4503" spans="31:31" ht="15.75" x14ac:dyDescent="0.3">
      <c r="AE4503" s="71"/>
    </row>
    <row r="4504" spans="31:31" ht="15.75" x14ac:dyDescent="0.3">
      <c r="AE4504" s="71"/>
    </row>
    <row r="4505" spans="31:31" ht="15.75" x14ac:dyDescent="0.3">
      <c r="AE4505" s="71"/>
    </row>
    <row r="4506" spans="31:31" ht="15.75" x14ac:dyDescent="0.3">
      <c r="AE4506" s="71"/>
    </row>
    <row r="4507" spans="31:31" ht="15.75" x14ac:dyDescent="0.3">
      <c r="AE4507" s="71"/>
    </row>
    <row r="4508" spans="31:31" ht="15.75" x14ac:dyDescent="0.3">
      <c r="AE4508" s="71"/>
    </row>
    <row r="4509" spans="31:31" ht="15.75" x14ac:dyDescent="0.3">
      <c r="AE4509" s="71"/>
    </row>
    <row r="4510" spans="31:31" ht="15.75" x14ac:dyDescent="0.3">
      <c r="AE4510" s="71"/>
    </row>
    <row r="4511" spans="31:31" ht="15.75" x14ac:dyDescent="0.3">
      <c r="AE4511" s="71"/>
    </row>
    <row r="4512" spans="31:31" ht="15.75" x14ac:dyDescent="0.3">
      <c r="AE4512" s="71"/>
    </row>
    <row r="4513" spans="31:31" ht="15.75" x14ac:dyDescent="0.3">
      <c r="AE4513" s="71"/>
    </row>
    <row r="4514" spans="31:31" ht="15.75" x14ac:dyDescent="0.3">
      <c r="AE4514" s="71"/>
    </row>
    <row r="4515" spans="31:31" ht="15.75" x14ac:dyDescent="0.3">
      <c r="AE4515" s="71"/>
    </row>
    <row r="4516" spans="31:31" ht="15.75" x14ac:dyDescent="0.3">
      <c r="AE4516" s="71"/>
    </row>
    <row r="4517" spans="31:31" ht="15.75" x14ac:dyDescent="0.3">
      <c r="AE4517" s="71"/>
    </row>
    <row r="4518" spans="31:31" ht="15.75" x14ac:dyDescent="0.3">
      <c r="AE4518" s="71"/>
    </row>
    <row r="4519" spans="31:31" ht="15.75" x14ac:dyDescent="0.3">
      <c r="AE4519" s="71"/>
    </row>
    <row r="4520" spans="31:31" ht="15.75" x14ac:dyDescent="0.3">
      <c r="AE4520" s="71"/>
    </row>
    <row r="4521" spans="31:31" ht="15.75" x14ac:dyDescent="0.3">
      <c r="AE4521" s="71"/>
    </row>
    <row r="4522" spans="31:31" ht="15.75" x14ac:dyDescent="0.3">
      <c r="AE4522" s="71"/>
    </row>
    <row r="4523" spans="31:31" ht="15.75" x14ac:dyDescent="0.3">
      <c r="AE4523" s="71"/>
    </row>
    <row r="4524" spans="31:31" ht="15.75" x14ac:dyDescent="0.3">
      <c r="AE4524" s="71"/>
    </row>
    <row r="4525" spans="31:31" ht="15.75" x14ac:dyDescent="0.3">
      <c r="AE4525" s="71"/>
    </row>
    <row r="4526" spans="31:31" ht="15.75" x14ac:dyDescent="0.3">
      <c r="AE4526" s="71"/>
    </row>
    <row r="4527" spans="31:31" ht="15.75" x14ac:dyDescent="0.3">
      <c r="AE4527" s="71"/>
    </row>
    <row r="4528" spans="31:31" ht="15.75" x14ac:dyDescent="0.3">
      <c r="AE4528" s="71"/>
    </row>
    <row r="4529" spans="31:31" ht="15.75" x14ac:dyDescent="0.3">
      <c r="AE4529" s="71"/>
    </row>
    <row r="4530" spans="31:31" ht="15.75" x14ac:dyDescent="0.3">
      <c r="AE4530" s="71"/>
    </row>
    <row r="4531" spans="31:31" ht="15.75" x14ac:dyDescent="0.3">
      <c r="AE4531" s="71"/>
    </row>
    <row r="4532" spans="31:31" ht="15.75" x14ac:dyDescent="0.3">
      <c r="AE4532" s="71"/>
    </row>
    <row r="4533" spans="31:31" ht="15.75" x14ac:dyDescent="0.3">
      <c r="AE4533" s="71"/>
    </row>
    <row r="4534" spans="31:31" ht="15.75" x14ac:dyDescent="0.3">
      <c r="AE4534" s="71"/>
    </row>
    <row r="4535" spans="31:31" ht="15.75" x14ac:dyDescent="0.3">
      <c r="AE4535" s="71"/>
    </row>
    <row r="4536" spans="31:31" ht="15.75" x14ac:dyDescent="0.3">
      <c r="AE4536" s="71"/>
    </row>
    <row r="4537" spans="31:31" ht="15.75" x14ac:dyDescent="0.3">
      <c r="AE4537" s="71"/>
    </row>
    <row r="4538" spans="31:31" ht="15.75" x14ac:dyDescent="0.3">
      <c r="AE4538" s="71"/>
    </row>
    <row r="4539" spans="31:31" ht="15.75" x14ac:dyDescent="0.3">
      <c r="AE4539" s="71"/>
    </row>
    <row r="4540" spans="31:31" ht="15.75" x14ac:dyDescent="0.3">
      <c r="AE4540" s="71"/>
    </row>
    <row r="4541" spans="31:31" ht="15.75" x14ac:dyDescent="0.3">
      <c r="AE4541" s="71"/>
    </row>
    <row r="4542" spans="31:31" ht="15.75" x14ac:dyDescent="0.3">
      <c r="AE4542" s="71"/>
    </row>
    <row r="4543" spans="31:31" ht="15.75" x14ac:dyDescent="0.3">
      <c r="AE4543" s="71"/>
    </row>
    <row r="4544" spans="31:31" ht="15.75" x14ac:dyDescent="0.3">
      <c r="AE4544" s="71"/>
    </row>
    <row r="4545" spans="31:31" ht="15.75" x14ac:dyDescent="0.3">
      <c r="AE4545" s="71"/>
    </row>
    <row r="4546" spans="31:31" ht="15.75" x14ac:dyDescent="0.3">
      <c r="AE4546" s="71"/>
    </row>
    <row r="4547" spans="31:31" ht="15.75" x14ac:dyDescent="0.3">
      <c r="AE4547" s="71"/>
    </row>
    <row r="4548" spans="31:31" ht="15.75" x14ac:dyDescent="0.3">
      <c r="AE4548" s="71"/>
    </row>
    <row r="4549" spans="31:31" ht="15.75" x14ac:dyDescent="0.3">
      <c r="AE4549" s="71"/>
    </row>
    <row r="4550" spans="31:31" ht="15.75" x14ac:dyDescent="0.3">
      <c r="AE4550" s="71"/>
    </row>
    <row r="4551" spans="31:31" ht="15.75" x14ac:dyDescent="0.3">
      <c r="AE4551" s="71"/>
    </row>
    <row r="4552" spans="31:31" ht="15.75" x14ac:dyDescent="0.3">
      <c r="AE4552" s="71"/>
    </row>
    <row r="4553" spans="31:31" ht="15.75" x14ac:dyDescent="0.3">
      <c r="AE4553" s="71"/>
    </row>
    <row r="4554" spans="31:31" ht="15.75" x14ac:dyDescent="0.3">
      <c r="AE4554" s="71"/>
    </row>
    <row r="4555" spans="31:31" ht="15.75" x14ac:dyDescent="0.3">
      <c r="AE4555" s="71"/>
    </row>
    <row r="4556" spans="31:31" ht="15.75" x14ac:dyDescent="0.3">
      <c r="AE4556" s="71"/>
    </row>
    <row r="4557" spans="31:31" ht="15.75" x14ac:dyDescent="0.3">
      <c r="AE4557" s="71"/>
    </row>
    <row r="4558" spans="31:31" ht="15.75" x14ac:dyDescent="0.3">
      <c r="AE4558" s="71"/>
    </row>
    <row r="4559" spans="31:31" ht="15.75" x14ac:dyDescent="0.3">
      <c r="AE4559" s="71"/>
    </row>
    <row r="4560" spans="31:31" ht="15.75" x14ac:dyDescent="0.3">
      <c r="AE4560" s="71"/>
    </row>
    <row r="4561" spans="31:31" ht="15.75" x14ac:dyDescent="0.3">
      <c r="AE4561" s="71"/>
    </row>
    <row r="4562" spans="31:31" ht="15.75" x14ac:dyDescent="0.3">
      <c r="AE4562" s="71"/>
    </row>
    <row r="4563" spans="31:31" ht="15.75" x14ac:dyDescent="0.3">
      <c r="AE4563" s="71"/>
    </row>
    <row r="4564" spans="31:31" ht="15.75" x14ac:dyDescent="0.3">
      <c r="AE4564" s="71"/>
    </row>
    <row r="4565" spans="31:31" ht="15.75" x14ac:dyDescent="0.3">
      <c r="AE4565" s="71"/>
    </row>
    <row r="4566" spans="31:31" ht="15.75" x14ac:dyDescent="0.3">
      <c r="AE4566" s="71"/>
    </row>
    <row r="4567" spans="31:31" ht="15.75" x14ac:dyDescent="0.3">
      <c r="AE4567" s="71"/>
    </row>
    <row r="4568" spans="31:31" ht="15.75" x14ac:dyDescent="0.3">
      <c r="AE4568" s="71"/>
    </row>
    <row r="4569" spans="31:31" ht="15.75" x14ac:dyDescent="0.3">
      <c r="AE4569" s="71"/>
    </row>
    <row r="4570" spans="31:31" ht="15.75" x14ac:dyDescent="0.3">
      <c r="AE4570" s="71"/>
    </row>
    <row r="4571" spans="31:31" ht="15.75" x14ac:dyDescent="0.3">
      <c r="AE4571" s="71"/>
    </row>
    <row r="4572" spans="31:31" ht="15.75" x14ac:dyDescent="0.3">
      <c r="AE4572" s="71"/>
    </row>
    <row r="4573" spans="31:31" ht="15.75" x14ac:dyDescent="0.3">
      <c r="AE4573" s="71"/>
    </row>
    <row r="4574" spans="31:31" ht="15.75" x14ac:dyDescent="0.3">
      <c r="AE4574" s="71"/>
    </row>
    <row r="4575" spans="31:31" ht="15.75" x14ac:dyDescent="0.3">
      <c r="AE4575" s="71"/>
    </row>
    <row r="4576" spans="31:31" ht="15.75" x14ac:dyDescent="0.3">
      <c r="AE4576" s="71"/>
    </row>
    <row r="4577" spans="31:31" ht="15.75" x14ac:dyDescent="0.3">
      <c r="AE4577" s="71"/>
    </row>
    <row r="4578" spans="31:31" ht="15.75" x14ac:dyDescent="0.3">
      <c r="AE4578" s="71"/>
    </row>
    <row r="4579" spans="31:31" ht="15.75" x14ac:dyDescent="0.3">
      <c r="AE4579" s="71"/>
    </row>
    <row r="4580" spans="31:31" ht="15.75" x14ac:dyDescent="0.3">
      <c r="AE4580" s="71"/>
    </row>
    <row r="4581" spans="31:31" ht="15.75" x14ac:dyDescent="0.3">
      <c r="AE4581" s="71"/>
    </row>
    <row r="4582" spans="31:31" ht="15.75" x14ac:dyDescent="0.3">
      <c r="AE4582" s="71"/>
    </row>
    <row r="4583" spans="31:31" ht="15.75" x14ac:dyDescent="0.3">
      <c r="AE4583" s="71"/>
    </row>
    <row r="4584" spans="31:31" ht="15.75" x14ac:dyDescent="0.3">
      <c r="AE4584" s="71"/>
    </row>
    <row r="4585" spans="31:31" ht="15.75" x14ac:dyDescent="0.3">
      <c r="AE4585" s="71"/>
    </row>
    <row r="4586" spans="31:31" ht="15.75" x14ac:dyDescent="0.3">
      <c r="AE4586" s="71"/>
    </row>
    <row r="4587" spans="31:31" ht="15.75" x14ac:dyDescent="0.3">
      <c r="AE4587" s="71"/>
    </row>
    <row r="4588" spans="31:31" ht="15.75" x14ac:dyDescent="0.3">
      <c r="AE4588" s="71"/>
    </row>
    <row r="4589" spans="31:31" ht="15.75" x14ac:dyDescent="0.3">
      <c r="AE4589" s="71"/>
    </row>
    <row r="4590" spans="31:31" ht="15.75" x14ac:dyDescent="0.3">
      <c r="AE4590" s="71"/>
    </row>
    <row r="4591" spans="31:31" ht="15.75" x14ac:dyDescent="0.3">
      <c r="AE4591" s="71"/>
    </row>
    <row r="4592" spans="31:31" ht="15.75" x14ac:dyDescent="0.3">
      <c r="AE4592" s="71"/>
    </row>
    <row r="4593" spans="31:31" ht="15.75" x14ac:dyDescent="0.3">
      <c r="AE4593" s="71"/>
    </row>
    <row r="4594" spans="31:31" ht="15.75" x14ac:dyDescent="0.3">
      <c r="AE4594" s="71"/>
    </row>
    <row r="4595" spans="31:31" ht="15.75" x14ac:dyDescent="0.3">
      <c r="AE4595" s="71"/>
    </row>
    <row r="4596" spans="31:31" ht="15.75" x14ac:dyDescent="0.3">
      <c r="AE4596" s="71"/>
    </row>
    <row r="4597" spans="31:31" ht="15.75" x14ac:dyDescent="0.3">
      <c r="AE4597" s="71"/>
    </row>
    <row r="4598" spans="31:31" ht="15.75" x14ac:dyDescent="0.3">
      <c r="AE4598" s="71"/>
    </row>
    <row r="4599" spans="31:31" ht="15.75" x14ac:dyDescent="0.3">
      <c r="AE4599" s="71"/>
    </row>
    <row r="4600" spans="31:31" ht="15.75" x14ac:dyDescent="0.3">
      <c r="AE4600" s="71"/>
    </row>
    <row r="4601" spans="31:31" ht="15.75" x14ac:dyDescent="0.3">
      <c r="AE4601" s="71"/>
    </row>
    <row r="4602" spans="31:31" ht="15.75" x14ac:dyDescent="0.3">
      <c r="AE4602" s="71"/>
    </row>
    <row r="4603" spans="31:31" ht="15.75" x14ac:dyDescent="0.3">
      <c r="AE4603" s="71"/>
    </row>
    <row r="4604" spans="31:31" ht="15.75" x14ac:dyDescent="0.3">
      <c r="AE4604" s="71"/>
    </row>
    <row r="4605" spans="31:31" ht="15.75" x14ac:dyDescent="0.3">
      <c r="AE4605" s="71"/>
    </row>
    <row r="4606" spans="31:31" ht="15.75" x14ac:dyDescent="0.3">
      <c r="AE4606" s="71"/>
    </row>
    <row r="4607" spans="31:31" ht="15.75" x14ac:dyDescent="0.3">
      <c r="AE4607" s="71"/>
    </row>
    <row r="4608" spans="31:31" ht="15.75" x14ac:dyDescent="0.3">
      <c r="AE4608" s="71"/>
    </row>
    <row r="4609" spans="31:31" ht="15.75" x14ac:dyDescent="0.3">
      <c r="AE4609" s="71"/>
    </row>
    <row r="4610" spans="31:31" ht="15.75" x14ac:dyDescent="0.3">
      <c r="AE4610" s="71"/>
    </row>
    <row r="4611" spans="31:31" ht="15.75" x14ac:dyDescent="0.3">
      <c r="AE4611" s="71"/>
    </row>
    <row r="4612" spans="31:31" ht="15.75" x14ac:dyDescent="0.3">
      <c r="AE4612" s="71"/>
    </row>
    <row r="4613" spans="31:31" ht="15.75" x14ac:dyDescent="0.3">
      <c r="AE4613" s="71"/>
    </row>
    <row r="4614" spans="31:31" ht="15.75" x14ac:dyDescent="0.3">
      <c r="AE4614" s="71"/>
    </row>
    <row r="4615" spans="31:31" ht="15.75" x14ac:dyDescent="0.3">
      <c r="AE4615" s="71"/>
    </row>
    <row r="4616" spans="31:31" ht="15.75" x14ac:dyDescent="0.3">
      <c r="AE4616" s="71"/>
    </row>
    <row r="4617" spans="31:31" ht="15.75" x14ac:dyDescent="0.3">
      <c r="AE4617" s="71"/>
    </row>
    <row r="4618" spans="31:31" ht="15.75" x14ac:dyDescent="0.3">
      <c r="AE4618" s="71"/>
    </row>
    <row r="4619" spans="31:31" ht="15.75" x14ac:dyDescent="0.3">
      <c r="AE4619" s="71"/>
    </row>
    <row r="4620" spans="31:31" ht="15.75" x14ac:dyDescent="0.3">
      <c r="AE4620" s="71"/>
    </row>
    <row r="4621" spans="31:31" ht="15.75" x14ac:dyDescent="0.3">
      <c r="AE4621" s="71"/>
    </row>
    <row r="4622" spans="31:31" ht="15.75" x14ac:dyDescent="0.3">
      <c r="AE4622" s="71"/>
    </row>
    <row r="4623" spans="31:31" ht="15.75" x14ac:dyDescent="0.3">
      <c r="AE4623" s="71"/>
    </row>
    <row r="4624" spans="31:31" ht="15.75" x14ac:dyDescent="0.3">
      <c r="AE4624" s="71"/>
    </row>
    <row r="4625" spans="31:31" ht="15.75" x14ac:dyDescent="0.3">
      <c r="AE4625" s="71"/>
    </row>
    <row r="4626" spans="31:31" ht="15.75" x14ac:dyDescent="0.3">
      <c r="AE4626" s="71"/>
    </row>
    <row r="4627" spans="31:31" ht="15.75" x14ac:dyDescent="0.3">
      <c r="AE4627" s="71"/>
    </row>
    <row r="4628" spans="31:31" ht="15.75" x14ac:dyDescent="0.3">
      <c r="AE4628" s="71"/>
    </row>
    <row r="4629" spans="31:31" ht="15.75" x14ac:dyDescent="0.3">
      <c r="AE4629" s="71"/>
    </row>
    <row r="4630" spans="31:31" ht="15.75" x14ac:dyDescent="0.3">
      <c r="AE4630" s="71"/>
    </row>
    <row r="4631" spans="31:31" ht="15.75" x14ac:dyDescent="0.3">
      <c r="AE4631" s="71"/>
    </row>
    <row r="4632" spans="31:31" ht="15.75" x14ac:dyDescent="0.3">
      <c r="AE4632" s="71"/>
    </row>
    <row r="4633" spans="31:31" ht="15.75" x14ac:dyDescent="0.3">
      <c r="AE4633" s="71"/>
    </row>
    <row r="4634" spans="31:31" ht="15.75" x14ac:dyDescent="0.3">
      <c r="AE4634" s="71"/>
    </row>
    <row r="4635" spans="31:31" ht="15.75" x14ac:dyDescent="0.3">
      <c r="AE4635" s="71"/>
    </row>
    <row r="4636" spans="31:31" ht="15.75" x14ac:dyDescent="0.3">
      <c r="AE4636" s="71"/>
    </row>
    <row r="4637" spans="31:31" ht="15.75" x14ac:dyDescent="0.3">
      <c r="AE4637" s="71"/>
    </row>
    <row r="4638" spans="31:31" ht="15.75" x14ac:dyDescent="0.3">
      <c r="AE4638" s="71"/>
    </row>
    <row r="4639" spans="31:31" ht="15.75" x14ac:dyDescent="0.3">
      <c r="AE4639" s="71"/>
    </row>
    <row r="4640" spans="31:31" ht="15.75" x14ac:dyDescent="0.3">
      <c r="AE4640" s="71"/>
    </row>
    <row r="4641" spans="31:31" ht="15.75" x14ac:dyDescent="0.3">
      <c r="AE4641" s="71"/>
    </row>
    <row r="4642" spans="31:31" ht="15.75" x14ac:dyDescent="0.3">
      <c r="AE4642" s="71"/>
    </row>
    <row r="4643" spans="31:31" ht="15.75" x14ac:dyDescent="0.3">
      <c r="AE4643" s="71"/>
    </row>
    <row r="4644" spans="31:31" ht="15.75" x14ac:dyDescent="0.3">
      <c r="AE4644" s="71"/>
    </row>
    <row r="4645" spans="31:31" ht="15.75" x14ac:dyDescent="0.3">
      <c r="AE4645" s="71"/>
    </row>
    <row r="4646" spans="31:31" ht="15.75" x14ac:dyDescent="0.3">
      <c r="AE4646" s="71"/>
    </row>
    <row r="4647" spans="31:31" ht="15.75" x14ac:dyDescent="0.3">
      <c r="AE4647" s="71"/>
    </row>
    <row r="4648" spans="31:31" ht="15.75" x14ac:dyDescent="0.3">
      <c r="AE4648" s="71"/>
    </row>
    <row r="4649" spans="31:31" ht="15.75" x14ac:dyDescent="0.3">
      <c r="AE4649" s="71"/>
    </row>
    <row r="4650" spans="31:31" ht="15.75" x14ac:dyDescent="0.3">
      <c r="AE4650" s="71"/>
    </row>
    <row r="4651" spans="31:31" ht="15.75" x14ac:dyDescent="0.3">
      <c r="AE4651" s="71"/>
    </row>
    <row r="4652" spans="31:31" ht="15.75" x14ac:dyDescent="0.3">
      <c r="AE4652" s="71"/>
    </row>
    <row r="4653" spans="31:31" ht="15.75" x14ac:dyDescent="0.3">
      <c r="AE4653" s="71"/>
    </row>
    <row r="4654" spans="31:31" ht="15.75" x14ac:dyDescent="0.3">
      <c r="AE4654" s="71"/>
    </row>
    <row r="4655" spans="31:31" ht="15.75" x14ac:dyDescent="0.3">
      <c r="AE4655" s="71"/>
    </row>
    <row r="4656" spans="31:31" ht="15.75" x14ac:dyDescent="0.3">
      <c r="AE4656" s="71"/>
    </row>
    <row r="4657" spans="31:31" ht="15.75" x14ac:dyDescent="0.3">
      <c r="AE4657" s="71"/>
    </row>
    <row r="4658" spans="31:31" ht="15.75" x14ac:dyDescent="0.3">
      <c r="AE4658" s="71"/>
    </row>
    <row r="4659" spans="31:31" ht="15.75" x14ac:dyDescent="0.3">
      <c r="AE4659" s="71"/>
    </row>
    <row r="4660" spans="31:31" ht="15.75" x14ac:dyDescent="0.3">
      <c r="AE4660" s="71"/>
    </row>
    <row r="4661" spans="31:31" ht="15.75" x14ac:dyDescent="0.3">
      <c r="AE4661" s="71"/>
    </row>
    <row r="4662" spans="31:31" ht="15.75" x14ac:dyDescent="0.3">
      <c r="AE4662" s="71"/>
    </row>
    <row r="4663" spans="31:31" ht="15.75" x14ac:dyDescent="0.3">
      <c r="AE4663" s="71"/>
    </row>
    <row r="4664" spans="31:31" ht="15.75" x14ac:dyDescent="0.3">
      <c r="AE4664" s="71"/>
    </row>
    <row r="4665" spans="31:31" ht="15.75" x14ac:dyDescent="0.3">
      <c r="AE4665" s="71"/>
    </row>
    <row r="4666" spans="31:31" ht="15.75" x14ac:dyDescent="0.3">
      <c r="AE4666" s="71"/>
    </row>
    <row r="4667" spans="31:31" ht="15.75" x14ac:dyDescent="0.3">
      <c r="AE4667" s="71"/>
    </row>
    <row r="4668" spans="31:31" ht="15.75" x14ac:dyDescent="0.3">
      <c r="AE4668" s="71"/>
    </row>
    <row r="4669" spans="31:31" ht="15.75" x14ac:dyDescent="0.3">
      <c r="AE4669" s="71"/>
    </row>
    <row r="4670" spans="31:31" ht="15.75" x14ac:dyDescent="0.3">
      <c r="AE4670" s="71"/>
    </row>
    <row r="4671" spans="31:31" ht="15.75" x14ac:dyDescent="0.3">
      <c r="AE4671" s="71"/>
    </row>
    <row r="4672" spans="31:31" ht="15.75" x14ac:dyDescent="0.3">
      <c r="AE4672" s="71"/>
    </row>
    <row r="4673" spans="31:31" ht="15.75" x14ac:dyDescent="0.3">
      <c r="AE4673" s="71"/>
    </row>
    <row r="4674" spans="31:31" ht="15.75" x14ac:dyDescent="0.3">
      <c r="AE4674" s="71"/>
    </row>
    <row r="4675" spans="31:31" ht="15.75" x14ac:dyDescent="0.3">
      <c r="AE4675" s="71"/>
    </row>
    <row r="4676" spans="31:31" ht="15.75" x14ac:dyDescent="0.3">
      <c r="AE4676" s="71"/>
    </row>
    <row r="4677" spans="31:31" ht="15.75" x14ac:dyDescent="0.3">
      <c r="AE4677" s="71"/>
    </row>
    <row r="4678" spans="31:31" ht="15.75" x14ac:dyDescent="0.3">
      <c r="AE4678" s="71"/>
    </row>
    <row r="4679" spans="31:31" ht="15.75" x14ac:dyDescent="0.3">
      <c r="AE4679" s="71"/>
    </row>
    <row r="4680" spans="31:31" ht="15.75" x14ac:dyDescent="0.3">
      <c r="AE4680" s="71"/>
    </row>
    <row r="4681" spans="31:31" ht="15.75" x14ac:dyDescent="0.3">
      <c r="AE4681" s="71"/>
    </row>
    <row r="4682" spans="31:31" ht="15.75" x14ac:dyDescent="0.3">
      <c r="AE4682" s="71"/>
    </row>
    <row r="4683" spans="31:31" ht="15.75" x14ac:dyDescent="0.3">
      <c r="AE4683" s="71"/>
    </row>
    <row r="4684" spans="31:31" ht="15.75" x14ac:dyDescent="0.3">
      <c r="AE4684" s="71"/>
    </row>
    <row r="4685" spans="31:31" ht="15.75" x14ac:dyDescent="0.3">
      <c r="AE4685" s="71"/>
    </row>
    <row r="4686" spans="31:31" ht="15.75" x14ac:dyDescent="0.3">
      <c r="AE4686" s="71"/>
    </row>
    <row r="4687" spans="31:31" ht="15.75" x14ac:dyDescent="0.3">
      <c r="AE4687" s="71"/>
    </row>
    <row r="4688" spans="31:31" ht="15.75" x14ac:dyDescent="0.3">
      <c r="AE4688" s="71"/>
    </row>
    <row r="4689" spans="31:31" ht="15.75" x14ac:dyDescent="0.3">
      <c r="AE4689" s="71"/>
    </row>
    <row r="4690" spans="31:31" ht="15.75" x14ac:dyDescent="0.3">
      <c r="AE4690" s="71"/>
    </row>
    <row r="4691" spans="31:31" ht="15.75" x14ac:dyDescent="0.3">
      <c r="AE4691" s="71"/>
    </row>
    <row r="4692" spans="31:31" ht="15.75" x14ac:dyDescent="0.3">
      <c r="AE4692" s="71"/>
    </row>
    <row r="4693" spans="31:31" ht="15.75" x14ac:dyDescent="0.3">
      <c r="AE4693" s="71"/>
    </row>
    <row r="4694" spans="31:31" ht="15.75" x14ac:dyDescent="0.3">
      <c r="AE4694" s="71"/>
    </row>
    <row r="4695" spans="31:31" ht="15.75" x14ac:dyDescent="0.3">
      <c r="AE4695" s="71"/>
    </row>
    <row r="4696" spans="31:31" ht="15.75" x14ac:dyDescent="0.3">
      <c r="AE4696" s="71"/>
    </row>
    <row r="4697" spans="31:31" ht="15.75" x14ac:dyDescent="0.3">
      <c r="AE4697" s="71"/>
    </row>
    <row r="4698" spans="31:31" ht="15.75" x14ac:dyDescent="0.3">
      <c r="AE4698" s="71"/>
    </row>
    <row r="4699" spans="31:31" ht="15.75" x14ac:dyDescent="0.3">
      <c r="AE4699" s="71"/>
    </row>
    <row r="4700" spans="31:31" ht="15.75" x14ac:dyDescent="0.3">
      <c r="AE4700" s="71"/>
    </row>
    <row r="4701" spans="31:31" ht="15.75" x14ac:dyDescent="0.3">
      <c r="AE4701" s="71"/>
    </row>
    <row r="4702" spans="31:31" ht="15.75" x14ac:dyDescent="0.3">
      <c r="AE4702" s="71"/>
    </row>
    <row r="4703" spans="31:31" ht="15.75" x14ac:dyDescent="0.3">
      <c r="AE4703" s="71"/>
    </row>
    <row r="4704" spans="31:31" ht="15.75" x14ac:dyDescent="0.3">
      <c r="AE4704" s="71"/>
    </row>
    <row r="4705" spans="31:31" ht="15.75" x14ac:dyDescent="0.3">
      <c r="AE4705" s="71"/>
    </row>
    <row r="4706" spans="31:31" ht="15.75" x14ac:dyDescent="0.3">
      <c r="AE4706" s="71"/>
    </row>
    <row r="4707" spans="31:31" ht="15.75" x14ac:dyDescent="0.3">
      <c r="AE4707" s="71"/>
    </row>
    <row r="4708" spans="31:31" ht="15.75" x14ac:dyDescent="0.3">
      <c r="AE4708" s="71"/>
    </row>
    <row r="4709" spans="31:31" ht="15.75" x14ac:dyDescent="0.3">
      <c r="AE4709" s="71"/>
    </row>
    <row r="4710" spans="31:31" ht="15.75" x14ac:dyDescent="0.3">
      <c r="AE4710" s="71"/>
    </row>
    <row r="4711" spans="31:31" ht="15.75" x14ac:dyDescent="0.3">
      <c r="AE4711" s="71"/>
    </row>
    <row r="4712" spans="31:31" ht="15.75" x14ac:dyDescent="0.3">
      <c r="AE4712" s="71"/>
    </row>
    <row r="4713" spans="31:31" ht="15.75" x14ac:dyDescent="0.3">
      <c r="AE4713" s="71"/>
    </row>
    <row r="4714" spans="31:31" ht="15.75" x14ac:dyDescent="0.3">
      <c r="AE4714" s="71"/>
    </row>
    <row r="4715" spans="31:31" ht="15.75" x14ac:dyDescent="0.3">
      <c r="AE4715" s="71"/>
    </row>
    <row r="4716" spans="31:31" ht="15.75" x14ac:dyDescent="0.3">
      <c r="AE4716" s="71"/>
    </row>
    <row r="4717" spans="31:31" ht="15.75" x14ac:dyDescent="0.3">
      <c r="AE4717" s="71"/>
    </row>
    <row r="4718" spans="31:31" ht="15.75" x14ac:dyDescent="0.3">
      <c r="AE4718" s="71"/>
    </row>
    <row r="4719" spans="31:31" ht="15.75" x14ac:dyDescent="0.3">
      <c r="AE4719" s="71"/>
    </row>
    <row r="4720" spans="31:31" ht="15.75" x14ac:dyDescent="0.3">
      <c r="AE4720" s="71"/>
    </row>
    <row r="4721" spans="31:31" ht="15.75" x14ac:dyDescent="0.3">
      <c r="AE4721" s="71"/>
    </row>
    <row r="4722" spans="31:31" ht="15.75" x14ac:dyDescent="0.3">
      <c r="AE4722" s="71"/>
    </row>
    <row r="4723" spans="31:31" ht="15.75" x14ac:dyDescent="0.3">
      <c r="AE4723" s="71"/>
    </row>
    <row r="4724" spans="31:31" ht="15.75" x14ac:dyDescent="0.3">
      <c r="AE4724" s="71"/>
    </row>
    <row r="4725" spans="31:31" ht="15.75" x14ac:dyDescent="0.3">
      <c r="AE4725" s="71"/>
    </row>
    <row r="4726" spans="31:31" ht="15.75" x14ac:dyDescent="0.3">
      <c r="AE4726" s="71"/>
    </row>
    <row r="4727" spans="31:31" ht="15.75" x14ac:dyDescent="0.3">
      <c r="AE4727" s="71"/>
    </row>
    <row r="4728" spans="31:31" ht="15.75" x14ac:dyDescent="0.3">
      <c r="AE4728" s="71"/>
    </row>
    <row r="4729" spans="31:31" ht="15.75" x14ac:dyDescent="0.3">
      <c r="AE4729" s="71"/>
    </row>
    <row r="4730" spans="31:31" ht="15.75" x14ac:dyDescent="0.3">
      <c r="AE4730" s="71"/>
    </row>
    <row r="4731" spans="31:31" ht="15.75" x14ac:dyDescent="0.3">
      <c r="AE4731" s="71"/>
    </row>
    <row r="4732" spans="31:31" ht="15.75" x14ac:dyDescent="0.3">
      <c r="AE4732" s="71"/>
    </row>
    <row r="4733" spans="31:31" ht="15.75" x14ac:dyDescent="0.3">
      <c r="AE4733" s="71"/>
    </row>
    <row r="4734" spans="31:31" ht="15.75" x14ac:dyDescent="0.3">
      <c r="AE4734" s="71"/>
    </row>
    <row r="4735" spans="31:31" ht="15.75" x14ac:dyDescent="0.3">
      <c r="AE4735" s="71"/>
    </row>
    <row r="4736" spans="31:31" ht="15.75" x14ac:dyDescent="0.3">
      <c r="AE4736" s="71"/>
    </row>
    <row r="4737" spans="31:31" ht="15.75" x14ac:dyDescent="0.3">
      <c r="AE4737" s="71"/>
    </row>
    <row r="4738" spans="31:31" ht="15.75" x14ac:dyDescent="0.3">
      <c r="AE4738" s="71"/>
    </row>
    <row r="4739" spans="31:31" ht="15.75" x14ac:dyDescent="0.3">
      <c r="AE4739" s="71"/>
    </row>
    <row r="4740" spans="31:31" ht="15.75" x14ac:dyDescent="0.3">
      <c r="AE4740" s="71"/>
    </row>
    <row r="4741" spans="31:31" ht="15.75" x14ac:dyDescent="0.3">
      <c r="AE4741" s="71"/>
    </row>
    <row r="4742" spans="31:31" ht="15.75" x14ac:dyDescent="0.3">
      <c r="AE4742" s="71"/>
    </row>
    <row r="4743" spans="31:31" ht="15.75" x14ac:dyDescent="0.3">
      <c r="AE4743" s="71"/>
    </row>
    <row r="4744" spans="31:31" ht="15.75" x14ac:dyDescent="0.3">
      <c r="AE4744" s="71"/>
    </row>
    <row r="4745" spans="31:31" ht="15.75" x14ac:dyDescent="0.3">
      <c r="AE4745" s="71"/>
    </row>
    <row r="4746" spans="31:31" ht="15.75" x14ac:dyDescent="0.3">
      <c r="AE4746" s="71"/>
    </row>
    <row r="4747" spans="31:31" ht="15.75" x14ac:dyDescent="0.3">
      <c r="AE4747" s="71"/>
    </row>
    <row r="4748" spans="31:31" ht="15.75" x14ac:dyDescent="0.3">
      <c r="AE4748" s="71"/>
    </row>
    <row r="4749" spans="31:31" ht="15.75" x14ac:dyDescent="0.3">
      <c r="AE4749" s="71"/>
    </row>
    <row r="4750" spans="31:31" ht="15.75" x14ac:dyDescent="0.3">
      <c r="AE4750" s="71"/>
    </row>
    <row r="4751" spans="31:31" ht="15.75" x14ac:dyDescent="0.3">
      <c r="AE4751" s="71"/>
    </row>
    <row r="4752" spans="31:31" ht="15.75" x14ac:dyDescent="0.3">
      <c r="AE4752" s="71"/>
    </row>
    <row r="4753" spans="31:31" ht="15.75" x14ac:dyDescent="0.3">
      <c r="AE4753" s="71"/>
    </row>
    <row r="4754" spans="31:31" ht="15.75" x14ac:dyDescent="0.3">
      <c r="AE4754" s="71"/>
    </row>
    <row r="4755" spans="31:31" ht="15.75" x14ac:dyDescent="0.3">
      <c r="AE4755" s="71"/>
    </row>
    <row r="4756" spans="31:31" ht="15.75" x14ac:dyDescent="0.3">
      <c r="AE4756" s="71"/>
    </row>
    <row r="4757" spans="31:31" ht="15.75" x14ac:dyDescent="0.3">
      <c r="AE4757" s="71"/>
    </row>
    <row r="4758" spans="31:31" ht="15.75" x14ac:dyDescent="0.3">
      <c r="AE4758" s="71"/>
    </row>
    <row r="4759" spans="31:31" ht="15.75" x14ac:dyDescent="0.3">
      <c r="AE4759" s="71"/>
    </row>
    <row r="4760" spans="31:31" ht="15.75" x14ac:dyDescent="0.3">
      <c r="AE4760" s="71"/>
    </row>
    <row r="4761" spans="31:31" ht="15.75" x14ac:dyDescent="0.3">
      <c r="AE4761" s="71"/>
    </row>
    <row r="4762" spans="31:31" ht="15.75" x14ac:dyDescent="0.3">
      <c r="AE4762" s="71"/>
    </row>
    <row r="4763" spans="31:31" ht="15.75" x14ac:dyDescent="0.3">
      <c r="AE4763" s="71"/>
    </row>
    <row r="4764" spans="31:31" ht="15.75" x14ac:dyDescent="0.3">
      <c r="AE4764" s="71"/>
    </row>
    <row r="4765" spans="31:31" ht="15.75" x14ac:dyDescent="0.3">
      <c r="AE4765" s="71"/>
    </row>
    <row r="4766" spans="31:31" ht="15.75" x14ac:dyDescent="0.3">
      <c r="AE4766" s="71"/>
    </row>
    <row r="4767" spans="31:31" ht="15.75" x14ac:dyDescent="0.3">
      <c r="AE4767" s="71"/>
    </row>
    <row r="4768" spans="31:31" ht="15.75" x14ac:dyDescent="0.3">
      <c r="AE4768" s="71"/>
    </row>
    <row r="4769" spans="31:31" ht="15.75" x14ac:dyDescent="0.3">
      <c r="AE4769" s="71"/>
    </row>
    <row r="4770" spans="31:31" ht="15.75" x14ac:dyDescent="0.3">
      <c r="AE4770" s="71"/>
    </row>
    <row r="4771" spans="31:31" ht="15.75" x14ac:dyDescent="0.3">
      <c r="AE4771" s="71"/>
    </row>
    <row r="4772" spans="31:31" ht="15.75" x14ac:dyDescent="0.3">
      <c r="AE4772" s="71"/>
    </row>
    <row r="4773" spans="31:31" ht="15.75" x14ac:dyDescent="0.3">
      <c r="AE4773" s="71"/>
    </row>
    <row r="4774" spans="31:31" ht="15.75" x14ac:dyDescent="0.3">
      <c r="AE4774" s="71"/>
    </row>
    <row r="4775" spans="31:31" ht="15.75" x14ac:dyDescent="0.3">
      <c r="AE4775" s="71"/>
    </row>
    <row r="4776" spans="31:31" ht="15.75" x14ac:dyDescent="0.3">
      <c r="AE4776" s="71"/>
    </row>
    <row r="4777" spans="31:31" ht="15.75" x14ac:dyDescent="0.3">
      <c r="AE4777" s="71"/>
    </row>
    <row r="4778" spans="31:31" ht="15.75" x14ac:dyDescent="0.3">
      <c r="AE4778" s="71"/>
    </row>
    <row r="4779" spans="31:31" ht="15.75" x14ac:dyDescent="0.3">
      <c r="AE4779" s="71"/>
    </row>
    <row r="4780" spans="31:31" ht="15.75" x14ac:dyDescent="0.3">
      <c r="AE4780" s="71"/>
    </row>
    <row r="4781" spans="31:31" ht="15.75" x14ac:dyDescent="0.3">
      <c r="AE4781" s="71"/>
    </row>
    <row r="4782" spans="31:31" ht="15.75" x14ac:dyDescent="0.3">
      <c r="AE4782" s="71"/>
    </row>
    <row r="4783" spans="31:31" ht="15.75" x14ac:dyDescent="0.3">
      <c r="AE4783" s="71"/>
    </row>
    <row r="4784" spans="31:31" ht="15.75" x14ac:dyDescent="0.3">
      <c r="AE4784" s="71"/>
    </row>
    <row r="4785" spans="31:31" ht="15.75" x14ac:dyDescent="0.3">
      <c r="AE4785" s="71"/>
    </row>
    <row r="4786" spans="31:31" ht="15.75" x14ac:dyDescent="0.3">
      <c r="AE4786" s="71"/>
    </row>
    <row r="4787" spans="31:31" ht="15.75" x14ac:dyDescent="0.3">
      <c r="AE4787" s="71"/>
    </row>
    <row r="4788" spans="31:31" ht="15.75" x14ac:dyDescent="0.3">
      <c r="AE4788" s="71"/>
    </row>
    <row r="4789" spans="31:31" ht="15.75" x14ac:dyDescent="0.3">
      <c r="AE4789" s="71"/>
    </row>
    <row r="4790" spans="31:31" ht="15.75" x14ac:dyDescent="0.3">
      <c r="AE4790" s="71"/>
    </row>
    <row r="4791" spans="31:31" ht="15.75" x14ac:dyDescent="0.3">
      <c r="AE4791" s="71"/>
    </row>
    <row r="4792" spans="31:31" ht="15.75" x14ac:dyDescent="0.3">
      <c r="AE4792" s="71"/>
    </row>
    <row r="4793" spans="31:31" ht="15.75" x14ac:dyDescent="0.3">
      <c r="AE4793" s="71"/>
    </row>
    <row r="4794" spans="31:31" ht="15.75" x14ac:dyDescent="0.3">
      <c r="AE4794" s="71"/>
    </row>
    <row r="4795" spans="31:31" ht="15.75" x14ac:dyDescent="0.3">
      <c r="AE4795" s="71"/>
    </row>
    <row r="4796" spans="31:31" ht="15.75" x14ac:dyDescent="0.3">
      <c r="AE4796" s="71"/>
    </row>
    <row r="4797" spans="31:31" ht="15.75" x14ac:dyDescent="0.3">
      <c r="AE4797" s="71"/>
    </row>
    <row r="4798" spans="31:31" ht="15.75" x14ac:dyDescent="0.3">
      <c r="AE4798" s="71"/>
    </row>
    <row r="4799" spans="31:31" ht="15.75" x14ac:dyDescent="0.3">
      <c r="AE4799" s="71"/>
    </row>
    <row r="4800" spans="31:31" ht="15.75" x14ac:dyDescent="0.3">
      <c r="AE4800" s="71"/>
    </row>
    <row r="4801" spans="31:31" ht="15.75" x14ac:dyDescent="0.3">
      <c r="AE4801" s="71"/>
    </row>
    <row r="4802" spans="31:31" ht="15.75" x14ac:dyDescent="0.3">
      <c r="AE4802" s="71"/>
    </row>
    <row r="4803" spans="31:31" ht="15.75" x14ac:dyDescent="0.3">
      <c r="AE4803" s="71"/>
    </row>
    <row r="4804" spans="31:31" ht="15.75" x14ac:dyDescent="0.3">
      <c r="AE4804" s="71"/>
    </row>
    <row r="4805" spans="31:31" ht="15.75" x14ac:dyDescent="0.3">
      <c r="AE4805" s="71"/>
    </row>
    <row r="4806" spans="31:31" ht="15.75" x14ac:dyDescent="0.3">
      <c r="AE4806" s="71"/>
    </row>
    <row r="4807" spans="31:31" ht="15.75" x14ac:dyDescent="0.3">
      <c r="AE4807" s="71"/>
    </row>
    <row r="4808" spans="31:31" ht="15.75" x14ac:dyDescent="0.3">
      <c r="AE4808" s="71"/>
    </row>
    <row r="4809" spans="31:31" ht="15.75" x14ac:dyDescent="0.3">
      <c r="AE4809" s="71"/>
    </row>
    <row r="4810" spans="31:31" ht="15.75" x14ac:dyDescent="0.3">
      <c r="AE4810" s="71"/>
    </row>
    <row r="4811" spans="31:31" ht="15.75" x14ac:dyDescent="0.3">
      <c r="AE4811" s="71"/>
    </row>
    <row r="4812" spans="31:31" ht="15.75" x14ac:dyDescent="0.3">
      <c r="AE4812" s="71"/>
    </row>
    <row r="4813" spans="31:31" ht="15.75" x14ac:dyDescent="0.3">
      <c r="AE4813" s="71"/>
    </row>
    <row r="4814" spans="31:31" ht="15.75" x14ac:dyDescent="0.3">
      <c r="AE4814" s="71"/>
    </row>
    <row r="4815" spans="31:31" ht="15.75" x14ac:dyDescent="0.3">
      <c r="AE4815" s="71"/>
    </row>
    <row r="4816" spans="31:31" ht="15.75" x14ac:dyDescent="0.3">
      <c r="AE4816" s="71"/>
    </row>
    <row r="4817" spans="31:31" ht="15.75" x14ac:dyDescent="0.3">
      <c r="AE4817" s="71"/>
    </row>
    <row r="4818" spans="31:31" ht="15.75" x14ac:dyDescent="0.3">
      <c r="AE4818" s="71"/>
    </row>
    <row r="4819" spans="31:31" ht="15.75" x14ac:dyDescent="0.3">
      <c r="AE4819" s="71"/>
    </row>
    <row r="4820" spans="31:31" ht="15.75" x14ac:dyDescent="0.3">
      <c r="AE4820" s="71"/>
    </row>
    <row r="4821" spans="31:31" ht="15.75" x14ac:dyDescent="0.3">
      <c r="AE4821" s="71"/>
    </row>
    <row r="4822" spans="31:31" ht="15.75" x14ac:dyDescent="0.3">
      <c r="AE4822" s="71"/>
    </row>
    <row r="4823" spans="31:31" ht="15.75" x14ac:dyDescent="0.3">
      <c r="AE4823" s="71"/>
    </row>
    <row r="4824" spans="31:31" ht="15.75" x14ac:dyDescent="0.3">
      <c r="AE4824" s="71"/>
    </row>
    <row r="4825" spans="31:31" ht="15.75" x14ac:dyDescent="0.3">
      <c r="AE4825" s="71"/>
    </row>
    <row r="4826" spans="31:31" ht="15.75" x14ac:dyDescent="0.3">
      <c r="AE4826" s="71"/>
    </row>
    <row r="4827" spans="31:31" ht="15.75" x14ac:dyDescent="0.3">
      <c r="AE4827" s="71"/>
    </row>
    <row r="4828" spans="31:31" ht="15.75" x14ac:dyDescent="0.3">
      <c r="AE4828" s="71"/>
    </row>
    <row r="4829" spans="31:31" ht="15.75" x14ac:dyDescent="0.3">
      <c r="AE4829" s="71"/>
    </row>
    <row r="4830" spans="31:31" ht="15.75" x14ac:dyDescent="0.3">
      <c r="AE4830" s="71"/>
    </row>
    <row r="4831" spans="31:31" ht="15.75" x14ac:dyDescent="0.3">
      <c r="AE4831" s="71"/>
    </row>
    <row r="4832" spans="31:31" ht="15.75" x14ac:dyDescent="0.3">
      <c r="AE4832" s="71"/>
    </row>
    <row r="4833" spans="31:31" ht="15.75" x14ac:dyDescent="0.3">
      <c r="AE4833" s="71"/>
    </row>
    <row r="4834" spans="31:31" ht="15.75" x14ac:dyDescent="0.3">
      <c r="AE4834" s="71"/>
    </row>
    <row r="4835" spans="31:31" ht="15.75" x14ac:dyDescent="0.3">
      <c r="AE4835" s="71"/>
    </row>
    <row r="4836" spans="31:31" ht="15.75" x14ac:dyDescent="0.3">
      <c r="AE4836" s="71"/>
    </row>
    <row r="4837" spans="31:31" ht="15.75" x14ac:dyDescent="0.3">
      <c r="AE4837" s="71"/>
    </row>
    <row r="4838" spans="31:31" ht="15.75" x14ac:dyDescent="0.3">
      <c r="AE4838" s="71"/>
    </row>
    <row r="4839" spans="31:31" ht="15.75" x14ac:dyDescent="0.3">
      <c r="AE4839" s="71"/>
    </row>
    <row r="4840" spans="31:31" ht="15.75" x14ac:dyDescent="0.3">
      <c r="AE4840" s="71"/>
    </row>
    <row r="4841" spans="31:31" ht="15.75" x14ac:dyDescent="0.3">
      <c r="AE4841" s="71"/>
    </row>
    <row r="4842" spans="31:31" ht="15.75" x14ac:dyDescent="0.3">
      <c r="AE4842" s="71"/>
    </row>
    <row r="4843" spans="31:31" ht="15.75" x14ac:dyDescent="0.3">
      <c r="AE4843" s="71"/>
    </row>
    <row r="4844" spans="31:31" ht="15.75" x14ac:dyDescent="0.3">
      <c r="AE4844" s="71"/>
    </row>
    <row r="4845" spans="31:31" ht="15.75" x14ac:dyDescent="0.3">
      <c r="AE4845" s="71"/>
    </row>
    <row r="4846" spans="31:31" ht="15.75" x14ac:dyDescent="0.3">
      <c r="AE4846" s="71"/>
    </row>
    <row r="4847" spans="31:31" ht="15.75" x14ac:dyDescent="0.3">
      <c r="AE4847" s="71"/>
    </row>
    <row r="4848" spans="31:31" ht="15.75" x14ac:dyDescent="0.3">
      <c r="AE4848" s="71"/>
    </row>
    <row r="4849" spans="31:31" ht="15.75" x14ac:dyDescent="0.3">
      <c r="AE4849" s="71"/>
    </row>
    <row r="4850" spans="31:31" ht="15.75" x14ac:dyDescent="0.3">
      <c r="AE4850" s="71"/>
    </row>
    <row r="4851" spans="31:31" ht="15.75" x14ac:dyDescent="0.3">
      <c r="AE4851" s="71"/>
    </row>
    <row r="4852" spans="31:31" ht="15.75" x14ac:dyDescent="0.3">
      <c r="AE4852" s="71"/>
    </row>
    <row r="4853" spans="31:31" ht="15.75" x14ac:dyDescent="0.3">
      <c r="AE4853" s="71"/>
    </row>
    <row r="4854" spans="31:31" ht="15.75" x14ac:dyDescent="0.3">
      <c r="AE4854" s="71"/>
    </row>
    <row r="4855" spans="31:31" ht="15.75" x14ac:dyDescent="0.3">
      <c r="AE4855" s="71"/>
    </row>
    <row r="4856" spans="31:31" ht="15.75" x14ac:dyDescent="0.3">
      <c r="AE4856" s="71"/>
    </row>
    <row r="4857" spans="31:31" ht="15.75" x14ac:dyDescent="0.3">
      <c r="AE4857" s="71"/>
    </row>
    <row r="4858" spans="31:31" ht="15.75" x14ac:dyDescent="0.3">
      <c r="AE4858" s="71"/>
    </row>
    <row r="4859" spans="31:31" ht="15.75" x14ac:dyDescent="0.3">
      <c r="AE4859" s="71"/>
    </row>
    <row r="4860" spans="31:31" ht="15.75" x14ac:dyDescent="0.3">
      <c r="AE4860" s="71"/>
    </row>
    <row r="4861" spans="31:31" ht="15.75" x14ac:dyDescent="0.3">
      <c r="AE4861" s="71"/>
    </row>
    <row r="4862" spans="31:31" ht="15.75" x14ac:dyDescent="0.3">
      <c r="AE4862" s="71"/>
    </row>
    <row r="4863" spans="31:31" ht="15.75" x14ac:dyDescent="0.3">
      <c r="AE4863" s="71"/>
    </row>
    <row r="4864" spans="31:31" ht="15.75" x14ac:dyDescent="0.3">
      <c r="AE4864" s="71"/>
    </row>
    <row r="4865" spans="31:31" ht="15.75" x14ac:dyDescent="0.3">
      <c r="AE4865" s="71"/>
    </row>
    <row r="4866" spans="31:31" ht="15.75" x14ac:dyDescent="0.3">
      <c r="AE4866" s="71"/>
    </row>
    <row r="4867" spans="31:31" ht="15.75" x14ac:dyDescent="0.3">
      <c r="AE4867" s="71"/>
    </row>
    <row r="4868" spans="31:31" ht="15.75" x14ac:dyDescent="0.3">
      <c r="AE4868" s="71"/>
    </row>
    <row r="4869" spans="31:31" ht="15.75" x14ac:dyDescent="0.3">
      <c r="AE4869" s="71"/>
    </row>
    <row r="4870" spans="31:31" ht="15.75" x14ac:dyDescent="0.3">
      <c r="AE4870" s="71"/>
    </row>
    <row r="4871" spans="31:31" ht="15.75" x14ac:dyDescent="0.3">
      <c r="AE4871" s="71"/>
    </row>
    <row r="4872" spans="31:31" ht="15.75" x14ac:dyDescent="0.3">
      <c r="AE4872" s="71"/>
    </row>
    <row r="4873" spans="31:31" ht="15.75" x14ac:dyDescent="0.3">
      <c r="AE4873" s="71"/>
    </row>
    <row r="4874" spans="31:31" ht="15.75" x14ac:dyDescent="0.3">
      <c r="AE4874" s="71"/>
    </row>
    <row r="4875" spans="31:31" ht="15.75" x14ac:dyDescent="0.3">
      <c r="AE4875" s="71"/>
    </row>
    <row r="4876" spans="31:31" ht="15.75" x14ac:dyDescent="0.3">
      <c r="AE4876" s="71"/>
    </row>
    <row r="4877" spans="31:31" ht="15.75" x14ac:dyDescent="0.3">
      <c r="AE4877" s="71"/>
    </row>
    <row r="4878" spans="31:31" ht="15.75" x14ac:dyDescent="0.3">
      <c r="AE4878" s="71"/>
    </row>
    <row r="4879" spans="31:31" ht="15.75" x14ac:dyDescent="0.3">
      <c r="AE4879" s="71"/>
    </row>
    <row r="4880" spans="31:31" ht="15.75" x14ac:dyDescent="0.3">
      <c r="AE4880" s="71"/>
    </row>
    <row r="4881" spans="31:31" ht="15.75" x14ac:dyDescent="0.3">
      <c r="AE4881" s="71"/>
    </row>
    <row r="4882" spans="31:31" ht="15.75" x14ac:dyDescent="0.3">
      <c r="AE4882" s="71"/>
    </row>
    <row r="4883" spans="31:31" ht="15.75" x14ac:dyDescent="0.3">
      <c r="AE4883" s="71"/>
    </row>
    <row r="4884" spans="31:31" ht="15.75" x14ac:dyDescent="0.3">
      <c r="AE4884" s="71"/>
    </row>
    <row r="4885" spans="31:31" ht="15.75" x14ac:dyDescent="0.3">
      <c r="AE4885" s="71"/>
    </row>
    <row r="4886" spans="31:31" ht="15.75" x14ac:dyDescent="0.3">
      <c r="AE4886" s="71"/>
    </row>
    <row r="4887" spans="31:31" ht="15.75" x14ac:dyDescent="0.3">
      <c r="AE4887" s="71"/>
    </row>
    <row r="4888" spans="31:31" ht="15.75" x14ac:dyDescent="0.3">
      <c r="AE4888" s="71"/>
    </row>
    <row r="4889" spans="31:31" ht="15.75" x14ac:dyDescent="0.3">
      <c r="AE4889" s="71"/>
    </row>
    <row r="4890" spans="31:31" ht="15.75" x14ac:dyDescent="0.3">
      <c r="AE4890" s="71"/>
    </row>
    <row r="4891" spans="31:31" ht="15.75" x14ac:dyDescent="0.3">
      <c r="AE4891" s="71"/>
    </row>
    <row r="4892" spans="31:31" ht="15.75" x14ac:dyDescent="0.3">
      <c r="AE4892" s="71"/>
    </row>
    <row r="4893" spans="31:31" ht="15.75" x14ac:dyDescent="0.3">
      <c r="AE4893" s="71"/>
    </row>
    <row r="4894" spans="31:31" ht="15.75" x14ac:dyDescent="0.3">
      <c r="AE4894" s="71"/>
    </row>
    <row r="4895" spans="31:31" ht="15.75" x14ac:dyDescent="0.3">
      <c r="AE4895" s="71"/>
    </row>
    <row r="4896" spans="31:31" ht="15.75" x14ac:dyDescent="0.3">
      <c r="AE4896" s="71"/>
    </row>
    <row r="4897" spans="31:31" ht="15.75" x14ac:dyDescent="0.3">
      <c r="AE4897" s="71"/>
    </row>
    <row r="4898" spans="31:31" ht="15.75" x14ac:dyDescent="0.3">
      <c r="AE4898" s="71"/>
    </row>
    <row r="4899" spans="31:31" ht="15.75" x14ac:dyDescent="0.3">
      <c r="AE4899" s="71"/>
    </row>
    <row r="4900" spans="31:31" ht="15.75" x14ac:dyDescent="0.3">
      <c r="AE4900" s="71"/>
    </row>
    <row r="4901" spans="31:31" ht="15.75" x14ac:dyDescent="0.3">
      <c r="AE4901" s="71"/>
    </row>
    <row r="4902" spans="31:31" ht="15.75" x14ac:dyDescent="0.3">
      <c r="AE4902" s="71"/>
    </row>
    <row r="4903" spans="31:31" ht="15.75" x14ac:dyDescent="0.3">
      <c r="AE4903" s="71"/>
    </row>
    <row r="4904" spans="31:31" ht="15.75" x14ac:dyDescent="0.3">
      <c r="AE4904" s="71"/>
    </row>
    <row r="4905" spans="31:31" ht="15.75" x14ac:dyDescent="0.3">
      <c r="AE4905" s="71"/>
    </row>
    <row r="4906" spans="31:31" ht="15.75" x14ac:dyDescent="0.3">
      <c r="AE4906" s="71"/>
    </row>
    <row r="4907" spans="31:31" ht="15.75" x14ac:dyDescent="0.3">
      <c r="AE4907" s="71"/>
    </row>
    <row r="4908" spans="31:31" ht="15.75" x14ac:dyDescent="0.3">
      <c r="AE4908" s="71"/>
    </row>
    <row r="4909" spans="31:31" ht="15.75" x14ac:dyDescent="0.3">
      <c r="AE4909" s="71"/>
    </row>
    <row r="4910" spans="31:31" ht="15.75" x14ac:dyDescent="0.3">
      <c r="AE4910" s="71"/>
    </row>
    <row r="4911" spans="31:31" ht="15.75" x14ac:dyDescent="0.3">
      <c r="AE4911" s="71"/>
    </row>
    <row r="4912" spans="31:31" ht="15.75" x14ac:dyDescent="0.3">
      <c r="AE4912" s="71"/>
    </row>
    <row r="4913" spans="31:31" ht="15.75" x14ac:dyDescent="0.3">
      <c r="AE4913" s="71"/>
    </row>
    <row r="4914" spans="31:31" ht="15.75" x14ac:dyDescent="0.3">
      <c r="AE4914" s="71"/>
    </row>
    <row r="4915" spans="31:31" ht="15.75" x14ac:dyDescent="0.3">
      <c r="AE4915" s="71"/>
    </row>
    <row r="4916" spans="31:31" ht="15.75" x14ac:dyDescent="0.3">
      <c r="AE4916" s="71"/>
    </row>
    <row r="4917" spans="31:31" ht="15.75" x14ac:dyDescent="0.3">
      <c r="AE4917" s="71"/>
    </row>
    <row r="4918" spans="31:31" ht="15.75" x14ac:dyDescent="0.3">
      <c r="AE4918" s="71"/>
    </row>
    <row r="4919" spans="31:31" ht="15.75" x14ac:dyDescent="0.3">
      <c r="AE4919" s="71"/>
    </row>
    <row r="4920" spans="31:31" ht="15.75" x14ac:dyDescent="0.3">
      <c r="AE4920" s="71"/>
    </row>
    <row r="4921" spans="31:31" ht="15.75" x14ac:dyDescent="0.3">
      <c r="AE4921" s="71"/>
    </row>
    <row r="4922" spans="31:31" ht="15.75" x14ac:dyDescent="0.3">
      <c r="AE4922" s="71"/>
    </row>
    <row r="4923" spans="31:31" ht="15.75" x14ac:dyDescent="0.3">
      <c r="AE4923" s="71"/>
    </row>
    <row r="4924" spans="31:31" ht="15.75" x14ac:dyDescent="0.3">
      <c r="AE4924" s="71"/>
    </row>
    <row r="4925" spans="31:31" ht="15.75" x14ac:dyDescent="0.3">
      <c r="AE4925" s="71"/>
    </row>
    <row r="4926" spans="31:31" ht="15.75" x14ac:dyDescent="0.3">
      <c r="AE4926" s="71"/>
    </row>
    <row r="4927" spans="31:31" ht="15.75" x14ac:dyDescent="0.3">
      <c r="AE4927" s="71"/>
    </row>
    <row r="4928" spans="31:31" ht="15.75" x14ac:dyDescent="0.3">
      <c r="AE4928" s="71"/>
    </row>
    <row r="4929" spans="31:31" ht="15.75" x14ac:dyDescent="0.3">
      <c r="AE4929" s="71"/>
    </row>
    <row r="4930" spans="31:31" ht="15.75" x14ac:dyDescent="0.3">
      <c r="AE4930" s="71"/>
    </row>
    <row r="4931" spans="31:31" ht="15.75" x14ac:dyDescent="0.3">
      <c r="AE4931" s="71"/>
    </row>
    <row r="4932" spans="31:31" ht="15.75" x14ac:dyDescent="0.3">
      <c r="AE4932" s="71"/>
    </row>
    <row r="4933" spans="31:31" ht="15.75" x14ac:dyDescent="0.3">
      <c r="AE4933" s="71"/>
    </row>
    <row r="4934" spans="31:31" ht="15.75" x14ac:dyDescent="0.3">
      <c r="AE4934" s="71"/>
    </row>
    <row r="4935" spans="31:31" ht="15.75" x14ac:dyDescent="0.3">
      <c r="AE4935" s="71"/>
    </row>
    <row r="4936" spans="31:31" ht="15.75" x14ac:dyDescent="0.3">
      <c r="AE4936" s="71"/>
    </row>
    <row r="4937" spans="31:31" ht="15.75" x14ac:dyDescent="0.3">
      <c r="AE4937" s="71"/>
    </row>
    <row r="4938" spans="31:31" ht="15.75" x14ac:dyDescent="0.3">
      <c r="AE4938" s="71"/>
    </row>
    <row r="4939" spans="31:31" ht="15.75" x14ac:dyDescent="0.3">
      <c r="AE4939" s="71"/>
    </row>
    <row r="4940" spans="31:31" ht="15.75" x14ac:dyDescent="0.3">
      <c r="AE4940" s="71"/>
    </row>
    <row r="4941" spans="31:31" ht="15.75" x14ac:dyDescent="0.3">
      <c r="AE4941" s="71"/>
    </row>
    <row r="4942" spans="31:31" ht="15.75" x14ac:dyDescent="0.3">
      <c r="AE4942" s="71"/>
    </row>
    <row r="4943" spans="31:31" ht="15.75" x14ac:dyDescent="0.3">
      <c r="AE4943" s="71"/>
    </row>
    <row r="4944" spans="31:31" ht="15.75" x14ac:dyDescent="0.3">
      <c r="AE4944" s="71"/>
    </row>
    <row r="4945" spans="31:31" ht="15.75" x14ac:dyDescent="0.3">
      <c r="AE4945" s="71"/>
    </row>
    <row r="4946" spans="31:31" ht="15.75" x14ac:dyDescent="0.3">
      <c r="AE4946" s="71"/>
    </row>
    <row r="4947" spans="31:31" ht="15.75" x14ac:dyDescent="0.3">
      <c r="AE4947" s="71"/>
    </row>
    <row r="4948" spans="31:31" ht="15.75" x14ac:dyDescent="0.3">
      <c r="AE4948" s="71"/>
    </row>
    <row r="4949" spans="31:31" ht="15.75" x14ac:dyDescent="0.3">
      <c r="AE4949" s="71"/>
    </row>
    <row r="4950" spans="31:31" ht="15.75" x14ac:dyDescent="0.3">
      <c r="AE4950" s="71"/>
    </row>
    <row r="4951" spans="31:31" ht="15.75" x14ac:dyDescent="0.3">
      <c r="AE4951" s="71"/>
    </row>
    <row r="4952" spans="31:31" ht="15.75" x14ac:dyDescent="0.3">
      <c r="AE4952" s="71"/>
    </row>
    <row r="4953" spans="31:31" ht="15.75" x14ac:dyDescent="0.3">
      <c r="AE4953" s="71"/>
    </row>
    <row r="4954" spans="31:31" ht="15.75" x14ac:dyDescent="0.3">
      <c r="AE4954" s="71"/>
    </row>
    <row r="4955" spans="31:31" ht="15.75" x14ac:dyDescent="0.3">
      <c r="AE4955" s="71"/>
    </row>
    <row r="4956" spans="31:31" ht="15.75" x14ac:dyDescent="0.3">
      <c r="AE4956" s="71"/>
    </row>
    <row r="4957" spans="31:31" ht="15.75" x14ac:dyDescent="0.3">
      <c r="AE4957" s="71"/>
    </row>
    <row r="4958" spans="31:31" ht="15.75" x14ac:dyDescent="0.3">
      <c r="AE4958" s="71"/>
    </row>
    <row r="4959" spans="31:31" ht="15.75" x14ac:dyDescent="0.3">
      <c r="AE4959" s="71"/>
    </row>
    <row r="4960" spans="31:31" ht="15.75" x14ac:dyDescent="0.3">
      <c r="AE4960" s="71"/>
    </row>
    <row r="4961" spans="31:31" ht="15.75" x14ac:dyDescent="0.3">
      <c r="AE4961" s="71"/>
    </row>
    <row r="4962" spans="31:31" ht="15.75" x14ac:dyDescent="0.3">
      <c r="AE4962" s="71"/>
    </row>
    <row r="4963" spans="31:31" ht="15.75" x14ac:dyDescent="0.3">
      <c r="AE4963" s="71"/>
    </row>
    <row r="4964" spans="31:31" ht="15.75" x14ac:dyDescent="0.3">
      <c r="AE4964" s="71"/>
    </row>
    <row r="4965" spans="31:31" ht="15.75" x14ac:dyDescent="0.3">
      <c r="AE4965" s="71"/>
    </row>
    <row r="4966" spans="31:31" ht="15.75" x14ac:dyDescent="0.3">
      <c r="AE4966" s="71"/>
    </row>
    <row r="4967" spans="31:31" ht="15.75" x14ac:dyDescent="0.3">
      <c r="AE4967" s="71"/>
    </row>
    <row r="4968" spans="31:31" ht="15.75" x14ac:dyDescent="0.3">
      <c r="AE4968" s="71"/>
    </row>
    <row r="4969" spans="31:31" ht="15.75" x14ac:dyDescent="0.3">
      <c r="AE4969" s="71"/>
    </row>
    <row r="4970" spans="31:31" ht="15.75" x14ac:dyDescent="0.3">
      <c r="AE4970" s="71"/>
    </row>
    <row r="4971" spans="31:31" ht="15.75" x14ac:dyDescent="0.3">
      <c r="AE4971" s="71"/>
    </row>
    <row r="4972" spans="31:31" ht="15.75" x14ac:dyDescent="0.3">
      <c r="AE4972" s="71"/>
    </row>
    <row r="4973" spans="31:31" ht="15.75" x14ac:dyDescent="0.3">
      <c r="AE4973" s="71"/>
    </row>
    <row r="4974" spans="31:31" ht="15.75" x14ac:dyDescent="0.3">
      <c r="AE4974" s="71"/>
    </row>
    <row r="4975" spans="31:31" ht="15.75" x14ac:dyDescent="0.3">
      <c r="AE4975" s="71"/>
    </row>
    <row r="4976" spans="31:31" ht="15.75" x14ac:dyDescent="0.3">
      <c r="AE4976" s="71"/>
    </row>
    <row r="4977" spans="31:31" ht="15.75" x14ac:dyDescent="0.3">
      <c r="AE4977" s="71"/>
    </row>
    <row r="4978" spans="31:31" ht="15.75" x14ac:dyDescent="0.3">
      <c r="AE4978" s="71"/>
    </row>
    <row r="4979" spans="31:31" ht="15.75" x14ac:dyDescent="0.3">
      <c r="AE4979" s="71"/>
    </row>
    <row r="4980" spans="31:31" ht="15.75" x14ac:dyDescent="0.3">
      <c r="AE4980" s="71"/>
    </row>
    <row r="4981" spans="31:31" ht="15.75" x14ac:dyDescent="0.3">
      <c r="AE4981" s="71"/>
    </row>
    <row r="4982" spans="31:31" ht="15.75" x14ac:dyDescent="0.3">
      <c r="AE4982" s="71"/>
    </row>
    <row r="4983" spans="31:31" ht="15.75" x14ac:dyDescent="0.3">
      <c r="AE4983" s="71"/>
    </row>
    <row r="4984" spans="31:31" ht="15.75" x14ac:dyDescent="0.3">
      <c r="AE4984" s="71"/>
    </row>
    <row r="4985" spans="31:31" ht="15.75" x14ac:dyDescent="0.3">
      <c r="AE4985" s="71"/>
    </row>
    <row r="4986" spans="31:31" ht="15.75" x14ac:dyDescent="0.3">
      <c r="AE4986" s="71"/>
    </row>
    <row r="4987" spans="31:31" ht="15.75" x14ac:dyDescent="0.3">
      <c r="AE4987" s="71"/>
    </row>
    <row r="4988" spans="31:31" ht="15.75" x14ac:dyDescent="0.3">
      <c r="AE4988" s="71"/>
    </row>
    <row r="4989" spans="31:31" ht="15.75" x14ac:dyDescent="0.3">
      <c r="AE4989" s="71"/>
    </row>
    <row r="4990" spans="31:31" ht="15.75" x14ac:dyDescent="0.3">
      <c r="AE4990" s="71"/>
    </row>
    <row r="4991" spans="31:31" ht="15.75" x14ac:dyDescent="0.3">
      <c r="AE4991" s="71"/>
    </row>
    <row r="4992" spans="31:31" ht="15.75" x14ac:dyDescent="0.3">
      <c r="AE4992" s="71"/>
    </row>
    <row r="4993" spans="31:31" ht="15.75" x14ac:dyDescent="0.3">
      <c r="AE4993" s="71"/>
    </row>
    <row r="4994" spans="31:31" ht="15.75" x14ac:dyDescent="0.3">
      <c r="AE4994" s="71"/>
    </row>
    <row r="4995" spans="31:31" ht="15.75" x14ac:dyDescent="0.3">
      <c r="AE4995" s="71"/>
    </row>
    <row r="4996" spans="31:31" ht="15.75" x14ac:dyDescent="0.3">
      <c r="AE4996" s="71"/>
    </row>
    <row r="4997" spans="31:31" ht="15.75" x14ac:dyDescent="0.3">
      <c r="AE4997" s="71"/>
    </row>
    <row r="4998" spans="31:31" ht="15.75" x14ac:dyDescent="0.3">
      <c r="AE4998" s="71"/>
    </row>
    <row r="4999" spans="31:31" ht="15.75" x14ac:dyDescent="0.3">
      <c r="AE4999" s="71"/>
    </row>
    <row r="5000" spans="31:31" ht="15.75" x14ac:dyDescent="0.3">
      <c r="AE5000" s="71"/>
    </row>
    <row r="5001" spans="31:31" ht="15.75" x14ac:dyDescent="0.3">
      <c r="AE5001" s="71"/>
    </row>
    <row r="5002" spans="31:31" ht="15.75" x14ac:dyDescent="0.3">
      <c r="AE5002" s="71"/>
    </row>
    <row r="5003" spans="31:31" ht="15.75" x14ac:dyDescent="0.3">
      <c r="AE5003" s="71"/>
    </row>
    <row r="5004" spans="31:31" ht="15.75" x14ac:dyDescent="0.3">
      <c r="AE5004" s="71"/>
    </row>
    <row r="5005" spans="31:31" ht="15.75" x14ac:dyDescent="0.3">
      <c r="AE5005" s="71"/>
    </row>
    <row r="5006" spans="31:31" ht="15.75" x14ac:dyDescent="0.3">
      <c r="AE5006" s="71"/>
    </row>
    <row r="5007" spans="31:31" ht="15.75" x14ac:dyDescent="0.3">
      <c r="AE5007" s="71"/>
    </row>
    <row r="5008" spans="31:31" ht="15.75" x14ac:dyDescent="0.3">
      <c r="AE5008" s="71"/>
    </row>
    <row r="5009" spans="31:31" ht="15.75" x14ac:dyDescent="0.3">
      <c r="AE5009" s="71"/>
    </row>
    <row r="5010" spans="31:31" ht="15.75" x14ac:dyDescent="0.3">
      <c r="AE5010" s="71"/>
    </row>
    <row r="5011" spans="31:31" ht="15.75" x14ac:dyDescent="0.3">
      <c r="AE5011" s="71"/>
    </row>
    <row r="5012" spans="31:31" ht="15.75" x14ac:dyDescent="0.3">
      <c r="AE5012" s="71"/>
    </row>
    <row r="5013" spans="31:31" ht="15.75" x14ac:dyDescent="0.3">
      <c r="AE5013" s="71"/>
    </row>
    <row r="5014" spans="31:31" ht="15.75" x14ac:dyDescent="0.3">
      <c r="AE5014" s="71"/>
    </row>
    <row r="5015" spans="31:31" ht="15.75" x14ac:dyDescent="0.3">
      <c r="AE5015" s="71"/>
    </row>
    <row r="5016" spans="31:31" ht="15.75" x14ac:dyDescent="0.3">
      <c r="AE5016" s="71"/>
    </row>
    <row r="5017" spans="31:31" ht="15.75" x14ac:dyDescent="0.3">
      <c r="AE5017" s="71"/>
    </row>
    <row r="5018" spans="31:31" ht="15.75" x14ac:dyDescent="0.3">
      <c r="AE5018" s="71"/>
    </row>
    <row r="5019" spans="31:31" ht="15.75" x14ac:dyDescent="0.3">
      <c r="AE5019" s="71"/>
    </row>
    <row r="5020" spans="31:31" ht="15.75" x14ac:dyDescent="0.3">
      <c r="AE5020" s="71"/>
    </row>
    <row r="5021" spans="31:31" ht="15.75" x14ac:dyDescent="0.3">
      <c r="AE5021" s="71"/>
    </row>
    <row r="5022" spans="31:31" ht="15.75" x14ac:dyDescent="0.3">
      <c r="AE5022" s="71"/>
    </row>
    <row r="5023" spans="31:31" ht="15.75" x14ac:dyDescent="0.3">
      <c r="AE5023" s="71"/>
    </row>
    <row r="5024" spans="31:31" ht="15.75" x14ac:dyDescent="0.3">
      <c r="AE5024" s="71"/>
    </row>
    <row r="5025" spans="31:31" ht="15.75" x14ac:dyDescent="0.3">
      <c r="AE5025" s="71"/>
    </row>
    <row r="5026" spans="31:31" ht="15.75" x14ac:dyDescent="0.3">
      <c r="AE5026" s="71"/>
    </row>
    <row r="5027" spans="31:31" ht="15.75" x14ac:dyDescent="0.3">
      <c r="AE5027" s="71"/>
    </row>
    <row r="5028" spans="31:31" ht="15.75" x14ac:dyDescent="0.3">
      <c r="AE5028" s="71"/>
    </row>
    <row r="5029" spans="31:31" ht="15.75" x14ac:dyDescent="0.3">
      <c r="AE5029" s="71"/>
    </row>
    <row r="5030" spans="31:31" ht="15.75" x14ac:dyDescent="0.3">
      <c r="AE5030" s="71"/>
    </row>
    <row r="5031" spans="31:31" ht="15.75" x14ac:dyDescent="0.3">
      <c r="AE5031" s="71"/>
    </row>
    <row r="5032" spans="31:31" ht="15.75" x14ac:dyDescent="0.3">
      <c r="AE5032" s="71"/>
    </row>
    <row r="5033" spans="31:31" ht="15.75" x14ac:dyDescent="0.3">
      <c r="AE5033" s="71"/>
    </row>
    <row r="5034" spans="31:31" ht="15.75" x14ac:dyDescent="0.3">
      <c r="AE5034" s="71"/>
    </row>
    <row r="5035" spans="31:31" ht="15.75" x14ac:dyDescent="0.3">
      <c r="AE5035" s="71"/>
    </row>
    <row r="5036" spans="31:31" ht="15.75" x14ac:dyDescent="0.3">
      <c r="AE5036" s="71"/>
    </row>
    <row r="5037" spans="31:31" ht="15.75" x14ac:dyDescent="0.3">
      <c r="AE5037" s="71"/>
    </row>
    <row r="5038" spans="31:31" ht="15.75" x14ac:dyDescent="0.3">
      <c r="AE5038" s="71"/>
    </row>
    <row r="5039" spans="31:31" ht="15.75" x14ac:dyDescent="0.3">
      <c r="AE5039" s="71"/>
    </row>
    <row r="5040" spans="31:31" ht="15.75" x14ac:dyDescent="0.3">
      <c r="AE5040" s="71"/>
    </row>
    <row r="5041" spans="31:31" ht="15.75" x14ac:dyDescent="0.3">
      <c r="AE5041" s="71"/>
    </row>
    <row r="5042" spans="31:31" ht="15.75" x14ac:dyDescent="0.3">
      <c r="AE5042" s="71"/>
    </row>
    <row r="5043" spans="31:31" ht="15.75" x14ac:dyDescent="0.3">
      <c r="AE5043" s="71"/>
    </row>
    <row r="5044" spans="31:31" ht="15.75" x14ac:dyDescent="0.3">
      <c r="AE5044" s="71"/>
    </row>
    <row r="5045" spans="31:31" ht="15.75" x14ac:dyDescent="0.3">
      <c r="AE5045" s="71"/>
    </row>
    <row r="5046" spans="31:31" ht="15.75" x14ac:dyDescent="0.3">
      <c r="AE5046" s="71"/>
    </row>
    <row r="5047" spans="31:31" ht="15.75" x14ac:dyDescent="0.3">
      <c r="AE5047" s="71"/>
    </row>
    <row r="5048" spans="31:31" ht="15.75" x14ac:dyDescent="0.3">
      <c r="AE5048" s="71"/>
    </row>
    <row r="5049" spans="31:31" ht="15.75" x14ac:dyDescent="0.3">
      <c r="AE5049" s="71"/>
    </row>
    <row r="5050" spans="31:31" ht="15.75" x14ac:dyDescent="0.3">
      <c r="AE5050" s="71"/>
    </row>
    <row r="5051" spans="31:31" ht="15.75" x14ac:dyDescent="0.3">
      <c r="AE5051" s="71"/>
    </row>
    <row r="5052" spans="31:31" ht="15.75" x14ac:dyDescent="0.3">
      <c r="AE5052" s="71"/>
    </row>
    <row r="5053" spans="31:31" ht="15.75" x14ac:dyDescent="0.3">
      <c r="AE5053" s="71"/>
    </row>
    <row r="5054" spans="31:31" ht="15.75" x14ac:dyDescent="0.3">
      <c r="AE5054" s="71"/>
    </row>
    <row r="5055" spans="31:31" ht="15.75" x14ac:dyDescent="0.3">
      <c r="AE5055" s="71"/>
    </row>
    <row r="5056" spans="31:31" ht="15.75" x14ac:dyDescent="0.3">
      <c r="AE5056" s="71"/>
    </row>
    <row r="5057" spans="31:31" ht="15.75" x14ac:dyDescent="0.3">
      <c r="AE5057" s="71"/>
    </row>
    <row r="5058" spans="31:31" ht="15.75" x14ac:dyDescent="0.3">
      <c r="AE5058" s="71"/>
    </row>
    <row r="5059" spans="31:31" ht="15.75" x14ac:dyDescent="0.3">
      <c r="AE5059" s="71"/>
    </row>
    <row r="5060" spans="31:31" ht="15.75" x14ac:dyDescent="0.3">
      <c r="AE5060" s="71"/>
    </row>
    <row r="5061" spans="31:31" ht="15.75" x14ac:dyDescent="0.3">
      <c r="AE5061" s="71"/>
    </row>
    <row r="5062" spans="31:31" ht="15.75" x14ac:dyDescent="0.3">
      <c r="AE5062" s="71"/>
    </row>
    <row r="5063" spans="31:31" ht="15.75" x14ac:dyDescent="0.3">
      <c r="AE5063" s="71"/>
    </row>
    <row r="5064" spans="31:31" ht="15.75" x14ac:dyDescent="0.3">
      <c r="AE5064" s="71"/>
    </row>
    <row r="5065" spans="31:31" ht="15.75" x14ac:dyDescent="0.3">
      <c r="AE5065" s="71"/>
    </row>
    <row r="5066" spans="31:31" ht="15.75" x14ac:dyDescent="0.3">
      <c r="AE5066" s="71"/>
    </row>
    <row r="5067" spans="31:31" ht="15.75" x14ac:dyDescent="0.3">
      <c r="AE5067" s="71"/>
    </row>
    <row r="5068" spans="31:31" ht="15.75" x14ac:dyDescent="0.3">
      <c r="AE5068" s="71"/>
    </row>
    <row r="5069" spans="31:31" ht="15.75" x14ac:dyDescent="0.3">
      <c r="AE5069" s="71"/>
    </row>
    <row r="5070" spans="31:31" ht="15.75" x14ac:dyDescent="0.3">
      <c r="AE5070" s="71"/>
    </row>
    <row r="5071" spans="31:31" ht="15.75" x14ac:dyDescent="0.3">
      <c r="AE5071" s="71"/>
    </row>
    <row r="5072" spans="31:31" ht="15.75" x14ac:dyDescent="0.3">
      <c r="AE5072" s="71"/>
    </row>
    <row r="5073" spans="31:31" ht="15.75" x14ac:dyDescent="0.3">
      <c r="AE5073" s="71"/>
    </row>
    <row r="5074" spans="31:31" ht="15.75" x14ac:dyDescent="0.3">
      <c r="AE5074" s="71"/>
    </row>
    <row r="5075" spans="31:31" ht="15.75" x14ac:dyDescent="0.3">
      <c r="AE5075" s="71"/>
    </row>
    <row r="5076" spans="31:31" ht="15.75" x14ac:dyDescent="0.3">
      <c r="AE5076" s="71"/>
    </row>
    <row r="5077" spans="31:31" ht="15.75" x14ac:dyDescent="0.3">
      <c r="AE5077" s="71"/>
    </row>
    <row r="5078" spans="31:31" ht="15.75" x14ac:dyDescent="0.3">
      <c r="AE5078" s="71"/>
    </row>
    <row r="5079" spans="31:31" ht="15.75" x14ac:dyDescent="0.3">
      <c r="AE5079" s="71"/>
    </row>
    <row r="5080" spans="31:31" ht="15.75" x14ac:dyDescent="0.3">
      <c r="AE5080" s="71"/>
    </row>
    <row r="5081" spans="31:31" ht="15.75" x14ac:dyDescent="0.3">
      <c r="AE5081" s="71"/>
    </row>
    <row r="5082" spans="31:31" ht="15.75" x14ac:dyDescent="0.3">
      <c r="AE5082" s="71"/>
    </row>
    <row r="5083" spans="31:31" ht="15.75" x14ac:dyDescent="0.3">
      <c r="AE5083" s="71"/>
    </row>
    <row r="5084" spans="31:31" ht="15.75" x14ac:dyDescent="0.3">
      <c r="AE5084" s="71"/>
    </row>
    <row r="5085" spans="31:31" ht="15.75" x14ac:dyDescent="0.3">
      <c r="AE5085" s="71"/>
    </row>
    <row r="5086" spans="31:31" ht="15.75" x14ac:dyDescent="0.3">
      <c r="AE5086" s="71"/>
    </row>
    <row r="5087" spans="31:31" ht="15.75" x14ac:dyDescent="0.3">
      <c r="AE5087" s="71"/>
    </row>
    <row r="5088" spans="31:31" ht="15.75" x14ac:dyDescent="0.3">
      <c r="AE5088" s="71"/>
    </row>
    <row r="5089" spans="31:31" ht="15.75" x14ac:dyDescent="0.3">
      <c r="AE5089" s="71"/>
    </row>
    <row r="5090" spans="31:31" ht="15.75" x14ac:dyDescent="0.3">
      <c r="AE5090" s="71"/>
    </row>
    <row r="5091" spans="31:31" ht="15.75" x14ac:dyDescent="0.3">
      <c r="AE5091" s="71"/>
    </row>
    <row r="5092" spans="31:31" ht="15.75" x14ac:dyDescent="0.3">
      <c r="AE5092" s="71"/>
    </row>
    <row r="5093" spans="31:31" ht="15.75" x14ac:dyDescent="0.3">
      <c r="AE5093" s="71"/>
    </row>
    <row r="5094" spans="31:31" ht="15.75" x14ac:dyDescent="0.3">
      <c r="AE5094" s="71"/>
    </row>
    <row r="5095" spans="31:31" ht="15.75" x14ac:dyDescent="0.3">
      <c r="AE5095" s="71"/>
    </row>
    <row r="5096" spans="31:31" ht="15.75" x14ac:dyDescent="0.3">
      <c r="AE5096" s="71"/>
    </row>
    <row r="5097" spans="31:31" ht="15.75" x14ac:dyDescent="0.3">
      <c r="AE5097" s="71"/>
    </row>
    <row r="5098" spans="31:31" ht="15.75" x14ac:dyDescent="0.3">
      <c r="AE5098" s="71"/>
    </row>
    <row r="5099" spans="31:31" ht="15.75" x14ac:dyDescent="0.3">
      <c r="AE5099" s="71"/>
    </row>
    <row r="5100" spans="31:31" ht="15.75" x14ac:dyDescent="0.3">
      <c r="AE5100" s="71"/>
    </row>
    <row r="5101" spans="31:31" ht="15.75" x14ac:dyDescent="0.3">
      <c r="AE5101" s="71"/>
    </row>
    <row r="5102" spans="31:31" ht="15.75" x14ac:dyDescent="0.3">
      <c r="AE5102" s="71"/>
    </row>
    <row r="5103" spans="31:31" ht="15.75" x14ac:dyDescent="0.3">
      <c r="AE5103" s="71"/>
    </row>
    <row r="5104" spans="31:31" ht="15.75" x14ac:dyDescent="0.3">
      <c r="AE5104" s="71"/>
    </row>
    <row r="5105" spans="31:31" ht="15.75" x14ac:dyDescent="0.3">
      <c r="AE5105" s="71"/>
    </row>
    <row r="5106" spans="31:31" ht="15.75" x14ac:dyDescent="0.3">
      <c r="AE5106" s="71"/>
    </row>
    <row r="5107" spans="31:31" ht="15.75" x14ac:dyDescent="0.3">
      <c r="AE5107" s="71"/>
    </row>
    <row r="5108" spans="31:31" ht="15.75" x14ac:dyDescent="0.3">
      <c r="AE5108" s="71"/>
    </row>
    <row r="5109" spans="31:31" ht="15.75" x14ac:dyDescent="0.3">
      <c r="AE5109" s="71"/>
    </row>
    <row r="5110" spans="31:31" ht="15.75" x14ac:dyDescent="0.3">
      <c r="AE5110" s="71"/>
    </row>
    <row r="5111" spans="31:31" ht="15.75" x14ac:dyDescent="0.3">
      <c r="AE5111" s="71"/>
    </row>
    <row r="5112" spans="31:31" ht="15.75" x14ac:dyDescent="0.3">
      <c r="AE5112" s="71"/>
    </row>
    <row r="5113" spans="31:31" ht="15.75" x14ac:dyDescent="0.3">
      <c r="AE5113" s="71"/>
    </row>
    <row r="5114" spans="31:31" ht="15.75" x14ac:dyDescent="0.3">
      <c r="AE5114" s="71"/>
    </row>
    <row r="5115" spans="31:31" ht="15.75" x14ac:dyDescent="0.3">
      <c r="AE5115" s="71"/>
    </row>
    <row r="5116" spans="31:31" ht="15.75" x14ac:dyDescent="0.3">
      <c r="AE5116" s="71"/>
    </row>
    <row r="5117" spans="31:31" ht="15.75" x14ac:dyDescent="0.3">
      <c r="AE5117" s="71"/>
    </row>
    <row r="5118" spans="31:31" ht="15.75" x14ac:dyDescent="0.3">
      <c r="AE5118" s="71"/>
    </row>
    <row r="5119" spans="31:31" ht="15.75" x14ac:dyDescent="0.3">
      <c r="AE5119" s="71"/>
    </row>
    <row r="5120" spans="31:31" ht="15.75" x14ac:dyDescent="0.3">
      <c r="AE5120" s="71"/>
    </row>
    <row r="5121" spans="31:31" ht="15.75" x14ac:dyDescent="0.3">
      <c r="AE5121" s="71"/>
    </row>
    <row r="5122" spans="31:31" ht="15.75" x14ac:dyDescent="0.3">
      <c r="AE5122" s="71"/>
    </row>
    <row r="5123" spans="31:31" ht="15.75" x14ac:dyDescent="0.3">
      <c r="AE5123" s="71"/>
    </row>
    <row r="5124" spans="31:31" ht="15.75" x14ac:dyDescent="0.3">
      <c r="AE5124" s="71"/>
    </row>
    <row r="5125" spans="31:31" ht="15.75" x14ac:dyDescent="0.3">
      <c r="AE5125" s="71"/>
    </row>
    <row r="5126" spans="31:31" ht="15.75" x14ac:dyDescent="0.3">
      <c r="AE5126" s="71"/>
    </row>
    <row r="5127" spans="31:31" ht="15.75" x14ac:dyDescent="0.3">
      <c r="AE5127" s="71"/>
    </row>
    <row r="5128" spans="31:31" ht="15.75" x14ac:dyDescent="0.3">
      <c r="AE5128" s="71"/>
    </row>
    <row r="5129" spans="31:31" ht="15.75" x14ac:dyDescent="0.3">
      <c r="AE5129" s="71"/>
    </row>
    <row r="5130" spans="31:31" ht="15.75" x14ac:dyDescent="0.3">
      <c r="AE5130" s="71"/>
    </row>
    <row r="5131" spans="31:31" ht="15.75" x14ac:dyDescent="0.3">
      <c r="AE5131" s="71"/>
    </row>
    <row r="5132" spans="31:31" ht="15.75" x14ac:dyDescent="0.3">
      <c r="AE5132" s="71"/>
    </row>
    <row r="5133" spans="31:31" ht="15.75" x14ac:dyDescent="0.3">
      <c r="AE5133" s="71"/>
    </row>
    <row r="5134" spans="31:31" ht="15.75" x14ac:dyDescent="0.3">
      <c r="AE5134" s="71"/>
    </row>
    <row r="5135" spans="31:31" ht="15.75" x14ac:dyDescent="0.3">
      <c r="AE5135" s="71"/>
    </row>
    <row r="5136" spans="31:31" ht="15.75" x14ac:dyDescent="0.3">
      <c r="AE5136" s="71"/>
    </row>
    <row r="5137" spans="31:31" ht="15.75" x14ac:dyDescent="0.3">
      <c r="AE5137" s="71"/>
    </row>
    <row r="5138" spans="31:31" ht="15.75" x14ac:dyDescent="0.3">
      <c r="AE5138" s="71"/>
    </row>
    <row r="5139" spans="31:31" ht="15.75" x14ac:dyDescent="0.3">
      <c r="AE5139" s="71"/>
    </row>
    <row r="5140" spans="31:31" ht="15.75" x14ac:dyDescent="0.3">
      <c r="AE5140" s="71"/>
    </row>
    <row r="5141" spans="31:31" ht="15.75" x14ac:dyDescent="0.3">
      <c r="AE5141" s="71"/>
    </row>
    <row r="5142" spans="31:31" ht="15.75" x14ac:dyDescent="0.3">
      <c r="AE5142" s="71"/>
    </row>
    <row r="5143" spans="31:31" ht="15.75" x14ac:dyDescent="0.3">
      <c r="AE5143" s="71"/>
    </row>
    <row r="5144" spans="31:31" ht="15.75" x14ac:dyDescent="0.3">
      <c r="AE5144" s="71"/>
    </row>
    <row r="5145" spans="31:31" ht="15.75" x14ac:dyDescent="0.3">
      <c r="AE5145" s="71"/>
    </row>
    <row r="5146" spans="31:31" ht="15.75" x14ac:dyDescent="0.3">
      <c r="AE5146" s="71"/>
    </row>
    <row r="5147" spans="31:31" ht="15.75" x14ac:dyDescent="0.3">
      <c r="AE5147" s="71"/>
    </row>
    <row r="5148" spans="31:31" ht="15.75" x14ac:dyDescent="0.3">
      <c r="AE5148" s="71"/>
    </row>
    <row r="5149" spans="31:31" ht="15.75" x14ac:dyDescent="0.3">
      <c r="AE5149" s="71"/>
    </row>
    <row r="5150" spans="31:31" ht="15.75" x14ac:dyDescent="0.3">
      <c r="AE5150" s="71"/>
    </row>
    <row r="5151" spans="31:31" ht="15.75" x14ac:dyDescent="0.3">
      <c r="AE5151" s="71"/>
    </row>
    <row r="5152" spans="31:31" ht="15.75" x14ac:dyDescent="0.3">
      <c r="AE5152" s="71"/>
    </row>
    <row r="5153" spans="31:31" ht="15.75" x14ac:dyDescent="0.3">
      <c r="AE5153" s="71"/>
    </row>
    <row r="5154" spans="31:31" ht="15.75" x14ac:dyDescent="0.3">
      <c r="AE5154" s="71"/>
    </row>
    <row r="5155" spans="31:31" ht="15.75" x14ac:dyDescent="0.3">
      <c r="AE5155" s="71"/>
    </row>
    <row r="5156" spans="31:31" ht="15.75" x14ac:dyDescent="0.3">
      <c r="AE5156" s="71"/>
    </row>
    <row r="5157" spans="31:31" ht="15.75" x14ac:dyDescent="0.3">
      <c r="AE5157" s="71"/>
    </row>
    <row r="5158" spans="31:31" ht="15.75" x14ac:dyDescent="0.3">
      <c r="AE5158" s="71"/>
    </row>
    <row r="5159" spans="31:31" ht="15.75" x14ac:dyDescent="0.3">
      <c r="AE5159" s="71"/>
    </row>
    <row r="5160" spans="31:31" ht="15.75" x14ac:dyDescent="0.3">
      <c r="AE5160" s="71"/>
    </row>
    <row r="5161" spans="31:31" ht="15.75" x14ac:dyDescent="0.3">
      <c r="AE5161" s="71"/>
    </row>
    <row r="5162" spans="31:31" ht="15.75" x14ac:dyDescent="0.3">
      <c r="AE5162" s="71"/>
    </row>
    <row r="5163" spans="31:31" ht="15.75" x14ac:dyDescent="0.3">
      <c r="AE5163" s="71"/>
    </row>
    <row r="5164" spans="31:31" ht="15.75" x14ac:dyDescent="0.3">
      <c r="AE5164" s="71"/>
    </row>
    <row r="5165" spans="31:31" ht="15.75" x14ac:dyDescent="0.3">
      <c r="AE5165" s="71"/>
    </row>
    <row r="5166" spans="31:31" ht="15.75" x14ac:dyDescent="0.3">
      <c r="AE5166" s="71"/>
    </row>
    <row r="5167" spans="31:31" ht="15.75" x14ac:dyDescent="0.3">
      <c r="AE5167" s="71"/>
    </row>
    <row r="5168" spans="31:31" ht="15.75" x14ac:dyDescent="0.3">
      <c r="AE5168" s="71"/>
    </row>
    <row r="5169" spans="31:31" ht="15.75" x14ac:dyDescent="0.3">
      <c r="AE5169" s="71"/>
    </row>
    <row r="5170" spans="31:31" ht="15.75" x14ac:dyDescent="0.3">
      <c r="AE5170" s="71"/>
    </row>
    <row r="5171" spans="31:31" ht="15.75" x14ac:dyDescent="0.3">
      <c r="AE5171" s="71"/>
    </row>
    <row r="5172" spans="31:31" ht="15.75" x14ac:dyDescent="0.3">
      <c r="AE5172" s="71"/>
    </row>
    <row r="5173" spans="31:31" ht="15.75" x14ac:dyDescent="0.3">
      <c r="AE5173" s="71"/>
    </row>
    <row r="5174" spans="31:31" ht="15.75" x14ac:dyDescent="0.3">
      <c r="AE5174" s="71"/>
    </row>
    <row r="5175" spans="31:31" ht="15.75" x14ac:dyDescent="0.3">
      <c r="AE5175" s="71"/>
    </row>
    <row r="5176" spans="31:31" ht="15.75" x14ac:dyDescent="0.3">
      <c r="AE5176" s="71"/>
    </row>
    <row r="5177" spans="31:31" ht="15.75" x14ac:dyDescent="0.3">
      <c r="AE5177" s="71"/>
    </row>
    <row r="5178" spans="31:31" ht="15.75" x14ac:dyDescent="0.3">
      <c r="AE5178" s="71"/>
    </row>
    <row r="5179" spans="31:31" ht="15.75" x14ac:dyDescent="0.3">
      <c r="AE5179" s="71"/>
    </row>
    <row r="5180" spans="31:31" ht="15.75" x14ac:dyDescent="0.3">
      <c r="AE5180" s="71"/>
    </row>
    <row r="5181" spans="31:31" ht="15.75" x14ac:dyDescent="0.3">
      <c r="AE5181" s="71"/>
    </row>
    <row r="5182" spans="31:31" ht="15.75" x14ac:dyDescent="0.3">
      <c r="AE5182" s="71"/>
    </row>
    <row r="5183" spans="31:31" ht="15.75" x14ac:dyDescent="0.3">
      <c r="AE5183" s="71"/>
    </row>
    <row r="5184" spans="31:31" ht="15.75" x14ac:dyDescent="0.3">
      <c r="AE5184" s="71"/>
    </row>
    <row r="5185" spans="31:31" ht="15.75" x14ac:dyDescent="0.3">
      <c r="AE5185" s="71"/>
    </row>
    <row r="5186" spans="31:31" ht="15.75" x14ac:dyDescent="0.3">
      <c r="AE5186" s="71"/>
    </row>
    <row r="5187" spans="31:31" ht="15.75" x14ac:dyDescent="0.3">
      <c r="AE5187" s="71"/>
    </row>
    <row r="5188" spans="31:31" ht="15.75" x14ac:dyDescent="0.3">
      <c r="AE5188" s="71"/>
    </row>
    <row r="5189" spans="31:31" ht="15.75" x14ac:dyDescent="0.3">
      <c r="AE5189" s="71"/>
    </row>
    <row r="5190" spans="31:31" ht="15.75" x14ac:dyDescent="0.3">
      <c r="AE5190" s="71"/>
    </row>
    <row r="5191" spans="31:31" ht="15.75" x14ac:dyDescent="0.3">
      <c r="AE5191" s="71"/>
    </row>
    <row r="5192" spans="31:31" ht="15.75" x14ac:dyDescent="0.3">
      <c r="AE5192" s="71"/>
    </row>
    <row r="5193" spans="31:31" ht="15.75" x14ac:dyDescent="0.3">
      <c r="AE5193" s="71"/>
    </row>
    <row r="5194" spans="31:31" ht="15.75" x14ac:dyDescent="0.3">
      <c r="AE5194" s="71"/>
    </row>
    <row r="5195" spans="31:31" ht="15.75" x14ac:dyDescent="0.3">
      <c r="AE5195" s="71"/>
    </row>
    <row r="5196" spans="31:31" ht="15.75" x14ac:dyDescent="0.3">
      <c r="AE5196" s="71"/>
    </row>
    <row r="5197" spans="31:31" ht="15.75" x14ac:dyDescent="0.3">
      <c r="AE5197" s="71"/>
    </row>
    <row r="5198" spans="31:31" ht="15.75" x14ac:dyDescent="0.3">
      <c r="AE5198" s="71"/>
    </row>
    <row r="5199" spans="31:31" ht="15.75" x14ac:dyDescent="0.3">
      <c r="AE5199" s="71"/>
    </row>
    <row r="5200" spans="31:31" ht="15.75" x14ac:dyDescent="0.3">
      <c r="AE5200" s="71"/>
    </row>
    <row r="5201" spans="31:31" ht="15.75" x14ac:dyDescent="0.3">
      <c r="AE5201" s="71"/>
    </row>
    <row r="5202" spans="31:31" ht="15.75" x14ac:dyDescent="0.3">
      <c r="AE5202" s="71"/>
    </row>
    <row r="5203" spans="31:31" ht="15.75" x14ac:dyDescent="0.3">
      <c r="AE5203" s="71"/>
    </row>
    <row r="5204" spans="31:31" ht="15.75" x14ac:dyDescent="0.3">
      <c r="AE5204" s="71"/>
    </row>
    <row r="5205" spans="31:31" ht="15.75" x14ac:dyDescent="0.3">
      <c r="AE5205" s="71"/>
    </row>
    <row r="5206" spans="31:31" ht="15.75" x14ac:dyDescent="0.3">
      <c r="AE5206" s="71"/>
    </row>
    <row r="5207" spans="31:31" ht="15.75" x14ac:dyDescent="0.3">
      <c r="AE5207" s="71"/>
    </row>
    <row r="5208" spans="31:31" ht="15.75" x14ac:dyDescent="0.3">
      <c r="AE5208" s="71"/>
    </row>
    <row r="5209" spans="31:31" ht="15.75" x14ac:dyDescent="0.3">
      <c r="AE5209" s="71"/>
    </row>
    <row r="5210" spans="31:31" ht="15.75" x14ac:dyDescent="0.3">
      <c r="AE5210" s="71"/>
    </row>
    <row r="5211" spans="31:31" ht="15.75" x14ac:dyDescent="0.3">
      <c r="AE5211" s="71"/>
    </row>
    <row r="5212" spans="31:31" ht="15.75" x14ac:dyDescent="0.3">
      <c r="AE5212" s="71"/>
    </row>
    <row r="5213" spans="31:31" ht="15.75" x14ac:dyDescent="0.3">
      <c r="AE5213" s="71"/>
    </row>
    <row r="5214" spans="31:31" ht="15.75" x14ac:dyDescent="0.3">
      <c r="AE5214" s="71"/>
    </row>
    <row r="5215" spans="31:31" ht="15.75" x14ac:dyDescent="0.3">
      <c r="AE5215" s="71"/>
    </row>
    <row r="5216" spans="31:31" ht="15.75" x14ac:dyDescent="0.3">
      <c r="AE5216" s="71"/>
    </row>
    <row r="5217" spans="31:31" ht="15.75" x14ac:dyDescent="0.3">
      <c r="AE5217" s="71"/>
    </row>
    <row r="5218" spans="31:31" ht="15.75" x14ac:dyDescent="0.3">
      <c r="AE5218" s="71"/>
    </row>
    <row r="5219" spans="31:31" ht="15.75" x14ac:dyDescent="0.3">
      <c r="AE5219" s="71"/>
    </row>
    <row r="5220" spans="31:31" ht="15.75" x14ac:dyDescent="0.3">
      <c r="AE5220" s="71"/>
    </row>
    <row r="5221" spans="31:31" ht="15.75" x14ac:dyDescent="0.3">
      <c r="AE5221" s="71"/>
    </row>
    <row r="5222" spans="31:31" ht="15.75" x14ac:dyDescent="0.3">
      <c r="AE5222" s="71"/>
    </row>
    <row r="5223" spans="31:31" ht="15.75" x14ac:dyDescent="0.3">
      <c r="AE5223" s="71"/>
    </row>
    <row r="5224" spans="31:31" ht="15.75" x14ac:dyDescent="0.3">
      <c r="AE5224" s="71"/>
    </row>
    <row r="5225" spans="31:31" ht="15.75" x14ac:dyDescent="0.3">
      <c r="AE5225" s="71"/>
    </row>
    <row r="5226" spans="31:31" ht="15.75" x14ac:dyDescent="0.3">
      <c r="AE5226" s="71"/>
    </row>
    <row r="5227" spans="31:31" ht="15.75" x14ac:dyDescent="0.3">
      <c r="AE5227" s="71"/>
    </row>
    <row r="5228" spans="31:31" ht="15.75" x14ac:dyDescent="0.3">
      <c r="AE5228" s="71"/>
    </row>
    <row r="5229" spans="31:31" ht="15.75" x14ac:dyDescent="0.3">
      <c r="AE5229" s="71"/>
    </row>
    <row r="5230" spans="31:31" ht="15.75" x14ac:dyDescent="0.3">
      <c r="AE5230" s="71"/>
    </row>
    <row r="5231" spans="31:31" ht="15.75" x14ac:dyDescent="0.3">
      <c r="AE5231" s="71"/>
    </row>
    <row r="5232" spans="31:31" ht="15.75" x14ac:dyDescent="0.3">
      <c r="AE5232" s="71"/>
    </row>
    <row r="5233" spans="31:31" ht="15.75" x14ac:dyDescent="0.3">
      <c r="AE5233" s="71"/>
    </row>
    <row r="5234" spans="31:31" ht="15.75" x14ac:dyDescent="0.3">
      <c r="AE5234" s="71"/>
    </row>
    <row r="5235" spans="31:31" ht="15.75" x14ac:dyDescent="0.3">
      <c r="AE5235" s="71"/>
    </row>
    <row r="5236" spans="31:31" ht="15.75" x14ac:dyDescent="0.3">
      <c r="AE5236" s="71"/>
    </row>
    <row r="5237" spans="31:31" ht="15.75" x14ac:dyDescent="0.3">
      <c r="AE5237" s="71"/>
    </row>
    <row r="5238" spans="31:31" ht="15.75" x14ac:dyDescent="0.3">
      <c r="AE5238" s="71"/>
    </row>
    <row r="5239" spans="31:31" ht="15.75" x14ac:dyDescent="0.3">
      <c r="AE5239" s="71"/>
    </row>
    <row r="5240" spans="31:31" ht="15.75" x14ac:dyDescent="0.3">
      <c r="AE5240" s="71"/>
    </row>
    <row r="5241" spans="31:31" ht="15.75" x14ac:dyDescent="0.3">
      <c r="AE5241" s="71"/>
    </row>
    <row r="5242" spans="31:31" ht="15.75" x14ac:dyDescent="0.3">
      <c r="AE5242" s="71"/>
    </row>
    <row r="5243" spans="31:31" ht="15.75" x14ac:dyDescent="0.3">
      <c r="AE5243" s="71"/>
    </row>
    <row r="5244" spans="31:31" ht="15.75" x14ac:dyDescent="0.3">
      <c r="AE5244" s="71"/>
    </row>
    <row r="5245" spans="31:31" ht="15.75" x14ac:dyDescent="0.3">
      <c r="AE5245" s="71"/>
    </row>
    <row r="5246" spans="31:31" ht="15.75" x14ac:dyDescent="0.3">
      <c r="AE5246" s="71"/>
    </row>
    <row r="5247" spans="31:31" ht="15.75" x14ac:dyDescent="0.3">
      <c r="AE5247" s="71"/>
    </row>
    <row r="5248" spans="31:31" ht="15.75" x14ac:dyDescent="0.3">
      <c r="AE5248" s="71"/>
    </row>
    <row r="5249" spans="31:31" ht="15.75" x14ac:dyDescent="0.3">
      <c r="AE5249" s="71"/>
    </row>
    <row r="5250" spans="31:31" ht="15.75" x14ac:dyDescent="0.3">
      <c r="AE5250" s="71"/>
    </row>
    <row r="5251" spans="31:31" ht="15.75" x14ac:dyDescent="0.3">
      <c r="AE5251" s="71"/>
    </row>
    <row r="5252" spans="31:31" ht="15.75" x14ac:dyDescent="0.3">
      <c r="AE5252" s="71"/>
    </row>
    <row r="5253" spans="31:31" ht="15.75" x14ac:dyDescent="0.3">
      <c r="AE5253" s="71"/>
    </row>
    <row r="5254" spans="31:31" ht="15.75" x14ac:dyDescent="0.3">
      <c r="AE5254" s="71"/>
    </row>
    <row r="5255" spans="31:31" ht="15.75" x14ac:dyDescent="0.3">
      <c r="AE5255" s="71"/>
    </row>
    <row r="5256" spans="31:31" ht="15.75" x14ac:dyDescent="0.3">
      <c r="AE5256" s="71"/>
    </row>
    <row r="5257" spans="31:31" ht="15.75" x14ac:dyDescent="0.3">
      <c r="AE5257" s="71"/>
    </row>
    <row r="5258" spans="31:31" ht="15.75" x14ac:dyDescent="0.3">
      <c r="AE5258" s="71"/>
    </row>
    <row r="5259" spans="31:31" ht="15.75" x14ac:dyDescent="0.3">
      <c r="AE5259" s="71"/>
    </row>
    <row r="5260" spans="31:31" ht="15.75" x14ac:dyDescent="0.3">
      <c r="AE5260" s="71"/>
    </row>
    <row r="5261" spans="31:31" ht="15.75" x14ac:dyDescent="0.3">
      <c r="AE5261" s="71"/>
    </row>
    <row r="5262" spans="31:31" ht="15.75" x14ac:dyDescent="0.3">
      <c r="AE5262" s="71"/>
    </row>
    <row r="5263" spans="31:31" ht="15.75" x14ac:dyDescent="0.3">
      <c r="AE5263" s="71"/>
    </row>
    <row r="5264" spans="31:31" ht="15.75" x14ac:dyDescent="0.3">
      <c r="AE5264" s="71"/>
    </row>
    <row r="5265" spans="31:31" ht="15.75" x14ac:dyDescent="0.3">
      <c r="AE5265" s="71"/>
    </row>
    <row r="5266" spans="31:31" ht="15.75" x14ac:dyDescent="0.3">
      <c r="AE5266" s="71"/>
    </row>
    <row r="5267" spans="31:31" ht="15.75" x14ac:dyDescent="0.3">
      <c r="AE5267" s="71"/>
    </row>
    <row r="5268" spans="31:31" ht="15.75" x14ac:dyDescent="0.3">
      <c r="AE5268" s="71"/>
    </row>
    <row r="5269" spans="31:31" ht="15.75" x14ac:dyDescent="0.3">
      <c r="AE5269" s="71"/>
    </row>
    <row r="5270" spans="31:31" ht="15.75" x14ac:dyDescent="0.3">
      <c r="AE5270" s="71"/>
    </row>
    <row r="5271" spans="31:31" ht="15.75" x14ac:dyDescent="0.3">
      <c r="AE5271" s="71"/>
    </row>
    <row r="5272" spans="31:31" ht="15.75" x14ac:dyDescent="0.3">
      <c r="AE5272" s="71"/>
    </row>
    <row r="5273" spans="31:31" ht="15.75" x14ac:dyDescent="0.3">
      <c r="AE5273" s="71"/>
    </row>
    <row r="5274" spans="31:31" ht="15.75" x14ac:dyDescent="0.3">
      <c r="AE5274" s="71"/>
    </row>
    <row r="5275" spans="31:31" ht="15.75" x14ac:dyDescent="0.3">
      <c r="AE5275" s="71"/>
    </row>
    <row r="5276" spans="31:31" ht="15.75" x14ac:dyDescent="0.3">
      <c r="AE5276" s="71"/>
    </row>
    <row r="5277" spans="31:31" ht="15.75" x14ac:dyDescent="0.3">
      <c r="AE5277" s="71"/>
    </row>
    <row r="5278" spans="31:31" ht="15.75" x14ac:dyDescent="0.3">
      <c r="AE5278" s="71"/>
    </row>
    <row r="5279" spans="31:31" ht="15.75" x14ac:dyDescent="0.3">
      <c r="AE5279" s="71"/>
    </row>
    <row r="5280" spans="31:31" ht="15.75" x14ac:dyDescent="0.3">
      <c r="AE5280" s="71"/>
    </row>
    <row r="5281" spans="31:31" ht="15.75" x14ac:dyDescent="0.3">
      <c r="AE5281" s="71"/>
    </row>
    <row r="5282" spans="31:31" ht="15.75" x14ac:dyDescent="0.3">
      <c r="AE5282" s="71"/>
    </row>
    <row r="5283" spans="31:31" ht="15.75" x14ac:dyDescent="0.3">
      <c r="AE5283" s="71"/>
    </row>
    <row r="5284" spans="31:31" ht="15.75" x14ac:dyDescent="0.3">
      <c r="AE5284" s="71"/>
    </row>
    <row r="5285" spans="31:31" ht="15.75" x14ac:dyDescent="0.3">
      <c r="AE5285" s="71"/>
    </row>
    <row r="5286" spans="31:31" ht="15.75" x14ac:dyDescent="0.3">
      <c r="AE5286" s="71"/>
    </row>
    <row r="5287" spans="31:31" ht="15.75" x14ac:dyDescent="0.3">
      <c r="AE5287" s="71"/>
    </row>
    <row r="5288" spans="31:31" ht="15.75" x14ac:dyDescent="0.3">
      <c r="AE5288" s="71"/>
    </row>
    <row r="5289" spans="31:31" ht="15.75" x14ac:dyDescent="0.3">
      <c r="AE5289" s="71"/>
    </row>
    <row r="5290" spans="31:31" ht="15.75" x14ac:dyDescent="0.3">
      <c r="AE5290" s="71"/>
    </row>
    <row r="5291" spans="31:31" ht="15.75" x14ac:dyDescent="0.3">
      <c r="AE5291" s="71"/>
    </row>
    <row r="5292" spans="31:31" ht="15.75" x14ac:dyDescent="0.3">
      <c r="AE5292" s="71"/>
    </row>
    <row r="5293" spans="31:31" ht="15.75" x14ac:dyDescent="0.3">
      <c r="AE5293" s="71"/>
    </row>
    <row r="5294" spans="31:31" ht="15.75" x14ac:dyDescent="0.3">
      <c r="AE5294" s="71"/>
    </row>
    <row r="5295" spans="31:31" ht="15.75" x14ac:dyDescent="0.3">
      <c r="AE5295" s="71"/>
    </row>
    <row r="5296" spans="31:31" ht="15.75" x14ac:dyDescent="0.3">
      <c r="AE5296" s="71"/>
    </row>
    <row r="5297" spans="31:31" ht="15.75" x14ac:dyDescent="0.3">
      <c r="AE5297" s="71"/>
    </row>
    <row r="5298" spans="31:31" ht="15.75" x14ac:dyDescent="0.3">
      <c r="AE5298" s="71"/>
    </row>
    <row r="5299" spans="31:31" ht="15.75" x14ac:dyDescent="0.3">
      <c r="AE5299" s="71"/>
    </row>
    <row r="5300" spans="31:31" ht="15.75" x14ac:dyDescent="0.3">
      <c r="AE5300" s="71"/>
    </row>
    <row r="5301" spans="31:31" ht="15.75" x14ac:dyDescent="0.3">
      <c r="AE5301" s="71"/>
    </row>
    <row r="5302" spans="31:31" ht="15.75" x14ac:dyDescent="0.3">
      <c r="AE5302" s="71"/>
    </row>
    <row r="5303" spans="31:31" ht="15.75" x14ac:dyDescent="0.3">
      <c r="AE5303" s="71"/>
    </row>
    <row r="5304" spans="31:31" ht="15.75" x14ac:dyDescent="0.3">
      <c r="AE5304" s="71"/>
    </row>
    <row r="5305" spans="31:31" ht="15.75" x14ac:dyDescent="0.3">
      <c r="AE5305" s="71"/>
    </row>
    <row r="5306" spans="31:31" ht="15.75" x14ac:dyDescent="0.3">
      <c r="AE5306" s="71"/>
    </row>
    <row r="5307" spans="31:31" ht="15.75" x14ac:dyDescent="0.3">
      <c r="AE5307" s="71"/>
    </row>
    <row r="5308" spans="31:31" ht="15.75" x14ac:dyDescent="0.3">
      <c r="AE5308" s="71"/>
    </row>
    <row r="5309" spans="31:31" ht="15.75" x14ac:dyDescent="0.3">
      <c r="AE5309" s="71"/>
    </row>
    <row r="5310" spans="31:31" ht="15.75" x14ac:dyDescent="0.3">
      <c r="AE5310" s="71"/>
    </row>
    <row r="5311" spans="31:31" ht="15.75" x14ac:dyDescent="0.3">
      <c r="AE5311" s="71"/>
    </row>
    <row r="5312" spans="31:31" ht="15.75" x14ac:dyDescent="0.3">
      <c r="AE5312" s="71"/>
    </row>
    <row r="5313" spans="31:31" ht="15.75" x14ac:dyDescent="0.3">
      <c r="AE5313" s="71"/>
    </row>
    <row r="5314" spans="31:31" ht="15.75" x14ac:dyDescent="0.3">
      <c r="AE5314" s="71"/>
    </row>
    <row r="5315" spans="31:31" ht="15.75" x14ac:dyDescent="0.3">
      <c r="AE5315" s="71"/>
    </row>
    <row r="5316" spans="31:31" ht="15.75" x14ac:dyDescent="0.3">
      <c r="AE5316" s="71"/>
    </row>
    <row r="5317" spans="31:31" ht="15.75" x14ac:dyDescent="0.3">
      <c r="AE5317" s="71"/>
    </row>
    <row r="5318" spans="31:31" ht="15.75" x14ac:dyDescent="0.3">
      <c r="AE5318" s="71"/>
    </row>
    <row r="5319" spans="31:31" ht="15.75" x14ac:dyDescent="0.3">
      <c r="AE5319" s="71"/>
    </row>
    <row r="5320" spans="31:31" ht="15.75" x14ac:dyDescent="0.3">
      <c r="AE5320" s="71"/>
    </row>
    <row r="5321" spans="31:31" ht="15.75" x14ac:dyDescent="0.3">
      <c r="AE5321" s="71"/>
    </row>
    <row r="5322" spans="31:31" ht="15.75" x14ac:dyDescent="0.3">
      <c r="AE5322" s="71"/>
    </row>
    <row r="5323" spans="31:31" ht="15.75" x14ac:dyDescent="0.3">
      <c r="AE5323" s="71"/>
    </row>
    <row r="5324" spans="31:31" ht="15.75" x14ac:dyDescent="0.3">
      <c r="AE5324" s="71"/>
    </row>
    <row r="5325" spans="31:31" ht="15.75" x14ac:dyDescent="0.3">
      <c r="AE5325" s="71"/>
    </row>
    <row r="5326" spans="31:31" ht="15.75" x14ac:dyDescent="0.3">
      <c r="AE5326" s="71"/>
    </row>
    <row r="5327" spans="31:31" ht="15.75" x14ac:dyDescent="0.3">
      <c r="AE5327" s="71"/>
    </row>
    <row r="5328" spans="31:31" ht="15.75" x14ac:dyDescent="0.3">
      <c r="AE5328" s="71"/>
    </row>
    <row r="5329" spans="31:31" ht="15.75" x14ac:dyDescent="0.3">
      <c r="AE5329" s="71"/>
    </row>
    <row r="5330" spans="31:31" ht="15.75" x14ac:dyDescent="0.3">
      <c r="AE5330" s="71"/>
    </row>
    <row r="5331" spans="31:31" ht="15.75" x14ac:dyDescent="0.3">
      <c r="AE5331" s="71"/>
    </row>
    <row r="5332" spans="31:31" ht="15.75" x14ac:dyDescent="0.3">
      <c r="AE5332" s="71"/>
    </row>
    <row r="5333" spans="31:31" ht="15.75" x14ac:dyDescent="0.3">
      <c r="AE5333" s="71"/>
    </row>
    <row r="5334" spans="31:31" ht="15.75" x14ac:dyDescent="0.3">
      <c r="AE5334" s="71"/>
    </row>
    <row r="5335" spans="31:31" ht="15.75" x14ac:dyDescent="0.3">
      <c r="AE5335" s="71"/>
    </row>
    <row r="5336" spans="31:31" ht="15.75" x14ac:dyDescent="0.3">
      <c r="AE5336" s="71"/>
    </row>
    <row r="5337" spans="31:31" ht="15.75" x14ac:dyDescent="0.3">
      <c r="AE5337" s="71"/>
    </row>
    <row r="5338" spans="31:31" ht="15.75" x14ac:dyDescent="0.3">
      <c r="AE5338" s="71"/>
    </row>
    <row r="5339" spans="31:31" ht="15.75" x14ac:dyDescent="0.3">
      <c r="AE5339" s="71"/>
    </row>
    <row r="5340" spans="31:31" ht="15.75" x14ac:dyDescent="0.3">
      <c r="AE5340" s="71"/>
    </row>
    <row r="5341" spans="31:31" ht="15.75" x14ac:dyDescent="0.3">
      <c r="AE5341" s="71"/>
    </row>
    <row r="5342" spans="31:31" ht="15.75" x14ac:dyDescent="0.3">
      <c r="AE5342" s="71"/>
    </row>
    <row r="5343" spans="31:31" ht="15.75" x14ac:dyDescent="0.3">
      <c r="AE5343" s="71"/>
    </row>
    <row r="5344" spans="31:31" ht="15.75" x14ac:dyDescent="0.3">
      <c r="AE5344" s="71"/>
    </row>
    <row r="5345" spans="31:31" ht="15.75" x14ac:dyDescent="0.3">
      <c r="AE5345" s="71"/>
    </row>
    <row r="5346" spans="31:31" ht="15.75" x14ac:dyDescent="0.3">
      <c r="AE5346" s="71"/>
    </row>
    <row r="5347" spans="31:31" ht="15.75" x14ac:dyDescent="0.3">
      <c r="AE5347" s="71"/>
    </row>
    <row r="5348" spans="31:31" ht="15.75" x14ac:dyDescent="0.3">
      <c r="AE5348" s="71"/>
    </row>
    <row r="5349" spans="31:31" ht="15.75" x14ac:dyDescent="0.3">
      <c r="AE5349" s="71"/>
    </row>
    <row r="5350" spans="31:31" ht="15.75" x14ac:dyDescent="0.3">
      <c r="AE5350" s="71"/>
    </row>
    <row r="5351" spans="31:31" ht="15.75" x14ac:dyDescent="0.3">
      <c r="AE5351" s="71"/>
    </row>
    <row r="5352" spans="31:31" ht="15.75" x14ac:dyDescent="0.3">
      <c r="AE5352" s="71"/>
    </row>
    <row r="5353" spans="31:31" ht="15.75" x14ac:dyDescent="0.3">
      <c r="AE5353" s="71"/>
    </row>
    <row r="5354" spans="31:31" ht="15.75" x14ac:dyDescent="0.3">
      <c r="AE5354" s="71"/>
    </row>
    <row r="5355" spans="31:31" ht="15.75" x14ac:dyDescent="0.3">
      <c r="AE5355" s="71"/>
    </row>
    <row r="5356" spans="31:31" ht="15.75" x14ac:dyDescent="0.3">
      <c r="AE5356" s="71"/>
    </row>
    <row r="5357" spans="31:31" ht="15.75" x14ac:dyDescent="0.3">
      <c r="AE5357" s="71"/>
    </row>
    <row r="5358" spans="31:31" ht="15.75" x14ac:dyDescent="0.3">
      <c r="AE5358" s="71"/>
    </row>
    <row r="5359" spans="31:31" ht="15.75" x14ac:dyDescent="0.3">
      <c r="AE5359" s="71"/>
    </row>
    <row r="5360" spans="31:31" ht="15.75" x14ac:dyDescent="0.3">
      <c r="AE5360" s="71"/>
    </row>
    <row r="5361" spans="31:31" ht="15.75" x14ac:dyDescent="0.3">
      <c r="AE5361" s="71"/>
    </row>
    <row r="5362" spans="31:31" ht="15.75" x14ac:dyDescent="0.3">
      <c r="AE5362" s="71"/>
    </row>
    <row r="5363" spans="31:31" ht="15.75" x14ac:dyDescent="0.3">
      <c r="AE5363" s="71"/>
    </row>
    <row r="5364" spans="31:31" ht="15.75" x14ac:dyDescent="0.3">
      <c r="AE5364" s="71"/>
    </row>
    <row r="5365" spans="31:31" ht="15.75" x14ac:dyDescent="0.3">
      <c r="AE5365" s="71"/>
    </row>
    <row r="5366" spans="31:31" ht="15.75" x14ac:dyDescent="0.3">
      <c r="AE5366" s="71"/>
    </row>
    <row r="5367" spans="31:31" ht="15.75" x14ac:dyDescent="0.3">
      <c r="AE5367" s="71"/>
    </row>
    <row r="5368" spans="31:31" ht="15.75" x14ac:dyDescent="0.3">
      <c r="AE5368" s="71"/>
    </row>
    <row r="5369" spans="31:31" ht="15.75" x14ac:dyDescent="0.3">
      <c r="AE5369" s="71"/>
    </row>
    <row r="5370" spans="31:31" ht="15.75" x14ac:dyDescent="0.3">
      <c r="AE5370" s="71"/>
    </row>
    <row r="5371" spans="31:31" ht="15.75" x14ac:dyDescent="0.3">
      <c r="AE5371" s="71"/>
    </row>
    <row r="5372" spans="31:31" ht="15.75" x14ac:dyDescent="0.3">
      <c r="AE5372" s="71"/>
    </row>
    <row r="5373" spans="31:31" ht="15.75" x14ac:dyDescent="0.3">
      <c r="AE5373" s="71"/>
    </row>
    <row r="5374" spans="31:31" ht="15.75" x14ac:dyDescent="0.3">
      <c r="AE5374" s="71"/>
    </row>
    <row r="5375" spans="31:31" ht="15.75" x14ac:dyDescent="0.3">
      <c r="AE5375" s="71"/>
    </row>
    <row r="5376" spans="31:31" ht="15.75" x14ac:dyDescent="0.3">
      <c r="AE5376" s="71"/>
    </row>
    <row r="5377" spans="31:31" ht="15.75" x14ac:dyDescent="0.3">
      <c r="AE5377" s="71"/>
    </row>
    <row r="5378" spans="31:31" ht="15.75" x14ac:dyDescent="0.3">
      <c r="AE5378" s="71"/>
    </row>
    <row r="5379" spans="31:31" ht="15.75" x14ac:dyDescent="0.3">
      <c r="AE5379" s="71"/>
    </row>
    <row r="5380" spans="31:31" ht="15.75" x14ac:dyDescent="0.3">
      <c r="AE5380" s="71"/>
    </row>
    <row r="5381" spans="31:31" ht="15.75" x14ac:dyDescent="0.3">
      <c r="AE5381" s="71"/>
    </row>
    <row r="5382" spans="31:31" ht="15.75" x14ac:dyDescent="0.3">
      <c r="AE5382" s="71"/>
    </row>
    <row r="5383" spans="31:31" ht="15.75" x14ac:dyDescent="0.3">
      <c r="AE5383" s="71"/>
    </row>
    <row r="5384" spans="31:31" ht="15.75" x14ac:dyDescent="0.3">
      <c r="AE5384" s="71"/>
    </row>
    <row r="5385" spans="31:31" ht="15.75" x14ac:dyDescent="0.3">
      <c r="AE5385" s="71"/>
    </row>
    <row r="5386" spans="31:31" ht="15.75" x14ac:dyDescent="0.3">
      <c r="AE5386" s="71"/>
    </row>
    <row r="5387" spans="31:31" ht="15.75" x14ac:dyDescent="0.3">
      <c r="AE5387" s="71"/>
    </row>
    <row r="5388" spans="31:31" ht="15.75" x14ac:dyDescent="0.3">
      <c r="AE5388" s="71"/>
    </row>
    <row r="5389" spans="31:31" ht="15.75" x14ac:dyDescent="0.3">
      <c r="AE5389" s="71"/>
    </row>
    <row r="5390" spans="31:31" ht="15.75" x14ac:dyDescent="0.3">
      <c r="AE5390" s="71"/>
    </row>
    <row r="5391" spans="31:31" ht="15.75" x14ac:dyDescent="0.3">
      <c r="AE5391" s="71"/>
    </row>
    <row r="5392" spans="31:31" ht="15.75" x14ac:dyDescent="0.3">
      <c r="AE5392" s="71"/>
    </row>
    <row r="5393" spans="31:31" ht="15.75" x14ac:dyDescent="0.3">
      <c r="AE5393" s="71"/>
    </row>
    <row r="5394" spans="31:31" ht="15.75" x14ac:dyDescent="0.3">
      <c r="AE5394" s="71"/>
    </row>
    <row r="5395" spans="31:31" ht="15.75" x14ac:dyDescent="0.3">
      <c r="AE5395" s="71"/>
    </row>
    <row r="5396" spans="31:31" ht="15.75" x14ac:dyDescent="0.3">
      <c r="AE5396" s="71"/>
    </row>
    <row r="5397" spans="31:31" ht="15.75" x14ac:dyDescent="0.3">
      <c r="AE5397" s="71"/>
    </row>
    <row r="5398" spans="31:31" ht="15.75" x14ac:dyDescent="0.3">
      <c r="AE5398" s="71"/>
    </row>
    <row r="5399" spans="31:31" ht="15.75" x14ac:dyDescent="0.3">
      <c r="AE5399" s="71"/>
    </row>
    <row r="5400" spans="31:31" ht="15.75" x14ac:dyDescent="0.3">
      <c r="AE5400" s="71"/>
    </row>
    <row r="5401" spans="31:31" ht="15.75" x14ac:dyDescent="0.3">
      <c r="AE5401" s="71"/>
    </row>
    <row r="5402" spans="31:31" ht="15.75" x14ac:dyDescent="0.3">
      <c r="AE5402" s="71"/>
    </row>
    <row r="5403" spans="31:31" ht="15.75" x14ac:dyDescent="0.3">
      <c r="AE5403" s="71"/>
    </row>
    <row r="5404" spans="31:31" ht="15.75" x14ac:dyDescent="0.3">
      <c r="AE5404" s="71"/>
    </row>
    <row r="5405" spans="31:31" ht="15.75" x14ac:dyDescent="0.3">
      <c r="AE5405" s="71"/>
    </row>
    <row r="5406" spans="31:31" ht="15.75" x14ac:dyDescent="0.3">
      <c r="AE5406" s="71"/>
    </row>
    <row r="5407" spans="31:31" ht="15.75" x14ac:dyDescent="0.3">
      <c r="AE5407" s="71"/>
    </row>
    <row r="5408" spans="31:31" ht="15.75" x14ac:dyDescent="0.3">
      <c r="AE5408" s="71"/>
    </row>
    <row r="5409" spans="31:31" ht="15.75" x14ac:dyDescent="0.3">
      <c r="AE5409" s="71"/>
    </row>
    <row r="5410" spans="31:31" ht="15.75" x14ac:dyDescent="0.3">
      <c r="AE5410" s="71"/>
    </row>
    <row r="5411" spans="31:31" ht="15.75" x14ac:dyDescent="0.3">
      <c r="AE5411" s="71"/>
    </row>
    <row r="5412" spans="31:31" ht="15.75" x14ac:dyDescent="0.3">
      <c r="AE5412" s="71"/>
    </row>
    <row r="5413" spans="31:31" ht="15.75" x14ac:dyDescent="0.3">
      <c r="AE5413" s="71"/>
    </row>
    <row r="5414" spans="31:31" ht="15.75" x14ac:dyDescent="0.3">
      <c r="AE5414" s="71"/>
    </row>
    <row r="5415" spans="31:31" ht="15.75" x14ac:dyDescent="0.3">
      <c r="AE5415" s="71"/>
    </row>
    <row r="5416" spans="31:31" ht="15.75" x14ac:dyDescent="0.3">
      <c r="AE5416" s="71"/>
    </row>
    <row r="5417" spans="31:31" ht="15.75" x14ac:dyDescent="0.3">
      <c r="AE5417" s="71"/>
    </row>
    <row r="5418" spans="31:31" ht="15.75" x14ac:dyDescent="0.3">
      <c r="AE5418" s="71"/>
    </row>
    <row r="5419" spans="31:31" ht="15.75" x14ac:dyDescent="0.3">
      <c r="AE5419" s="71"/>
    </row>
    <row r="5420" spans="31:31" ht="15.75" x14ac:dyDescent="0.3">
      <c r="AE5420" s="71"/>
    </row>
    <row r="5421" spans="31:31" ht="15.75" x14ac:dyDescent="0.3">
      <c r="AE5421" s="71"/>
    </row>
    <row r="5422" spans="31:31" ht="15.75" x14ac:dyDescent="0.3">
      <c r="AE5422" s="71"/>
    </row>
    <row r="5423" spans="31:31" ht="15.75" x14ac:dyDescent="0.3">
      <c r="AE5423" s="71"/>
    </row>
    <row r="5424" spans="31:31" ht="15.75" x14ac:dyDescent="0.3">
      <c r="AE5424" s="71"/>
    </row>
    <row r="5425" spans="31:31" ht="15.75" x14ac:dyDescent="0.3">
      <c r="AE5425" s="71"/>
    </row>
    <row r="5426" spans="31:31" ht="15.75" x14ac:dyDescent="0.3">
      <c r="AE5426" s="71"/>
    </row>
    <row r="5427" spans="31:31" ht="15.75" x14ac:dyDescent="0.3">
      <c r="AE5427" s="71"/>
    </row>
    <row r="5428" spans="31:31" ht="15.75" x14ac:dyDescent="0.3">
      <c r="AE5428" s="71"/>
    </row>
    <row r="5429" spans="31:31" ht="15.75" x14ac:dyDescent="0.3">
      <c r="AE5429" s="71"/>
    </row>
    <row r="5430" spans="31:31" ht="15.75" x14ac:dyDescent="0.3">
      <c r="AE5430" s="71"/>
    </row>
    <row r="5431" spans="31:31" ht="15.75" x14ac:dyDescent="0.3">
      <c r="AE5431" s="71"/>
    </row>
    <row r="5432" spans="31:31" ht="15.75" x14ac:dyDescent="0.3">
      <c r="AE5432" s="71"/>
    </row>
    <row r="5433" spans="31:31" ht="15.75" x14ac:dyDescent="0.3">
      <c r="AE5433" s="71"/>
    </row>
    <row r="5434" spans="31:31" ht="15.75" x14ac:dyDescent="0.3">
      <c r="AE5434" s="71"/>
    </row>
    <row r="5435" spans="31:31" ht="15.75" x14ac:dyDescent="0.3">
      <c r="AE5435" s="71"/>
    </row>
    <row r="5436" spans="31:31" ht="15.75" x14ac:dyDescent="0.3">
      <c r="AE5436" s="71"/>
    </row>
    <row r="5437" spans="31:31" ht="15.75" x14ac:dyDescent="0.3">
      <c r="AE5437" s="71"/>
    </row>
    <row r="5438" spans="31:31" ht="15.75" x14ac:dyDescent="0.3">
      <c r="AE5438" s="71"/>
    </row>
    <row r="5439" spans="31:31" ht="15.75" x14ac:dyDescent="0.3">
      <c r="AE5439" s="71"/>
    </row>
    <row r="5440" spans="31:31" ht="15.75" x14ac:dyDescent="0.3">
      <c r="AE5440" s="71"/>
    </row>
    <row r="5441" spans="31:31" ht="15.75" x14ac:dyDescent="0.3">
      <c r="AE5441" s="71"/>
    </row>
    <row r="5442" spans="31:31" ht="15.75" x14ac:dyDescent="0.3">
      <c r="AE5442" s="71"/>
    </row>
    <row r="5443" spans="31:31" ht="15.75" x14ac:dyDescent="0.3">
      <c r="AE5443" s="71"/>
    </row>
    <row r="5444" spans="31:31" ht="15.75" x14ac:dyDescent="0.3">
      <c r="AE5444" s="71"/>
    </row>
    <row r="5445" spans="31:31" ht="15.75" x14ac:dyDescent="0.3">
      <c r="AE5445" s="71"/>
    </row>
    <row r="5446" spans="31:31" ht="15.75" x14ac:dyDescent="0.3">
      <c r="AE5446" s="71"/>
    </row>
    <row r="5447" spans="31:31" ht="15.75" x14ac:dyDescent="0.3">
      <c r="AE5447" s="71"/>
    </row>
    <row r="5448" spans="31:31" ht="15.75" x14ac:dyDescent="0.3">
      <c r="AE5448" s="71"/>
    </row>
    <row r="5449" spans="31:31" ht="15.75" x14ac:dyDescent="0.3">
      <c r="AE5449" s="71"/>
    </row>
    <row r="5450" spans="31:31" ht="15.75" x14ac:dyDescent="0.3">
      <c r="AE5450" s="71"/>
    </row>
    <row r="5451" spans="31:31" ht="15.75" x14ac:dyDescent="0.3">
      <c r="AE5451" s="71"/>
    </row>
    <row r="5452" spans="31:31" ht="15.75" x14ac:dyDescent="0.3">
      <c r="AE5452" s="71"/>
    </row>
    <row r="5453" spans="31:31" ht="15.75" x14ac:dyDescent="0.3">
      <c r="AE5453" s="71"/>
    </row>
    <row r="5454" spans="31:31" ht="15.75" x14ac:dyDescent="0.3">
      <c r="AE5454" s="71"/>
    </row>
    <row r="5455" spans="31:31" ht="15.75" x14ac:dyDescent="0.3">
      <c r="AE5455" s="71"/>
    </row>
    <row r="5456" spans="31:31" ht="15.75" x14ac:dyDescent="0.3">
      <c r="AE5456" s="71"/>
    </row>
    <row r="5457" spans="31:31" ht="15.75" x14ac:dyDescent="0.3">
      <c r="AE5457" s="71"/>
    </row>
    <row r="5458" spans="31:31" ht="15.75" x14ac:dyDescent="0.3">
      <c r="AE5458" s="71"/>
    </row>
    <row r="5459" spans="31:31" ht="15.75" x14ac:dyDescent="0.3">
      <c r="AE5459" s="71"/>
    </row>
    <row r="5460" spans="31:31" ht="15.75" x14ac:dyDescent="0.3">
      <c r="AE5460" s="71"/>
    </row>
    <row r="5461" spans="31:31" ht="15.75" x14ac:dyDescent="0.3">
      <c r="AE5461" s="71"/>
    </row>
    <row r="5462" spans="31:31" ht="15.75" x14ac:dyDescent="0.3">
      <c r="AE5462" s="71"/>
    </row>
    <row r="5463" spans="31:31" ht="15.75" x14ac:dyDescent="0.3">
      <c r="AE5463" s="71"/>
    </row>
    <row r="5464" spans="31:31" ht="15.75" x14ac:dyDescent="0.3">
      <c r="AE5464" s="71"/>
    </row>
    <row r="5465" spans="31:31" ht="15.75" x14ac:dyDescent="0.3">
      <c r="AE5465" s="71"/>
    </row>
    <row r="5466" spans="31:31" ht="15.75" x14ac:dyDescent="0.3">
      <c r="AE5466" s="71"/>
    </row>
    <row r="5467" spans="31:31" ht="15.75" x14ac:dyDescent="0.3">
      <c r="AE5467" s="71"/>
    </row>
    <row r="5468" spans="31:31" ht="15.75" x14ac:dyDescent="0.3">
      <c r="AE5468" s="71"/>
    </row>
    <row r="5469" spans="31:31" ht="15.75" x14ac:dyDescent="0.3">
      <c r="AE5469" s="71"/>
    </row>
    <row r="5470" spans="31:31" ht="15.75" x14ac:dyDescent="0.3">
      <c r="AE5470" s="71"/>
    </row>
    <row r="5471" spans="31:31" ht="15.75" x14ac:dyDescent="0.3">
      <c r="AE5471" s="71"/>
    </row>
    <row r="5472" spans="31:31" ht="15.75" x14ac:dyDescent="0.3">
      <c r="AE5472" s="71"/>
    </row>
    <row r="5473" spans="31:31" ht="15.75" x14ac:dyDescent="0.3">
      <c r="AE5473" s="71"/>
    </row>
    <row r="5474" spans="31:31" ht="15.75" x14ac:dyDescent="0.3">
      <c r="AE5474" s="71"/>
    </row>
    <row r="5475" spans="31:31" ht="15.75" x14ac:dyDescent="0.3">
      <c r="AE5475" s="71"/>
    </row>
    <row r="5476" spans="31:31" ht="15.75" x14ac:dyDescent="0.3">
      <c r="AE5476" s="71"/>
    </row>
    <row r="5477" spans="31:31" ht="15.75" x14ac:dyDescent="0.3">
      <c r="AE5477" s="71"/>
    </row>
    <row r="5478" spans="31:31" ht="15.75" x14ac:dyDescent="0.3">
      <c r="AE5478" s="71"/>
    </row>
    <row r="5479" spans="31:31" ht="15.75" x14ac:dyDescent="0.3">
      <c r="AE5479" s="71"/>
    </row>
    <row r="5480" spans="31:31" ht="15.75" x14ac:dyDescent="0.3">
      <c r="AE5480" s="71"/>
    </row>
    <row r="5481" spans="31:31" ht="15.75" x14ac:dyDescent="0.3">
      <c r="AE5481" s="71"/>
    </row>
    <row r="5482" spans="31:31" ht="15.75" x14ac:dyDescent="0.3">
      <c r="AE5482" s="71"/>
    </row>
    <row r="5483" spans="31:31" ht="15.75" x14ac:dyDescent="0.3">
      <c r="AE5483" s="71"/>
    </row>
    <row r="5484" spans="31:31" ht="15.75" x14ac:dyDescent="0.3">
      <c r="AE5484" s="71"/>
    </row>
    <row r="5485" spans="31:31" ht="15.75" x14ac:dyDescent="0.3">
      <c r="AE5485" s="71"/>
    </row>
    <row r="5486" spans="31:31" ht="15.75" x14ac:dyDescent="0.3">
      <c r="AE5486" s="71"/>
    </row>
    <row r="5487" spans="31:31" ht="15.75" x14ac:dyDescent="0.3">
      <c r="AE5487" s="71"/>
    </row>
    <row r="5488" spans="31:31" ht="15.75" x14ac:dyDescent="0.3">
      <c r="AE5488" s="71"/>
    </row>
    <row r="5489" spans="31:31" ht="15.75" x14ac:dyDescent="0.3">
      <c r="AE5489" s="71"/>
    </row>
    <row r="5490" spans="31:31" ht="15.75" x14ac:dyDescent="0.3">
      <c r="AE5490" s="71"/>
    </row>
    <row r="5491" spans="31:31" ht="15.75" x14ac:dyDescent="0.3">
      <c r="AE5491" s="71"/>
    </row>
    <row r="5492" spans="31:31" ht="15.75" x14ac:dyDescent="0.3">
      <c r="AE5492" s="71"/>
    </row>
    <row r="5493" spans="31:31" ht="15.75" x14ac:dyDescent="0.3">
      <c r="AE5493" s="71"/>
    </row>
    <row r="5494" spans="31:31" ht="15.75" x14ac:dyDescent="0.3">
      <c r="AE5494" s="71"/>
    </row>
    <row r="5495" spans="31:31" ht="15.75" x14ac:dyDescent="0.3">
      <c r="AE5495" s="71"/>
    </row>
    <row r="5496" spans="31:31" ht="15.75" x14ac:dyDescent="0.3">
      <c r="AE5496" s="71"/>
    </row>
    <row r="5497" spans="31:31" ht="15.75" x14ac:dyDescent="0.3">
      <c r="AE5497" s="71"/>
    </row>
    <row r="5498" spans="31:31" ht="15.75" x14ac:dyDescent="0.3">
      <c r="AE5498" s="71"/>
    </row>
    <row r="5499" spans="31:31" ht="15.75" x14ac:dyDescent="0.3">
      <c r="AE5499" s="71"/>
    </row>
    <row r="5500" spans="31:31" ht="15.75" x14ac:dyDescent="0.3">
      <c r="AE5500" s="71"/>
    </row>
    <row r="5501" spans="31:31" ht="15.75" x14ac:dyDescent="0.3">
      <c r="AE5501" s="71"/>
    </row>
    <row r="5502" spans="31:31" ht="15.75" x14ac:dyDescent="0.3">
      <c r="AE5502" s="71"/>
    </row>
    <row r="5503" spans="31:31" ht="15.75" x14ac:dyDescent="0.3">
      <c r="AE5503" s="71"/>
    </row>
    <row r="5504" spans="31:31" ht="15.75" x14ac:dyDescent="0.3">
      <c r="AE5504" s="71"/>
    </row>
    <row r="5505" spans="31:31" ht="15.75" x14ac:dyDescent="0.3">
      <c r="AE5505" s="71"/>
    </row>
    <row r="5506" spans="31:31" ht="15.75" x14ac:dyDescent="0.3">
      <c r="AE5506" s="71"/>
    </row>
    <row r="5507" spans="31:31" ht="15.75" x14ac:dyDescent="0.3">
      <c r="AE5507" s="71"/>
    </row>
    <row r="5508" spans="31:31" ht="15.75" x14ac:dyDescent="0.3">
      <c r="AE5508" s="71"/>
    </row>
    <row r="5509" spans="31:31" ht="15.75" x14ac:dyDescent="0.3">
      <c r="AE5509" s="71"/>
    </row>
    <row r="5510" spans="31:31" ht="15.75" x14ac:dyDescent="0.3">
      <c r="AE5510" s="71"/>
    </row>
    <row r="5511" spans="31:31" ht="15.75" x14ac:dyDescent="0.3">
      <c r="AE5511" s="71"/>
    </row>
    <row r="5512" spans="31:31" ht="15.75" x14ac:dyDescent="0.3">
      <c r="AE5512" s="71"/>
    </row>
    <row r="5513" spans="31:31" ht="15.75" x14ac:dyDescent="0.3">
      <c r="AE5513" s="71"/>
    </row>
    <row r="5514" spans="31:31" ht="15.75" x14ac:dyDescent="0.3">
      <c r="AE5514" s="71"/>
    </row>
    <row r="5515" spans="31:31" ht="15.75" x14ac:dyDescent="0.3">
      <c r="AE5515" s="71"/>
    </row>
    <row r="5516" spans="31:31" ht="15.75" x14ac:dyDescent="0.3">
      <c r="AE5516" s="71"/>
    </row>
    <row r="5517" spans="31:31" ht="15.75" x14ac:dyDescent="0.3">
      <c r="AE5517" s="71"/>
    </row>
    <row r="5518" spans="31:31" ht="15.75" x14ac:dyDescent="0.3">
      <c r="AE5518" s="71"/>
    </row>
    <row r="5519" spans="31:31" ht="15.75" x14ac:dyDescent="0.3">
      <c r="AE5519" s="71"/>
    </row>
    <row r="5520" spans="31:31" ht="15.75" x14ac:dyDescent="0.3">
      <c r="AE5520" s="71"/>
    </row>
    <row r="5521" spans="31:31" ht="15.75" x14ac:dyDescent="0.3">
      <c r="AE5521" s="71"/>
    </row>
    <row r="5522" spans="31:31" ht="15.75" x14ac:dyDescent="0.3">
      <c r="AE5522" s="71"/>
    </row>
    <row r="5523" spans="31:31" ht="15.75" x14ac:dyDescent="0.3">
      <c r="AE5523" s="71"/>
    </row>
    <row r="5524" spans="31:31" ht="15.75" x14ac:dyDescent="0.3">
      <c r="AE5524" s="71"/>
    </row>
    <row r="5525" spans="31:31" ht="15.75" x14ac:dyDescent="0.3">
      <c r="AE5525" s="71"/>
    </row>
    <row r="5526" spans="31:31" ht="15.75" x14ac:dyDescent="0.3">
      <c r="AE5526" s="71"/>
    </row>
    <row r="5527" spans="31:31" ht="15.75" x14ac:dyDescent="0.3">
      <c r="AE5527" s="71"/>
    </row>
    <row r="5528" spans="31:31" ht="15.75" x14ac:dyDescent="0.3">
      <c r="AE5528" s="71"/>
    </row>
    <row r="5529" spans="31:31" ht="15.75" x14ac:dyDescent="0.3">
      <c r="AE5529" s="71"/>
    </row>
    <row r="5530" spans="31:31" ht="15.75" x14ac:dyDescent="0.3">
      <c r="AE5530" s="71"/>
    </row>
    <row r="5531" spans="31:31" ht="15.75" x14ac:dyDescent="0.3">
      <c r="AE5531" s="71"/>
    </row>
    <row r="5532" spans="31:31" ht="15.75" x14ac:dyDescent="0.3">
      <c r="AE5532" s="71"/>
    </row>
    <row r="5533" spans="31:31" ht="15.75" x14ac:dyDescent="0.3">
      <c r="AE5533" s="71"/>
    </row>
    <row r="5534" spans="31:31" ht="15.75" x14ac:dyDescent="0.3">
      <c r="AE5534" s="71"/>
    </row>
    <row r="5535" spans="31:31" ht="15.75" x14ac:dyDescent="0.3">
      <c r="AE5535" s="71"/>
    </row>
    <row r="5536" spans="31:31" ht="15.75" x14ac:dyDescent="0.3">
      <c r="AE5536" s="71"/>
    </row>
    <row r="5537" spans="31:31" ht="15.75" x14ac:dyDescent="0.3">
      <c r="AE5537" s="71"/>
    </row>
    <row r="5538" spans="31:31" ht="15.75" x14ac:dyDescent="0.3">
      <c r="AE5538" s="71"/>
    </row>
    <row r="5539" spans="31:31" ht="15.75" x14ac:dyDescent="0.3">
      <c r="AE5539" s="71"/>
    </row>
    <row r="5540" spans="31:31" ht="15.75" x14ac:dyDescent="0.3">
      <c r="AE5540" s="71"/>
    </row>
    <row r="5541" spans="31:31" ht="15.75" x14ac:dyDescent="0.3">
      <c r="AE5541" s="71"/>
    </row>
    <row r="5542" spans="31:31" ht="15.75" x14ac:dyDescent="0.3">
      <c r="AE5542" s="71"/>
    </row>
    <row r="5543" spans="31:31" ht="15.75" x14ac:dyDescent="0.3">
      <c r="AE5543" s="71"/>
    </row>
    <row r="5544" spans="31:31" ht="15.75" x14ac:dyDescent="0.3">
      <c r="AE5544" s="71"/>
    </row>
    <row r="5545" spans="31:31" ht="15.75" x14ac:dyDescent="0.3">
      <c r="AE5545" s="71"/>
    </row>
    <row r="5546" spans="31:31" ht="15.75" x14ac:dyDescent="0.3">
      <c r="AE5546" s="71"/>
    </row>
    <row r="5547" spans="31:31" ht="15.75" x14ac:dyDescent="0.3">
      <c r="AE5547" s="71"/>
    </row>
    <row r="5548" spans="31:31" ht="15.75" x14ac:dyDescent="0.3">
      <c r="AE5548" s="71"/>
    </row>
    <row r="5549" spans="31:31" ht="15.75" x14ac:dyDescent="0.3">
      <c r="AE5549" s="71"/>
    </row>
    <row r="5550" spans="31:31" ht="15.75" x14ac:dyDescent="0.3">
      <c r="AE5550" s="71"/>
    </row>
    <row r="5551" spans="31:31" ht="15.75" x14ac:dyDescent="0.3">
      <c r="AE5551" s="71"/>
    </row>
    <row r="5552" spans="31:31" ht="15.75" x14ac:dyDescent="0.3">
      <c r="AE5552" s="71"/>
    </row>
    <row r="5553" spans="31:31" ht="15.75" x14ac:dyDescent="0.3">
      <c r="AE5553" s="71"/>
    </row>
    <row r="5554" spans="31:31" ht="15.75" x14ac:dyDescent="0.3">
      <c r="AE5554" s="71"/>
    </row>
    <row r="5555" spans="31:31" ht="15.75" x14ac:dyDescent="0.3">
      <c r="AE5555" s="71"/>
    </row>
    <row r="5556" spans="31:31" ht="15.75" x14ac:dyDescent="0.3">
      <c r="AE5556" s="71"/>
    </row>
    <row r="5557" spans="31:31" ht="15.75" x14ac:dyDescent="0.3">
      <c r="AE5557" s="71"/>
    </row>
    <row r="5558" spans="31:31" ht="15.75" x14ac:dyDescent="0.3">
      <c r="AE5558" s="71"/>
    </row>
    <row r="5559" spans="31:31" ht="15.75" x14ac:dyDescent="0.3">
      <c r="AE5559" s="71"/>
    </row>
    <row r="5560" spans="31:31" ht="15.75" x14ac:dyDescent="0.3">
      <c r="AE5560" s="71"/>
    </row>
    <row r="5561" spans="31:31" ht="15.75" x14ac:dyDescent="0.3">
      <c r="AE5561" s="71"/>
    </row>
    <row r="5562" spans="31:31" ht="15.75" x14ac:dyDescent="0.3">
      <c r="AE5562" s="71"/>
    </row>
    <row r="5563" spans="31:31" ht="15.75" x14ac:dyDescent="0.3">
      <c r="AE5563" s="71"/>
    </row>
    <row r="5564" spans="31:31" ht="15.75" x14ac:dyDescent="0.3">
      <c r="AE5564" s="71"/>
    </row>
    <row r="5565" spans="31:31" ht="15.75" x14ac:dyDescent="0.3">
      <c r="AE5565" s="71"/>
    </row>
    <row r="5566" spans="31:31" ht="15.75" x14ac:dyDescent="0.3">
      <c r="AE5566" s="71"/>
    </row>
    <row r="5567" spans="31:31" ht="15.75" x14ac:dyDescent="0.3">
      <c r="AE5567" s="71"/>
    </row>
    <row r="5568" spans="31:31" ht="15.75" x14ac:dyDescent="0.3">
      <c r="AE5568" s="71"/>
    </row>
    <row r="5569" spans="31:31" ht="15.75" x14ac:dyDescent="0.3">
      <c r="AE5569" s="71"/>
    </row>
    <row r="5570" spans="31:31" ht="15.75" x14ac:dyDescent="0.3">
      <c r="AE5570" s="71"/>
    </row>
    <row r="5571" spans="31:31" ht="15.75" x14ac:dyDescent="0.3">
      <c r="AE5571" s="71"/>
    </row>
    <row r="5572" spans="31:31" ht="15.75" x14ac:dyDescent="0.3">
      <c r="AE5572" s="71"/>
    </row>
    <row r="5573" spans="31:31" ht="15.75" x14ac:dyDescent="0.3">
      <c r="AE5573" s="71"/>
    </row>
    <row r="5574" spans="31:31" ht="15.75" x14ac:dyDescent="0.3">
      <c r="AE5574" s="71"/>
    </row>
    <row r="5575" spans="31:31" ht="15.75" x14ac:dyDescent="0.3">
      <c r="AE5575" s="71"/>
    </row>
    <row r="5576" spans="31:31" ht="15.75" x14ac:dyDescent="0.3">
      <c r="AE5576" s="71"/>
    </row>
    <row r="5577" spans="31:31" ht="15.75" x14ac:dyDescent="0.3">
      <c r="AE5577" s="71"/>
    </row>
    <row r="5578" spans="31:31" ht="15.75" x14ac:dyDescent="0.3">
      <c r="AE5578" s="71"/>
    </row>
    <row r="5579" spans="31:31" ht="15.75" x14ac:dyDescent="0.3">
      <c r="AE5579" s="71"/>
    </row>
    <row r="5580" spans="31:31" ht="15.75" x14ac:dyDescent="0.3">
      <c r="AE5580" s="71"/>
    </row>
    <row r="5581" spans="31:31" ht="15.75" x14ac:dyDescent="0.3">
      <c r="AE5581" s="71"/>
    </row>
    <row r="5582" spans="31:31" ht="15.75" x14ac:dyDescent="0.3">
      <c r="AE5582" s="71"/>
    </row>
    <row r="5583" spans="31:31" ht="15.75" x14ac:dyDescent="0.3">
      <c r="AE5583" s="71"/>
    </row>
    <row r="5584" spans="31:31" ht="15.75" x14ac:dyDescent="0.3">
      <c r="AE5584" s="71"/>
    </row>
    <row r="5585" spans="31:31" ht="15.75" x14ac:dyDescent="0.3">
      <c r="AE5585" s="71"/>
    </row>
    <row r="5586" spans="31:31" ht="15.75" x14ac:dyDescent="0.3">
      <c r="AE5586" s="71"/>
    </row>
    <row r="5587" spans="31:31" ht="15.75" x14ac:dyDescent="0.3">
      <c r="AE5587" s="71"/>
    </row>
    <row r="5588" spans="31:31" ht="15.75" x14ac:dyDescent="0.3">
      <c r="AE5588" s="71"/>
    </row>
    <row r="5589" spans="31:31" ht="15.75" x14ac:dyDescent="0.3">
      <c r="AE5589" s="71"/>
    </row>
    <row r="5590" spans="31:31" ht="15.75" x14ac:dyDescent="0.3">
      <c r="AE5590" s="71"/>
    </row>
    <row r="5591" spans="31:31" ht="15.75" x14ac:dyDescent="0.3">
      <c r="AE5591" s="71"/>
    </row>
    <row r="5592" spans="31:31" ht="15.75" x14ac:dyDescent="0.3">
      <c r="AE5592" s="71"/>
    </row>
    <row r="5593" spans="31:31" ht="15.75" x14ac:dyDescent="0.3">
      <c r="AE5593" s="71"/>
    </row>
    <row r="5594" spans="31:31" ht="15.75" x14ac:dyDescent="0.3">
      <c r="AE5594" s="71"/>
    </row>
    <row r="5595" spans="31:31" ht="15.75" x14ac:dyDescent="0.3">
      <c r="AE5595" s="71"/>
    </row>
    <row r="5596" spans="31:31" ht="15.75" x14ac:dyDescent="0.3">
      <c r="AE5596" s="71"/>
    </row>
    <row r="5597" spans="31:31" ht="15.75" x14ac:dyDescent="0.3">
      <c r="AE5597" s="71"/>
    </row>
    <row r="5598" spans="31:31" ht="15.75" x14ac:dyDescent="0.3">
      <c r="AE5598" s="71"/>
    </row>
    <row r="5599" spans="31:31" ht="15.75" x14ac:dyDescent="0.3">
      <c r="AE5599" s="71"/>
    </row>
    <row r="5600" spans="31:31" ht="15.75" x14ac:dyDescent="0.3">
      <c r="AE5600" s="71"/>
    </row>
    <row r="5601" spans="31:31" ht="15.75" x14ac:dyDescent="0.3">
      <c r="AE5601" s="71"/>
    </row>
    <row r="5602" spans="31:31" ht="15.75" x14ac:dyDescent="0.3">
      <c r="AE5602" s="71"/>
    </row>
    <row r="5603" spans="31:31" ht="15.75" x14ac:dyDescent="0.3">
      <c r="AE5603" s="71"/>
    </row>
    <row r="5604" spans="31:31" ht="15.75" x14ac:dyDescent="0.3">
      <c r="AE5604" s="71"/>
    </row>
    <row r="5605" spans="31:31" ht="15.75" x14ac:dyDescent="0.3">
      <c r="AE5605" s="71"/>
    </row>
    <row r="5606" spans="31:31" ht="15.75" x14ac:dyDescent="0.3">
      <c r="AE5606" s="71"/>
    </row>
    <row r="5607" spans="31:31" ht="15.75" x14ac:dyDescent="0.3">
      <c r="AE5607" s="71"/>
    </row>
    <row r="5608" spans="31:31" ht="15.75" x14ac:dyDescent="0.3">
      <c r="AE5608" s="71"/>
    </row>
    <row r="5609" spans="31:31" ht="15.75" x14ac:dyDescent="0.3">
      <c r="AE5609" s="71"/>
    </row>
    <row r="5610" spans="31:31" ht="15.75" x14ac:dyDescent="0.3">
      <c r="AE5610" s="71"/>
    </row>
    <row r="5611" spans="31:31" ht="15.75" x14ac:dyDescent="0.3">
      <c r="AE5611" s="71"/>
    </row>
    <row r="5612" spans="31:31" ht="15.75" x14ac:dyDescent="0.3">
      <c r="AE5612" s="71"/>
    </row>
    <row r="5613" spans="31:31" ht="15.75" x14ac:dyDescent="0.3">
      <c r="AE5613" s="71"/>
    </row>
    <row r="5614" spans="31:31" ht="15.75" x14ac:dyDescent="0.3">
      <c r="AE5614" s="71"/>
    </row>
    <row r="5615" spans="31:31" ht="15.75" x14ac:dyDescent="0.3">
      <c r="AE5615" s="71"/>
    </row>
    <row r="5616" spans="31:31" ht="15.75" x14ac:dyDescent="0.3">
      <c r="AE5616" s="71"/>
    </row>
    <row r="5617" spans="31:31" ht="15.75" x14ac:dyDescent="0.3">
      <c r="AE5617" s="71"/>
    </row>
    <row r="5618" spans="31:31" ht="15.75" x14ac:dyDescent="0.3">
      <c r="AE5618" s="71"/>
    </row>
    <row r="5619" spans="31:31" ht="15.75" x14ac:dyDescent="0.3">
      <c r="AE5619" s="71"/>
    </row>
    <row r="5620" spans="31:31" ht="15.75" x14ac:dyDescent="0.3">
      <c r="AE5620" s="71"/>
    </row>
    <row r="5621" spans="31:31" ht="15.75" x14ac:dyDescent="0.3">
      <c r="AE5621" s="71"/>
    </row>
    <row r="5622" spans="31:31" ht="15.75" x14ac:dyDescent="0.3">
      <c r="AE5622" s="71"/>
    </row>
    <row r="5623" spans="31:31" ht="15.75" x14ac:dyDescent="0.3">
      <c r="AE5623" s="71"/>
    </row>
    <row r="5624" spans="31:31" ht="15.75" x14ac:dyDescent="0.3">
      <c r="AE5624" s="71"/>
    </row>
    <row r="5625" spans="31:31" ht="15.75" x14ac:dyDescent="0.3">
      <c r="AE5625" s="71"/>
    </row>
    <row r="5626" spans="31:31" ht="15.75" x14ac:dyDescent="0.3">
      <c r="AE5626" s="71"/>
    </row>
    <row r="5627" spans="31:31" ht="15.75" x14ac:dyDescent="0.3">
      <c r="AE5627" s="71"/>
    </row>
    <row r="5628" spans="31:31" ht="15.75" x14ac:dyDescent="0.3">
      <c r="AE5628" s="71"/>
    </row>
    <row r="5629" spans="31:31" ht="15.75" x14ac:dyDescent="0.3">
      <c r="AE5629" s="71"/>
    </row>
    <row r="5630" spans="31:31" ht="15.75" x14ac:dyDescent="0.3">
      <c r="AE5630" s="71"/>
    </row>
    <row r="5631" spans="31:31" ht="15.75" x14ac:dyDescent="0.3">
      <c r="AE5631" s="71"/>
    </row>
    <row r="5632" spans="31:31" ht="15.75" x14ac:dyDescent="0.3">
      <c r="AE5632" s="71"/>
    </row>
    <row r="5633" spans="31:31" ht="15.75" x14ac:dyDescent="0.3">
      <c r="AE5633" s="71"/>
    </row>
    <row r="5634" spans="31:31" ht="15.75" x14ac:dyDescent="0.3">
      <c r="AE5634" s="71"/>
    </row>
    <row r="5635" spans="31:31" ht="15.75" x14ac:dyDescent="0.3">
      <c r="AE5635" s="71"/>
    </row>
    <row r="5636" spans="31:31" ht="15.75" x14ac:dyDescent="0.3">
      <c r="AE5636" s="71"/>
    </row>
    <row r="5637" spans="31:31" ht="15.75" x14ac:dyDescent="0.3">
      <c r="AE5637" s="71"/>
    </row>
    <row r="5638" spans="31:31" ht="15.75" x14ac:dyDescent="0.3">
      <c r="AE5638" s="71"/>
    </row>
    <row r="5639" spans="31:31" ht="15.75" x14ac:dyDescent="0.3">
      <c r="AE5639" s="71"/>
    </row>
    <row r="5640" spans="31:31" ht="15.75" x14ac:dyDescent="0.3">
      <c r="AE5640" s="71"/>
    </row>
    <row r="5641" spans="31:31" ht="15.75" x14ac:dyDescent="0.3">
      <c r="AE5641" s="71"/>
    </row>
    <row r="5642" spans="31:31" ht="15.75" x14ac:dyDescent="0.3">
      <c r="AE5642" s="71"/>
    </row>
    <row r="5643" spans="31:31" ht="15.75" x14ac:dyDescent="0.3">
      <c r="AE5643" s="71"/>
    </row>
    <row r="5644" spans="31:31" ht="15.75" x14ac:dyDescent="0.3">
      <c r="AE5644" s="71"/>
    </row>
    <row r="5645" spans="31:31" ht="15.75" x14ac:dyDescent="0.3">
      <c r="AE5645" s="71"/>
    </row>
    <row r="5646" spans="31:31" ht="15.75" x14ac:dyDescent="0.3">
      <c r="AE5646" s="71"/>
    </row>
    <row r="5647" spans="31:31" ht="15.75" x14ac:dyDescent="0.3">
      <c r="AE5647" s="71"/>
    </row>
    <row r="5648" spans="31:31" ht="15.75" x14ac:dyDescent="0.3">
      <c r="AE5648" s="71"/>
    </row>
    <row r="5649" spans="31:31" ht="15.75" x14ac:dyDescent="0.3">
      <c r="AE5649" s="71"/>
    </row>
    <row r="5650" spans="31:31" ht="15.75" x14ac:dyDescent="0.3">
      <c r="AE5650" s="71"/>
    </row>
    <row r="5651" spans="31:31" ht="15.75" x14ac:dyDescent="0.3">
      <c r="AE5651" s="71"/>
    </row>
    <row r="5652" spans="31:31" ht="15.75" x14ac:dyDescent="0.3">
      <c r="AE5652" s="71"/>
    </row>
    <row r="5653" spans="31:31" ht="15.75" x14ac:dyDescent="0.3">
      <c r="AE5653" s="71"/>
    </row>
    <row r="5654" spans="31:31" ht="15.75" x14ac:dyDescent="0.3">
      <c r="AE5654" s="71"/>
    </row>
    <row r="5655" spans="31:31" ht="15.75" x14ac:dyDescent="0.3">
      <c r="AE5655" s="71"/>
    </row>
    <row r="5656" spans="31:31" ht="15.75" x14ac:dyDescent="0.3">
      <c r="AE5656" s="71"/>
    </row>
    <row r="5657" spans="31:31" ht="15.75" x14ac:dyDescent="0.3">
      <c r="AE5657" s="71"/>
    </row>
    <row r="5658" spans="31:31" ht="15.75" x14ac:dyDescent="0.3">
      <c r="AE5658" s="71"/>
    </row>
    <row r="5659" spans="31:31" ht="15.75" x14ac:dyDescent="0.3">
      <c r="AE5659" s="71"/>
    </row>
    <row r="5660" spans="31:31" ht="15.75" x14ac:dyDescent="0.3">
      <c r="AE5660" s="71"/>
    </row>
    <row r="5661" spans="31:31" ht="15.75" x14ac:dyDescent="0.3">
      <c r="AE5661" s="71"/>
    </row>
    <row r="5662" spans="31:31" ht="15.75" x14ac:dyDescent="0.3">
      <c r="AE5662" s="71"/>
    </row>
    <row r="5663" spans="31:31" ht="15.75" x14ac:dyDescent="0.3">
      <c r="AE5663" s="71"/>
    </row>
    <row r="5664" spans="31:31" ht="15.75" x14ac:dyDescent="0.3">
      <c r="AE5664" s="71"/>
    </row>
    <row r="5665" spans="31:31" ht="15.75" x14ac:dyDescent="0.3">
      <c r="AE5665" s="71"/>
    </row>
    <row r="5666" spans="31:31" ht="15.75" x14ac:dyDescent="0.3">
      <c r="AE5666" s="71"/>
    </row>
    <row r="5667" spans="31:31" ht="15.75" x14ac:dyDescent="0.3">
      <c r="AE5667" s="71"/>
    </row>
    <row r="5668" spans="31:31" ht="15.75" x14ac:dyDescent="0.3">
      <c r="AE5668" s="71"/>
    </row>
    <row r="5669" spans="31:31" ht="15.75" x14ac:dyDescent="0.3">
      <c r="AE5669" s="71"/>
    </row>
    <row r="5670" spans="31:31" ht="15.75" x14ac:dyDescent="0.3">
      <c r="AE5670" s="71"/>
    </row>
    <row r="5671" spans="31:31" ht="15.75" x14ac:dyDescent="0.3">
      <c r="AE5671" s="71"/>
    </row>
    <row r="5672" spans="31:31" ht="15.75" x14ac:dyDescent="0.3">
      <c r="AE5672" s="71"/>
    </row>
    <row r="5673" spans="31:31" ht="15.75" x14ac:dyDescent="0.3">
      <c r="AE5673" s="71"/>
    </row>
    <row r="5674" spans="31:31" ht="15.75" x14ac:dyDescent="0.3">
      <c r="AE5674" s="71"/>
    </row>
    <row r="5675" spans="31:31" ht="15.75" x14ac:dyDescent="0.3">
      <c r="AE5675" s="71"/>
    </row>
    <row r="5676" spans="31:31" ht="15.75" x14ac:dyDescent="0.3">
      <c r="AE5676" s="71"/>
    </row>
    <row r="5677" spans="31:31" ht="15.75" x14ac:dyDescent="0.3">
      <c r="AE5677" s="71"/>
    </row>
    <row r="5678" spans="31:31" ht="15.75" x14ac:dyDescent="0.3">
      <c r="AE5678" s="71"/>
    </row>
    <row r="5679" spans="31:31" ht="15.75" x14ac:dyDescent="0.3">
      <c r="AE5679" s="71"/>
    </row>
    <row r="5680" spans="31:31" ht="15.75" x14ac:dyDescent="0.3">
      <c r="AE5680" s="71"/>
    </row>
    <row r="5681" spans="31:31" ht="15.75" x14ac:dyDescent="0.3">
      <c r="AE5681" s="71"/>
    </row>
    <row r="5682" spans="31:31" ht="15.75" x14ac:dyDescent="0.3">
      <c r="AE5682" s="71"/>
    </row>
    <row r="5683" spans="31:31" ht="15.75" x14ac:dyDescent="0.3">
      <c r="AE5683" s="71"/>
    </row>
    <row r="5684" spans="31:31" ht="15.75" x14ac:dyDescent="0.3">
      <c r="AE5684" s="71"/>
    </row>
    <row r="5685" spans="31:31" ht="15.75" x14ac:dyDescent="0.3">
      <c r="AE5685" s="71"/>
    </row>
    <row r="5686" spans="31:31" ht="15.75" x14ac:dyDescent="0.3">
      <c r="AE5686" s="71"/>
    </row>
    <row r="5687" spans="31:31" ht="15.75" x14ac:dyDescent="0.3">
      <c r="AE5687" s="71"/>
    </row>
    <row r="5688" spans="31:31" ht="15.75" x14ac:dyDescent="0.3">
      <c r="AE5688" s="71"/>
    </row>
    <row r="5689" spans="31:31" ht="15.75" x14ac:dyDescent="0.3">
      <c r="AE5689" s="71"/>
    </row>
    <row r="5690" spans="31:31" ht="15.75" x14ac:dyDescent="0.3">
      <c r="AE5690" s="71"/>
    </row>
    <row r="5691" spans="31:31" ht="15.75" x14ac:dyDescent="0.3">
      <c r="AE5691" s="71"/>
    </row>
    <row r="5692" spans="31:31" ht="15.75" x14ac:dyDescent="0.3">
      <c r="AE5692" s="71"/>
    </row>
    <row r="5693" spans="31:31" ht="15.75" x14ac:dyDescent="0.3">
      <c r="AE5693" s="71"/>
    </row>
    <row r="5694" spans="31:31" ht="15.75" x14ac:dyDescent="0.3">
      <c r="AE5694" s="71"/>
    </row>
    <row r="5695" spans="31:31" ht="15.75" x14ac:dyDescent="0.3">
      <c r="AE5695" s="71"/>
    </row>
    <row r="5696" spans="31:31" ht="15.75" x14ac:dyDescent="0.3">
      <c r="AE5696" s="71"/>
    </row>
    <row r="5697" spans="31:31" ht="15.75" x14ac:dyDescent="0.3">
      <c r="AE5697" s="71"/>
    </row>
    <row r="5698" spans="31:31" ht="15.75" x14ac:dyDescent="0.3">
      <c r="AE5698" s="71"/>
    </row>
    <row r="5699" spans="31:31" ht="15.75" x14ac:dyDescent="0.3">
      <c r="AE5699" s="71"/>
    </row>
    <row r="5700" spans="31:31" ht="15.75" x14ac:dyDescent="0.3">
      <c r="AE5700" s="71"/>
    </row>
    <row r="5701" spans="31:31" ht="15.75" x14ac:dyDescent="0.3">
      <c r="AE5701" s="71"/>
    </row>
    <row r="5702" spans="31:31" ht="15.75" x14ac:dyDescent="0.3">
      <c r="AE5702" s="71"/>
    </row>
    <row r="5703" spans="31:31" ht="15.75" x14ac:dyDescent="0.3">
      <c r="AE5703" s="71"/>
    </row>
    <row r="5704" spans="31:31" ht="15.75" x14ac:dyDescent="0.3">
      <c r="AE5704" s="71"/>
    </row>
    <row r="5705" spans="31:31" ht="15.75" x14ac:dyDescent="0.3">
      <c r="AE5705" s="71"/>
    </row>
    <row r="5706" spans="31:31" ht="15.75" x14ac:dyDescent="0.3">
      <c r="AE5706" s="71"/>
    </row>
    <row r="5707" spans="31:31" ht="15.75" x14ac:dyDescent="0.3">
      <c r="AE5707" s="71"/>
    </row>
    <row r="5708" spans="31:31" ht="15.75" x14ac:dyDescent="0.3">
      <c r="AE5708" s="71"/>
    </row>
    <row r="5709" spans="31:31" ht="15.75" x14ac:dyDescent="0.3">
      <c r="AE5709" s="71"/>
    </row>
    <row r="5710" spans="31:31" ht="15.75" x14ac:dyDescent="0.3">
      <c r="AE5710" s="71"/>
    </row>
    <row r="5711" spans="31:31" ht="15.75" x14ac:dyDescent="0.3">
      <c r="AE5711" s="71"/>
    </row>
    <row r="5712" spans="31:31" ht="15.75" x14ac:dyDescent="0.3">
      <c r="AE5712" s="71"/>
    </row>
    <row r="5713" spans="31:31" ht="15.75" x14ac:dyDescent="0.3">
      <c r="AE5713" s="71"/>
    </row>
    <row r="5714" spans="31:31" ht="15.75" x14ac:dyDescent="0.3">
      <c r="AE5714" s="71"/>
    </row>
    <row r="5715" spans="31:31" ht="15.75" x14ac:dyDescent="0.3">
      <c r="AE5715" s="71"/>
    </row>
    <row r="5716" spans="31:31" ht="15.75" x14ac:dyDescent="0.3">
      <c r="AE5716" s="71"/>
    </row>
    <row r="5717" spans="31:31" ht="15.75" x14ac:dyDescent="0.3">
      <c r="AE5717" s="71"/>
    </row>
    <row r="5718" spans="31:31" ht="15.75" x14ac:dyDescent="0.3">
      <c r="AE5718" s="71"/>
    </row>
    <row r="5719" spans="31:31" ht="15.75" x14ac:dyDescent="0.3">
      <c r="AE5719" s="71"/>
    </row>
    <row r="5720" spans="31:31" ht="15.75" x14ac:dyDescent="0.3">
      <c r="AE5720" s="71"/>
    </row>
    <row r="5721" spans="31:31" ht="15.75" x14ac:dyDescent="0.3">
      <c r="AE5721" s="71"/>
    </row>
    <row r="5722" spans="31:31" ht="15.75" x14ac:dyDescent="0.3">
      <c r="AE5722" s="71"/>
    </row>
    <row r="5723" spans="31:31" ht="15.75" x14ac:dyDescent="0.3">
      <c r="AE5723" s="71"/>
    </row>
    <row r="5724" spans="31:31" ht="15.75" x14ac:dyDescent="0.3">
      <c r="AE5724" s="71"/>
    </row>
    <row r="5725" spans="31:31" ht="15.75" x14ac:dyDescent="0.3">
      <c r="AE5725" s="71"/>
    </row>
    <row r="5726" spans="31:31" ht="15.75" x14ac:dyDescent="0.3">
      <c r="AE5726" s="71"/>
    </row>
    <row r="5727" spans="31:31" ht="15.75" x14ac:dyDescent="0.3">
      <c r="AE5727" s="71"/>
    </row>
    <row r="5728" spans="31:31" ht="15.75" x14ac:dyDescent="0.3">
      <c r="AE5728" s="71"/>
    </row>
    <row r="5729" spans="31:31" ht="15.75" x14ac:dyDescent="0.3">
      <c r="AE5729" s="71"/>
    </row>
    <row r="5730" spans="31:31" ht="15.75" x14ac:dyDescent="0.3">
      <c r="AE5730" s="71"/>
    </row>
    <row r="5731" spans="31:31" ht="15.75" x14ac:dyDescent="0.3">
      <c r="AE5731" s="71"/>
    </row>
    <row r="5732" spans="31:31" ht="15.75" x14ac:dyDescent="0.3">
      <c r="AE5732" s="71"/>
    </row>
    <row r="5733" spans="31:31" ht="15.75" x14ac:dyDescent="0.3">
      <c r="AE5733" s="71"/>
    </row>
    <row r="5734" spans="31:31" ht="15.75" x14ac:dyDescent="0.3">
      <c r="AE5734" s="71"/>
    </row>
    <row r="5735" spans="31:31" ht="15.75" x14ac:dyDescent="0.3">
      <c r="AE5735" s="71"/>
    </row>
    <row r="5736" spans="31:31" ht="15.75" x14ac:dyDescent="0.3">
      <c r="AE5736" s="71"/>
    </row>
    <row r="5737" spans="31:31" ht="15.75" x14ac:dyDescent="0.3">
      <c r="AE5737" s="71"/>
    </row>
    <row r="5738" spans="31:31" ht="15.75" x14ac:dyDescent="0.3">
      <c r="AE5738" s="71"/>
    </row>
    <row r="5739" spans="31:31" ht="15.75" x14ac:dyDescent="0.3">
      <c r="AE5739" s="71"/>
    </row>
    <row r="5740" spans="31:31" ht="15.75" x14ac:dyDescent="0.3">
      <c r="AE5740" s="71"/>
    </row>
    <row r="5741" spans="31:31" ht="15.75" x14ac:dyDescent="0.3">
      <c r="AE5741" s="71"/>
    </row>
    <row r="5742" spans="31:31" ht="15.75" x14ac:dyDescent="0.3">
      <c r="AE5742" s="71"/>
    </row>
    <row r="5743" spans="31:31" ht="15.75" x14ac:dyDescent="0.3">
      <c r="AE5743" s="71"/>
    </row>
    <row r="5744" spans="31:31" ht="15.75" x14ac:dyDescent="0.3">
      <c r="AE5744" s="71"/>
    </row>
    <row r="5745" spans="31:31" ht="15.75" x14ac:dyDescent="0.3">
      <c r="AE5745" s="71"/>
    </row>
    <row r="5746" spans="31:31" ht="15.75" x14ac:dyDescent="0.3">
      <c r="AE5746" s="71"/>
    </row>
    <row r="5747" spans="31:31" ht="15.75" x14ac:dyDescent="0.3">
      <c r="AE5747" s="71"/>
    </row>
    <row r="5748" spans="31:31" ht="15.75" x14ac:dyDescent="0.3">
      <c r="AE5748" s="71"/>
    </row>
    <row r="5749" spans="31:31" ht="15.75" x14ac:dyDescent="0.3">
      <c r="AE5749" s="71"/>
    </row>
    <row r="5750" spans="31:31" ht="15.75" x14ac:dyDescent="0.3">
      <c r="AE5750" s="71"/>
    </row>
    <row r="5751" spans="31:31" ht="15.75" x14ac:dyDescent="0.3">
      <c r="AE5751" s="71"/>
    </row>
    <row r="5752" spans="31:31" ht="15.75" x14ac:dyDescent="0.3">
      <c r="AE5752" s="71"/>
    </row>
    <row r="5753" spans="31:31" ht="15.75" x14ac:dyDescent="0.3">
      <c r="AE5753" s="71"/>
    </row>
    <row r="5754" spans="31:31" ht="15.75" x14ac:dyDescent="0.3">
      <c r="AE5754" s="71"/>
    </row>
    <row r="5755" spans="31:31" ht="15.75" x14ac:dyDescent="0.3">
      <c r="AE5755" s="71"/>
    </row>
    <row r="5756" spans="31:31" ht="15.75" x14ac:dyDescent="0.3">
      <c r="AE5756" s="71"/>
    </row>
    <row r="5757" spans="31:31" ht="15.75" x14ac:dyDescent="0.3">
      <c r="AE5757" s="71"/>
    </row>
    <row r="5758" spans="31:31" ht="15.75" x14ac:dyDescent="0.3">
      <c r="AE5758" s="71"/>
    </row>
    <row r="5759" spans="31:31" ht="15.75" x14ac:dyDescent="0.3">
      <c r="AE5759" s="71"/>
    </row>
    <row r="5760" spans="31:31" ht="15.75" x14ac:dyDescent="0.3">
      <c r="AE5760" s="71"/>
    </row>
    <row r="5761" spans="31:31" ht="15.75" x14ac:dyDescent="0.3">
      <c r="AE5761" s="71"/>
    </row>
    <row r="5762" spans="31:31" ht="15.75" x14ac:dyDescent="0.3">
      <c r="AE5762" s="71"/>
    </row>
    <row r="5763" spans="31:31" ht="15.75" x14ac:dyDescent="0.3">
      <c r="AE5763" s="71"/>
    </row>
    <row r="5764" spans="31:31" ht="15.75" x14ac:dyDescent="0.3">
      <c r="AE5764" s="71"/>
    </row>
    <row r="5765" spans="31:31" ht="15.75" x14ac:dyDescent="0.3">
      <c r="AE5765" s="71"/>
    </row>
    <row r="5766" spans="31:31" ht="15.75" x14ac:dyDescent="0.3">
      <c r="AE5766" s="71"/>
    </row>
    <row r="5767" spans="31:31" ht="15.75" x14ac:dyDescent="0.3">
      <c r="AE5767" s="71"/>
    </row>
    <row r="5768" spans="31:31" ht="15.75" x14ac:dyDescent="0.3">
      <c r="AE5768" s="71"/>
    </row>
    <row r="5769" spans="31:31" ht="15.75" x14ac:dyDescent="0.3">
      <c r="AE5769" s="71"/>
    </row>
    <row r="5770" spans="31:31" ht="15.75" x14ac:dyDescent="0.3">
      <c r="AE5770" s="71"/>
    </row>
    <row r="5771" spans="31:31" ht="15.75" x14ac:dyDescent="0.3">
      <c r="AE5771" s="71"/>
    </row>
    <row r="5772" spans="31:31" ht="15.75" x14ac:dyDescent="0.3">
      <c r="AE5772" s="71"/>
    </row>
    <row r="5773" spans="31:31" ht="15.75" x14ac:dyDescent="0.3">
      <c r="AE5773" s="71"/>
    </row>
    <row r="5774" spans="31:31" ht="15.75" x14ac:dyDescent="0.3">
      <c r="AE5774" s="71"/>
    </row>
    <row r="5775" spans="31:31" ht="15.75" x14ac:dyDescent="0.3">
      <c r="AE5775" s="71"/>
    </row>
    <row r="5776" spans="31:31" ht="15.75" x14ac:dyDescent="0.3">
      <c r="AE5776" s="71"/>
    </row>
    <row r="5777" spans="31:31" ht="15.75" x14ac:dyDescent="0.3">
      <c r="AE5777" s="71"/>
    </row>
    <row r="5778" spans="31:31" ht="15.75" x14ac:dyDescent="0.3">
      <c r="AE5778" s="71"/>
    </row>
    <row r="5779" spans="31:31" ht="15.75" x14ac:dyDescent="0.3">
      <c r="AE5779" s="71"/>
    </row>
    <row r="5780" spans="31:31" ht="15.75" x14ac:dyDescent="0.3">
      <c r="AE5780" s="71"/>
    </row>
    <row r="5781" spans="31:31" ht="15.75" x14ac:dyDescent="0.3">
      <c r="AE5781" s="71"/>
    </row>
    <row r="5782" spans="31:31" ht="15.75" x14ac:dyDescent="0.3">
      <c r="AE5782" s="71"/>
    </row>
    <row r="5783" spans="31:31" ht="15.75" x14ac:dyDescent="0.3">
      <c r="AE5783" s="71"/>
    </row>
    <row r="5784" spans="31:31" ht="15.75" x14ac:dyDescent="0.3">
      <c r="AE5784" s="71"/>
    </row>
    <row r="5785" spans="31:31" ht="15.75" x14ac:dyDescent="0.3">
      <c r="AE5785" s="71"/>
    </row>
    <row r="5786" spans="31:31" ht="15.75" x14ac:dyDescent="0.3">
      <c r="AE5786" s="71"/>
    </row>
    <row r="5787" spans="31:31" ht="15.75" x14ac:dyDescent="0.3">
      <c r="AE5787" s="71"/>
    </row>
    <row r="5788" spans="31:31" ht="15.75" x14ac:dyDescent="0.3">
      <c r="AE5788" s="71"/>
    </row>
    <row r="5789" spans="31:31" ht="15.75" x14ac:dyDescent="0.3">
      <c r="AE5789" s="71"/>
    </row>
    <row r="5790" spans="31:31" ht="15.75" x14ac:dyDescent="0.3">
      <c r="AE5790" s="71"/>
    </row>
    <row r="5791" spans="31:31" ht="15.75" x14ac:dyDescent="0.3">
      <c r="AE5791" s="71"/>
    </row>
    <row r="5792" spans="31:31" ht="15.75" x14ac:dyDescent="0.3">
      <c r="AE5792" s="71"/>
    </row>
    <row r="5793" spans="31:31" ht="15.75" x14ac:dyDescent="0.3">
      <c r="AE5793" s="71"/>
    </row>
    <row r="5794" spans="31:31" ht="15.75" x14ac:dyDescent="0.3">
      <c r="AE5794" s="71"/>
    </row>
    <row r="5795" spans="31:31" ht="15.75" x14ac:dyDescent="0.3">
      <c r="AE5795" s="71"/>
    </row>
    <row r="5796" spans="31:31" ht="15.75" x14ac:dyDescent="0.3">
      <c r="AE5796" s="71"/>
    </row>
    <row r="5797" spans="31:31" ht="15.75" x14ac:dyDescent="0.3">
      <c r="AE5797" s="71"/>
    </row>
    <row r="5798" spans="31:31" ht="15.75" x14ac:dyDescent="0.3">
      <c r="AE5798" s="71"/>
    </row>
    <row r="5799" spans="31:31" ht="15.75" x14ac:dyDescent="0.3">
      <c r="AE5799" s="71"/>
    </row>
    <row r="5800" spans="31:31" ht="15.75" x14ac:dyDescent="0.3">
      <c r="AE5800" s="71"/>
    </row>
    <row r="5801" spans="31:31" ht="15.75" x14ac:dyDescent="0.3">
      <c r="AE5801" s="71"/>
    </row>
    <row r="5802" spans="31:31" ht="15.75" x14ac:dyDescent="0.3">
      <c r="AE5802" s="71"/>
    </row>
    <row r="5803" spans="31:31" ht="15.75" x14ac:dyDescent="0.3">
      <c r="AE5803" s="71"/>
    </row>
    <row r="5804" spans="31:31" ht="15.75" x14ac:dyDescent="0.3">
      <c r="AE5804" s="71"/>
    </row>
    <row r="5805" spans="31:31" ht="15.75" x14ac:dyDescent="0.3">
      <c r="AE5805" s="71"/>
    </row>
    <row r="5806" spans="31:31" ht="15.75" x14ac:dyDescent="0.3">
      <c r="AE5806" s="71"/>
    </row>
    <row r="5807" spans="31:31" ht="15.75" x14ac:dyDescent="0.3">
      <c r="AE5807" s="71"/>
    </row>
    <row r="5808" spans="31:31" ht="15.75" x14ac:dyDescent="0.3">
      <c r="AE5808" s="71"/>
    </row>
    <row r="5809" spans="31:31" ht="15.75" x14ac:dyDescent="0.3">
      <c r="AE5809" s="71"/>
    </row>
    <row r="5810" spans="31:31" ht="15.75" x14ac:dyDescent="0.3">
      <c r="AE5810" s="71"/>
    </row>
    <row r="5811" spans="31:31" ht="15.75" x14ac:dyDescent="0.3">
      <c r="AE5811" s="71"/>
    </row>
    <row r="5812" spans="31:31" ht="15.75" x14ac:dyDescent="0.3">
      <c r="AE5812" s="71"/>
    </row>
    <row r="5813" spans="31:31" ht="15.75" x14ac:dyDescent="0.3">
      <c r="AE5813" s="71"/>
    </row>
    <row r="5814" spans="31:31" ht="15.75" x14ac:dyDescent="0.3">
      <c r="AE5814" s="71"/>
    </row>
    <row r="5815" spans="31:31" ht="15.75" x14ac:dyDescent="0.3">
      <c r="AE5815" s="71"/>
    </row>
    <row r="5816" spans="31:31" ht="15.75" x14ac:dyDescent="0.3">
      <c r="AE5816" s="71"/>
    </row>
    <row r="5817" spans="31:31" ht="15.75" x14ac:dyDescent="0.3">
      <c r="AE5817" s="71"/>
    </row>
    <row r="5818" spans="31:31" ht="15.75" x14ac:dyDescent="0.3">
      <c r="AE5818" s="71"/>
    </row>
    <row r="5819" spans="31:31" ht="15.75" x14ac:dyDescent="0.3">
      <c r="AE5819" s="71"/>
    </row>
    <row r="5820" spans="31:31" ht="15.75" x14ac:dyDescent="0.3">
      <c r="AE5820" s="71"/>
    </row>
    <row r="5821" spans="31:31" ht="15.75" x14ac:dyDescent="0.3">
      <c r="AE5821" s="71"/>
    </row>
    <row r="5822" spans="31:31" ht="15.75" x14ac:dyDescent="0.3">
      <c r="AE5822" s="71"/>
    </row>
    <row r="5823" spans="31:31" ht="15.75" x14ac:dyDescent="0.3">
      <c r="AE5823" s="71"/>
    </row>
    <row r="5824" spans="31:31" ht="15.75" x14ac:dyDescent="0.3">
      <c r="AE5824" s="71"/>
    </row>
    <row r="5825" spans="31:31" ht="15.75" x14ac:dyDescent="0.3">
      <c r="AE5825" s="71"/>
    </row>
    <row r="5826" spans="31:31" ht="15.75" x14ac:dyDescent="0.3">
      <c r="AE5826" s="71"/>
    </row>
    <row r="5827" spans="31:31" ht="15.75" x14ac:dyDescent="0.3">
      <c r="AE5827" s="71"/>
    </row>
    <row r="5828" spans="31:31" ht="15.75" x14ac:dyDescent="0.3">
      <c r="AE5828" s="71"/>
    </row>
    <row r="5829" spans="31:31" ht="15.75" x14ac:dyDescent="0.3">
      <c r="AE5829" s="71"/>
    </row>
    <row r="5830" spans="31:31" ht="15.75" x14ac:dyDescent="0.3">
      <c r="AE5830" s="71"/>
    </row>
    <row r="5831" spans="31:31" ht="15.75" x14ac:dyDescent="0.3">
      <c r="AE5831" s="71"/>
    </row>
    <row r="5832" spans="31:31" ht="15.75" x14ac:dyDescent="0.3">
      <c r="AE5832" s="71"/>
    </row>
    <row r="5833" spans="31:31" ht="15.75" x14ac:dyDescent="0.3">
      <c r="AE5833" s="71"/>
    </row>
    <row r="5834" spans="31:31" ht="15.75" x14ac:dyDescent="0.3">
      <c r="AE5834" s="71"/>
    </row>
    <row r="5835" spans="31:31" ht="15.75" x14ac:dyDescent="0.3">
      <c r="AE5835" s="71"/>
    </row>
    <row r="5836" spans="31:31" ht="15.75" x14ac:dyDescent="0.3">
      <c r="AE5836" s="71"/>
    </row>
    <row r="5837" spans="31:31" ht="15.75" x14ac:dyDescent="0.3">
      <c r="AE5837" s="71"/>
    </row>
    <row r="5838" spans="31:31" ht="15.75" x14ac:dyDescent="0.3">
      <c r="AE5838" s="71"/>
    </row>
    <row r="5839" spans="31:31" ht="15.75" x14ac:dyDescent="0.3">
      <c r="AE5839" s="71"/>
    </row>
    <row r="5840" spans="31:31" ht="15.75" x14ac:dyDescent="0.3">
      <c r="AE5840" s="71"/>
    </row>
    <row r="5841" spans="31:31" ht="15.75" x14ac:dyDescent="0.3">
      <c r="AE5841" s="71"/>
    </row>
    <row r="5842" spans="31:31" ht="15.75" x14ac:dyDescent="0.3">
      <c r="AE5842" s="71"/>
    </row>
    <row r="5843" spans="31:31" ht="15.75" x14ac:dyDescent="0.3">
      <c r="AE5843" s="71"/>
    </row>
    <row r="5844" spans="31:31" ht="15.75" x14ac:dyDescent="0.3">
      <c r="AE5844" s="71"/>
    </row>
    <row r="5845" spans="31:31" ht="15.75" x14ac:dyDescent="0.3">
      <c r="AE5845" s="71"/>
    </row>
    <row r="5846" spans="31:31" ht="15.75" x14ac:dyDescent="0.3">
      <c r="AE5846" s="71"/>
    </row>
    <row r="5847" spans="31:31" ht="15.75" x14ac:dyDescent="0.3">
      <c r="AE5847" s="71"/>
    </row>
    <row r="5848" spans="31:31" ht="15.75" x14ac:dyDescent="0.3">
      <c r="AE5848" s="71"/>
    </row>
    <row r="5849" spans="31:31" ht="15.75" x14ac:dyDescent="0.3">
      <c r="AE5849" s="71"/>
    </row>
    <row r="5850" spans="31:31" ht="15.75" x14ac:dyDescent="0.3">
      <c r="AE5850" s="71"/>
    </row>
    <row r="5851" spans="31:31" ht="15.75" x14ac:dyDescent="0.3">
      <c r="AE5851" s="71"/>
    </row>
    <row r="5852" spans="31:31" ht="15.75" x14ac:dyDescent="0.3">
      <c r="AE5852" s="71"/>
    </row>
    <row r="5853" spans="31:31" ht="15.75" x14ac:dyDescent="0.3">
      <c r="AE5853" s="71"/>
    </row>
    <row r="5854" spans="31:31" ht="15.75" x14ac:dyDescent="0.3">
      <c r="AE5854" s="71"/>
    </row>
    <row r="5855" spans="31:31" ht="15.75" x14ac:dyDescent="0.3">
      <c r="AE5855" s="71"/>
    </row>
    <row r="5856" spans="31:31" ht="15.75" x14ac:dyDescent="0.3">
      <c r="AE5856" s="71"/>
    </row>
    <row r="5857" spans="31:31" ht="15.75" x14ac:dyDescent="0.3">
      <c r="AE5857" s="71"/>
    </row>
    <row r="5858" spans="31:31" ht="15.75" x14ac:dyDescent="0.3">
      <c r="AE5858" s="71"/>
    </row>
    <row r="5859" spans="31:31" ht="15.75" x14ac:dyDescent="0.3">
      <c r="AE5859" s="71"/>
    </row>
    <row r="5860" spans="31:31" ht="15.75" x14ac:dyDescent="0.3">
      <c r="AE5860" s="71"/>
    </row>
    <row r="5861" spans="31:31" ht="15.75" x14ac:dyDescent="0.3">
      <c r="AE5861" s="71"/>
    </row>
    <row r="5862" spans="31:31" ht="15.75" x14ac:dyDescent="0.3">
      <c r="AE5862" s="71"/>
    </row>
    <row r="5863" spans="31:31" ht="15.75" x14ac:dyDescent="0.3">
      <c r="AE5863" s="71"/>
    </row>
    <row r="5864" spans="31:31" ht="15.75" x14ac:dyDescent="0.3">
      <c r="AE5864" s="71"/>
    </row>
    <row r="5865" spans="31:31" ht="15.75" x14ac:dyDescent="0.3">
      <c r="AE5865" s="71"/>
    </row>
    <row r="5866" spans="31:31" ht="15.75" x14ac:dyDescent="0.3">
      <c r="AE5866" s="71"/>
    </row>
    <row r="5867" spans="31:31" ht="15.75" x14ac:dyDescent="0.3">
      <c r="AE5867" s="71"/>
    </row>
    <row r="5868" spans="31:31" ht="15.75" x14ac:dyDescent="0.3">
      <c r="AE5868" s="71"/>
    </row>
    <row r="5869" spans="31:31" ht="15.75" x14ac:dyDescent="0.3">
      <c r="AE5869" s="71"/>
    </row>
    <row r="5870" spans="31:31" ht="15.75" x14ac:dyDescent="0.3">
      <c r="AE5870" s="71"/>
    </row>
    <row r="5871" spans="31:31" ht="15.75" x14ac:dyDescent="0.3">
      <c r="AE5871" s="71"/>
    </row>
    <row r="5872" spans="31:31" ht="15.75" x14ac:dyDescent="0.3">
      <c r="AE5872" s="71"/>
    </row>
    <row r="5873" spans="31:31" ht="15.75" x14ac:dyDescent="0.3">
      <c r="AE5873" s="71"/>
    </row>
    <row r="5874" spans="31:31" ht="15.75" x14ac:dyDescent="0.3">
      <c r="AE5874" s="71"/>
    </row>
    <row r="5875" spans="31:31" ht="15.75" x14ac:dyDescent="0.3">
      <c r="AE5875" s="71"/>
    </row>
    <row r="5876" spans="31:31" ht="15.75" x14ac:dyDescent="0.3">
      <c r="AE5876" s="71"/>
    </row>
    <row r="5877" spans="31:31" ht="15.75" x14ac:dyDescent="0.3">
      <c r="AE5877" s="71"/>
    </row>
    <row r="5878" spans="31:31" ht="15.75" x14ac:dyDescent="0.3">
      <c r="AE5878" s="71"/>
    </row>
    <row r="5879" spans="31:31" ht="15.75" x14ac:dyDescent="0.3">
      <c r="AE5879" s="71"/>
    </row>
    <row r="5880" spans="31:31" ht="15.75" x14ac:dyDescent="0.3">
      <c r="AE5880" s="71"/>
    </row>
    <row r="5881" spans="31:31" ht="15.75" x14ac:dyDescent="0.3">
      <c r="AE5881" s="71"/>
    </row>
    <row r="5882" spans="31:31" ht="15.75" x14ac:dyDescent="0.3">
      <c r="AE5882" s="71"/>
    </row>
    <row r="5883" spans="31:31" ht="15.75" x14ac:dyDescent="0.3">
      <c r="AE5883" s="71"/>
    </row>
    <row r="5884" spans="31:31" ht="15.75" x14ac:dyDescent="0.3">
      <c r="AE5884" s="71"/>
    </row>
    <row r="5885" spans="31:31" ht="15.75" x14ac:dyDescent="0.3">
      <c r="AE5885" s="71"/>
    </row>
    <row r="5886" spans="31:31" ht="15.75" x14ac:dyDescent="0.3">
      <c r="AE5886" s="71"/>
    </row>
    <row r="5887" spans="31:31" ht="15.75" x14ac:dyDescent="0.3">
      <c r="AE5887" s="71"/>
    </row>
    <row r="5888" spans="31:31" ht="15.75" x14ac:dyDescent="0.3">
      <c r="AE5888" s="71"/>
    </row>
    <row r="5889" spans="31:31" ht="15.75" x14ac:dyDescent="0.3">
      <c r="AE5889" s="71"/>
    </row>
    <row r="5890" spans="31:31" ht="15.75" x14ac:dyDescent="0.3">
      <c r="AE5890" s="71"/>
    </row>
    <row r="5891" spans="31:31" ht="15.75" x14ac:dyDescent="0.3">
      <c r="AE5891" s="71"/>
    </row>
    <row r="5892" spans="31:31" ht="15.75" x14ac:dyDescent="0.3">
      <c r="AE5892" s="71"/>
    </row>
    <row r="5893" spans="31:31" ht="15.75" x14ac:dyDescent="0.3">
      <c r="AE5893" s="71"/>
    </row>
    <row r="5894" spans="31:31" ht="15.75" x14ac:dyDescent="0.3">
      <c r="AE5894" s="71"/>
    </row>
    <row r="5895" spans="31:31" ht="15.75" x14ac:dyDescent="0.3">
      <c r="AE5895" s="71"/>
    </row>
    <row r="5896" spans="31:31" ht="15.75" x14ac:dyDescent="0.3">
      <c r="AE5896" s="71"/>
    </row>
    <row r="5897" spans="31:31" ht="15.75" x14ac:dyDescent="0.3">
      <c r="AE5897" s="71"/>
    </row>
    <row r="5898" spans="31:31" ht="15.75" x14ac:dyDescent="0.3">
      <c r="AE5898" s="71"/>
    </row>
    <row r="5899" spans="31:31" ht="15.75" x14ac:dyDescent="0.3">
      <c r="AE5899" s="71"/>
    </row>
    <row r="5900" spans="31:31" ht="15.75" x14ac:dyDescent="0.3">
      <c r="AE5900" s="71"/>
    </row>
    <row r="5901" spans="31:31" ht="15.75" x14ac:dyDescent="0.3">
      <c r="AE5901" s="71"/>
    </row>
    <row r="5902" spans="31:31" ht="15.75" x14ac:dyDescent="0.3">
      <c r="AE5902" s="71"/>
    </row>
    <row r="5903" spans="31:31" ht="15.75" x14ac:dyDescent="0.3">
      <c r="AE5903" s="71"/>
    </row>
    <row r="5904" spans="31:31" ht="15.75" x14ac:dyDescent="0.3">
      <c r="AE5904" s="71"/>
    </row>
    <row r="5905" spans="31:31" ht="15.75" x14ac:dyDescent="0.3">
      <c r="AE5905" s="71"/>
    </row>
    <row r="5906" spans="31:31" ht="15.75" x14ac:dyDescent="0.3">
      <c r="AE5906" s="71"/>
    </row>
    <row r="5907" spans="31:31" ht="15.75" x14ac:dyDescent="0.3">
      <c r="AE5907" s="71"/>
    </row>
    <row r="5908" spans="31:31" ht="15.75" x14ac:dyDescent="0.3">
      <c r="AE5908" s="71"/>
    </row>
    <row r="5909" spans="31:31" ht="15.75" x14ac:dyDescent="0.3">
      <c r="AE5909" s="71"/>
    </row>
    <row r="5910" spans="31:31" ht="15.75" x14ac:dyDescent="0.3">
      <c r="AE5910" s="71"/>
    </row>
    <row r="5911" spans="31:31" ht="15.75" x14ac:dyDescent="0.3">
      <c r="AE5911" s="71"/>
    </row>
    <row r="5912" spans="31:31" ht="15.75" x14ac:dyDescent="0.3">
      <c r="AE5912" s="71"/>
    </row>
    <row r="5913" spans="31:31" ht="15.75" x14ac:dyDescent="0.3">
      <c r="AE5913" s="71"/>
    </row>
    <row r="5914" spans="31:31" ht="15.75" x14ac:dyDescent="0.3">
      <c r="AE5914" s="71"/>
    </row>
    <row r="5915" spans="31:31" ht="15.75" x14ac:dyDescent="0.3">
      <c r="AE5915" s="71"/>
    </row>
    <row r="5916" spans="31:31" ht="15.75" x14ac:dyDescent="0.3">
      <c r="AE5916" s="71"/>
    </row>
    <row r="5917" spans="31:31" ht="15.75" x14ac:dyDescent="0.3">
      <c r="AE5917" s="71"/>
    </row>
    <row r="5918" spans="31:31" ht="15.75" x14ac:dyDescent="0.3">
      <c r="AE5918" s="71"/>
    </row>
    <row r="5919" spans="31:31" ht="15.75" x14ac:dyDescent="0.3">
      <c r="AE5919" s="71"/>
    </row>
    <row r="5920" spans="31:31" ht="15.75" x14ac:dyDescent="0.3">
      <c r="AE5920" s="71"/>
    </row>
    <row r="5921" spans="31:31" ht="15.75" x14ac:dyDescent="0.3">
      <c r="AE5921" s="71"/>
    </row>
    <row r="5922" spans="31:31" ht="15.75" x14ac:dyDescent="0.3">
      <c r="AE5922" s="71"/>
    </row>
    <row r="5923" spans="31:31" ht="15.75" x14ac:dyDescent="0.3">
      <c r="AE5923" s="71"/>
    </row>
    <row r="5924" spans="31:31" ht="15.75" x14ac:dyDescent="0.3">
      <c r="AE5924" s="71"/>
    </row>
    <row r="5925" spans="31:31" ht="15.75" x14ac:dyDescent="0.3">
      <c r="AE5925" s="71"/>
    </row>
    <row r="5926" spans="31:31" ht="15.75" x14ac:dyDescent="0.3">
      <c r="AE5926" s="71"/>
    </row>
    <row r="5927" spans="31:31" ht="15.75" x14ac:dyDescent="0.3">
      <c r="AE5927" s="71"/>
    </row>
    <row r="5928" spans="31:31" ht="15.75" x14ac:dyDescent="0.3">
      <c r="AE5928" s="71"/>
    </row>
    <row r="5929" spans="31:31" ht="15.75" x14ac:dyDescent="0.3">
      <c r="AE5929" s="71"/>
    </row>
    <row r="5930" spans="31:31" ht="15.75" x14ac:dyDescent="0.3">
      <c r="AE5930" s="71"/>
    </row>
    <row r="5931" spans="31:31" ht="15.75" x14ac:dyDescent="0.3">
      <c r="AE5931" s="71"/>
    </row>
    <row r="5932" spans="31:31" ht="15.75" x14ac:dyDescent="0.3">
      <c r="AE5932" s="71"/>
    </row>
    <row r="5933" spans="31:31" ht="15.75" x14ac:dyDescent="0.3">
      <c r="AE5933" s="71"/>
    </row>
    <row r="5934" spans="31:31" ht="15.75" x14ac:dyDescent="0.3">
      <c r="AE5934" s="71"/>
    </row>
    <row r="5935" spans="31:31" ht="15.75" x14ac:dyDescent="0.3">
      <c r="AE5935" s="71"/>
    </row>
    <row r="5936" spans="31:31" ht="15.75" x14ac:dyDescent="0.3">
      <c r="AE5936" s="71"/>
    </row>
    <row r="5937" spans="31:31" ht="15.75" x14ac:dyDescent="0.3">
      <c r="AE5937" s="71"/>
    </row>
    <row r="5938" spans="31:31" ht="15.75" x14ac:dyDescent="0.3">
      <c r="AE5938" s="71"/>
    </row>
    <row r="5939" spans="31:31" ht="15.75" x14ac:dyDescent="0.3">
      <c r="AE5939" s="71"/>
    </row>
    <row r="5940" spans="31:31" ht="15.75" x14ac:dyDescent="0.3">
      <c r="AE5940" s="71"/>
    </row>
    <row r="5941" spans="31:31" ht="15.75" x14ac:dyDescent="0.3">
      <c r="AE5941" s="71"/>
    </row>
    <row r="5942" spans="31:31" ht="15.75" x14ac:dyDescent="0.3">
      <c r="AE5942" s="71"/>
    </row>
    <row r="5943" spans="31:31" ht="15.75" x14ac:dyDescent="0.3">
      <c r="AE5943" s="71"/>
    </row>
    <row r="5944" spans="31:31" ht="15.75" x14ac:dyDescent="0.3">
      <c r="AE5944" s="71"/>
    </row>
    <row r="5945" spans="31:31" ht="15.75" x14ac:dyDescent="0.3">
      <c r="AE5945" s="71"/>
    </row>
    <row r="5946" spans="31:31" ht="15.75" x14ac:dyDescent="0.3">
      <c r="AE5946" s="71"/>
    </row>
    <row r="5947" spans="31:31" ht="15.75" x14ac:dyDescent="0.3">
      <c r="AE5947" s="71"/>
    </row>
    <row r="5948" spans="31:31" ht="15.75" x14ac:dyDescent="0.3">
      <c r="AE5948" s="71"/>
    </row>
    <row r="5949" spans="31:31" ht="15.75" x14ac:dyDescent="0.3">
      <c r="AE5949" s="71"/>
    </row>
    <row r="5950" spans="31:31" ht="15.75" x14ac:dyDescent="0.3">
      <c r="AE5950" s="71"/>
    </row>
    <row r="5951" spans="31:31" ht="15.75" x14ac:dyDescent="0.3">
      <c r="AE5951" s="71"/>
    </row>
    <row r="5952" spans="31:31" ht="15.75" x14ac:dyDescent="0.3">
      <c r="AE5952" s="71"/>
    </row>
    <row r="5953" spans="31:31" ht="15.75" x14ac:dyDescent="0.3">
      <c r="AE5953" s="71"/>
    </row>
    <row r="5954" spans="31:31" ht="15.75" x14ac:dyDescent="0.3">
      <c r="AE5954" s="71"/>
    </row>
    <row r="5955" spans="31:31" ht="15.75" x14ac:dyDescent="0.3">
      <c r="AE5955" s="71"/>
    </row>
    <row r="5956" spans="31:31" ht="15.75" x14ac:dyDescent="0.3">
      <c r="AE5956" s="71"/>
    </row>
    <row r="5957" spans="31:31" ht="15.75" x14ac:dyDescent="0.3">
      <c r="AE5957" s="71"/>
    </row>
    <row r="5958" spans="31:31" ht="15.75" x14ac:dyDescent="0.3">
      <c r="AE5958" s="71"/>
    </row>
    <row r="5959" spans="31:31" ht="15.75" x14ac:dyDescent="0.3">
      <c r="AE5959" s="71"/>
    </row>
    <row r="5960" spans="31:31" ht="15.75" x14ac:dyDescent="0.3">
      <c r="AE5960" s="71"/>
    </row>
    <row r="5961" spans="31:31" ht="15.75" x14ac:dyDescent="0.3">
      <c r="AE5961" s="71"/>
    </row>
    <row r="5962" spans="31:31" ht="15.75" x14ac:dyDescent="0.3">
      <c r="AE5962" s="71"/>
    </row>
    <row r="5963" spans="31:31" ht="15.75" x14ac:dyDescent="0.3">
      <c r="AE5963" s="71"/>
    </row>
    <row r="5964" spans="31:31" ht="15.75" x14ac:dyDescent="0.3">
      <c r="AE5964" s="71"/>
    </row>
    <row r="5965" spans="31:31" ht="15.75" x14ac:dyDescent="0.3">
      <c r="AE5965" s="71"/>
    </row>
    <row r="5966" spans="31:31" ht="15.75" x14ac:dyDescent="0.3">
      <c r="AE5966" s="71"/>
    </row>
    <row r="5967" spans="31:31" ht="15.75" x14ac:dyDescent="0.3">
      <c r="AE5967" s="71"/>
    </row>
    <row r="5968" spans="31:31" ht="15.75" x14ac:dyDescent="0.3">
      <c r="AE5968" s="71"/>
    </row>
    <row r="5969" spans="31:31" ht="15.75" x14ac:dyDescent="0.3">
      <c r="AE5969" s="71"/>
    </row>
    <row r="5970" spans="31:31" ht="15.75" x14ac:dyDescent="0.3">
      <c r="AE5970" s="71"/>
    </row>
    <row r="5971" spans="31:31" ht="15.75" x14ac:dyDescent="0.3">
      <c r="AE5971" s="71"/>
    </row>
    <row r="5972" spans="31:31" ht="15.75" x14ac:dyDescent="0.3">
      <c r="AE5972" s="71"/>
    </row>
    <row r="5973" spans="31:31" ht="15.75" x14ac:dyDescent="0.3">
      <c r="AE5973" s="71"/>
    </row>
    <row r="5974" spans="31:31" ht="15.75" x14ac:dyDescent="0.3">
      <c r="AE5974" s="71"/>
    </row>
    <row r="5975" spans="31:31" ht="15.75" x14ac:dyDescent="0.3">
      <c r="AE5975" s="71"/>
    </row>
    <row r="5976" spans="31:31" ht="15.75" x14ac:dyDescent="0.3">
      <c r="AE5976" s="71"/>
    </row>
    <row r="5977" spans="31:31" ht="15.75" x14ac:dyDescent="0.3">
      <c r="AE5977" s="71"/>
    </row>
    <row r="5978" spans="31:31" ht="15.75" x14ac:dyDescent="0.3">
      <c r="AE5978" s="71"/>
    </row>
    <row r="5979" spans="31:31" ht="15.75" x14ac:dyDescent="0.3">
      <c r="AE5979" s="71"/>
    </row>
    <row r="5980" spans="31:31" ht="15.75" x14ac:dyDescent="0.3">
      <c r="AE5980" s="71"/>
    </row>
    <row r="5981" spans="31:31" ht="15.75" x14ac:dyDescent="0.3">
      <c r="AE5981" s="71"/>
    </row>
    <row r="5982" spans="31:31" ht="15.75" x14ac:dyDescent="0.3">
      <c r="AE5982" s="71"/>
    </row>
    <row r="5983" spans="31:31" ht="15.75" x14ac:dyDescent="0.3">
      <c r="AE5983" s="71"/>
    </row>
    <row r="5984" spans="31:31" ht="15.75" x14ac:dyDescent="0.3">
      <c r="AE5984" s="71"/>
    </row>
    <row r="5985" spans="31:31" ht="15.75" x14ac:dyDescent="0.3">
      <c r="AE5985" s="71"/>
    </row>
    <row r="5986" spans="31:31" ht="15.75" x14ac:dyDescent="0.3">
      <c r="AE5986" s="71"/>
    </row>
    <row r="5987" spans="31:31" ht="15.75" x14ac:dyDescent="0.3">
      <c r="AE5987" s="71"/>
    </row>
    <row r="5988" spans="31:31" ht="15.75" x14ac:dyDescent="0.3">
      <c r="AE5988" s="71"/>
    </row>
    <row r="5989" spans="31:31" ht="15.75" x14ac:dyDescent="0.3">
      <c r="AE5989" s="71"/>
    </row>
    <row r="5990" spans="31:31" ht="15.75" x14ac:dyDescent="0.3">
      <c r="AE5990" s="71"/>
    </row>
    <row r="5991" spans="31:31" ht="15.75" x14ac:dyDescent="0.3">
      <c r="AE5991" s="71"/>
    </row>
    <row r="5992" spans="31:31" ht="15.75" x14ac:dyDescent="0.3">
      <c r="AE5992" s="71"/>
    </row>
    <row r="5993" spans="31:31" ht="15.75" x14ac:dyDescent="0.3">
      <c r="AE5993" s="71"/>
    </row>
    <row r="5994" spans="31:31" ht="15.75" x14ac:dyDescent="0.3">
      <c r="AE5994" s="71"/>
    </row>
    <row r="5995" spans="31:31" ht="15.75" x14ac:dyDescent="0.3">
      <c r="AE5995" s="71"/>
    </row>
    <row r="5996" spans="31:31" ht="15.75" x14ac:dyDescent="0.3">
      <c r="AE5996" s="71"/>
    </row>
    <row r="5997" spans="31:31" ht="15.75" x14ac:dyDescent="0.3">
      <c r="AE5997" s="71"/>
    </row>
    <row r="5998" spans="31:31" ht="15.75" x14ac:dyDescent="0.3">
      <c r="AE5998" s="71"/>
    </row>
    <row r="5999" spans="31:31" ht="15.75" x14ac:dyDescent="0.3">
      <c r="AE5999" s="71"/>
    </row>
    <row r="6000" spans="31:31" ht="15.75" x14ac:dyDescent="0.3">
      <c r="AE6000" s="71"/>
    </row>
    <row r="6001" spans="31:31" ht="15.75" x14ac:dyDescent="0.3">
      <c r="AE6001" s="71"/>
    </row>
    <row r="6002" spans="31:31" ht="15.75" x14ac:dyDescent="0.3">
      <c r="AE6002" s="71"/>
    </row>
    <row r="6003" spans="31:31" ht="15.75" x14ac:dyDescent="0.3">
      <c r="AE6003" s="71"/>
    </row>
    <row r="6004" spans="31:31" ht="15.75" x14ac:dyDescent="0.3">
      <c r="AE6004" s="71"/>
    </row>
    <row r="6005" spans="31:31" ht="15.75" x14ac:dyDescent="0.3">
      <c r="AE6005" s="71"/>
    </row>
    <row r="6006" spans="31:31" ht="15.75" x14ac:dyDescent="0.3">
      <c r="AE6006" s="71"/>
    </row>
    <row r="6007" spans="31:31" ht="15.75" x14ac:dyDescent="0.3">
      <c r="AE6007" s="71"/>
    </row>
    <row r="6008" spans="31:31" ht="15.75" x14ac:dyDescent="0.3">
      <c r="AE6008" s="71"/>
    </row>
    <row r="6009" spans="31:31" ht="15.75" x14ac:dyDescent="0.3">
      <c r="AE6009" s="71"/>
    </row>
    <row r="6010" spans="31:31" ht="15.75" x14ac:dyDescent="0.3">
      <c r="AE6010" s="71"/>
    </row>
    <row r="6011" spans="31:31" ht="15.75" x14ac:dyDescent="0.3">
      <c r="AE6011" s="71"/>
    </row>
    <row r="6012" spans="31:31" ht="15.75" x14ac:dyDescent="0.3">
      <c r="AE6012" s="71"/>
    </row>
    <row r="6013" spans="31:31" ht="15.75" x14ac:dyDescent="0.3">
      <c r="AE6013" s="71"/>
    </row>
    <row r="6014" spans="31:31" ht="15.75" x14ac:dyDescent="0.3">
      <c r="AE6014" s="71"/>
    </row>
    <row r="6015" spans="31:31" ht="15.75" x14ac:dyDescent="0.3">
      <c r="AE6015" s="71"/>
    </row>
    <row r="6016" spans="31:31" ht="15.75" x14ac:dyDescent="0.3">
      <c r="AE6016" s="71"/>
    </row>
    <row r="6017" spans="31:31" ht="15.75" x14ac:dyDescent="0.3">
      <c r="AE6017" s="71"/>
    </row>
    <row r="6018" spans="31:31" ht="15.75" x14ac:dyDescent="0.3">
      <c r="AE6018" s="71"/>
    </row>
    <row r="6019" spans="31:31" ht="15.75" x14ac:dyDescent="0.3">
      <c r="AE6019" s="71"/>
    </row>
    <row r="6020" spans="31:31" ht="15.75" x14ac:dyDescent="0.3">
      <c r="AE6020" s="71"/>
    </row>
    <row r="6021" spans="31:31" ht="15.75" x14ac:dyDescent="0.3">
      <c r="AE6021" s="71"/>
    </row>
    <row r="6022" spans="31:31" ht="15.75" x14ac:dyDescent="0.3">
      <c r="AE6022" s="71"/>
    </row>
    <row r="6023" spans="31:31" ht="15.75" x14ac:dyDescent="0.3">
      <c r="AE6023" s="71"/>
    </row>
    <row r="6024" spans="31:31" ht="15.75" x14ac:dyDescent="0.3">
      <c r="AE6024" s="71"/>
    </row>
    <row r="6025" spans="31:31" ht="15.75" x14ac:dyDescent="0.3">
      <c r="AE6025" s="71"/>
    </row>
    <row r="6026" spans="31:31" ht="15.75" x14ac:dyDescent="0.3">
      <c r="AE6026" s="71"/>
    </row>
    <row r="6027" spans="31:31" ht="15.75" x14ac:dyDescent="0.3">
      <c r="AE6027" s="71"/>
    </row>
    <row r="6028" spans="31:31" ht="15.75" x14ac:dyDescent="0.3">
      <c r="AE6028" s="71"/>
    </row>
    <row r="6029" spans="31:31" ht="15.75" x14ac:dyDescent="0.3">
      <c r="AE6029" s="71"/>
    </row>
    <row r="6030" spans="31:31" ht="15.75" x14ac:dyDescent="0.3">
      <c r="AE6030" s="71"/>
    </row>
    <row r="6031" spans="31:31" ht="15.75" x14ac:dyDescent="0.3">
      <c r="AE6031" s="71"/>
    </row>
    <row r="6032" spans="31:31" ht="15.75" x14ac:dyDescent="0.3">
      <c r="AE6032" s="71"/>
    </row>
    <row r="6033" spans="31:31" ht="15.75" x14ac:dyDescent="0.3">
      <c r="AE6033" s="71"/>
    </row>
    <row r="6034" spans="31:31" ht="15.75" x14ac:dyDescent="0.3">
      <c r="AE6034" s="71"/>
    </row>
    <row r="6035" spans="31:31" ht="15.75" x14ac:dyDescent="0.3">
      <c r="AE6035" s="71"/>
    </row>
    <row r="6036" spans="31:31" ht="15.75" x14ac:dyDescent="0.3">
      <c r="AE6036" s="71"/>
    </row>
    <row r="6037" spans="31:31" ht="15.75" x14ac:dyDescent="0.3">
      <c r="AE6037" s="71"/>
    </row>
    <row r="6038" spans="31:31" ht="15.75" x14ac:dyDescent="0.3">
      <c r="AE6038" s="71"/>
    </row>
    <row r="6039" spans="31:31" ht="15.75" x14ac:dyDescent="0.3">
      <c r="AE6039" s="71"/>
    </row>
    <row r="6040" spans="31:31" ht="15.75" x14ac:dyDescent="0.3">
      <c r="AE6040" s="71"/>
    </row>
    <row r="6041" spans="31:31" ht="15.75" x14ac:dyDescent="0.3">
      <c r="AE6041" s="71"/>
    </row>
    <row r="6042" spans="31:31" ht="15.75" x14ac:dyDescent="0.3">
      <c r="AE6042" s="71"/>
    </row>
    <row r="6043" spans="31:31" ht="15.75" x14ac:dyDescent="0.3">
      <c r="AE6043" s="71"/>
    </row>
    <row r="6044" spans="31:31" ht="15.75" x14ac:dyDescent="0.3">
      <c r="AE6044" s="71"/>
    </row>
    <row r="6045" spans="31:31" ht="15.75" x14ac:dyDescent="0.3">
      <c r="AE6045" s="71"/>
    </row>
    <row r="6046" spans="31:31" ht="15.75" x14ac:dyDescent="0.3">
      <c r="AE6046" s="71"/>
    </row>
    <row r="6047" spans="31:31" ht="15.75" x14ac:dyDescent="0.3">
      <c r="AE6047" s="71"/>
    </row>
    <row r="6048" spans="31:31" ht="15.75" x14ac:dyDescent="0.3">
      <c r="AE6048" s="71"/>
    </row>
    <row r="6049" spans="31:31" ht="15.75" x14ac:dyDescent="0.3">
      <c r="AE6049" s="71"/>
    </row>
    <row r="6050" spans="31:31" ht="15.75" x14ac:dyDescent="0.3">
      <c r="AE6050" s="71"/>
    </row>
    <row r="6051" spans="31:31" ht="15.75" x14ac:dyDescent="0.3">
      <c r="AE6051" s="71"/>
    </row>
    <row r="6052" spans="31:31" ht="15.75" x14ac:dyDescent="0.3">
      <c r="AE6052" s="71"/>
    </row>
    <row r="6053" spans="31:31" ht="15.75" x14ac:dyDescent="0.3">
      <c r="AE6053" s="71"/>
    </row>
    <row r="6054" spans="31:31" ht="15.75" x14ac:dyDescent="0.3">
      <c r="AE6054" s="71"/>
    </row>
    <row r="6055" spans="31:31" ht="15.75" x14ac:dyDescent="0.3">
      <c r="AE6055" s="71"/>
    </row>
    <row r="6056" spans="31:31" ht="15.75" x14ac:dyDescent="0.3">
      <c r="AE6056" s="71"/>
    </row>
    <row r="6057" spans="31:31" ht="15.75" x14ac:dyDescent="0.3">
      <c r="AE6057" s="71"/>
    </row>
    <row r="6058" spans="31:31" ht="15.75" x14ac:dyDescent="0.3">
      <c r="AE6058" s="71"/>
    </row>
    <row r="6059" spans="31:31" ht="15.75" x14ac:dyDescent="0.3">
      <c r="AE6059" s="71"/>
    </row>
    <row r="6060" spans="31:31" ht="15.75" x14ac:dyDescent="0.3">
      <c r="AE6060" s="71"/>
    </row>
    <row r="6061" spans="31:31" ht="15.75" x14ac:dyDescent="0.3">
      <c r="AE6061" s="71"/>
    </row>
    <row r="6062" spans="31:31" ht="15.75" x14ac:dyDescent="0.3">
      <c r="AE6062" s="71"/>
    </row>
    <row r="6063" spans="31:31" ht="15.75" x14ac:dyDescent="0.3">
      <c r="AE6063" s="71"/>
    </row>
    <row r="6064" spans="31:31" ht="15.75" x14ac:dyDescent="0.3">
      <c r="AE6064" s="71"/>
    </row>
    <row r="6065" spans="31:31" ht="15.75" x14ac:dyDescent="0.3">
      <c r="AE6065" s="71"/>
    </row>
    <row r="6066" spans="31:31" ht="15.75" x14ac:dyDescent="0.3">
      <c r="AE6066" s="71"/>
    </row>
    <row r="6067" spans="31:31" ht="15.75" x14ac:dyDescent="0.3">
      <c r="AE6067" s="71"/>
    </row>
    <row r="6068" spans="31:31" ht="15.75" x14ac:dyDescent="0.3">
      <c r="AE6068" s="71"/>
    </row>
    <row r="6069" spans="31:31" ht="15.75" x14ac:dyDescent="0.3">
      <c r="AE6069" s="71"/>
    </row>
    <row r="6070" spans="31:31" ht="15.75" x14ac:dyDescent="0.3">
      <c r="AE6070" s="71"/>
    </row>
    <row r="6071" spans="31:31" ht="15.75" x14ac:dyDescent="0.3">
      <c r="AE6071" s="71"/>
    </row>
    <row r="6072" spans="31:31" ht="15.75" x14ac:dyDescent="0.3">
      <c r="AE6072" s="71"/>
    </row>
    <row r="6073" spans="31:31" ht="15.75" x14ac:dyDescent="0.3">
      <c r="AE6073" s="71"/>
    </row>
    <row r="6074" spans="31:31" ht="15.75" x14ac:dyDescent="0.3">
      <c r="AE6074" s="71"/>
    </row>
    <row r="6075" spans="31:31" ht="15.75" x14ac:dyDescent="0.3">
      <c r="AE6075" s="71"/>
    </row>
    <row r="6076" spans="31:31" ht="15.75" x14ac:dyDescent="0.3">
      <c r="AE6076" s="71"/>
    </row>
    <row r="6077" spans="31:31" ht="15.75" x14ac:dyDescent="0.3">
      <c r="AE6077" s="71"/>
    </row>
    <row r="6078" spans="31:31" ht="15.75" x14ac:dyDescent="0.3">
      <c r="AE6078" s="71"/>
    </row>
    <row r="6079" spans="31:31" ht="15.75" x14ac:dyDescent="0.3">
      <c r="AE6079" s="71"/>
    </row>
    <row r="6080" spans="31:31" ht="15.75" x14ac:dyDescent="0.3">
      <c r="AE6080" s="71"/>
    </row>
    <row r="6081" spans="31:31" ht="15.75" x14ac:dyDescent="0.3">
      <c r="AE6081" s="71"/>
    </row>
    <row r="6082" spans="31:31" ht="15.75" x14ac:dyDescent="0.3">
      <c r="AE6082" s="71"/>
    </row>
    <row r="6083" spans="31:31" ht="15.75" x14ac:dyDescent="0.3">
      <c r="AE6083" s="71"/>
    </row>
    <row r="6084" spans="31:31" ht="15.75" x14ac:dyDescent="0.3">
      <c r="AE6084" s="71"/>
    </row>
    <row r="6085" spans="31:31" ht="15.75" x14ac:dyDescent="0.3">
      <c r="AE6085" s="71"/>
    </row>
    <row r="6086" spans="31:31" ht="15.75" x14ac:dyDescent="0.3">
      <c r="AE6086" s="71"/>
    </row>
    <row r="6087" spans="31:31" ht="15.75" x14ac:dyDescent="0.3">
      <c r="AE6087" s="71"/>
    </row>
    <row r="6088" spans="31:31" ht="15.75" x14ac:dyDescent="0.3">
      <c r="AE6088" s="71"/>
    </row>
    <row r="6089" spans="31:31" ht="15.75" x14ac:dyDescent="0.3">
      <c r="AE6089" s="71"/>
    </row>
    <row r="6090" spans="31:31" ht="15.75" x14ac:dyDescent="0.3">
      <c r="AE6090" s="71"/>
    </row>
    <row r="6091" spans="31:31" ht="15.75" x14ac:dyDescent="0.3">
      <c r="AE6091" s="71"/>
    </row>
    <row r="6092" spans="31:31" ht="15.75" x14ac:dyDescent="0.3">
      <c r="AE6092" s="71"/>
    </row>
    <row r="6093" spans="31:31" ht="15.75" x14ac:dyDescent="0.3">
      <c r="AE6093" s="71"/>
    </row>
    <row r="6094" spans="31:31" ht="15.75" x14ac:dyDescent="0.3">
      <c r="AE6094" s="71"/>
    </row>
    <row r="6095" spans="31:31" ht="15.75" x14ac:dyDescent="0.3">
      <c r="AE6095" s="71"/>
    </row>
    <row r="6096" spans="31:31" ht="15.75" x14ac:dyDescent="0.3">
      <c r="AE6096" s="71"/>
    </row>
    <row r="6097" spans="31:31" ht="15.75" x14ac:dyDescent="0.3">
      <c r="AE6097" s="71"/>
    </row>
    <row r="6098" spans="31:31" ht="15.75" x14ac:dyDescent="0.3">
      <c r="AE6098" s="71"/>
    </row>
    <row r="6099" spans="31:31" ht="15.75" x14ac:dyDescent="0.3">
      <c r="AE6099" s="71"/>
    </row>
    <row r="6100" spans="31:31" ht="15.75" x14ac:dyDescent="0.3">
      <c r="AE6100" s="71"/>
    </row>
    <row r="6101" spans="31:31" ht="15.75" x14ac:dyDescent="0.3">
      <c r="AE6101" s="71"/>
    </row>
    <row r="6102" spans="31:31" ht="15.75" x14ac:dyDescent="0.3">
      <c r="AE6102" s="71"/>
    </row>
    <row r="6103" spans="31:31" ht="15.75" x14ac:dyDescent="0.3">
      <c r="AE6103" s="71"/>
    </row>
    <row r="6104" spans="31:31" ht="15.75" x14ac:dyDescent="0.3">
      <c r="AE6104" s="71"/>
    </row>
    <row r="6105" spans="31:31" ht="15.75" x14ac:dyDescent="0.3">
      <c r="AE6105" s="71"/>
    </row>
    <row r="6106" spans="31:31" ht="15.75" x14ac:dyDescent="0.3">
      <c r="AE6106" s="71"/>
    </row>
    <row r="6107" spans="31:31" ht="15.75" x14ac:dyDescent="0.3">
      <c r="AE6107" s="71"/>
    </row>
    <row r="6108" spans="31:31" ht="15.75" x14ac:dyDescent="0.3">
      <c r="AE6108" s="71"/>
    </row>
    <row r="6109" spans="31:31" ht="15.75" x14ac:dyDescent="0.3">
      <c r="AE6109" s="71"/>
    </row>
    <row r="6110" spans="31:31" ht="15.75" x14ac:dyDescent="0.3">
      <c r="AE6110" s="71"/>
    </row>
    <row r="6111" spans="31:31" ht="15.75" x14ac:dyDescent="0.3">
      <c r="AE6111" s="71"/>
    </row>
    <row r="6112" spans="31:31" ht="15.75" x14ac:dyDescent="0.3">
      <c r="AE6112" s="71"/>
    </row>
    <row r="6113" spans="31:31" ht="15.75" x14ac:dyDescent="0.3">
      <c r="AE6113" s="71"/>
    </row>
    <row r="6114" spans="31:31" ht="15.75" x14ac:dyDescent="0.3">
      <c r="AE6114" s="71"/>
    </row>
    <row r="6115" spans="31:31" ht="15.75" x14ac:dyDescent="0.3">
      <c r="AE6115" s="71"/>
    </row>
    <row r="6116" spans="31:31" ht="15.75" x14ac:dyDescent="0.3">
      <c r="AE6116" s="71"/>
    </row>
    <row r="6117" spans="31:31" ht="15.75" x14ac:dyDescent="0.3">
      <c r="AE6117" s="71"/>
    </row>
    <row r="6118" spans="31:31" ht="15.75" x14ac:dyDescent="0.3">
      <c r="AE6118" s="71"/>
    </row>
    <row r="6119" spans="31:31" ht="15.75" x14ac:dyDescent="0.3">
      <c r="AE6119" s="71"/>
    </row>
    <row r="6120" spans="31:31" ht="15.75" x14ac:dyDescent="0.3">
      <c r="AE6120" s="71"/>
    </row>
    <row r="6121" spans="31:31" ht="15.75" x14ac:dyDescent="0.3">
      <c r="AE6121" s="71"/>
    </row>
    <row r="6122" spans="31:31" ht="15.75" x14ac:dyDescent="0.3">
      <c r="AE6122" s="71"/>
    </row>
    <row r="6123" spans="31:31" ht="15.75" x14ac:dyDescent="0.3">
      <c r="AE6123" s="71"/>
    </row>
    <row r="6124" spans="31:31" ht="15.75" x14ac:dyDescent="0.3">
      <c r="AE6124" s="71"/>
    </row>
    <row r="6125" spans="31:31" ht="15.75" x14ac:dyDescent="0.3">
      <c r="AE6125" s="71"/>
    </row>
    <row r="6126" spans="31:31" ht="15.75" x14ac:dyDescent="0.3">
      <c r="AE6126" s="71"/>
    </row>
    <row r="6127" spans="31:31" ht="15.75" x14ac:dyDescent="0.3">
      <c r="AE6127" s="71"/>
    </row>
    <row r="6128" spans="31:31" ht="15.75" x14ac:dyDescent="0.3">
      <c r="AE6128" s="71"/>
    </row>
    <row r="6129" spans="31:31" ht="15.75" x14ac:dyDescent="0.3">
      <c r="AE6129" s="71"/>
    </row>
    <row r="6130" spans="31:31" ht="15.75" x14ac:dyDescent="0.3">
      <c r="AE6130" s="71"/>
    </row>
    <row r="6131" spans="31:31" ht="15.75" x14ac:dyDescent="0.3">
      <c r="AE6131" s="71"/>
    </row>
    <row r="6132" spans="31:31" ht="15.75" x14ac:dyDescent="0.3">
      <c r="AE6132" s="71"/>
    </row>
    <row r="6133" spans="31:31" ht="15.75" x14ac:dyDescent="0.3">
      <c r="AE6133" s="71"/>
    </row>
    <row r="6134" spans="31:31" ht="15.75" x14ac:dyDescent="0.3">
      <c r="AE6134" s="71"/>
    </row>
    <row r="6135" spans="31:31" ht="15.75" x14ac:dyDescent="0.3">
      <c r="AE6135" s="71"/>
    </row>
    <row r="6136" spans="31:31" ht="15.75" x14ac:dyDescent="0.3">
      <c r="AE6136" s="71"/>
    </row>
    <row r="6137" spans="31:31" ht="15.75" x14ac:dyDescent="0.3">
      <c r="AE6137" s="71"/>
    </row>
    <row r="6138" spans="31:31" ht="15.75" x14ac:dyDescent="0.3">
      <c r="AE6138" s="71"/>
    </row>
    <row r="6139" spans="31:31" ht="15.75" x14ac:dyDescent="0.3">
      <c r="AE6139" s="71"/>
    </row>
    <row r="6140" spans="31:31" ht="15.75" x14ac:dyDescent="0.3">
      <c r="AE6140" s="71"/>
    </row>
    <row r="6141" spans="31:31" ht="15.75" x14ac:dyDescent="0.3">
      <c r="AE6141" s="71"/>
    </row>
    <row r="6142" spans="31:31" ht="15.75" x14ac:dyDescent="0.3">
      <c r="AE6142" s="71"/>
    </row>
    <row r="6143" spans="31:31" ht="15.75" x14ac:dyDescent="0.3">
      <c r="AE6143" s="71"/>
    </row>
    <row r="6144" spans="31:31" ht="15.75" x14ac:dyDescent="0.3">
      <c r="AE6144" s="71"/>
    </row>
    <row r="6145" spans="31:31" ht="15.75" x14ac:dyDescent="0.3">
      <c r="AE6145" s="71"/>
    </row>
    <row r="6146" spans="31:31" ht="15.75" x14ac:dyDescent="0.3">
      <c r="AE6146" s="71"/>
    </row>
    <row r="6147" spans="31:31" ht="15.75" x14ac:dyDescent="0.3">
      <c r="AE6147" s="71"/>
    </row>
    <row r="6148" spans="31:31" ht="15.75" x14ac:dyDescent="0.3">
      <c r="AE6148" s="71"/>
    </row>
    <row r="6149" spans="31:31" ht="15.75" x14ac:dyDescent="0.3">
      <c r="AE6149" s="71"/>
    </row>
    <row r="6150" spans="31:31" ht="15.75" x14ac:dyDescent="0.3">
      <c r="AE6150" s="71"/>
    </row>
    <row r="6151" spans="31:31" ht="15.75" x14ac:dyDescent="0.3">
      <c r="AE6151" s="71"/>
    </row>
    <row r="6152" spans="31:31" ht="15.75" x14ac:dyDescent="0.3">
      <c r="AE6152" s="71"/>
    </row>
    <row r="6153" spans="31:31" ht="15.75" x14ac:dyDescent="0.3">
      <c r="AE6153" s="71"/>
    </row>
    <row r="6154" spans="31:31" ht="15.75" x14ac:dyDescent="0.3">
      <c r="AE6154" s="71"/>
    </row>
    <row r="6155" spans="31:31" ht="15.75" x14ac:dyDescent="0.3">
      <c r="AE6155" s="71"/>
    </row>
    <row r="6156" spans="31:31" ht="15.75" x14ac:dyDescent="0.3">
      <c r="AE6156" s="71"/>
    </row>
    <row r="6157" spans="31:31" ht="15.75" x14ac:dyDescent="0.3">
      <c r="AE6157" s="71"/>
    </row>
    <row r="6158" spans="31:31" ht="15.75" x14ac:dyDescent="0.3">
      <c r="AE6158" s="71"/>
    </row>
    <row r="6159" spans="31:31" ht="15.75" x14ac:dyDescent="0.3">
      <c r="AE6159" s="71"/>
    </row>
    <row r="6160" spans="31:31" ht="15.75" x14ac:dyDescent="0.3">
      <c r="AE6160" s="71"/>
    </row>
    <row r="6161" spans="31:31" ht="15.75" x14ac:dyDescent="0.3">
      <c r="AE6161" s="71"/>
    </row>
    <row r="6162" spans="31:31" ht="15.75" x14ac:dyDescent="0.3">
      <c r="AE6162" s="71"/>
    </row>
    <row r="6163" spans="31:31" ht="15.75" x14ac:dyDescent="0.3">
      <c r="AE6163" s="71"/>
    </row>
    <row r="6164" spans="31:31" ht="15.75" x14ac:dyDescent="0.3">
      <c r="AE6164" s="71"/>
    </row>
    <row r="6165" spans="31:31" ht="15.75" x14ac:dyDescent="0.3">
      <c r="AE6165" s="71"/>
    </row>
    <row r="6166" spans="31:31" ht="15.75" x14ac:dyDescent="0.3">
      <c r="AE6166" s="71"/>
    </row>
    <row r="6167" spans="31:31" ht="15.75" x14ac:dyDescent="0.3">
      <c r="AE6167" s="71"/>
    </row>
    <row r="6168" spans="31:31" ht="15.75" x14ac:dyDescent="0.3">
      <c r="AE6168" s="71"/>
    </row>
    <row r="6169" spans="31:31" ht="15.75" x14ac:dyDescent="0.3">
      <c r="AE6169" s="71"/>
    </row>
    <row r="6170" spans="31:31" ht="15.75" x14ac:dyDescent="0.3">
      <c r="AE6170" s="71"/>
    </row>
    <row r="6171" spans="31:31" ht="15.75" x14ac:dyDescent="0.3">
      <c r="AE6171" s="71"/>
    </row>
    <row r="6172" spans="31:31" ht="15.75" x14ac:dyDescent="0.3">
      <c r="AE6172" s="71"/>
    </row>
    <row r="6173" spans="31:31" ht="15.75" x14ac:dyDescent="0.3">
      <c r="AE6173" s="71"/>
    </row>
    <row r="6174" spans="31:31" ht="15.75" x14ac:dyDescent="0.3">
      <c r="AE6174" s="71"/>
    </row>
    <row r="6175" spans="31:31" ht="15.75" x14ac:dyDescent="0.3">
      <c r="AE6175" s="71"/>
    </row>
    <row r="6176" spans="31:31" ht="15.75" x14ac:dyDescent="0.3">
      <c r="AE6176" s="71"/>
    </row>
    <row r="6177" spans="31:31" ht="15.75" x14ac:dyDescent="0.3">
      <c r="AE6177" s="71"/>
    </row>
    <row r="6178" spans="31:31" ht="15.75" x14ac:dyDescent="0.3">
      <c r="AE6178" s="71"/>
    </row>
    <row r="6179" spans="31:31" ht="15.75" x14ac:dyDescent="0.3">
      <c r="AE6179" s="71"/>
    </row>
    <row r="6180" spans="31:31" ht="15.75" x14ac:dyDescent="0.3">
      <c r="AE6180" s="71"/>
    </row>
    <row r="6181" spans="31:31" ht="15.75" x14ac:dyDescent="0.3">
      <c r="AE6181" s="71"/>
    </row>
    <row r="6182" spans="31:31" ht="15.75" x14ac:dyDescent="0.3">
      <c r="AE6182" s="71"/>
    </row>
    <row r="6183" spans="31:31" ht="15.75" x14ac:dyDescent="0.3">
      <c r="AE6183" s="71"/>
    </row>
    <row r="6184" spans="31:31" ht="15.75" x14ac:dyDescent="0.3">
      <c r="AE6184" s="71"/>
    </row>
    <row r="6185" spans="31:31" ht="15.75" x14ac:dyDescent="0.3">
      <c r="AE6185" s="71"/>
    </row>
    <row r="6186" spans="31:31" ht="15.75" x14ac:dyDescent="0.3">
      <c r="AE6186" s="71"/>
    </row>
    <row r="6187" spans="31:31" ht="15.75" x14ac:dyDescent="0.3">
      <c r="AE6187" s="71"/>
    </row>
    <row r="6188" spans="31:31" ht="15.75" x14ac:dyDescent="0.3">
      <c r="AE6188" s="71"/>
    </row>
    <row r="6189" spans="31:31" ht="15.75" x14ac:dyDescent="0.3">
      <c r="AE6189" s="71"/>
    </row>
    <row r="6190" spans="31:31" ht="15.75" x14ac:dyDescent="0.3">
      <c r="AE6190" s="71"/>
    </row>
    <row r="6191" spans="31:31" ht="15.75" x14ac:dyDescent="0.3">
      <c r="AE6191" s="71"/>
    </row>
    <row r="6192" spans="31:31" ht="15.75" x14ac:dyDescent="0.3">
      <c r="AE6192" s="71"/>
    </row>
    <row r="6193" spans="31:31" ht="15.75" x14ac:dyDescent="0.3">
      <c r="AE6193" s="71"/>
    </row>
    <row r="6194" spans="31:31" ht="15.75" x14ac:dyDescent="0.3">
      <c r="AE6194" s="71"/>
    </row>
    <row r="6195" spans="31:31" ht="15.75" x14ac:dyDescent="0.3">
      <c r="AE6195" s="71"/>
    </row>
    <row r="6196" spans="31:31" ht="15.75" x14ac:dyDescent="0.3">
      <c r="AE6196" s="71"/>
    </row>
    <row r="6197" spans="31:31" ht="15.75" x14ac:dyDescent="0.3">
      <c r="AE6197" s="71"/>
    </row>
    <row r="6198" spans="31:31" ht="15.75" x14ac:dyDescent="0.3">
      <c r="AE6198" s="71"/>
    </row>
    <row r="6199" spans="31:31" ht="15.75" x14ac:dyDescent="0.3">
      <c r="AE6199" s="71"/>
    </row>
    <row r="6200" spans="31:31" ht="15.75" x14ac:dyDescent="0.3">
      <c r="AE6200" s="71"/>
    </row>
    <row r="6201" spans="31:31" ht="15.75" x14ac:dyDescent="0.3">
      <c r="AE6201" s="71"/>
    </row>
    <row r="6202" spans="31:31" ht="15.75" x14ac:dyDescent="0.3">
      <c r="AE6202" s="71"/>
    </row>
    <row r="6203" spans="31:31" ht="15.75" x14ac:dyDescent="0.3">
      <c r="AE6203" s="71"/>
    </row>
    <row r="6204" spans="31:31" ht="15.75" x14ac:dyDescent="0.3">
      <c r="AE6204" s="71"/>
    </row>
    <row r="6205" spans="31:31" ht="15.75" x14ac:dyDescent="0.3">
      <c r="AE6205" s="71"/>
    </row>
    <row r="6206" spans="31:31" ht="15.75" x14ac:dyDescent="0.3">
      <c r="AE6206" s="71"/>
    </row>
    <row r="6207" spans="31:31" ht="15.75" x14ac:dyDescent="0.3">
      <c r="AE6207" s="71"/>
    </row>
    <row r="6208" spans="31:31" ht="15.75" x14ac:dyDescent="0.3">
      <c r="AE6208" s="71"/>
    </row>
    <row r="6209" spans="31:31" ht="15.75" x14ac:dyDescent="0.3">
      <c r="AE6209" s="71"/>
    </row>
    <row r="6210" spans="31:31" ht="15.75" x14ac:dyDescent="0.3">
      <c r="AE6210" s="71"/>
    </row>
    <row r="6211" spans="31:31" ht="15.75" x14ac:dyDescent="0.3">
      <c r="AE6211" s="71"/>
    </row>
    <row r="6212" spans="31:31" ht="15.75" x14ac:dyDescent="0.3">
      <c r="AE6212" s="71"/>
    </row>
    <row r="6213" spans="31:31" ht="15.75" x14ac:dyDescent="0.3">
      <c r="AE6213" s="71"/>
    </row>
    <row r="6214" spans="31:31" ht="15.75" x14ac:dyDescent="0.3">
      <c r="AE6214" s="71"/>
    </row>
    <row r="6215" spans="31:31" ht="15.75" x14ac:dyDescent="0.3">
      <c r="AE6215" s="71"/>
    </row>
    <row r="6216" spans="31:31" ht="15.75" x14ac:dyDescent="0.3">
      <c r="AE6216" s="71"/>
    </row>
    <row r="6217" spans="31:31" ht="15.75" x14ac:dyDescent="0.3">
      <c r="AE6217" s="71"/>
    </row>
    <row r="6218" spans="31:31" ht="15.75" x14ac:dyDescent="0.3">
      <c r="AE6218" s="71"/>
    </row>
    <row r="6219" spans="31:31" ht="15.75" x14ac:dyDescent="0.3">
      <c r="AE6219" s="71"/>
    </row>
    <row r="6220" spans="31:31" ht="15.75" x14ac:dyDescent="0.3">
      <c r="AE6220" s="71"/>
    </row>
    <row r="6221" spans="31:31" ht="15.75" x14ac:dyDescent="0.3">
      <c r="AE6221" s="71"/>
    </row>
    <row r="6222" spans="31:31" ht="15.75" x14ac:dyDescent="0.3">
      <c r="AE6222" s="71"/>
    </row>
    <row r="6223" spans="31:31" ht="15.75" x14ac:dyDescent="0.3">
      <c r="AE6223" s="71"/>
    </row>
    <row r="6224" spans="31:31" ht="15.75" x14ac:dyDescent="0.3">
      <c r="AE6224" s="71"/>
    </row>
    <row r="6225" spans="31:31" ht="15.75" x14ac:dyDescent="0.3">
      <c r="AE6225" s="71"/>
    </row>
    <row r="6226" spans="31:31" ht="15.75" x14ac:dyDescent="0.3">
      <c r="AE6226" s="71"/>
    </row>
    <row r="6227" spans="31:31" ht="15.75" x14ac:dyDescent="0.3">
      <c r="AE6227" s="71"/>
    </row>
    <row r="6228" spans="31:31" ht="15.75" x14ac:dyDescent="0.3">
      <c r="AE6228" s="71"/>
    </row>
    <row r="6229" spans="31:31" ht="15.75" x14ac:dyDescent="0.3">
      <c r="AE6229" s="71"/>
    </row>
    <row r="6230" spans="31:31" ht="15.75" x14ac:dyDescent="0.3">
      <c r="AE6230" s="71"/>
    </row>
    <row r="6231" spans="31:31" ht="15.75" x14ac:dyDescent="0.3">
      <c r="AE6231" s="71"/>
    </row>
    <row r="6232" spans="31:31" ht="15.75" x14ac:dyDescent="0.3">
      <c r="AE6232" s="71"/>
    </row>
    <row r="6233" spans="31:31" ht="15.75" x14ac:dyDescent="0.3">
      <c r="AE6233" s="71"/>
    </row>
    <row r="6234" spans="31:31" ht="15.75" x14ac:dyDescent="0.3">
      <c r="AE6234" s="71"/>
    </row>
    <row r="6235" spans="31:31" ht="15.75" x14ac:dyDescent="0.3">
      <c r="AE6235" s="71"/>
    </row>
    <row r="6236" spans="31:31" ht="15.75" x14ac:dyDescent="0.3">
      <c r="AE6236" s="71"/>
    </row>
    <row r="6237" spans="31:31" ht="15.75" x14ac:dyDescent="0.3">
      <c r="AE6237" s="71"/>
    </row>
    <row r="6238" spans="31:31" ht="15.75" x14ac:dyDescent="0.3">
      <c r="AE6238" s="71"/>
    </row>
    <row r="6239" spans="31:31" ht="15.75" x14ac:dyDescent="0.3">
      <c r="AE6239" s="71"/>
    </row>
    <row r="6240" spans="31:31" ht="15.75" x14ac:dyDescent="0.3">
      <c r="AE6240" s="71"/>
    </row>
    <row r="6241" spans="31:31" ht="15.75" x14ac:dyDescent="0.3">
      <c r="AE6241" s="71"/>
    </row>
    <row r="6242" spans="31:31" ht="15.75" x14ac:dyDescent="0.3">
      <c r="AE6242" s="71"/>
    </row>
    <row r="6243" spans="31:31" ht="15.75" x14ac:dyDescent="0.3">
      <c r="AE6243" s="71"/>
    </row>
    <row r="6244" spans="31:31" ht="15.75" x14ac:dyDescent="0.3">
      <c r="AE6244" s="71"/>
    </row>
    <row r="6245" spans="31:31" ht="15.75" x14ac:dyDescent="0.3">
      <c r="AE6245" s="71"/>
    </row>
    <row r="6246" spans="31:31" ht="15.75" x14ac:dyDescent="0.3">
      <c r="AE6246" s="71"/>
    </row>
    <row r="6247" spans="31:31" ht="15.75" x14ac:dyDescent="0.3">
      <c r="AE6247" s="71"/>
    </row>
    <row r="6248" spans="31:31" ht="15.75" x14ac:dyDescent="0.3">
      <c r="AE6248" s="71"/>
    </row>
    <row r="6249" spans="31:31" ht="15.75" x14ac:dyDescent="0.3">
      <c r="AE6249" s="71"/>
    </row>
    <row r="6250" spans="31:31" ht="15.75" x14ac:dyDescent="0.3">
      <c r="AE6250" s="71"/>
    </row>
    <row r="6251" spans="31:31" ht="15.75" x14ac:dyDescent="0.3">
      <c r="AE6251" s="71"/>
    </row>
    <row r="6252" spans="31:31" ht="15.75" x14ac:dyDescent="0.3">
      <c r="AE6252" s="71"/>
    </row>
    <row r="6253" spans="31:31" ht="15.75" x14ac:dyDescent="0.3">
      <c r="AE6253" s="71"/>
    </row>
    <row r="6254" spans="31:31" ht="15.75" x14ac:dyDescent="0.3">
      <c r="AE6254" s="71"/>
    </row>
    <row r="6255" spans="31:31" ht="15.75" x14ac:dyDescent="0.3">
      <c r="AE6255" s="71"/>
    </row>
    <row r="6256" spans="31:31" ht="15.75" x14ac:dyDescent="0.3">
      <c r="AE6256" s="71"/>
    </row>
    <row r="6257" spans="31:31" ht="15.75" x14ac:dyDescent="0.3">
      <c r="AE6257" s="71"/>
    </row>
    <row r="6258" spans="31:31" ht="15.75" x14ac:dyDescent="0.3">
      <c r="AE6258" s="71"/>
    </row>
    <row r="6259" spans="31:31" ht="15.75" x14ac:dyDescent="0.3">
      <c r="AE6259" s="71"/>
    </row>
    <row r="6260" spans="31:31" ht="15.75" x14ac:dyDescent="0.3">
      <c r="AE6260" s="71"/>
    </row>
    <row r="6261" spans="31:31" ht="15.75" x14ac:dyDescent="0.3">
      <c r="AE6261" s="71"/>
    </row>
    <row r="6262" spans="31:31" ht="15.75" x14ac:dyDescent="0.3">
      <c r="AE6262" s="71"/>
    </row>
    <row r="6263" spans="31:31" ht="15.75" x14ac:dyDescent="0.3">
      <c r="AE6263" s="71"/>
    </row>
    <row r="6264" spans="31:31" ht="15.75" x14ac:dyDescent="0.3">
      <c r="AE6264" s="71"/>
    </row>
    <row r="6265" spans="31:31" ht="15.75" x14ac:dyDescent="0.3">
      <c r="AE6265" s="71"/>
    </row>
    <row r="6266" spans="31:31" ht="15.75" x14ac:dyDescent="0.3">
      <c r="AE6266" s="71"/>
    </row>
    <row r="6267" spans="31:31" ht="15.75" x14ac:dyDescent="0.3">
      <c r="AE6267" s="71"/>
    </row>
    <row r="6268" spans="31:31" ht="15.75" x14ac:dyDescent="0.3">
      <c r="AE6268" s="71"/>
    </row>
    <row r="6269" spans="31:31" ht="15.75" x14ac:dyDescent="0.3">
      <c r="AE6269" s="71"/>
    </row>
    <row r="6270" spans="31:31" ht="15.75" x14ac:dyDescent="0.3">
      <c r="AE6270" s="71"/>
    </row>
    <row r="6271" spans="31:31" ht="15.75" x14ac:dyDescent="0.3">
      <c r="AE6271" s="71"/>
    </row>
    <row r="6272" spans="31:31" ht="15.75" x14ac:dyDescent="0.3">
      <c r="AE6272" s="71"/>
    </row>
    <row r="6273" spans="31:31" ht="15.75" x14ac:dyDescent="0.3">
      <c r="AE6273" s="71"/>
    </row>
    <row r="6274" spans="31:31" ht="15.75" x14ac:dyDescent="0.3">
      <c r="AE6274" s="71"/>
    </row>
    <row r="6275" spans="31:31" ht="15.75" x14ac:dyDescent="0.3">
      <c r="AE6275" s="71"/>
    </row>
    <row r="6276" spans="31:31" ht="15.75" x14ac:dyDescent="0.3">
      <c r="AE6276" s="71"/>
    </row>
    <row r="6277" spans="31:31" ht="15.75" x14ac:dyDescent="0.3">
      <c r="AE6277" s="71"/>
    </row>
    <row r="6278" spans="31:31" ht="15.75" x14ac:dyDescent="0.3">
      <c r="AE6278" s="71"/>
    </row>
    <row r="6279" spans="31:31" ht="15.75" x14ac:dyDescent="0.3">
      <c r="AE6279" s="71"/>
    </row>
    <row r="6280" spans="31:31" ht="15.75" x14ac:dyDescent="0.3">
      <c r="AE6280" s="71"/>
    </row>
    <row r="6281" spans="31:31" ht="15.75" x14ac:dyDescent="0.3">
      <c r="AE6281" s="71"/>
    </row>
    <row r="6282" spans="31:31" ht="15.75" x14ac:dyDescent="0.3">
      <c r="AE6282" s="71"/>
    </row>
    <row r="6283" spans="31:31" ht="15.75" x14ac:dyDescent="0.3">
      <c r="AE6283" s="71"/>
    </row>
    <row r="6284" spans="31:31" ht="15.75" x14ac:dyDescent="0.3">
      <c r="AE6284" s="71"/>
    </row>
    <row r="6285" spans="31:31" ht="15.75" x14ac:dyDescent="0.3">
      <c r="AE6285" s="71"/>
    </row>
    <row r="6286" spans="31:31" ht="15.75" x14ac:dyDescent="0.3">
      <c r="AE6286" s="71"/>
    </row>
    <row r="6287" spans="31:31" ht="15.75" x14ac:dyDescent="0.3">
      <c r="AE6287" s="71"/>
    </row>
    <row r="6288" spans="31:31" ht="15.75" x14ac:dyDescent="0.3">
      <c r="AE6288" s="71"/>
    </row>
    <row r="6289" spans="31:31" ht="15.75" x14ac:dyDescent="0.3">
      <c r="AE6289" s="71"/>
    </row>
    <row r="6290" spans="31:31" ht="15.75" x14ac:dyDescent="0.3">
      <c r="AE6290" s="71"/>
    </row>
    <row r="6291" spans="31:31" ht="15.75" x14ac:dyDescent="0.3">
      <c r="AE6291" s="71"/>
    </row>
    <row r="6292" spans="31:31" ht="15.75" x14ac:dyDescent="0.3">
      <c r="AE6292" s="71"/>
    </row>
    <row r="6293" spans="31:31" ht="15.75" x14ac:dyDescent="0.3">
      <c r="AE6293" s="71"/>
    </row>
    <row r="6294" spans="31:31" ht="15.75" x14ac:dyDescent="0.3">
      <c r="AE6294" s="71"/>
    </row>
    <row r="6295" spans="31:31" ht="15.75" x14ac:dyDescent="0.3">
      <c r="AE6295" s="71"/>
    </row>
    <row r="6296" spans="31:31" ht="15.75" x14ac:dyDescent="0.3">
      <c r="AE6296" s="71"/>
    </row>
    <row r="6297" spans="31:31" ht="15.75" x14ac:dyDescent="0.3">
      <c r="AE6297" s="71"/>
    </row>
    <row r="6298" spans="31:31" ht="15.75" x14ac:dyDescent="0.3">
      <c r="AE6298" s="71"/>
    </row>
    <row r="6299" spans="31:31" ht="15.75" x14ac:dyDescent="0.3">
      <c r="AE6299" s="71"/>
    </row>
    <row r="6300" spans="31:31" ht="15.75" x14ac:dyDescent="0.3">
      <c r="AE6300" s="71"/>
    </row>
    <row r="6301" spans="31:31" ht="15.75" x14ac:dyDescent="0.3">
      <c r="AE6301" s="71"/>
    </row>
    <row r="6302" spans="31:31" ht="15.75" x14ac:dyDescent="0.3">
      <c r="AE6302" s="71"/>
    </row>
    <row r="6303" spans="31:31" ht="15.75" x14ac:dyDescent="0.3">
      <c r="AE6303" s="71"/>
    </row>
    <row r="6304" spans="31:31" ht="15.75" x14ac:dyDescent="0.3">
      <c r="AE6304" s="71"/>
    </row>
    <row r="6305" spans="31:31" ht="15.75" x14ac:dyDescent="0.3">
      <c r="AE6305" s="71"/>
    </row>
    <row r="6306" spans="31:31" ht="15.75" x14ac:dyDescent="0.3">
      <c r="AE6306" s="71"/>
    </row>
    <row r="6307" spans="31:31" ht="15.75" x14ac:dyDescent="0.3">
      <c r="AE6307" s="71"/>
    </row>
    <row r="6308" spans="31:31" ht="15.75" x14ac:dyDescent="0.3">
      <c r="AE6308" s="71"/>
    </row>
    <row r="6309" spans="31:31" ht="15.75" x14ac:dyDescent="0.3">
      <c r="AE6309" s="71"/>
    </row>
    <row r="6310" spans="31:31" ht="15.75" x14ac:dyDescent="0.3">
      <c r="AE6310" s="71"/>
    </row>
    <row r="6311" spans="31:31" ht="15.75" x14ac:dyDescent="0.3">
      <c r="AE6311" s="71"/>
    </row>
    <row r="6312" spans="31:31" ht="15.75" x14ac:dyDescent="0.3">
      <c r="AE6312" s="71"/>
    </row>
    <row r="6313" spans="31:31" ht="15.75" x14ac:dyDescent="0.3">
      <c r="AE6313" s="71"/>
    </row>
    <row r="6314" spans="31:31" ht="15.75" x14ac:dyDescent="0.3">
      <c r="AE6314" s="71"/>
    </row>
    <row r="6315" spans="31:31" ht="15.75" x14ac:dyDescent="0.3">
      <c r="AE6315" s="71"/>
    </row>
    <row r="6316" spans="31:31" ht="15.75" x14ac:dyDescent="0.3">
      <c r="AE6316" s="71"/>
    </row>
    <row r="6317" spans="31:31" ht="15.75" x14ac:dyDescent="0.3">
      <c r="AE6317" s="71"/>
    </row>
    <row r="6318" spans="31:31" ht="15.75" x14ac:dyDescent="0.3">
      <c r="AE6318" s="71"/>
    </row>
    <row r="6319" spans="31:31" ht="15.75" x14ac:dyDescent="0.3">
      <c r="AE6319" s="71"/>
    </row>
    <row r="6320" spans="31:31" ht="15.75" x14ac:dyDescent="0.3">
      <c r="AE6320" s="71"/>
    </row>
    <row r="6321" spans="31:31" ht="15.75" x14ac:dyDescent="0.3">
      <c r="AE6321" s="71"/>
    </row>
    <row r="6322" spans="31:31" ht="15.75" x14ac:dyDescent="0.3">
      <c r="AE6322" s="71"/>
    </row>
    <row r="6323" spans="31:31" ht="15.75" x14ac:dyDescent="0.3">
      <c r="AE6323" s="71"/>
    </row>
    <row r="6324" spans="31:31" ht="15.75" x14ac:dyDescent="0.3">
      <c r="AE6324" s="71"/>
    </row>
    <row r="6325" spans="31:31" ht="15.75" x14ac:dyDescent="0.3">
      <c r="AE6325" s="71"/>
    </row>
    <row r="6326" spans="31:31" ht="15.75" x14ac:dyDescent="0.3">
      <c r="AE6326" s="71"/>
    </row>
    <row r="6327" spans="31:31" ht="15.75" x14ac:dyDescent="0.3">
      <c r="AE6327" s="71"/>
    </row>
    <row r="6328" spans="31:31" ht="15.75" x14ac:dyDescent="0.3">
      <c r="AE6328" s="71"/>
    </row>
    <row r="6329" spans="31:31" ht="15.75" x14ac:dyDescent="0.3">
      <c r="AE6329" s="71"/>
    </row>
    <row r="6330" spans="31:31" ht="15.75" x14ac:dyDescent="0.3">
      <c r="AE6330" s="71"/>
    </row>
    <row r="6331" spans="31:31" ht="15.75" x14ac:dyDescent="0.3">
      <c r="AE6331" s="71"/>
    </row>
    <row r="6332" spans="31:31" ht="15.75" x14ac:dyDescent="0.3">
      <c r="AE6332" s="71"/>
    </row>
    <row r="6333" spans="31:31" ht="15.75" x14ac:dyDescent="0.3">
      <c r="AE6333" s="71"/>
    </row>
    <row r="6334" spans="31:31" ht="15.75" x14ac:dyDescent="0.3">
      <c r="AE6334" s="71"/>
    </row>
    <row r="6335" spans="31:31" ht="15.75" x14ac:dyDescent="0.3">
      <c r="AE6335" s="71"/>
    </row>
    <row r="6336" spans="31:31" ht="15.75" x14ac:dyDescent="0.3">
      <c r="AE6336" s="71"/>
    </row>
    <row r="6337" spans="31:31" ht="15.75" x14ac:dyDescent="0.3">
      <c r="AE6337" s="71"/>
    </row>
    <row r="6338" spans="31:31" ht="15.75" x14ac:dyDescent="0.3">
      <c r="AE6338" s="71"/>
    </row>
    <row r="6339" spans="31:31" ht="15.75" x14ac:dyDescent="0.3">
      <c r="AE6339" s="71"/>
    </row>
    <row r="6340" spans="31:31" ht="15.75" x14ac:dyDescent="0.3">
      <c r="AE6340" s="71"/>
    </row>
    <row r="6341" spans="31:31" ht="15.75" x14ac:dyDescent="0.3">
      <c r="AE6341" s="71"/>
    </row>
    <row r="6342" spans="31:31" ht="15.75" x14ac:dyDescent="0.3">
      <c r="AE6342" s="71"/>
    </row>
    <row r="6343" spans="31:31" ht="15.75" x14ac:dyDescent="0.3">
      <c r="AE6343" s="71"/>
    </row>
    <row r="6344" spans="31:31" ht="15.75" x14ac:dyDescent="0.3">
      <c r="AE6344" s="71"/>
    </row>
    <row r="6345" spans="31:31" ht="15.75" x14ac:dyDescent="0.3">
      <c r="AE6345" s="71"/>
    </row>
    <row r="6346" spans="31:31" ht="15.75" x14ac:dyDescent="0.3">
      <c r="AE6346" s="71"/>
    </row>
    <row r="6347" spans="31:31" ht="15.75" x14ac:dyDescent="0.3">
      <c r="AE6347" s="71"/>
    </row>
    <row r="6348" spans="31:31" ht="15.75" x14ac:dyDescent="0.3">
      <c r="AE6348" s="71"/>
    </row>
    <row r="6349" spans="31:31" ht="15.75" x14ac:dyDescent="0.3">
      <c r="AE6349" s="71"/>
    </row>
    <row r="6350" spans="31:31" ht="15.75" x14ac:dyDescent="0.3">
      <c r="AE6350" s="71"/>
    </row>
    <row r="6351" spans="31:31" ht="15.75" x14ac:dyDescent="0.3">
      <c r="AE6351" s="71"/>
    </row>
    <row r="6352" spans="31:31" ht="15.75" x14ac:dyDescent="0.3">
      <c r="AE6352" s="71"/>
    </row>
    <row r="6353" spans="31:31" ht="15.75" x14ac:dyDescent="0.3">
      <c r="AE6353" s="71"/>
    </row>
    <row r="6354" spans="31:31" ht="15.75" x14ac:dyDescent="0.3">
      <c r="AE6354" s="71"/>
    </row>
    <row r="6355" spans="31:31" ht="15.75" x14ac:dyDescent="0.3">
      <c r="AE6355" s="71"/>
    </row>
    <row r="6356" spans="31:31" ht="15.75" x14ac:dyDescent="0.3">
      <c r="AE6356" s="71"/>
    </row>
    <row r="6357" spans="31:31" ht="15.75" x14ac:dyDescent="0.3">
      <c r="AE6357" s="71"/>
    </row>
    <row r="6358" spans="31:31" ht="15.75" x14ac:dyDescent="0.3">
      <c r="AE6358" s="71"/>
    </row>
    <row r="6359" spans="31:31" ht="15.75" x14ac:dyDescent="0.3">
      <c r="AE6359" s="71"/>
    </row>
    <row r="6360" spans="31:31" ht="15.75" x14ac:dyDescent="0.3">
      <c r="AE6360" s="71"/>
    </row>
    <row r="6361" spans="31:31" ht="15.75" x14ac:dyDescent="0.3">
      <c r="AE6361" s="71"/>
    </row>
    <row r="6362" spans="31:31" ht="15.75" x14ac:dyDescent="0.3">
      <c r="AE6362" s="71"/>
    </row>
    <row r="6363" spans="31:31" ht="15.75" x14ac:dyDescent="0.3">
      <c r="AE6363" s="71"/>
    </row>
    <row r="6364" spans="31:31" ht="15.75" x14ac:dyDescent="0.3">
      <c r="AE6364" s="71"/>
    </row>
    <row r="6365" spans="31:31" ht="15.75" x14ac:dyDescent="0.3">
      <c r="AE6365" s="71"/>
    </row>
    <row r="6366" spans="31:31" ht="15.75" x14ac:dyDescent="0.3">
      <c r="AE6366" s="71"/>
    </row>
    <row r="6367" spans="31:31" ht="15.75" x14ac:dyDescent="0.3">
      <c r="AE6367" s="71"/>
    </row>
    <row r="6368" spans="31:31" ht="15.75" x14ac:dyDescent="0.3">
      <c r="AE6368" s="71"/>
    </row>
    <row r="6369" spans="31:31" ht="15.75" x14ac:dyDescent="0.3">
      <c r="AE6369" s="71"/>
    </row>
    <row r="6370" spans="31:31" ht="15.75" x14ac:dyDescent="0.3">
      <c r="AE6370" s="71"/>
    </row>
    <row r="6371" spans="31:31" ht="15.75" x14ac:dyDescent="0.3">
      <c r="AE6371" s="71"/>
    </row>
    <row r="6372" spans="31:31" ht="15.75" x14ac:dyDescent="0.3">
      <c r="AE6372" s="71"/>
    </row>
    <row r="6373" spans="31:31" ht="15.75" x14ac:dyDescent="0.3">
      <c r="AE6373" s="71"/>
    </row>
    <row r="6374" spans="31:31" ht="15.75" x14ac:dyDescent="0.3">
      <c r="AE6374" s="71"/>
    </row>
    <row r="6375" spans="31:31" ht="15.75" x14ac:dyDescent="0.3">
      <c r="AE6375" s="71"/>
    </row>
    <row r="6376" spans="31:31" ht="15.75" x14ac:dyDescent="0.3">
      <c r="AE6376" s="71"/>
    </row>
    <row r="6377" spans="31:31" ht="15.75" x14ac:dyDescent="0.3">
      <c r="AE6377" s="71"/>
    </row>
    <row r="6378" spans="31:31" ht="15.75" x14ac:dyDescent="0.3">
      <c r="AE6378" s="71"/>
    </row>
    <row r="6379" spans="31:31" ht="15.75" x14ac:dyDescent="0.3">
      <c r="AE6379" s="71"/>
    </row>
    <row r="6380" spans="31:31" ht="15.75" x14ac:dyDescent="0.3">
      <c r="AE6380" s="71"/>
    </row>
    <row r="6381" spans="31:31" ht="15.75" x14ac:dyDescent="0.3">
      <c r="AE6381" s="71"/>
    </row>
    <row r="6382" spans="31:31" ht="15.75" x14ac:dyDescent="0.3">
      <c r="AE6382" s="71"/>
    </row>
    <row r="6383" spans="31:31" ht="15.75" x14ac:dyDescent="0.3">
      <c r="AE6383" s="71"/>
    </row>
    <row r="6384" spans="31:31" ht="15.75" x14ac:dyDescent="0.3">
      <c r="AE6384" s="71"/>
    </row>
    <row r="6385" spans="31:31" ht="15.75" x14ac:dyDescent="0.3">
      <c r="AE6385" s="71"/>
    </row>
    <row r="6386" spans="31:31" ht="15.75" x14ac:dyDescent="0.3">
      <c r="AE6386" s="71"/>
    </row>
    <row r="6387" spans="31:31" ht="15.75" x14ac:dyDescent="0.3">
      <c r="AE6387" s="71"/>
    </row>
    <row r="6388" spans="31:31" ht="15.75" x14ac:dyDescent="0.3">
      <c r="AE6388" s="71"/>
    </row>
    <row r="6389" spans="31:31" ht="15.75" x14ac:dyDescent="0.3">
      <c r="AE6389" s="71"/>
    </row>
    <row r="6390" spans="31:31" ht="15.75" x14ac:dyDescent="0.3">
      <c r="AE6390" s="71"/>
    </row>
    <row r="6391" spans="31:31" ht="15.75" x14ac:dyDescent="0.3">
      <c r="AE6391" s="71"/>
    </row>
    <row r="6392" spans="31:31" ht="15.75" x14ac:dyDescent="0.3">
      <c r="AE6392" s="71"/>
    </row>
    <row r="6393" spans="31:31" ht="15.75" x14ac:dyDescent="0.3">
      <c r="AE6393" s="71"/>
    </row>
    <row r="6394" spans="31:31" ht="15.75" x14ac:dyDescent="0.3">
      <c r="AE6394" s="71"/>
    </row>
    <row r="6395" spans="31:31" ht="15.75" x14ac:dyDescent="0.3">
      <c r="AE6395" s="71"/>
    </row>
    <row r="6396" spans="31:31" ht="15.75" x14ac:dyDescent="0.3">
      <c r="AE6396" s="71"/>
    </row>
    <row r="6397" spans="31:31" ht="15.75" x14ac:dyDescent="0.3">
      <c r="AE6397" s="71"/>
    </row>
    <row r="6398" spans="31:31" ht="15.75" x14ac:dyDescent="0.3">
      <c r="AE6398" s="71"/>
    </row>
    <row r="6399" spans="31:31" ht="15.75" x14ac:dyDescent="0.3">
      <c r="AE6399" s="71"/>
    </row>
    <row r="6400" spans="31:31" ht="15.75" x14ac:dyDescent="0.3">
      <c r="AE6400" s="71"/>
    </row>
    <row r="6401" spans="31:31" ht="15.75" x14ac:dyDescent="0.3">
      <c r="AE6401" s="71"/>
    </row>
    <row r="6402" spans="31:31" ht="15.75" x14ac:dyDescent="0.3">
      <c r="AE6402" s="71"/>
    </row>
    <row r="6403" spans="31:31" ht="15.75" x14ac:dyDescent="0.3">
      <c r="AE6403" s="71"/>
    </row>
    <row r="6404" spans="31:31" ht="15.75" x14ac:dyDescent="0.3">
      <c r="AE6404" s="71"/>
    </row>
    <row r="6405" spans="31:31" ht="15.75" x14ac:dyDescent="0.3">
      <c r="AE6405" s="71"/>
    </row>
    <row r="6406" spans="31:31" ht="15.75" x14ac:dyDescent="0.3">
      <c r="AE6406" s="71"/>
    </row>
    <row r="6407" spans="31:31" ht="15.75" x14ac:dyDescent="0.3">
      <c r="AE6407" s="71"/>
    </row>
    <row r="6408" spans="31:31" ht="15.75" x14ac:dyDescent="0.3">
      <c r="AE6408" s="71"/>
    </row>
    <row r="6409" spans="31:31" ht="15.75" x14ac:dyDescent="0.3">
      <c r="AE6409" s="71"/>
    </row>
    <row r="6410" spans="31:31" ht="15.75" x14ac:dyDescent="0.3">
      <c r="AE6410" s="71"/>
    </row>
    <row r="6411" spans="31:31" ht="15.75" x14ac:dyDescent="0.3">
      <c r="AE6411" s="71"/>
    </row>
    <row r="6412" spans="31:31" ht="15.75" x14ac:dyDescent="0.3">
      <c r="AE6412" s="71"/>
    </row>
    <row r="6413" spans="31:31" ht="15.75" x14ac:dyDescent="0.3">
      <c r="AE6413" s="71"/>
    </row>
    <row r="6414" spans="31:31" ht="15.75" x14ac:dyDescent="0.3">
      <c r="AE6414" s="71"/>
    </row>
    <row r="6415" spans="31:31" ht="15.75" x14ac:dyDescent="0.3">
      <c r="AE6415" s="71"/>
    </row>
    <row r="6416" spans="31:31" ht="15.75" x14ac:dyDescent="0.3">
      <c r="AE6416" s="71"/>
    </row>
    <row r="6417" spans="31:31" ht="15.75" x14ac:dyDescent="0.3">
      <c r="AE6417" s="71"/>
    </row>
    <row r="6418" spans="31:31" ht="15.75" x14ac:dyDescent="0.3">
      <c r="AE6418" s="71"/>
    </row>
    <row r="6419" spans="31:31" ht="15.75" x14ac:dyDescent="0.3">
      <c r="AE6419" s="71"/>
    </row>
    <row r="6420" spans="31:31" ht="15.75" x14ac:dyDescent="0.3">
      <c r="AE6420" s="71"/>
    </row>
    <row r="6421" spans="31:31" ht="15.75" x14ac:dyDescent="0.3">
      <c r="AE6421" s="71"/>
    </row>
    <row r="6422" spans="31:31" ht="15.75" x14ac:dyDescent="0.3">
      <c r="AE6422" s="71"/>
    </row>
    <row r="6423" spans="31:31" ht="15.75" x14ac:dyDescent="0.3">
      <c r="AE6423" s="71"/>
    </row>
    <row r="6424" spans="31:31" ht="15.75" x14ac:dyDescent="0.3">
      <c r="AE6424" s="71"/>
    </row>
    <row r="6425" spans="31:31" ht="15.75" x14ac:dyDescent="0.3">
      <c r="AE6425" s="71"/>
    </row>
    <row r="6426" spans="31:31" ht="15.75" x14ac:dyDescent="0.3">
      <c r="AE6426" s="71"/>
    </row>
    <row r="6427" spans="31:31" ht="15.75" x14ac:dyDescent="0.3">
      <c r="AE6427" s="71"/>
    </row>
    <row r="6428" spans="31:31" ht="15.75" x14ac:dyDescent="0.3">
      <c r="AE6428" s="71"/>
    </row>
    <row r="6429" spans="31:31" ht="15.75" x14ac:dyDescent="0.3">
      <c r="AE6429" s="71"/>
    </row>
    <row r="6430" spans="31:31" ht="15.75" x14ac:dyDescent="0.3">
      <c r="AE6430" s="71"/>
    </row>
    <row r="6431" spans="31:31" ht="15.75" x14ac:dyDescent="0.3">
      <c r="AE6431" s="71"/>
    </row>
    <row r="6432" spans="31:31" ht="15.75" x14ac:dyDescent="0.3">
      <c r="AE6432" s="71"/>
    </row>
    <row r="6433" spans="31:31" ht="15.75" x14ac:dyDescent="0.3">
      <c r="AE6433" s="71"/>
    </row>
    <row r="6434" spans="31:31" ht="15.75" x14ac:dyDescent="0.3">
      <c r="AE6434" s="71"/>
    </row>
    <row r="6435" spans="31:31" ht="15.75" x14ac:dyDescent="0.3">
      <c r="AE6435" s="71"/>
    </row>
    <row r="6436" spans="31:31" ht="15.75" x14ac:dyDescent="0.3">
      <c r="AE6436" s="71"/>
    </row>
    <row r="6437" spans="31:31" ht="15.75" x14ac:dyDescent="0.3">
      <c r="AE6437" s="71"/>
    </row>
    <row r="6438" spans="31:31" ht="15.75" x14ac:dyDescent="0.3">
      <c r="AE6438" s="71"/>
    </row>
    <row r="6439" spans="31:31" ht="15.75" x14ac:dyDescent="0.3">
      <c r="AE6439" s="71"/>
    </row>
    <row r="6440" spans="31:31" ht="15.75" x14ac:dyDescent="0.3">
      <c r="AE6440" s="71"/>
    </row>
    <row r="6441" spans="31:31" ht="15.75" x14ac:dyDescent="0.3">
      <c r="AE6441" s="71"/>
    </row>
    <row r="6442" spans="31:31" ht="15.75" x14ac:dyDescent="0.3">
      <c r="AE6442" s="71"/>
    </row>
    <row r="6443" spans="31:31" ht="15.75" x14ac:dyDescent="0.3">
      <c r="AE6443" s="71"/>
    </row>
    <row r="6444" spans="31:31" ht="15.75" x14ac:dyDescent="0.3">
      <c r="AE6444" s="71"/>
    </row>
    <row r="6445" spans="31:31" ht="15.75" x14ac:dyDescent="0.3">
      <c r="AE6445" s="71"/>
    </row>
    <row r="6446" spans="31:31" ht="15.75" x14ac:dyDescent="0.3">
      <c r="AE6446" s="71"/>
    </row>
    <row r="6447" spans="31:31" ht="15.75" x14ac:dyDescent="0.3">
      <c r="AE6447" s="71"/>
    </row>
    <row r="6448" spans="31:31" ht="15.75" x14ac:dyDescent="0.3">
      <c r="AE6448" s="71"/>
    </row>
    <row r="6449" spans="31:31" ht="15.75" x14ac:dyDescent="0.3">
      <c r="AE6449" s="71"/>
    </row>
    <row r="6450" spans="31:31" ht="15.75" x14ac:dyDescent="0.3">
      <c r="AE6450" s="71"/>
    </row>
    <row r="6451" spans="31:31" ht="15.75" x14ac:dyDescent="0.3">
      <c r="AE6451" s="71"/>
    </row>
    <row r="6452" spans="31:31" ht="15.75" x14ac:dyDescent="0.3">
      <c r="AE6452" s="71"/>
    </row>
    <row r="6453" spans="31:31" ht="15.75" x14ac:dyDescent="0.3">
      <c r="AE6453" s="71"/>
    </row>
    <row r="6454" spans="31:31" ht="15.75" x14ac:dyDescent="0.3">
      <c r="AE6454" s="71"/>
    </row>
    <row r="6455" spans="31:31" ht="15.75" x14ac:dyDescent="0.3">
      <c r="AE6455" s="71"/>
    </row>
    <row r="6456" spans="31:31" ht="15.75" x14ac:dyDescent="0.3">
      <c r="AE6456" s="71"/>
    </row>
    <row r="6457" spans="31:31" ht="15.75" x14ac:dyDescent="0.3">
      <c r="AE6457" s="71"/>
    </row>
    <row r="6458" spans="31:31" ht="15.75" x14ac:dyDescent="0.3">
      <c r="AE6458" s="71"/>
    </row>
    <row r="6459" spans="31:31" ht="15.75" x14ac:dyDescent="0.3">
      <c r="AE6459" s="71"/>
    </row>
    <row r="6460" spans="31:31" ht="15.75" x14ac:dyDescent="0.3">
      <c r="AE6460" s="71"/>
    </row>
    <row r="6461" spans="31:31" ht="15.75" x14ac:dyDescent="0.3">
      <c r="AE6461" s="71"/>
    </row>
    <row r="6462" spans="31:31" ht="15.75" x14ac:dyDescent="0.3">
      <c r="AE6462" s="71"/>
    </row>
    <row r="6463" spans="31:31" ht="15.75" x14ac:dyDescent="0.3">
      <c r="AE6463" s="71"/>
    </row>
    <row r="6464" spans="31:31" ht="15.75" x14ac:dyDescent="0.3">
      <c r="AE6464" s="71"/>
    </row>
    <row r="6465" spans="31:31" ht="15.75" x14ac:dyDescent="0.3">
      <c r="AE6465" s="71"/>
    </row>
    <row r="6466" spans="31:31" ht="15.75" x14ac:dyDescent="0.3">
      <c r="AE6466" s="71"/>
    </row>
    <row r="6467" spans="31:31" ht="15.75" x14ac:dyDescent="0.3">
      <c r="AE6467" s="71"/>
    </row>
    <row r="6468" spans="31:31" ht="15.75" x14ac:dyDescent="0.3">
      <c r="AE6468" s="71"/>
    </row>
    <row r="6469" spans="31:31" ht="15.75" x14ac:dyDescent="0.3">
      <c r="AE6469" s="71"/>
    </row>
    <row r="6470" spans="31:31" ht="15.75" x14ac:dyDescent="0.3">
      <c r="AE6470" s="71"/>
    </row>
    <row r="6471" spans="31:31" ht="15.75" x14ac:dyDescent="0.3">
      <c r="AE6471" s="71"/>
    </row>
    <row r="6472" spans="31:31" ht="15.75" x14ac:dyDescent="0.3">
      <c r="AE6472" s="71"/>
    </row>
    <row r="6473" spans="31:31" ht="15.75" x14ac:dyDescent="0.3">
      <c r="AE6473" s="71"/>
    </row>
    <row r="6474" spans="31:31" ht="15.75" x14ac:dyDescent="0.3">
      <c r="AE6474" s="71"/>
    </row>
    <row r="6475" spans="31:31" ht="15.75" x14ac:dyDescent="0.3">
      <c r="AE6475" s="71"/>
    </row>
    <row r="6476" spans="31:31" ht="15.75" x14ac:dyDescent="0.3">
      <c r="AE6476" s="71"/>
    </row>
    <row r="6477" spans="31:31" ht="15.75" x14ac:dyDescent="0.3">
      <c r="AE6477" s="71"/>
    </row>
    <row r="6478" spans="31:31" ht="15.75" x14ac:dyDescent="0.3">
      <c r="AE6478" s="71"/>
    </row>
    <row r="6479" spans="31:31" ht="15.75" x14ac:dyDescent="0.3">
      <c r="AE6479" s="71"/>
    </row>
    <row r="6480" spans="31:31" ht="15.75" x14ac:dyDescent="0.3">
      <c r="AE6480" s="71"/>
    </row>
    <row r="6481" spans="31:31" ht="15.75" x14ac:dyDescent="0.3">
      <c r="AE6481" s="71"/>
    </row>
    <row r="6482" spans="31:31" ht="15.75" x14ac:dyDescent="0.3">
      <c r="AE6482" s="71"/>
    </row>
    <row r="6483" spans="31:31" ht="15.75" x14ac:dyDescent="0.3">
      <c r="AE6483" s="71"/>
    </row>
    <row r="6484" spans="31:31" ht="15.75" x14ac:dyDescent="0.3">
      <c r="AE6484" s="71"/>
    </row>
    <row r="6485" spans="31:31" ht="15.75" x14ac:dyDescent="0.3">
      <c r="AE6485" s="71"/>
    </row>
    <row r="6486" spans="31:31" ht="15.75" x14ac:dyDescent="0.3">
      <c r="AE6486" s="71"/>
    </row>
    <row r="6487" spans="31:31" ht="15.75" x14ac:dyDescent="0.3">
      <c r="AE6487" s="71"/>
    </row>
    <row r="6488" spans="31:31" ht="15.75" x14ac:dyDescent="0.3">
      <c r="AE6488" s="71"/>
    </row>
    <row r="6489" spans="31:31" ht="15.75" x14ac:dyDescent="0.3">
      <c r="AE6489" s="71"/>
    </row>
    <row r="6490" spans="31:31" ht="15.75" x14ac:dyDescent="0.3">
      <c r="AE6490" s="71"/>
    </row>
    <row r="6491" spans="31:31" ht="15.75" x14ac:dyDescent="0.3">
      <c r="AE6491" s="71"/>
    </row>
    <row r="6492" spans="31:31" ht="15.75" x14ac:dyDescent="0.3">
      <c r="AE6492" s="71"/>
    </row>
    <row r="6493" spans="31:31" ht="15.75" x14ac:dyDescent="0.3">
      <c r="AE6493" s="71"/>
    </row>
    <row r="6494" spans="31:31" ht="15.75" x14ac:dyDescent="0.3">
      <c r="AE6494" s="71"/>
    </row>
    <row r="6495" spans="31:31" ht="15.75" x14ac:dyDescent="0.3">
      <c r="AE6495" s="71"/>
    </row>
    <row r="6496" spans="31:31" ht="15.75" x14ac:dyDescent="0.3">
      <c r="AE6496" s="71"/>
    </row>
    <row r="6497" spans="31:31" ht="15.75" x14ac:dyDescent="0.3">
      <c r="AE6497" s="71"/>
    </row>
    <row r="6498" spans="31:31" ht="15.75" x14ac:dyDescent="0.3">
      <c r="AE6498" s="71"/>
    </row>
    <row r="6499" spans="31:31" ht="15.75" x14ac:dyDescent="0.3">
      <c r="AE6499" s="71"/>
    </row>
    <row r="6500" spans="31:31" ht="15.75" x14ac:dyDescent="0.3">
      <c r="AE6500" s="71"/>
    </row>
    <row r="6501" spans="31:31" ht="15.75" x14ac:dyDescent="0.3">
      <c r="AE6501" s="71"/>
    </row>
    <row r="6502" spans="31:31" ht="15.75" x14ac:dyDescent="0.3">
      <c r="AE6502" s="71"/>
    </row>
    <row r="6503" spans="31:31" ht="15.75" x14ac:dyDescent="0.3">
      <c r="AE6503" s="71"/>
    </row>
    <row r="6504" spans="31:31" ht="15.75" x14ac:dyDescent="0.3">
      <c r="AE6504" s="71"/>
    </row>
    <row r="6505" spans="31:31" ht="15.75" x14ac:dyDescent="0.3">
      <c r="AE6505" s="71"/>
    </row>
    <row r="6506" spans="31:31" ht="15.75" x14ac:dyDescent="0.3">
      <c r="AE6506" s="71"/>
    </row>
    <row r="6507" spans="31:31" ht="15.75" x14ac:dyDescent="0.3">
      <c r="AE6507" s="71"/>
    </row>
    <row r="6508" spans="31:31" ht="15.75" x14ac:dyDescent="0.3">
      <c r="AE6508" s="71"/>
    </row>
    <row r="6509" spans="31:31" ht="15.75" x14ac:dyDescent="0.3">
      <c r="AE6509" s="71"/>
    </row>
    <row r="6510" spans="31:31" ht="15.75" x14ac:dyDescent="0.3">
      <c r="AE6510" s="71"/>
    </row>
    <row r="6511" spans="31:31" ht="15.75" x14ac:dyDescent="0.3">
      <c r="AE6511" s="71"/>
    </row>
    <row r="6512" spans="31:31" ht="15.75" x14ac:dyDescent="0.3">
      <c r="AE6512" s="71"/>
    </row>
    <row r="6513" spans="31:31" ht="15.75" x14ac:dyDescent="0.3">
      <c r="AE6513" s="71"/>
    </row>
    <row r="6514" spans="31:31" ht="15.75" x14ac:dyDescent="0.3">
      <c r="AE6514" s="71"/>
    </row>
    <row r="6515" spans="31:31" ht="15.75" x14ac:dyDescent="0.3">
      <c r="AE6515" s="71"/>
    </row>
    <row r="6516" spans="31:31" ht="15.75" x14ac:dyDescent="0.3">
      <c r="AE6516" s="71"/>
    </row>
    <row r="6517" spans="31:31" ht="15.75" x14ac:dyDescent="0.3">
      <c r="AE6517" s="71"/>
    </row>
    <row r="6518" spans="31:31" ht="15.75" x14ac:dyDescent="0.3">
      <c r="AE6518" s="71"/>
    </row>
    <row r="6519" spans="31:31" ht="15.75" x14ac:dyDescent="0.3">
      <c r="AE6519" s="71"/>
    </row>
    <row r="6520" spans="31:31" ht="15.75" x14ac:dyDescent="0.3">
      <c r="AE6520" s="71"/>
    </row>
    <row r="6521" spans="31:31" ht="15.75" x14ac:dyDescent="0.3">
      <c r="AE6521" s="71"/>
    </row>
    <row r="6522" spans="31:31" ht="15.75" x14ac:dyDescent="0.3">
      <c r="AE6522" s="71"/>
    </row>
    <row r="6523" spans="31:31" ht="15.75" x14ac:dyDescent="0.3">
      <c r="AE6523" s="71"/>
    </row>
    <row r="6524" spans="31:31" ht="15.75" x14ac:dyDescent="0.3">
      <c r="AE6524" s="71"/>
    </row>
    <row r="6525" spans="31:31" ht="15.75" x14ac:dyDescent="0.3">
      <c r="AE6525" s="71"/>
    </row>
    <row r="6526" spans="31:31" ht="15.75" x14ac:dyDescent="0.3">
      <c r="AE6526" s="71"/>
    </row>
    <row r="6527" spans="31:31" ht="15.75" x14ac:dyDescent="0.3">
      <c r="AE6527" s="71"/>
    </row>
    <row r="6528" spans="31:31" ht="15.75" x14ac:dyDescent="0.3">
      <c r="AE6528" s="71"/>
    </row>
    <row r="6529" spans="31:31" ht="15.75" x14ac:dyDescent="0.3">
      <c r="AE6529" s="71"/>
    </row>
    <row r="6530" spans="31:31" ht="15.75" x14ac:dyDescent="0.3">
      <c r="AE6530" s="71"/>
    </row>
    <row r="6531" spans="31:31" ht="15.75" x14ac:dyDescent="0.3">
      <c r="AE6531" s="71"/>
    </row>
    <row r="6532" spans="31:31" ht="15.75" x14ac:dyDescent="0.3">
      <c r="AE6532" s="71"/>
    </row>
    <row r="6533" spans="31:31" ht="15.75" x14ac:dyDescent="0.3">
      <c r="AE6533" s="71"/>
    </row>
    <row r="6534" spans="31:31" ht="15.75" x14ac:dyDescent="0.3">
      <c r="AE6534" s="71"/>
    </row>
    <row r="6535" spans="31:31" ht="15.75" x14ac:dyDescent="0.3">
      <c r="AE6535" s="71"/>
    </row>
    <row r="6536" spans="31:31" ht="15.75" x14ac:dyDescent="0.3">
      <c r="AE6536" s="71"/>
    </row>
    <row r="6537" spans="31:31" ht="15.75" x14ac:dyDescent="0.3">
      <c r="AE6537" s="71"/>
    </row>
    <row r="6538" spans="31:31" ht="15.75" x14ac:dyDescent="0.3">
      <c r="AE6538" s="71"/>
    </row>
    <row r="6539" spans="31:31" ht="15.75" x14ac:dyDescent="0.3">
      <c r="AE6539" s="71"/>
    </row>
    <row r="6540" spans="31:31" ht="15.75" x14ac:dyDescent="0.3">
      <c r="AE6540" s="71"/>
    </row>
    <row r="6541" spans="31:31" ht="15.75" x14ac:dyDescent="0.3">
      <c r="AE6541" s="71"/>
    </row>
    <row r="6542" spans="31:31" ht="15.75" x14ac:dyDescent="0.3">
      <c r="AE6542" s="71"/>
    </row>
    <row r="6543" spans="31:31" ht="15.75" x14ac:dyDescent="0.3">
      <c r="AE6543" s="71"/>
    </row>
    <row r="6544" spans="31:31" ht="15.75" x14ac:dyDescent="0.3">
      <c r="AE6544" s="71"/>
    </row>
    <row r="6545" spans="31:31" ht="15.75" x14ac:dyDescent="0.3">
      <c r="AE6545" s="71"/>
    </row>
    <row r="6546" spans="31:31" ht="15.75" x14ac:dyDescent="0.3">
      <c r="AE6546" s="71"/>
    </row>
    <row r="6547" spans="31:31" ht="15.75" x14ac:dyDescent="0.3">
      <c r="AE6547" s="71"/>
    </row>
    <row r="6548" spans="31:31" ht="15.75" x14ac:dyDescent="0.3">
      <c r="AE6548" s="71"/>
    </row>
    <row r="6549" spans="31:31" ht="15.75" x14ac:dyDescent="0.3">
      <c r="AE6549" s="71"/>
    </row>
    <row r="6550" spans="31:31" ht="15.75" x14ac:dyDescent="0.3">
      <c r="AE6550" s="71"/>
    </row>
    <row r="6551" spans="31:31" ht="15.75" x14ac:dyDescent="0.3">
      <c r="AE6551" s="71"/>
    </row>
    <row r="6552" spans="31:31" ht="15.75" x14ac:dyDescent="0.3">
      <c r="AE6552" s="71"/>
    </row>
    <row r="6553" spans="31:31" ht="15.75" x14ac:dyDescent="0.3">
      <c r="AE6553" s="71"/>
    </row>
    <row r="6554" spans="31:31" ht="15.75" x14ac:dyDescent="0.3">
      <c r="AE6554" s="71"/>
    </row>
    <row r="6555" spans="31:31" ht="15.75" x14ac:dyDescent="0.3">
      <c r="AE6555" s="71"/>
    </row>
    <row r="6556" spans="31:31" ht="15.75" x14ac:dyDescent="0.3">
      <c r="AE6556" s="71"/>
    </row>
    <row r="6557" spans="31:31" ht="15.75" x14ac:dyDescent="0.3">
      <c r="AE6557" s="71"/>
    </row>
    <row r="6558" spans="31:31" ht="15.75" x14ac:dyDescent="0.3">
      <c r="AE6558" s="71"/>
    </row>
    <row r="6559" spans="31:31" ht="15.75" x14ac:dyDescent="0.3">
      <c r="AE6559" s="71"/>
    </row>
    <row r="6560" spans="31:31" ht="15.75" x14ac:dyDescent="0.3">
      <c r="AE6560" s="71"/>
    </row>
    <row r="6561" spans="31:31" ht="15.75" x14ac:dyDescent="0.3">
      <c r="AE6561" s="71"/>
    </row>
    <row r="6562" spans="31:31" ht="15.75" x14ac:dyDescent="0.3">
      <c r="AE6562" s="71"/>
    </row>
    <row r="6563" spans="31:31" ht="15.75" x14ac:dyDescent="0.3">
      <c r="AE6563" s="71"/>
    </row>
    <row r="6564" spans="31:31" ht="15.75" x14ac:dyDescent="0.3">
      <c r="AE6564" s="71"/>
    </row>
    <row r="6565" spans="31:31" ht="15.75" x14ac:dyDescent="0.3">
      <c r="AE6565" s="71"/>
    </row>
    <row r="6566" spans="31:31" ht="15.75" x14ac:dyDescent="0.3">
      <c r="AE6566" s="71"/>
    </row>
    <row r="6567" spans="31:31" ht="15.75" x14ac:dyDescent="0.3">
      <c r="AE6567" s="71"/>
    </row>
    <row r="6568" spans="31:31" ht="15.75" x14ac:dyDescent="0.3">
      <c r="AE6568" s="71"/>
    </row>
    <row r="6569" spans="31:31" ht="15.75" x14ac:dyDescent="0.3">
      <c r="AE6569" s="71"/>
    </row>
    <row r="6570" spans="31:31" ht="15.75" x14ac:dyDescent="0.3">
      <c r="AE6570" s="71"/>
    </row>
    <row r="6571" spans="31:31" ht="15.75" x14ac:dyDescent="0.3">
      <c r="AE6571" s="71"/>
    </row>
    <row r="6572" spans="31:31" ht="15.75" x14ac:dyDescent="0.3">
      <c r="AE6572" s="71"/>
    </row>
    <row r="6573" spans="31:31" ht="15.75" x14ac:dyDescent="0.3">
      <c r="AE6573" s="71"/>
    </row>
    <row r="6574" spans="31:31" ht="15.75" x14ac:dyDescent="0.3">
      <c r="AE6574" s="71"/>
    </row>
    <row r="6575" spans="31:31" ht="15.75" x14ac:dyDescent="0.3">
      <c r="AE6575" s="71"/>
    </row>
    <row r="6576" spans="31:31" ht="15.75" x14ac:dyDescent="0.3">
      <c r="AE6576" s="71"/>
    </row>
    <row r="6577" spans="31:31" ht="15.75" x14ac:dyDescent="0.3">
      <c r="AE6577" s="71"/>
    </row>
    <row r="6578" spans="31:31" ht="15.75" x14ac:dyDescent="0.3">
      <c r="AE6578" s="71"/>
    </row>
    <row r="6579" spans="31:31" ht="15.75" x14ac:dyDescent="0.3">
      <c r="AE6579" s="71"/>
    </row>
    <row r="6580" spans="31:31" ht="15.75" x14ac:dyDescent="0.3">
      <c r="AE6580" s="71"/>
    </row>
    <row r="6581" spans="31:31" ht="15.75" x14ac:dyDescent="0.3">
      <c r="AE6581" s="71"/>
    </row>
    <row r="6582" spans="31:31" ht="15.75" x14ac:dyDescent="0.3">
      <c r="AE6582" s="71"/>
    </row>
    <row r="6583" spans="31:31" ht="15.75" x14ac:dyDescent="0.3">
      <c r="AE6583" s="71"/>
    </row>
    <row r="6584" spans="31:31" ht="15.75" x14ac:dyDescent="0.3">
      <c r="AE6584" s="71"/>
    </row>
    <row r="6585" spans="31:31" ht="15.75" x14ac:dyDescent="0.3">
      <c r="AE6585" s="71"/>
    </row>
    <row r="6586" spans="31:31" ht="15.75" x14ac:dyDescent="0.3">
      <c r="AE6586" s="71"/>
    </row>
    <row r="6587" spans="31:31" ht="15.75" x14ac:dyDescent="0.3">
      <c r="AE6587" s="71"/>
    </row>
    <row r="6588" spans="31:31" ht="15.75" x14ac:dyDescent="0.3">
      <c r="AE6588" s="71"/>
    </row>
    <row r="6589" spans="31:31" ht="15.75" x14ac:dyDescent="0.3">
      <c r="AE6589" s="71"/>
    </row>
    <row r="6590" spans="31:31" ht="15.75" x14ac:dyDescent="0.3">
      <c r="AE6590" s="71"/>
    </row>
    <row r="6591" spans="31:31" ht="15.75" x14ac:dyDescent="0.3">
      <c r="AE6591" s="71"/>
    </row>
    <row r="6592" spans="31:31" ht="15.75" x14ac:dyDescent="0.3">
      <c r="AE6592" s="71"/>
    </row>
    <row r="6593" spans="31:31" ht="15.75" x14ac:dyDescent="0.3">
      <c r="AE6593" s="71"/>
    </row>
    <row r="6594" spans="31:31" ht="15.75" x14ac:dyDescent="0.3">
      <c r="AE6594" s="71"/>
    </row>
    <row r="6595" spans="31:31" ht="15.75" x14ac:dyDescent="0.3">
      <c r="AE6595" s="71"/>
    </row>
    <row r="6596" spans="31:31" ht="15.75" x14ac:dyDescent="0.3">
      <c r="AE6596" s="71"/>
    </row>
    <row r="6597" spans="31:31" ht="15.75" x14ac:dyDescent="0.3">
      <c r="AE6597" s="71"/>
    </row>
    <row r="6598" spans="31:31" ht="15.75" x14ac:dyDescent="0.3">
      <c r="AE6598" s="71"/>
    </row>
    <row r="6599" spans="31:31" ht="15.75" x14ac:dyDescent="0.3">
      <c r="AE6599" s="71"/>
    </row>
    <row r="6600" spans="31:31" ht="15.75" x14ac:dyDescent="0.3">
      <c r="AE6600" s="71"/>
    </row>
    <row r="6601" spans="31:31" ht="15.75" x14ac:dyDescent="0.3">
      <c r="AE6601" s="71"/>
    </row>
    <row r="6602" spans="31:31" ht="15.75" x14ac:dyDescent="0.3">
      <c r="AE6602" s="71"/>
    </row>
    <row r="6603" spans="31:31" ht="15.75" x14ac:dyDescent="0.3">
      <c r="AE6603" s="71"/>
    </row>
    <row r="6604" spans="31:31" ht="15.75" x14ac:dyDescent="0.3">
      <c r="AE6604" s="71"/>
    </row>
    <row r="6605" spans="31:31" ht="15.75" x14ac:dyDescent="0.3">
      <c r="AE6605" s="71"/>
    </row>
    <row r="6606" spans="31:31" ht="15.75" x14ac:dyDescent="0.3">
      <c r="AE6606" s="71"/>
    </row>
    <row r="6607" spans="31:31" ht="15.75" x14ac:dyDescent="0.3">
      <c r="AE6607" s="71"/>
    </row>
    <row r="6608" spans="31:31" ht="15.75" x14ac:dyDescent="0.3">
      <c r="AE6608" s="71"/>
    </row>
    <row r="6609" spans="31:31" ht="15.75" x14ac:dyDescent="0.3">
      <c r="AE6609" s="71"/>
    </row>
    <row r="6610" spans="31:31" ht="15.75" x14ac:dyDescent="0.3">
      <c r="AE6610" s="71"/>
    </row>
    <row r="6611" spans="31:31" ht="15.75" x14ac:dyDescent="0.3">
      <c r="AE6611" s="71"/>
    </row>
    <row r="6612" spans="31:31" ht="15.75" x14ac:dyDescent="0.3">
      <c r="AE6612" s="71"/>
    </row>
    <row r="6613" spans="31:31" ht="15.75" x14ac:dyDescent="0.3">
      <c r="AE6613" s="71"/>
    </row>
    <row r="6614" spans="31:31" ht="15.75" x14ac:dyDescent="0.3">
      <c r="AE6614" s="71"/>
    </row>
    <row r="6615" spans="31:31" ht="15.75" x14ac:dyDescent="0.3">
      <c r="AE6615" s="71"/>
    </row>
    <row r="6616" spans="31:31" ht="15.75" x14ac:dyDescent="0.3">
      <c r="AE6616" s="71"/>
    </row>
    <row r="6617" spans="31:31" ht="15.75" x14ac:dyDescent="0.3">
      <c r="AE6617" s="71"/>
    </row>
    <row r="6618" spans="31:31" ht="15.75" x14ac:dyDescent="0.3">
      <c r="AE6618" s="71"/>
    </row>
    <row r="6619" spans="31:31" ht="15.75" x14ac:dyDescent="0.3">
      <c r="AE6619" s="71"/>
    </row>
    <row r="6620" spans="31:31" ht="15.75" x14ac:dyDescent="0.3">
      <c r="AE6620" s="71"/>
    </row>
    <row r="6621" spans="31:31" ht="15.75" x14ac:dyDescent="0.3">
      <c r="AE6621" s="71"/>
    </row>
    <row r="6622" spans="31:31" ht="15.75" x14ac:dyDescent="0.3">
      <c r="AE6622" s="71"/>
    </row>
    <row r="6623" spans="31:31" ht="15.75" x14ac:dyDescent="0.3">
      <c r="AE6623" s="71"/>
    </row>
    <row r="6624" spans="31:31" ht="15.75" x14ac:dyDescent="0.3">
      <c r="AE6624" s="71"/>
    </row>
    <row r="6625" spans="31:31" ht="15.75" x14ac:dyDescent="0.3">
      <c r="AE6625" s="71"/>
    </row>
    <row r="6626" spans="31:31" ht="15.75" x14ac:dyDescent="0.3">
      <c r="AE6626" s="71"/>
    </row>
    <row r="6627" spans="31:31" ht="15.75" x14ac:dyDescent="0.3">
      <c r="AE6627" s="71"/>
    </row>
    <row r="6628" spans="31:31" ht="15.75" x14ac:dyDescent="0.3">
      <c r="AE6628" s="71"/>
    </row>
    <row r="6629" spans="31:31" ht="15.75" x14ac:dyDescent="0.3">
      <c r="AE6629" s="71"/>
    </row>
    <row r="6630" spans="31:31" ht="15.75" x14ac:dyDescent="0.3">
      <c r="AE6630" s="71"/>
    </row>
    <row r="6631" spans="31:31" ht="15.75" x14ac:dyDescent="0.3">
      <c r="AE6631" s="71"/>
    </row>
    <row r="6632" spans="31:31" ht="15.75" x14ac:dyDescent="0.3">
      <c r="AE6632" s="71"/>
    </row>
    <row r="6633" spans="31:31" ht="15.75" x14ac:dyDescent="0.3">
      <c r="AE6633" s="71"/>
    </row>
    <row r="6634" spans="31:31" ht="15.75" x14ac:dyDescent="0.3">
      <c r="AE6634" s="71"/>
    </row>
    <row r="6635" spans="31:31" ht="15.75" x14ac:dyDescent="0.3">
      <c r="AE6635" s="71"/>
    </row>
    <row r="6636" spans="31:31" ht="15.75" x14ac:dyDescent="0.3">
      <c r="AE6636" s="71"/>
    </row>
    <row r="6637" spans="31:31" ht="15.75" x14ac:dyDescent="0.3">
      <c r="AE6637" s="71"/>
    </row>
    <row r="6638" spans="31:31" ht="15.75" x14ac:dyDescent="0.3">
      <c r="AE6638" s="71"/>
    </row>
    <row r="6639" spans="31:31" ht="15.75" x14ac:dyDescent="0.3">
      <c r="AE6639" s="71"/>
    </row>
    <row r="6640" spans="31:31" ht="15.75" x14ac:dyDescent="0.3">
      <c r="AE6640" s="71"/>
    </row>
    <row r="6641" spans="31:31" ht="15.75" x14ac:dyDescent="0.3">
      <c r="AE6641" s="71"/>
    </row>
    <row r="6642" spans="31:31" ht="15.75" x14ac:dyDescent="0.3">
      <c r="AE6642" s="71"/>
    </row>
    <row r="6643" spans="31:31" ht="15.75" x14ac:dyDescent="0.3">
      <c r="AE6643" s="71"/>
    </row>
    <row r="6644" spans="31:31" ht="15.75" x14ac:dyDescent="0.3">
      <c r="AE6644" s="71"/>
    </row>
    <row r="6645" spans="31:31" ht="15.75" x14ac:dyDescent="0.3">
      <c r="AE6645" s="71"/>
    </row>
    <row r="6646" spans="31:31" ht="15.75" x14ac:dyDescent="0.3">
      <c r="AE6646" s="71"/>
    </row>
    <row r="6647" spans="31:31" ht="15.75" x14ac:dyDescent="0.3">
      <c r="AE6647" s="71"/>
    </row>
    <row r="6648" spans="31:31" ht="15.75" x14ac:dyDescent="0.3">
      <c r="AE6648" s="71"/>
    </row>
    <row r="6649" spans="31:31" ht="15.75" x14ac:dyDescent="0.3">
      <c r="AE6649" s="71"/>
    </row>
    <row r="6650" spans="31:31" ht="15.75" x14ac:dyDescent="0.3">
      <c r="AE6650" s="71"/>
    </row>
    <row r="6651" spans="31:31" ht="15.75" x14ac:dyDescent="0.3">
      <c r="AE6651" s="71"/>
    </row>
    <row r="6652" spans="31:31" ht="15.75" x14ac:dyDescent="0.3">
      <c r="AE6652" s="71"/>
    </row>
    <row r="6653" spans="31:31" ht="15.75" x14ac:dyDescent="0.3">
      <c r="AE6653" s="71"/>
    </row>
    <row r="6654" spans="31:31" ht="15.75" x14ac:dyDescent="0.3">
      <c r="AE6654" s="71"/>
    </row>
    <row r="6655" spans="31:31" ht="15.75" x14ac:dyDescent="0.3">
      <c r="AE6655" s="71"/>
    </row>
    <row r="6656" spans="31:31" ht="15.75" x14ac:dyDescent="0.3">
      <c r="AE6656" s="71"/>
    </row>
    <row r="6657" spans="31:31" ht="15.75" x14ac:dyDescent="0.3">
      <c r="AE6657" s="71"/>
    </row>
    <row r="6658" spans="31:31" ht="15.75" x14ac:dyDescent="0.3">
      <c r="AE6658" s="71"/>
    </row>
    <row r="6659" spans="31:31" ht="15.75" x14ac:dyDescent="0.3">
      <c r="AE6659" s="71"/>
    </row>
    <row r="6660" spans="31:31" ht="15.75" x14ac:dyDescent="0.3">
      <c r="AE6660" s="71"/>
    </row>
    <row r="6661" spans="31:31" ht="15.75" x14ac:dyDescent="0.3">
      <c r="AE6661" s="71"/>
    </row>
    <row r="6662" spans="31:31" ht="15.75" x14ac:dyDescent="0.3">
      <c r="AE6662" s="71"/>
    </row>
    <row r="6663" spans="31:31" ht="15.75" x14ac:dyDescent="0.3">
      <c r="AE6663" s="71"/>
    </row>
    <row r="6664" spans="31:31" ht="15.75" x14ac:dyDescent="0.3">
      <c r="AE6664" s="71"/>
    </row>
    <row r="6665" spans="31:31" ht="15.75" x14ac:dyDescent="0.3">
      <c r="AE6665" s="71"/>
    </row>
    <row r="6666" spans="31:31" ht="15.75" x14ac:dyDescent="0.3">
      <c r="AE6666" s="71"/>
    </row>
    <row r="6667" spans="31:31" ht="15.75" x14ac:dyDescent="0.3">
      <c r="AE6667" s="71"/>
    </row>
    <row r="6668" spans="31:31" ht="15.75" x14ac:dyDescent="0.3">
      <c r="AE6668" s="71"/>
    </row>
    <row r="6669" spans="31:31" ht="15.75" x14ac:dyDescent="0.3">
      <c r="AE6669" s="71"/>
    </row>
    <row r="6670" spans="31:31" ht="15.75" x14ac:dyDescent="0.3">
      <c r="AE6670" s="71"/>
    </row>
    <row r="6671" spans="31:31" ht="15.75" x14ac:dyDescent="0.3">
      <c r="AE6671" s="71"/>
    </row>
    <row r="6672" spans="31:31" ht="15.75" x14ac:dyDescent="0.3">
      <c r="AE6672" s="71"/>
    </row>
    <row r="6673" spans="31:31" ht="15.75" x14ac:dyDescent="0.3">
      <c r="AE6673" s="71"/>
    </row>
    <row r="6674" spans="31:31" ht="15.75" x14ac:dyDescent="0.3">
      <c r="AE6674" s="71"/>
    </row>
    <row r="6675" spans="31:31" ht="15.75" x14ac:dyDescent="0.3">
      <c r="AE6675" s="71"/>
    </row>
    <row r="6676" spans="31:31" ht="15.75" x14ac:dyDescent="0.3">
      <c r="AE6676" s="71"/>
    </row>
    <row r="6677" spans="31:31" ht="15.75" x14ac:dyDescent="0.3">
      <c r="AE6677" s="71"/>
    </row>
    <row r="6678" spans="31:31" ht="15.75" x14ac:dyDescent="0.3">
      <c r="AE6678" s="71"/>
    </row>
    <row r="6679" spans="31:31" ht="15.75" x14ac:dyDescent="0.3">
      <c r="AE6679" s="71"/>
    </row>
    <row r="6680" spans="31:31" ht="15.75" x14ac:dyDescent="0.3">
      <c r="AE6680" s="71"/>
    </row>
    <row r="6681" spans="31:31" ht="15.75" x14ac:dyDescent="0.3">
      <c r="AE6681" s="71"/>
    </row>
    <row r="6682" spans="31:31" ht="15.75" x14ac:dyDescent="0.3">
      <c r="AE6682" s="71"/>
    </row>
    <row r="6683" spans="31:31" ht="15.75" x14ac:dyDescent="0.3">
      <c r="AE6683" s="71"/>
    </row>
    <row r="6684" spans="31:31" ht="15.75" x14ac:dyDescent="0.3">
      <c r="AE6684" s="71"/>
    </row>
    <row r="6685" spans="31:31" ht="15.75" x14ac:dyDescent="0.3">
      <c r="AE6685" s="71"/>
    </row>
    <row r="6686" spans="31:31" ht="15.75" x14ac:dyDescent="0.3">
      <c r="AE6686" s="71"/>
    </row>
    <row r="6687" spans="31:31" ht="15.75" x14ac:dyDescent="0.3">
      <c r="AE6687" s="71"/>
    </row>
    <row r="6688" spans="31:31" ht="15.75" x14ac:dyDescent="0.3">
      <c r="AE6688" s="71"/>
    </row>
    <row r="6689" spans="31:31" ht="15.75" x14ac:dyDescent="0.3">
      <c r="AE6689" s="71"/>
    </row>
    <row r="6690" spans="31:31" ht="15.75" x14ac:dyDescent="0.3">
      <c r="AE6690" s="71"/>
    </row>
    <row r="6691" spans="31:31" ht="15.75" x14ac:dyDescent="0.3">
      <c r="AE6691" s="71"/>
    </row>
    <row r="6692" spans="31:31" ht="15.75" x14ac:dyDescent="0.3">
      <c r="AE6692" s="71"/>
    </row>
    <row r="6693" spans="31:31" ht="15.75" x14ac:dyDescent="0.3">
      <c r="AE6693" s="71"/>
    </row>
    <row r="6694" spans="31:31" ht="15.75" x14ac:dyDescent="0.3">
      <c r="AE6694" s="71"/>
    </row>
    <row r="6695" spans="31:31" ht="15.75" x14ac:dyDescent="0.3">
      <c r="AE6695" s="71"/>
    </row>
    <row r="6696" spans="31:31" ht="15.75" x14ac:dyDescent="0.3">
      <c r="AE6696" s="71"/>
    </row>
    <row r="6697" spans="31:31" ht="15.75" x14ac:dyDescent="0.3">
      <c r="AE6697" s="71"/>
    </row>
    <row r="6698" spans="31:31" ht="15.75" x14ac:dyDescent="0.3">
      <c r="AE6698" s="71"/>
    </row>
    <row r="6699" spans="31:31" ht="15.75" x14ac:dyDescent="0.3">
      <c r="AE6699" s="71"/>
    </row>
    <row r="6700" spans="31:31" ht="15.75" x14ac:dyDescent="0.3">
      <c r="AE6700" s="71"/>
    </row>
    <row r="6701" spans="31:31" ht="15.75" x14ac:dyDescent="0.3">
      <c r="AE6701" s="71"/>
    </row>
    <row r="6702" spans="31:31" ht="15.75" x14ac:dyDescent="0.3">
      <c r="AE6702" s="71"/>
    </row>
    <row r="6703" spans="31:31" ht="15.75" x14ac:dyDescent="0.3">
      <c r="AE6703" s="71"/>
    </row>
    <row r="6704" spans="31:31" ht="15.75" x14ac:dyDescent="0.3">
      <c r="AE6704" s="71"/>
    </row>
    <row r="6705" spans="31:31" ht="15.75" x14ac:dyDescent="0.3">
      <c r="AE6705" s="71"/>
    </row>
    <row r="6706" spans="31:31" ht="15.75" x14ac:dyDescent="0.3">
      <c r="AE6706" s="71"/>
    </row>
    <row r="6707" spans="31:31" ht="15.75" x14ac:dyDescent="0.3">
      <c r="AE6707" s="71"/>
    </row>
    <row r="6708" spans="31:31" ht="15.75" x14ac:dyDescent="0.3">
      <c r="AE6708" s="71"/>
    </row>
    <row r="6709" spans="31:31" ht="15.75" x14ac:dyDescent="0.3">
      <c r="AE6709" s="71"/>
    </row>
    <row r="6710" spans="31:31" ht="15.75" x14ac:dyDescent="0.3">
      <c r="AE6710" s="71"/>
    </row>
    <row r="6711" spans="31:31" ht="15.75" x14ac:dyDescent="0.3">
      <c r="AE6711" s="71"/>
    </row>
    <row r="6712" spans="31:31" ht="15.75" x14ac:dyDescent="0.3">
      <c r="AE6712" s="71"/>
    </row>
    <row r="6713" spans="31:31" ht="15.75" x14ac:dyDescent="0.3">
      <c r="AE6713" s="71"/>
    </row>
    <row r="6714" spans="31:31" ht="15.75" x14ac:dyDescent="0.3">
      <c r="AE6714" s="71"/>
    </row>
    <row r="6715" spans="31:31" ht="15.75" x14ac:dyDescent="0.3">
      <c r="AE6715" s="71"/>
    </row>
    <row r="6716" spans="31:31" ht="15.75" x14ac:dyDescent="0.3">
      <c r="AE6716" s="71"/>
    </row>
    <row r="6717" spans="31:31" ht="15.75" x14ac:dyDescent="0.3">
      <c r="AE6717" s="71"/>
    </row>
    <row r="6718" spans="31:31" ht="15.75" x14ac:dyDescent="0.3">
      <c r="AE6718" s="71"/>
    </row>
    <row r="6719" spans="31:31" ht="15.75" x14ac:dyDescent="0.3">
      <c r="AE6719" s="71"/>
    </row>
    <row r="6720" spans="31:31" ht="15.75" x14ac:dyDescent="0.3">
      <c r="AE6720" s="71"/>
    </row>
    <row r="6721" spans="31:31" ht="15.75" x14ac:dyDescent="0.3">
      <c r="AE6721" s="71"/>
    </row>
    <row r="6722" spans="31:31" ht="15.75" x14ac:dyDescent="0.3">
      <c r="AE6722" s="71"/>
    </row>
    <row r="6723" spans="31:31" ht="15.75" x14ac:dyDescent="0.3">
      <c r="AE6723" s="71"/>
    </row>
    <row r="6724" spans="31:31" ht="15.75" x14ac:dyDescent="0.3">
      <c r="AE6724" s="71"/>
    </row>
    <row r="6725" spans="31:31" ht="15.75" x14ac:dyDescent="0.3">
      <c r="AE6725" s="71"/>
    </row>
    <row r="6726" spans="31:31" ht="15.75" x14ac:dyDescent="0.3">
      <c r="AE6726" s="71"/>
    </row>
    <row r="6727" spans="31:31" ht="15.75" x14ac:dyDescent="0.3">
      <c r="AE6727" s="71"/>
    </row>
    <row r="6728" spans="31:31" ht="15.75" x14ac:dyDescent="0.3">
      <c r="AE6728" s="71"/>
    </row>
    <row r="6729" spans="31:31" ht="15.75" x14ac:dyDescent="0.3">
      <c r="AE6729" s="71"/>
    </row>
    <row r="6730" spans="31:31" ht="15.75" x14ac:dyDescent="0.3">
      <c r="AE6730" s="71"/>
    </row>
    <row r="6731" spans="31:31" ht="15.75" x14ac:dyDescent="0.3">
      <c r="AE6731" s="71"/>
    </row>
    <row r="6732" spans="31:31" ht="15.75" x14ac:dyDescent="0.3">
      <c r="AE6732" s="71"/>
    </row>
    <row r="6733" spans="31:31" ht="15.75" x14ac:dyDescent="0.3">
      <c r="AE6733" s="71"/>
    </row>
    <row r="6734" spans="31:31" ht="15.75" x14ac:dyDescent="0.3">
      <c r="AE6734" s="71"/>
    </row>
    <row r="6735" spans="31:31" ht="15.75" x14ac:dyDescent="0.3">
      <c r="AE6735" s="71"/>
    </row>
    <row r="6736" spans="31:31" ht="15.75" x14ac:dyDescent="0.3">
      <c r="AE6736" s="71"/>
    </row>
    <row r="6737" spans="31:31" ht="15.75" x14ac:dyDescent="0.3">
      <c r="AE6737" s="71"/>
    </row>
    <row r="6738" spans="31:31" ht="15.75" x14ac:dyDescent="0.3">
      <c r="AE6738" s="71"/>
    </row>
    <row r="6739" spans="31:31" ht="15.75" x14ac:dyDescent="0.3">
      <c r="AE6739" s="71"/>
    </row>
    <row r="6740" spans="31:31" ht="15.75" x14ac:dyDescent="0.3">
      <c r="AE6740" s="71"/>
    </row>
    <row r="6741" spans="31:31" ht="15.75" x14ac:dyDescent="0.3">
      <c r="AE6741" s="71"/>
    </row>
    <row r="6742" spans="31:31" ht="15.75" x14ac:dyDescent="0.3">
      <c r="AE6742" s="71"/>
    </row>
    <row r="6743" spans="31:31" ht="15.75" x14ac:dyDescent="0.3">
      <c r="AE6743" s="71"/>
    </row>
    <row r="6744" spans="31:31" ht="15.75" x14ac:dyDescent="0.3">
      <c r="AE6744" s="71"/>
    </row>
    <row r="6745" spans="31:31" ht="15.75" x14ac:dyDescent="0.3">
      <c r="AE6745" s="71"/>
    </row>
    <row r="6746" spans="31:31" ht="15.75" x14ac:dyDescent="0.3">
      <c r="AE6746" s="71"/>
    </row>
    <row r="6747" spans="31:31" ht="15.75" x14ac:dyDescent="0.3">
      <c r="AE6747" s="71"/>
    </row>
    <row r="6748" spans="31:31" ht="15.75" x14ac:dyDescent="0.3">
      <c r="AE6748" s="71"/>
    </row>
    <row r="6749" spans="31:31" ht="15.75" x14ac:dyDescent="0.3">
      <c r="AE6749" s="71"/>
    </row>
    <row r="6750" spans="31:31" ht="15.75" x14ac:dyDescent="0.3">
      <c r="AE6750" s="71"/>
    </row>
    <row r="6751" spans="31:31" ht="15.75" x14ac:dyDescent="0.3">
      <c r="AE6751" s="71"/>
    </row>
    <row r="6752" spans="31:31" ht="15.75" x14ac:dyDescent="0.3">
      <c r="AE6752" s="71"/>
    </row>
    <row r="6753" spans="31:31" ht="15.75" x14ac:dyDescent="0.3">
      <c r="AE6753" s="71"/>
    </row>
    <row r="6754" spans="31:31" ht="15.75" x14ac:dyDescent="0.3">
      <c r="AE6754" s="71"/>
    </row>
    <row r="6755" spans="31:31" ht="15.75" x14ac:dyDescent="0.3">
      <c r="AE6755" s="71"/>
    </row>
    <row r="6756" spans="31:31" ht="15.75" x14ac:dyDescent="0.3">
      <c r="AE6756" s="71"/>
    </row>
    <row r="6757" spans="31:31" ht="15.75" x14ac:dyDescent="0.3">
      <c r="AE6757" s="71"/>
    </row>
    <row r="6758" spans="31:31" ht="15.75" x14ac:dyDescent="0.3">
      <c r="AE6758" s="71"/>
    </row>
    <row r="6759" spans="31:31" ht="15.75" x14ac:dyDescent="0.3">
      <c r="AE6759" s="71"/>
    </row>
    <row r="6760" spans="31:31" ht="15.75" x14ac:dyDescent="0.3">
      <c r="AE6760" s="71"/>
    </row>
    <row r="6761" spans="31:31" ht="15.75" x14ac:dyDescent="0.3">
      <c r="AE6761" s="71"/>
    </row>
    <row r="6762" spans="31:31" ht="15.75" x14ac:dyDescent="0.3">
      <c r="AE6762" s="71"/>
    </row>
    <row r="6763" spans="31:31" ht="15.75" x14ac:dyDescent="0.3">
      <c r="AE6763" s="71"/>
    </row>
    <row r="6764" spans="31:31" ht="15.75" x14ac:dyDescent="0.3">
      <c r="AE6764" s="71"/>
    </row>
    <row r="6765" spans="31:31" ht="15.75" x14ac:dyDescent="0.3">
      <c r="AE6765" s="71"/>
    </row>
    <row r="6766" spans="31:31" ht="15.75" x14ac:dyDescent="0.3">
      <c r="AE6766" s="71"/>
    </row>
    <row r="6767" spans="31:31" ht="15.75" x14ac:dyDescent="0.3">
      <c r="AE6767" s="71"/>
    </row>
    <row r="6768" spans="31:31" ht="15.75" x14ac:dyDescent="0.3">
      <c r="AE6768" s="71"/>
    </row>
    <row r="6769" spans="31:31" ht="15.75" x14ac:dyDescent="0.3">
      <c r="AE6769" s="71"/>
    </row>
    <row r="6770" spans="31:31" ht="15.75" x14ac:dyDescent="0.3">
      <c r="AE6770" s="71"/>
    </row>
    <row r="6771" spans="31:31" ht="15.75" x14ac:dyDescent="0.3">
      <c r="AE6771" s="71"/>
    </row>
    <row r="6772" spans="31:31" ht="15.75" x14ac:dyDescent="0.3">
      <c r="AE6772" s="71"/>
    </row>
    <row r="6773" spans="31:31" ht="15.75" x14ac:dyDescent="0.3">
      <c r="AE6773" s="71"/>
    </row>
    <row r="6774" spans="31:31" ht="15.75" x14ac:dyDescent="0.3">
      <c r="AE6774" s="71"/>
    </row>
    <row r="6775" spans="31:31" ht="15.75" x14ac:dyDescent="0.3">
      <c r="AE6775" s="71"/>
    </row>
    <row r="6776" spans="31:31" ht="15.75" x14ac:dyDescent="0.3">
      <c r="AE6776" s="71"/>
    </row>
    <row r="6777" spans="31:31" ht="15.75" x14ac:dyDescent="0.3">
      <c r="AE6777" s="71"/>
    </row>
    <row r="6778" spans="31:31" ht="15.75" x14ac:dyDescent="0.3">
      <c r="AE6778" s="71"/>
    </row>
    <row r="6779" spans="31:31" ht="15.75" x14ac:dyDescent="0.3">
      <c r="AE6779" s="71"/>
    </row>
    <row r="6780" spans="31:31" ht="15.75" x14ac:dyDescent="0.3">
      <c r="AE6780" s="71"/>
    </row>
    <row r="6781" spans="31:31" ht="15.75" x14ac:dyDescent="0.3">
      <c r="AE6781" s="71"/>
    </row>
    <row r="6782" spans="31:31" ht="15.75" x14ac:dyDescent="0.3">
      <c r="AE6782" s="71"/>
    </row>
    <row r="6783" spans="31:31" ht="15.75" x14ac:dyDescent="0.3">
      <c r="AE6783" s="71"/>
    </row>
    <row r="6784" spans="31:31" ht="15.75" x14ac:dyDescent="0.3">
      <c r="AE6784" s="71"/>
    </row>
    <row r="6785" spans="31:31" ht="15.75" x14ac:dyDescent="0.3">
      <c r="AE6785" s="71"/>
    </row>
    <row r="6786" spans="31:31" ht="15.75" x14ac:dyDescent="0.3">
      <c r="AE6786" s="71"/>
    </row>
    <row r="6787" spans="31:31" ht="15.75" x14ac:dyDescent="0.3">
      <c r="AE6787" s="71"/>
    </row>
    <row r="6788" spans="31:31" ht="15.75" x14ac:dyDescent="0.3">
      <c r="AE6788" s="71"/>
    </row>
    <row r="6789" spans="31:31" ht="15.75" x14ac:dyDescent="0.3">
      <c r="AE6789" s="71"/>
    </row>
    <row r="6790" spans="31:31" ht="15.75" x14ac:dyDescent="0.3">
      <c r="AE6790" s="71"/>
    </row>
    <row r="6791" spans="31:31" ht="15.75" x14ac:dyDescent="0.3">
      <c r="AE6791" s="71"/>
    </row>
    <row r="6792" spans="31:31" ht="15.75" x14ac:dyDescent="0.3">
      <c r="AE6792" s="71"/>
    </row>
    <row r="6793" spans="31:31" ht="15.75" x14ac:dyDescent="0.3">
      <c r="AE6793" s="71"/>
    </row>
    <row r="6794" spans="31:31" ht="15.75" x14ac:dyDescent="0.3">
      <c r="AE6794" s="71"/>
    </row>
    <row r="6795" spans="31:31" ht="15.75" x14ac:dyDescent="0.3">
      <c r="AE6795" s="71"/>
    </row>
    <row r="6796" spans="31:31" ht="15.75" x14ac:dyDescent="0.3">
      <c r="AE6796" s="71"/>
    </row>
    <row r="6797" spans="31:31" ht="15.75" x14ac:dyDescent="0.3">
      <c r="AE6797" s="71"/>
    </row>
    <row r="6798" spans="31:31" ht="15.75" x14ac:dyDescent="0.3">
      <c r="AE6798" s="71"/>
    </row>
    <row r="6799" spans="31:31" ht="15.75" x14ac:dyDescent="0.3">
      <c r="AE6799" s="71"/>
    </row>
    <row r="6800" spans="31:31" ht="15.75" x14ac:dyDescent="0.3">
      <c r="AE6800" s="71"/>
    </row>
    <row r="6801" spans="31:31" ht="15.75" x14ac:dyDescent="0.3">
      <c r="AE6801" s="71"/>
    </row>
    <row r="6802" spans="31:31" ht="15.75" x14ac:dyDescent="0.3">
      <c r="AE6802" s="71"/>
    </row>
    <row r="6803" spans="31:31" ht="15.75" x14ac:dyDescent="0.3">
      <c r="AE6803" s="71"/>
    </row>
    <row r="6804" spans="31:31" ht="15.75" x14ac:dyDescent="0.3">
      <c r="AE6804" s="71"/>
    </row>
    <row r="6805" spans="31:31" ht="15.75" x14ac:dyDescent="0.3">
      <c r="AE6805" s="71"/>
    </row>
    <row r="6806" spans="31:31" ht="15.75" x14ac:dyDescent="0.3">
      <c r="AE6806" s="71"/>
    </row>
    <row r="6807" spans="31:31" ht="15.75" x14ac:dyDescent="0.3">
      <c r="AE6807" s="71"/>
    </row>
    <row r="6808" spans="31:31" ht="15.75" x14ac:dyDescent="0.3">
      <c r="AE6808" s="71"/>
    </row>
    <row r="6809" spans="31:31" ht="15.75" x14ac:dyDescent="0.3">
      <c r="AE6809" s="71"/>
    </row>
    <row r="6810" spans="31:31" ht="15.75" x14ac:dyDescent="0.3">
      <c r="AE6810" s="71"/>
    </row>
    <row r="6811" spans="31:31" ht="15.75" x14ac:dyDescent="0.3">
      <c r="AE6811" s="71"/>
    </row>
    <row r="6812" spans="31:31" ht="15.75" x14ac:dyDescent="0.3">
      <c r="AE6812" s="71"/>
    </row>
    <row r="6813" spans="31:31" ht="15.75" x14ac:dyDescent="0.3">
      <c r="AE6813" s="71"/>
    </row>
    <row r="6814" spans="31:31" ht="15.75" x14ac:dyDescent="0.3">
      <c r="AE6814" s="71"/>
    </row>
    <row r="6815" spans="31:31" ht="15.75" x14ac:dyDescent="0.3">
      <c r="AE6815" s="71"/>
    </row>
    <row r="6816" spans="31:31" ht="15.75" x14ac:dyDescent="0.3">
      <c r="AE6816" s="71"/>
    </row>
    <row r="6817" spans="31:31" ht="15.75" x14ac:dyDescent="0.3">
      <c r="AE6817" s="71"/>
    </row>
    <row r="6818" spans="31:31" ht="15.75" x14ac:dyDescent="0.3">
      <c r="AE6818" s="71"/>
    </row>
    <row r="6819" spans="31:31" ht="15.75" x14ac:dyDescent="0.3">
      <c r="AE6819" s="71"/>
    </row>
    <row r="6820" spans="31:31" ht="15.75" x14ac:dyDescent="0.3">
      <c r="AE6820" s="71"/>
    </row>
    <row r="6821" spans="31:31" ht="15.75" x14ac:dyDescent="0.3">
      <c r="AE6821" s="71"/>
    </row>
    <row r="6822" spans="31:31" ht="15.75" x14ac:dyDescent="0.3">
      <c r="AE6822" s="71"/>
    </row>
    <row r="6823" spans="31:31" ht="15.75" x14ac:dyDescent="0.3">
      <c r="AE6823" s="71"/>
    </row>
    <row r="6824" spans="31:31" ht="15.75" x14ac:dyDescent="0.3">
      <c r="AE6824" s="71"/>
    </row>
    <row r="6825" spans="31:31" ht="15.75" x14ac:dyDescent="0.3">
      <c r="AE6825" s="71"/>
    </row>
    <row r="6826" spans="31:31" ht="15.75" x14ac:dyDescent="0.3">
      <c r="AE6826" s="71"/>
    </row>
    <row r="6827" spans="31:31" ht="15.75" x14ac:dyDescent="0.3">
      <c r="AE6827" s="71"/>
    </row>
    <row r="6828" spans="31:31" ht="15.75" x14ac:dyDescent="0.3">
      <c r="AE6828" s="71"/>
    </row>
    <row r="6829" spans="31:31" ht="15.75" x14ac:dyDescent="0.3">
      <c r="AE6829" s="71"/>
    </row>
    <row r="6830" spans="31:31" ht="15.75" x14ac:dyDescent="0.3">
      <c r="AE6830" s="71"/>
    </row>
    <row r="6831" spans="31:31" ht="15.75" x14ac:dyDescent="0.3">
      <c r="AE6831" s="71"/>
    </row>
    <row r="6832" spans="31:31" ht="15.75" x14ac:dyDescent="0.3">
      <c r="AE6832" s="71"/>
    </row>
    <row r="6833" spans="31:31" ht="15.75" x14ac:dyDescent="0.3">
      <c r="AE6833" s="71"/>
    </row>
    <row r="6834" spans="31:31" ht="15.75" x14ac:dyDescent="0.3">
      <c r="AE6834" s="71"/>
    </row>
    <row r="6835" spans="31:31" ht="15.75" x14ac:dyDescent="0.3">
      <c r="AE6835" s="71"/>
    </row>
    <row r="6836" spans="31:31" ht="15.75" x14ac:dyDescent="0.3">
      <c r="AE6836" s="71"/>
    </row>
    <row r="6837" spans="31:31" ht="15.75" x14ac:dyDescent="0.3">
      <c r="AE6837" s="71"/>
    </row>
    <row r="6838" spans="31:31" ht="15.75" x14ac:dyDescent="0.3">
      <c r="AE6838" s="71"/>
    </row>
    <row r="6839" spans="31:31" ht="15.75" x14ac:dyDescent="0.3">
      <c r="AE6839" s="71"/>
    </row>
    <row r="6840" spans="31:31" ht="15.75" x14ac:dyDescent="0.3">
      <c r="AE6840" s="71"/>
    </row>
    <row r="6841" spans="31:31" ht="15.75" x14ac:dyDescent="0.3">
      <c r="AE6841" s="71"/>
    </row>
    <row r="6842" spans="31:31" ht="15.75" x14ac:dyDescent="0.3">
      <c r="AE6842" s="71"/>
    </row>
    <row r="6843" spans="31:31" ht="15.75" x14ac:dyDescent="0.3">
      <c r="AE6843" s="71"/>
    </row>
    <row r="6844" spans="31:31" ht="15.75" x14ac:dyDescent="0.3">
      <c r="AE6844" s="71"/>
    </row>
    <row r="6845" spans="31:31" ht="15.75" x14ac:dyDescent="0.3">
      <c r="AE6845" s="71"/>
    </row>
    <row r="6846" spans="31:31" ht="15.75" x14ac:dyDescent="0.3">
      <c r="AE6846" s="71"/>
    </row>
    <row r="6847" spans="31:31" ht="15.75" x14ac:dyDescent="0.3">
      <c r="AE6847" s="71"/>
    </row>
    <row r="6848" spans="31:31" ht="15.75" x14ac:dyDescent="0.3">
      <c r="AE6848" s="71"/>
    </row>
    <row r="6849" spans="31:31" ht="15.75" x14ac:dyDescent="0.3">
      <c r="AE6849" s="71"/>
    </row>
    <row r="6850" spans="31:31" ht="15.75" x14ac:dyDescent="0.3">
      <c r="AE6850" s="71"/>
    </row>
    <row r="6851" spans="31:31" ht="15.75" x14ac:dyDescent="0.3">
      <c r="AE6851" s="71"/>
    </row>
    <row r="6852" spans="31:31" ht="15.75" x14ac:dyDescent="0.3">
      <c r="AE6852" s="71"/>
    </row>
    <row r="6853" spans="31:31" ht="15.75" x14ac:dyDescent="0.3">
      <c r="AE6853" s="71"/>
    </row>
    <row r="6854" spans="31:31" ht="15.75" x14ac:dyDescent="0.3">
      <c r="AE6854" s="71"/>
    </row>
    <row r="6855" spans="31:31" ht="15.75" x14ac:dyDescent="0.3">
      <c r="AE6855" s="71"/>
    </row>
    <row r="6856" spans="31:31" ht="15.75" x14ac:dyDescent="0.3">
      <c r="AE6856" s="71"/>
    </row>
    <row r="6857" spans="31:31" ht="15.75" x14ac:dyDescent="0.3">
      <c r="AE6857" s="71"/>
    </row>
    <row r="6858" spans="31:31" ht="15.75" x14ac:dyDescent="0.3">
      <c r="AE6858" s="71"/>
    </row>
    <row r="6859" spans="31:31" ht="15.75" x14ac:dyDescent="0.3">
      <c r="AE6859" s="71"/>
    </row>
    <row r="6860" spans="31:31" ht="15.75" x14ac:dyDescent="0.3">
      <c r="AE6860" s="71"/>
    </row>
    <row r="6861" spans="31:31" ht="15.75" x14ac:dyDescent="0.3">
      <c r="AE6861" s="71"/>
    </row>
    <row r="6862" spans="31:31" ht="15.75" x14ac:dyDescent="0.3">
      <c r="AE6862" s="71"/>
    </row>
    <row r="6863" spans="31:31" ht="15.75" x14ac:dyDescent="0.3">
      <c r="AE6863" s="71"/>
    </row>
    <row r="6864" spans="31:31" ht="15.75" x14ac:dyDescent="0.3">
      <c r="AE6864" s="71"/>
    </row>
    <row r="6865" spans="31:31" ht="15.75" x14ac:dyDescent="0.3">
      <c r="AE6865" s="71"/>
    </row>
    <row r="6866" spans="31:31" ht="15.75" x14ac:dyDescent="0.3">
      <c r="AE6866" s="71"/>
    </row>
    <row r="6867" spans="31:31" ht="15.75" x14ac:dyDescent="0.3">
      <c r="AE6867" s="71"/>
    </row>
    <row r="6868" spans="31:31" ht="15.75" x14ac:dyDescent="0.3">
      <c r="AE6868" s="71"/>
    </row>
    <row r="6869" spans="31:31" ht="15.75" x14ac:dyDescent="0.3">
      <c r="AE6869" s="71"/>
    </row>
    <row r="6870" spans="31:31" ht="15.75" x14ac:dyDescent="0.3">
      <c r="AE6870" s="71"/>
    </row>
    <row r="6871" spans="31:31" ht="15.75" x14ac:dyDescent="0.3">
      <c r="AE6871" s="71"/>
    </row>
    <row r="6872" spans="31:31" ht="15.75" x14ac:dyDescent="0.3">
      <c r="AE6872" s="71"/>
    </row>
    <row r="6873" spans="31:31" ht="15.75" x14ac:dyDescent="0.3">
      <c r="AE6873" s="71"/>
    </row>
    <row r="6874" spans="31:31" ht="15.75" x14ac:dyDescent="0.3">
      <c r="AE6874" s="71"/>
    </row>
    <row r="6875" spans="31:31" ht="15.75" x14ac:dyDescent="0.3">
      <c r="AE6875" s="71"/>
    </row>
    <row r="6876" spans="31:31" ht="15.75" x14ac:dyDescent="0.3">
      <c r="AE6876" s="71"/>
    </row>
    <row r="6877" spans="31:31" ht="15.75" x14ac:dyDescent="0.3">
      <c r="AE6877" s="71"/>
    </row>
    <row r="6878" spans="31:31" ht="15.75" x14ac:dyDescent="0.3">
      <c r="AE6878" s="71"/>
    </row>
    <row r="6879" spans="31:31" ht="15.75" x14ac:dyDescent="0.3">
      <c r="AE6879" s="71"/>
    </row>
    <row r="6880" spans="31:31" ht="15.75" x14ac:dyDescent="0.3">
      <c r="AE6880" s="71"/>
    </row>
    <row r="6881" spans="31:31" ht="15.75" x14ac:dyDescent="0.3">
      <c r="AE6881" s="71"/>
    </row>
    <row r="6882" spans="31:31" ht="15.75" x14ac:dyDescent="0.3">
      <c r="AE6882" s="71"/>
    </row>
    <row r="6883" spans="31:31" ht="15.75" x14ac:dyDescent="0.3">
      <c r="AE6883" s="71"/>
    </row>
    <row r="6884" spans="31:31" ht="15.75" x14ac:dyDescent="0.3">
      <c r="AE6884" s="71"/>
    </row>
    <row r="6885" spans="31:31" ht="15.75" x14ac:dyDescent="0.3">
      <c r="AE6885" s="71"/>
    </row>
    <row r="6886" spans="31:31" ht="15.75" x14ac:dyDescent="0.3">
      <c r="AE6886" s="71"/>
    </row>
    <row r="6887" spans="31:31" ht="15.75" x14ac:dyDescent="0.3">
      <c r="AE6887" s="71"/>
    </row>
    <row r="6888" spans="31:31" ht="15.75" x14ac:dyDescent="0.3">
      <c r="AE6888" s="71"/>
    </row>
    <row r="6889" spans="31:31" ht="15.75" x14ac:dyDescent="0.3">
      <c r="AE6889" s="71"/>
    </row>
    <row r="6890" spans="31:31" ht="15.75" x14ac:dyDescent="0.3">
      <c r="AE6890" s="71"/>
    </row>
    <row r="6891" spans="31:31" ht="15.75" x14ac:dyDescent="0.3">
      <c r="AE6891" s="71"/>
    </row>
    <row r="6892" spans="31:31" ht="15.75" x14ac:dyDescent="0.3">
      <c r="AE6892" s="71"/>
    </row>
    <row r="6893" spans="31:31" ht="15.75" x14ac:dyDescent="0.3">
      <c r="AE6893" s="71"/>
    </row>
    <row r="6894" spans="31:31" ht="15.75" x14ac:dyDescent="0.3">
      <c r="AE6894" s="71"/>
    </row>
    <row r="6895" spans="31:31" ht="15.75" x14ac:dyDescent="0.3">
      <c r="AE6895" s="71"/>
    </row>
    <row r="6896" spans="31:31" ht="15.75" x14ac:dyDescent="0.3">
      <c r="AE6896" s="71"/>
    </row>
    <row r="6897" spans="31:31" ht="15.75" x14ac:dyDescent="0.3">
      <c r="AE6897" s="71"/>
    </row>
    <row r="6898" spans="31:31" ht="15.75" x14ac:dyDescent="0.3">
      <c r="AE6898" s="71"/>
    </row>
    <row r="6899" spans="31:31" ht="15.75" x14ac:dyDescent="0.3">
      <c r="AE6899" s="71"/>
    </row>
    <row r="6900" spans="31:31" ht="15.75" x14ac:dyDescent="0.3">
      <c r="AE6900" s="71"/>
    </row>
    <row r="6901" spans="31:31" ht="15.75" x14ac:dyDescent="0.3">
      <c r="AE6901" s="71"/>
    </row>
    <row r="6902" spans="31:31" ht="15.75" x14ac:dyDescent="0.3">
      <c r="AE6902" s="71"/>
    </row>
    <row r="6903" spans="31:31" ht="15.75" x14ac:dyDescent="0.3">
      <c r="AE6903" s="71"/>
    </row>
    <row r="6904" spans="31:31" ht="15.75" x14ac:dyDescent="0.3">
      <c r="AE6904" s="71"/>
    </row>
    <row r="6905" spans="31:31" ht="15.75" x14ac:dyDescent="0.3">
      <c r="AE6905" s="71"/>
    </row>
    <row r="6906" spans="31:31" ht="15.75" x14ac:dyDescent="0.3">
      <c r="AE6906" s="71"/>
    </row>
    <row r="6907" spans="31:31" ht="15.75" x14ac:dyDescent="0.3">
      <c r="AE6907" s="71"/>
    </row>
    <row r="6908" spans="31:31" ht="15.75" x14ac:dyDescent="0.3">
      <c r="AE6908" s="71"/>
    </row>
    <row r="6909" spans="31:31" ht="15.75" x14ac:dyDescent="0.3">
      <c r="AE6909" s="71"/>
    </row>
    <row r="6910" spans="31:31" ht="15.75" x14ac:dyDescent="0.3">
      <c r="AE6910" s="71"/>
    </row>
    <row r="6911" spans="31:31" ht="15.75" x14ac:dyDescent="0.3">
      <c r="AE6911" s="71"/>
    </row>
    <row r="6912" spans="31:31" ht="15.75" x14ac:dyDescent="0.3">
      <c r="AE6912" s="71"/>
    </row>
    <row r="6913" spans="31:31" ht="15.75" x14ac:dyDescent="0.3">
      <c r="AE6913" s="71"/>
    </row>
    <row r="6914" spans="31:31" ht="15.75" x14ac:dyDescent="0.3">
      <c r="AE6914" s="71"/>
    </row>
    <row r="6915" spans="31:31" ht="15.75" x14ac:dyDescent="0.3">
      <c r="AE6915" s="71"/>
    </row>
    <row r="6916" spans="31:31" ht="15.75" x14ac:dyDescent="0.3">
      <c r="AE6916" s="71"/>
    </row>
    <row r="6917" spans="31:31" ht="15.75" x14ac:dyDescent="0.3">
      <c r="AE6917" s="71"/>
    </row>
    <row r="6918" spans="31:31" ht="15.75" x14ac:dyDescent="0.3">
      <c r="AE6918" s="71"/>
    </row>
    <row r="6919" spans="31:31" ht="15.75" x14ac:dyDescent="0.3">
      <c r="AE6919" s="71"/>
    </row>
    <row r="6920" spans="31:31" ht="15.75" x14ac:dyDescent="0.3">
      <c r="AE6920" s="71"/>
    </row>
    <row r="6921" spans="31:31" ht="15.75" x14ac:dyDescent="0.3">
      <c r="AE6921" s="71"/>
    </row>
    <row r="6922" spans="31:31" ht="15.75" x14ac:dyDescent="0.3">
      <c r="AE6922" s="71"/>
    </row>
    <row r="6923" spans="31:31" ht="15.75" x14ac:dyDescent="0.3">
      <c r="AE6923" s="71"/>
    </row>
    <row r="6924" spans="31:31" ht="15.75" x14ac:dyDescent="0.3">
      <c r="AE6924" s="71"/>
    </row>
    <row r="6925" spans="31:31" ht="15.75" x14ac:dyDescent="0.3">
      <c r="AE6925" s="71"/>
    </row>
    <row r="6926" spans="31:31" ht="15.75" x14ac:dyDescent="0.3">
      <c r="AE6926" s="71"/>
    </row>
    <row r="6927" spans="31:31" ht="15.75" x14ac:dyDescent="0.3">
      <c r="AE6927" s="71"/>
    </row>
    <row r="6928" spans="31:31" ht="15.75" x14ac:dyDescent="0.3">
      <c r="AE6928" s="71"/>
    </row>
    <row r="6929" spans="31:31" ht="15.75" x14ac:dyDescent="0.3">
      <c r="AE6929" s="71"/>
    </row>
    <row r="6930" spans="31:31" ht="15.75" x14ac:dyDescent="0.3">
      <c r="AE6930" s="71"/>
    </row>
    <row r="6931" spans="31:31" ht="15.75" x14ac:dyDescent="0.3">
      <c r="AE6931" s="71"/>
    </row>
    <row r="6932" spans="31:31" ht="15.75" x14ac:dyDescent="0.3">
      <c r="AE6932" s="71"/>
    </row>
    <row r="6933" spans="31:31" ht="15.75" x14ac:dyDescent="0.3">
      <c r="AE6933" s="71"/>
    </row>
    <row r="6934" spans="31:31" ht="15.75" x14ac:dyDescent="0.3">
      <c r="AE6934" s="71"/>
    </row>
    <row r="6935" spans="31:31" ht="15.75" x14ac:dyDescent="0.3">
      <c r="AE6935" s="71"/>
    </row>
    <row r="6936" spans="31:31" ht="15.75" x14ac:dyDescent="0.3">
      <c r="AE6936" s="71"/>
    </row>
    <row r="6937" spans="31:31" ht="15.75" x14ac:dyDescent="0.3">
      <c r="AE6937" s="71"/>
    </row>
    <row r="6938" spans="31:31" ht="15.75" x14ac:dyDescent="0.3">
      <c r="AE6938" s="71"/>
    </row>
    <row r="6939" spans="31:31" ht="15.75" x14ac:dyDescent="0.3">
      <c r="AE6939" s="71"/>
    </row>
    <row r="6940" spans="31:31" ht="15.75" x14ac:dyDescent="0.3">
      <c r="AE6940" s="71"/>
    </row>
    <row r="6941" spans="31:31" ht="15.75" x14ac:dyDescent="0.3">
      <c r="AE6941" s="71"/>
    </row>
    <row r="6942" spans="31:31" ht="15.75" x14ac:dyDescent="0.3">
      <c r="AE6942" s="71"/>
    </row>
    <row r="6943" spans="31:31" ht="15.75" x14ac:dyDescent="0.3">
      <c r="AE6943" s="71"/>
    </row>
    <row r="6944" spans="31:31" ht="15.75" x14ac:dyDescent="0.3">
      <c r="AE6944" s="71"/>
    </row>
    <row r="6945" spans="31:31" ht="15.75" x14ac:dyDescent="0.3">
      <c r="AE6945" s="71"/>
    </row>
    <row r="6946" spans="31:31" ht="15.75" x14ac:dyDescent="0.3">
      <c r="AE6946" s="71"/>
    </row>
    <row r="6947" spans="31:31" ht="15.75" x14ac:dyDescent="0.3">
      <c r="AE6947" s="71"/>
    </row>
    <row r="6948" spans="31:31" ht="15.75" x14ac:dyDescent="0.3">
      <c r="AE6948" s="71"/>
    </row>
    <row r="6949" spans="31:31" ht="15.75" x14ac:dyDescent="0.3">
      <c r="AE6949" s="71"/>
    </row>
    <row r="6950" spans="31:31" ht="15.75" x14ac:dyDescent="0.3">
      <c r="AE6950" s="71"/>
    </row>
    <row r="6951" spans="31:31" ht="15.75" x14ac:dyDescent="0.3">
      <c r="AE6951" s="71"/>
    </row>
    <row r="6952" spans="31:31" ht="15.75" x14ac:dyDescent="0.3">
      <c r="AE6952" s="71"/>
    </row>
    <row r="6953" spans="31:31" ht="15.75" x14ac:dyDescent="0.3">
      <c r="AE6953" s="71"/>
    </row>
    <row r="6954" spans="31:31" ht="15.75" x14ac:dyDescent="0.3">
      <c r="AE6954" s="71"/>
    </row>
    <row r="6955" spans="31:31" ht="15.75" x14ac:dyDescent="0.3">
      <c r="AE6955" s="71"/>
    </row>
    <row r="6956" spans="31:31" ht="15.75" x14ac:dyDescent="0.3">
      <c r="AE6956" s="71"/>
    </row>
    <row r="6957" spans="31:31" ht="15.75" x14ac:dyDescent="0.3">
      <c r="AE6957" s="71"/>
    </row>
    <row r="6958" spans="31:31" ht="15.75" x14ac:dyDescent="0.3">
      <c r="AE6958" s="71"/>
    </row>
    <row r="6959" spans="31:31" ht="15.75" x14ac:dyDescent="0.3">
      <c r="AE6959" s="71"/>
    </row>
    <row r="6960" spans="31:31" ht="15.75" x14ac:dyDescent="0.3">
      <c r="AE6960" s="71"/>
    </row>
    <row r="6961" spans="31:31" ht="15.75" x14ac:dyDescent="0.3">
      <c r="AE6961" s="71"/>
    </row>
    <row r="6962" spans="31:31" ht="15.75" x14ac:dyDescent="0.3">
      <c r="AE6962" s="71"/>
    </row>
    <row r="6963" spans="31:31" ht="15.75" x14ac:dyDescent="0.3">
      <c r="AE6963" s="71"/>
    </row>
    <row r="6964" spans="31:31" ht="15.75" x14ac:dyDescent="0.3">
      <c r="AE6964" s="71"/>
    </row>
    <row r="6965" spans="31:31" ht="15.75" x14ac:dyDescent="0.3">
      <c r="AE6965" s="71"/>
    </row>
    <row r="6966" spans="31:31" ht="15.75" x14ac:dyDescent="0.3">
      <c r="AE6966" s="71"/>
    </row>
    <row r="6967" spans="31:31" ht="15.75" x14ac:dyDescent="0.3">
      <c r="AE6967" s="71"/>
    </row>
    <row r="6968" spans="31:31" ht="15.75" x14ac:dyDescent="0.3">
      <c r="AE6968" s="71"/>
    </row>
    <row r="6969" spans="31:31" ht="15.75" x14ac:dyDescent="0.3">
      <c r="AE6969" s="71"/>
    </row>
    <row r="6970" spans="31:31" ht="15.75" x14ac:dyDescent="0.3">
      <c r="AE6970" s="71"/>
    </row>
    <row r="6971" spans="31:31" ht="15.75" x14ac:dyDescent="0.3">
      <c r="AE6971" s="71"/>
    </row>
    <row r="6972" spans="31:31" ht="15.75" x14ac:dyDescent="0.3">
      <c r="AE6972" s="71"/>
    </row>
    <row r="6973" spans="31:31" ht="15.75" x14ac:dyDescent="0.3">
      <c r="AE6973" s="71"/>
    </row>
    <row r="6974" spans="31:31" ht="15.75" x14ac:dyDescent="0.3">
      <c r="AE6974" s="71"/>
    </row>
    <row r="6975" spans="31:31" ht="15.75" x14ac:dyDescent="0.3">
      <c r="AE6975" s="71"/>
    </row>
    <row r="6976" spans="31:31" ht="15.75" x14ac:dyDescent="0.3">
      <c r="AE6976" s="71"/>
    </row>
    <row r="6977" spans="31:31" ht="15.75" x14ac:dyDescent="0.3">
      <c r="AE6977" s="71"/>
    </row>
    <row r="6978" spans="31:31" ht="15.75" x14ac:dyDescent="0.3">
      <c r="AE6978" s="71"/>
    </row>
    <row r="6979" spans="31:31" ht="15.75" x14ac:dyDescent="0.3">
      <c r="AE6979" s="71"/>
    </row>
    <row r="6980" spans="31:31" ht="15.75" x14ac:dyDescent="0.3">
      <c r="AE6980" s="71"/>
    </row>
    <row r="6981" spans="31:31" ht="15.75" x14ac:dyDescent="0.3">
      <c r="AE6981" s="71"/>
    </row>
    <row r="6982" spans="31:31" ht="15.75" x14ac:dyDescent="0.3">
      <c r="AE6982" s="71"/>
    </row>
    <row r="6983" spans="31:31" ht="15.75" x14ac:dyDescent="0.3">
      <c r="AE6983" s="71"/>
    </row>
    <row r="6984" spans="31:31" ht="15.75" x14ac:dyDescent="0.3">
      <c r="AE6984" s="71"/>
    </row>
    <row r="6985" spans="31:31" ht="15.75" x14ac:dyDescent="0.3">
      <c r="AE6985" s="71"/>
    </row>
    <row r="6986" spans="31:31" ht="15.75" x14ac:dyDescent="0.3">
      <c r="AE6986" s="71"/>
    </row>
    <row r="6987" spans="31:31" ht="15.75" x14ac:dyDescent="0.3">
      <c r="AE6987" s="71"/>
    </row>
    <row r="6988" spans="31:31" ht="15.75" x14ac:dyDescent="0.3">
      <c r="AE6988" s="71"/>
    </row>
    <row r="6989" spans="31:31" ht="15.75" x14ac:dyDescent="0.3">
      <c r="AE6989" s="71"/>
    </row>
    <row r="6990" spans="31:31" ht="15.75" x14ac:dyDescent="0.3">
      <c r="AE6990" s="71"/>
    </row>
    <row r="6991" spans="31:31" ht="15.75" x14ac:dyDescent="0.3">
      <c r="AE6991" s="71"/>
    </row>
    <row r="6992" spans="31:31" ht="15.75" x14ac:dyDescent="0.3">
      <c r="AE6992" s="71"/>
    </row>
    <row r="6993" spans="31:31" ht="15.75" x14ac:dyDescent="0.3">
      <c r="AE6993" s="71"/>
    </row>
    <row r="6994" spans="31:31" ht="15.75" x14ac:dyDescent="0.3">
      <c r="AE6994" s="71"/>
    </row>
    <row r="6995" spans="31:31" ht="15.75" x14ac:dyDescent="0.3">
      <c r="AE6995" s="71"/>
    </row>
    <row r="6996" spans="31:31" ht="15.75" x14ac:dyDescent="0.3">
      <c r="AE6996" s="71"/>
    </row>
    <row r="6997" spans="31:31" ht="15.75" x14ac:dyDescent="0.3">
      <c r="AE6997" s="71"/>
    </row>
    <row r="6998" spans="31:31" ht="15.75" x14ac:dyDescent="0.3">
      <c r="AE6998" s="71"/>
    </row>
    <row r="6999" spans="31:31" ht="15.75" x14ac:dyDescent="0.3">
      <c r="AE6999" s="71"/>
    </row>
    <row r="7000" spans="31:31" ht="15.75" x14ac:dyDescent="0.3">
      <c r="AE7000" s="71"/>
    </row>
    <row r="7001" spans="31:31" ht="15.75" x14ac:dyDescent="0.3">
      <c r="AE7001" s="71"/>
    </row>
    <row r="7002" spans="31:31" ht="15.75" x14ac:dyDescent="0.3">
      <c r="AE7002" s="71"/>
    </row>
    <row r="7003" spans="31:31" ht="15.75" x14ac:dyDescent="0.3">
      <c r="AE7003" s="71"/>
    </row>
    <row r="7004" spans="31:31" ht="15.75" x14ac:dyDescent="0.3">
      <c r="AE7004" s="71"/>
    </row>
    <row r="7005" spans="31:31" ht="15.75" x14ac:dyDescent="0.3">
      <c r="AE7005" s="71"/>
    </row>
    <row r="7006" spans="31:31" ht="15.75" x14ac:dyDescent="0.3">
      <c r="AE7006" s="71"/>
    </row>
    <row r="7007" spans="31:31" ht="15.75" x14ac:dyDescent="0.3">
      <c r="AE7007" s="71"/>
    </row>
    <row r="7008" spans="31:31" ht="15.75" x14ac:dyDescent="0.3">
      <c r="AE7008" s="71"/>
    </row>
    <row r="7009" spans="31:31" ht="15.75" x14ac:dyDescent="0.3">
      <c r="AE7009" s="71"/>
    </row>
    <row r="7010" spans="31:31" ht="15.75" x14ac:dyDescent="0.3">
      <c r="AE7010" s="71"/>
    </row>
    <row r="7011" spans="31:31" ht="15.75" x14ac:dyDescent="0.3">
      <c r="AE7011" s="71"/>
    </row>
    <row r="7012" spans="31:31" ht="15.75" x14ac:dyDescent="0.3">
      <c r="AE7012" s="71"/>
    </row>
    <row r="7013" spans="31:31" ht="15.75" x14ac:dyDescent="0.3">
      <c r="AE7013" s="71"/>
    </row>
    <row r="7014" spans="31:31" ht="15.75" x14ac:dyDescent="0.3">
      <c r="AE7014" s="71"/>
    </row>
    <row r="7015" spans="31:31" ht="15.75" x14ac:dyDescent="0.3">
      <c r="AE7015" s="71"/>
    </row>
    <row r="7016" spans="31:31" ht="15.75" x14ac:dyDescent="0.3">
      <c r="AE7016" s="71"/>
    </row>
    <row r="7017" spans="31:31" ht="15.75" x14ac:dyDescent="0.3">
      <c r="AE7017" s="71"/>
    </row>
    <row r="7018" spans="31:31" ht="15.75" x14ac:dyDescent="0.3">
      <c r="AE7018" s="71"/>
    </row>
    <row r="7019" spans="31:31" ht="15.75" x14ac:dyDescent="0.3">
      <c r="AE7019" s="71"/>
    </row>
    <row r="7020" spans="31:31" ht="15.75" x14ac:dyDescent="0.3">
      <c r="AE7020" s="71"/>
    </row>
    <row r="7021" spans="31:31" ht="15.75" x14ac:dyDescent="0.3">
      <c r="AE7021" s="71"/>
    </row>
    <row r="7022" spans="31:31" ht="15.75" x14ac:dyDescent="0.3">
      <c r="AE7022" s="71"/>
    </row>
    <row r="7023" spans="31:31" ht="15.75" x14ac:dyDescent="0.3">
      <c r="AE7023" s="71"/>
    </row>
    <row r="7024" spans="31:31" ht="15.75" x14ac:dyDescent="0.3">
      <c r="AE7024" s="71"/>
    </row>
    <row r="7025" spans="31:31" ht="15.75" x14ac:dyDescent="0.3">
      <c r="AE7025" s="71"/>
    </row>
    <row r="7026" spans="31:31" ht="15.75" x14ac:dyDescent="0.3">
      <c r="AE7026" s="71"/>
    </row>
    <row r="7027" spans="31:31" ht="15.75" x14ac:dyDescent="0.3">
      <c r="AE7027" s="71"/>
    </row>
    <row r="7028" spans="31:31" ht="15.75" x14ac:dyDescent="0.3">
      <c r="AE7028" s="71"/>
    </row>
    <row r="7029" spans="31:31" ht="15.75" x14ac:dyDescent="0.3">
      <c r="AE7029" s="71"/>
    </row>
    <row r="7030" spans="31:31" ht="15.75" x14ac:dyDescent="0.3">
      <c r="AE7030" s="71"/>
    </row>
    <row r="7031" spans="31:31" ht="15.75" x14ac:dyDescent="0.3">
      <c r="AE7031" s="71"/>
    </row>
    <row r="7032" spans="31:31" ht="15.75" x14ac:dyDescent="0.3">
      <c r="AE7032" s="71"/>
    </row>
    <row r="7033" spans="31:31" ht="15.75" x14ac:dyDescent="0.3">
      <c r="AE7033" s="71"/>
    </row>
    <row r="7034" spans="31:31" ht="15.75" x14ac:dyDescent="0.3">
      <c r="AE7034" s="71"/>
    </row>
    <row r="7035" spans="31:31" ht="15.75" x14ac:dyDescent="0.3">
      <c r="AE7035" s="71"/>
    </row>
    <row r="7036" spans="31:31" ht="15.75" x14ac:dyDescent="0.3">
      <c r="AE7036" s="71"/>
    </row>
    <row r="7037" spans="31:31" ht="15.75" x14ac:dyDescent="0.3">
      <c r="AE7037" s="71"/>
    </row>
    <row r="7038" spans="31:31" ht="15.75" x14ac:dyDescent="0.3">
      <c r="AE7038" s="71"/>
    </row>
    <row r="7039" spans="31:31" ht="15.75" x14ac:dyDescent="0.3">
      <c r="AE7039" s="71"/>
    </row>
    <row r="7040" spans="31:31" ht="15.75" x14ac:dyDescent="0.3">
      <c r="AE7040" s="71"/>
    </row>
    <row r="7041" spans="31:31" ht="15.75" x14ac:dyDescent="0.3">
      <c r="AE7041" s="71"/>
    </row>
    <row r="7042" spans="31:31" ht="15.75" x14ac:dyDescent="0.3">
      <c r="AE7042" s="71"/>
    </row>
    <row r="7043" spans="31:31" ht="15.75" x14ac:dyDescent="0.3">
      <c r="AE7043" s="71"/>
    </row>
    <row r="7044" spans="31:31" ht="15.75" x14ac:dyDescent="0.3">
      <c r="AE7044" s="71"/>
    </row>
    <row r="7045" spans="31:31" ht="15.75" x14ac:dyDescent="0.3">
      <c r="AE7045" s="71"/>
    </row>
    <row r="7046" spans="31:31" ht="15.75" x14ac:dyDescent="0.3">
      <c r="AE7046" s="71"/>
    </row>
    <row r="7047" spans="31:31" ht="15.75" x14ac:dyDescent="0.3">
      <c r="AE7047" s="71"/>
    </row>
    <row r="7048" spans="31:31" ht="15.75" x14ac:dyDescent="0.3">
      <c r="AE7048" s="71"/>
    </row>
    <row r="7049" spans="31:31" ht="15.75" x14ac:dyDescent="0.3">
      <c r="AE7049" s="71"/>
    </row>
    <row r="7050" spans="31:31" ht="15.75" x14ac:dyDescent="0.3">
      <c r="AE7050" s="71"/>
    </row>
    <row r="7051" spans="31:31" ht="15.75" x14ac:dyDescent="0.3">
      <c r="AE7051" s="71"/>
    </row>
    <row r="7052" spans="31:31" ht="15.75" x14ac:dyDescent="0.3">
      <c r="AE7052" s="71"/>
    </row>
    <row r="7053" spans="31:31" ht="15.75" x14ac:dyDescent="0.3">
      <c r="AE7053" s="71"/>
    </row>
    <row r="7054" spans="31:31" ht="15.75" x14ac:dyDescent="0.3">
      <c r="AE7054" s="71"/>
    </row>
    <row r="7055" spans="31:31" ht="15.75" x14ac:dyDescent="0.3">
      <c r="AE7055" s="71"/>
    </row>
    <row r="7056" spans="31:31" ht="15.75" x14ac:dyDescent="0.3">
      <c r="AE7056" s="71"/>
    </row>
    <row r="7057" spans="31:31" ht="15.75" x14ac:dyDescent="0.3">
      <c r="AE7057" s="71"/>
    </row>
    <row r="7058" spans="31:31" ht="15.75" x14ac:dyDescent="0.3">
      <c r="AE7058" s="71"/>
    </row>
    <row r="7059" spans="31:31" ht="15.75" x14ac:dyDescent="0.3">
      <c r="AE7059" s="71"/>
    </row>
    <row r="7060" spans="31:31" ht="15.75" x14ac:dyDescent="0.3">
      <c r="AE7060" s="71"/>
    </row>
    <row r="7061" spans="31:31" ht="15.75" x14ac:dyDescent="0.3">
      <c r="AE7061" s="71"/>
    </row>
    <row r="7062" spans="31:31" ht="15.75" x14ac:dyDescent="0.3">
      <c r="AE7062" s="71"/>
    </row>
    <row r="7063" spans="31:31" ht="15.75" x14ac:dyDescent="0.3">
      <c r="AE7063" s="71"/>
    </row>
    <row r="7064" spans="31:31" ht="15.75" x14ac:dyDescent="0.3">
      <c r="AE7064" s="71"/>
    </row>
    <row r="7065" spans="31:31" ht="15.75" x14ac:dyDescent="0.3">
      <c r="AE7065" s="71"/>
    </row>
    <row r="7066" spans="31:31" ht="15.75" x14ac:dyDescent="0.3">
      <c r="AE7066" s="71"/>
    </row>
    <row r="7067" spans="31:31" ht="15.75" x14ac:dyDescent="0.3">
      <c r="AE7067" s="71"/>
    </row>
    <row r="7068" spans="31:31" ht="15.75" x14ac:dyDescent="0.3">
      <c r="AE7068" s="71"/>
    </row>
    <row r="7069" spans="31:31" ht="15.75" x14ac:dyDescent="0.3">
      <c r="AE7069" s="71"/>
    </row>
    <row r="7070" spans="31:31" ht="15.75" x14ac:dyDescent="0.3">
      <c r="AE7070" s="71"/>
    </row>
    <row r="7071" spans="31:31" ht="15.75" x14ac:dyDescent="0.3">
      <c r="AE7071" s="71"/>
    </row>
    <row r="7072" spans="31:31" ht="15.75" x14ac:dyDescent="0.3">
      <c r="AE7072" s="71"/>
    </row>
    <row r="7073" spans="31:31" ht="15.75" x14ac:dyDescent="0.3">
      <c r="AE7073" s="71"/>
    </row>
    <row r="7074" spans="31:31" ht="15.75" x14ac:dyDescent="0.3">
      <c r="AE7074" s="71"/>
    </row>
    <row r="7075" spans="31:31" ht="15.75" x14ac:dyDescent="0.3">
      <c r="AE7075" s="71"/>
    </row>
    <row r="7076" spans="31:31" ht="15.75" x14ac:dyDescent="0.3">
      <c r="AE7076" s="71"/>
    </row>
    <row r="7077" spans="31:31" ht="15.75" x14ac:dyDescent="0.3">
      <c r="AE7077" s="71"/>
    </row>
    <row r="7078" spans="31:31" ht="15.75" x14ac:dyDescent="0.3">
      <c r="AE7078" s="71"/>
    </row>
    <row r="7079" spans="31:31" ht="15.75" x14ac:dyDescent="0.3">
      <c r="AE7079" s="71"/>
    </row>
    <row r="7080" spans="31:31" ht="15.75" x14ac:dyDescent="0.3">
      <c r="AE7080" s="71"/>
    </row>
    <row r="7081" spans="31:31" ht="15.75" x14ac:dyDescent="0.3">
      <c r="AE7081" s="71"/>
    </row>
    <row r="7082" spans="31:31" ht="15.75" x14ac:dyDescent="0.3">
      <c r="AE7082" s="71"/>
    </row>
    <row r="7083" spans="31:31" ht="15.75" x14ac:dyDescent="0.3">
      <c r="AE7083" s="71"/>
    </row>
    <row r="7084" spans="31:31" ht="15.75" x14ac:dyDescent="0.3">
      <c r="AE7084" s="71"/>
    </row>
    <row r="7085" spans="31:31" ht="15.75" x14ac:dyDescent="0.3">
      <c r="AE7085" s="71"/>
    </row>
    <row r="7086" spans="31:31" ht="15.75" x14ac:dyDescent="0.3">
      <c r="AE7086" s="71"/>
    </row>
    <row r="7087" spans="31:31" ht="15.75" x14ac:dyDescent="0.3">
      <c r="AE7087" s="71"/>
    </row>
    <row r="7088" spans="31:31" ht="15.75" x14ac:dyDescent="0.3">
      <c r="AE7088" s="71"/>
    </row>
    <row r="7089" spans="31:31" ht="15.75" x14ac:dyDescent="0.3">
      <c r="AE7089" s="71"/>
    </row>
    <row r="7090" spans="31:31" ht="15.75" x14ac:dyDescent="0.3">
      <c r="AE7090" s="71"/>
    </row>
    <row r="7091" spans="31:31" ht="15.75" x14ac:dyDescent="0.3">
      <c r="AE7091" s="71"/>
    </row>
    <row r="7092" spans="31:31" ht="15.75" x14ac:dyDescent="0.3">
      <c r="AE7092" s="71"/>
    </row>
    <row r="7093" spans="31:31" ht="15.75" x14ac:dyDescent="0.3">
      <c r="AE7093" s="71"/>
    </row>
    <row r="7094" spans="31:31" ht="15.75" x14ac:dyDescent="0.3">
      <c r="AE7094" s="71"/>
    </row>
    <row r="7095" spans="31:31" ht="15.75" x14ac:dyDescent="0.3">
      <c r="AE7095" s="71"/>
    </row>
    <row r="7096" spans="31:31" ht="15.75" x14ac:dyDescent="0.3">
      <c r="AE7096" s="71"/>
    </row>
    <row r="7097" spans="31:31" ht="15.75" x14ac:dyDescent="0.3">
      <c r="AE7097" s="71"/>
    </row>
    <row r="7098" spans="31:31" ht="15.75" x14ac:dyDescent="0.3">
      <c r="AE7098" s="71"/>
    </row>
    <row r="7099" spans="31:31" ht="15.75" x14ac:dyDescent="0.3">
      <c r="AE7099" s="71"/>
    </row>
    <row r="7100" spans="31:31" ht="15.75" x14ac:dyDescent="0.3">
      <c r="AE7100" s="71"/>
    </row>
    <row r="7101" spans="31:31" ht="15.75" x14ac:dyDescent="0.3">
      <c r="AE7101" s="71"/>
    </row>
    <row r="7102" spans="31:31" ht="15.75" x14ac:dyDescent="0.3">
      <c r="AE7102" s="71"/>
    </row>
    <row r="7103" spans="31:31" ht="15.75" x14ac:dyDescent="0.3">
      <c r="AE7103" s="71"/>
    </row>
    <row r="7104" spans="31:31" ht="15.75" x14ac:dyDescent="0.3">
      <c r="AE7104" s="71"/>
    </row>
    <row r="7105" spans="31:31" ht="15.75" x14ac:dyDescent="0.3">
      <c r="AE7105" s="71"/>
    </row>
    <row r="7106" spans="31:31" ht="15.75" x14ac:dyDescent="0.3">
      <c r="AE7106" s="71"/>
    </row>
    <row r="7107" spans="31:31" ht="15.75" x14ac:dyDescent="0.3">
      <c r="AE7107" s="71"/>
    </row>
    <row r="7108" spans="31:31" ht="15.75" x14ac:dyDescent="0.3">
      <c r="AE7108" s="71"/>
    </row>
    <row r="7109" spans="31:31" ht="15.75" x14ac:dyDescent="0.3">
      <c r="AE7109" s="71"/>
    </row>
    <row r="7110" spans="31:31" ht="15.75" x14ac:dyDescent="0.3">
      <c r="AE7110" s="71"/>
    </row>
    <row r="7111" spans="31:31" ht="15.75" x14ac:dyDescent="0.3">
      <c r="AE7111" s="71"/>
    </row>
    <row r="7112" spans="31:31" ht="15.75" x14ac:dyDescent="0.3">
      <c r="AE7112" s="71"/>
    </row>
    <row r="7113" spans="31:31" ht="15.75" x14ac:dyDescent="0.3">
      <c r="AE7113" s="71"/>
    </row>
    <row r="7114" spans="31:31" ht="15.75" x14ac:dyDescent="0.3">
      <c r="AE7114" s="71"/>
    </row>
    <row r="7115" spans="31:31" ht="15.75" x14ac:dyDescent="0.3">
      <c r="AE7115" s="71"/>
    </row>
    <row r="7116" spans="31:31" ht="15.75" x14ac:dyDescent="0.3">
      <c r="AE7116" s="71"/>
    </row>
    <row r="7117" spans="31:31" ht="15.75" x14ac:dyDescent="0.3">
      <c r="AE7117" s="71"/>
    </row>
    <row r="7118" spans="31:31" ht="15.75" x14ac:dyDescent="0.3">
      <c r="AE7118" s="71"/>
    </row>
    <row r="7119" spans="31:31" ht="15.75" x14ac:dyDescent="0.3">
      <c r="AE7119" s="71"/>
    </row>
    <row r="7120" spans="31:31" ht="15.75" x14ac:dyDescent="0.3">
      <c r="AE7120" s="71"/>
    </row>
    <row r="7121" spans="31:31" ht="15.75" x14ac:dyDescent="0.3">
      <c r="AE7121" s="71"/>
    </row>
    <row r="7122" spans="31:31" ht="15.75" x14ac:dyDescent="0.3">
      <c r="AE7122" s="71"/>
    </row>
    <row r="7123" spans="31:31" ht="15.75" x14ac:dyDescent="0.3">
      <c r="AE7123" s="71"/>
    </row>
    <row r="7124" spans="31:31" ht="15.75" x14ac:dyDescent="0.3">
      <c r="AE7124" s="71"/>
    </row>
    <row r="7125" spans="31:31" ht="15.75" x14ac:dyDescent="0.3">
      <c r="AE7125" s="71"/>
    </row>
    <row r="7126" spans="31:31" ht="15.75" x14ac:dyDescent="0.3">
      <c r="AE7126" s="71"/>
    </row>
    <row r="7127" spans="31:31" ht="15.75" x14ac:dyDescent="0.3">
      <c r="AE7127" s="71"/>
    </row>
    <row r="7128" spans="31:31" ht="15.75" x14ac:dyDescent="0.3">
      <c r="AE7128" s="71"/>
    </row>
    <row r="7129" spans="31:31" ht="15.75" x14ac:dyDescent="0.3">
      <c r="AE7129" s="71"/>
    </row>
    <row r="7130" spans="31:31" ht="15.75" x14ac:dyDescent="0.3">
      <c r="AE7130" s="71"/>
    </row>
    <row r="7131" spans="31:31" ht="15.75" x14ac:dyDescent="0.3">
      <c r="AE7131" s="71"/>
    </row>
    <row r="7132" spans="31:31" ht="15.75" x14ac:dyDescent="0.3">
      <c r="AE7132" s="71"/>
    </row>
    <row r="7133" spans="31:31" ht="15.75" x14ac:dyDescent="0.3">
      <c r="AE7133" s="71"/>
    </row>
    <row r="7134" spans="31:31" ht="15.75" x14ac:dyDescent="0.3">
      <c r="AE7134" s="71"/>
    </row>
    <row r="7135" spans="31:31" ht="15.75" x14ac:dyDescent="0.3">
      <c r="AE7135" s="71"/>
    </row>
    <row r="7136" spans="31:31" ht="15.75" x14ac:dyDescent="0.3">
      <c r="AE7136" s="71"/>
    </row>
    <row r="7137" spans="31:31" ht="15.75" x14ac:dyDescent="0.3">
      <c r="AE7137" s="71"/>
    </row>
    <row r="7138" spans="31:31" ht="15.75" x14ac:dyDescent="0.3">
      <c r="AE7138" s="71"/>
    </row>
    <row r="7139" spans="31:31" ht="15.75" x14ac:dyDescent="0.3">
      <c r="AE7139" s="71"/>
    </row>
    <row r="7140" spans="31:31" ht="15.75" x14ac:dyDescent="0.3">
      <c r="AE7140" s="71"/>
    </row>
    <row r="7141" spans="31:31" ht="15.75" x14ac:dyDescent="0.3">
      <c r="AE7141" s="71"/>
    </row>
    <row r="7142" spans="31:31" ht="15.75" x14ac:dyDescent="0.3">
      <c r="AE7142" s="71"/>
    </row>
    <row r="7143" spans="31:31" ht="15.75" x14ac:dyDescent="0.3">
      <c r="AE7143" s="71"/>
    </row>
    <row r="7144" spans="31:31" ht="15.75" x14ac:dyDescent="0.3">
      <c r="AE7144" s="71"/>
    </row>
    <row r="7145" spans="31:31" ht="15.75" x14ac:dyDescent="0.3">
      <c r="AE7145" s="71"/>
    </row>
    <row r="7146" spans="31:31" ht="15.75" x14ac:dyDescent="0.3">
      <c r="AE7146" s="71"/>
    </row>
    <row r="7147" spans="31:31" ht="15.75" x14ac:dyDescent="0.3">
      <c r="AE7147" s="71"/>
    </row>
    <row r="7148" spans="31:31" ht="15.75" x14ac:dyDescent="0.3">
      <c r="AE7148" s="71"/>
    </row>
    <row r="7149" spans="31:31" ht="15.75" x14ac:dyDescent="0.3">
      <c r="AE7149" s="71"/>
    </row>
    <row r="7150" spans="31:31" ht="15.75" x14ac:dyDescent="0.3">
      <c r="AE7150" s="71"/>
    </row>
    <row r="7151" spans="31:31" ht="15.75" x14ac:dyDescent="0.3">
      <c r="AE7151" s="71"/>
    </row>
    <row r="7152" spans="31:31" ht="15.75" x14ac:dyDescent="0.3">
      <c r="AE7152" s="71"/>
    </row>
    <row r="7153" spans="31:31" ht="15.75" x14ac:dyDescent="0.3">
      <c r="AE7153" s="71"/>
    </row>
    <row r="7154" spans="31:31" ht="15.75" x14ac:dyDescent="0.3">
      <c r="AE7154" s="71"/>
    </row>
    <row r="7155" spans="31:31" ht="15.75" x14ac:dyDescent="0.3">
      <c r="AE7155" s="71"/>
    </row>
    <row r="7156" spans="31:31" ht="15.75" x14ac:dyDescent="0.3">
      <c r="AE7156" s="71"/>
    </row>
    <row r="7157" spans="31:31" ht="15.75" x14ac:dyDescent="0.3">
      <c r="AE7157" s="71"/>
    </row>
    <row r="7158" spans="31:31" ht="15.75" x14ac:dyDescent="0.3">
      <c r="AE7158" s="71"/>
    </row>
    <row r="7159" spans="31:31" ht="15.75" x14ac:dyDescent="0.3">
      <c r="AE7159" s="71"/>
    </row>
    <row r="7160" spans="31:31" ht="15.75" x14ac:dyDescent="0.3">
      <c r="AE7160" s="71"/>
    </row>
    <row r="7161" spans="31:31" ht="15.75" x14ac:dyDescent="0.3">
      <c r="AE7161" s="71"/>
    </row>
    <row r="7162" spans="31:31" ht="15.75" x14ac:dyDescent="0.3">
      <c r="AE7162" s="71"/>
    </row>
    <row r="7163" spans="31:31" ht="15.75" x14ac:dyDescent="0.3">
      <c r="AE7163" s="71"/>
    </row>
    <row r="7164" spans="31:31" ht="15.75" x14ac:dyDescent="0.3">
      <c r="AE7164" s="71"/>
    </row>
    <row r="7165" spans="31:31" ht="15.75" x14ac:dyDescent="0.3">
      <c r="AE7165" s="71"/>
    </row>
    <row r="7166" spans="31:31" ht="15.75" x14ac:dyDescent="0.3">
      <c r="AE7166" s="71"/>
    </row>
    <row r="7167" spans="31:31" ht="15.75" x14ac:dyDescent="0.3">
      <c r="AE7167" s="71"/>
    </row>
    <row r="7168" spans="31:31" ht="15.75" x14ac:dyDescent="0.3">
      <c r="AE7168" s="71"/>
    </row>
    <row r="7169" spans="31:31" ht="15.75" x14ac:dyDescent="0.3">
      <c r="AE7169" s="71"/>
    </row>
    <row r="7170" spans="31:31" ht="15.75" x14ac:dyDescent="0.3">
      <c r="AE7170" s="71"/>
    </row>
    <row r="7171" spans="31:31" ht="15.75" x14ac:dyDescent="0.3">
      <c r="AE7171" s="71"/>
    </row>
    <row r="7172" spans="31:31" ht="15.75" x14ac:dyDescent="0.3">
      <c r="AE7172" s="71"/>
    </row>
    <row r="7173" spans="31:31" ht="15.75" x14ac:dyDescent="0.3">
      <c r="AE7173" s="71"/>
    </row>
    <row r="7174" spans="31:31" ht="15.75" x14ac:dyDescent="0.3">
      <c r="AE7174" s="71"/>
    </row>
    <row r="7175" spans="31:31" ht="15.75" x14ac:dyDescent="0.3">
      <c r="AE7175" s="71"/>
    </row>
    <row r="7176" spans="31:31" ht="15.75" x14ac:dyDescent="0.3">
      <c r="AE7176" s="71"/>
    </row>
    <row r="7177" spans="31:31" ht="15.75" x14ac:dyDescent="0.3">
      <c r="AE7177" s="71"/>
    </row>
    <row r="7178" spans="31:31" ht="15.75" x14ac:dyDescent="0.3">
      <c r="AE7178" s="71"/>
    </row>
    <row r="7179" spans="31:31" ht="15.75" x14ac:dyDescent="0.3">
      <c r="AE7179" s="71"/>
    </row>
    <row r="7180" spans="31:31" ht="15.75" x14ac:dyDescent="0.3">
      <c r="AE7180" s="71"/>
    </row>
    <row r="7181" spans="31:31" ht="15.75" x14ac:dyDescent="0.3">
      <c r="AE7181" s="71"/>
    </row>
    <row r="7182" spans="31:31" ht="15.75" x14ac:dyDescent="0.3">
      <c r="AE7182" s="71"/>
    </row>
    <row r="7183" spans="31:31" ht="15.75" x14ac:dyDescent="0.3">
      <c r="AE7183" s="71"/>
    </row>
    <row r="7184" spans="31:31" ht="15.75" x14ac:dyDescent="0.3">
      <c r="AE7184" s="71"/>
    </row>
    <row r="7185" spans="31:31" ht="15.75" x14ac:dyDescent="0.3">
      <c r="AE7185" s="71"/>
    </row>
    <row r="7186" spans="31:31" ht="15.75" x14ac:dyDescent="0.3">
      <c r="AE7186" s="71"/>
    </row>
    <row r="7187" spans="31:31" ht="15.75" x14ac:dyDescent="0.3">
      <c r="AE7187" s="71"/>
    </row>
    <row r="7188" spans="31:31" ht="15.75" x14ac:dyDescent="0.3">
      <c r="AE7188" s="71"/>
    </row>
    <row r="7189" spans="31:31" ht="15.75" x14ac:dyDescent="0.3">
      <c r="AE7189" s="71"/>
    </row>
    <row r="7190" spans="31:31" ht="15.75" x14ac:dyDescent="0.3">
      <c r="AE7190" s="71"/>
    </row>
    <row r="7191" spans="31:31" ht="15.75" x14ac:dyDescent="0.3">
      <c r="AE7191" s="71"/>
    </row>
    <row r="7192" spans="31:31" ht="15.75" x14ac:dyDescent="0.3">
      <c r="AE7192" s="71"/>
    </row>
    <row r="7193" spans="31:31" ht="15.75" x14ac:dyDescent="0.3">
      <c r="AE7193" s="71"/>
    </row>
    <row r="7194" spans="31:31" ht="15.75" x14ac:dyDescent="0.3">
      <c r="AE7194" s="71"/>
    </row>
    <row r="7195" spans="31:31" ht="15.75" x14ac:dyDescent="0.3">
      <c r="AE7195" s="71"/>
    </row>
    <row r="7196" spans="31:31" ht="15.75" x14ac:dyDescent="0.3">
      <c r="AE7196" s="71"/>
    </row>
    <row r="7197" spans="31:31" ht="15.75" x14ac:dyDescent="0.3">
      <c r="AE7197" s="71"/>
    </row>
    <row r="7198" spans="31:31" ht="15.75" x14ac:dyDescent="0.3">
      <c r="AE7198" s="71"/>
    </row>
    <row r="7199" spans="31:31" ht="15.75" x14ac:dyDescent="0.3">
      <c r="AE7199" s="71"/>
    </row>
    <row r="7200" spans="31:31" ht="15.75" x14ac:dyDescent="0.3">
      <c r="AE7200" s="71"/>
    </row>
    <row r="7201" spans="31:31" ht="15.75" x14ac:dyDescent="0.3">
      <c r="AE7201" s="71"/>
    </row>
    <row r="7202" spans="31:31" ht="15.75" x14ac:dyDescent="0.3">
      <c r="AE7202" s="71"/>
    </row>
    <row r="7203" spans="31:31" ht="15.75" x14ac:dyDescent="0.3">
      <c r="AE7203" s="71"/>
    </row>
    <row r="7204" spans="31:31" ht="15.75" x14ac:dyDescent="0.3">
      <c r="AE7204" s="71"/>
    </row>
    <row r="7205" spans="31:31" ht="15.75" x14ac:dyDescent="0.3">
      <c r="AE7205" s="71"/>
    </row>
    <row r="7206" spans="31:31" ht="15.75" x14ac:dyDescent="0.3">
      <c r="AE7206" s="71"/>
    </row>
    <row r="7207" spans="31:31" ht="15.75" x14ac:dyDescent="0.3">
      <c r="AE7207" s="71"/>
    </row>
    <row r="7208" spans="31:31" ht="15.75" x14ac:dyDescent="0.3">
      <c r="AE7208" s="71"/>
    </row>
    <row r="7209" spans="31:31" ht="15.75" x14ac:dyDescent="0.3">
      <c r="AE7209" s="71"/>
    </row>
    <row r="7210" spans="31:31" ht="15.75" x14ac:dyDescent="0.3">
      <c r="AE7210" s="71"/>
    </row>
    <row r="7211" spans="31:31" ht="15.75" x14ac:dyDescent="0.3">
      <c r="AE7211" s="71"/>
    </row>
    <row r="7212" spans="31:31" ht="15.75" x14ac:dyDescent="0.3">
      <c r="AE7212" s="71"/>
    </row>
    <row r="7213" spans="31:31" ht="15.75" x14ac:dyDescent="0.3">
      <c r="AE7213" s="71"/>
    </row>
    <row r="7214" spans="31:31" ht="15.75" x14ac:dyDescent="0.3">
      <c r="AE7214" s="71"/>
    </row>
    <row r="7215" spans="31:31" ht="15.75" x14ac:dyDescent="0.3">
      <c r="AE7215" s="71"/>
    </row>
    <row r="7216" spans="31:31" ht="15.75" x14ac:dyDescent="0.3">
      <c r="AE7216" s="71"/>
    </row>
    <row r="7217" spans="31:31" ht="15.75" x14ac:dyDescent="0.3">
      <c r="AE7217" s="71"/>
    </row>
    <row r="7218" spans="31:31" ht="15.75" x14ac:dyDescent="0.3">
      <c r="AE7218" s="71"/>
    </row>
    <row r="7219" spans="31:31" ht="15.75" x14ac:dyDescent="0.3">
      <c r="AE7219" s="71"/>
    </row>
    <row r="7220" spans="31:31" ht="15.75" x14ac:dyDescent="0.3">
      <c r="AE7220" s="71"/>
    </row>
    <row r="7221" spans="31:31" ht="15.75" x14ac:dyDescent="0.3">
      <c r="AE7221" s="71"/>
    </row>
    <row r="7222" spans="31:31" ht="15.75" x14ac:dyDescent="0.3">
      <c r="AE7222" s="71"/>
    </row>
    <row r="7223" spans="31:31" ht="15.75" x14ac:dyDescent="0.3">
      <c r="AE7223" s="71"/>
    </row>
    <row r="7224" spans="31:31" ht="15.75" x14ac:dyDescent="0.3">
      <c r="AE7224" s="71"/>
    </row>
    <row r="7225" spans="31:31" ht="15.75" x14ac:dyDescent="0.3">
      <c r="AE7225" s="71"/>
    </row>
    <row r="7226" spans="31:31" ht="15.75" x14ac:dyDescent="0.3">
      <c r="AE7226" s="71"/>
    </row>
    <row r="7227" spans="31:31" ht="15.75" x14ac:dyDescent="0.3">
      <c r="AE7227" s="71"/>
    </row>
    <row r="7228" spans="31:31" ht="15.75" x14ac:dyDescent="0.3">
      <c r="AE7228" s="71"/>
    </row>
    <row r="7229" spans="31:31" ht="15.75" x14ac:dyDescent="0.3">
      <c r="AE7229" s="71"/>
    </row>
    <row r="7230" spans="31:31" ht="15.75" x14ac:dyDescent="0.3">
      <c r="AE7230" s="71"/>
    </row>
    <row r="7231" spans="31:31" ht="15.75" x14ac:dyDescent="0.3">
      <c r="AE7231" s="71"/>
    </row>
    <row r="7232" spans="31:31" ht="15.75" x14ac:dyDescent="0.3">
      <c r="AE7232" s="71"/>
    </row>
    <row r="7233" spans="31:31" ht="15.75" x14ac:dyDescent="0.3">
      <c r="AE7233" s="71"/>
    </row>
    <row r="7234" spans="31:31" ht="15.75" x14ac:dyDescent="0.3">
      <c r="AE7234" s="71"/>
    </row>
    <row r="7235" spans="31:31" ht="15.75" x14ac:dyDescent="0.3">
      <c r="AE7235" s="71"/>
    </row>
    <row r="7236" spans="31:31" ht="15.75" x14ac:dyDescent="0.3">
      <c r="AE7236" s="71"/>
    </row>
    <row r="7237" spans="31:31" ht="15.75" x14ac:dyDescent="0.3">
      <c r="AE7237" s="71"/>
    </row>
    <row r="7238" spans="31:31" ht="15.75" x14ac:dyDescent="0.3">
      <c r="AE7238" s="71"/>
    </row>
    <row r="7239" spans="31:31" ht="15.75" x14ac:dyDescent="0.3">
      <c r="AE7239" s="71"/>
    </row>
    <row r="7240" spans="31:31" ht="15.75" x14ac:dyDescent="0.3">
      <c r="AE7240" s="71"/>
    </row>
    <row r="7241" spans="31:31" ht="15.75" x14ac:dyDescent="0.3">
      <c r="AE7241" s="71"/>
    </row>
    <row r="7242" spans="31:31" ht="15.75" x14ac:dyDescent="0.3">
      <c r="AE7242" s="71"/>
    </row>
    <row r="7243" spans="31:31" ht="15.75" x14ac:dyDescent="0.3">
      <c r="AE7243" s="71"/>
    </row>
    <row r="7244" spans="31:31" ht="15.75" x14ac:dyDescent="0.3">
      <c r="AE7244" s="71"/>
    </row>
    <row r="7245" spans="31:31" ht="15.75" x14ac:dyDescent="0.3">
      <c r="AE7245" s="71"/>
    </row>
    <row r="7246" spans="31:31" ht="15.75" x14ac:dyDescent="0.3">
      <c r="AE7246" s="71"/>
    </row>
    <row r="7247" spans="31:31" ht="15.75" x14ac:dyDescent="0.3">
      <c r="AE7247" s="71"/>
    </row>
    <row r="7248" spans="31:31" ht="15.75" x14ac:dyDescent="0.3">
      <c r="AE7248" s="71"/>
    </row>
    <row r="7249" spans="31:31" ht="15.75" x14ac:dyDescent="0.3">
      <c r="AE7249" s="71"/>
    </row>
    <row r="7250" spans="31:31" ht="15.75" x14ac:dyDescent="0.3">
      <c r="AE7250" s="71"/>
    </row>
    <row r="7251" spans="31:31" ht="15.75" x14ac:dyDescent="0.3">
      <c r="AE7251" s="71"/>
    </row>
    <row r="7252" spans="31:31" ht="15.75" x14ac:dyDescent="0.3">
      <c r="AE7252" s="71"/>
    </row>
    <row r="7253" spans="31:31" ht="15.75" x14ac:dyDescent="0.3">
      <c r="AE7253" s="71"/>
    </row>
    <row r="7254" spans="31:31" ht="15.75" x14ac:dyDescent="0.3">
      <c r="AE7254" s="71"/>
    </row>
    <row r="7255" spans="31:31" ht="15.75" x14ac:dyDescent="0.3">
      <c r="AE7255" s="71"/>
    </row>
    <row r="7256" spans="31:31" ht="15.75" x14ac:dyDescent="0.3">
      <c r="AE7256" s="71"/>
    </row>
    <row r="7257" spans="31:31" ht="15.75" x14ac:dyDescent="0.3">
      <c r="AE7257" s="71"/>
    </row>
    <row r="7258" spans="31:31" ht="15.75" x14ac:dyDescent="0.3">
      <c r="AE7258" s="71"/>
    </row>
    <row r="7259" spans="31:31" ht="15.75" x14ac:dyDescent="0.3">
      <c r="AE7259" s="71"/>
    </row>
    <row r="7260" spans="31:31" ht="15.75" x14ac:dyDescent="0.3">
      <c r="AE7260" s="71"/>
    </row>
    <row r="7261" spans="31:31" ht="15.75" x14ac:dyDescent="0.3">
      <c r="AE7261" s="71"/>
    </row>
    <row r="7262" spans="31:31" ht="15.75" x14ac:dyDescent="0.3">
      <c r="AE7262" s="71"/>
    </row>
    <row r="7263" spans="31:31" ht="15.75" x14ac:dyDescent="0.3">
      <c r="AE7263" s="71"/>
    </row>
    <row r="7264" spans="31:31" ht="15.75" x14ac:dyDescent="0.3">
      <c r="AE7264" s="71"/>
    </row>
    <row r="7265" spans="31:31" ht="15.75" x14ac:dyDescent="0.3">
      <c r="AE7265" s="71"/>
    </row>
    <row r="7266" spans="31:31" ht="15.75" x14ac:dyDescent="0.3">
      <c r="AE7266" s="71"/>
    </row>
    <row r="7267" spans="31:31" ht="15.75" x14ac:dyDescent="0.3">
      <c r="AE7267" s="71"/>
    </row>
    <row r="7268" spans="31:31" ht="15.75" x14ac:dyDescent="0.3">
      <c r="AE7268" s="71"/>
    </row>
    <row r="7269" spans="31:31" ht="15.75" x14ac:dyDescent="0.3">
      <c r="AE7269" s="71"/>
    </row>
    <row r="7270" spans="31:31" ht="15.75" x14ac:dyDescent="0.3">
      <c r="AE7270" s="71"/>
    </row>
    <row r="7271" spans="31:31" ht="15.75" x14ac:dyDescent="0.3">
      <c r="AE7271" s="71"/>
    </row>
    <row r="7272" spans="31:31" ht="15.75" x14ac:dyDescent="0.3">
      <c r="AE7272" s="71"/>
    </row>
    <row r="7273" spans="31:31" ht="15.75" x14ac:dyDescent="0.3">
      <c r="AE7273" s="71"/>
    </row>
    <row r="7274" spans="31:31" ht="15.75" x14ac:dyDescent="0.3">
      <c r="AE7274" s="71"/>
    </row>
    <row r="7275" spans="31:31" ht="15.75" x14ac:dyDescent="0.3">
      <c r="AE7275" s="71"/>
    </row>
    <row r="7276" spans="31:31" ht="15.75" x14ac:dyDescent="0.3">
      <c r="AE7276" s="71"/>
    </row>
    <row r="7277" spans="31:31" ht="15.75" x14ac:dyDescent="0.3">
      <c r="AE7277" s="71"/>
    </row>
    <row r="7278" spans="31:31" ht="15.75" x14ac:dyDescent="0.3">
      <c r="AE7278" s="71"/>
    </row>
    <row r="7279" spans="31:31" ht="15.75" x14ac:dyDescent="0.3">
      <c r="AE7279" s="71"/>
    </row>
    <row r="7280" spans="31:31" ht="15.75" x14ac:dyDescent="0.3">
      <c r="AE7280" s="71"/>
    </row>
    <row r="7281" spans="31:31" ht="15.75" x14ac:dyDescent="0.3">
      <c r="AE7281" s="71"/>
    </row>
    <row r="7282" spans="31:31" ht="15.75" x14ac:dyDescent="0.3">
      <c r="AE7282" s="71"/>
    </row>
    <row r="7283" spans="31:31" ht="15.75" x14ac:dyDescent="0.3">
      <c r="AE7283" s="71"/>
    </row>
    <row r="7284" spans="31:31" ht="15.75" x14ac:dyDescent="0.3">
      <c r="AE7284" s="71"/>
    </row>
    <row r="7285" spans="31:31" ht="15.75" x14ac:dyDescent="0.3">
      <c r="AE7285" s="71"/>
    </row>
    <row r="7286" spans="31:31" ht="15.75" x14ac:dyDescent="0.3">
      <c r="AE7286" s="71"/>
    </row>
    <row r="7287" spans="31:31" ht="15.75" x14ac:dyDescent="0.3">
      <c r="AE7287" s="71"/>
    </row>
    <row r="7288" spans="31:31" ht="15.75" x14ac:dyDescent="0.3">
      <c r="AE7288" s="71"/>
    </row>
    <row r="7289" spans="31:31" ht="15.75" x14ac:dyDescent="0.3">
      <c r="AE7289" s="71"/>
    </row>
    <row r="7290" spans="31:31" ht="15.75" x14ac:dyDescent="0.3">
      <c r="AE7290" s="71"/>
    </row>
    <row r="7291" spans="31:31" ht="15.75" x14ac:dyDescent="0.3">
      <c r="AE7291" s="71"/>
    </row>
    <row r="7292" spans="31:31" ht="15.75" x14ac:dyDescent="0.3">
      <c r="AE7292" s="71"/>
    </row>
    <row r="7293" spans="31:31" ht="15.75" x14ac:dyDescent="0.3">
      <c r="AE7293" s="71"/>
    </row>
    <row r="7294" spans="31:31" ht="15.75" x14ac:dyDescent="0.3">
      <c r="AE7294" s="71"/>
    </row>
    <row r="7295" spans="31:31" ht="15.75" x14ac:dyDescent="0.3">
      <c r="AE7295" s="71"/>
    </row>
    <row r="7296" spans="31:31" ht="15.75" x14ac:dyDescent="0.3">
      <c r="AE7296" s="71"/>
    </row>
    <row r="7297" spans="31:31" ht="15.75" x14ac:dyDescent="0.3">
      <c r="AE7297" s="71"/>
    </row>
    <row r="7298" spans="31:31" ht="15.75" x14ac:dyDescent="0.3">
      <c r="AE7298" s="71"/>
    </row>
    <row r="7299" spans="31:31" ht="15.75" x14ac:dyDescent="0.3">
      <c r="AE7299" s="71"/>
    </row>
    <row r="7300" spans="31:31" ht="15.75" x14ac:dyDescent="0.3">
      <c r="AE7300" s="71"/>
    </row>
    <row r="7301" spans="31:31" ht="15.75" x14ac:dyDescent="0.3">
      <c r="AE7301" s="71"/>
    </row>
    <row r="7302" spans="31:31" ht="15.75" x14ac:dyDescent="0.3">
      <c r="AE7302" s="71"/>
    </row>
    <row r="7303" spans="31:31" ht="15.75" x14ac:dyDescent="0.3">
      <c r="AE7303" s="71"/>
    </row>
    <row r="7304" spans="31:31" ht="15.75" x14ac:dyDescent="0.3">
      <c r="AE7304" s="71"/>
    </row>
    <row r="7305" spans="31:31" ht="15.75" x14ac:dyDescent="0.3">
      <c r="AE7305" s="71"/>
    </row>
    <row r="7306" spans="31:31" ht="15.75" x14ac:dyDescent="0.3">
      <c r="AE7306" s="71"/>
    </row>
    <row r="7307" spans="31:31" ht="15.75" x14ac:dyDescent="0.3">
      <c r="AE7307" s="71"/>
    </row>
    <row r="7308" spans="31:31" ht="15.75" x14ac:dyDescent="0.3">
      <c r="AE7308" s="71"/>
    </row>
    <row r="7309" spans="31:31" ht="15.75" x14ac:dyDescent="0.3">
      <c r="AE7309" s="71"/>
    </row>
    <row r="7310" spans="31:31" ht="15.75" x14ac:dyDescent="0.3">
      <c r="AE7310" s="71"/>
    </row>
    <row r="7311" spans="31:31" ht="15.75" x14ac:dyDescent="0.3">
      <c r="AE7311" s="71"/>
    </row>
    <row r="7312" spans="31:31" ht="15.75" x14ac:dyDescent="0.3">
      <c r="AE7312" s="71"/>
    </row>
    <row r="7313" spans="31:31" ht="15.75" x14ac:dyDescent="0.3">
      <c r="AE7313" s="71"/>
    </row>
    <row r="7314" spans="31:31" ht="15.75" x14ac:dyDescent="0.3">
      <c r="AE7314" s="71"/>
    </row>
    <row r="7315" spans="31:31" ht="15.75" x14ac:dyDescent="0.3">
      <c r="AE7315" s="71"/>
    </row>
    <row r="7316" spans="31:31" ht="15.75" x14ac:dyDescent="0.3">
      <c r="AE7316" s="71"/>
    </row>
    <row r="7317" spans="31:31" ht="15.75" x14ac:dyDescent="0.3">
      <c r="AE7317" s="71"/>
    </row>
    <row r="7318" spans="31:31" ht="15.75" x14ac:dyDescent="0.3">
      <c r="AE7318" s="71"/>
    </row>
    <row r="7319" spans="31:31" ht="15.75" x14ac:dyDescent="0.3">
      <c r="AE7319" s="71"/>
    </row>
    <row r="7320" spans="31:31" ht="15.75" x14ac:dyDescent="0.3">
      <c r="AE7320" s="71"/>
    </row>
    <row r="7321" spans="31:31" ht="15.75" x14ac:dyDescent="0.3">
      <c r="AE7321" s="71"/>
    </row>
    <row r="7322" spans="31:31" ht="15.75" x14ac:dyDescent="0.3">
      <c r="AE7322" s="71"/>
    </row>
    <row r="7323" spans="31:31" ht="15.75" x14ac:dyDescent="0.3">
      <c r="AE7323" s="71"/>
    </row>
    <row r="7324" spans="31:31" ht="15.75" x14ac:dyDescent="0.3">
      <c r="AE7324" s="71"/>
    </row>
    <row r="7325" spans="31:31" ht="15.75" x14ac:dyDescent="0.3">
      <c r="AE7325" s="71"/>
    </row>
    <row r="7326" spans="31:31" ht="15.75" x14ac:dyDescent="0.3">
      <c r="AE7326" s="71"/>
    </row>
    <row r="7327" spans="31:31" ht="15.75" x14ac:dyDescent="0.3">
      <c r="AE7327" s="71"/>
    </row>
    <row r="7328" spans="31:31" ht="15.75" x14ac:dyDescent="0.3">
      <c r="AE7328" s="71"/>
    </row>
    <row r="7329" spans="31:31" ht="15.75" x14ac:dyDescent="0.3">
      <c r="AE7329" s="71"/>
    </row>
    <row r="7330" spans="31:31" ht="15.75" x14ac:dyDescent="0.3">
      <c r="AE7330" s="71"/>
    </row>
    <row r="7331" spans="31:31" ht="15.75" x14ac:dyDescent="0.3">
      <c r="AE7331" s="71"/>
    </row>
    <row r="7332" spans="31:31" ht="15.75" x14ac:dyDescent="0.3">
      <c r="AE7332" s="71"/>
    </row>
    <row r="7333" spans="31:31" ht="15.75" x14ac:dyDescent="0.3">
      <c r="AE7333" s="71"/>
    </row>
    <row r="7334" spans="31:31" ht="15.75" x14ac:dyDescent="0.3">
      <c r="AE7334" s="71"/>
    </row>
    <row r="7335" spans="31:31" ht="15.75" x14ac:dyDescent="0.3">
      <c r="AE7335" s="71"/>
    </row>
    <row r="7336" spans="31:31" ht="15.75" x14ac:dyDescent="0.3">
      <c r="AE7336" s="71"/>
    </row>
    <row r="7337" spans="31:31" ht="15.75" x14ac:dyDescent="0.3">
      <c r="AE7337" s="71"/>
    </row>
    <row r="7338" spans="31:31" ht="15.75" x14ac:dyDescent="0.3">
      <c r="AE7338" s="71"/>
    </row>
    <row r="7339" spans="31:31" ht="15.75" x14ac:dyDescent="0.3">
      <c r="AE7339" s="71"/>
    </row>
    <row r="7340" spans="31:31" ht="15.75" x14ac:dyDescent="0.3">
      <c r="AE7340" s="71"/>
    </row>
    <row r="7341" spans="31:31" ht="15.75" x14ac:dyDescent="0.3">
      <c r="AE7341" s="71"/>
    </row>
    <row r="7342" spans="31:31" ht="15.75" x14ac:dyDescent="0.3">
      <c r="AE7342" s="71"/>
    </row>
    <row r="7343" spans="31:31" ht="15.75" x14ac:dyDescent="0.3">
      <c r="AE7343" s="71"/>
    </row>
    <row r="7344" spans="31:31" ht="15.75" x14ac:dyDescent="0.3">
      <c r="AE7344" s="71"/>
    </row>
    <row r="7345" spans="31:31" ht="15.75" x14ac:dyDescent="0.3">
      <c r="AE7345" s="71"/>
    </row>
    <row r="7346" spans="31:31" ht="15.75" x14ac:dyDescent="0.3">
      <c r="AE7346" s="71"/>
    </row>
    <row r="7347" spans="31:31" ht="15.75" x14ac:dyDescent="0.3">
      <c r="AE7347" s="71"/>
    </row>
    <row r="7348" spans="31:31" ht="15.75" x14ac:dyDescent="0.3">
      <c r="AE7348" s="71"/>
    </row>
    <row r="7349" spans="31:31" ht="15.75" x14ac:dyDescent="0.3">
      <c r="AE7349" s="71"/>
    </row>
    <row r="7350" spans="31:31" ht="15.75" x14ac:dyDescent="0.3">
      <c r="AE7350" s="71"/>
    </row>
    <row r="7351" spans="31:31" ht="15.75" x14ac:dyDescent="0.3">
      <c r="AE7351" s="71"/>
    </row>
    <row r="7352" spans="31:31" ht="15.75" x14ac:dyDescent="0.3">
      <c r="AE7352" s="71"/>
    </row>
    <row r="7353" spans="31:31" ht="15.75" x14ac:dyDescent="0.3">
      <c r="AE7353" s="71"/>
    </row>
    <row r="7354" spans="31:31" ht="15.75" x14ac:dyDescent="0.3">
      <c r="AE7354" s="71"/>
    </row>
    <row r="7355" spans="31:31" ht="15.75" x14ac:dyDescent="0.3">
      <c r="AE7355" s="71"/>
    </row>
    <row r="7356" spans="31:31" ht="15.75" x14ac:dyDescent="0.3">
      <c r="AE7356" s="71"/>
    </row>
    <row r="7357" spans="31:31" ht="15.75" x14ac:dyDescent="0.3">
      <c r="AE7357" s="71"/>
    </row>
    <row r="7358" spans="31:31" ht="15.75" x14ac:dyDescent="0.3">
      <c r="AE7358" s="71"/>
    </row>
    <row r="7359" spans="31:31" ht="15.75" x14ac:dyDescent="0.3">
      <c r="AE7359" s="71"/>
    </row>
    <row r="7360" spans="31:31" ht="15.75" x14ac:dyDescent="0.3">
      <c r="AE7360" s="71"/>
    </row>
    <row r="7361" spans="31:31" ht="15.75" x14ac:dyDescent="0.3">
      <c r="AE7361" s="71"/>
    </row>
    <row r="7362" spans="31:31" ht="15.75" x14ac:dyDescent="0.3">
      <c r="AE7362" s="71"/>
    </row>
    <row r="7363" spans="31:31" ht="15.75" x14ac:dyDescent="0.3">
      <c r="AE7363" s="71"/>
    </row>
    <row r="7364" spans="31:31" ht="15.75" x14ac:dyDescent="0.3">
      <c r="AE7364" s="71"/>
    </row>
    <row r="7365" spans="31:31" ht="15.75" x14ac:dyDescent="0.3">
      <c r="AE7365" s="71"/>
    </row>
    <row r="7366" spans="31:31" ht="15.75" x14ac:dyDescent="0.3">
      <c r="AE7366" s="71"/>
    </row>
    <row r="7367" spans="31:31" ht="15.75" x14ac:dyDescent="0.3">
      <c r="AE7367" s="71"/>
    </row>
    <row r="7368" spans="31:31" ht="15.75" x14ac:dyDescent="0.3">
      <c r="AE7368" s="71"/>
    </row>
    <row r="7369" spans="31:31" ht="15.75" x14ac:dyDescent="0.3">
      <c r="AE7369" s="71"/>
    </row>
    <row r="7370" spans="31:31" ht="15.75" x14ac:dyDescent="0.3">
      <c r="AE7370" s="71"/>
    </row>
    <row r="7371" spans="31:31" ht="15.75" x14ac:dyDescent="0.3">
      <c r="AE7371" s="71"/>
    </row>
    <row r="7372" spans="31:31" ht="15.75" x14ac:dyDescent="0.3">
      <c r="AE7372" s="71"/>
    </row>
    <row r="7373" spans="31:31" ht="15.75" x14ac:dyDescent="0.3">
      <c r="AE7373" s="71"/>
    </row>
    <row r="7374" spans="31:31" ht="15.75" x14ac:dyDescent="0.3">
      <c r="AE7374" s="71"/>
    </row>
    <row r="7375" spans="31:31" ht="15.75" x14ac:dyDescent="0.3">
      <c r="AE7375" s="71"/>
    </row>
    <row r="7376" spans="31:31" ht="15.75" x14ac:dyDescent="0.3">
      <c r="AE7376" s="71"/>
    </row>
    <row r="7377" spans="31:31" ht="15.75" x14ac:dyDescent="0.3">
      <c r="AE7377" s="71"/>
    </row>
    <row r="7378" spans="31:31" ht="15.75" x14ac:dyDescent="0.3">
      <c r="AE7378" s="71"/>
    </row>
    <row r="7379" spans="31:31" ht="15.75" x14ac:dyDescent="0.3">
      <c r="AE7379" s="71"/>
    </row>
    <row r="7380" spans="31:31" ht="15.75" x14ac:dyDescent="0.3">
      <c r="AE7380" s="71"/>
    </row>
    <row r="7381" spans="31:31" ht="15.75" x14ac:dyDescent="0.3">
      <c r="AE7381" s="71"/>
    </row>
    <row r="7382" spans="31:31" ht="15.75" x14ac:dyDescent="0.3">
      <c r="AE7382" s="71"/>
    </row>
    <row r="7383" spans="31:31" ht="15.75" x14ac:dyDescent="0.3">
      <c r="AE7383" s="71"/>
    </row>
    <row r="7384" spans="31:31" ht="15.75" x14ac:dyDescent="0.3">
      <c r="AE7384" s="71"/>
    </row>
    <row r="7385" spans="31:31" ht="15.75" x14ac:dyDescent="0.3">
      <c r="AE7385" s="71"/>
    </row>
    <row r="7386" spans="31:31" ht="15.75" x14ac:dyDescent="0.3">
      <c r="AE7386" s="71"/>
    </row>
    <row r="7387" spans="31:31" ht="15.75" x14ac:dyDescent="0.3">
      <c r="AE7387" s="71"/>
    </row>
    <row r="7388" spans="31:31" ht="15.75" x14ac:dyDescent="0.3">
      <c r="AE7388" s="71"/>
    </row>
    <row r="7389" spans="31:31" ht="15.75" x14ac:dyDescent="0.3">
      <c r="AE7389" s="71"/>
    </row>
    <row r="7390" spans="31:31" ht="15.75" x14ac:dyDescent="0.3">
      <c r="AE7390" s="71"/>
    </row>
    <row r="7391" spans="31:31" ht="15.75" x14ac:dyDescent="0.3">
      <c r="AE7391" s="71"/>
    </row>
    <row r="7392" spans="31:31" ht="15.75" x14ac:dyDescent="0.3">
      <c r="AE7392" s="71"/>
    </row>
    <row r="7393" spans="31:31" ht="15.75" x14ac:dyDescent="0.3">
      <c r="AE7393" s="71"/>
    </row>
    <row r="7394" spans="31:31" ht="15.75" x14ac:dyDescent="0.3">
      <c r="AE7394" s="71"/>
    </row>
    <row r="7395" spans="31:31" ht="15.75" x14ac:dyDescent="0.3">
      <c r="AE7395" s="71"/>
    </row>
    <row r="7396" spans="31:31" ht="15.75" x14ac:dyDescent="0.3">
      <c r="AE7396" s="71"/>
    </row>
    <row r="7397" spans="31:31" ht="15.75" x14ac:dyDescent="0.3">
      <c r="AE7397" s="71"/>
    </row>
    <row r="7398" spans="31:31" ht="15.75" x14ac:dyDescent="0.3">
      <c r="AE7398" s="71"/>
    </row>
    <row r="7399" spans="31:31" ht="15.75" x14ac:dyDescent="0.3">
      <c r="AE7399" s="71"/>
    </row>
    <row r="7400" spans="31:31" ht="15.75" x14ac:dyDescent="0.3">
      <c r="AE7400" s="71"/>
    </row>
    <row r="7401" spans="31:31" ht="15.75" x14ac:dyDescent="0.3">
      <c r="AE7401" s="71"/>
    </row>
    <row r="7402" spans="31:31" ht="15.75" x14ac:dyDescent="0.3">
      <c r="AE7402" s="71"/>
    </row>
    <row r="7403" spans="31:31" ht="15.75" x14ac:dyDescent="0.3">
      <c r="AE7403" s="71"/>
    </row>
    <row r="7404" spans="31:31" ht="15.75" x14ac:dyDescent="0.3">
      <c r="AE7404" s="71"/>
    </row>
    <row r="7405" spans="31:31" ht="15.75" x14ac:dyDescent="0.3">
      <c r="AE7405" s="71"/>
    </row>
    <row r="7406" spans="31:31" ht="15.75" x14ac:dyDescent="0.3">
      <c r="AE7406" s="71"/>
    </row>
    <row r="7407" spans="31:31" ht="15.75" x14ac:dyDescent="0.3">
      <c r="AE7407" s="71"/>
    </row>
    <row r="7408" spans="31:31" ht="15.75" x14ac:dyDescent="0.3">
      <c r="AE7408" s="71"/>
    </row>
    <row r="7409" spans="31:31" ht="15.75" x14ac:dyDescent="0.3">
      <c r="AE7409" s="71"/>
    </row>
    <row r="7410" spans="31:31" ht="15.75" x14ac:dyDescent="0.3">
      <c r="AE7410" s="71"/>
    </row>
    <row r="7411" spans="31:31" ht="15.75" x14ac:dyDescent="0.3">
      <c r="AE7411" s="71"/>
    </row>
    <row r="7412" spans="31:31" ht="15.75" x14ac:dyDescent="0.3">
      <c r="AE7412" s="71"/>
    </row>
    <row r="7413" spans="31:31" ht="15.75" x14ac:dyDescent="0.3">
      <c r="AE7413" s="71"/>
    </row>
    <row r="7414" spans="31:31" ht="15.75" x14ac:dyDescent="0.3">
      <c r="AE7414" s="71"/>
    </row>
    <row r="7415" spans="31:31" ht="15.75" x14ac:dyDescent="0.3">
      <c r="AE7415" s="71"/>
    </row>
    <row r="7416" spans="31:31" ht="15.75" x14ac:dyDescent="0.3">
      <c r="AE7416" s="71"/>
    </row>
    <row r="7417" spans="31:31" ht="15.75" x14ac:dyDescent="0.3">
      <c r="AE7417" s="71"/>
    </row>
    <row r="7418" spans="31:31" ht="15.75" x14ac:dyDescent="0.3">
      <c r="AE7418" s="71"/>
    </row>
    <row r="7419" spans="31:31" ht="15.75" x14ac:dyDescent="0.3">
      <c r="AE7419" s="71"/>
    </row>
    <row r="7420" spans="31:31" ht="15.75" x14ac:dyDescent="0.3">
      <c r="AE7420" s="71"/>
    </row>
    <row r="7421" spans="31:31" ht="15.75" x14ac:dyDescent="0.3">
      <c r="AE7421" s="71"/>
    </row>
    <row r="7422" spans="31:31" ht="15.75" x14ac:dyDescent="0.3">
      <c r="AE7422" s="71"/>
    </row>
    <row r="7423" spans="31:31" ht="15.75" x14ac:dyDescent="0.3">
      <c r="AE7423" s="71"/>
    </row>
    <row r="7424" spans="31:31" ht="15.75" x14ac:dyDescent="0.3">
      <c r="AE7424" s="71"/>
    </row>
    <row r="7425" spans="31:31" ht="15.75" x14ac:dyDescent="0.3">
      <c r="AE7425" s="71"/>
    </row>
    <row r="7426" spans="31:31" ht="15.75" x14ac:dyDescent="0.3">
      <c r="AE7426" s="71"/>
    </row>
    <row r="7427" spans="31:31" ht="15.75" x14ac:dyDescent="0.3">
      <c r="AE7427" s="71"/>
    </row>
    <row r="7428" spans="31:31" ht="15.75" x14ac:dyDescent="0.3">
      <c r="AE7428" s="71"/>
    </row>
    <row r="7429" spans="31:31" ht="15.75" x14ac:dyDescent="0.3">
      <c r="AE7429" s="71"/>
    </row>
    <row r="7430" spans="31:31" ht="15.75" x14ac:dyDescent="0.3">
      <c r="AE7430" s="71"/>
    </row>
    <row r="7431" spans="31:31" ht="15.75" x14ac:dyDescent="0.3">
      <c r="AE7431" s="71"/>
    </row>
    <row r="7432" spans="31:31" ht="15.75" x14ac:dyDescent="0.3">
      <c r="AE7432" s="71"/>
    </row>
    <row r="7433" spans="31:31" ht="15.75" x14ac:dyDescent="0.3">
      <c r="AE7433" s="71"/>
    </row>
    <row r="7434" spans="31:31" ht="15.75" x14ac:dyDescent="0.3">
      <c r="AE7434" s="71"/>
    </row>
    <row r="7435" spans="31:31" ht="15.75" x14ac:dyDescent="0.3">
      <c r="AE7435" s="71"/>
    </row>
    <row r="7436" spans="31:31" ht="15.75" x14ac:dyDescent="0.3">
      <c r="AE7436" s="71"/>
    </row>
    <row r="7437" spans="31:31" ht="15.75" x14ac:dyDescent="0.3">
      <c r="AE7437" s="71"/>
    </row>
    <row r="7438" spans="31:31" ht="15.75" x14ac:dyDescent="0.3">
      <c r="AE7438" s="71"/>
    </row>
    <row r="7439" spans="31:31" ht="15.75" x14ac:dyDescent="0.3">
      <c r="AE7439" s="71"/>
    </row>
    <row r="7440" spans="31:31" ht="15.75" x14ac:dyDescent="0.3">
      <c r="AE7440" s="71"/>
    </row>
    <row r="7441" spans="31:31" ht="15.75" x14ac:dyDescent="0.3">
      <c r="AE7441" s="71"/>
    </row>
    <row r="7442" spans="31:31" ht="15.75" x14ac:dyDescent="0.3">
      <c r="AE7442" s="71"/>
    </row>
    <row r="7443" spans="31:31" ht="15.75" x14ac:dyDescent="0.3">
      <c r="AE7443" s="71"/>
    </row>
    <row r="7444" spans="31:31" ht="15.75" x14ac:dyDescent="0.3">
      <c r="AE7444" s="71"/>
    </row>
    <row r="7445" spans="31:31" ht="15.75" x14ac:dyDescent="0.3">
      <c r="AE7445" s="71"/>
    </row>
    <row r="7446" spans="31:31" ht="15.75" x14ac:dyDescent="0.3">
      <c r="AE7446" s="71"/>
    </row>
    <row r="7447" spans="31:31" ht="15.75" x14ac:dyDescent="0.3">
      <c r="AE7447" s="71"/>
    </row>
    <row r="7448" spans="31:31" ht="15.75" x14ac:dyDescent="0.3">
      <c r="AE7448" s="71"/>
    </row>
    <row r="7449" spans="31:31" ht="15.75" x14ac:dyDescent="0.3">
      <c r="AE7449" s="71"/>
    </row>
    <row r="7450" spans="31:31" ht="15.75" x14ac:dyDescent="0.3">
      <c r="AE7450" s="71"/>
    </row>
    <row r="7451" spans="31:31" ht="15.75" x14ac:dyDescent="0.3">
      <c r="AE7451" s="71"/>
    </row>
    <row r="7452" spans="31:31" ht="15.75" x14ac:dyDescent="0.3">
      <c r="AE7452" s="71"/>
    </row>
    <row r="7453" spans="31:31" ht="15.75" x14ac:dyDescent="0.3">
      <c r="AE7453" s="71"/>
    </row>
    <row r="7454" spans="31:31" ht="15.75" x14ac:dyDescent="0.3">
      <c r="AE7454" s="71"/>
    </row>
    <row r="7455" spans="31:31" ht="15.75" x14ac:dyDescent="0.3">
      <c r="AE7455" s="71"/>
    </row>
    <row r="7456" spans="31:31" ht="15.75" x14ac:dyDescent="0.3">
      <c r="AE7456" s="71"/>
    </row>
    <row r="7457" spans="31:31" ht="15.75" x14ac:dyDescent="0.3">
      <c r="AE7457" s="71"/>
    </row>
    <row r="7458" spans="31:31" ht="15.75" x14ac:dyDescent="0.3">
      <c r="AE7458" s="71"/>
    </row>
    <row r="7459" spans="31:31" ht="15.75" x14ac:dyDescent="0.3">
      <c r="AE7459" s="71"/>
    </row>
    <row r="7460" spans="31:31" ht="15.75" x14ac:dyDescent="0.3">
      <c r="AE7460" s="71"/>
    </row>
    <row r="7461" spans="31:31" ht="15.75" x14ac:dyDescent="0.3">
      <c r="AE7461" s="71"/>
    </row>
    <row r="7462" spans="31:31" ht="15.75" x14ac:dyDescent="0.3">
      <c r="AE7462" s="71"/>
    </row>
    <row r="7463" spans="31:31" ht="15.75" x14ac:dyDescent="0.3">
      <c r="AE7463" s="71"/>
    </row>
    <row r="7464" spans="31:31" ht="15.75" x14ac:dyDescent="0.3">
      <c r="AE7464" s="71"/>
    </row>
    <row r="7465" spans="31:31" ht="15.75" x14ac:dyDescent="0.3">
      <c r="AE7465" s="71"/>
    </row>
    <row r="7466" spans="31:31" ht="15.75" x14ac:dyDescent="0.3">
      <c r="AE7466" s="71"/>
    </row>
    <row r="7467" spans="31:31" ht="15.75" x14ac:dyDescent="0.3">
      <c r="AE7467" s="71"/>
    </row>
    <row r="7468" spans="31:31" ht="15.75" x14ac:dyDescent="0.3">
      <c r="AE7468" s="71"/>
    </row>
    <row r="7469" spans="31:31" ht="15.75" x14ac:dyDescent="0.3">
      <c r="AE7469" s="71"/>
    </row>
    <row r="7470" spans="31:31" ht="15.75" x14ac:dyDescent="0.3">
      <c r="AE7470" s="71"/>
    </row>
    <row r="7471" spans="31:31" ht="15.75" x14ac:dyDescent="0.3">
      <c r="AE7471" s="71"/>
    </row>
    <row r="7472" spans="31:31" ht="15.75" x14ac:dyDescent="0.3">
      <c r="AE7472" s="71"/>
    </row>
    <row r="7473" spans="31:31" ht="15.75" x14ac:dyDescent="0.3">
      <c r="AE7473" s="71"/>
    </row>
    <row r="7474" spans="31:31" ht="15.75" x14ac:dyDescent="0.3">
      <c r="AE7474" s="71"/>
    </row>
    <row r="7475" spans="31:31" ht="15.75" x14ac:dyDescent="0.3">
      <c r="AE7475" s="71"/>
    </row>
    <row r="7476" spans="31:31" ht="15.75" x14ac:dyDescent="0.3">
      <c r="AE7476" s="71"/>
    </row>
    <row r="7477" spans="31:31" ht="15.75" x14ac:dyDescent="0.3">
      <c r="AE7477" s="71"/>
    </row>
    <row r="7478" spans="31:31" ht="15.75" x14ac:dyDescent="0.3">
      <c r="AE7478" s="71"/>
    </row>
    <row r="7479" spans="31:31" ht="15.75" x14ac:dyDescent="0.3">
      <c r="AE7479" s="71"/>
    </row>
    <row r="7480" spans="31:31" ht="15.75" x14ac:dyDescent="0.3">
      <c r="AE7480" s="71"/>
    </row>
    <row r="7481" spans="31:31" ht="15.75" x14ac:dyDescent="0.3">
      <c r="AE7481" s="71"/>
    </row>
    <row r="7482" spans="31:31" ht="15.75" x14ac:dyDescent="0.3">
      <c r="AE7482" s="71"/>
    </row>
    <row r="7483" spans="31:31" ht="15.75" x14ac:dyDescent="0.3">
      <c r="AE7483" s="71"/>
    </row>
    <row r="7484" spans="31:31" ht="15.75" x14ac:dyDescent="0.3">
      <c r="AE7484" s="71"/>
    </row>
    <row r="7485" spans="31:31" ht="15.75" x14ac:dyDescent="0.3">
      <c r="AE7485" s="71"/>
    </row>
    <row r="7486" spans="31:31" ht="15.75" x14ac:dyDescent="0.3">
      <c r="AE7486" s="71"/>
    </row>
    <row r="7487" spans="31:31" ht="15.75" x14ac:dyDescent="0.3">
      <c r="AE7487" s="71"/>
    </row>
    <row r="7488" spans="31:31" ht="15.75" x14ac:dyDescent="0.3">
      <c r="AE7488" s="71"/>
    </row>
    <row r="7489" spans="31:31" ht="15.75" x14ac:dyDescent="0.3">
      <c r="AE7489" s="71"/>
    </row>
    <row r="7490" spans="31:31" ht="15.75" x14ac:dyDescent="0.3">
      <c r="AE7490" s="71"/>
    </row>
    <row r="7491" spans="31:31" ht="15.75" x14ac:dyDescent="0.3">
      <c r="AE7491" s="71"/>
    </row>
    <row r="7492" spans="31:31" ht="15.75" x14ac:dyDescent="0.3">
      <c r="AE7492" s="71"/>
    </row>
    <row r="7493" spans="31:31" ht="15.75" x14ac:dyDescent="0.3">
      <c r="AE7493" s="71"/>
    </row>
    <row r="7494" spans="31:31" ht="15.75" x14ac:dyDescent="0.3">
      <c r="AE7494" s="71"/>
    </row>
    <row r="7495" spans="31:31" ht="15.75" x14ac:dyDescent="0.3">
      <c r="AE7495" s="71"/>
    </row>
    <row r="7496" spans="31:31" ht="15.75" x14ac:dyDescent="0.3">
      <c r="AE7496" s="71"/>
    </row>
    <row r="7497" spans="31:31" ht="15.75" x14ac:dyDescent="0.3">
      <c r="AE7497" s="71"/>
    </row>
    <row r="7498" spans="31:31" ht="15.75" x14ac:dyDescent="0.3">
      <c r="AE7498" s="71"/>
    </row>
    <row r="7499" spans="31:31" ht="15.75" x14ac:dyDescent="0.3">
      <c r="AE7499" s="71"/>
    </row>
    <row r="7500" spans="31:31" ht="15.75" x14ac:dyDescent="0.3">
      <c r="AE7500" s="71"/>
    </row>
    <row r="7501" spans="31:31" ht="15.75" x14ac:dyDescent="0.3">
      <c r="AE7501" s="71"/>
    </row>
    <row r="7502" spans="31:31" ht="15.75" x14ac:dyDescent="0.3">
      <c r="AE7502" s="71"/>
    </row>
    <row r="7503" spans="31:31" ht="15.75" x14ac:dyDescent="0.3">
      <c r="AE7503" s="71"/>
    </row>
    <row r="7504" spans="31:31" ht="15.75" x14ac:dyDescent="0.3">
      <c r="AE7504" s="71"/>
    </row>
    <row r="7505" spans="31:31" ht="15.75" x14ac:dyDescent="0.3">
      <c r="AE7505" s="71"/>
    </row>
    <row r="7506" spans="31:31" ht="15.75" x14ac:dyDescent="0.3">
      <c r="AE7506" s="71"/>
    </row>
    <row r="7507" spans="31:31" ht="15.75" x14ac:dyDescent="0.3">
      <c r="AE7507" s="71"/>
    </row>
    <row r="7508" spans="31:31" ht="15.75" x14ac:dyDescent="0.3">
      <c r="AE7508" s="71"/>
    </row>
    <row r="7509" spans="31:31" ht="15.75" x14ac:dyDescent="0.3">
      <c r="AE7509" s="71"/>
    </row>
    <row r="7510" spans="31:31" ht="15.75" x14ac:dyDescent="0.3">
      <c r="AE7510" s="71"/>
    </row>
    <row r="7511" spans="31:31" ht="15.75" x14ac:dyDescent="0.3">
      <c r="AE7511" s="71"/>
    </row>
    <row r="7512" spans="31:31" ht="15.75" x14ac:dyDescent="0.3">
      <c r="AE7512" s="71"/>
    </row>
    <row r="7513" spans="31:31" ht="15.75" x14ac:dyDescent="0.3">
      <c r="AE7513" s="71"/>
    </row>
    <row r="7514" spans="31:31" ht="15.75" x14ac:dyDescent="0.3">
      <c r="AE7514" s="71"/>
    </row>
    <row r="7515" spans="31:31" ht="15.75" x14ac:dyDescent="0.3">
      <c r="AE7515" s="71"/>
    </row>
    <row r="7516" spans="31:31" ht="15.75" x14ac:dyDescent="0.3">
      <c r="AE7516" s="71"/>
    </row>
    <row r="7517" spans="31:31" ht="15.75" x14ac:dyDescent="0.3">
      <c r="AE7517" s="71"/>
    </row>
    <row r="7518" spans="31:31" ht="15.75" x14ac:dyDescent="0.3">
      <c r="AE7518" s="71"/>
    </row>
    <row r="7519" spans="31:31" ht="15.75" x14ac:dyDescent="0.3">
      <c r="AE7519" s="71"/>
    </row>
    <row r="7520" spans="31:31" ht="15.75" x14ac:dyDescent="0.3">
      <c r="AE7520" s="71"/>
    </row>
    <row r="7521" spans="31:31" ht="15.75" x14ac:dyDescent="0.3">
      <c r="AE7521" s="71"/>
    </row>
    <row r="7522" spans="31:31" ht="15.75" x14ac:dyDescent="0.3">
      <c r="AE7522" s="71"/>
    </row>
    <row r="7523" spans="31:31" ht="15.75" x14ac:dyDescent="0.3">
      <c r="AE7523" s="71"/>
    </row>
    <row r="7524" spans="31:31" ht="15.75" x14ac:dyDescent="0.3">
      <c r="AE7524" s="71"/>
    </row>
    <row r="7525" spans="31:31" ht="15.75" x14ac:dyDescent="0.3">
      <c r="AE7525" s="71"/>
    </row>
    <row r="7526" spans="31:31" ht="15.75" x14ac:dyDescent="0.3">
      <c r="AE7526" s="71"/>
    </row>
    <row r="7527" spans="31:31" ht="15.75" x14ac:dyDescent="0.3">
      <c r="AE7527" s="71"/>
    </row>
    <row r="7528" spans="31:31" ht="15.75" x14ac:dyDescent="0.3">
      <c r="AE7528" s="71"/>
    </row>
    <row r="7529" spans="31:31" ht="15.75" x14ac:dyDescent="0.3">
      <c r="AE7529" s="71"/>
    </row>
    <row r="7530" spans="31:31" ht="15.75" x14ac:dyDescent="0.3">
      <c r="AE7530" s="71"/>
    </row>
    <row r="7531" spans="31:31" ht="15.75" x14ac:dyDescent="0.3">
      <c r="AE7531" s="71"/>
    </row>
    <row r="7532" spans="31:31" ht="15.75" x14ac:dyDescent="0.3">
      <c r="AE7532" s="71"/>
    </row>
    <row r="7533" spans="31:31" ht="15.75" x14ac:dyDescent="0.3">
      <c r="AE7533" s="71"/>
    </row>
    <row r="7534" spans="31:31" ht="15.75" x14ac:dyDescent="0.3">
      <c r="AE7534" s="71"/>
    </row>
    <row r="7535" spans="31:31" ht="15.75" x14ac:dyDescent="0.3">
      <c r="AE7535" s="71"/>
    </row>
    <row r="7536" spans="31:31" ht="15.75" x14ac:dyDescent="0.3">
      <c r="AE7536" s="71"/>
    </row>
    <row r="7537" spans="31:31" ht="15.75" x14ac:dyDescent="0.3">
      <c r="AE7537" s="71"/>
    </row>
    <row r="7538" spans="31:31" ht="15.75" x14ac:dyDescent="0.3">
      <c r="AE7538" s="71"/>
    </row>
    <row r="7539" spans="31:31" ht="15.75" x14ac:dyDescent="0.3">
      <c r="AE7539" s="71"/>
    </row>
    <row r="7540" spans="31:31" ht="15.75" x14ac:dyDescent="0.3">
      <c r="AE7540" s="71"/>
    </row>
    <row r="7541" spans="31:31" ht="15.75" x14ac:dyDescent="0.3">
      <c r="AE7541" s="71"/>
    </row>
    <row r="7542" spans="31:31" ht="15.75" x14ac:dyDescent="0.3">
      <c r="AE7542" s="71"/>
    </row>
    <row r="7543" spans="31:31" ht="15.75" x14ac:dyDescent="0.3">
      <c r="AE7543" s="71"/>
    </row>
    <row r="7544" spans="31:31" ht="15.75" x14ac:dyDescent="0.3">
      <c r="AE7544" s="71"/>
    </row>
    <row r="7545" spans="31:31" ht="15.75" x14ac:dyDescent="0.3">
      <c r="AE7545" s="71"/>
    </row>
    <row r="7546" spans="31:31" ht="15.75" x14ac:dyDescent="0.3">
      <c r="AE7546" s="71"/>
    </row>
    <row r="7547" spans="31:31" ht="15.75" x14ac:dyDescent="0.3">
      <c r="AE7547" s="71"/>
    </row>
    <row r="7548" spans="31:31" ht="15.75" x14ac:dyDescent="0.3">
      <c r="AE7548" s="71"/>
    </row>
    <row r="7549" spans="31:31" ht="15.75" x14ac:dyDescent="0.3">
      <c r="AE7549" s="71"/>
    </row>
    <row r="7550" spans="31:31" ht="15.75" x14ac:dyDescent="0.3">
      <c r="AE7550" s="71"/>
    </row>
    <row r="7551" spans="31:31" ht="15.75" x14ac:dyDescent="0.3">
      <c r="AE7551" s="71"/>
    </row>
    <row r="7552" spans="31:31" ht="15.75" x14ac:dyDescent="0.3">
      <c r="AE7552" s="71"/>
    </row>
    <row r="7553" spans="31:31" ht="15.75" x14ac:dyDescent="0.3">
      <c r="AE7553" s="71"/>
    </row>
    <row r="7554" spans="31:31" ht="15.75" x14ac:dyDescent="0.3">
      <c r="AE7554" s="71"/>
    </row>
    <row r="7555" spans="31:31" ht="15.75" x14ac:dyDescent="0.3">
      <c r="AE7555" s="71"/>
    </row>
    <row r="7556" spans="31:31" ht="15.75" x14ac:dyDescent="0.3">
      <c r="AE7556" s="71"/>
    </row>
    <row r="7557" spans="31:31" ht="15.75" x14ac:dyDescent="0.3">
      <c r="AE7557" s="71"/>
    </row>
    <row r="7558" spans="31:31" ht="15.75" x14ac:dyDescent="0.3">
      <c r="AE7558" s="71"/>
    </row>
    <row r="7559" spans="31:31" ht="15.75" x14ac:dyDescent="0.3">
      <c r="AE7559" s="71"/>
    </row>
    <row r="7560" spans="31:31" ht="15.75" x14ac:dyDescent="0.3">
      <c r="AE7560" s="71"/>
    </row>
    <row r="7561" spans="31:31" ht="15.75" x14ac:dyDescent="0.3">
      <c r="AE7561" s="71"/>
    </row>
    <row r="7562" spans="31:31" ht="15.75" x14ac:dyDescent="0.3">
      <c r="AE7562" s="71"/>
    </row>
    <row r="7563" spans="31:31" ht="15.75" x14ac:dyDescent="0.3">
      <c r="AE7563" s="71"/>
    </row>
    <row r="7564" spans="31:31" ht="15.75" x14ac:dyDescent="0.3">
      <c r="AE7564" s="71"/>
    </row>
    <row r="7565" spans="31:31" ht="15.75" x14ac:dyDescent="0.3">
      <c r="AE7565" s="71"/>
    </row>
    <row r="7566" spans="31:31" ht="15.75" x14ac:dyDescent="0.3">
      <c r="AE7566" s="71"/>
    </row>
    <row r="7567" spans="31:31" ht="15.75" x14ac:dyDescent="0.3">
      <c r="AE7567" s="71"/>
    </row>
    <row r="7568" spans="31:31" ht="15.75" x14ac:dyDescent="0.3">
      <c r="AE7568" s="71"/>
    </row>
    <row r="7569" spans="31:31" ht="15.75" x14ac:dyDescent="0.3">
      <c r="AE7569" s="71"/>
    </row>
    <row r="7570" spans="31:31" ht="15.75" x14ac:dyDescent="0.3">
      <c r="AE7570" s="71"/>
    </row>
    <row r="7571" spans="31:31" ht="15.75" x14ac:dyDescent="0.3">
      <c r="AE7571" s="71"/>
    </row>
    <row r="7572" spans="31:31" ht="15.75" x14ac:dyDescent="0.3">
      <c r="AE7572" s="71"/>
    </row>
    <row r="7573" spans="31:31" ht="15.75" x14ac:dyDescent="0.3">
      <c r="AE7573" s="71"/>
    </row>
    <row r="7574" spans="31:31" ht="15.75" x14ac:dyDescent="0.3">
      <c r="AE7574" s="71"/>
    </row>
    <row r="7575" spans="31:31" ht="15.75" x14ac:dyDescent="0.3">
      <c r="AE7575" s="71"/>
    </row>
    <row r="7576" spans="31:31" ht="15.75" x14ac:dyDescent="0.3">
      <c r="AE7576" s="71"/>
    </row>
    <row r="7577" spans="31:31" ht="15.75" x14ac:dyDescent="0.3">
      <c r="AE7577" s="71"/>
    </row>
    <row r="7578" spans="31:31" ht="15.75" x14ac:dyDescent="0.3">
      <c r="AE7578" s="71"/>
    </row>
    <row r="7579" spans="31:31" ht="15.75" x14ac:dyDescent="0.3">
      <c r="AE7579" s="71"/>
    </row>
    <row r="7580" spans="31:31" ht="15.75" x14ac:dyDescent="0.3">
      <c r="AE7580" s="71"/>
    </row>
    <row r="7581" spans="31:31" ht="15.75" x14ac:dyDescent="0.3">
      <c r="AE7581" s="71"/>
    </row>
    <row r="7582" spans="31:31" ht="15.75" x14ac:dyDescent="0.3">
      <c r="AE7582" s="71"/>
    </row>
    <row r="7583" spans="31:31" ht="15.75" x14ac:dyDescent="0.3">
      <c r="AE7583" s="71"/>
    </row>
    <row r="7584" spans="31:31" ht="15.75" x14ac:dyDescent="0.3">
      <c r="AE7584" s="71"/>
    </row>
    <row r="7585" spans="31:31" ht="15.75" x14ac:dyDescent="0.3">
      <c r="AE7585" s="71"/>
    </row>
    <row r="7586" spans="31:31" ht="15.75" x14ac:dyDescent="0.3">
      <c r="AE7586" s="71"/>
    </row>
    <row r="7587" spans="31:31" ht="15.75" x14ac:dyDescent="0.3">
      <c r="AE7587" s="71"/>
    </row>
    <row r="7588" spans="31:31" ht="15.75" x14ac:dyDescent="0.3">
      <c r="AE7588" s="71"/>
    </row>
    <row r="7589" spans="31:31" ht="15.75" x14ac:dyDescent="0.3">
      <c r="AE7589" s="71"/>
    </row>
    <row r="7590" spans="31:31" ht="15.75" x14ac:dyDescent="0.3">
      <c r="AE7590" s="71"/>
    </row>
    <row r="7591" spans="31:31" ht="15.75" x14ac:dyDescent="0.3">
      <c r="AE7591" s="71"/>
    </row>
    <row r="7592" spans="31:31" ht="15.75" x14ac:dyDescent="0.3">
      <c r="AE7592" s="71"/>
    </row>
    <row r="7593" spans="31:31" ht="15.75" x14ac:dyDescent="0.3">
      <c r="AE7593" s="71"/>
    </row>
    <row r="7594" spans="31:31" ht="15.75" x14ac:dyDescent="0.3">
      <c r="AE7594" s="71"/>
    </row>
    <row r="7595" spans="31:31" ht="15.75" x14ac:dyDescent="0.3">
      <c r="AE7595" s="71"/>
    </row>
    <row r="7596" spans="31:31" ht="15.75" x14ac:dyDescent="0.3">
      <c r="AE7596" s="71"/>
    </row>
    <row r="7597" spans="31:31" ht="15.75" x14ac:dyDescent="0.3">
      <c r="AE7597" s="71"/>
    </row>
    <row r="7598" spans="31:31" ht="15.75" x14ac:dyDescent="0.3">
      <c r="AE7598" s="71"/>
    </row>
    <row r="7599" spans="31:31" ht="15.75" x14ac:dyDescent="0.3">
      <c r="AE7599" s="71"/>
    </row>
    <row r="7600" spans="31:31" ht="15.75" x14ac:dyDescent="0.3">
      <c r="AE7600" s="71"/>
    </row>
    <row r="7601" spans="31:31" ht="15.75" x14ac:dyDescent="0.3">
      <c r="AE7601" s="71"/>
    </row>
    <row r="7602" spans="31:31" ht="15.75" x14ac:dyDescent="0.3">
      <c r="AE7602" s="71"/>
    </row>
    <row r="7603" spans="31:31" ht="15.75" x14ac:dyDescent="0.3">
      <c r="AE7603" s="71"/>
    </row>
    <row r="7604" spans="31:31" ht="15.75" x14ac:dyDescent="0.3">
      <c r="AE7604" s="71"/>
    </row>
    <row r="7605" spans="31:31" ht="15.75" x14ac:dyDescent="0.3">
      <c r="AE7605" s="71"/>
    </row>
    <row r="7606" spans="31:31" ht="15.75" x14ac:dyDescent="0.3">
      <c r="AE7606" s="71"/>
    </row>
    <row r="7607" spans="31:31" ht="15.75" x14ac:dyDescent="0.3">
      <c r="AE7607" s="71"/>
    </row>
    <row r="7608" spans="31:31" ht="15.75" x14ac:dyDescent="0.3">
      <c r="AE7608" s="71"/>
    </row>
    <row r="7609" spans="31:31" ht="15.75" x14ac:dyDescent="0.3">
      <c r="AE7609" s="71"/>
    </row>
    <row r="7610" spans="31:31" ht="15.75" x14ac:dyDescent="0.3">
      <c r="AE7610" s="71"/>
    </row>
    <row r="7611" spans="31:31" ht="15.75" x14ac:dyDescent="0.3">
      <c r="AE7611" s="71"/>
    </row>
    <row r="7612" spans="31:31" ht="15.75" x14ac:dyDescent="0.3">
      <c r="AE7612" s="71"/>
    </row>
    <row r="7613" spans="31:31" ht="15.75" x14ac:dyDescent="0.3">
      <c r="AE7613" s="71"/>
    </row>
    <row r="7614" spans="31:31" ht="15.75" x14ac:dyDescent="0.3">
      <c r="AE7614" s="71"/>
    </row>
    <row r="7615" spans="31:31" ht="15.75" x14ac:dyDescent="0.3">
      <c r="AE7615" s="71"/>
    </row>
    <row r="7616" spans="31:31" ht="15.75" x14ac:dyDescent="0.3">
      <c r="AE7616" s="71"/>
    </row>
    <row r="7617" spans="31:31" ht="15.75" x14ac:dyDescent="0.3">
      <c r="AE7617" s="71"/>
    </row>
    <row r="7618" spans="31:31" ht="15.75" x14ac:dyDescent="0.3">
      <c r="AE7618" s="71"/>
    </row>
    <row r="7619" spans="31:31" ht="15.75" x14ac:dyDescent="0.3">
      <c r="AE7619" s="71"/>
    </row>
    <row r="7620" spans="31:31" ht="15.75" x14ac:dyDescent="0.3">
      <c r="AE7620" s="71"/>
    </row>
    <row r="7621" spans="31:31" ht="15.75" x14ac:dyDescent="0.3">
      <c r="AE7621" s="71"/>
    </row>
    <row r="7622" spans="31:31" ht="15.75" x14ac:dyDescent="0.3">
      <c r="AE7622" s="71"/>
    </row>
    <row r="7623" spans="31:31" ht="15.75" x14ac:dyDescent="0.3">
      <c r="AE7623" s="71"/>
    </row>
    <row r="7624" spans="31:31" ht="15.75" x14ac:dyDescent="0.3">
      <c r="AE7624" s="71"/>
    </row>
    <row r="7625" spans="31:31" ht="15.75" x14ac:dyDescent="0.3">
      <c r="AE7625" s="71"/>
    </row>
    <row r="7626" spans="31:31" ht="15.75" x14ac:dyDescent="0.3">
      <c r="AE7626" s="71"/>
    </row>
    <row r="7627" spans="31:31" ht="15.75" x14ac:dyDescent="0.3">
      <c r="AE7627" s="71"/>
    </row>
    <row r="7628" spans="31:31" ht="15.75" x14ac:dyDescent="0.3">
      <c r="AE7628" s="71"/>
    </row>
    <row r="7629" spans="31:31" ht="15.75" x14ac:dyDescent="0.3">
      <c r="AE7629" s="71"/>
    </row>
    <row r="7630" spans="31:31" ht="15.75" x14ac:dyDescent="0.3">
      <c r="AE7630" s="71"/>
    </row>
    <row r="7631" spans="31:31" ht="15.75" x14ac:dyDescent="0.3">
      <c r="AE7631" s="71"/>
    </row>
    <row r="7632" spans="31:31" ht="15.75" x14ac:dyDescent="0.3">
      <c r="AE7632" s="71"/>
    </row>
    <row r="7633" spans="31:31" ht="15.75" x14ac:dyDescent="0.3">
      <c r="AE7633" s="71"/>
    </row>
    <row r="7634" spans="31:31" ht="15.75" x14ac:dyDescent="0.3">
      <c r="AE7634" s="71"/>
    </row>
    <row r="7635" spans="31:31" ht="15.75" x14ac:dyDescent="0.3">
      <c r="AE7635" s="71"/>
    </row>
    <row r="7636" spans="31:31" ht="15.75" x14ac:dyDescent="0.3">
      <c r="AE7636" s="71"/>
    </row>
    <row r="7637" spans="31:31" ht="15.75" x14ac:dyDescent="0.3">
      <c r="AE7637" s="71"/>
    </row>
    <row r="7638" spans="31:31" ht="15.75" x14ac:dyDescent="0.3">
      <c r="AE7638" s="71"/>
    </row>
    <row r="7639" spans="31:31" ht="15.75" x14ac:dyDescent="0.3">
      <c r="AE7639" s="71"/>
    </row>
    <row r="7640" spans="31:31" ht="15.75" x14ac:dyDescent="0.3">
      <c r="AE7640" s="71"/>
    </row>
    <row r="7641" spans="31:31" ht="15.75" x14ac:dyDescent="0.3">
      <c r="AE7641" s="71"/>
    </row>
    <row r="7642" spans="31:31" ht="15.75" x14ac:dyDescent="0.3">
      <c r="AE7642" s="71"/>
    </row>
    <row r="7643" spans="31:31" ht="15.75" x14ac:dyDescent="0.3">
      <c r="AE7643" s="71"/>
    </row>
    <row r="7644" spans="31:31" ht="15.75" x14ac:dyDescent="0.3">
      <c r="AE7644" s="71"/>
    </row>
    <row r="7645" spans="31:31" ht="15.75" x14ac:dyDescent="0.3">
      <c r="AE7645" s="71"/>
    </row>
    <row r="7646" spans="31:31" ht="15.75" x14ac:dyDescent="0.3">
      <c r="AE7646" s="71"/>
    </row>
    <row r="7647" spans="31:31" ht="15.75" x14ac:dyDescent="0.3">
      <c r="AE7647" s="71"/>
    </row>
    <row r="7648" spans="31:31" ht="15.75" x14ac:dyDescent="0.3">
      <c r="AE7648" s="71"/>
    </row>
    <row r="7649" spans="31:31" ht="15.75" x14ac:dyDescent="0.3">
      <c r="AE7649" s="71"/>
    </row>
    <row r="7650" spans="31:31" ht="15.75" x14ac:dyDescent="0.3">
      <c r="AE7650" s="71"/>
    </row>
    <row r="7651" spans="31:31" ht="15.75" x14ac:dyDescent="0.3">
      <c r="AE7651" s="71"/>
    </row>
    <row r="7652" spans="31:31" ht="15.75" x14ac:dyDescent="0.3">
      <c r="AE7652" s="71"/>
    </row>
    <row r="7653" spans="31:31" ht="15.75" x14ac:dyDescent="0.3">
      <c r="AE7653" s="71"/>
    </row>
    <row r="7654" spans="31:31" ht="15.75" x14ac:dyDescent="0.3">
      <c r="AE7654" s="71"/>
    </row>
    <row r="7655" spans="31:31" ht="15.75" x14ac:dyDescent="0.3">
      <c r="AE7655" s="71"/>
    </row>
    <row r="7656" spans="31:31" ht="15.75" x14ac:dyDescent="0.3">
      <c r="AE7656" s="71"/>
    </row>
    <row r="7657" spans="31:31" ht="15.75" x14ac:dyDescent="0.3">
      <c r="AE7657" s="71"/>
    </row>
    <row r="7658" spans="31:31" ht="15.75" x14ac:dyDescent="0.3">
      <c r="AE7658" s="71"/>
    </row>
    <row r="7659" spans="31:31" ht="15.75" x14ac:dyDescent="0.3">
      <c r="AE7659" s="71"/>
    </row>
    <row r="7660" spans="31:31" ht="15.75" x14ac:dyDescent="0.3">
      <c r="AE7660" s="71"/>
    </row>
    <row r="7661" spans="31:31" ht="15.75" x14ac:dyDescent="0.3">
      <c r="AE7661" s="71"/>
    </row>
    <row r="7662" spans="31:31" ht="15.75" x14ac:dyDescent="0.3">
      <c r="AE7662" s="71"/>
    </row>
    <row r="7663" spans="31:31" ht="15.75" x14ac:dyDescent="0.3">
      <c r="AE7663" s="71"/>
    </row>
    <row r="7664" spans="31:31" ht="15.75" x14ac:dyDescent="0.3">
      <c r="AE7664" s="71"/>
    </row>
    <row r="7665" spans="31:31" ht="15.75" x14ac:dyDescent="0.3">
      <c r="AE7665" s="71"/>
    </row>
    <row r="7666" spans="31:31" ht="15.75" x14ac:dyDescent="0.3">
      <c r="AE7666" s="71"/>
    </row>
    <row r="7667" spans="31:31" ht="15.75" x14ac:dyDescent="0.3">
      <c r="AE7667" s="71"/>
    </row>
    <row r="7668" spans="31:31" ht="15.75" x14ac:dyDescent="0.3">
      <c r="AE7668" s="71"/>
    </row>
    <row r="7669" spans="31:31" ht="15.75" x14ac:dyDescent="0.3">
      <c r="AE7669" s="71"/>
    </row>
    <row r="7670" spans="31:31" ht="15.75" x14ac:dyDescent="0.3">
      <c r="AE7670" s="71"/>
    </row>
    <row r="7671" spans="31:31" ht="15.75" x14ac:dyDescent="0.3">
      <c r="AE7671" s="71"/>
    </row>
    <row r="7672" spans="31:31" ht="15.75" x14ac:dyDescent="0.3">
      <c r="AE7672" s="71"/>
    </row>
    <row r="7673" spans="31:31" ht="15.75" x14ac:dyDescent="0.3">
      <c r="AE7673" s="71"/>
    </row>
    <row r="7674" spans="31:31" ht="15.75" x14ac:dyDescent="0.3">
      <c r="AE7674" s="71"/>
    </row>
    <row r="7675" spans="31:31" ht="15.75" x14ac:dyDescent="0.3">
      <c r="AE7675" s="71"/>
    </row>
    <row r="7676" spans="31:31" ht="15.75" x14ac:dyDescent="0.3">
      <c r="AE7676" s="71"/>
    </row>
    <row r="7677" spans="31:31" ht="15.75" x14ac:dyDescent="0.3">
      <c r="AE7677" s="71"/>
    </row>
    <row r="7678" spans="31:31" ht="15.75" x14ac:dyDescent="0.3">
      <c r="AE7678" s="71"/>
    </row>
    <row r="7679" spans="31:31" ht="15.75" x14ac:dyDescent="0.3">
      <c r="AE7679" s="71"/>
    </row>
    <row r="7680" spans="31:31" ht="15.75" x14ac:dyDescent="0.3">
      <c r="AE7680" s="71"/>
    </row>
    <row r="7681" spans="31:31" ht="15.75" x14ac:dyDescent="0.3">
      <c r="AE7681" s="71"/>
    </row>
    <row r="7682" spans="31:31" ht="15.75" x14ac:dyDescent="0.3">
      <c r="AE7682" s="71"/>
    </row>
    <row r="7683" spans="31:31" ht="15.75" x14ac:dyDescent="0.3">
      <c r="AE7683" s="71"/>
    </row>
    <row r="7684" spans="31:31" ht="15.75" x14ac:dyDescent="0.3">
      <c r="AE7684" s="71"/>
    </row>
    <row r="7685" spans="31:31" ht="15.75" x14ac:dyDescent="0.3">
      <c r="AE7685" s="71"/>
    </row>
    <row r="7686" spans="31:31" ht="15.75" x14ac:dyDescent="0.3">
      <c r="AE7686" s="71"/>
    </row>
    <row r="7687" spans="31:31" ht="15.75" x14ac:dyDescent="0.3">
      <c r="AE7687" s="71"/>
    </row>
    <row r="7688" spans="31:31" ht="15.75" x14ac:dyDescent="0.3">
      <c r="AE7688" s="71"/>
    </row>
    <row r="7689" spans="31:31" ht="15.75" x14ac:dyDescent="0.3">
      <c r="AE7689" s="71"/>
    </row>
    <row r="7690" spans="31:31" ht="15.75" x14ac:dyDescent="0.3">
      <c r="AE7690" s="71"/>
    </row>
    <row r="7691" spans="31:31" ht="15.75" x14ac:dyDescent="0.3">
      <c r="AE7691" s="71"/>
    </row>
    <row r="7692" spans="31:31" ht="15.75" x14ac:dyDescent="0.3">
      <c r="AE7692" s="71"/>
    </row>
    <row r="7693" spans="31:31" ht="15.75" x14ac:dyDescent="0.3">
      <c r="AE7693" s="71"/>
    </row>
    <row r="7694" spans="31:31" ht="15.75" x14ac:dyDescent="0.3">
      <c r="AE7694" s="71"/>
    </row>
    <row r="7695" spans="31:31" ht="15.75" x14ac:dyDescent="0.3">
      <c r="AE7695" s="71"/>
    </row>
    <row r="7696" spans="31:31" ht="15.75" x14ac:dyDescent="0.3">
      <c r="AE7696" s="71"/>
    </row>
    <row r="7697" spans="31:31" ht="15.75" x14ac:dyDescent="0.3">
      <c r="AE7697" s="71"/>
    </row>
    <row r="7698" spans="31:31" ht="15.75" x14ac:dyDescent="0.3">
      <c r="AE7698" s="71"/>
    </row>
    <row r="7699" spans="31:31" ht="15.75" x14ac:dyDescent="0.3">
      <c r="AE7699" s="71"/>
    </row>
    <row r="7700" spans="31:31" ht="15.75" x14ac:dyDescent="0.3">
      <c r="AE7700" s="71"/>
    </row>
    <row r="7701" spans="31:31" ht="15.75" x14ac:dyDescent="0.3">
      <c r="AE7701" s="71"/>
    </row>
    <row r="7702" spans="31:31" ht="15.75" x14ac:dyDescent="0.3">
      <c r="AE7702" s="71"/>
    </row>
    <row r="7703" spans="31:31" ht="15.75" x14ac:dyDescent="0.3">
      <c r="AE7703" s="71"/>
    </row>
    <row r="7704" spans="31:31" ht="15.75" x14ac:dyDescent="0.3">
      <c r="AE7704" s="71"/>
    </row>
    <row r="7705" spans="31:31" ht="15.75" x14ac:dyDescent="0.3">
      <c r="AE7705" s="71"/>
    </row>
    <row r="7706" spans="31:31" ht="15.75" x14ac:dyDescent="0.3">
      <c r="AE7706" s="71"/>
    </row>
    <row r="7707" spans="31:31" ht="15.75" x14ac:dyDescent="0.3">
      <c r="AE7707" s="71"/>
    </row>
    <row r="7708" spans="31:31" ht="15.75" x14ac:dyDescent="0.3">
      <c r="AE7708" s="71"/>
    </row>
    <row r="7709" spans="31:31" ht="15.75" x14ac:dyDescent="0.3">
      <c r="AE7709" s="71"/>
    </row>
    <row r="7710" spans="31:31" ht="15.75" x14ac:dyDescent="0.3">
      <c r="AE7710" s="71"/>
    </row>
    <row r="7711" spans="31:31" ht="15.75" x14ac:dyDescent="0.3">
      <c r="AE7711" s="71"/>
    </row>
    <row r="7712" spans="31:31" ht="15.75" x14ac:dyDescent="0.3">
      <c r="AE7712" s="71"/>
    </row>
    <row r="7713" spans="31:31" ht="15.75" x14ac:dyDescent="0.3">
      <c r="AE7713" s="71"/>
    </row>
    <row r="7714" spans="31:31" ht="15.75" x14ac:dyDescent="0.3">
      <c r="AE7714" s="71"/>
    </row>
    <row r="7715" spans="31:31" ht="15.75" x14ac:dyDescent="0.3">
      <c r="AE7715" s="71"/>
    </row>
    <row r="7716" spans="31:31" ht="15.75" x14ac:dyDescent="0.3">
      <c r="AE7716" s="71"/>
    </row>
    <row r="7717" spans="31:31" ht="15.75" x14ac:dyDescent="0.3">
      <c r="AE7717" s="71"/>
    </row>
    <row r="7718" spans="31:31" ht="15.75" x14ac:dyDescent="0.3">
      <c r="AE7718" s="71"/>
    </row>
    <row r="7719" spans="31:31" ht="15.75" x14ac:dyDescent="0.3">
      <c r="AE7719" s="71"/>
    </row>
    <row r="7720" spans="31:31" ht="15.75" x14ac:dyDescent="0.3">
      <c r="AE7720" s="71"/>
    </row>
    <row r="7721" spans="31:31" ht="15.75" x14ac:dyDescent="0.3">
      <c r="AE7721" s="71"/>
    </row>
    <row r="7722" spans="31:31" ht="15.75" x14ac:dyDescent="0.3">
      <c r="AE7722" s="71"/>
    </row>
    <row r="7723" spans="31:31" ht="15.75" x14ac:dyDescent="0.3">
      <c r="AE7723" s="71"/>
    </row>
    <row r="7724" spans="31:31" ht="15.75" x14ac:dyDescent="0.3">
      <c r="AE7724" s="71"/>
    </row>
    <row r="7725" spans="31:31" ht="15.75" x14ac:dyDescent="0.3">
      <c r="AE7725" s="71"/>
    </row>
    <row r="7726" spans="31:31" ht="15.75" x14ac:dyDescent="0.3">
      <c r="AE7726" s="71"/>
    </row>
    <row r="7727" spans="31:31" ht="15.75" x14ac:dyDescent="0.3">
      <c r="AE7727" s="71"/>
    </row>
    <row r="7728" spans="31:31" ht="15.75" x14ac:dyDescent="0.3">
      <c r="AE7728" s="71"/>
    </row>
    <row r="7729" spans="31:31" ht="15.75" x14ac:dyDescent="0.3">
      <c r="AE7729" s="71"/>
    </row>
    <row r="7730" spans="31:31" ht="15.75" x14ac:dyDescent="0.3">
      <c r="AE7730" s="71"/>
    </row>
    <row r="7731" spans="31:31" ht="15.75" x14ac:dyDescent="0.3">
      <c r="AE7731" s="71"/>
    </row>
    <row r="7732" spans="31:31" ht="15.75" x14ac:dyDescent="0.3">
      <c r="AE7732" s="71"/>
    </row>
    <row r="7733" spans="31:31" ht="15.75" x14ac:dyDescent="0.3">
      <c r="AE7733" s="71"/>
    </row>
    <row r="7734" spans="31:31" ht="15.75" x14ac:dyDescent="0.3">
      <c r="AE7734" s="71"/>
    </row>
    <row r="7735" spans="31:31" ht="15.75" x14ac:dyDescent="0.3">
      <c r="AE7735" s="71"/>
    </row>
    <row r="7736" spans="31:31" ht="15.75" x14ac:dyDescent="0.3">
      <c r="AE7736" s="71"/>
    </row>
    <row r="7737" spans="31:31" ht="15.75" x14ac:dyDescent="0.3">
      <c r="AE7737" s="71"/>
    </row>
    <row r="7738" spans="31:31" ht="15.75" x14ac:dyDescent="0.3">
      <c r="AE7738" s="71"/>
    </row>
    <row r="7739" spans="31:31" ht="15.75" x14ac:dyDescent="0.3">
      <c r="AE7739" s="71"/>
    </row>
    <row r="7740" spans="31:31" ht="15.75" x14ac:dyDescent="0.3">
      <c r="AE7740" s="71"/>
    </row>
    <row r="7741" spans="31:31" ht="15.75" x14ac:dyDescent="0.3">
      <c r="AE7741" s="71"/>
    </row>
    <row r="7742" spans="31:31" ht="15.75" x14ac:dyDescent="0.3">
      <c r="AE7742" s="71"/>
    </row>
    <row r="7743" spans="31:31" ht="15.75" x14ac:dyDescent="0.3">
      <c r="AE7743" s="71"/>
    </row>
    <row r="7744" spans="31:31" ht="15.75" x14ac:dyDescent="0.3">
      <c r="AE7744" s="71"/>
    </row>
    <row r="7745" spans="31:31" ht="15.75" x14ac:dyDescent="0.3">
      <c r="AE7745" s="71"/>
    </row>
    <row r="7746" spans="31:31" ht="15.75" x14ac:dyDescent="0.3">
      <c r="AE7746" s="71"/>
    </row>
    <row r="7747" spans="31:31" ht="15.75" x14ac:dyDescent="0.3">
      <c r="AE7747" s="71"/>
    </row>
    <row r="7748" spans="31:31" ht="15.75" x14ac:dyDescent="0.3">
      <c r="AE7748" s="71"/>
    </row>
    <row r="7749" spans="31:31" ht="15.75" x14ac:dyDescent="0.3">
      <c r="AE7749" s="71"/>
    </row>
    <row r="7750" spans="31:31" ht="15.75" x14ac:dyDescent="0.3">
      <c r="AE7750" s="71"/>
    </row>
    <row r="7751" spans="31:31" ht="15.75" x14ac:dyDescent="0.3">
      <c r="AE7751" s="71"/>
    </row>
    <row r="7752" spans="31:31" ht="15.75" x14ac:dyDescent="0.3">
      <c r="AE7752" s="71"/>
    </row>
    <row r="7753" spans="31:31" ht="15.75" x14ac:dyDescent="0.3">
      <c r="AE7753" s="71"/>
    </row>
    <row r="7754" spans="31:31" ht="15.75" x14ac:dyDescent="0.3">
      <c r="AE7754" s="71"/>
    </row>
    <row r="7755" spans="31:31" ht="15.75" x14ac:dyDescent="0.3">
      <c r="AE7755" s="71"/>
    </row>
    <row r="7756" spans="31:31" ht="15.75" x14ac:dyDescent="0.3">
      <c r="AE7756" s="71"/>
    </row>
    <row r="7757" spans="31:31" ht="15.75" x14ac:dyDescent="0.3">
      <c r="AE7757" s="71"/>
    </row>
    <row r="7758" spans="31:31" ht="15.75" x14ac:dyDescent="0.3">
      <c r="AE7758" s="71"/>
    </row>
    <row r="7759" spans="31:31" ht="15.75" x14ac:dyDescent="0.3">
      <c r="AE7759" s="71"/>
    </row>
    <row r="7760" spans="31:31" ht="15.75" x14ac:dyDescent="0.3">
      <c r="AE7760" s="71"/>
    </row>
    <row r="7761" spans="31:31" ht="15.75" x14ac:dyDescent="0.3">
      <c r="AE7761" s="71"/>
    </row>
    <row r="7762" spans="31:31" ht="15.75" x14ac:dyDescent="0.3">
      <c r="AE7762" s="71"/>
    </row>
    <row r="7763" spans="31:31" ht="15.75" x14ac:dyDescent="0.3">
      <c r="AE7763" s="71"/>
    </row>
    <row r="7764" spans="31:31" ht="15.75" x14ac:dyDescent="0.3">
      <c r="AE7764" s="71"/>
    </row>
    <row r="7765" spans="31:31" ht="15.75" x14ac:dyDescent="0.3">
      <c r="AE7765" s="71"/>
    </row>
    <row r="7766" spans="31:31" ht="15.75" x14ac:dyDescent="0.3">
      <c r="AE7766" s="71"/>
    </row>
    <row r="7767" spans="31:31" ht="15.75" x14ac:dyDescent="0.3">
      <c r="AE7767" s="71"/>
    </row>
    <row r="7768" spans="31:31" ht="15.75" x14ac:dyDescent="0.3">
      <c r="AE7768" s="71"/>
    </row>
    <row r="7769" spans="31:31" ht="15.75" x14ac:dyDescent="0.3">
      <c r="AE7769" s="71"/>
    </row>
    <row r="7770" spans="31:31" ht="15.75" x14ac:dyDescent="0.3">
      <c r="AE7770" s="71"/>
    </row>
    <row r="7771" spans="31:31" ht="15.75" x14ac:dyDescent="0.3">
      <c r="AE7771" s="71"/>
    </row>
    <row r="7772" spans="31:31" ht="15.75" x14ac:dyDescent="0.3">
      <c r="AE7772" s="71"/>
    </row>
    <row r="7773" spans="31:31" ht="15.75" x14ac:dyDescent="0.3">
      <c r="AE7773" s="71"/>
    </row>
    <row r="7774" spans="31:31" ht="15.75" x14ac:dyDescent="0.3">
      <c r="AE7774" s="71"/>
    </row>
    <row r="7775" spans="31:31" ht="15.75" x14ac:dyDescent="0.3">
      <c r="AE7775" s="71"/>
    </row>
    <row r="7776" spans="31:31" ht="15.75" x14ac:dyDescent="0.3">
      <c r="AE7776" s="71"/>
    </row>
    <row r="7777" spans="31:31" ht="15.75" x14ac:dyDescent="0.3">
      <c r="AE7777" s="71"/>
    </row>
    <row r="7778" spans="31:31" ht="15.75" x14ac:dyDescent="0.3">
      <c r="AE7778" s="71"/>
    </row>
    <row r="7779" spans="31:31" ht="15.75" x14ac:dyDescent="0.3">
      <c r="AE7779" s="71"/>
    </row>
    <row r="7780" spans="31:31" ht="15.75" x14ac:dyDescent="0.3">
      <c r="AE7780" s="71"/>
    </row>
    <row r="7781" spans="31:31" ht="15.75" x14ac:dyDescent="0.3">
      <c r="AE7781" s="71"/>
    </row>
    <row r="7782" spans="31:31" ht="15.75" x14ac:dyDescent="0.3">
      <c r="AE7782" s="71"/>
    </row>
    <row r="7783" spans="31:31" ht="15.75" x14ac:dyDescent="0.3">
      <c r="AE7783" s="71"/>
    </row>
    <row r="7784" spans="31:31" ht="15.75" x14ac:dyDescent="0.3">
      <c r="AE7784" s="71"/>
    </row>
    <row r="7785" spans="31:31" ht="15.75" x14ac:dyDescent="0.3">
      <c r="AE7785" s="71"/>
    </row>
    <row r="7786" spans="31:31" ht="15.75" x14ac:dyDescent="0.3">
      <c r="AE7786" s="71"/>
    </row>
    <row r="7787" spans="31:31" ht="15.75" x14ac:dyDescent="0.3">
      <c r="AE7787" s="71"/>
    </row>
    <row r="7788" spans="31:31" ht="15.75" x14ac:dyDescent="0.3">
      <c r="AE7788" s="71"/>
    </row>
    <row r="7789" spans="31:31" ht="15.75" x14ac:dyDescent="0.3">
      <c r="AE7789" s="71"/>
    </row>
    <row r="7790" spans="31:31" ht="15.75" x14ac:dyDescent="0.3">
      <c r="AE7790" s="71"/>
    </row>
    <row r="7791" spans="31:31" ht="15.75" x14ac:dyDescent="0.3">
      <c r="AE7791" s="71"/>
    </row>
    <row r="7792" spans="31:31" ht="15.75" x14ac:dyDescent="0.3">
      <c r="AE7792" s="71"/>
    </row>
    <row r="7793" spans="31:31" ht="15.75" x14ac:dyDescent="0.3">
      <c r="AE7793" s="71"/>
    </row>
    <row r="7794" spans="31:31" ht="15.75" x14ac:dyDescent="0.3">
      <c r="AE7794" s="71"/>
    </row>
    <row r="7795" spans="31:31" ht="15.75" x14ac:dyDescent="0.3">
      <c r="AE7795" s="71"/>
    </row>
    <row r="7796" spans="31:31" ht="15.75" x14ac:dyDescent="0.3">
      <c r="AE7796" s="71"/>
    </row>
    <row r="7797" spans="31:31" ht="15.75" x14ac:dyDescent="0.3">
      <c r="AE7797" s="71"/>
    </row>
    <row r="7798" spans="31:31" ht="15.75" x14ac:dyDescent="0.3">
      <c r="AE7798" s="71"/>
    </row>
    <row r="7799" spans="31:31" ht="15.75" x14ac:dyDescent="0.3">
      <c r="AE7799" s="71"/>
    </row>
    <row r="7800" spans="31:31" ht="15.75" x14ac:dyDescent="0.3">
      <c r="AE7800" s="71"/>
    </row>
    <row r="7801" spans="31:31" ht="15.75" x14ac:dyDescent="0.3">
      <c r="AE7801" s="71"/>
    </row>
    <row r="7802" spans="31:31" ht="15.75" x14ac:dyDescent="0.3">
      <c r="AE7802" s="71"/>
    </row>
    <row r="7803" spans="31:31" ht="15.75" x14ac:dyDescent="0.3">
      <c r="AE7803" s="71"/>
    </row>
    <row r="7804" spans="31:31" ht="15.75" x14ac:dyDescent="0.3">
      <c r="AE7804" s="71"/>
    </row>
    <row r="7805" spans="31:31" ht="15.75" x14ac:dyDescent="0.3">
      <c r="AE7805" s="71"/>
    </row>
    <row r="7806" spans="31:31" ht="15.75" x14ac:dyDescent="0.3">
      <c r="AE7806" s="71"/>
    </row>
    <row r="7807" spans="31:31" ht="15.75" x14ac:dyDescent="0.3">
      <c r="AE7807" s="71"/>
    </row>
    <row r="7808" spans="31:31" ht="15.75" x14ac:dyDescent="0.3">
      <c r="AE7808" s="71"/>
    </row>
    <row r="7809" spans="31:31" ht="15.75" x14ac:dyDescent="0.3">
      <c r="AE7809" s="71"/>
    </row>
    <row r="7810" spans="31:31" ht="15.75" x14ac:dyDescent="0.3">
      <c r="AE7810" s="71"/>
    </row>
    <row r="7811" spans="31:31" ht="15.75" x14ac:dyDescent="0.3">
      <c r="AE7811" s="71"/>
    </row>
    <row r="7812" spans="31:31" ht="15.75" x14ac:dyDescent="0.3">
      <c r="AE7812" s="71"/>
    </row>
    <row r="7813" spans="31:31" ht="15.75" x14ac:dyDescent="0.3">
      <c r="AE7813" s="71"/>
    </row>
    <row r="7814" spans="31:31" ht="15.75" x14ac:dyDescent="0.3">
      <c r="AE7814" s="71"/>
    </row>
    <row r="7815" spans="31:31" ht="15.75" x14ac:dyDescent="0.3">
      <c r="AE7815" s="71"/>
    </row>
    <row r="7816" spans="31:31" ht="15.75" x14ac:dyDescent="0.3">
      <c r="AE7816" s="71"/>
    </row>
    <row r="7817" spans="31:31" ht="15.75" x14ac:dyDescent="0.3">
      <c r="AE7817" s="71"/>
    </row>
    <row r="7818" spans="31:31" ht="15.75" x14ac:dyDescent="0.3">
      <c r="AE7818" s="71"/>
    </row>
    <row r="7819" spans="31:31" ht="15.75" x14ac:dyDescent="0.3">
      <c r="AE7819" s="71"/>
    </row>
    <row r="7820" spans="31:31" ht="15.75" x14ac:dyDescent="0.3">
      <c r="AE7820" s="71"/>
    </row>
    <row r="7821" spans="31:31" ht="15.75" x14ac:dyDescent="0.3">
      <c r="AE7821" s="71"/>
    </row>
    <row r="7822" spans="31:31" ht="15.75" x14ac:dyDescent="0.3">
      <c r="AE7822" s="71"/>
    </row>
    <row r="7823" spans="31:31" ht="15.75" x14ac:dyDescent="0.3">
      <c r="AE7823" s="71"/>
    </row>
    <row r="7824" spans="31:31" ht="15.75" x14ac:dyDescent="0.3">
      <c r="AE7824" s="71"/>
    </row>
    <row r="7825" spans="31:31" ht="15.75" x14ac:dyDescent="0.3">
      <c r="AE7825" s="71"/>
    </row>
    <row r="7826" spans="31:31" ht="15.75" x14ac:dyDescent="0.3">
      <c r="AE7826" s="71"/>
    </row>
    <row r="7827" spans="31:31" ht="15.75" x14ac:dyDescent="0.3">
      <c r="AE7827" s="71"/>
    </row>
    <row r="7828" spans="31:31" ht="15.75" x14ac:dyDescent="0.3">
      <c r="AE7828" s="71"/>
    </row>
    <row r="7829" spans="31:31" ht="15.75" x14ac:dyDescent="0.3">
      <c r="AE7829" s="71"/>
    </row>
    <row r="7830" spans="31:31" ht="15.75" x14ac:dyDescent="0.3">
      <c r="AE7830" s="71"/>
    </row>
    <row r="7831" spans="31:31" ht="15.75" x14ac:dyDescent="0.3">
      <c r="AE7831" s="71"/>
    </row>
    <row r="7832" spans="31:31" ht="15.75" x14ac:dyDescent="0.3">
      <c r="AE7832" s="71"/>
    </row>
    <row r="7833" spans="31:31" ht="15.75" x14ac:dyDescent="0.3">
      <c r="AE7833" s="71"/>
    </row>
    <row r="7834" spans="31:31" ht="15.75" x14ac:dyDescent="0.3">
      <c r="AE7834" s="71"/>
    </row>
    <row r="7835" spans="31:31" ht="15.75" x14ac:dyDescent="0.3">
      <c r="AE7835" s="71"/>
    </row>
    <row r="7836" spans="31:31" ht="15.75" x14ac:dyDescent="0.3">
      <c r="AE7836" s="71"/>
    </row>
    <row r="7837" spans="31:31" ht="15.75" x14ac:dyDescent="0.3">
      <c r="AE7837" s="71"/>
    </row>
    <row r="7838" spans="31:31" ht="15.75" x14ac:dyDescent="0.3">
      <c r="AE7838" s="71"/>
    </row>
    <row r="7839" spans="31:31" ht="15.75" x14ac:dyDescent="0.3">
      <c r="AE7839" s="71"/>
    </row>
    <row r="7840" spans="31:31" ht="15.75" x14ac:dyDescent="0.3">
      <c r="AE7840" s="71"/>
    </row>
    <row r="7841" spans="31:31" ht="15.75" x14ac:dyDescent="0.3">
      <c r="AE7841" s="71"/>
    </row>
    <row r="7842" spans="31:31" ht="15.75" x14ac:dyDescent="0.3">
      <c r="AE7842" s="71"/>
    </row>
    <row r="7843" spans="31:31" ht="15.75" x14ac:dyDescent="0.3">
      <c r="AE7843" s="71"/>
    </row>
    <row r="7844" spans="31:31" ht="15.75" x14ac:dyDescent="0.3">
      <c r="AE7844" s="71"/>
    </row>
    <row r="7845" spans="31:31" ht="15.75" x14ac:dyDescent="0.3">
      <c r="AE7845" s="71"/>
    </row>
    <row r="7846" spans="31:31" ht="15.75" x14ac:dyDescent="0.3">
      <c r="AE7846" s="71"/>
    </row>
    <row r="7847" spans="31:31" ht="15.75" x14ac:dyDescent="0.3">
      <c r="AE7847" s="71"/>
    </row>
    <row r="7848" spans="31:31" ht="15.75" x14ac:dyDescent="0.3">
      <c r="AE7848" s="71"/>
    </row>
    <row r="7849" spans="31:31" ht="15.75" x14ac:dyDescent="0.3">
      <c r="AE7849" s="71"/>
    </row>
    <row r="7850" spans="31:31" ht="15.75" x14ac:dyDescent="0.3">
      <c r="AE7850" s="71"/>
    </row>
    <row r="7851" spans="31:31" ht="15.75" x14ac:dyDescent="0.3">
      <c r="AE7851" s="71"/>
    </row>
    <row r="7852" spans="31:31" ht="15.75" x14ac:dyDescent="0.3">
      <c r="AE7852" s="71"/>
    </row>
    <row r="7853" spans="31:31" ht="15.75" x14ac:dyDescent="0.3">
      <c r="AE7853" s="71"/>
    </row>
    <row r="7854" spans="31:31" ht="15.75" x14ac:dyDescent="0.3">
      <c r="AE7854" s="71"/>
    </row>
    <row r="7855" spans="31:31" ht="15.75" x14ac:dyDescent="0.3">
      <c r="AE7855" s="71"/>
    </row>
    <row r="7856" spans="31:31" ht="15.75" x14ac:dyDescent="0.3">
      <c r="AE7856" s="71"/>
    </row>
    <row r="7857" spans="31:31" ht="15.75" x14ac:dyDescent="0.3">
      <c r="AE7857" s="71"/>
    </row>
    <row r="7858" spans="31:31" ht="15.75" x14ac:dyDescent="0.3">
      <c r="AE7858" s="71"/>
    </row>
    <row r="7859" spans="31:31" ht="15.75" x14ac:dyDescent="0.3">
      <c r="AE7859" s="71"/>
    </row>
    <row r="7860" spans="31:31" ht="15.75" x14ac:dyDescent="0.3">
      <c r="AE7860" s="71"/>
    </row>
    <row r="7861" spans="31:31" ht="15.75" x14ac:dyDescent="0.3">
      <c r="AE7861" s="71"/>
    </row>
    <row r="7862" spans="31:31" ht="15.75" x14ac:dyDescent="0.3">
      <c r="AE7862" s="71"/>
    </row>
    <row r="7863" spans="31:31" ht="15.75" x14ac:dyDescent="0.3">
      <c r="AE7863" s="71"/>
    </row>
    <row r="7864" spans="31:31" ht="15.75" x14ac:dyDescent="0.3">
      <c r="AE7864" s="71"/>
    </row>
    <row r="7865" spans="31:31" ht="15.75" x14ac:dyDescent="0.3">
      <c r="AE7865" s="71"/>
    </row>
    <row r="7866" spans="31:31" ht="15.75" x14ac:dyDescent="0.3">
      <c r="AE7866" s="71"/>
    </row>
    <row r="7867" spans="31:31" ht="15.75" x14ac:dyDescent="0.3">
      <c r="AE7867" s="71"/>
    </row>
    <row r="7868" spans="31:31" ht="15.75" x14ac:dyDescent="0.3">
      <c r="AE7868" s="71"/>
    </row>
    <row r="7869" spans="31:31" ht="15.75" x14ac:dyDescent="0.3">
      <c r="AE7869" s="71"/>
    </row>
    <row r="7870" spans="31:31" ht="15.75" x14ac:dyDescent="0.3">
      <c r="AE7870" s="71"/>
    </row>
    <row r="7871" spans="31:31" ht="15.75" x14ac:dyDescent="0.3">
      <c r="AE7871" s="71"/>
    </row>
    <row r="7872" spans="31:31" ht="15.75" x14ac:dyDescent="0.3">
      <c r="AE7872" s="71"/>
    </row>
    <row r="7873" spans="31:31" ht="15.75" x14ac:dyDescent="0.3">
      <c r="AE7873" s="71"/>
    </row>
    <row r="7874" spans="31:31" ht="15.75" x14ac:dyDescent="0.3">
      <c r="AE7874" s="71"/>
    </row>
    <row r="7875" spans="31:31" ht="15.75" x14ac:dyDescent="0.3">
      <c r="AE7875" s="71"/>
    </row>
    <row r="7876" spans="31:31" ht="15.75" x14ac:dyDescent="0.3">
      <c r="AE7876" s="71"/>
    </row>
    <row r="7877" spans="31:31" ht="15.75" x14ac:dyDescent="0.3">
      <c r="AE7877" s="71"/>
    </row>
    <row r="7878" spans="31:31" ht="15.75" x14ac:dyDescent="0.3">
      <c r="AE7878" s="71"/>
    </row>
    <row r="7879" spans="31:31" ht="15.75" x14ac:dyDescent="0.3">
      <c r="AE7879" s="71"/>
    </row>
    <row r="7880" spans="31:31" ht="15.75" x14ac:dyDescent="0.3">
      <c r="AE7880" s="71"/>
    </row>
    <row r="7881" spans="31:31" ht="15.75" x14ac:dyDescent="0.3">
      <c r="AE7881" s="71"/>
    </row>
    <row r="7882" spans="31:31" ht="15.75" x14ac:dyDescent="0.3">
      <c r="AE7882" s="71"/>
    </row>
    <row r="7883" spans="31:31" ht="15.75" x14ac:dyDescent="0.3">
      <c r="AE7883" s="71"/>
    </row>
    <row r="7884" spans="31:31" ht="15.75" x14ac:dyDescent="0.3">
      <c r="AE7884" s="71"/>
    </row>
    <row r="7885" spans="31:31" ht="15.75" x14ac:dyDescent="0.3">
      <c r="AE7885" s="71"/>
    </row>
    <row r="7886" spans="31:31" ht="15.75" x14ac:dyDescent="0.3">
      <c r="AE7886" s="71"/>
    </row>
    <row r="7887" spans="31:31" ht="15.75" x14ac:dyDescent="0.3">
      <c r="AE7887" s="71"/>
    </row>
    <row r="7888" spans="31:31" ht="15.75" x14ac:dyDescent="0.3">
      <c r="AE7888" s="71"/>
    </row>
    <row r="7889" spans="31:31" ht="15.75" x14ac:dyDescent="0.3">
      <c r="AE7889" s="71"/>
    </row>
    <row r="7890" spans="31:31" ht="15.75" x14ac:dyDescent="0.3">
      <c r="AE7890" s="71"/>
    </row>
    <row r="7891" spans="31:31" ht="15.75" x14ac:dyDescent="0.3">
      <c r="AE7891" s="71"/>
    </row>
    <row r="7892" spans="31:31" ht="15.75" x14ac:dyDescent="0.3">
      <c r="AE7892" s="71"/>
    </row>
    <row r="7893" spans="31:31" ht="15.75" x14ac:dyDescent="0.3">
      <c r="AE7893" s="71"/>
    </row>
    <row r="7894" spans="31:31" ht="15.75" x14ac:dyDescent="0.3">
      <c r="AE7894" s="71"/>
    </row>
    <row r="7895" spans="31:31" ht="15.75" x14ac:dyDescent="0.3">
      <c r="AE7895" s="71"/>
    </row>
    <row r="7896" spans="31:31" ht="15.75" x14ac:dyDescent="0.3">
      <c r="AE7896" s="71"/>
    </row>
    <row r="7897" spans="31:31" ht="15.75" x14ac:dyDescent="0.3">
      <c r="AE7897" s="71"/>
    </row>
    <row r="7898" spans="31:31" ht="15.75" x14ac:dyDescent="0.3">
      <c r="AE7898" s="71"/>
    </row>
    <row r="7899" spans="31:31" ht="15.75" x14ac:dyDescent="0.3">
      <c r="AE7899" s="71"/>
    </row>
    <row r="7900" spans="31:31" ht="15.75" x14ac:dyDescent="0.3">
      <c r="AE7900" s="71"/>
    </row>
    <row r="7901" spans="31:31" ht="15.75" x14ac:dyDescent="0.3">
      <c r="AE7901" s="71"/>
    </row>
    <row r="7902" spans="31:31" ht="15.75" x14ac:dyDescent="0.3">
      <c r="AE7902" s="71"/>
    </row>
    <row r="7903" spans="31:31" ht="15.75" x14ac:dyDescent="0.3">
      <c r="AE7903" s="71"/>
    </row>
    <row r="7904" spans="31:31" ht="15.75" x14ac:dyDescent="0.3">
      <c r="AE7904" s="71"/>
    </row>
    <row r="7905" spans="31:31" ht="15.75" x14ac:dyDescent="0.3">
      <c r="AE7905" s="71"/>
    </row>
    <row r="7906" spans="31:31" ht="15.75" x14ac:dyDescent="0.3">
      <c r="AE7906" s="71"/>
    </row>
    <row r="7907" spans="31:31" ht="15.75" x14ac:dyDescent="0.3">
      <c r="AE7907" s="71"/>
    </row>
    <row r="7908" spans="31:31" ht="15.75" x14ac:dyDescent="0.3">
      <c r="AE7908" s="71"/>
    </row>
    <row r="7909" spans="31:31" ht="15.75" x14ac:dyDescent="0.3">
      <c r="AE7909" s="71"/>
    </row>
    <row r="7910" spans="31:31" ht="15.75" x14ac:dyDescent="0.3">
      <c r="AE7910" s="71"/>
    </row>
    <row r="7911" spans="31:31" ht="15.75" x14ac:dyDescent="0.3">
      <c r="AE7911" s="71"/>
    </row>
    <row r="7912" spans="31:31" ht="15.75" x14ac:dyDescent="0.3">
      <c r="AE7912" s="71"/>
    </row>
    <row r="7913" spans="31:31" ht="15.75" x14ac:dyDescent="0.3">
      <c r="AE7913" s="71"/>
    </row>
    <row r="7914" spans="31:31" ht="15.75" x14ac:dyDescent="0.3">
      <c r="AE7914" s="71"/>
    </row>
    <row r="7915" spans="31:31" ht="15.75" x14ac:dyDescent="0.3">
      <c r="AE7915" s="71"/>
    </row>
    <row r="7916" spans="31:31" ht="15.75" x14ac:dyDescent="0.3">
      <c r="AE7916" s="71"/>
    </row>
    <row r="7917" spans="31:31" ht="15.75" x14ac:dyDescent="0.3">
      <c r="AE7917" s="71"/>
    </row>
    <row r="7918" spans="31:31" ht="15.75" x14ac:dyDescent="0.3">
      <c r="AE7918" s="71"/>
    </row>
    <row r="7919" spans="31:31" ht="15.75" x14ac:dyDescent="0.3">
      <c r="AE7919" s="71"/>
    </row>
    <row r="7920" spans="31:31" ht="15.75" x14ac:dyDescent="0.3">
      <c r="AE7920" s="71"/>
    </row>
    <row r="7921" spans="31:31" ht="15.75" x14ac:dyDescent="0.3">
      <c r="AE7921" s="71"/>
    </row>
    <row r="7922" spans="31:31" ht="15.75" x14ac:dyDescent="0.3">
      <c r="AE7922" s="71"/>
    </row>
    <row r="7923" spans="31:31" ht="15.75" x14ac:dyDescent="0.3">
      <c r="AE7923" s="71"/>
    </row>
    <row r="7924" spans="31:31" ht="15.75" x14ac:dyDescent="0.3">
      <c r="AE7924" s="71"/>
    </row>
    <row r="7925" spans="31:31" ht="15.75" x14ac:dyDescent="0.3">
      <c r="AE7925" s="71"/>
    </row>
    <row r="7926" spans="31:31" ht="15.75" x14ac:dyDescent="0.3">
      <c r="AE7926" s="71"/>
    </row>
    <row r="7927" spans="31:31" ht="15.75" x14ac:dyDescent="0.3">
      <c r="AE7927" s="71"/>
    </row>
    <row r="7928" spans="31:31" ht="15.75" x14ac:dyDescent="0.3">
      <c r="AE7928" s="71"/>
    </row>
    <row r="7929" spans="31:31" ht="15.75" x14ac:dyDescent="0.3">
      <c r="AE7929" s="71"/>
    </row>
    <row r="7930" spans="31:31" ht="15.75" x14ac:dyDescent="0.3">
      <c r="AE7930" s="71"/>
    </row>
    <row r="7931" spans="31:31" ht="15.75" x14ac:dyDescent="0.3">
      <c r="AE7931" s="71"/>
    </row>
    <row r="7932" spans="31:31" ht="15.75" x14ac:dyDescent="0.3">
      <c r="AE7932" s="71"/>
    </row>
    <row r="7933" spans="31:31" ht="15.75" x14ac:dyDescent="0.3">
      <c r="AE7933" s="71"/>
    </row>
    <row r="7934" spans="31:31" ht="15.75" x14ac:dyDescent="0.3">
      <c r="AE7934" s="71"/>
    </row>
    <row r="7935" spans="31:31" ht="15.75" x14ac:dyDescent="0.3">
      <c r="AE7935" s="71"/>
    </row>
    <row r="7936" spans="31:31" ht="15.75" x14ac:dyDescent="0.3">
      <c r="AE7936" s="71"/>
    </row>
    <row r="7937" spans="31:31" ht="15.75" x14ac:dyDescent="0.3">
      <c r="AE7937" s="71"/>
    </row>
    <row r="7938" spans="31:31" ht="15.75" x14ac:dyDescent="0.3">
      <c r="AE7938" s="71"/>
    </row>
    <row r="7939" spans="31:31" ht="15.75" x14ac:dyDescent="0.3">
      <c r="AE7939" s="71"/>
    </row>
    <row r="7940" spans="31:31" ht="15.75" x14ac:dyDescent="0.3">
      <c r="AE7940" s="71"/>
    </row>
    <row r="7941" spans="31:31" ht="15.75" x14ac:dyDescent="0.3">
      <c r="AE7941" s="71"/>
    </row>
    <row r="7942" spans="31:31" ht="15.75" x14ac:dyDescent="0.3">
      <c r="AE7942" s="71"/>
    </row>
    <row r="7943" spans="31:31" ht="15.75" x14ac:dyDescent="0.3">
      <c r="AE7943" s="71"/>
    </row>
    <row r="7944" spans="31:31" ht="15.75" x14ac:dyDescent="0.3">
      <c r="AE7944" s="71"/>
    </row>
    <row r="7945" spans="31:31" ht="15.75" x14ac:dyDescent="0.3">
      <c r="AE7945" s="71"/>
    </row>
    <row r="7946" spans="31:31" ht="15.75" x14ac:dyDescent="0.3">
      <c r="AE7946" s="71"/>
    </row>
    <row r="7947" spans="31:31" ht="15.75" x14ac:dyDescent="0.3">
      <c r="AE7947" s="71"/>
    </row>
    <row r="7948" spans="31:31" ht="15.75" x14ac:dyDescent="0.3">
      <c r="AE7948" s="71"/>
    </row>
    <row r="7949" spans="31:31" ht="15.75" x14ac:dyDescent="0.3">
      <c r="AE7949" s="71"/>
    </row>
    <row r="7950" spans="31:31" ht="15.75" x14ac:dyDescent="0.3">
      <c r="AE7950" s="71"/>
    </row>
    <row r="7951" spans="31:31" ht="15.75" x14ac:dyDescent="0.3">
      <c r="AE7951" s="71"/>
    </row>
    <row r="7952" spans="31:31" ht="15.75" x14ac:dyDescent="0.3">
      <c r="AE7952" s="71"/>
    </row>
    <row r="7953" spans="31:31" ht="15.75" x14ac:dyDescent="0.3">
      <c r="AE7953" s="71"/>
    </row>
    <row r="7954" spans="31:31" ht="15.75" x14ac:dyDescent="0.3">
      <c r="AE7954" s="71"/>
    </row>
    <row r="7955" spans="31:31" ht="15.75" x14ac:dyDescent="0.3">
      <c r="AE7955" s="71"/>
    </row>
    <row r="7956" spans="31:31" ht="15.75" x14ac:dyDescent="0.3">
      <c r="AE7956" s="71"/>
    </row>
    <row r="7957" spans="31:31" ht="15.75" x14ac:dyDescent="0.3">
      <c r="AE7957" s="71"/>
    </row>
    <row r="7958" spans="31:31" ht="15.75" x14ac:dyDescent="0.3">
      <c r="AE7958" s="71"/>
    </row>
    <row r="7959" spans="31:31" ht="15.75" x14ac:dyDescent="0.3">
      <c r="AE7959" s="71"/>
    </row>
    <row r="7960" spans="31:31" ht="15.75" x14ac:dyDescent="0.3">
      <c r="AE7960" s="71"/>
    </row>
    <row r="7961" spans="31:31" ht="15.75" x14ac:dyDescent="0.3">
      <c r="AE7961" s="71"/>
    </row>
    <row r="7962" spans="31:31" ht="15.75" x14ac:dyDescent="0.3">
      <c r="AE7962" s="71"/>
    </row>
    <row r="7963" spans="31:31" ht="15.75" x14ac:dyDescent="0.3">
      <c r="AE7963" s="71"/>
    </row>
    <row r="7964" spans="31:31" ht="15.75" x14ac:dyDescent="0.3">
      <c r="AE7964" s="71"/>
    </row>
    <row r="7965" spans="31:31" ht="15.75" x14ac:dyDescent="0.3">
      <c r="AE7965" s="71"/>
    </row>
    <row r="7966" spans="31:31" ht="15.75" x14ac:dyDescent="0.3">
      <c r="AE7966" s="71"/>
    </row>
    <row r="7967" spans="31:31" ht="15.75" x14ac:dyDescent="0.3">
      <c r="AE7967" s="71"/>
    </row>
    <row r="7968" spans="31:31" ht="15.75" x14ac:dyDescent="0.3">
      <c r="AE7968" s="71"/>
    </row>
    <row r="7969" spans="31:31" ht="15.75" x14ac:dyDescent="0.3">
      <c r="AE7969" s="71"/>
    </row>
    <row r="7970" spans="31:31" ht="15.75" x14ac:dyDescent="0.3">
      <c r="AE7970" s="71"/>
    </row>
    <row r="7971" spans="31:31" ht="15.75" x14ac:dyDescent="0.3">
      <c r="AE7971" s="71"/>
    </row>
    <row r="7972" spans="31:31" ht="15.75" x14ac:dyDescent="0.3">
      <c r="AE7972" s="71"/>
    </row>
    <row r="7973" spans="31:31" ht="15.75" x14ac:dyDescent="0.3">
      <c r="AE7973" s="71"/>
    </row>
    <row r="7974" spans="31:31" ht="15.75" x14ac:dyDescent="0.3">
      <c r="AE7974" s="71"/>
    </row>
    <row r="7975" spans="31:31" ht="15.75" x14ac:dyDescent="0.3">
      <c r="AE7975" s="71"/>
    </row>
    <row r="7976" spans="31:31" ht="15.75" x14ac:dyDescent="0.3">
      <c r="AE7976" s="71"/>
    </row>
    <row r="7977" spans="31:31" ht="15.75" x14ac:dyDescent="0.3">
      <c r="AE7977" s="71"/>
    </row>
    <row r="7978" spans="31:31" ht="15.75" x14ac:dyDescent="0.3">
      <c r="AE7978" s="71"/>
    </row>
    <row r="7979" spans="31:31" ht="15.75" x14ac:dyDescent="0.3">
      <c r="AE7979" s="71"/>
    </row>
    <row r="7980" spans="31:31" ht="15.75" x14ac:dyDescent="0.3">
      <c r="AE7980" s="71"/>
    </row>
    <row r="7981" spans="31:31" ht="15.75" x14ac:dyDescent="0.3">
      <c r="AE7981" s="71"/>
    </row>
    <row r="7982" spans="31:31" ht="15.75" x14ac:dyDescent="0.3">
      <c r="AE7982" s="71"/>
    </row>
    <row r="7983" spans="31:31" ht="15.75" x14ac:dyDescent="0.3">
      <c r="AE7983" s="71"/>
    </row>
    <row r="7984" spans="31:31" ht="15.75" x14ac:dyDescent="0.3">
      <c r="AE7984" s="71"/>
    </row>
    <row r="7985" spans="31:31" ht="15.75" x14ac:dyDescent="0.3">
      <c r="AE7985" s="71"/>
    </row>
    <row r="7986" spans="31:31" ht="15.75" x14ac:dyDescent="0.3">
      <c r="AE7986" s="71"/>
    </row>
    <row r="7987" spans="31:31" ht="15.75" x14ac:dyDescent="0.3">
      <c r="AE7987" s="71"/>
    </row>
    <row r="7988" spans="31:31" ht="15.75" x14ac:dyDescent="0.3">
      <c r="AE7988" s="71"/>
    </row>
    <row r="7989" spans="31:31" ht="15.75" x14ac:dyDescent="0.3">
      <c r="AE7989" s="71"/>
    </row>
    <row r="7990" spans="31:31" ht="15.75" x14ac:dyDescent="0.3">
      <c r="AE7990" s="71"/>
    </row>
    <row r="7991" spans="31:31" ht="15.75" x14ac:dyDescent="0.3">
      <c r="AE7991" s="71"/>
    </row>
    <row r="7992" spans="31:31" ht="15.75" x14ac:dyDescent="0.3">
      <c r="AE7992" s="71"/>
    </row>
    <row r="7993" spans="31:31" ht="15.75" x14ac:dyDescent="0.3">
      <c r="AE7993" s="71"/>
    </row>
    <row r="7994" spans="31:31" ht="15.75" x14ac:dyDescent="0.3">
      <c r="AE7994" s="71"/>
    </row>
    <row r="7995" spans="31:31" ht="15.75" x14ac:dyDescent="0.3">
      <c r="AE7995" s="71"/>
    </row>
    <row r="7996" spans="31:31" ht="15.75" x14ac:dyDescent="0.3">
      <c r="AE7996" s="71"/>
    </row>
    <row r="7997" spans="31:31" ht="15.75" x14ac:dyDescent="0.3">
      <c r="AE7997" s="71"/>
    </row>
    <row r="7998" spans="31:31" ht="15.75" x14ac:dyDescent="0.3">
      <c r="AE7998" s="71"/>
    </row>
    <row r="7999" spans="31:31" ht="15.75" x14ac:dyDescent="0.3">
      <c r="AE7999" s="71"/>
    </row>
    <row r="8000" spans="31:31" ht="15.75" x14ac:dyDescent="0.3">
      <c r="AE8000" s="71"/>
    </row>
    <row r="8001" spans="31:31" ht="15.75" x14ac:dyDescent="0.3">
      <c r="AE8001" s="71"/>
    </row>
    <row r="8002" spans="31:31" ht="15.75" x14ac:dyDescent="0.3">
      <c r="AE8002" s="71"/>
    </row>
    <row r="8003" spans="31:31" ht="15.75" x14ac:dyDescent="0.3">
      <c r="AE8003" s="71"/>
    </row>
    <row r="8004" spans="31:31" ht="15.75" x14ac:dyDescent="0.3">
      <c r="AE8004" s="71"/>
    </row>
    <row r="8005" spans="31:31" ht="15.75" x14ac:dyDescent="0.3">
      <c r="AE8005" s="71"/>
    </row>
    <row r="8006" spans="31:31" ht="15.75" x14ac:dyDescent="0.3">
      <c r="AE8006" s="71"/>
    </row>
    <row r="8007" spans="31:31" ht="15.75" x14ac:dyDescent="0.3">
      <c r="AE8007" s="71"/>
    </row>
    <row r="8008" spans="31:31" ht="15.75" x14ac:dyDescent="0.3">
      <c r="AE8008" s="71"/>
    </row>
    <row r="8009" spans="31:31" ht="15.75" x14ac:dyDescent="0.3">
      <c r="AE8009" s="71"/>
    </row>
    <row r="8010" spans="31:31" ht="15.75" x14ac:dyDescent="0.3">
      <c r="AE8010" s="71"/>
    </row>
    <row r="8011" spans="31:31" ht="15.75" x14ac:dyDescent="0.3">
      <c r="AE8011" s="71"/>
    </row>
    <row r="8012" spans="31:31" ht="15.75" x14ac:dyDescent="0.3">
      <c r="AE8012" s="71"/>
    </row>
    <row r="8013" spans="31:31" ht="15.75" x14ac:dyDescent="0.3">
      <c r="AE8013" s="71"/>
    </row>
    <row r="8014" spans="31:31" ht="15.75" x14ac:dyDescent="0.3">
      <c r="AE8014" s="71"/>
    </row>
    <row r="8015" spans="31:31" ht="15.75" x14ac:dyDescent="0.3">
      <c r="AE8015" s="71"/>
    </row>
    <row r="8016" spans="31:31" ht="15.75" x14ac:dyDescent="0.3">
      <c r="AE8016" s="71"/>
    </row>
    <row r="8017" spans="31:31" ht="15.75" x14ac:dyDescent="0.3">
      <c r="AE8017" s="71"/>
    </row>
    <row r="8018" spans="31:31" ht="15.75" x14ac:dyDescent="0.3">
      <c r="AE8018" s="71"/>
    </row>
    <row r="8019" spans="31:31" ht="15.75" x14ac:dyDescent="0.3">
      <c r="AE8019" s="71"/>
    </row>
    <row r="8020" spans="31:31" ht="15.75" x14ac:dyDescent="0.3">
      <c r="AE8020" s="71"/>
    </row>
    <row r="8021" spans="31:31" ht="15.75" x14ac:dyDescent="0.3">
      <c r="AE8021" s="71"/>
    </row>
    <row r="8022" spans="31:31" ht="15.75" x14ac:dyDescent="0.3">
      <c r="AE8022" s="71"/>
    </row>
    <row r="8023" spans="31:31" ht="15.75" x14ac:dyDescent="0.3">
      <c r="AE8023" s="71"/>
    </row>
    <row r="8024" spans="31:31" ht="15.75" x14ac:dyDescent="0.3">
      <c r="AE8024" s="71"/>
    </row>
    <row r="8025" spans="31:31" ht="15.75" x14ac:dyDescent="0.3">
      <c r="AE8025" s="71"/>
    </row>
    <row r="8026" spans="31:31" ht="15.75" x14ac:dyDescent="0.3">
      <c r="AE8026" s="71"/>
    </row>
    <row r="8027" spans="31:31" ht="15.75" x14ac:dyDescent="0.3">
      <c r="AE8027" s="71"/>
    </row>
    <row r="8028" spans="31:31" ht="15.75" x14ac:dyDescent="0.3">
      <c r="AE8028" s="71"/>
    </row>
    <row r="8029" spans="31:31" ht="15.75" x14ac:dyDescent="0.3">
      <c r="AE8029" s="71"/>
    </row>
    <row r="8030" spans="31:31" ht="15.75" x14ac:dyDescent="0.3">
      <c r="AE8030" s="71"/>
    </row>
    <row r="8031" spans="31:31" ht="15.75" x14ac:dyDescent="0.3">
      <c r="AE8031" s="71"/>
    </row>
    <row r="8032" spans="31:31" ht="15.75" x14ac:dyDescent="0.3">
      <c r="AE8032" s="71"/>
    </row>
    <row r="8033" spans="31:31" ht="15.75" x14ac:dyDescent="0.3">
      <c r="AE8033" s="71"/>
    </row>
    <row r="8034" spans="31:31" ht="15.75" x14ac:dyDescent="0.3">
      <c r="AE8034" s="71"/>
    </row>
    <row r="8035" spans="31:31" ht="15.75" x14ac:dyDescent="0.3">
      <c r="AE8035" s="71"/>
    </row>
    <row r="8036" spans="31:31" ht="15.75" x14ac:dyDescent="0.3">
      <c r="AE8036" s="71"/>
    </row>
    <row r="8037" spans="31:31" ht="15.75" x14ac:dyDescent="0.3">
      <c r="AE8037" s="71"/>
    </row>
    <row r="8038" spans="31:31" ht="15.75" x14ac:dyDescent="0.3">
      <c r="AE8038" s="71"/>
    </row>
    <row r="8039" spans="31:31" ht="15.75" x14ac:dyDescent="0.3">
      <c r="AE8039" s="71"/>
    </row>
    <row r="8040" spans="31:31" ht="15.75" x14ac:dyDescent="0.3">
      <c r="AE8040" s="71"/>
    </row>
    <row r="8041" spans="31:31" ht="15.75" x14ac:dyDescent="0.3">
      <c r="AE8041" s="71"/>
    </row>
    <row r="8042" spans="31:31" ht="15.75" x14ac:dyDescent="0.3">
      <c r="AE8042" s="71"/>
    </row>
    <row r="8043" spans="31:31" ht="15.75" x14ac:dyDescent="0.3">
      <c r="AE8043" s="71"/>
    </row>
    <row r="8044" spans="31:31" ht="15.75" x14ac:dyDescent="0.3">
      <c r="AE8044" s="71"/>
    </row>
    <row r="8045" spans="31:31" ht="15.75" x14ac:dyDescent="0.3">
      <c r="AE8045" s="71"/>
    </row>
    <row r="8046" spans="31:31" ht="15.75" x14ac:dyDescent="0.3">
      <c r="AE8046" s="71"/>
    </row>
    <row r="8047" spans="31:31" ht="15.75" x14ac:dyDescent="0.3">
      <c r="AE8047" s="71"/>
    </row>
    <row r="8048" spans="31:31" ht="15.75" x14ac:dyDescent="0.3">
      <c r="AE8048" s="71"/>
    </row>
    <row r="8049" spans="31:31" ht="15.75" x14ac:dyDescent="0.3">
      <c r="AE8049" s="71"/>
    </row>
    <row r="8050" spans="31:31" ht="15.75" x14ac:dyDescent="0.3">
      <c r="AE8050" s="71"/>
    </row>
    <row r="8051" spans="31:31" ht="15.75" x14ac:dyDescent="0.3">
      <c r="AE8051" s="71"/>
    </row>
    <row r="8052" spans="31:31" ht="15.75" x14ac:dyDescent="0.3">
      <c r="AE8052" s="71"/>
    </row>
    <row r="8053" spans="31:31" ht="15.75" x14ac:dyDescent="0.3">
      <c r="AE8053" s="71"/>
    </row>
    <row r="8054" spans="31:31" ht="15.75" x14ac:dyDescent="0.3">
      <c r="AE8054" s="71"/>
    </row>
    <row r="8055" spans="31:31" ht="15.75" x14ac:dyDescent="0.3">
      <c r="AE8055" s="71"/>
    </row>
    <row r="8056" spans="31:31" ht="15.75" x14ac:dyDescent="0.3">
      <c r="AE8056" s="71"/>
    </row>
    <row r="8057" spans="31:31" ht="15.75" x14ac:dyDescent="0.3">
      <c r="AE8057" s="71"/>
    </row>
    <row r="8058" spans="31:31" ht="15.75" x14ac:dyDescent="0.3">
      <c r="AE8058" s="71"/>
    </row>
    <row r="8059" spans="31:31" ht="15.75" x14ac:dyDescent="0.3">
      <c r="AE8059" s="71"/>
    </row>
    <row r="8060" spans="31:31" ht="15.75" x14ac:dyDescent="0.3">
      <c r="AE8060" s="71"/>
    </row>
    <row r="8061" spans="31:31" ht="15.75" x14ac:dyDescent="0.3">
      <c r="AE8061" s="71"/>
    </row>
    <row r="8062" spans="31:31" ht="15.75" x14ac:dyDescent="0.3">
      <c r="AE8062" s="71"/>
    </row>
    <row r="8063" spans="31:31" ht="15.75" x14ac:dyDescent="0.3">
      <c r="AE8063" s="71"/>
    </row>
    <row r="8064" spans="31:31" ht="15.75" x14ac:dyDescent="0.3">
      <c r="AE8064" s="71"/>
    </row>
    <row r="8065" spans="31:31" ht="15.75" x14ac:dyDescent="0.3">
      <c r="AE8065" s="71"/>
    </row>
    <row r="8066" spans="31:31" ht="15.75" x14ac:dyDescent="0.3">
      <c r="AE8066" s="71"/>
    </row>
    <row r="8067" spans="31:31" ht="15.75" x14ac:dyDescent="0.3">
      <c r="AE8067" s="71"/>
    </row>
    <row r="8068" spans="31:31" ht="15.75" x14ac:dyDescent="0.3">
      <c r="AE8068" s="71"/>
    </row>
    <row r="8069" spans="31:31" ht="15.75" x14ac:dyDescent="0.3">
      <c r="AE8069" s="71"/>
    </row>
    <row r="8070" spans="31:31" ht="15.75" x14ac:dyDescent="0.3">
      <c r="AE8070" s="71"/>
    </row>
    <row r="8071" spans="31:31" ht="15.75" x14ac:dyDescent="0.3">
      <c r="AE8071" s="71"/>
    </row>
    <row r="8072" spans="31:31" ht="15.75" x14ac:dyDescent="0.3">
      <c r="AE8072" s="71"/>
    </row>
    <row r="8073" spans="31:31" ht="15.75" x14ac:dyDescent="0.3">
      <c r="AE8073" s="71"/>
    </row>
    <row r="8074" spans="31:31" ht="15.75" x14ac:dyDescent="0.3">
      <c r="AE8074" s="71"/>
    </row>
    <row r="8075" spans="31:31" ht="15.75" x14ac:dyDescent="0.3">
      <c r="AE8075" s="71"/>
    </row>
    <row r="8076" spans="31:31" ht="15.75" x14ac:dyDescent="0.3">
      <c r="AE8076" s="71"/>
    </row>
    <row r="8077" spans="31:31" ht="15.75" x14ac:dyDescent="0.3">
      <c r="AE8077" s="71"/>
    </row>
    <row r="8078" spans="31:31" ht="15.75" x14ac:dyDescent="0.3">
      <c r="AE8078" s="71"/>
    </row>
    <row r="8079" spans="31:31" ht="15.75" x14ac:dyDescent="0.3">
      <c r="AE8079" s="71"/>
    </row>
    <row r="8080" spans="31:31" ht="15.75" x14ac:dyDescent="0.3">
      <c r="AE8080" s="71"/>
    </row>
    <row r="8081" spans="31:31" ht="15.75" x14ac:dyDescent="0.3">
      <c r="AE8081" s="71"/>
    </row>
    <row r="8082" spans="31:31" ht="15.75" x14ac:dyDescent="0.3">
      <c r="AE8082" s="71"/>
    </row>
    <row r="8083" spans="31:31" ht="15.75" x14ac:dyDescent="0.3">
      <c r="AE8083" s="71"/>
    </row>
    <row r="8084" spans="31:31" ht="15.75" x14ac:dyDescent="0.3">
      <c r="AE8084" s="71"/>
    </row>
    <row r="8085" spans="31:31" ht="15.75" x14ac:dyDescent="0.3">
      <c r="AE8085" s="71"/>
    </row>
    <row r="8086" spans="31:31" ht="15.75" x14ac:dyDescent="0.3">
      <c r="AE8086" s="71"/>
    </row>
    <row r="8087" spans="31:31" ht="15.75" x14ac:dyDescent="0.3">
      <c r="AE8087" s="71"/>
    </row>
    <row r="8088" spans="31:31" ht="15.75" x14ac:dyDescent="0.3">
      <c r="AE8088" s="71"/>
    </row>
    <row r="8089" spans="31:31" ht="15.75" x14ac:dyDescent="0.3">
      <c r="AE8089" s="71"/>
    </row>
    <row r="8090" spans="31:31" ht="15.75" x14ac:dyDescent="0.3">
      <c r="AE8090" s="71"/>
    </row>
    <row r="8091" spans="31:31" ht="15.75" x14ac:dyDescent="0.3">
      <c r="AE8091" s="71"/>
    </row>
    <row r="8092" spans="31:31" ht="15.75" x14ac:dyDescent="0.3">
      <c r="AE8092" s="71"/>
    </row>
    <row r="8093" spans="31:31" ht="15.75" x14ac:dyDescent="0.3">
      <c r="AE8093" s="71"/>
    </row>
    <row r="8094" spans="31:31" ht="15.75" x14ac:dyDescent="0.3">
      <c r="AE8094" s="71"/>
    </row>
    <row r="8095" spans="31:31" ht="15.75" x14ac:dyDescent="0.3">
      <c r="AE8095" s="71"/>
    </row>
    <row r="8096" spans="31:31" ht="15.75" x14ac:dyDescent="0.3">
      <c r="AE8096" s="71"/>
    </row>
    <row r="8097" spans="31:31" ht="15.75" x14ac:dyDescent="0.3">
      <c r="AE8097" s="71"/>
    </row>
    <row r="8098" spans="31:31" ht="15.75" x14ac:dyDescent="0.3">
      <c r="AE8098" s="71"/>
    </row>
    <row r="8099" spans="31:31" ht="15.75" x14ac:dyDescent="0.3">
      <c r="AE8099" s="71"/>
    </row>
    <row r="8100" spans="31:31" ht="15.75" x14ac:dyDescent="0.3">
      <c r="AE8100" s="71"/>
    </row>
    <row r="8101" spans="31:31" ht="15.75" x14ac:dyDescent="0.3">
      <c r="AE8101" s="71"/>
    </row>
    <row r="8102" spans="31:31" ht="15.75" x14ac:dyDescent="0.3">
      <c r="AE8102" s="71"/>
    </row>
    <row r="8103" spans="31:31" ht="15.75" x14ac:dyDescent="0.3">
      <c r="AE8103" s="71"/>
    </row>
    <row r="8104" spans="31:31" ht="15.75" x14ac:dyDescent="0.3">
      <c r="AE8104" s="71"/>
    </row>
    <row r="8105" spans="31:31" ht="15.75" x14ac:dyDescent="0.3">
      <c r="AE8105" s="71"/>
    </row>
    <row r="8106" spans="31:31" ht="15.75" x14ac:dyDescent="0.3">
      <c r="AE8106" s="71"/>
    </row>
    <row r="8107" spans="31:31" ht="15.75" x14ac:dyDescent="0.3">
      <c r="AE8107" s="71"/>
    </row>
    <row r="8108" spans="31:31" ht="15.75" x14ac:dyDescent="0.3">
      <c r="AE8108" s="71"/>
    </row>
    <row r="8109" spans="31:31" ht="15.75" x14ac:dyDescent="0.3">
      <c r="AE8109" s="71"/>
    </row>
    <row r="8110" spans="31:31" ht="15.75" x14ac:dyDescent="0.3">
      <c r="AE8110" s="71"/>
    </row>
    <row r="8111" spans="31:31" ht="15.75" x14ac:dyDescent="0.3">
      <c r="AE8111" s="71"/>
    </row>
    <row r="8112" spans="31:31" ht="15.75" x14ac:dyDescent="0.3">
      <c r="AE8112" s="71"/>
    </row>
    <row r="8113" spans="31:31" ht="15.75" x14ac:dyDescent="0.3">
      <c r="AE8113" s="71"/>
    </row>
    <row r="8114" spans="31:31" ht="15.75" x14ac:dyDescent="0.3">
      <c r="AE8114" s="71"/>
    </row>
    <row r="8115" spans="31:31" ht="15.75" x14ac:dyDescent="0.3">
      <c r="AE8115" s="71"/>
    </row>
    <row r="8116" spans="31:31" ht="15.75" x14ac:dyDescent="0.3">
      <c r="AE8116" s="71"/>
    </row>
    <row r="8117" spans="31:31" ht="15.75" x14ac:dyDescent="0.3">
      <c r="AE8117" s="71"/>
    </row>
    <row r="8118" spans="31:31" ht="15.75" x14ac:dyDescent="0.3">
      <c r="AE8118" s="71"/>
    </row>
    <row r="8119" spans="31:31" ht="15.75" x14ac:dyDescent="0.3">
      <c r="AE8119" s="71"/>
    </row>
    <row r="8120" spans="31:31" ht="15.75" x14ac:dyDescent="0.3">
      <c r="AE8120" s="71"/>
    </row>
    <row r="8121" spans="31:31" ht="15.75" x14ac:dyDescent="0.3">
      <c r="AE8121" s="71"/>
    </row>
    <row r="8122" spans="31:31" ht="15.75" x14ac:dyDescent="0.3">
      <c r="AE8122" s="71"/>
    </row>
    <row r="8123" spans="31:31" ht="15.75" x14ac:dyDescent="0.3">
      <c r="AE8123" s="71"/>
    </row>
    <row r="8124" spans="31:31" ht="15.75" x14ac:dyDescent="0.3">
      <c r="AE8124" s="71"/>
    </row>
    <row r="8125" spans="31:31" ht="15.75" x14ac:dyDescent="0.3">
      <c r="AE8125" s="71"/>
    </row>
    <row r="8126" spans="31:31" ht="15.75" x14ac:dyDescent="0.3">
      <c r="AE8126" s="71"/>
    </row>
    <row r="8127" spans="31:31" ht="15.75" x14ac:dyDescent="0.3">
      <c r="AE8127" s="71"/>
    </row>
    <row r="8128" spans="31:31" ht="15.75" x14ac:dyDescent="0.3">
      <c r="AE8128" s="71"/>
    </row>
    <row r="8129" spans="31:31" ht="15.75" x14ac:dyDescent="0.3">
      <c r="AE8129" s="71"/>
    </row>
    <row r="8130" spans="31:31" ht="15.75" x14ac:dyDescent="0.3">
      <c r="AE8130" s="71"/>
    </row>
    <row r="8131" spans="31:31" ht="15.75" x14ac:dyDescent="0.3">
      <c r="AE8131" s="71"/>
    </row>
    <row r="8132" spans="31:31" ht="15.75" x14ac:dyDescent="0.3">
      <c r="AE8132" s="71"/>
    </row>
    <row r="8133" spans="31:31" ht="15.75" x14ac:dyDescent="0.3">
      <c r="AE8133" s="71"/>
    </row>
    <row r="8134" spans="31:31" ht="15.75" x14ac:dyDescent="0.3">
      <c r="AE8134" s="71"/>
    </row>
    <row r="8135" spans="31:31" ht="15.75" x14ac:dyDescent="0.3">
      <c r="AE8135" s="71"/>
    </row>
    <row r="8136" spans="31:31" ht="15.75" x14ac:dyDescent="0.3">
      <c r="AE8136" s="71"/>
    </row>
    <row r="8137" spans="31:31" ht="15.75" x14ac:dyDescent="0.3">
      <c r="AE8137" s="71"/>
    </row>
    <row r="8138" spans="31:31" ht="15.75" x14ac:dyDescent="0.3">
      <c r="AE8138" s="71"/>
    </row>
    <row r="8139" spans="31:31" ht="15.75" x14ac:dyDescent="0.3">
      <c r="AE8139" s="71"/>
    </row>
    <row r="8140" spans="31:31" ht="15.75" x14ac:dyDescent="0.3">
      <c r="AE8140" s="71"/>
    </row>
    <row r="8141" spans="31:31" ht="15.75" x14ac:dyDescent="0.3">
      <c r="AE8141" s="71"/>
    </row>
    <row r="8142" spans="31:31" ht="15.75" x14ac:dyDescent="0.3">
      <c r="AE8142" s="71"/>
    </row>
    <row r="8143" spans="31:31" ht="15.75" x14ac:dyDescent="0.3">
      <c r="AE8143" s="71"/>
    </row>
    <row r="8144" spans="31:31" ht="15.75" x14ac:dyDescent="0.3">
      <c r="AE8144" s="71"/>
    </row>
    <row r="8145" spans="31:31" ht="15.75" x14ac:dyDescent="0.3">
      <c r="AE8145" s="71"/>
    </row>
    <row r="8146" spans="31:31" ht="15.75" x14ac:dyDescent="0.3">
      <c r="AE8146" s="71"/>
    </row>
    <row r="8147" spans="31:31" ht="15.75" x14ac:dyDescent="0.3">
      <c r="AE8147" s="71"/>
    </row>
    <row r="8148" spans="31:31" ht="15.75" x14ac:dyDescent="0.3">
      <c r="AE8148" s="71"/>
    </row>
    <row r="8149" spans="31:31" ht="15.75" x14ac:dyDescent="0.3">
      <c r="AE8149" s="71"/>
    </row>
    <row r="8150" spans="31:31" ht="15.75" x14ac:dyDescent="0.3">
      <c r="AE8150" s="71"/>
    </row>
    <row r="8151" spans="31:31" ht="15.75" x14ac:dyDescent="0.3">
      <c r="AE8151" s="71"/>
    </row>
    <row r="8152" spans="31:31" ht="15.75" x14ac:dyDescent="0.3">
      <c r="AE8152" s="71"/>
    </row>
    <row r="8153" spans="31:31" ht="15.75" x14ac:dyDescent="0.3">
      <c r="AE8153" s="71"/>
    </row>
    <row r="8154" spans="31:31" ht="15.75" x14ac:dyDescent="0.3">
      <c r="AE8154" s="71"/>
    </row>
    <row r="8155" spans="31:31" ht="15.75" x14ac:dyDescent="0.3">
      <c r="AE8155" s="71"/>
    </row>
    <row r="8156" spans="31:31" ht="15.75" x14ac:dyDescent="0.3">
      <c r="AE8156" s="71"/>
    </row>
    <row r="8157" spans="31:31" ht="15.75" x14ac:dyDescent="0.3">
      <c r="AE8157" s="71"/>
    </row>
    <row r="8158" spans="31:31" ht="15.75" x14ac:dyDescent="0.3">
      <c r="AE8158" s="71"/>
    </row>
    <row r="8159" spans="31:31" ht="15.75" x14ac:dyDescent="0.3">
      <c r="AE8159" s="71"/>
    </row>
    <row r="8160" spans="31:31" ht="15.75" x14ac:dyDescent="0.3">
      <c r="AE8160" s="71"/>
    </row>
    <row r="8161" spans="31:31" ht="15.75" x14ac:dyDescent="0.3">
      <c r="AE8161" s="71"/>
    </row>
    <row r="8162" spans="31:31" ht="15.75" x14ac:dyDescent="0.3">
      <c r="AE8162" s="71"/>
    </row>
    <row r="8163" spans="31:31" ht="15.75" x14ac:dyDescent="0.3">
      <c r="AE8163" s="71"/>
    </row>
    <row r="8164" spans="31:31" ht="15.75" x14ac:dyDescent="0.3">
      <c r="AE8164" s="71"/>
    </row>
    <row r="8165" spans="31:31" ht="15.75" x14ac:dyDescent="0.3">
      <c r="AE8165" s="71"/>
    </row>
    <row r="8166" spans="31:31" ht="15.75" x14ac:dyDescent="0.3">
      <c r="AE8166" s="71"/>
    </row>
    <row r="8167" spans="31:31" ht="15.75" x14ac:dyDescent="0.3">
      <c r="AE8167" s="71"/>
    </row>
    <row r="8168" spans="31:31" ht="15.75" x14ac:dyDescent="0.3">
      <c r="AE8168" s="71"/>
    </row>
    <row r="8169" spans="31:31" ht="15.75" x14ac:dyDescent="0.3">
      <c r="AE8169" s="71"/>
    </row>
    <row r="8170" spans="31:31" ht="15.75" x14ac:dyDescent="0.3">
      <c r="AE8170" s="71"/>
    </row>
    <row r="8171" spans="31:31" ht="15.75" x14ac:dyDescent="0.3">
      <c r="AE8171" s="71"/>
    </row>
    <row r="8172" spans="31:31" ht="15.75" x14ac:dyDescent="0.3">
      <c r="AE8172" s="71"/>
    </row>
    <row r="8173" spans="31:31" ht="15.75" x14ac:dyDescent="0.3">
      <c r="AE8173" s="71"/>
    </row>
    <row r="8174" spans="31:31" ht="15.75" x14ac:dyDescent="0.3">
      <c r="AE8174" s="71"/>
    </row>
    <row r="8175" spans="31:31" ht="15.75" x14ac:dyDescent="0.3">
      <c r="AE8175" s="71"/>
    </row>
    <row r="8176" spans="31:31" ht="15.75" x14ac:dyDescent="0.3">
      <c r="AE8176" s="71"/>
    </row>
    <row r="8177" spans="31:31" ht="15.75" x14ac:dyDescent="0.3">
      <c r="AE8177" s="71"/>
    </row>
    <row r="8178" spans="31:31" ht="15.75" x14ac:dyDescent="0.3">
      <c r="AE8178" s="71"/>
    </row>
    <row r="8179" spans="31:31" ht="15.75" x14ac:dyDescent="0.3">
      <c r="AE8179" s="71"/>
    </row>
    <row r="8180" spans="31:31" ht="15.75" x14ac:dyDescent="0.3">
      <c r="AE8180" s="71"/>
    </row>
    <row r="8181" spans="31:31" ht="15.75" x14ac:dyDescent="0.3">
      <c r="AE8181" s="71"/>
    </row>
    <row r="8182" spans="31:31" ht="15.75" x14ac:dyDescent="0.3">
      <c r="AE8182" s="71"/>
    </row>
    <row r="8183" spans="31:31" ht="15.75" x14ac:dyDescent="0.3">
      <c r="AE8183" s="71"/>
    </row>
    <row r="8184" spans="31:31" ht="15.75" x14ac:dyDescent="0.3">
      <c r="AE8184" s="71"/>
    </row>
    <row r="8185" spans="31:31" ht="15.75" x14ac:dyDescent="0.3">
      <c r="AE8185" s="71"/>
    </row>
    <row r="8186" spans="31:31" ht="15.75" x14ac:dyDescent="0.3">
      <c r="AE8186" s="71"/>
    </row>
    <row r="8187" spans="31:31" ht="15.75" x14ac:dyDescent="0.3">
      <c r="AE8187" s="71"/>
    </row>
    <row r="8188" spans="31:31" ht="15.75" x14ac:dyDescent="0.3">
      <c r="AE8188" s="71"/>
    </row>
    <row r="8189" spans="31:31" ht="15.75" x14ac:dyDescent="0.3">
      <c r="AE8189" s="71"/>
    </row>
    <row r="8190" spans="31:31" ht="15.75" x14ac:dyDescent="0.3">
      <c r="AE8190" s="71"/>
    </row>
    <row r="8191" spans="31:31" ht="15.75" x14ac:dyDescent="0.3">
      <c r="AE8191" s="71"/>
    </row>
    <row r="8192" spans="31:31" ht="15.75" x14ac:dyDescent="0.3">
      <c r="AE8192" s="71"/>
    </row>
    <row r="8193" spans="31:31" ht="15.75" x14ac:dyDescent="0.3">
      <c r="AE8193" s="71"/>
    </row>
    <row r="8194" spans="31:31" ht="15.75" x14ac:dyDescent="0.3">
      <c r="AE8194" s="71"/>
    </row>
    <row r="8195" spans="31:31" ht="15.75" x14ac:dyDescent="0.3">
      <c r="AE8195" s="71"/>
    </row>
    <row r="8196" spans="31:31" ht="15.75" x14ac:dyDescent="0.3">
      <c r="AE8196" s="71"/>
    </row>
    <row r="8197" spans="31:31" ht="15.75" x14ac:dyDescent="0.3">
      <c r="AE8197" s="71"/>
    </row>
    <row r="8198" spans="31:31" ht="15.75" x14ac:dyDescent="0.3">
      <c r="AE8198" s="71"/>
    </row>
    <row r="8199" spans="31:31" ht="15.75" x14ac:dyDescent="0.3">
      <c r="AE8199" s="71"/>
    </row>
    <row r="8200" spans="31:31" ht="15.75" x14ac:dyDescent="0.3">
      <c r="AE8200" s="71"/>
    </row>
    <row r="8201" spans="31:31" ht="15.75" x14ac:dyDescent="0.3">
      <c r="AE8201" s="71"/>
    </row>
    <row r="8202" spans="31:31" ht="15.75" x14ac:dyDescent="0.3">
      <c r="AE8202" s="71"/>
    </row>
    <row r="8203" spans="31:31" ht="15.75" x14ac:dyDescent="0.3">
      <c r="AE8203" s="71"/>
    </row>
    <row r="8204" spans="31:31" ht="15.75" x14ac:dyDescent="0.3">
      <c r="AE8204" s="71"/>
    </row>
    <row r="8205" spans="31:31" ht="15.75" x14ac:dyDescent="0.3">
      <c r="AE8205" s="71"/>
    </row>
    <row r="8206" spans="31:31" ht="15.75" x14ac:dyDescent="0.3">
      <c r="AE8206" s="71"/>
    </row>
    <row r="8207" spans="31:31" ht="15.75" x14ac:dyDescent="0.3">
      <c r="AE8207" s="71"/>
    </row>
    <row r="8208" spans="31:31" ht="15.75" x14ac:dyDescent="0.3">
      <c r="AE8208" s="71"/>
    </row>
    <row r="8209" spans="31:31" ht="15.75" x14ac:dyDescent="0.3">
      <c r="AE8209" s="71"/>
    </row>
    <row r="8210" spans="31:31" ht="15.75" x14ac:dyDescent="0.3">
      <c r="AE8210" s="71"/>
    </row>
    <row r="8211" spans="31:31" ht="15.75" x14ac:dyDescent="0.3">
      <c r="AE8211" s="71"/>
    </row>
    <row r="8212" spans="31:31" ht="15.75" x14ac:dyDescent="0.3">
      <c r="AE8212" s="71"/>
    </row>
    <row r="8213" spans="31:31" ht="15.75" x14ac:dyDescent="0.3">
      <c r="AE8213" s="71"/>
    </row>
    <row r="8214" spans="31:31" ht="15.75" x14ac:dyDescent="0.3">
      <c r="AE8214" s="71"/>
    </row>
    <row r="8215" spans="31:31" ht="15.75" x14ac:dyDescent="0.3">
      <c r="AE8215" s="71"/>
    </row>
    <row r="8216" spans="31:31" ht="15.75" x14ac:dyDescent="0.3">
      <c r="AE8216" s="71"/>
    </row>
    <row r="8217" spans="31:31" ht="15.75" x14ac:dyDescent="0.3">
      <c r="AE8217" s="71"/>
    </row>
    <row r="8218" spans="31:31" ht="15.75" x14ac:dyDescent="0.3">
      <c r="AE8218" s="71"/>
    </row>
    <row r="8219" spans="31:31" ht="15.75" x14ac:dyDescent="0.3">
      <c r="AE8219" s="71"/>
    </row>
    <row r="8220" spans="31:31" ht="15.75" x14ac:dyDescent="0.3">
      <c r="AE8220" s="71"/>
    </row>
    <row r="8221" spans="31:31" ht="15.75" x14ac:dyDescent="0.3">
      <c r="AE8221" s="71"/>
    </row>
    <row r="8222" spans="31:31" ht="15.75" x14ac:dyDescent="0.3">
      <c r="AE8222" s="71"/>
    </row>
    <row r="8223" spans="31:31" ht="15.75" x14ac:dyDescent="0.3">
      <c r="AE8223" s="71"/>
    </row>
    <row r="8224" spans="31:31" ht="15.75" x14ac:dyDescent="0.3">
      <c r="AE8224" s="71"/>
    </row>
    <row r="8225" spans="31:31" ht="15.75" x14ac:dyDescent="0.3">
      <c r="AE8225" s="71"/>
    </row>
    <row r="8226" spans="31:31" ht="15.75" x14ac:dyDescent="0.3">
      <c r="AE8226" s="71"/>
    </row>
    <row r="8227" spans="31:31" ht="15.75" x14ac:dyDescent="0.3">
      <c r="AE8227" s="71"/>
    </row>
    <row r="8228" spans="31:31" ht="15.75" x14ac:dyDescent="0.3">
      <c r="AE8228" s="71"/>
    </row>
    <row r="8229" spans="31:31" ht="15.75" x14ac:dyDescent="0.3">
      <c r="AE8229" s="71"/>
    </row>
    <row r="8230" spans="31:31" ht="15.75" x14ac:dyDescent="0.3">
      <c r="AE8230" s="71"/>
    </row>
    <row r="8231" spans="31:31" ht="15.75" x14ac:dyDescent="0.3">
      <c r="AE8231" s="71"/>
    </row>
    <row r="8232" spans="31:31" ht="15.75" x14ac:dyDescent="0.3">
      <c r="AE8232" s="71"/>
    </row>
    <row r="8233" spans="31:31" ht="15.75" x14ac:dyDescent="0.3">
      <c r="AE8233" s="71"/>
    </row>
    <row r="8234" spans="31:31" ht="15.75" x14ac:dyDescent="0.3">
      <c r="AE8234" s="71"/>
    </row>
    <row r="8235" spans="31:31" ht="15.75" x14ac:dyDescent="0.3">
      <c r="AE8235" s="71"/>
    </row>
    <row r="8236" spans="31:31" ht="15.75" x14ac:dyDescent="0.3">
      <c r="AE8236" s="71"/>
    </row>
    <row r="8237" spans="31:31" ht="15.75" x14ac:dyDescent="0.3">
      <c r="AE8237" s="71"/>
    </row>
    <row r="8238" spans="31:31" ht="15.75" x14ac:dyDescent="0.3">
      <c r="AE8238" s="71"/>
    </row>
    <row r="8239" spans="31:31" ht="15.75" x14ac:dyDescent="0.3">
      <c r="AE8239" s="71"/>
    </row>
    <row r="8240" spans="31:31" ht="15.75" x14ac:dyDescent="0.3">
      <c r="AE8240" s="71"/>
    </row>
    <row r="8241" spans="31:31" ht="15.75" x14ac:dyDescent="0.3">
      <c r="AE8241" s="71"/>
    </row>
    <row r="8242" spans="31:31" ht="15.75" x14ac:dyDescent="0.3">
      <c r="AE8242" s="71"/>
    </row>
    <row r="8243" spans="31:31" ht="15.75" x14ac:dyDescent="0.3">
      <c r="AE8243" s="71"/>
    </row>
    <row r="8244" spans="31:31" ht="15.75" x14ac:dyDescent="0.3">
      <c r="AE8244" s="71"/>
    </row>
    <row r="8245" spans="31:31" ht="15.75" x14ac:dyDescent="0.3">
      <c r="AE8245" s="71"/>
    </row>
    <row r="8246" spans="31:31" ht="15.75" x14ac:dyDescent="0.3">
      <c r="AE8246" s="71"/>
    </row>
    <row r="8247" spans="31:31" ht="15.75" x14ac:dyDescent="0.3">
      <c r="AE8247" s="71"/>
    </row>
    <row r="8248" spans="31:31" ht="15.75" x14ac:dyDescent="0.3">
      <c r="AE8248" s="71"/>
    </row>
    <row r="8249" spans="31:31" ht="15.75" x14ac:dyDescent="0.3">
      <c r="AE8249" s="71"/>
    </row>
    <row r="8250" spans="31:31" ht="15.75" x14ac:dyDescent="0.3">
      <c r="AE8250" s="71"/>
    </row>
    <row r="8251" spans="31:31" ht="15.75" x14ac:dyDescent="0.3">
      <c r="AE8251" s="71"/>
    </row>
    <row r="8252" spans="31:31" ht="15.75" x14ac:dyDescent="0.3">
      <c r="AE8252" s="71"/>
    </row>
    <row r="8253" spans="31:31" ht="15.75" x14ac:dyDescent="0.3">
      <c r="AE8253" s="71"/>
    </row>
    <row r="8254" spans="31:31" ht="15.75" x14ac:dyDescent="0.3">
      <c r="AE8254" s="71"/>
    </row>
    <row r="8255" spans="31:31" ht="15.75" x14ac:dyDescent="0.3">
      <c r="AE8255" s="71"/>
    </row>
    <row r="8256" spans="31:31" ht="15.75" x14ac:dyDescent="0.3">
      <c r="AE8256" s="71"/>
    </row>
    <row r="8257" spans="31:31" ht="15.75" x14ac:dyDescent="0.3">
      <c r="AE8257" s="71"/>
    </row>
    <row r="8258" spans="31:31" ht="15.75" x14ac:dyDescent="0.3">
      <c r="AE8258" s="71"/>
    </row>
    <row r="8259" spans="31:31" ht="15.75" x14ac:dyDescent="0.3">
      <c r="AE8259" s="71"/>
    </row>
    <row r="8260" spans="31:31" ht="15.75" x14ac:dyDescent="0.3">
      <c r="AE8260" s="71"/>
    </row>
    <row r="8261" spans="31:31" ht="15.75" x14ac:dyDescent="0.3">
      <c r="AE8261" s="71"/>
    </row>
    <row r="8262" spans="31:31" ht="15.75" x14ac:dyDescent="0.3">
      <c r="AE8262" s="71"/>
    </row>
    <row r="8263" spans="31:31" ht="15.75" x14ac:dyDescent="0.3">
      <c r="AE8263" s="71"/>
    </row>
    <row r="8264" spans="31:31" ht="15.75" x14ac:dyDescent="0.3">
      <c r="AE8264" s="71"/>
    </row>
    <row r="8265" spans="31:31" ht="15.75" x14ac:dyDescent="0.3">
      <c r="AE8265" s="71"/>
    </row>
    <row r="8266" spans="31:31" ht="15.75" x14ac:dyDescent="0.3">
      <c r="AE8266" s="71"/>
    </row>
    <row r="8267" spans="31:31" ht="15.75" x14ac:dyDescent="0.3">
      <c r="AE8267" s="71"/>
    </row>
    <row r="8268" spans="31:31" ht="15.75" x14ac:dyDescent="0.3">
      <c r="AE8268" s="71"/>
    </row>
    <row r="8269" spans="31:31" ht="15.75" x14ac:dyDescent="0.3">
      <c r="AE8269" s="71"/>
    </row>
    <row r="8270" spans="31:31" ht="15.75" x14ac:dyDescent="0.3">
      <c r="AE8270" s="71"/>
    </row>
    <row r="8271" spans="31:31" ht="15.75" x14ac:dyDescent="0.3">
      <c r="AE8271" s="71"/>
    </row>
    <row r="8272" spans="31:31" ht="15.75" x14ac:dyDescent="0.3">
      <c r="AE8272" s="71"/>
    </row>
    <row r="8273" spans="31:31" ht="15.75" x14ac:dyDescent="0.3">
      <c r="AE8273" s="71"/>
    </row>
    <row r="8274" spans="31:31" ht="15.75" x14ac:dyDescent="0.3">
      <c r="AE8274" s="71"/>
    </row>
    <row r="8275" spans="31:31" ht="15.75" x14ac:dyDescent="0.3">
      <c r="AE8275" s="71"/>
    </row>
    <row r="8276" spans="31:31" ht="15.75" x14ac:dyDescent="0.3">
      <c r="AE8276" s="71"/>
    </row>
    <row r="8277" spans="31:31" ht="15.75" x14ac:dyDescent="0.3">
      <c r="AE8277" s="71"/>
    </row>
    <row r="8278" spans="31:31" ht="15.75" x14ac:dyDescent="0.3">
      <c r="AE8278" s="71"/>
    </row>
    <row r="8279" spans="31:31" ht="15.75" x14ac:dyDescent="0.3">
      <c r="AE8279" s="71"/>
    </row>
    <row r="8280" spans="31:31" ht="15.75" x14ac:dyDescent="0.3">
      <c r="AE8280" s="71"/>
    </row>
    <row r="8281" spans="31:31" ht="15.75" x14ac:dyDescent="0.3">
      <c r="AE8281" s="71"/>
    </row>
    <row r="8282" spans="31:31" ht="15.75" x14ac:dyDescent="0.3">
      <c r="AE8282" s="71"/>
    </row>
    <row r="8283" spans="31:31" ht="15.75" x14ac:dyDescent="0.3">
      <c r="AE8283" s="71"/>
    </row>
    <row r="8284" spans="31:31" ht="15.75" x14ac:dyDescent="0.3">
      <c r="AE8284" s="71"/>
    </row>
    <row r="8285" spans="31:31" ht="15.75" x14ac:dyDescent="0.3">
      <c r="AE8285" s="71"/>
    </row>
    <row r="8286" spans="31:31" ht="15.75" x14ac:dyDescent="0.3">
      <c r="AE8286" s="71"/>
    </row>
    <row r="8287" spans="31:31" ht="15.75" x14ac:dyDescent="0.3">
      <c r="AE8287" s="71"/>
    </row>
    <row r="8288" spans="31:31" ht="15.75" x14ac:dyDescent="0.3">
      <c r="AE8288" s="71"/>
    </row>
    <row r="8289" spans="31:31" ht="15.75" x14ac:dyDescent="0.3">
      <c r="AE8289" s="71"/>
    </row>
    <row r="8290" spans="31:31" ht="15.75" x14ac:dyDescent="0.3">
      <c r="AE8290" s="71"/>
    </row>
    <row r="8291" spans="31:31" ht="15.75" x14ac:dyDescent="0.3">
      <c r="AE8291" s="71"/>
    </row>
    <row r="8292" spans="31:31" ht="15.75" x14ac:dyDescent="0.3">
      <c r="AE8292" s="71"/>
    </row>
    <row r="8293" spans="31:31" ht="15.75" x14ac:dyDescent="0.3">
      <c r="AE8293" s="71"/>
    </row>
    <row r="8294" spans="31:31" ht="15.75" x14ac:dyDescent="0.3">
      <c r="AE8294" s="71"/>
    </row>
    <row r="8295" spans="31:31" ht="15.75" x14ac:dyDescent="0.3">
      <c r="AE8295" s="71"/>
    </row>
    <row r="8296" spans="31:31" ht="15.75" x14ac:dyDescent="0.3">
      <c r="AE8296" s="71"/>
    </row>
    <row r="8297" spans="31:31" ht="15.75" x14ac:dyDescent="0.3">
      <c r="AE8297" s="71"/>
    </row>
    <row r="8298" spans="31:31" ht="15.75" x14ac:dyDescent="0.3">
      <c r="AE8298" s="71"/>
    </row>
    <row r="8299" spans="31:31" ht="15.75" x14ac:dyDescent="0.3">
      <c r="AE8299" s="71"/>
    </row>
    <row r="8300" spans="31:31" ht="15.75" x14ac:dyDescent="0.3">
      <c r="AE8300" s="71"/>
    </row>
    <row r="8301" spans="31:31" ht="15.75" x14ac:dyDescent="0.3">
      <c r="AE8301" s="71"/>
    </row>
    <row r="8302" spans="31:31" ht="15.75" x14ac:dyDescent="0.3">
      <c r="AE8302" s="71"/>
    </row>
    <row r="8303" spans="31:31" ht="15.75" x14ac:dyDescent="0.3">
      <c r="AE8303" s="71"/>
    </row>
    <row r="8304" spans="31:31" ht="15.75" x14ac:dyDescent="0.3">
      <c r="AE8304" s="71"/>
    </row>
    <row r="8305" spans="31:31" ht="15.75" x14ac:dyDescent="0.3">
      <c r="AE8305" s="71"/>
    </row>
    <row r="8306" spans="31:31" ht="15.75" x14ac:dyDescent="0.3">
      <c r="AE8306" s="71"/>
    </row>
    <row r="8307" spans="31:31" ht="15.75" x14ac:dyDescent="0.3">
      <c r="AE8307" s="71"/>
    </row>
    <row r="8308" spans="31:31" ht="15.75" x14ac:dyDescent="0.3">
      <c r="AE8308" s="71"/>
    </row>
    <row r="8309" spans="31:31" ht="15.75" x14ac:dyDescent="0.3">
      <c r="AE8309" s="71"/>
    </row>
    <row r="8310" spans="31:31" ht="15.75" x14ac:dyDescent="0.3">
      <c r="AE8310" s="71"/>
    </row>
    <row r="8311" spans="31:31" ht="15.75" x14ac:dyDescent="0.3">
      <c r="AE8311" s="71"/>
    </row>
    <row r="8312" spans="31:31" ht="15.75" x14ac:dyDescent="0.3">
      <c r="AE8312" s="71"/>
    </row>
    <row r="8313" spans="31:31" ht="15.75" x14ac:dyDescent="0.3">
      <c r="AE8313" s="71"/>
    </row>
    <row r="8314" spans="31:31" ht="15.75" x14ac:dyDescent="0.3">
      <c r="AE8314" s="71"/>
    </row>
    <row r="8315" spans="31:31" ht="15.75" x14ac:dyDescent="0.3">
      <c r="AE8315" s="71"/>
    </row>
    <row r="8316" spans="31:31" ht="15.75" x14ac:dyDescent="0.3">
      <c r="AE8316" s="71"/>
    </row>
    <row r="8317" spans="31:31" ht="15.75" x14ac:dyDescent="0.3">
      <c r="AE8317" s="71"/>
    </row>
    <row r="8318" spans="31:31" ht="15.75" x14ac:dyDescent="0.3">
      <c r="AE8318" s="71"/>
    </row>
    <row r="8319" spans="31:31" ht="15.75" x14ac:dyDescent="0.3">
      <c r="AE8319" s="71"/>
    </row>
    <row r="8320" spans="31:31" ht="15.75" x14ac:dyDescent="0.3">
      <c r="AE8320" s="71"/>
    </row>
    <row r="8321" spans="31:31" ht="15.75" x14ac:dyDescent="0.3">
      <c r="AE8321" s="71"/>
    </row>
    <row r="8322" spans="31:31" ht="15.75" x14ac:dyDescent="0.3">
      <c r="AE8322" s="71"/>
    </row>
    <row r="8323" spans="31:31" ht="15.75" x14ac:dyDescent="0.3">
      <c r="AE8323" s="71"/>
    </row>
    <row r="8324" spans="31:31" ht="15.75" x14ac:dyDescent="0.3">
      <c r="AE8324" s="71"/>
    </row>
    <row r="8325" spans="31:31" ht="15.75" x14ac:dyDescent="0.3">
      <c r="AE8325" s="71"/>
    </row>
    <row r="8326" spans="31:31" ht="15.75" x14ac:dyDescent="0.3">
      <c r="AE8326" s="71"/>
    </row>
    <row r="8327" spans="31:31" ht="15.75" x14ac:dyDescent="0.3">
      <c r="AE8327" s="71"/>
    </row>
    <row r="8328" spans="31:31" ht="15.75" x14ac:dyDescent="0.3">
      <c r="AE8328" s="71"/>
    </row>
    <row r="8329" spans="31:31" ht="15.75" x14ac:dyDescent="0.3">
      <c r="AE8329" s="71"/>
    </row>
    <row r="8330" spans="31:31" ht="15.75" x14ac:dyDescent="0.3">
      <c r="AE8330" s="71"/>
    </row>
    <row r="8331" spans="31:31" ht="15.75" x14ac:dyDescent="0.3">
      <c r="AE8331" s="71"/>
    </row>
    <row r="8332" spans="31:31" ht="15.75" x14ac:dyDescent="0.3">
      <c r="AE8332" s="71"/>
    </row>
    <row r="8333" spans="31:31" ht="15.75" x14ac:dyDescent="0.3">
      <c r="AE8333" s="71"/>
    </row>
    <row r="8334" spans="31:31" ht="15.75" x14ac:dyDescent="0.3">
      <c r="AE8334" s="71"/>
    </row>
    <row r="8335" spans="31:31" ht="15.75" x14ac:dyDescent="0.3">
      <c r="AE8335" s="71"/>
    </row>
    <row r="8336" spans="31:31" ht="15.75" x14ac:dyDescent="0.3">
      <c r="AE8336" s="71"/>
    </row>
    <row r="8337" spans="31:31" ht="15.75" x14ac:dyDescent="0.3">
      <c r="AE8337" s="71"/>
    </row>
    <row r="8338" spans="31:31" ht="15.75" x14ac:dyDescent="0.3">
      <c r="AE8338" s="71"/>
    </row>
    <row r="8339" spans="31:31" ht="15.75" x14ac:dyDescent="0.3">
      <c r="AE8339" s="71"/>
    </row>
    <row r="8340" spans="31:31" ht="15.75" x14ac:dyDescent="0.3">
      <c r="AE8340" s="71"/>
    </row>
    <row r="8341" spans="31:31" ht="15.75" x14ac:dyDescent="0.3">
      <c r="AE8341" s="71"/>
    </row>
    <row r="8342" spans="31:31" ht="15.75" x14ac:dyDescent="0.3">
      <c r="AE8342" s="71"/>
    </row>
    <row r="8343" spans="31:31" ht="15.75" x14ac:dyDescent="0.3">
      <c r="AE8343" s="71"/>
    </row>
    <row r="8344" spans="31:31" ht="15.75" x14ac:dyDescent="0.3">
      <c r="AE8344" s="71"/>
    </row>
    <row r="8345" spans="31:31" ht="15.75" x14ac:dyDescent="0.3">
      <c r="AE8345" s="71"/>
    </row>
    <row r="8346" spans="31:31" ht="15.75" x14ac:dyDescent="0.3">
      <c r="AE8346" s="71"/>
    </row>
    <row r="8347" spans="31:31" ht="15.75" x14ac:dyDescent="0.3">
      <c r="AE8347" s="71"/>
    </row>
    <row r="8348" spans="31:31" ht="15.75" x14ac:dyDescent="0.3">
      <c r="AE8348" s="71"/>
    </row>
    <row r="8349" spans="31:31" ht="15.75" x14ac:dyDescent="0.3">
      <c r="AE8349" s="71"/>
    </row>
    <row r="8350" spans="31:31" ht="15.75" x14ac:dyDescent="0.3">
      <c r="AE8350" s="71"/>
    </row>
    <row r="8351" spans="31:31" ht="15.75" x14ac:dyDescent="0.3">
      <c r="AE8351" s="71"/>
    </row>
    <row r="8352" spans="31:31" ht="15.75" x14ac:dyDescent="0.3">
      <c r="AE8352" s="71"/>
    </row>
    <row r="8353" spans="31:31" ht="15.75" x14ac:dyDescent="0.3">
      <c r="AE8353" s="71"/>
    </row>
    <row r="8354" spans="31:31" ht="15.75" x14ac:dyDescent="0.3">
      <c r="AE8354" s="71"/>
    </row>
    <row r="8355" spans="31:31" ht="15.75" x14ac:dyDescent="0.3">
      <c r="AE8355" s="71"/>
    </row>
    <row r="8356" spans="31:31" ht="15.75" x14ac:dyDescent="0.3">
      <c r="AE8356" s="71"/>
    </row>
    <row r="8357" spans="31:31" ht="15.75" x14ac:dyDescent="0.3">
      <c r="AE8357" s="71"/>
    </row>
    <row r="8358" spans="31:31" ht="15.75" x14ac:dyDescent="0.3">
      <c r="AE8358" s="71"/>
    </row>
    <row r="8359" spans="31:31" ht="15.75" x14ac:dyDescent="0.3">
      <c r="AE8359" s="71"/>
    </row>
    <row r="8360" spans="31:31" ht="15.75" x14ac:dyDescent="0.3">
      <c r="AE8360" s="71"/>
    </row>
    <row r="8361" spans="31:31" ht="15.75" x14ac:dyDescent="0.3">
      <c r="AE8361" s="71"/>
    </row>
    <row r="8362" spans="31:31" ht="15.75" x14ac:dyDescent="0.3">
      <c r="AE8362" s="71"/>
    </row>
    <row r="8363" spans="31:31" ht="15.75" x14ac:dyDescent="0.3">
      <c r="AE8363" s="71"/>
    </row>
    <row r="8364" spans="31:31" ht="15.75" x14ac:dyDescent="0.3">
      <c r="AE8364" s="71"/>
    </row>
    <row r="8365" spans="31:31" ht="15.75" x14ac:dyDescent="0.3">
      <c r="AE8365" s="71"/>
    </row>
    <row r="8366" spans="31:31" ht="15.75" x14ac:dyDescent="0.3">
      <c r="AE8366" s="71"/>
    </row>
    <row r="8367" spans="31:31" ht="15.75" x14ac:dyDescent="0.3">
      <c r="AE8367" s="71"/>
    </row>
    <row r="8368" spans="31:31" ht="15.75" x14ac:dyDescent="0.3">
      <c r="AE8368" s="71"/>
    </row>
    <row r="8369" spans="31:31" ht="15.75" x14ac:dyDescent="0.3">
      <c r="AE8369" s="71"/>
    </row>
    <row r="8370" spans="31:31" ht="15.75" x14ac:dyDescent="0.3">
      <c r="AE8370" s="71"/>
    </row>
    <row r="8371" spans="31:31" ht="15.75" x14ac:dyDescent="0.3">
      <c r="AE8371" s="71"/>
    </row>
    <row r="8372" spans="31:31" ht="15.75" x14ac:dyDescent="0.3">
      <c r="AE8372" s="71"/>
    </row>
    <row r="8373" spans="31:31" ht="15.75" x14ac:dyDescent="0.3">
      <c r="AE8373" s="71"/>
    </row>
    <row r="8374" spans="31:31" ht="15.75" x14ac:dyDescent="0.3">
      <c r="AE8374" s="71"/>
    </row>
    <row r="8375" spans="31:31" ht="15.75" x14ac:dyDescent="0.3">
      <c r="AE8375" s="71"/>
    </row>
    <row r="8376" spans="31:31" ht="15.75" x14ac:dyDescent="0.3">
      <c r="AE8376" s="71"/>
    </row>
    <row r="8377" spans="31:31" ht="15.75" x14ac:dyDescent="0.3">
      <c r="AE8377" s="71"/>
    </row>
    <row r="8378" spans="31:31" ht="15.75" x14ac:dyDescent="0.3">
      <c r="AE8378" s="71"/>
    </row>
    <row r="8379" spans="31:31" ht="15.75" x14ac:dyDescent="0.3">
      <c r="AE8379" s="71"/>
    </row>
    <row r="8380" spans="31:31" ht="15.75" x14ac:dyDescent="0.3">
      <c r="AE8380" s="71"/>
    </row>
    <row r="8381" spans="31:31" ht="15.75" x14ac:dyDescent="0.3">
      <c r="AE8381" s="71"/>
    </row>
    <row r="8382" spans="31:31" ht="15.75" x14ac:dyDescent="0.3">
      <c r="AE8382" s="71"/>
    </row>
    <row r="8383" spans="31:31" ht="15.75" x14ac:dyDescent="0.3">
      <c r="AE8383" s="71"/>
    </row>
    <row r="8384" spans="31:31" ht="15.75" x14ac:dyDescent="0.3">
      <c r="AE8384" s="71"/>
    </row>
    <row r="8385" spans="31:31" ht="15.75" x14ac:dyDescent="0.3">
      <c r="AE8385" s="71"/>
    </row>
    <row r="8386" spans="31:31" ht="15.75" x14ac:dyDescent="0.3">
      <c r="AE8386" s="71"/>
    </row>
    <row r="8387" spans="31:31" ht="15.75" x14ac:dyDescent="0.3">
      <c r="AE8387" s="71"/>
    </row>
    <row r="8388" spans="31:31" ht="15.75" x14ac:dyDescent="0.3">
      <c r="AE8388" s="71"/>
    </row>
    <row r="8389" spans="31:31" ht="15.75" x14ac:dyDescent="0.3">
      <c r="AE8389" s="71"/>
    </row>
    <row r="8390" spans="31:31" ht="15.75" x14ac:dyDescent="0.3">
      <c r="AE8390" s="71"/>
    </row>
    <row r="8391" spans="31:31" ht="15.75" x14ac:dyDescent="0.3">
      <c r="AE8391" s="71"/>
    </row>
    <row r="8392" spans="31:31" ht="15.75" x14ac:dyDescent="0.3">
      <c r="AE8392" s="71"/>
    </row>
    <row r="8393" spans="31:31" ht="15.75" x14ac:dyDescent="0.3">
      <c r="AE8393" s="71"/>
    </row>
    <row r="8394" spans="31:31" ht="15.75" x14ac:dyDescent="0.3">
      <c r="AE8394" s="71"/>
    </row>
    <row r="8395" spans="31:31" ht="15.75" x14ac:dyDescent="0.3">
      <c r="AE8395" s="71"/>
    </row>
    <row r="8396" spans="31:31" ht="15.75" x14ac:dyDescent="0.3">
      <c r="AE8396" s="71"/>
    </row>
    <row r="8397" spans="31:31" ht="15.75" x14ac:dyDescent="0.3">
      <c r="AE8397" s="71"/>
    </row>
    <row r="8398" spans="31:31" ht="15.75" x14ac:dyDescent="0.3">
      <c r="AE8398" s="71"/>
    </row>
    <row r="8399" spans="31:31" ht="15.75" x14ac:dyDescent="0.3">
      <c r="AE8399" s="71"/>
    </row>
    <row r="8400" spans="31:31" ht="15.75" x14ac:dyDescent="0.3">
      <c r="AE8400" s="71"/>
    </row>
    <row r="8401" spans="31:31" ht="15.75" x14ac:dyDescent="0.3">
      <c r="AE8401" s="71"/>
    </row>
    <row r="8402" spans="31:31" ht="15.75" x14ac:dyDescent="0.3">
      <c r="AE8402" s="71"/>
    </row>
    <row r="8403" spans="31:31" ht="15.75" x14ac:dyDescent="0.3">
      <c r="AE8403" s="71"/>
    </row>
    <row r="8404" spans="31:31" ht="15.75" x14ac:dyDescent="0.3">
      <c r="AE8404" s="71"/>
    </row>
    <row r="8405" spans="31:31" ht="15.75" x14ac:dyDescent="0.3">
      <c r="AE8405" s="71"/>
    </row>
    <row r="8406" spans="31:31" ht="15.75" x14ac:dyDescent="0.3">
      <c r="AE8406" s="71"/>
    </row>
    <row r="8407" spans="31:31" ht="15.75" x14ac:dyDescent="0.3">
      <c r="AE8407" s="71"/>
    </row>
    <row r="8408" spans="31:31" ht="15.75" x14ac:dyDescent="0.3">
      <c r="AE8408" s="71"/>
    </row>
    <row r="8409" spans="31:31" ht="15.75" x14ac:dyDescent="0.3">
      <c r="AE8409" s="71"/>
    </row>
    <row r="8410" spans="31:31" ht="15.75" x14ac:dyDescent="0.3">
      <c r="AE8410" s="71"/>
    </row>
    <row r="8411" spans="31:31" ht="15.75" x14ac:dyDescent="0.3">
      <c r="AE8411" s="71"/>
    </row>
    <row r="8412" spans="31:31" ht="15.75" x14ac:dyDescent="0.3">
      <c r="AE8412" s="71"/>
    </row>
    <row r="8413" spans="31:31" ht="15.75" x14ac:dyDescent="0.3">
      <c r="AE8413" s="71"/>
    </row>
    <row r="8414" spans="31:31" ht="15.75" x14ac:dyDescent="0.3">
      <c r="AE8414" s="71"/>
    </row>
    <row r="8415" spans="31:31" ht="15.75" x14ac:dyDescent="0.3">
      <c r="AE8415" s="71"/>
    </row>
    <row r="8416" spans="31:31" ht="15.75" x14ac:dyDescent="0.3">
      <c r="AE8416" s="71"/>
    </row>
    <row r="8417" spans="31:31" ht="15.75" x14ac:dyDescent="0.3">
      <c r="AE8417" s="71"/>
    </row>
    <row r="8418" spans="31:31" ht="15.75" x14ac:dyDescent="0.3">
      <c r="AE8418" s="71"/>
    </row>
    <row r="8419" spans="31:31" ht="15.75" x14ac:dyDescent="0.3">
      <c r="AE8419" s="71"/>
    </row>
    <row r="8420" spans="31:31" ht="15.75" x14ac:dyDescent="0.3">
      <c r="AE8420" s="71"/>
    </row>
    <row r="8421" spans="31:31" ht="15.75" x14ac:dyDescent="0.3">
      <c r="AE8421" s="71"/>
    </row>
    <row r="8422" spans="31:31" ht="15.75" x14ac:dyDescent="0.3">
      <c r="AE8422" s="71"/>
    </row>
    <row r="8423" spans="31:31" ht="15.75" x14ac:dyDescent="0.3">
      <c r="AE8423" s="71"/>
    </row>
    <row r="8424" spans="31:31" ht="15.75" x14ac:dyDescent="0.3">
      <c r="AE8424" s="71"/>
    </row>
    <row r="8425" spans="31:31" ht="15.75" x14ac:dyDescent="0.3">
      <c r="AE8425" s="71"/>
    </row>
    <row r="8426" spans="31:31" ht="15.75" x14ac:dyDescent="0.3">
      <c r="AE8426" s="71"/>
    </row>
    <row r="8427" spans="31:31" ht="15.75" x14ac:dyDescent="0.3">
      <c r="AE8427" s="71"/>
    </row>
    <row r="8428" spans="31:31" ht="15.75" x14ac:dyDescent="0.3">
      <c r="AE8428" s="71"/>
    </row>
    <row r="8429" spans="31:31" ht="15.75" x14ac:dyDescent="0.3">
      <c r="AE8429" s="71"/>
    </row>
    <row r="8430" spans="31:31" ht="15.75" x14ac:dyDescent="0.3">
      <c r="AE8430" s="71"/>
    </row>
    <row r="8431" spans="31:31" ht="15.75" x14ac:dyDescent="0.3">
      <c r="AE8431" s="71"/>
    </row>
    <row r="8432" spans="31:31" ht="15.75" x14ac:dyDescent="0.3">
      <c r="AE8432" s="71"/>
    </row>
    <row r="8433" spans="31:31" ht="15.75" x14ac:dyDescent="0.3">
      <c r="AE8433" s="71"/>
    </row>
    <row r="8434" spans="31:31" ht="15.75" x14ac:dyDescent="0.3">
      <c r="AE8434" s="71"/>
    </row>
    <row r="8435" spans="31:31" ht="15.75" x14ac:dyDescent="0.3">
      <c r="AE8435" s="71"/>
    </row>
    <row r="8436" spans="31:31" ht="15.75" x14ac:dyDescent="0.3">
      <c r="AE8436" s="71"/>
    </row>
    <row r="8437" spans="31:31" ht="15.75" x14ac:dyDescent="0.3">
      <c r="AE8437" s="71"/>
    </row>
    <row r="8438" spans="31:31" ht="15.75" x14ac:dyDescent="0.3">
      <c r="AE8438" s="71"/>
    </row>
    <row r="8439" spans="31:31" ht="15.75" x14ac:dyDescent="0.3">
      <c r="AE8439" s="71"/>
    </row>
    <row r="8440" spans="31:31" ht="15.75" x14ac:dyDescent="0.3">
      <c r="AE8440" s="71"/>
    </row>
    <row r="8441" spans="31:31" ht="15.75" x14ac:dyDescent="0.3">
      <c r="AE8441" s="71"/>
    </row>
    <row r="8442" spans="31:31" ht="15.75" x14ac:dyDescent="0.3">
      <c r="AE8442" s="71"/>
    </row>
    <row r="8443" spans="31:31" ht="15.75" x14ac:dyDescent="0.3">
      <c r="AE8443" s="71"/>
    </row>
    <row r="8444" spans="31:31" ht="15.75" x14ac:dyDescent="0.3">
      <c r="AE8444" s="71"/>
    </row>
    <row r="8445" spans="31:31" ht="15.75" x14ac:dyDescent="0.3">
      <c r="AE8445" s="71"/>
    </row>
    <row r="8446" spans="31:31" ht="15.75" x14ac:dyDescent="0.3">
      <c r="AE8446" s="71"/>
    </row>
    <row r="8447" spans="31:31" ht="15.75" x14ac:dyDescent="0.3">
      <c r="AE8447" s="71"/>
    </row>
    <row r="8448" spans="31:31" ht="15.75" x14ac:dyDescent="0.3">
      <c r="AE8448" s="71"/>
    </row>
    <row r="8449" spans="31:31" ht="15.75" x14ac:dyDescent="0.3">
      <c r="AE8449" s="71"/>
    </row>
    <row r="8450" spans="31:31" ht="15.75" x14ac:dyDescent="0.3">
      <c r="AE8450" s="71"/>
    </row>
    <row r="8451" spans="31:31" ht="15.75" x14ac:dyDescent="0.3">
      <c r="AE8451" s="71"/>
    </row>
    <row r="8452" spans="31:31" ht="15.75" x14ac:dyDescent="0.3">
      <c r="AE8452" s="71"/>
    </row>
    <row r="8453" spans="31:31" ht="15.75" x14ac:dyDescent="0.3">
      <c r="AE8453" s="71"/>
    </row>
    <row r="8454" spans="31:31" ht="15.75" x14ac:dyDescent="0.3">
      <c r="AE8454" s="71"/>
    </row>
    <row r="8455" spans="31:31" ht="15.75" x14ac:dyDescent="0.3">
      <c r="AE8455" s="71"/>
    </row>
    <row r="8456" spans="31:31" ht="15.75" x14ac:dyDescent="0.3">
      <c r="AE8456" s="71"/>
    </row>
    <row r="8457" spans="31:31" ht="15.75" x14ac:dyDescent="0.3">
      <c r="AE8457" s="71"/>
    </row>
    <row r="8458" spans="31:31" ht="15.75" x14ac:dyDescent="0.3">
      <c r="AE8458" s="71"/>
    </row>
    <row r="8459" spans="31:31" ht="15.75" x14ac:dyDescent="0.3">
      <c r="AE8459" s="71"/>
    </row>
    <row r="8460" spans="31:31" ht="15.75" x14ac:dyDescent="0.3">
      <c r="AE8460" s="71"/>
    </row>
    <row r="8461" spans="31:31" ht="15.75" x14ac:dyDescent="0.3">
      <c r="AE8461" s="71"/>
    </row>
    <row r="8462" spans="31:31" ht="15.75" x14ac:dyDescent="0.3">
      <c r="AE8462" s="71"/>
    </row>
    <row r="8463" spans="31:31" ht="15.75" x14ac:dyDescent="0.3">
      <c r="AE8463" s="71"/>
    </row>
    <row r="8464" spans="31:31" ht="15.75" x14ac:dyDescent="0.3">
      <c r="AE8464" s="71"/>
    </row>
    <row r="8465" spans="31:31" ht="15.75" x14ac:dyDescent="0.3">
      <c r="AE8465" s="71"/>
    </row>
    <row r="8466" spans="31:31" ht="15.75" x14ac:dyDescent="0.3">
      <c r="AE8466" s="71"/>
    </row>
    <row r="8467" spans="31:31" ht="15.75" x14ac:dyDescent="0.3">
      <c r="AE8467" s="71"/>
    </row>
    <row r="8468" spans="31:31" ht="15.75" x14ac:dyDescent="0.3">
      <c r="AE8468" s="71"/>
    </row>
    <row r="8469" spans="31:31" ht="15.75" x14ac:dyDescent="0.3">
      <c r="AE8469" s="71"/>
    </row>
    <row r="8470" spans="31:31" ht="15.75" x14ac:dyDescent="0.3">
      <c r="AE8470" s="71"/>
    </row>
    <row r="8471" spans="31:31" ht="15.75" x14ac:dyDescent="0.3">
      <c r="AE8471" s="71"/>
    </row>
    <row r="8472" spans="31:31" ht="15.75" x14ac:dyDescent="0.3">
      <c r="AE8472" s="71"/>
    </row>
    <row r="8473" spans="31:31" ht="15.75" x14ac:dyDescent="0.3">
      <c r="AE8473" s="71"/>
    </row>
    <row r="8474" spans="31:31" ht="15.75" x14ac:dyDescent="0.3">
      <c r="AE8474" s="71"/>
    </row>
    <row r="8475" spans="31:31" ht="15.75" x14ac:dyDescent="0.3">
      <c r="AE8475" s="71"/>
    </row>
    <row r="8476" spans="31:31" ht="15.75" x14ac:dyDescent="0.3">
      <c r="AE8476" s="71"/>
    </row>
    <row r="8477" spans="31:31" ht="15.75" x14ac:dyDescent="0.3">
      <c r="AE8477" s="71"/>
    </row>
    <row r="8478" spans="31:31" ht="15.75" x14ac:dyDescent="0.3">
      <c r="AE8478" s="71"/>
    </row>
    <row r="8479" spans="31:31" ht="15.75" x14ac:dyDescent="0.3">
      <c r="AE8479" s="71"/>
    </row>
    <row r="8480" spans="31:31" ht="15.75" x14ac:dyDescent="0.3">
      <c r="AE8480" s="71"/>
    </row>
    <row r="8481" spans="31:31" ht="15.75" x14ac:dyDescent="0.3">
      <c r="AE8481" s="71"/>
    </row>
    <row r="8482" spans="31:31" ht="15.75" x14ac:dyDescent="0.3">
      <c r="AE8482" s="71"/>
    </row>
    <row r="8483" spans="31:31" ht="15.75" x14ac:dyDescent="0.3">
      <c r="AE8483" s="71"/>
    </row>
    <row r="8484" spans="31:31" ht="15.75" x14ac:dyDescent="0.3">
      <c r="AE8484" s="71"/>
    </row>
    <row r="8485" spans="31:31" ht="15.75" x14ac:dyDescent="0.3">
      <c r="AE8485" s="71"/>
    </row>
    <row r="8486" spans="31:31" ht="15.75" x14ac:dyDescent="0.3">
      <c r="AE8486" s="71"/>
    </row>
    <row r="8487" spans="31:31" ht="15.75" x14ac:dyDescent="0.3">
      <c r="AE8487" s="71"/>
    </row>
    <row r="8488" spans="31:31" ht="15.75" x14ac:dyDescent="0.3">
      <c r="AE8488" s="71"/>
    </row>
    <row r="8489" spans="31:31" ht="15.75" x14ac:dyDescent="0.3">
      <c r="AE8489" s="71"/>
    </row>
    <row r="8490" spans="31:31" ht="15.75" x14ac:dyDescent="0.3">
      <c r="AE8490" s="71"/>
    </row>
    <row r="8491" spans="31:31" ht="15.75" x14ac:dyDescent="0.3">
      <c r="AE8491" s="71"/>
    </row>
    <row r="8492" spans="31:31" ht="15.75" x14ac:dyDescent="0.3">
      <c r="AE8492" s="71"/>
    </row>
    <row r="8493" spans="31:31" ht="15.75" x14ac:dyDescent="0.3">
      <c r="AE8493" s="71"/>
    </row>
    <row r="8494" spans="31:31" ht="15.75" x14ac:dyDescent="0.3">
      <c r="AE8494" s="71"/>
    </row>
    <row r="8495" spans="31:31" ht="15.75" x14ac:dyDescent="0.3">
      <c r="AE8495" s="71"/>
    </row>
    <row r="8496" spans="31:31" ht="15.75" x14ac:dyDescent="0.3">
      <c r="AE8496" s="71"/>
    </row>
    <row r="8497" spans="31:31" ht="15.75" x14ac:dyDescent="0.3">
      <c r="AE8497" s="71"/>
    </row>
    <row r="8498" spans="31:31" ht="15.75" x14ac:dyDescent="0.3">
      <c r="AE8498" s="71"/>
    </row>
    <row r="8499" spans="31:31" ht="15.75" x14ac:dyDescent="0.3">
      <c r="AE8499" s="71"/>
    </row>
    <row r="8500" spans="31:31" ht="15.75" x14ac:dyDescent="0.3">
      <c r="AE8500" s="71"/>
    </row>
    <row r="8501" spans="31:31" ht="15.75" x14ac:dyDescent="0.3">
      <c r="AE8501" s="71"/>
    </row>
    <row r="8502" spans="31:31" ht="15.75" x14ac:dyDescent="0.3">
      <c r="AE8502" s="71"/>
    </row>
    <row r="8503" spans="31:31" ht="15.75" x14ac:dyDescent="0.3">
      <c r="AE8503" s="71"/>
    </row>
    <row r="8504" spans="31:31" ht="15.75" x14ac:dyDescent="0.3">
      <c r="AE8504" s="71"/>
    </row>
    <row r="8505" spans="31:31" ht="15.75" x14ac:dyDescent="0.3">
      <c r="AE8505" s="71"/>
    </row>
    <row r="8506" spans="31:31" ht="15.75" x14ac:dyDescent="0.3">
      <c r="AE8506" s="71"/>
    </row>
    <row r="8507" spans="31:31" ht="15.75" x14ac:dyDescent="0.3">
      <c r="AE8507" s="71"/>
    </row>
    <row r="8508" spans="31:31" ht="15.75" x14ac:dyDescent="0.3">
      <c r="AE8508" s="71"/>
    </row>
    <row r="8509" spans="31:31" ht="15.75" x14ac:dyDescent="0.3">
      <c r="AE8509" s="71"/>
    </row>
    <row r="8510" spans="31:31" ht="15.75" x14ac:dyDescent="0.3">
      <c r="AE8510" s="71"/>
    </row>
    <row r="8511" spans="31:31" ht="15.75" x14ac:dyDescent="0.3">
      <c r="AE8511" s="71"/>
    </row>
    <row r="8512" spans="31:31" ht="15.75" x14ac:dyDescent="0.3">
      <c r="AE8512" s="71"/>
    </row>
    <row r="8513" spans="31:31" ht="15.75" x14ac:dyDescent="0.3">
      <c r="AE8513" s="71"/>
    </row>
    <row r="8514" spans="31:31" ht="15.75" x14ac:dyDescent="0.3">
      <c r="AE8514" s="71"/>
    </row>
    <row r="8515" spans="31:31" ht="15.75" x14ac:dyDescent="0.3">
      <c r="AE8515" s="71"/>
    </row>
    <row r="8516" spans="31:31" ht="15.75" x14ac:dyDescent="0.3">
      <c r="AE8516" s="71"/>
    </row>
    <row r="8517" spans="31:31" ht="15.75" x14ac:dyDescent="0.3">
      <c r="AE8517" s="71"/>
    </row>
    <row r="8518" spans="31:31" ht="15.75" x14ac:dyDescent="0.3">
      <c r="AE8518" s="71"/>
    </row>
    <row r="8519" spans="31:31" ht="15.75" x14ac:dyDescent="0.3">
      <c r="AE8519" s="71"/>
    </row>
    <row r="8520" spans="31:31" ht="15.75" x14ac:dyDescent="0.3">
      <c r="AE8520" s="71"/>
    </row>
    <row r="8521" spans="31:31" ht="15.75" x14ac:dyDescent="0.3">
      <c r="AE8521" s="71"/>
    </row>
    <row r="8522" spans="31:31" ht="15.75" x14ac:dyDescent="0.3">
      <c r="AE8522" s="71"/>
    </row>
    <row r="8523" spans="31:31" ht="15.75" x14ac:dyDescent="0.3">
      <c r="AE8523" s="71"/>
    </row>
    <row r="8524" spans="31:31" ht="15.75" x14ac:dyDescent="0.3">
      <c r="AE8524" s="71"/>
    </row>
    <row r="8525" spans="31:31" ht="15.75" x14ac:dyDescent="0.3">
      <c r="AE8525" s="71"/>
    </row>
    <row r="8526" spans="31:31" ht="15.75" x14ac:dyDescent="0.3">
      <c r="AE8526" s="71"/>
    </row>
    <row r="8527" spans="31:31" ht="15.75" x14ac:dyDescent="0.3">
      <c r="AE8527" s="71"/>
    </row>
    <row r="8528" spans="31:31" ht="15.75" x14ac:dyDescent="0.3">
      <c r="AE8528" s="71"/>
    </row>
    <row r="8529" spans="31:31" ht="15.75" x14ac:dyDescent="0.3">
      <c r="AE8529" s="71"/>
    </row>
    <row r="8530" spans="31:31" ht="15.75" x14ac:dyDescent="0.3">
      <c r="AE8530" s="71"/>
    </row>
    <row r="8531" spans="31:31" ht="15.75" x14ac:dyDescent="0.3">
      <c r="AE8531" s="71"/>
    </row>
    <row r="8532" spans="31:31" ht="15.75" x14ac:dyDescent="0.3">
      <c r="AE8532" s="71"/>
    </row>
    <row r="8533" spans="31:31" ht="15.75" x14ac:dyDescent="0.3">
      <c r="AE8533" s="71"/>
    </row>
    <row r="8534" spans="31:31" ht="15.75" x14ac:dyDescent="0.3">
      <c r="AE8534" s="71"/>
    </row>
    <row r="8535" spans="31:31" ht="15.75" x14ac:dyDescent="0.3">
      <c r="AE8535" s="71"/>
    </row>
    <row r="8536" spans="31:31" ht="15.75" x14ac:dyDescent="0.3">
      <c r="AE8536" s="71"/>
    </row>
    <row r="8537" spans="31:31" ht="15.75" x14ac:dyDescent="0.3">
      <c r="AE8537" s="71"/>
    </row>
    <row r="8538" spans="31:31" ht="15.75" x14ac:dyDescent="0.3">
      <c r="AE8538" s="71"/>
    </row>
    <row r="8539" spans="31:31" ht="15.75" x14ac:dyDescent="0.3">
      <c r="AE8539" s="71"/>
    </row>
    <row r="8540" spans="31:31" ht="15.75" x14ac:dyDescent="0.3">
      <c r="AE8540" s="71"/>
    </row>
    <row r="8541" spans="31:31" ht="15.75" x14ac:dyDescent="0.3">
      <c r="AE8541" s="71"/>
    </row>
    <row r="8542" spans="31:31" ht="15.75" x14ac:dyDescent="0.3">
      <c r="AE8542" s="71"/>
    </row>
    <row r="8543" spans="31:31" ht="15.75" x14ac:dyDescent="0.3">
      <c r="AE8543" s="71"/>
    </row>
    <row r="8544" spans="31:31" ht="15.75" x14ac:dyDescent="0.3">
      <c r="AE8544" s="71"/>
    </row>
    <row r="8545" spans="31:31" ht="15.75" x14ac:dyDescent="0.3">
      <c r="AE8545" s="71"/>
    </row>
    <row r="8546" spans="31:31" ht="15.75" x14ac:dyDescent="0.3">
      <c r="AE8546" s="71"/>
    </row>
    <row r="8547" spans="31:31" ht="15.75" x14ac:dyDescent="0.3">
      <c r="AE8547" s="71"/>
    </row>
    <row r="8548" spans="31:31" ht="15.75" x14ac:dyDescent="0.3">
      <c r="AE8548" s="71"/>
    </row>
    <row r="8549" spans="31:31" ht="15.75" x14ac:dyDescent="0.3">
      <c r="AE8549" s="71"/>
    </row>
    <row r="8550" spans="31:31" ht="15.75" x14ac:dyDescent="0.3">
      <c r="AE8550" s="71"/>
    </row>
    <row r="8551" spans="31:31" ht="15.75" x14ac:dyDescent="0.3">
      <c r="AE8551" s="71"/>
    </row>
    <row r="8552" spans="31:31" ht="15.75" x14ac:dyDescent="0.3">
      <c r="AE8552" s="71"/>
    </row>
    <row r="8553" spans="31:31" ht="15.75" x14ac:dyDescent="0.3">
      <c r="AE8553" s="71"/>
    </row>
    <row r="8554" spans="31:31" ht="15.75" x14ac:dyDescent="0.3">
      <c r="AE8554" s="71"/>
    </row>
    <row r="8555" spans="31:31" ht="15.75" x14ac:dyDescent="0.3">
      <c r="AE8555" s="71"/>
    </row>
    <row r="8556" spans="31:31" ht="15.75" x14ac:dyDescent="0.3">
      <c r="AE8556" s="71"/>
    </row>
    <row r="8557" spans="31:31" ht="15.75" x14ac:dyDescent="0.3">
      <c r="AE8557" s="71"/>
    </row>
    <row r="8558" spans="31:31" ht="15.75" x14ac:dyDescent="0.3">
      <c r="AE8558" s="71"/>
    </row>
    <row r="8559" spans="31:31" ht="15.75" x14ac:dyDescent="0.3">
      <c r="AE8559" s="71"/>
    </row>
    <row r="8560" spans="31:31" ht="15.75" x14ac:dyDescent="0.3">
      <c r="AE8560" s="71"/>
    </row>
    <row r="8561" spans="31:31" ht="15.75" x14ac:dyDescent="0.3">
      <c r="AE8561" s="71"/>
    </row>
    <row r="8562" spans="31:31" ht="15.75" x14ac:dyDescent="0.3">
      <c r="AE8562" s="71"/>
    </row>
    <row r="8563" spans="31:31" ht="15.75" x14ac:dyDescent="0.3">
      <c r="AE8563" s="71"/>
    </row>
    <row r="8564" spans="31:31" ht="15.75" x14ac:dyDescent="0.3">
      <c r="AE8564" s="71"/>
    </row>
    <row r="8565" spans="31:31" ht="15.75" x14ac:dyDescent="0.3">
      <c r="AE8565" s="71"/>
    </row>
    <row r="8566" spans="31:31" ht="15.75" x14ac:dyDescent="0.3">
      <c r="AE8566" s="71"/>
    </row>
    <row r="8567" spans="31:31" ht="15.75" x14ac:dyDescent="0.3">
      <c r="AE8567" s="71"/>
    </row>
    <row r="8568" spans="31:31" ht="15.75" x14ac:dyDescent="0.3">
      <c r="AE8568" s="71"/>
    </row>
    <row r="8569" spans="31:31" ht="15.75" x14ac:dyDescent="0.3">
      <c r="AE8569" s="71"/>
    </row>
    <row r="8570" spans="31:31" ht="15.75" x14ac:dyDescent="0.3">
      <c r="AE8570" s="71"/>
    </row>
    <row r="8571" spans="31:31" ht="15.75" x14ac:dyDescent="0.3">
      <c r="AE8571" s="71"/>
    </row>
    <row r="8572" spans="31:31" ht="15.75" x14ac:dyDescent="0.3">
      <c r="AE8572" s="71"/>
    </row>
    <row r="8573" spans="31:31" ht="15.75" x14ac:dyDescent="0.3">
      <c r="AE8573" s="71"/>
    </row>
    <row r="8574" spans="31:31" ht="15.75" x14ac:dyDescent="0.3">
      <c r="AE8574" s="71"/>
    </row>
    <row r="8575" spans="31:31" ht="15.75" x14ac:dyDescent="0.3">
      <c r="AE8575" s="71"/>
    </row>
    <row r="8576" spans="31:31" ht="15.75" x14ac:dyDescent="0.3">
      <c r="AE8576" s="71"/>
    </row>
    <row r="8577" spans="31:31" ht="15.75" x14ac:dyDescent="0.3">
      <c r="AE8577" s="71"/>
    </row>
    <row r="8578" spans="31:31" ht="15.75" x14ac:dyDescent="0.3">
      <c r="AE8578" s="71"/>
    </row>
    <row r="8579" spans="31:31" ht="15.75" x14ac:dyDescent="0.3">
      <c r="AE8579" s="71"/>
    </row>
    <row r="8580" spans="31:31" ht="15.75" x14ac:dyDescent="0.3">
      <c r="AE8580" s="71"/>
    </row>
    <row r="8581" spans="31:31" ht="15.75" x14ac:dyDescent="0.3">
      <c r="AE8581" s="71"/>
    </row>
    <row r="8582" spans="31:31" ht="15.75" x14ac:dyDescent="0.3">
      <c r="AE8582" s="71"/>
    </row>
    <row r="8583" spans="31:31" ht="15.75" x14ac:dyDescent="0.3">
      <c r="AE8583" s="71"/>
    </row>
    <row r="8584" spans="31:31" ht="15.75" x14ac:dyDescent="0.3">
      <c r="AE8584" s="71"/>
    </row>
    <row r="8585" spans="31:31" ht="15.75" x14ac:dyDescent="0.3">
      <c r="AE8585" s="71"/>
    </row>
    <row r="8586" spans="31:31" ht="15.75" x14ac:dyDescent="0.3">
      <c r="AE8586" s="71"/>
    </row>
    <row r="8587" spans="31:31" ht="15.75" x14ac:dyDescent="0.3">
      <c r="AE8587" s="71"/>
    </row>
    <row r="8588" spans="31:31" ht="15.75" x14ac:dyDescent="0.3">
      <c r="AE8588" s="71"/>
    </row>
    <row r="8589" spans="31:31" ht="15.75" x14ac:dyDescent="0.3">
      <c r="AE8589" s="71"/>
    </row>
    <row r="8590" spans="31:31" ht="15.75" x14ac:dyDescent="0.3">
      <c r="AE8590" s="71"/>
    </row>
    <row r="8591" spans="31:31" ht="15.75" x14ac:dyDescent="0.3">
      <c r="AE8591" s="71"/>
    </row>
    <row r="8592" spans="31:31" ht="15.75" x14ac:dyDescent="0.3">
      <c r="AE8592" s="71"/>
    </row>
    <row r="8593" spans="31:31" ht="15.75" x14ac:dyDescent="0.3">
      <c r="AE8593" s="71"/>
    </row>
    <row r="8594" spans="31:31" ht="15.75" x14ac:dyDescent="0.3">
      <c r="AE8594" s="71"/>
    </row>
    <row r="8595" spans="31:31" ht="15.75" x14ac:dyDescent="0.3">
      <c r="AE8595" s="71"/>
    </row>
    <row r="8596" spans="31:31" ht="15.75" x14ac:dyDescent="0.3">
      <c r="AE8596" s="71"/>
    </row>
    <row r="8597" spans="31:31" ht="15.75" x14ac:dyDescent="0.3">
      <c r="AE8597" s="71"/>
    </row>
    <row r="8598" spans="31:31" ht="15.75" x14ac:dyDescent="0.3">
      <c r="AE8598" s="71"/>
    </row>
    <row r="8599" spans="31:31" ht="15.75" x14ac:dyDescent="0.3">
      <c r="AE8599" s="71"/>
    </row>
    <row r="8600" spans="31:31" ht="15.75" x14ac:dyDescent="0.3">
      <c r="AE8600" s="71"/>
    </row>
    <row r="8601" spans="31:31" ht="15.75" x14ac:dyDescent="0.3">
      <c r="AE8601" s="71"/>
    </row>
    <row r="8602" spans="31:31" ht="15.75" x14ac:dyDescent="0.3">
      <c r="AE8602" s="71"/>
    </row>
    <row r="8603" spans="31:31" ht="15.75" x14ac:dyDescent="0.3">
      <c r="AE8603" s="71"/>
    </row>
    <row r="8604" spans="31:31" ht="15.75" x14ac:dyDescent="0.3">
      <c r="AE8604" s="71"/>
    </row>
    <row r="8605" spans="31:31" ht="15.75" x14ac:dyDescent="0.3">
      <c r="AE8605" s="71"/>
    </row>
    <row r="8606" spans="31:31" ht="15.75" x14ac:dyDescent="0.3">
      <c r="AE8606" s="71"/>
    </row>
    <row r="8607" spans="31:31" ht="15.75" x14ac:dyDescent="0.3">
      <c r="AE8607" s="71"/>
    </row>
    <row r="8608" spans="31:31" ht="15.75" x14ac:dyDescent="0.3">
      <c r="AE8608" s="71"/>
    </row>
    <row r="8609" spans="31:31" ht="15.75" x14ac:dyDescent="0.3">
      <c r="AE8609" s="71"/>
    </row>
    <row r="8610" spans="31:31" ht="15.75" x14ac:dyDescent="0.3">
      <c r="AE8610" s="71"/>
    </row>
    <row r="8611" spans="31:31" ht="15.75" x14ac:dyDescent="0.3">
      <c r="AE8611" s="71"/>
    </row>
    <row r="8612" spans="31:31" ht="15.75" x14ac:dyDescent="0.3">
      <c r="AE8612" s="71"/>
    </row>
    <row r="8613" spans="31:31" ht="15.75" x14ac:dyDescent="0.3">
      <c r="AE8613" s="71"/>
    </row>
    <row r="8614" spans="31:31" ht="15.75" x14ac:dyDescent="0.3">
      <c r="AE8614" s="71"/>
    </row>
    <row r="8615" spans="31:31" ht="15.75" x14ac:dyDescent="0.3">
      <c r="AE8615" s="71"/>
    </row>
    <row r="8616" spans="31:31" ht="15.75" x14ac:dyDescent="0.3">
      <c r="AE8616" s="71"/>
    </row>
    <row r="8617" spans="31:31" ht="15.75" x14ac:dyDescent="0.3">
      <c r="AE8617" s="71"/>
    </row>
    <row r="8618" spans="31:31" ht="15.75" x14ac:dyDescent="0.3">
      <c r="AE8618" s="71"/>
    </row>
    <row r="8619" spans="31:31" ht="15.75" x14ac:dyDescent="0.3">
      <c r="AE8619" s="71"/>
    </row>
    <row r="8620" spans="31:31" ht="15.75" x14ac:dyDescent="0.3">
      <c r="AE8620" s="71"/>
    </row>
    <row r="8621" spans="31:31" ht="15.75" x14ac:dyDescent="0.3">
      <c r="AE8621" s="71"/>
    </row>
    <row r="8622" spans="31:31" ht="15.75" x14ac:dyDescent="0.3">
      <c r="AE8622" s="71"/>
    </row>
    <row r="8623" spans="31:31" ht="15.75" x14ac:dyDescent="0.3">
      <c r="AE8623" s="71"/>
    </row>
    <row r="8624" spans="31:31" ht="15.75" x14ac:dyDescent="0.3">
      <c r="AE8624" s="71"/>
    </row>
    <row r="8625" spans="31:31" ht="15.75" x14ac:dyDescent="0.3">
      <c r="AE8625" s="71"/>
    </row>
    <row r="8626" spans="31:31" ht="15.75" x14ac:dyDescent="0.3">
      <c r="AE8626" s="71"/>
    </row>
    <row r="8627" spans="31:31" ht="15.75" x14ac:dyDescent="0.3">
      <c r="AE8627" s="71"/>
    </row>
    <row r="8628" spans="31:31" ht="15.75" x14ac:dyDescent="0.3">
      <c r="AE8628" s="71"/>
    </row>
    <row r="8629" spans="31:31" ht="15.75" x14ac:dyDescent="0.3">
      <c r="AE8629" s="71"/>
    </row>
    <row r="8630" spans="31:31" ht="15.75" x14ac:dyDescent="0.3">
      <c r="AE8630" s="71"/>
    </row>
    <row r="8631" spans="31:31" ht="15.75" x14ac:dyDescent="0.3">
      <c r="AE8631" s="71"/>
    </row>
    <row r="8632" spans="31:31" ht="15.75" x14ac:dyDescent="0.3">
      <c r="AE8632" s="71"/>
    </row>
    <row r="8633" spans="31:31" ht="15.75" x14ac:dyDescent="0.3">
      <c r="AE8633" s="71"/>
    </row>
    <row r="8634" spans="31:31" ht="15.75" x14ac:dyDescent="0.3">
      <c r="AE8634" s="71"/>
    </row>
    <row r="8635" spans="31:31" ht="15.75" x14ac:dyDescent="0.3">
      <c r="AE8635" s="71"/>
    </row>
    <row r="8636" spans="31:31" ht="15.75" x14ac:dyDescent="0.3">
      <c r="AE8636" s="71"/>
    </row>
    <row r="8637" spans="31:31" ht="15.75" x14ac:dyDescent="0.3">
      <c r="AE8637" s="71"/>
    </row>
    <row r="8638" spans="31:31" ht="15.75" x14ac:dyDescent="0.3">
      <c r="AE8638" s="71"/>
    </row>
    <row r="8639" spans="31:31" ht="15.75" x14ac:dyDescent="0.3">
      <c r="AE8639" s="71"/>
    </row>
    <row r="8640" spans="31:31" ht="15.75" x14ac:dyDescent="0.3">
      <c r="AE8640" s="71"/>
    </row>
    <row r="8641" spans="31:31" ht="15.75" x14ac:dyDescent="0.3">
      <c r="AE8641" s="71"/>
    </row>
    <row r="8642" spans="31:31" ht="15.75" x14ac:dyDescent="0.3">
      <c r="AE8642" s="71"/>
    </row>
    <row r="8643" spans="31:31" ht="15.75" x14ac:dyDescent="0.3">
      <c r="AE8643" s="71"/>
    </row>
    <row r="8644" spans="31:31" ht="15.75" x14ac:dyDescent="0.3">
      <c r="AE8644" s="71"/>
    </row>
    <row r="8645" spans="31:31" ht="15.75" x14ac:dyDescent="0.3">
      <c r="AE8645" s="71"/>
    </row>
    <row r="8646" spans="31:31" ht="15.75" x14ac:dyDescent="0.3">
      <c r="AE8646" s="71"/>
    </row>
    <row r="8647" spans="31:31" ht="15.75" x14ac:dyDescent="0.3">
      <c r="AE8647" s="71"/>
    </row>
    <row r="8648" spans="31:31" ht="15.75" x14ac:dyDescent="0.3">
      <c r="AE8648" s="71"/>
    </row>
    <row r="8649" spans="31:31" ht="15.75" x14ac:dyDescent="0.3">
      <c r="AE8649" s="71"/>
    </row>
    <row r="8650" spans="31:31" ht="15.75" x14ac:dyDescent="0.3">
      <c r="AE8650" s="71"/>
    </row>
    <row r="8651" spans="31:31" ht="15.75" x14ac:dyDescent="0.3">
      <c r="AE8651" s="71"/>
    </row>
    <row r="8652" spans="31:31" ht="15.75" x14ac:dyDescent="0.3">
      <c r="AE8652" s="71"/>
    </row>
    <row r="8653" spans="31:31" ht="15.75" x14ac:dyDescent="0.3">
      <c r="AE8653" s="71"/>
    </row>
    <row r="8654" spans="31:31" ht="15.75" x14ac:dyDescent="0.3">
      <c r="AE8654" s="71"/>
    </row>
    <row r="8655" spans="31:31" ht="15.75" x14ac:dyDescent="0.3">
      <c r="AE8655" s="71"/>
    </row>
    <row r="8656" spans="31:31" ht="15.75" x14ac:dyDescent="0.3">
      <c r="AE8656" s="71"/>
    </row>
    <row r="8657" spans="31:31" ht="15.75" x14ac:dyDescent="0.3">
      <c r="AE8657" s="71"/>
    </row>
    <row r="8658" spans="31:31" ht="15.75" x14ac:dyDescent="0.3">
      <c r="AE8658" s="71"/>
    </row>
    <row r="8659" spans="31:31" ht="15.75" x14ac:dyDescent="0.3">
      <c r="AE8659" s="71"/>
    </row>
    <row r="8660" spans="31:31" ht="15.75" x14ac:dyDescent="0.3">
      <c r="AE8660" s="71"/>
    </row>
    <row r="8661" spans="31:31" ht="15.75" x14ac:dyDescent="0.3">
      <c r="AE8661" s="71"/>
    </row>
    <row r="8662" spans="31:31" ht="15.75" x14ac:dyDescent="0.3">
      <c r="AE8662" s="71"/>
    </row>
    <row r="8663" spans="31:31" ht="15.75" x14ac:dyDescent="0.3">
      <c r="AE8663" s="71"/>
    </row>
    <row r="8664" spans="31:31" ht="15.75" x14ac:dyDescent="0.3">
      <c r="AE8664" s="71"/>
    </row>
    <row r="8665" spans="31:31" ht="15.75" x14ac:dyDescent="0.3">
      <c r="AE8665" s="71"/>
    </row>
    <row r="8666" spans="31:31" ht="15.75" x14ac:dyDescent="0.3">
      <c r="AE8666" s="71"/>
    </row>
    <row r="8667" spans="31:31" ht="15.75" x14ac:dyDescent="0.3">
      <c r="AE8667" s="71"/>
    </row>
    <row r="8668" spans="31:31" ht="15.75" x14ac:dyDescent="0.3">
      <c r="AE8668" s="71"/>
    </row>
    <row r="8669" spans="31:31" ht="15.75" x14ac:dyDescent="0.3">
      <c r="AE8669" s="71"/>
    </row>
    <row r="8670" spans="31:31" ht="15.75" x14ac:dyDescent="0.3">
      <c r="AE8670" s="71"/>
    </row>
    <row r="8671" spans="31:31" ht="15.75" x14ac:dyDescent="0.3">
      <c r="AE8671" s="71"/>
    </row>
    <row r="8672" spans="31:31" ht="15.75" x14ac:dyDescent="0.3">
      <c r="AE8672" s="71"/>
    </row>
    <row r="8673" spans="31:31" ht="15.75" x14ac:dyDescent="0.3">
      <c r="AE8673" s="71"/>
    </row>
    <row r="8674" spans="31:31" ht="15.75" x14ac:dyDescent="0.3">
      <c r="AE8674" s="71"/>
    </row>
    <row r="8675" spans="31:31" ht="15.75" x14ac:dyDescent="0.3">
      <c r="AE8675" s="71"/>
    </row>
    <row r="8676" spans="31:31" ht="15.75" x14ac:dyDescent="0.3">
      <c r="AE8676" s="71"/>
    </row>
    <row r="8677" spans="31:31" ht="15.75" x14ac:dyDescent="0.3">
      <c r="AE8677" s="71"/>
    </row>
    <row r="8678" spans="31:31" ht="15.75" x14ac:dyDescent="0.3">
      <c r="AE8678" s="71"/>
    </row>
    <row r="8679" spans="31:31" ht="15.75" x14ac:dyDescent="0.3">
      <c r="AE8679" s="71"/>
    </row>
    <row r="8680" spans="31:31" ht="15.75" x14ac:dyDescent="0.3">
      <c r="AE8680" s="71"/>
    </row>
    <row r="8681" spans="31:31" ht="15.75" x14ac:dyDescent="0.3">
      <c r="AE8681" s="71"/>
    </row>
    <row r="8682" spans="31:31" ht="15.75" x14ac:dyDescent="0.3">
      <c r="AE8682" s="71"/>
    </row>
    <row r="8683" spans="31:31" ht="15.75" x14ac:dyDescent="0.3">
      <c r="AE8683" s="71"/>
    </row>
    <row r="8684" spans="31:31" ht="15.75" x14ac:dyDescent="0.3">
      <c r="AE8684" s="71"/>
    </row>
    <row r="8685" spans="31:31" ht="15.75" x14ac:dyDescent="0.3">
      <c r="AE8685" s="71"/>
    </row>
    <row r="8686" spans="31:31" ht="15.75" x14ac:dyDescent="0.3">
      <c r="AE8686" s="71"/>
    </row>
    <row r="8687" spans="31:31" ht="15.75" x14ac:dyDescent="0.3">
      <c r="AE8687" s="71"/>
    </row>
    <row r="8688" spans="31:31" ht="15.75" x14ac:dyDescent="0.3">
      <c r="AE8688" s="71"/>
    </row>
    <row r="8689" spans="31:31" ht="15.75" x14ac:dyDescent="0.3">
      <c r="AE8689" s="71"/>
    </row>
    <row r="8690" spans="31:31" ht="15.75" x14ac:dyDescent="0.3">
      <c r="AE8690" s="71"/>
    </row>
    <row r="8691" spans="31:31" ht="15.75" x14ac:dyDescent="0.3">
      <c r="AE8691" s="71"/>
    </row>
    <row r="8692" spans="31:31" ht="15.75" x14ac:dyDescent="0.3">
      <c r="AE8692" s="71"/>
    </row>
    <row r="8693" spans="31:31" ht="15.75" x14ac:dyDescent="0.3">
      <c r="AE8693" s="71"/>
    </row>
    <row r="8694" spans="31:31" ht="15.75" x14ac:dyDescent="0.3">
      <c r="AE8694" s="71"/>
    </row>
    <row r="8695" spans="31:31" ht="15.75" x14ac:dyDescent="0.3">
      <c r="AE8695" s="71"/>
    </row>
    <row r="8696" spans="31:31" ht="15.75" x14ac:dyDescent="0.3">
      <c r="AE8696" s="71"/>
    </row>
    <row r="8697" spans="31:31" ht="15.75" x14ac:dyDescent="0.3">
      <c r="AE8697" s="71"/>
    </row>
    <row r="8698" spans="31:31" ht="15.75" x14ac:dyDescent="0.3">
      <c r="AE8698" s="71"/>
    </row>
    <row r="8699" spans="31:31" ht="15.75" x14ac:dyDescent="0.3">
      <c r="AE8699" s="71"/>
    </row>
    <row r="8700" spans="31:31" ht="15.75" x14ac:dyDescent="0.3">
      <c r="AE8700" s="71"/>
    </row>
    <row r="8701" spans="31:31" ht="15.75" x14ac:dyDescent="0.3">
      <c r="AE8701" s="71"/>
    </row>
    <row r="8702" spans="31:31" ht="15.75" x14ac:dyDescent="0.3">
      <c r="AE8702" s="71"/>
    </row>
    <row r="8703" spans="31:31" ht="15.75" x14ac:dyDescent="0.3">
      <c r="AE8703" s="71"/>
    </row>
    <row r="8704" spans="31:31" ht="15.75" x14ac:dyDescent="0.3">
      <c r="AE8704" s="71"/>
    </row>
    <row r="8705" spans="31:31" ht="15.75" x14ac:dyDescent="0.3">
      <c r="AE8705" s="71"/>
    </row>
    <row r="8706" spans="31:31" ht="15.75" x14ac:dyDescent="0.3">
      <c r="AE8706" s="71"/>
    </row>
    <row r="8707" spans="31:31" ht="15.75" x14ac:dyDescent="0.3">
      <c r="AE8707" s="71"/>
    </row>
    <row r="8708" spans="31:31" ht="15.75" x14ac:dyDescent="0.3">
      <c r="AE8708" s="71"/>
    </row>
    <row r="8709" spans="31:31" ht="15.75" x14ac:dyDescent="0.3">
      <c r="AE8709" s="71"/>
    </row>
    <row r="8710" spans="31:31" ht="15.75" x14ac:dyDescent="0.3">
      <c r="AE8710" s="71"/>
    </row>
    <row r="8711" spans="31:31" ht="15.75" x14ac:dyDescent="0.3">
      <c r="AE8711" s="71"/>
    </row>
    <row r="8712" spans="31:31" ht="15.75" x14ac:dyDescent="0.3">
      <c r="AE8712" s="71"/>
    </row>
    <row r="8713" spans="31:31" ht="15.75" x14ac:dyDescent="0.3">
      <c r="AE8713" s="71"/>
    </row>
    <row r="8714" spans="31:31" ht="15.75" x14ac:dyDescent="0.3">
      <c r="AE8714" s="71"/>
    </row>
    <row r="8715" spans="31:31" ht="15.75" x14ac:dyDescent="0.3">
      <c r="AE8715" s="71"/>
    </row>
    <row r="8716" spans="31:31" ht="15.75" x14ac:dyDescent="0.3">
      <c r="AE8716" s="71"/>
    </row>
    <row r="8717" spans="31:31" ht="15.75" x14ac:dyDescent="0.3">
      <c r="AE8717" s="71"/>
    </row>
    <row r="8718" spans="31:31" ht="15.75" x14ac:dyDescent="0.3">
      <c r="AE8718" s="71"/>
    </row>
    <row r="8719" spans="31:31" ht="15.75" x14ac:dyDescent="0.3">
      <c r="AE8719" s="71"/>
    </row>
    <row r="8720" spans="31:31" ht="15.75" x14ac:dyDescent="0.3">
      <c r="AE8720" s="71"/>
    </row>
    <row r="8721" spans="31:31" ht="15.75" x14ac:dyDescent="0.3">
      <c r="AE8721" s="71"/>
    </row>
    <row r="8722" spans="31:31" ht="15.75" x14ac:dyDescent="0.3">
      <c r="AE8722" s="71"/>
    </row>
    <row r="8723" spans="31:31" ht="15.75" x14ac:dyDescent="0.3">
      <c r="AE8723" s="71"/>
    </row>
    <row r="8724" spans="31:31" ht="15.75" x14ac:dyDescent="0.3">
      <c r="AE8724" s="71"/>
    </row>
    <row r="8725" spans="31:31" ht="15.75" x14ac:dyDescent="0.3">
      <c r="AE8725" s="71"/>
    </row>
    <row r="8726" spans="31:31" ht="15.75" x14ac:dyDescent="0.3">
      <c r="AE8726" s="71"/>
    </row>
    <row r="8727" spans="31:31" ht="15.75" x14ac:dyDescent="0.3">
      <c r="AE8727" s="71"/>
    </row>
    <row r="8728" spans="31:31" ht="15.75" x14ac:dyDescent="0.3">
      <c r="AE8728" s="71"/>
    </row>
    <row r="8729" spans="31:31" ht="15.75" x14ac:dyDescent="0.3">
      <c r="AE8729" s="71"/>
    </row>
    <row r="8730" spans="31:31" ht="15.75" x14ac:dyDescent="0.3">
      <c r="AE8730" s="71"/>
    </row>
    <row r="8731" spans="31:31" ht="15.75" x14ac:dyDescent="0.3">
      <c r="AE8731" s="71"/>
    </row>
    <row r="8732" spans="31:31" ht="15.75" x14ac:dyDescent="0.3">
      <c r="AE8732" s="71"/>
    </row>
    <row r="8733" spans="31:31" ht="15.75" x14ac:dyDescent="0.3">
      <c r="AE8733" s="71"/>
    </row>
    <row r="8734" spans="31:31" ht="15.75" x14ac:dyDescent="0.3">
      <c r="AE8734" s="71"/>
    </row>
    <row r="8735" spans="31:31" ht="15.75" x14ac:dyDescent="0.3">
      <c r="AE8735" s="71"/>
    </row>
    <row r="8736" spans="31:31" ht="15.75" x14ac:dyDescent="0.3">
      <c r="AE8736" s="71"/>
    </row>
    <row r="8737" spans="31:31" ht="15.75" x14ac:dyDescent="0.3">
      <c r="AE8737" s="71"/>
    </row>
    <row r="8738" spans="31:31" ht="15.75" x14ac:dyDescent="0.3">
      <c r="AE8738" s="71"/>
    </row>
    <row r="8739" spans="31:31" ht="15.75" x14ac:dyDescent="0.3">
      <c r="AE8739" s="71"/>
    </row>
    <row r="8740" spans="31:31" ht="15.75" x14ac:dyDescent="0.3">
      <c r="AE8740" s="71"/>
    </row>
    <row r="8741" spans="31:31" ht="15.75" x14ac:dyDescent="0.3">
      <c r="AE8741" s="71"/>
    </row>
    <row r="8742" spans="31:31" ht="15.75" x14ac:dyDescent="0.3">
      <c r="AE8742" s="71"/>
    </row>
    <row r="8743" spans="31:31" ht="15.75" x14ac:dyDescent="0.3">
      <c r="AE8743" s="71"/>
    </row>
    <row r="8744" spans="31:31" ht="15.75" x14ac:dyDescent="0.3">
      <c r="AE8744" s="71"/>
    </row>
    <row r="8745" spans="31:31" ht="15.75" x14ac:dyDescent="0.3">
      <c r="AE8745" s="71"/>
    </row>
    <row r="8746" spans="31:31" ht="15.75" x14ac:dyDescent="0.3">
      <c r="AE8746" s="71"/>
    </row>
    <row r="8747" spans="31:31" ht="15.75" x14ac:dyDescent="0.3">
      <c r="AE8747" s="71"/>
    </row>
    <row r="8748" spans="31:31" ht="15.75" x14ac:dyDescent="0.3">
      <c r="AE8748" s="71"/>
    </row>
    <row r="8749" spans="31:31" ht="15.75" x14ac:dyDescent="0.3">
      <c r="AE8749" s="71"/>
    </row>
    <row r="8750" spans="31:31" ht="15.75" x14ac:dyDescent="0.3">
      <c r="AE8750" s="71"/>
    </row>
    <row r="8751" spans="31:31" ht="15.75" x14ac:dyDescent="0.3">
      <c r="AE8751" s="71"/>
    </row>
    <row r="8752" spans="31:31" ht="15.75" x14ac:dyDescent="0.3">
      <c r="AE8752" s="71"/>
    </row>
    <row r="8753" spans="31:31" ht="15.75" x14ac:dyDescent="0.3">
      <c r="AE8753" s="71"/>
    </row>
    <row r="8754" spans="31:31" ht="15.75" x14ac:dyDescent="0.3">
      <c r="AE8754" s="71"/>
    </row>
    <row r="8755" spans="31:31" ht="15.75" x14ac:dyDescent="0.3">
      <c r="AE8755" s="71"/>
    </row>
    <row r="8756" spans="31:31" ht="15.75" x14ac:dyDescent="0.3">
      <c r="AE8756" s="71"/>
    </row>
    <row r="8757" spans="31:31" ht="15.75" x14ac:dyDescent="0.3">
      <c r="AE8757" s="71"/>
    </row>
    <row r="8758" spans="31:31" ht="15.75" x14ac:dyDescent="0.3">
      <c r="AE8758" s="71"/>
    </row>
    <row r="8759" spans="31:31" ht="15.75" x14ac:dyDescent="0.3">
      <c r="AE8759" s="71"/>
    </row>
    <row r="8760" spans="31:31" ht="15.75" x14ac:dyDescent="0.3">
      <c r="AE8760" s="71"/>
    </row>
    <row r="8761" spans="31:31" ht="15.75" x14ac:dyDescent="0.3">
      <c r="AE8761" s="71"/>
    </row>
    <row r="8762" spans="31:31" ht="15.75" x14ac:dyDescent="0.3">
      <c r="AE8762" s="71"/>
    </row>
    <row r="8763" spans="31:31" ht="15.75" x14ac:dyDescent="0.3">
      <c r="AE8763" s="71"/>
    </row>
    <row r="8764" spans="31:31" ht="15.75" x14ac:dyDescent="0.3">
      <c r="AE8764" s="71"/>
    </row>
    <row r="8765" spans="31:31" ht="15.75" x14ac:dyDescent="0.3">
      <c r="AE8765" s="71"/>
    </row>
    <row r="8766" spans="31:31" ht="15.75" x14ac:dyDescent="0.3">
      <c r="AE8766" s="71"/>
    </row>
    <row r="8767" spans="31:31" ht="15.75" x14ac:dyDescent="0.3">
      <c r="AE8767" s="71"/>
    </row>
    <row r="8768" spans="31:31" ht="15.75" x14ac:dyDescent="0.3">
      <c r="AE8768" s="71"/>
    </row>
    <row r="8769" spans="31:31" ht="15.75" x14ac:dyDescent="0.3">
      <c r="AE8769" s="71"/>
    </row>
    <row r="8770" spans="31:31" ht="15.75" x14ac:dyDescent="0.3">
      <c r="AE8770" s="71"/>
    </row>
    <row r="8771" spans="31:31" ht="15.75" x14ac:dyDescent="0.3">
      <c r="AE8771" s="71"/>
    </row>
    <row r="8772" spans="31:31" ht="15.75" x14ac:dyDescent="0.3">
      <c r="AE8772" s="71"/>
    </row>
    <row r="8773" spans="31:31" ht="15.75" x14ac:dyDescent="0.3">
      <c r="AE8773" s="71"/>
    </row>
    <row r="8774" spans="31:31" ht="15.75" x14ac:dyDescent="0.3">
      <c r="AE8774" s="71"/>
    </row>
    <row r="8775" spans="31:31" ht="15.75" x14ac:dyDescent="0.3">
      <c r="AE8775" s="71"/>
    </row>
    <row r="8776" spans="31:31" ht="15.75" x14ac:dyDescent="0.3">
      <c r="AE8776" s="71"/>
    </row>
    <row r="8777" spans="31:31" ht="15.75" x14ac:dyDescent="0.3">
      <c r="AE8777" s="71"/>
    </row>
    <row r="8778" spans="31:31" ht="15.75" x14ac:dyDescent="0.3">
      <c r="AE8778" s="71"/>
    </row>
    <row r="8779" spans="31:31" ht="15.75" x14ac:dyDescent="0.3">
      <c r="AE8779" s="71"/>
    </row>
    <row r="8780" spans="31:31" ht="15.75" x14ac:dyDescent="0.3">
      <c r="AE8780" s="71"/>
    </row>
    <row r="8781" spans="31:31" ht="15.75" x14ac:dyDescent="0.3">
      <c r="AE8781" s="71"/>
    </row>
    <row r="8782" spans="31:31" ht="15.75" x14ac:dyDescent="0.3">
      <c r="AE8782" s="71"/>
    </row>
    <row r="8783" spans="31:31" ht="15.75" x14ac:dyDescent="0.3">
      <c r="AE8783" s="71"/>
    </row>
    <row r="8784" spans="31:31" ht="15.75" x14ac:dyDescent="0.3">
      <c r="AE8784" s="71"/>
    </row>
    <row r="8785" spans="31:31" ht="15.75" x14ac:dyDescent="0.3">
      <c r="AE8785" s="71"/>
    </row>
    <row r="8786" spans="31:31" ht="15.75" x14ac:dyDescent="0.3">
      <c r="AE8786" s="71"/>
    </row>
    <row r="8787" spans="31:31" ht="15.75" x14ac:dyDescent="0.3">
      <c r="AE8787" s="71"/>
    </row>
    <row r="8788" spans="31:31" ht="15.75" x14ac:dyDescent="0.3">
      <c r="AE8788" s="71"/>
    </row>
    <row r="8789" spans="31:31" ht="15.75" x14ac:dyDescent="0.3">
      <c r="AE8789" s="71"/>
    </row>
    <row r="8790" spans="31:31" ht="15.75" x14ac:dyDescent="0.3">
      <c r="AE8790" s="71"/>
    </row>
    <row r="8791" spans="31:31" ht="15.75" x14ac:dyDescent="0.3">
      <c r="AE8791" s="71"/>
    </row>
    <row r="8792" spans="31:31" ht="15.75" x14ac:dyDescent="0.3">
      <c r="AE8792" s="71"/>
    </row>
    <row r="8793" spans="31:31" ht="15.75" x14ac:dyDescent="0.3">
      <c r="AE8793" s="71"/>
    </row>
    <row r="8794" spans="31:31" ht="15.75" x14ac:dyDescent="0.3">
      <c r="AE8794" s="71"/>
    </row>
    <row r="8795" spans="31:31" ht="15.75" x14ac:dyDescent="0.3">
      <c r="AE8795" s="71"/>
    </row>
    <row r="8796" spans="31:31" ht="15.75" x14ac:dyDescent="0.3">
      <c r="AE8796" s="71"/>
    </row>
    <row r="8797" spans="31:31" ht="15.75" x14ac:dyDescent="0.3">
      <c r="AE8797" s="71"/>
    </row>
    <row r="8798" spans="31:31" ht="15.75" x14ac:dyDescent="0.3">
      <c r="AE8798" s="71"/>
    </row>
    <row r="8799" spans="31:31" ht="15.75" x14ac:dyDescent="0.3">
      <c r="AE8799" s="71"/>
    </row>
    <row r="8800" spans="31:31" ht="15.75" x14ac:dyDescent="0.3">
      <c r="AE8800" s="71"/>
    </row>
    <row r="8801" spans="31:31" ht="15.75" x14ac:dyDescent="0.3">
      <c r="AE8801" s="71"/>
    </row>
    <row r="8802" spans="31:31" ht="15.75" x14ac:dyDescent="0.3">
      <c r="AE8802" s="71"/>
    </row>
    <row r="8803" spans="31:31" ht="15.75" x14ac:dyDescent="0.3">
      <c r="AE8803" s="71"/>
    </row>
    <row r="8804" spans="31:31" ht="15.75" x14ac:dyDescent="0.3">
      <c r="AE8804" s="71"/>
    </row>
    <row r="8805" spans="31:31" ht="15.75" x14ac:dyDescent="0.3">
      <c r="AE8805" s="71"/>
    </row>
    <row r="8806" spans="31:31" ht="15.75" x14ac:dyDescent="0.3">
      <c r="AE8806" s="71"/>
    </row>
    <row r="8807" spans="31:31" ht="15.75" x14ac:dyDescent="0.3">
      <c r="AE8807" s="71"/>
    </row>
    <row r="8808" spans="31:31" ht="15.75" x14ac:dyDescent="0.3">
      <c r="AE8808" s="71"/>
    </row>
    <row r="8809" spans="31:31" ht="15.75" x14ac:dyDescent="0.3">
      <c r="AE8809" s="71"/>
    </row>
    <row r="8810" spans="31:31" ht="15.75" x14ac:dyDescent="0.3">
      <c r="AE8810" s="71"/>
    </row>
    <row r="8811" spans="31:31" ht="15.75" x14ac:dyDescent="0.3">
      <c r="AE8811" s="71"/>
    </row>
    <row r="8812" spans="31:31" ht="15.75" x14ac:dyDescent="0.3">
      <c r="AE8812" s="71"/>
    </row>
    <row r="8813" spans="31:31" ht="15.75" x14ac:dyDescent="0.3">
      <c r="AE8813" s="71"/>
    </row>
    <row r="8814" spans="31:31" ht="15.75" x14ac:dyDescent="0.3">
      <c r="AE8814" s="71"/>
    </row>
    <row r="8815" spans="31:31" ht="15.75" x14ac:dyDescent="0.3">
      <c r="AE8815" s="71"/>
    </row>
    <row r="8816" spans="31:31" ht="15.75" x14ac:dyDescent="0.3">
      <c r="AE8816" s="71"/>
    </row>
    <row r="8817" spans="31:31" ht="15.75" x14ac:dyDescent="0.3">
      <c r="AE8817" s="71"/>
    </row>
    <row r="8818" spans="31:31" ht="15.75" x14ac:dyDescent="0.3">
      <c r="AE8818" s="71"/>
    </row>
    <row r="8819" spans="31:31" ht="15.75" x14ac:dyDescent="0.3">
      <c r="AE8819" s="71"/>
    </row>
    <row r="8820" spans="31:31" ht="15.75" x14ac:dyDescent="0.3">
      <c r="AE8820" s="71"/>
    </row>
    <row r="8821" spans="31:31" ht="15.75" x14ac:dyDescent="0.3">
      <c r="AE8821" s="71"/>
    </row>
    <row r="8822" spans="31:31" ht="15.75" x14ac:dyDescent="0.3">
      <c r="AE8822" s="71"/>
    </row>
    <row r="8823" spans="31:31" ht="15.75" x14ac:dyDescent="0.3">
      <c r="AE8823" s="71"/>
    </row>
    <row r="8824" spans="31:31" ht="15.75" x14ac:dyDescent="0.3">
      <c r="AE8824" s="71"/>
    </row>
    <row r="8825" spans="31:31" ht="15.75" x14ac:dyDescent="0.3">
      <c r="AE8825" s="71"/>
    </row>
    <row r="8826" spans="31:31" ht="15.75" x14ac:dyDescent="0.3">
      <c r="AE8826" s="71"/>
    </row>
    <row r="8827" spans="31:31" ht="15.75" x14ac:dyDescent="0.3">
      <c r="AE8827" s="71"/>
    </row>
    <row r="8828" spans="31:31" ht="15.75" x14ac:dyDescent="0.3">
      <c r="AE8828" s="71"/>
    </row>
    <row r="8829" spans="31:31" ht="15.75" x14ac:dyDescent="0.3">
      <c r="AE8829" s="71"/>
    </row>
    <row r="8830" spans="31:31" ht="15.75" x14ac:dyDescent="0.3">
      <c r="AE8830" s="71"/>
    </row>
    <row r="8831" spans="31:31" ht="15.75" x14ac:dyDescent="0.3">
      <c r="AE8831" s="71"/>
    </row>
    <row r="8832" spans="31:31" ht="15.75" x14ac:dyDescent="0.3">
      <c r="AE8832" s="71"/>
    </row>
    <row r="8833" spans="31:31" ht="15.75" x14ac:dyDescent="0.3">
      <c r="AE8833" s="71"/>
    </row>
    <row r="8834" spans="31:31" ht="15.75" x14ac:dyDescent="0.3">
      <c r="AE8834" s="71"/>
    </row>
    <row r="8835" spans="31:31" ht="15.75" x14ac:dyDescent="0.3">
      <c r="AE8835" s="71"/>
    </row>
    <row r="8836" spans="31:31" ht="15.75" x14ac:dyDescent="0.3">
      <c r="AE8836" s="71"/>
    </row>
    <row r="8837" spans="31:31" ht="15.75" x14ac:dyDescent="0.3">
      <c r="AE8837" s="71"/>
    </row>
    <row r="8838" spans="31:31" ht="15.75" x14ac:dyDescent="0.3">
      <c r="AE8838" s="71"/>
    </row>
    <row r="8839" spans="31:31" ht="15.75" x14ac:dyDescent="0.3">
      <c r="AE8839" s="71"/>
    </row>
    <row r="8840" spans="31:31" ht="15.75" x14ac:dyDescent="0.3">
      <c r="AE8840" s="71"/>
    </row>
    <row r="8841" spans="31:31" ht="15.75" x14ac:dyDescent="0.3">
      <c r="AE8841" s="71"/>
    </row>
    <row r="8842" spans="31:31" ht="15.75" x14ac:dyDescent="0.3">
      <c r="AE8842" s="71"/>
    </row>
    <row r="8843" spans="31:31" ht="15.75" x14ac:dyDescent="0.3">
      <c r="AE8843" s="71"/>
    </row>
    <row r="8844" spans="31:31" ht="15.75" x14ac:dyDescent="0.3">
      <c r="AE8844" s="71"/>
    </row>
    <row r="8845" spans="31:31" ht="15.75" x14ac:dyDescent="0.3">
      <c r="AE8845" s="71"/>
    </row>
    <row r="8846" spans="31:31" ht="15.75" x14ac:dyDescent="0.3">
      <c r="AE8846" s="71"/>
    </row>
    <row r="8847" spans="31:31" ht="15.75" x14ac:dyDescent="0.3">
      <c r="AE8847" s="71"/>
    </row>
    <row r="8848" spans="31:31" ht="15.75" x14ac:dyDescent="0.3">
      <c r="AE8848" s="71"/>
    </row>
    <row r="8849" spans="31:31" ht="15.75" x14ac:dyDescent="0.3">
      <c r="AE8849" s="71"/>
    </row>
    <row r="8850" spans="31:31" ht="15.75" x14ac:dyDescent="0.3">
      <c r="AE8850" s="71"/>
    </row>
    <row r="8851" spans="31:31" ht="15.75" x14ac:dyDescent="0.3">
      <c r="AE8851" s="71"/>
    </row>
    <row r="8852" spans="31:31" ht="15.75" x14ac:dyDescent="0.3">
      <c r="AE8852" s="71"/>
    </row>
    <row r="8853" spans="31:31" ht="15.75" x14ac:dyDescent="0.3">
      <c r="AE8853" s="71"/>
    </row>
    <row r="8854" spans="31:31" ht="15.75" x14ac:dyDescent="0.3">
      <c r="AE8854" s="71"/>
    </row>
    <row r="8855" spans="31:31" ht="15.75" x14ac:dyDescent="0.3">
      <c r="AE8855" s="71"/>
    </row>
    <row r="8856" spans="31:31" ht="15.75" x14ac:dyDescent="0.3">
      <c r="AE8856" s="71"/>
    </row>
    <row r="8857" spans="31:31" ht="15.75" x14ac:dyDescent="0.3">
      <c r="AE8857" s="71"/>
    </row>
    <row r="8858" spans="31:31" ht="15.75" x14ac:dyDescent="0.3">
      <c r="AE8858" s="71"/>
    </row>
    <row r="8859" spans="31:31" ht="15.75" x14ac:dyDescent="0.3">
      <c r="AE8859" s="71"/>
    </row>
    <row r="8860" spans="31:31" ht="15.75" x14ac:dyDescent="0.3">
      <c r="AE8860" s="71"/>
    </row>
    <row r="8861" spans="31:31" ht="15.75" x14ac:dyDescent="0.3">
      <c r="AE8861" s="71"/>
    </row>
    <row r="8862" spans="31:31" ht="15.75" x14ac:dyDescent="0.3">
      <c r="AE8862" s="71"/>
    </row>
    <row r="8863" spans="31:31" ht="15.75" x14ac:dyDescent="0.3">
      <c r="AE8863" s="71"/>
    </row>
    <row r="8864" spans="31:31" ht="15.75" x14ac:dyDescent="0.3">
      <c r="AE8864" s="71"/>
    </row>
    <row r="8865" spans="31:31" ht="15.75" x14ac:dyDescent="0.3">
      <c r="AE8865" s="71"/>
    </row>
    <row r="8866" spans="31:31" ht="15.75" x14ac:dyDescent="0.3">
      <c r="AE8866" s="71"/>
    </row>
    <row r="8867" spans="31:31" ht="15.75" x14ac:dyDescent="0.3">
      <c r="AE8867" s="71"/>
    </row>
    <row r="8868" spans="31:31" ht="15.75" x14ac:dyDescent="0.3">
      <c r="AE8868" s="71"/>
    </row>
    <row r="8869" spans="31:31" ht="15.75" x14ac:dyDescent="0.3">
      <c r="AE8869" s="71"/>
    </row>
    <row r="8870" spans="31:31" ht="15.75" x14ac:dyDescent="0.3">
      <c r="AE8870" s="71"/>
    </row>
    <row r="8871" spans="31:31" ht="15.75" x14ac:dyDescent="0.3">
      <c r="AE8871" s="71"/>
    </row>
    <row r="8872" spans="31:31" ht="15.75" x14ac:dyDescent="0.3">
      <c r="AE8872" s="71"/>
    </row>
    <row r="8873" spans="31:31" ht="15.75" x14ac:dyDescent="0.3">
      <c r="AE8873" s="71"/>
    </row>
    <row r="8874" spans="31:31" ht="15.75" x14ac:dyDescent="0.3">
      <c r="AE8874" s="71"/>
    </row>
    <row r="8875" spans="31:31" ht="15.75" x14ac:dyDescent="0.3">
      <c r="AE8875" s="71"/>
    </row>
    <row r="8876" spans="31:31" ht="15.75" x14ac:dyDescent="0.3">
      <c r="AE8876" s="71"/>
    </row>
    <row r="8877" spans="31:31" ht="15.75" x14ac:dyDescent="0.3">
      <c r="AE8877" s="71"/>
    </row>
    <row r="8878" spans="31:31" ht="15.75" x14ac:dyDescent="0.3">
      <c r="AE8878" s="71"/>
    </row>
    <row r="8879" spans="31:31" ht="15.75" x14ac:dyDescent="0.3">
      <c r="AE8879" s="71"/>
    </row>
    <row r="8880" spans="31:31" ht="15.75" x14ac:dyDescent="0.3">
      <c r="AE8880" s="71"/>
    </row>
    <row r="8881" spans="31:31" ht="15.75" x14ac:dyDescent="0.3">
      <c r="AE8881" s="71"/>
    </row>
    <row r="8882" spans="31:31" ht="15.75" x14ac:dyDescent="0.3">
      <c r="AE8882" s="71"/>
    </row>
    <row r="8883" spans="31:31" ht="15.75" x14ac:dyDescent="0.3">
      <c r="AE8883" s="71"/>
    </row>
    <row r="8884" spans="31:31" ht="15.75" x14ac:dyDescent="0.3">
      <c r="AE8884" s="71"/>
    </row>
    <row r="8885" spans="31:31" ht="15.75" x14ac:dyDescent="0.3">
      <c r="AE8885" s="71"/>
    </row>
    <row r="8886" spans="31:31" ht="15.75" x14ac:dyDescent="0.3">
      <c r="AE8886" s="71"/>
    </row>
    <row r="8887" spans="31:31" ht="15.75" x14ac:dyDescent="0.3">
      <c r="AE8887" s="71"/>
    </row>
    <row r="8888" spans="31:31" ht="15.75" x14ac:dyDescent="0.3">
      <c r="AE8888" s="71"/>
    </row>
    <row r="8889" spans="31:31" ht="15.75" x14ac:dyDescent="0.3">
      <c r="AE8889" s="71"/>
    </row>
    <row r="8890" spans="31:31" ht="15.75" x14ac:dyDescent="0.3">
      <c r="AE8890" s="71"/>
    </row>
    <row r="8891" spans="31:31" ht="15.75" x14ac:dyDescent="0.3">
      <c r="AE8891" s="71"/>
    </row>
    <row r="8892" spans="31:31" ht="15.75" x14ac:dyDescent="0.3">
      <c r="AE8892" s="71"/>
    </row>
    <row r="8893" spans="31:31" ht="15.75" x14ac:dyDescent="0.3">
      <c r="AE8893" s="71"/>
    </row>
    <row r="8894" spans="31:31" ht="15.75" x14ac:dyDescent="0.3">
      <c r="AE8894" s="71"/>
    </row>
    <row r="8895" spans="31:31" ht="15.75" x14ac:dyDescent="0.3">
      <c r="AE8895" s="71"/>
    </row>
    <row r="8896" spans="31:31" ht="15.75" x14ac:dyDescent="0.3">
      <c r="AE8896" s="71"/>
    </row>
    <row r="8897" spans="31:31" ht="15.75" x14ac:dyDescent="0.3">
      <c r="AE8897" s="71"/>
    </row>
    <row r="8898" spans="31:31" ht="15.75" x14ac:dyDescent="0.3">
      <c r="AE8898" s="71"/>
    </row>
    <row r="8899" spans="31:31" ht="15.75" x14ac:dyDescent="0.3">
      <c r="AE8899" s="71"/>
    </row>
    <row r="8900" spans="31:31" ht="15.75" x14ac:dyDescent="0.3">
      <c r="AE8900" s="71"/>
    </row>
    <row r="8901" spans="31:31" ht="15.75" x14ac:dyDescent="0.3">
      <c r="AE8901" s="71"/>
    </row>
    <row r="8902" spans="31:31" ht="15.75" x14ac:dyDescent="0.3">
      <c r="AE8902" s="71"/>
    </row>
    <row r="8903" spans="31:31" ht="15.75" x14ac:dyDescent="0.3">
      <c r="AE8903" s="71"/>
    </row>
    <row r="8904" spans="31:31" ht="15.75" x14ac:dyDescent="0.3">
      <c r="AE8904" s="71"/>
    </row>
    <row r="8905" spans="31:31" ht="15.75" x14ac:dyDescent="0.3">
      <c r="AE8905" s="71"/>
    </row>
    <row r="8906" spans="31:31" ht="15.75" x14ac:dyDescent="0.3">
      <c r="AE8906" s="71"/>
    </row>
    <row r="8907" spans="31:31" ht="15.75" x14ac:dyDescent="0.3">
      <c r="AE8907" s="71"/>
    </row>
    <row r="8908" spans="31:31" ht="15.75" x14ac:dyDescent="0.3">
      <c r="AE8908" s="71"/>
    </row>
    <row r="8909" spans="31:31" ht="15.75" x14ac:dyDescent="0.3">
      <c r="AE8909" s="71"/>
    </row>
    <row r="8910" spans="31:31" ht="15.75" x14ac:dyDescent="0.3">
      <c r="AE8910" s="71"/>
    </row>
    <row r="8911" spans="31:31" ht="15.75" x14ac:dyDescent="0.3">
      <c r="AE8911" s="71"/>
    </row>
    <row r="8912" spans="31:31" ht="15.75" x14ac:dyDescent="0.3">
      <c r="AE8912" s="71"/>
    </row>
    <row r="8913" spans="31:31" ht="15.75" x14ac:dyDescent="0.3">
      <c r="AE8913" s="71"/>
    </row>
    <row r="8914" spans="31:31" ht="15.75" x14ac:dyDescent="0.3">
      <c r="AE8914" s="71"/>
    </row>
    <row r="8915" spans="31:31" ht="15.75" x14ac:dyDescent="0.3">
      <c r="AE8915" s="71"/>
    </row>
    <row r="8916" spans="31:31" ht="15.75" x14ac:dyDescent="0.3">
      <c r="AE8916" s="71"/>
    </row>
    <row r="8917" spans="31:31" ht="15.75" x14ac:dyDescent="0.3">
      <c r="AE8917" s="71"/>
    </row>
    <row r="8918" spans="31:31" ht="15.75" x14ac:dyDescent="0.3">
      <c r="AE8918" s="71"/>
    </row>
    <row r="8919" spans="31:31" ht="15.75" x14ac:dyDescent="0.3">
      <c r="AE8919" s="71"/>
    </row>
    <row r="8920" spans="31:31" ht="15.75" x14ac:dyDescent="0.3">
      <c r="AE8920" s="71"/>
    </row>
    <row r="8921" spans="31:31" ht="15.75" x14ac:dyDescent="0.3">
      <c r="AE8921" s="71"/>
    </row>
    <row r="8922" spans="31:31" ht="15.75" x14ac:dyDescent="0.3">
      <c r="AE8922" s="71"/>
    </row>
    <row r="8923" spans="31:31" ht="15.75" x14ac:dyDescent="0.3">
      <c r="AE8923" s="71"/>
    </row>
    <row r="8924" spans="31:31" ht="15.75" x14ac:dyDescent="0.3">
      <c r="AE8924" s="71"/>
    </row>
    <row r="8925" spans="31:31" ht="15.75" x14ac:dyDescent="0.3">
      <c r="AE8925" s="71"/>
    </row>
    <row r="8926" spans="31:31" ht="15.75" x14ac:dyDescent="0.3">
      <c r="AE8926" s="71"/>
    </row>
    <row r="8927" spans="31:31" ht="15.75" x14ac:dyDescent="0.3">
      <c r="AE8927" s="71"/>
    </row>
    <row r="8928" spans="31:31" ht="15.75" x14ac:dyDescent="0.3">
      <c r="AE8928" s="71"/>
    </row>
    <row r="8929" spans="31:31" ht="15.75" x14ac:dyDescent="0.3">
      <c r="AE8929" s="71"/>
    </row>
    <row r="8930" spans="31:31" ht="15.75" x14ac:dyDescent="0.3">
      <c r="AE8930" s="71"/>
    </row>
    <row r="8931" spans="31:31" ht="15.75" x14ac:dyDescent="0.3">
      <c r="AE8931" s="71"/>
    </row>
    <row r="8932" spans="31:31" ht="15.75" x14ac:dyDescent="0.3">
      <c r="AE8932" s="71"/>
    </row>
    <row r="8933" spans="31:31" ht="15.75" x14ac:dyDescent="0.3">
      <c r="AE8933" s="71"/>
    </row>
    <row r="8934" spans="31:31" ht="15.75" x14ac:dyDescent="0.3">
      <c r="AE8934" s="71"/>
    </row>
    <row r="8935" spans="31:31" ht="15.75" x14ac:dyDescent="0.3">
      <c r="AE8935" s="71"/>
    </row>
    <row r="8936" spans="31:31" ht="15.75" x14ac:dyDescent="0.3">
      <c r="AE8936" s="71"/>
    </row>
    <row r="8937" spans="31:31" ht="15.75" x14ac:dyDescent="0.3">
      <c r="AE8937" s="71"/>
    </row>
    <row r="8938" spans="31:31" ht="15.75" x14ac:dyDescent="0.3">
      <c r="AE8938" s="71"/>
    </row>
    <row r="8939" spans="31:31" ht="15.75" x14ac:dyDescent="0.3">
      <c r="AE8939" s="71"/>
    </row>
    <row r="8940" spans="31:31" ht="15.75" x14ac:dyDescent="0.3">
      <c r="AE8940" s="71"/>
    </row>
    <row r="8941" spans="31:31" ht="15.75" x14ac:dyDescent="0.3">
      <c r="AE8941" s="71"/>
    </row>
    <row r="8942" spans="31:31" ht="15.75" x14ac:dyDescent="0.3">
      <c r="AE8942" s="71"/>
    </row>
    <row r="8943" spans="31:31" ht="15.75" x14ac:dyDescent="0.3">
      <c r="AE8943" s="71"/>
    </row>
    <row r="8944" spans="31:31" ht="15.75" x14ac:dyDescent="0.3">
      <c r="AE8944" s="71"/>
    </row>
    <row r="8945" spans="31:31" ht="15.75" x14ac:dyDescent="0.3">
      <c r="AE8945" s="71"/>
    </row>
    <row r="8946" spans="31:31" ht="15.75" x14ac:dyDescent="0.3">
      <c r="AE8946" s="71"/>
    </row>
    <row r="8947" spans="31:31" ht="15.75" x14ac:dyDescent="0.3">
      <c r="AE8947" s="71"/>
    </row>
    <row r="8948" spans="31:31" ht="15.75" x14ac:dyDescent="0.3">
      <c r="AE8948" s="71"/>
    </row>
    <row r="8949" spans="31:31" ht="15.75" x14ac:dyDescent="0.3">
      <c r="AE8949" s="71"/>
    </row>
    <row r="8950" spans="31:31" ht="15.75" x14ac:dyDescent="0.3">
      <c r="AE8950" s="71"/>
    </row>
    <row r="8951" spans="31:31" ht="15.75" x14ac:dyDescent="0.3">
      <c r="AE8951" s="71"/>
    </row>
    <row r="8952" spans="31:31" ht="15.75" x14ac:dyDescent="0.3">
      <c r="AE8952" s="71"/>
    </row>
    <row r="8953" spans="31:31" ht="15.75" x14ac:dyDescent="0.3">
      <c r="AE8953" s="71"/>
    </row>
    <row r="8954" spans="31:31" ht="15.75" x14ac:dyDescent="0.3">
      <c r="AE8954" s="71"/>
    </row>
    <row r="8955" spans="31:31" ht="15.75" x14ac:dyDescent="0.3">
      <c r="AE8955" s="71"/>
    </row>
    <row r="8956" spans="31:31" ht="15.75" x14ac:dyDescent="0.3">
      <c r="AE8956" s="71"/>
    </row>
    <row r="8957" spans="31:31" ht="15.75" x14ac:dyDescent="0.3">
      <c r="AE8957" s="71"/>
    </row>
    <row r="8958" spans="31:31" ht="15.75" x14ac:dyDescent="0.3">
      <c r="AE8958" s="71"/>
    </row>
    <row r="8959" spans="31:31" ht="15.75" x14ac:dyDescent="0.3">
      <c r="AE8959" s="71"/>
    </row>
    <row r="8960" spans="31:31" ht="15.75" x14ac:dyDescent="0.3">
      <c r="AE8960" s="71"/>
    </row>
    <row r="8961" spans="31:31" ht="15.75" x14ac:dyDescent="0.3">
      <c r="AE8961" s="71"/>
    </row>
    <row r="8962" spans="31:31" ht="15.75" x14ac:dyDescent="0.3">
      <c r="AE8962" s="71"/>
    </row>
    <row r="8963" spans="31:31" ht="15.75" x14ac:dyDescent="0.3">
      <c r="AE8963" s="71"/>
    </row>
    <row r="8964" spans="31:31" ht="15.75" x14ac:dyDescent="0.3">
      <c r="AE8964" s="71"/>
    </row>
    <row r="8965" spans="31:31" ht="15.75" x14ac:dyDescent="0.3">
      <c r="AE8965" s="71"/>
    </row>
    <row r="8966" spans="31:31" ht="15.75" x14ac:dyDescent="0.3">
      <c r="AE8966" s="71"/>
    </row>
    <row r="8967" spans="31:31" ht="15.75" x14ac:dyDescent="0.3">
      <c r="AE8967" s="71"/>
    </row>
    <row r="8968" spans="31:31" ht="15.75" x14ac:dyDescent="0.3">
      <c r="AE8968" s="71"/>
    </row>
    <row r="8969" spans="31:31" ht="15.75" x14ac:dyDescent="0.3">
      <c r="AE8969" s="71"/>
    </row>
    <row r="8970" spans="31:31" ht="15.75" x14ac:dyDescent="0.3">
      <c r="AE8970" s="71"/>
    </row>
    <row r="8971" spans="31:31" ht="15.75" x14ac:dyDescent="0.3">
      <c r="AE8971" s="71"/>
    </row>
    <row r="8972" spans="31:31" ht="15.75" x14ac:dyDescent="0.3">
      <c r="AE8972" s="71"/>
    </row>
    <row r="8973" spans="31:31" ht="15.75" x14ac:dyDescent="0.3">
      <c r="AE8973" s="71"/>
    </row>
    <row r="8974" spans="31:31" ht="15.75" x14ac:dyDescent="0.3">
      <c r="AE8974" s="71"/>
    </row>
    <row r="8975" spans="31:31" ht="15.75" x14ac:dyDescent="0.3">
      <c r="AE8975" s="71"/>
    </row>
    <row r="8976" spans="31:31" ht="15.75" x14ac:dyDescent="0.3">
      <c r="AE8976" s="71"/>
    </row>
    <row r="8977" spans="31:31" ht="15.75" x14ac:dyDescent="0.3">
      <c r="AE8977" s="71"/>
    </row>
    <row r="8978" spans="31:31" ht="15.75" x14ac:dyDescent="0.3">
      <c r="AE8978" s="71"/>
    </row>
    <row r="8979" spans="31:31" ht="15.75" x14ac:dyDescent="0.3">
      <c r="AE8979" s="71"/>
    </row>
    <row r="8980" spans="31:31" ht="15.75" x14ac:dyDescent="0.3">
      <c r="AE8980" s="71"/>
    </row>
    <row r="8981" spans="31:31" ht="15.75" x14ac:dyDescent="0.3">
      <c r="AE8981" s="71"/>
    </row>
    <row r="8982" spans="31:31" ht="15.75" x14ac:dyDescent="0.3">
      <c r="AE8982" s="71"/>
    </row>
    <row r="8983" spans="31:31" ht="15.75" x14ac:dyDescent="0.3">
      <c r="AE8983" s="71"/>
    </row>
    <row r="8984" spans="31:31" ht="15.75" x14ac:dyDescent="0.3">
      <c r="AE8984" s="71"/>
    </row>
    <row r="8985" spans="31:31" ht="15.75" x14ac:dyDescent="0.3">
      <c r="AE8985" s="71"/>
    </row>
    <row r="8986" spans="31:31" ht="15.75" x14ac:dyDescent="0.3">
      <c r="AE8986" s="71"/>
    </row>
    <row r="8987" spans="31:31" ht="15.75" x14ac:dyDescent="0.3">
      <c r="AE8987" s="71"/>
    </row>
    <row r="8988" spans="31:31" ht="15.75" x14ac:dyDescent="0.3">
      <c r="AE8988" s="71"/>
    </row>
    <row r="8989" spans="31:31" ht="15.75" x14ac:dyDescent="0.3">
      <c r="AE8989" s="71"/>
    </row>
    <row r="8990" spans="31:31" ht="15.75" x14ac:dyDescent="0.3">
      <c r="AE8990" s="71"/>
    </row>
    <row r="8991" spans="31:31" ht="15.75" x14ac:dyDescent="0.3">
      <c r="AE8991" s="71"/>
    </row>
    <row r="8992" spans="31:31" ht="15.75" x14ac:dyDescent="0.3">
      <c r="AE8992" s="71"/>
    </row>
    <row r="8993" spans="31:31" ht="15.75" x14ac:dyDescent="0.3">
      <c r="AE8993" s="71"/>
    </row>
    <row r="8994" spans="31:31" ht="15.75" x14ac:dyDescent="0.3">
      <c r="AE8994" s="71"/>
    </row>
    <row r="8995" spans="31:31" ht="15.75" x14ac:dyDescent="0.3">
      <c r="AE8995" s="71"/>
    </row>
    <row r="8996" spans="31:31" ht="15.75" x14ac:dyDescent="0.3">
      <c r="AE8996" s="71"/>
    </row>
    <row r="8997" spans="31:31" ht="15.75" x14ac:dyDescent="0.3">
      <c r="AE8997" s="71"/>
    </row>
    <row r="8998" spans="31:31" ht="15.75" x14ac:dyDescent="0.3">
      <c r="AE8998" s="71"/>
    </row>
    <row r="8999" spans="31:31" ht="15.75" x14ac:dyDescent="0.3">
      <c r="AE8999" s="71"/>
    </row>
    <row r="9000" spans="31:31" ht="15.75" x14ac:dyDescent="0.3">
      <c r="AE9000" s="71"/>
    </row>
    <row r="9001" spans="31:31" ht="15.75" x14ac:dyDescent="0.3">
      <c r="AE9001" s="71"/>
    </row>
    <row r="9002" spans="31:31" ht="15.75" x14ac:dyDescent="0.3">
      <c r="AE9002" s="71"/>
    </row>
    <row r="9003" spans="31:31" ht="15.75" x14ac:dyDescent="0.3">
      <c r="AE9003" s="71"/>
    </row>
    <row r="9004" spans="31:31" ht="15.75" x14ac:dyDescent="0.3">
      <c r="AE9004" s="71"/>
    </row>
    <row r="9005" spans="31:31" ht="15.75" x14ac:dyDescent="0.3">
      <c r="AE9005" s="71"/>
    </row>
    <row r="9006" spans="31:31" ht="15.75" x14ac:dyDescent="0.3">
      <c r="AE9006" s="71"/>
    </row>
    <row r="9007" spans="31:31" ht="15.75" x14ac:dyDescent="0.3">
      <c r="AE9007" s="71"/>
    </row>
    <row r="9008" spans="31:31" ht="15.75" x14ac:dyDescent="0.3">
      <c r="AE9008" s="71"/>
    </row>
    <row r="9009" spans="31:31" ht="15.75" x14ac:dyDescent="0.3">
      <c r="AE9009" s="71"/>
    </row>
    <row r="9010" spans="31:31" ht="15.75" x14ac:dyDescent="0.3">
      <c r="AE9010" s="71"/>
    </row>
    <row r="9011" spans="31:31" ht="15.75" x14ac:dyDescent="0.3">
      <c r="AE9011" s="71"/>
    </row>
    <row r="9012" spans="31:31" ht="15.75" x14ac:dyDescent="0.3">
      <c r="AE9012" s="71"/>
    </row>
    <row r="9013" spans="31:31" ht="15.75" x14ac:dyDescent="0.3">
      <c r="AE9013" s="71"/>
    </row>
    <row r="9014" spans="31:31" ht="15.75" x14ac:dyDescent="0.3">
      <c r="AE9014" s="71"/>
    </row>
    <row r="9015" spans="31:31" ht="15.75" x14ac:dyDescent="0.3">
      <c r="AE9015" s="71"/>
    </row>
    <row r="9016" spans="31:31" ht="15.75" x14ac:dyDescent="0.3">
      <c r="AE9016" s="71"/>
    </row>
    <row r="9017" spans="31:31" ht="15.75" x14ac:dyDescent="0.3">
      <c r="AE9017" s="71"/>
    </row>
    <row r="9018" spans="31:31" ht="15.75" x14ac:dyDescent="0.3">
      <c r="AE9018" s="71"/>
    </row>
    <row r="9019" spans="31:31" ht="15.75" x14ac:dyDescent="0.3">
      <c r="AE9019" s="71"/>
    </row>
    <row r="9020" spans="31:31" ht="15.75" x14ac:dyDescent="0.3">
      <c r="AE9020" s="71"/>
    </row>
    <row r="9021" spans="31:31" ht="15.75" x14ac:dyDescent="0.3">
      <c r="AE9021" s="71"/>
    </row>
    <row r="9022" spans="31:31" ht="15.75" x14ac:dyDescent="0.3">
      <c r="AE9022" s="71"/>
    </row>
    <row r="9023" spans="31:31" ht="15.75" x14ac:dyDescent="0.3">
      <c r="AE9023" s="71"/>
    </row>
    <row r="9024" spans="31:31" ht="15.75" x14ac:dyDescent="0.3">
      <c r="AE9024" s="71"/>
    </row>
    <row r="9025" spans="31:31" ht="15.75" x14ac:dyDescent="0.3">
      <c r="AE9025" s="71"/>
    </row>
    <row r="9026" spans="31:31" ht="15.75" x14ac:dyDescent="0.3">
      <c r="AE9026" s="71"/>
    </row>
    <row r="9027" spans="31:31" ht="15.75" x14ac:dyDescent="0.3">
      <c r="AE9027" s="71"/>
    </row>
    <row r="9028" spans="31:31" ht="15.75" x14ac:dyDescent="0.3">
      <c r="AE9028" s="71"/>
    </row>
    <row r="9029" spans="31:31" ht="15.75" x14ac:dyDescent="0.3">
      <c r="AE9029" s="71"/>
    </row>
    <row r="9030" spans="31:31" ht="15.75" x14ac:dyDescent="0.3">
      <c r="AE9030" s="71"/>
    </row>
    <row r="9031" spans="31:31" ht="15.75" x14ac:dyDescent="0.3">
      <c r="AE9031" s="71"/>
    </row>
    <row r="9032" spans="31:31" ht="15.75" x14ac:dyDescent="0.3">
      <c r="AE9032" s="71"/>
    </row>
    <row r="9033" spans="31:31" ht="15.75" x14ac:dyDescent="0.3">
      <c r="AE9033" s="71"/>
    </row>
    <row r="9034" spans="31:31" ht="15.75" x14ac:dyDescent="0.3">
      <c r="AE9034" s="71"/>
    </row>
    <row r="9035" spans="31:31" ht="15.75" x14ac:dyDescent="0.3">
      <c r="AE9035" s="71"/>
    </row>
    <row r="9036" spans="31:31" ht="15.75" x14ac:dyDescent="0.3">
      <c r="AE9036" s="71"/>
    </row>
    <row r="9037" spans="31:31" ht="15.75" x14ac:dyDescent="0.3">
      <c r="AE9037" s="71"/>
    </row>
    <row r="9038" spans="31:31" ht="15.75" x14ac:dyDescent="0.3">
      <c r="AE9038" s="71"/>
    </row>
    <row r="9039" spans="31:31" ht="15.75" x14ac:dyDescent="0.3">
      <c r="AE9039" s="71"/>
    </row>
    <row r="9040" spans="31:31" ht="15.75" x14ac:dyDescent="0.3">
      <c r="AE9040" s="71"/>
    </row>
    <row r="9041" spans="31:31" ht="15.75" x14ac:dyDescent="0.3">
      <c r="AE9041" s="71"/>
    </row>
    <row r="9042" spans="31:31" ht="15.75" x14ac:dyDescent="0.3">
      <c r="AE9042" s="71"/>
    </row>
    <row r="9043" spans="31:31" ht="15.75" x14ac:dyDescent="0.3">
      <c r="AE9043" s="71"/>
    </row>
    <row r="9044" spans="31:31" ht="15.75" x14ac:dyDescent="0.3">
      <c r="AE9044" s="71"/>
    </row>
    <row r="9045" spans="31:31" ht="15.75" x14ac:dyDescent="0.3">
      <c r="AE9045" s="71"/>
    </row>
    <row r="9046" spans="31:31" ht="15.75" x14ac:dyDescent="0.3">
      <c r="AE9046" s="71"/>
    </row>
    <row r="9047" spans="31:31" ht="15.75" x14ac:dyDescent="0.3">
      <c r="AE9047" s="71"/>
    </row>
    <row r="9048" spans="31:31" ht="15.75" x14ac:dyDescent="0.3">
      <c r="AE9048" s="71"/>
    </row>
    <row r="9049" spans="31:31" ht="15.75" x14ac:dyDescent="0.3">
      <c r="AE9049" s="71"/>
    </row>
    <row r="9050" spans="31:31" ht="15.75" x14ac:dyDescent="0.3">
      <c r="AE9050" s="71"/>
    </row>
    <row r="9051" spans="31:31" ht="15.75" x14ac:dyDescent="0.3">
      <c r="AE9051" s="71"/>
    </row>
    <row r="9052" spans="31:31" ht="15.75" x14ac:dyDescent="0.3">
      <c r="AE9052" s="71"/>
    </row>
    <row r="9053" spans="31:31" ht="15.75" x14ac:dyDescent="0.3">
      <c r="AE9053" s="71"/>
    </row>
    <row r="9054" spans="31:31" ht="15.75" x14ac:dyDescent="0.3">
      <c r="AE9054" s="71"/>
    </row>
    <row r="9055" spans="31:31" ht="15.75" x14ac:dyDescent="0.3">
      <c r="AE9055" s="71"/>
    </row>
    <row r="9056" spans="31:31" ht="15.75" x14ac:dyDescent="0.3">
      <c r="AE9056" s="71"/>
    </row>
    <row r="9057" spans="31:31" ht="15.75" x14ac:dyDescent="0.3">
      <c r="AE9057" s="71"/>
    </row>
    <row r="9058" spans="31:31" ht="15.75" x14ac:dyDescent="0.3">
      <c r="AE9058" s="71"/>
    </row>
    <row r="9059" spans="31:31" ht="15.75" x14ac:dyDescent="0.3">
      <c r="AE9059" s="71"/>
    </row>
    <row r="9060" spans="31:31" ht="15.75" x14ac:dyDescent="0.3">
      <c r="AE9060" s="71"/>
    </row>
    <row r="9061" spans="31:31" ht="15.75" x14ac:dyDescent="0.3">
      <c r="AE9061" s="71"/>
    </row>
    <row r="9062" spans="31:31" ht="15.75" x14ac:dyDescent="0.3">
      <c r="AE9062" s="71"/>
    </row>
    <row r="9063" spans="31:31" ht="15.75" x14ac:dyDescent="0.3">
      <c r="AE9063" s="71"/>
    </row>
    <row r="9064" spans="31:31" ht="15.75" x14ac:dyDescent="0.3">
      <c r="AE9064" s="71"/>
    </row>
    <row r="9065" spans="31:31" ht="15.75" x14ac:dyDescent="0.3">
      <c r="AE9065" s="71"/>
    </row>
    <row r="9066" spans="31:31" ht="15.75" x14ac:dyDescent="0.3">
      <c r="AE9066" s="71"/>
    </row>
    <row r="9067" spans="31:31" ht="15.75" x14ac:dyDescent="0.3">
      <c r="AE9067" s="71"/>
    </row>
    <row r="9068" spans="31:31" ht="15.75" x14ac:dyDescent="0.3">
      <c r="AE9068" s="71"/>
    </row>
    <row r="9069" spans="31:31" ht="15.75" x14ac:dyDescent="0.3">
      <c r="AE9069" s="71"/>
    </row>
    <row r="9070" spans="31:31" ht="15.75" x14ac:dyDescent="0.3">
      <c r="AE9070" s="71"/>
    </row>
    <row r="9071" spans="31:31" ht="15.75" x14ac:dyDescent="0.3">
      <c r="AE9071" s="71"/>
    </row>
    <row r="9072" spans="31:31" ht="15.75" x14ac:dyDescent="0.3">
      <c r="AE9072" s="71"/>
    </row>
    <row r="9073" spans="31:31" ht="15.75" x14ac:dyDescent="0.3">
      <c r="AE9073" s="71"/>
    </row>
    <row r="9074" spans="31:31" ht="15.75" x14ac:dyDescent="0.3">
      <c r="AE9074" s="71"/>
    </row>
    <row r="9075" spans="31:31" ht="15.75" x14ac:dyDescent="0.3">
      <c r="AE9075" s="71"/>
    </row>
    <row r="9076" spans="31:31" ht="15.75" x14ac:dyDescent="0.3">
      <c r="AE9076" s="71"/>
    </row>
    <row r="9077" spans="31:31" ht="15.75" x14ac:dyDescent="0.3">
      <c r="AE9077" s="71"/>
    </row>
    <row r="9078" spans="31:31" ht="15.75" x14ac:dyDescent="0.3">
      <c r="AE9078" s="71"/>
    </row>
    <row r="9079" spans="31:31" ht="15.75" x14ac:dyDescent="0.3">
      <c r="AE9079" s="71"/>
    </row>
    <row r="9080" spans="31:31" ht="15.75" x14ac:dyDescent="0.3">
      <c r="AE9080" s="71"/>
    </row>
    <row r="9081" spans="31:31" ht="15.75" x14ac:dyDescent="0.3">
      <c r="AE9081" s="71"/>
    </row>
    <row r="9082" spans="31:31" ht="15.75" x14ac:dyDescent="0.3">
      <c r="AE9082" s="71"/>
    </row>
    <row r="9083" spans="31:31" ht="15.75" x14ac:dyDescent="0.3">
      <c r="AE9083" s="71"/>
    </row>
    <row r="9084" spans="31:31" ht="15.75" x14ac:dyDescent="0.3">
      <c r="AE9084" s="71"/>
    </row>
    <row r="9085" spans="31:31" ht="15.75" x14ac:dyDescent="0.3">
      <c r="AE9085" s="71"/>
    </row>
    <row r="9086" spans="31:31" ht="15.75" x14ac:dyDescent="0.3">
      <c r="AE9086" s="71"/>
    </row>
    <row r="9087" spans="31:31" ht="15.75" x14ac:dyDescent="0.3">
      <c r="AE9087" s="71"/>
    </row>
    <row r="9088" spans="31:31" ht="15.75" x14ac:dyDescent="0.3">
      <c r="AE9088" s="71"/>
    </row>
    <row r="9089" spans="31:31" ht="15.75" x14ac:dyDescent="0.3">
      <c r="AE9089" s="71"/>
    </row>
    <row r="9090" spans="31:31" ht="15.75" x14ac:dyDescent="0.3">
      <c r="AE9090" s="71"/>
    </row>
    <row r="9091" spans="31:31" ht="15.75" x14ac:dyDescent="0.3">
      <c r="AE9091" s="71"/>
    </row>
    <row r="9092" spans="31:31" ht="15.75" x14ac:dyDescent="0.3">
      <c r="AE9092" s="71"/>
    </row>
    <row r="9093" spans="31:31" ht="15.75" x14ac:dyDescent="0.3">
      <c r="AE9093" s="71"/>
    </row>
    <row r="9094" spans="31:31" ht="15.75" x14ac:dyDescent="0.3">
      <c r="AE9094" s="71"/>
    </row>
    <row r="9095" spans="31:31" ht="15.75" x14ac:dyDescent="0.3">
      <c r="AE9095" s="71"/>
    </row>
    <row r="9096" spans="31:31" ht="15.75" x14ac:dyDescent="0.3">
      <c r="AE9096" s="71"/>
    </row>
    <row r="9097" spans="31:31" ht="15.75" x14ac:dyDescent="0.3">
      <c r="AE9097" s="71"/>
    </row>
    <row r="9098" spans="31:31" ht="15.75" x14ac:dyDescent="0.3">
      <c r="AE9098" s="71"/>
    </row>
    <row r="9099" spans="31:31" ht="15.75" x14ac:dyDescent="0.3">
      <c r="AE9099" s="71"/>
    </row>
    <row r="9100" spans="31:31" ht="15.75" x14ac:dyDescent="0.3">
      <c r="AE9100" s="71"/>
    </row>
    <row r="9101" spans="31:31" ht="15.75" x14ac:dyDescent="0.3">
      <c r="AE9101" s="71"/>
    </row>
    <row r="9102" spans="31:31" ht="15.75" x14ac:dyDescent="0.3">
      <c r="AE9102" s="71"/>
    </row>
    <row r="9103" spans="31:31" ht="15.75" x14ac:dyDescent="0.3">
      <c r="AE9103" s="71"/>
    </row>
    <row r="9104" spans="31:31" ht="15.75" x14ac:dyDescent="0.3">
      <c r="AE9104" s="71"/>
    </row>
    <row r="9105" spans="31:31" ht="15.75" x14ac:dyDescent="0.3">
      <c r="AE9105" s="71"/>
    </row>
    <row r="9106" spans="31:31" ht="15.75" x14ac:dyDescent="0.3">
      <c r="AE9106" s="71"/>
    </row>
    <row r="9107" spans="31:31" ht="15.75" x14ac:dyDescent="0.3">
      <c r="AE9107" s="71"/>
    </row>
    <row r="9108" spans="31:31" ht="15.75" x14ac:dyDescent="0.3">
      <c r="AE9108" s="71"/>
    </row>
    <row r="9109" spans="31:31" ht="15.75" x14ac:dyDescent="0.3">
      <c r="AE9109" s="71"/>
    </row>
    <row r="9110" spans="31:31" ht="15.75" x14ac:dyDescent="0.3">
      <c r="AE9110" s="71"/>
    </row>
    <row r="9111" spans="31:31" ht="15.75" x14ac:dyDescent="0.3">
      <c r="AE9111" s="71"/>
    </row>
    <row r="9112" spans="31:31" ht="15.75" x14ac:dyDescent="0.3">
      <c r="AE9112" s="71"/>
    </row>
    <row r="9113" spans="31:31" ht="15.75" x14ac:dyDescent="0.3">
      <c r="AE9113" s="71"/>
    </row>
    <row r="9114" spans="31:31" ht="15.75" x14ac:dyDescent="0.3">
      <c r="AE9114" s="71"/>
    </row>
    <row r="9115" spans="31:31" ht="15.75" x14ac:dyDescent="0.3">
      <c r="AE9115" s="71"/>
    </row>
    <row r="9116" spans="31:31" ht="15.75" x14ac:dyDescent="0.3">
      <c r="AE9116" s="71"/>
    </row>
    <row r="9117" spans="31:31" ht="15.75" x14ac:dyDescent="0.3">
      <c r="AE9117" s="71"/>
    </row>
    <row r="9118" spans="31:31" ht="15.75" x14ac:dyDescent="0.3">
      <c r="AE9118" s="71"/>
    </row>
    <row r="9119" spans="31:31" ht="15.75" x14ac:dyDescent="0.3">
      <c r="AE9119" s="71"/>
    </row>
    <row r="9120" spans="31:31" ht="15.75" x14ac:dyDescent="0.3">
      <c r="AE9120" s="71"/>
    </row>
    <row r="9121" spans="31:31" ht="15.75" x14ac:dyDescent="0.3">
      <c r="AE9121" s="71"/>
    </row>
    <row r="9122" spans="31:31" ht="15.75" x14ac:dyDescent="0.3">
      <c r="AE9122" s="71"/>
    </row>
    <row r="9123" spans="31:31" ht="15.75" x14ac:dyDescent="0.3">
      <c r="AE9123" s="71"/>
    </row>
    <row r="9124" spans="31:31" ht="15.75" x14ac:dyDescent="0.3">
      <c r="AE9124" s="71"/>
    </row>
    <row r="9125" spans="31:31" ht="15.75" x14ac:dyDescent="0.3">
      <c r="AE9125" s="71"/>
    </row>
    <row r="9126" spans="31:31" ht="15.75" x14ac:dyDescent="0.3">
      <c r="AE9126" s="71"/>
    </row>
    <row r="9127" spans="31:31" ht="15.75" x14ac:dyDescent="0.3">
      <c r="AE9127" s="71"/>
    </row>
    <row r="9128" spans="31:31" ht="15.75" x14ac:dyDescent="0.3">
      <c r="AE9128" s="71"/>
    </row>
    <row r="9129" spans="31:31" ht="15.75" x14ac:dyDescent="0.3">
      <c r="AE9129" s="71"/>
    </row>
    <row r="9130" spans="31:31" ht="15.75" x14ac:dyDescent="0.3">
      <c r="AE9130" s="71"/>
    </row>
    <row r="9131" spans="31:31" ht="15.75" x14ac:dyDescent="0.3">
      <c r="AE9131" s="71"/>
    </row>
    <row r="9132" spans="31:31" ht="15.75" x14ac:dyDescent="0.3">
      <c r="AE9132" s="71"/>
    </row>
    <row r="9133" spans="31:31" ht="15.75" x14ac:dyDescent="0.3">
      <c r="AE9133" s="71"/>
    </row>
    <row r="9134" spans="31:31" ht="15.75" x14ac:dyDescent="0.3">
      <c r="AE9134" s="71"/>
    </row>
    <row r="9135" spans="31:31" ht="15.75" x14ac:dyDescent="0.3">
      <c r="AE9135" s="71"/>
    </row>
    <row r="9136" spans="31:31" ht="15.75" x14ac:dyDescent="0.3">
      <c r="AE9136" s="71"/>
    </row>
    <row r="9137" spans="31:31" ht="15.75" x14ac:dyDescent="0.3">
      <c r="AE9137" s="71"/>
    </row>
    <row r="9138" spans="31:31" ht="15.75" x14ac:dyDescent="0.3">
      <c r="AE9138" s="71"/>
    </row>
    <row r="9139" spans="31:31" ht="15.75" x14ac:dyDescent="0.3">
      <c r="AE9139" s="71"/>
    </row>
    <row r="9140" spans="31:31" ht="15.75" x14ac:dyDescent="0.3">
      <c r="AE9140" s="71"/>
    </row>
    <row r="9141" spans="31:31" ht="15.75" x14ac:dyDescent="0.3">
      <c r="AE9141" s="71"/>
    </row>
    <row r="9142" spans="31:31" ht="15.75" x14ac:dyDescent="0.3">
      <c r="AE9142" s="71"/>
    </row>
    <row r="9143" spans="31:31" ht="15.75" x14ac:dyDescent="0.3">
      <c r="AE9143" s="71"/>
    </row>
    <row r="9144" spans="31:31" ht="15.75" x14ac:dyDescent="0.3">
      <c r="AE9144" s="71"/>
    </row>
    <row r="9145" spans="31:31" ht="15.75" x14ac:dyDescent="0.3">
      <c r="AE9145" s="71"/>
    </row>
    <row r="9146" spans="31:31" ht="15.75" x14ac:dyDescent="0.3">
      <c r="AE9146" s="71"/>
    </row>
    <row r="9147" spans="31:31" ht="15.75" x14ac:dyDescent="0.3">
      <c r="AE9147" s="71"/>
    </row>
    <row r="9148" spans="31:31" ht="15.75" x14ac:dyDescent="0.3">
      <c r="AE9148" s="71"/>
    </row>
    <row r="9149" spans="31:31" ht="15.75" x14ac:dyDescent="0.3">
      <c r="AE9149" s="71"/>
    </row>
    <row r="9150" spans="31:31" ht="15.75" x14ac:dyDescent="0.3">
      <c r="AE9150" s="71"/>
    </row>
    <row r="9151" spans="31:31" ht="15.75" x14ac:dyDescent="0.3">
      <c r="AE9151" s="71"/>
    </row>
    <row r="9152" spans="31:31" ht="15.75" x14ac:dyDescent="0.3">
      <c r="AE9152" s="71"/>
    </row>
    <row r="9153" spans="31:31" ht="15.75" x14ac:dyDescent="0.3">
      <c r="AE9153" s="71"/>
    </row>
    <row r="9154" spans="31:31" ht="15.75" x14ac:dyDescent="0.3">
      <c r="AE9154" s="71"/>
    </row>
    <row r="9155" spans="31:31" ht="15.75" x14ac:dyDescent="0.3">
      <c r="AE9155" s="71"/>
    </row>
    <row r="9156" spans="31:31" ht="15.75" x14ac:dyDescent="0.3">
      <c r="AE9156" s="71"/>
    </row>
    <row r="9157" spans="31:31" ht="15.75" x14ac:dyDescent="0.3">
      <c r="AE9157" s="71"/>
    </row>
    <row r="9158" spans="31:31" ht="15.75" x14ac:dyDescent="0.3">
      <c r="AE9158" s="71"/>
    </row>
    <row r="9159" spans="31:31" ht="15.75" x14ac:dyDescent="0.3">
      <c r="AE9159" s="71"/>
    </row>
    <row r="9160" spans="31:31" ht="15.75" x14ac:dyDescent="0.3">
      <c r="AE9160" s="71"/>
    </row>
    <row r="9161" spans="31:31" ht="15.75" x14ac:dyDescent="0.3">
      <c r="AE9161" s="71"/>
    </row>
    <row r="9162" spans="31:31" ht="15.75" x14ac:dyDescent="0.3">
      <c r="AE9162" s="71"/>
    </row>
    <row r="9163" spans="31:31" ht="15.75" x14ac:dyDescent="0.3">
      <c r="AE9163" s="71"/>
    </row>
    <row r="9164" spans="31:31" ht="15.75" x14ac:dyDescent="0.3">
      <c r="AE9164" s="71"/>
    </row>
    <row r="9165" spans="31:31" ht="15.75" x14ac:dyDescent="0.3">
      <c r="AE9165" s="71"/>
    </row>
    <row r="9166" spans="31:31" ht="15.75" x14ac:dyDescent="0.3">
      <c r="AE9166" s="71"/>
    </row>
    <row r="9167" spans="31:31" ht="15.75" x14ac:dyDescent="0.3">
      <c r="AE9167" s="71"/>
    </row>
    <row r="9168" spans="31:31" ht="15.75" x14ac:dyDescent="0.3">
      <c r="AE9168" s="71"/>
    </row>
    <row r="9169" spans="31:31" ht="15.75" x14ac:dyDescent="0.3">
      <c r="AE9169" s="71"/>
    </row>
    <row r="9170" spans="31:31" ht="15.75" x14ac:dyDescent="0.3">
      <c r="AE9170" s="71"/>
    </row>
    <row r="9171" spans="31:31" ht="15.75" x14ac:dyDescent="0.3">
      <c r="AE9171" s="71"/>
    </row>
    <row r="9172" spans="31:31" ht="15.75" x14ac:dyDescent="0.3">
      <c r="AE9172" s="71"/>
    </row>
    <row r="9173" spans="31:31" ht="15.75" x14ac:dyDescent="0.3">
      <c r="AE9173" s="71"/>
    </row>
    <row r="9174" spans="31:31" ht="15.75" x14ac:dyDescent="0.3">
      <c r="AE9174" s="71"/>
    </row>
    <row r="9175" spans="31:31" ht="15.75" x14ac:dyDescent="0.3">
      <c r="AE9175" s="71"/>
    </row>
    <row r="9176" spans="31:31" ht="15.75" x14ac:dyDescent="0.3">
      <c r="AE9176" s="71"/>
    </row>
    <row r="9177" spans="31:31" ht="15.75" x14ac:dyDescent="0.3">
      <c r="AE9177" s="71"/>
    </row>
    <row r="9178" spans="31:31" ht="15.75" x14ac:dyDescent="0.3">
      <c r="AE9178" s="71"/>
    </row>
    <row r="9179" spans="31:31" ht="15.75" x14ac:dyDescent="0.3">
      <c r="AE9179" s="71"/>
    </row>
    <row r="9180" spans="31:31" ht="15.75" x14ac:dyDescent="0.3">
      <c r="AE9180" s="71"/>
    </row>
    <row r="9181" spans="31:31" ht="15.75" x14ac:dyDescent="0.3">
      <c r="AE9181" s="71"/>
    </row>
    <row r="9182" spans="31:31" ht="15.75" x14ac:dyDescent="0.3">
      <c r="AE9182" s="71"/>
    </row>
    <row r="9183" spans="31:31" ht="15.75" x14ac:dyDescent="0.3">
      <c r="AE9183" s="71"/>
    </row>
    <row r="9184" spans="31:31" ht="15.75" x14ac:dyDescent="0.3">
      <c r="AE9184" s="71"/>
    </row>
    <row r="9185" spans="31:31" ht="15.75" x14ac:dyDescent="0.3">
      <c r="AE9185" s="71"/>
    </row>
    <row r="9186" spans="31:31" ht="15.75" x14ac:dyDescent="0.3">
      <c r="AE9186" s="71"/>
    </row>
    <row r="9187" spans="31:31" ht="15.75" x14ac:dyDescent="0.3">
      <c r="AE9187" s="71"/>
    </row>
    <row r="9188" spans="31:31" ht="15.75" x14ac:dyDescent="0.3">
      <c r="AE9188" s="71"/>
    </row>
    <row r="9189" spans="31:31" ht="15.75" x14ac:dyDescent="0.3">
      <c r="AE9189" s="71"/>
    </row>
    <row r="9190" spans="31:31" ht="15.75" x14ac:dyDescent="0.3">
      <c r="AE9190" s="71"/>
    </row>
    <row r="9191" spans="31:31" ht="15.75" x14ac:dyDescent="0.3">
      <c r="AE9191" s="71"/>
    </row>
    <row r="9192" spans="31:31" ht="15.75" x14ac:dyDescent="0.3">
      <c r="AE9192" s="71"/>
    </row>
    <row r="9193" spans="31:31" ht="15.75" x14ac:dyDescent="0.3">
      <c r="AE9193" s="71"/>
    </row>
    <row r="9194" spans="31:31" ht="15.75" x14ac:dyDescent="0.3">
      <c r="AE9194" s="71"/>
    </row>
    <row r="9195" spans="31:31" ht="15.75" x14ac:dyDescent="0.3">
      <c r="AE9195" s="71"/>
    </row>
    <row r="9196" spans="31:31" ht="15.75" x14ac:dyDescent="0.3">
      <c r="AE9196" s="71"/>
    </row>
    <row r="9197" spans="31:31" ht="15.75" x14ac:dyDescent="0.3">
      <c r="AE9197" s="71"/>
    </row>
    <row r="9198" spans="31:31" ht="15.75" x14ac:dyDescent="0.3">
      <c r="AE9198" s="71"/>
    </row>
    <row r="9199" spans="31:31" ht="15.75" x14ac:dyDescent="0.3">
      <c r="AE9199" s="71"/>
    </row>
    <row r="9200" spans="31:31" ht="15.75" x14ac:dyDescent="0.3">
      <c r="AE9200" s="71"/>
    </row>
    <row r="9201" spans="31:31" ht="15.75" x14ac:dyDescent="0.3">
      <c r="AE9201" s="71"/>
    </row>
    <row r="9202" spans="31:31" ht="15.75" x14ac:dyDescent="0.3">
      <c r="AE9202" s="71"/>
    </row>
    <row r="9203" spans="31:31" ht="15.75" x14ac:dyDescent="0.3">
      <c r="AE9203" s="71"/>
    </row>
    <row r="9204" spans="31:31" ht="15.75" x14ac:dyDescent="0.3">
      <c r="AE9204" s="71"/>
    </row>
    <row r="9205" spans="31:31" ht="15.75" x14ac:dyDescent="0.3">
      <c r="AE9205" s="71"/>
    </row>
    <row r="9206" spans="31:31" ht="15.75" x14ac:dyDescent="0.3">
      <c r="AE9206" s="71"/>
    </row>
    <row r="9207" spans="31:31" ht="15.75" x14ac:dyDescent="0.3">
      <c r="AE9207" s="71"/>
    </row>
    <row r="9208" spans="31:31" ht="15.75" x14ac:dyDescent="0.3">
      <c r="AE9208" s="71"/>
    </row>
    <row r="9209" spans="31:31" ht="15.75" x14ac:dyDescent="0.3">
      <c r="AE9209" s="71"/>
    </row>
    <row r="9210" spans="31:31" ht="15.75" x14ac:dyDescent="0.3">
      <c r="AE9210" s="71"/>
    </row>
    <row r="9211" spans="31:31" ht="15.75" x14ac:dyDescent="0.3">
      <c r="AE9211" s="71"/>
    </row>
    <row r="9212" spans="31:31" ht="15.75" x14ac:dyDescent="0.3">
      <c r="AE9212" s="71"/>
    </row>
    <row r="9213" spans="31:31" ht="15.75" x14ac:dyDescent="0.3">
      <c r="AE9213" s="71"/>
    </row>
    <row r="9214" spans="31:31" ht="15.75" x14ac:dyDescent="0.3">
      <c r="AE9214" s="71"/>
    </row>
    <row r="9215" spans="31:31" ht="15.75" x14ac:dyDescent="0.3">
      <c r="AE9215" s="71"/>
    </row>
    <row r="9216" spans="31:31" ht="15.75" x14ac:dyDescent="0.3">
      <c r="AE9216" s="71"/>
    </row>
    <row r="9217" spans="31:31" ht="15.75" x14ac:dyDescent="0.3">
      <c r="AE9217" s="71"/>
    </row>
    <row r="9218" spans="31:31" ht="15.75" x14ac:dyDescent="0.3">
      <c r="AE9218" s="71"/>
    </row>
    <row r="9219" spans="31:31" ht="15.75" x14ac:dyDescent="0.3">
      <c r="AE9219" s="71"/>
    </row>
    <row r="9220" spans="31:31" ht="15.75" x14ac:dyDescent="0.3">
      <c r="AE9220" s="71"/>
    </row>
    <row r="9221" spans="31:31" ht="15.75" x14ac:dyDescent="0.3">
      <c r="AE9221" s="71"/>
    </row>
    <row r="9222" spans="31:31" ht="15.75" x14ac:dyDescent="0.3">
      <c r="AE9222" s="71"/>
    </row>
    <row r="9223" spans="31:31" ht="15.75" x14ac:dyDescent="0.3">
      <c r="AE9223" s="71"/>
    </row>
    <row r="9224" spans="31:31" ht="15.75" x14ac:dyDescent="0.3">
      <c r="AE9224" s="71"/>
    </row>
    <row r="9225" spans="31:31" ht="15.75" x14ac:dyDescent="0.3">
      <c r="AE9225" s="71"/>
    </row>
    <row r="9226" spans="31:31" ht="15.75" x14ac:dyDescent="0.3">
      <c r="AE9226" s="71"/>
    </row>
    <row r="9227" spans="31:31" ht="15.75" x14ac:dyDescent="0.3">
      <c r="AE9227" s="71"/>
    </row>
    <row r="9228" spans="31:31" ht="15.75" x14ac:dyDescent="0.3">
      <c r="AE9228" s="71"/>
    </row>
    <row r="9229" spans="31:31" ht="15.75" x14ac:dyDescent="0.3">
      <c r="AE9229" s="71"/>
    </row>
    <row r="9230" spans="31:31" ht="15.75" x14ac:dyDescent="0.3">
      <c r="AE9230" s="71"/>
    </row>
    <row r="9231" spans="31:31" ht="15.75" x14ac:dyDescent="0.3">
      <c r="AE9231" s="71"/>
    </row>
    <row r="9232" spans="31:31" ht="15.75" x14ac:dyDescent="0.3">
      <c r="AE9232" s="71"/>
    </row>
    <row r="9233" spans="31:31" ht="15.75" x14ac:dyDescent="0.3">
      <c r="AE9233" s="71"/>
    </row>
    <row r="9234" spans="31:31" ht="15.75" x14ac:dyDescent="0.3">
      <c r="AE9234" s="71"/>
    </row>
    <row r="9235" spans="31:31" ht="15.75" x14ac:dyDescent="0.3">
      <c r="AE9235" s="71"/>
    </row>
    <row r="9236" spans="31:31" ht="15.75" x14ac:dyDescent="0.3">
      <c r="AE9236" s="71"/>
    </row>
    <row r="9237" spans="31:31" ht="15.75" x14ac:dyDescent="0.3">
      <c r="AE9237" s="71"/>
    </row>
    <row r="9238" spans="31:31" ht="15.75" x14ac:dyDescent="0.3">
      <c r="AE9238" s="71"/>
    </row>
    <row r="9239" spans="31:31" ht="15.75" x14ac:dyDescent="0.3">
      <c r="AE9239" s="71"/>
    </row>
    <row r="9240" spans="31:31" ht="15.75" x14ac:dyDescent="0.3">
      <c r="AE9240" s="71"/>
    </row>
    <row r="9241" spans="31:31" ht="15.75" x14ac:dyDescent="0.3">
      <c r="AE9241" s="71"/>
    </row>
    <row r="9242" spans="31:31" ht="15.75" x14ac:dyDescent="0.3">
      <c r="AE9242" s="71"/>
    </row>
    <row r="9243" spans="31:31" ht="15.75" x14ac:dyDescent="0.3">
      <c r="AE9243" s="71"/>
    </row>
    <row r="9244" spans="31:31" ht="15.75" x14ac:dyDescent="0.3">
      <c r="AE9244" s="71"/>
    </row>
    <row r="9245" spans="31:31" ht="15.75" x14ac:dyDescent="0.3">
      <c r="AE9245" s="71"/>
    </row>
    <row r="9246" spans="31:31" ht="15.75" x14ac:dyDescent="0.3">
      <c r="AE9246" s="71"/>
    </row>
    <row r="9247" spans="31:31" ht="15.75" x14ac:dyDescent="0.3">
      <c r="AE9247" s="71"/>
    </row>
    <row r="9248" spans="31:31" ht="15.75" x14ac:dyDescent="0.3">
      <c r="AE9248" s="71"/>
    </row>
    <row r="9249" spans="31:31" ht="15.75" x14ac:dyDescent="0.3">
      <c r="AE9249" s="71"/>
    </row>
    <row r="9250" spans="31:31" ht="15.75" x14ac:dyDescent="0.3">
      <c r="AE9250" s="71"/>
    </row>
    <row r="9251" spans="31:31" ht="15.75" x14ac:dyDescent="0.3">
      <c r="AE9251" s="71"/>
    </row>
    <row r="9252" spans="31:31" ht="15.75" x14ac:dyDescent="0.3">
      <c r="AE9252" s="71"/>
    </row>
    <row r="9253" spans="31:31" ht="15.75" x14ac:dyDescent="0.3">
      <c r="AE9253" s="71"/>
    </row>
    <row r="9254" spans="31:31" ht="15.75" x14ac:dyDescent="0.3">
      <c r="AE9254" s="71"/>
    </row>
    <row r="9255" spans="31:31" ht="15.75" x14ac:dyDescent="0.3">
      <c r="AE9255" s="71"/>
    </row>
    <row r="9256" spans="31:31" ht="15.75" x14ac:dyDescent="0.3">
      <c r="AE9256" s="71"/>
    </row>
    <row r="9257" spans="31:31" ht="15.75" x14ac:dyDescent="0.3">
      <c r="AE9257" s="71"/>
    </row>
    <row r="9258" spans="31:31" ht="15.75" x14ac:dyDescent="0.3">
      <c r="AE9258" s="71"/>
    </row>
    <row r="9259" spans="31:31" ht="15.75" x14ac:dyDescent="0.3">
      <c r="AE9259" s="71"/>
    </row>
    <row r="9260" spans="31:31" ht="15.75" x14ac:dyDescent="0.3">
      <c r="AE9260" s="71"/>
    </row>
    <row r="9261" spans="31:31" ht="15.75" x14ac:dyDescent="0.3">
      <c r="AE9261" s="71"/>
    </row>
    <row r="9262" spans="31:31" ht="15.75" x14ac:dyDescent="0.3">
      <c r="AE9262" s="71"/>
    </row>
    <row r="9263" spans="31:31" ht="15.75" x14ac:dyDescent="0.3">
      <c r="AE9263" s="71"/>
    </row>
    <row r="9264" spans="31:31" ht="15.75" x14ac:dyDescent="0.3">
      <c r="AE9264" s="71"/>
    </row>
    <row r="9265" spans="31:31" ht="15.75" x14ac:dyDescent="0.3">
      <c r="AE9265" s="71"/>
    </row>
    <row r="9266" spans="31:31" ht="15.75" x14ac:dyDescent="0.3">
      <c r="AE9266" s="71"/>
    </row>
    <row r="9267" spans="31:31" ht="15.75" x14ac:dyDescent="0.3">
      <c r="AE9267" s="71"/>
    </row>
    <row r="9268" spans="31:31" ht="15.75" x14ac:dyDescent="0.3">
      <c r="AE9268" s="71"/>
    </row>
    <row r="9269" spans="31:31" ht="15.75" x14ac:dyDescent="0.3">
      <c r="AE9269" s="71"/>
    </row>
    <row r="9270" spans="31:31" ht="15.75" x14ac:dyDescent="0.3">
      <c r="AE9270" s="71"/>
    </row>
    <row r="9271" spans="31:31" ht="15.75" x14ac:dyDescent="0.3">
      <c r="AE9271" s="71"/>
    </row>
    <row r="9272" spans="31:31" ht="15.75" x14ac:dyDescent="0.3">
      <c r="AE9272" s="71"/>
    </row>
    <row r="9273" spans="31:31" ht="15.75" x14ac:dyDescent="0.3">
      <c r="AE9273" s="71"/>
    </row>
    <row r="9274" spans="31:31" ht="15.75" x14ac:dyDescent="0.3">
      <c r="AE9274" s="71"/>
    </row>
    <row r="9275" spans="31:31" ht="15.75" x14ac:dyDescent="0.3">
      <c r="AE9275" s="71"/>
    </row>
    <row r="9276" spans="31:31" ht="15.75" x14ac:dyDescent="0.3">
      <c r="AE9276" s="71"/>
    </row>
    <row r="9277" spans="31:31" ht="15.75" x14ac:dyDescent="0.3">
      <c r="AE9277" s="71"/>
    </row>
    <row r="9278" spans="31:31" ht="15.75" x14ac:dyDescent="0.3">
      <c r="AE9278" s="71"/>
    </row>
    <row r="9279" spans="31:31" ht="15.75" x14ac:dyDescent="0.3">
      <c r="AE9279" s="71"/>
    </row>
    <row r="9280" spans="31:31" ht="15.75" x14ac:dyDescent="0.3">
      <c r="AE9280" s="71"/>
    </row>
    <row r="9281" spans="31:31" ht="15.75" x14ac:dyDescent="0.3">
      <c r="AE9281" s="71"/>
    </row>
    <row r="9282" spans="31:31" ht="15.75" x14ac:dyDescent="0.3">
      <c r="AE9282" s="71"/>
    </row>
    <row r="9283" spans="31:31" ht="15.75" x14ac:dyDescent="0.3">
      <c r="AE9283" s="71"/>
    </row>
    <row r="9284" spans="31:31" ht="15.75" x14ac:dyDescent="0.3">
      <c r="AE9284" s="71"/>
    </row>
    <row r="9285" spans="31:31" ht="15.75" x14ac:dyDescent="0.3">
      <c r="AE9285" s="71"/>
    </row>
    <row r="9286" spans="31:31" ht="15.75" x14ac:dyDescent="0.3">
      <c r="AE9286" s="71"/>
    </row>
    <row r="9287" spans="31:31" ht="15.75" x14ac:dyDescent="0.3">
      <c r="AE9287" s="71"/>
    </row>
    <row r="9288" spans="31:31" ht="15.75" x14ac:dyDescent="0.3">
      <c r="AE9288" s="71"/>
    </row>
    <row r="9289" spans="31:31" ht="15.75" x14ac:dyDescent="0.3">
      <c r="AE9289" s="71"/>
    </row>
    <row r="9290" spans="31:31" ht="15.75" x14ac:dyDescent="0.3">
      <c r="AE9290" s="71"/>
    </row>
    <row r="9291" spans="31:31" ht="15.75" x14ac:dyDescent="0.3">
      <c r="AE9291" s="71"/>
    </row>
    <row r="9292" spans="31:31" ht="15.75" x14ac:dyDescent="0.3">
      <c r="AE9292" s="71"/>
    </row>
    <row r="9293" spans="31:31" ht="15.75" x14ac:dyDescent="0.3">
      <c r="AE9293" s="71"/>
    </row>
    <row r="9294" spans="31:31" ht="15.75" x14ac:dyDescent="0.3">
      <c r="AE9294" s="71"/>
    </row>
    <row r="9295" spans="31:31" ht="15.75" x14ac:dyDescent="0.3">
      <c r="AE9295" s="71"/>
    </row>
    <row r="9296" spans="31:31" ht="15.75" x14ac:dyDescent="0.3">
      <c r="AE9296" s="71"/>
    </row>
    <row r="9297" spans="31:31" ht="15.75" x14ac:dyDescent="0.3">
      <c r="AE9297" s="71"/>
    </row>
    <row r="9298" spans="31:31" ht="15.75" x14ac:dyDescent="0.3">
      <c r="AE9298" s="71"/>
    </row>
    <row r="9299" spans="31:31" ht="15.75" x14ac:dyDescent="0.3">
      <c r="AE9299" s="71"/>
    </row>
    <row r="9300" spans="31:31" ht="15.75" x14ac:dyDescent="0.3">
      <c r="AE9300" s="71"/>
    </row>
    <row r="9301" spans="31:31" ht="15.75" x14ac:dyDescent="0.3">
      <c r="AE9301" s="71"/>
    </row>
    <row r="9302" spans="31:31" ht="15.75" x14ac:dyDescent="0.3">
      <c r="AE9302" s="71"/>
    </row>
    <row r="9303" spans="31:31" ht="15.75" x14ac:dyDescent="0.3">
      <c r="AE9303" s="71"/>
    </row>
    <row r="9304" spans="31:31" ht="15.75" x14ac:dyDescent="0.3">
      <c r="AE9304" s="71"/>
    </row>
    <row r="9305" spans="31:31" ht="15.75" x14ac:dyDescent="0.3">
      <c r="AE9305" s="71"/>
    </row>
    <row r="9306" spans="31:31" ht="15.75" x14ac:dyDescent="0.3">
      <c r="AE9306" s="71"/>
    </row>
    <row r="9307" spans="31:31" ht="15.75" x14ac:dyDescent="0.3">
      <c r="AE9307" s="71"/>
    </row>
    <row r="9308" spans="31:31" ht="15.75" x14ac:dyDescent="0.3">
      <c r="AE9308" s="71"/>
    </row>
    <row r="9309" spans="31:31" ht="15.75" x14ac:dyDescent="0.3">
      <c r="AE9309" s="71"/>
    </row>
    <row r="9310" spans="31:31" ht="15.75" x14ac:dyDescent="0.3">
      <c r="AE9310" s="71"/>
    </row>
    <row r="9311" spans="31:31" ht="15.75" x14ac:dyDescent="0.3">
      <c r="AE9311" s="71"/>
    </row>
    <row r="9312" spans="31:31" ht="15.75" x14ac:dyDescent="0.3">
      <c r="AE9312" s="71"/>
    </row>
    <row r="9313" spans="31:31" ht="15.75" x14ac:dyDescent="0.3">
      <c r="AE9313" s="71"/>
    </row>
    <row r="9314" spans="31:31" ht="15.75" x14ac:dyDescent="0.3">
      <c r="AE9314" s="71"/>
    </row>
    <row r="9315" spans="31:31" ht="15.75" x14ac:dyDescent="0.3">
      <c r="AE9315" s="71"/>
    </row>
    <row r="9316" spans="31:31" ht="15.75" x14ac:dyDescent="0.3">
      <c r="AE9316" s="71"/>
    </row>
    <row r="9317" spans="31:31" ht="15.75" x14ac:dyDescent="0.3">
      <c r="AE9317" s="71"/>
    </row>
    <row r="9318" spans="31:31" ht="15.75" x14ac:dyDescent="0.3">
      <c r="AE9318" s="71"/>
    </row>
    <row r="9319" spans="31:31" ht="15.75" x14ac:dyDescent="0.3">
      <c r="AE9319" s="71"/>
    </row>
    <row r="9320" spans="31:31" ht="15.75" x14ac:dyDescent="0.3">
      <c r="AE9320" s="71"/>
    </row>
    <row r="9321" spans="31:31" ht="15.75" x14ac:dyDescent="0.3">
      <c r="AE9321" s="71"/>
    </row>
    <row r="9322" spans="31:31" ht="15.75" x14ac:dyDescent="0.3">
      <c r="AE9322" s="71"/>
    </row>
    <row r="9323" spans="31:31" ht="15.75" x14ac:dyDescent="0.3">
      <c r="AE9323" s="71"/>
    </row>
    <row r="9324" spans="31:31" ht="15.75" x14ac:dyDescent="0.3">
      <c r="AE9324" s="71"/>
    </row>
    <row r="9325" spans="31:31" ht="15.75" x14ac:dyDescent="0.3">
      <c r="AE9325" s="71"/>
    </row>
    <row r="9326" spans="31:31" ht="15.75" x14ac:dyDescent="0.3">
      <c r="AE9326" s="71"/>
    </row>
    <row r="9327" spans="31:31" ht="15.75" x14ac:dyDescent="0.3">
      <c r="AE9327" s="71"/>
    </row>
    <row r="9328" spans="31:31" ht="15.75" x14ac:dyDescent="0.3">
      <c r="AE9328" s="71"/>
    </row>
    <row r="9329" spans="31:31" ht="15.75" x14ac:dyDescent="0.3">
      <c r="AE9329" s="71"/>
    </row>
    <row r="9330" spans="31:31" ht="15.75" x14ac:dyDescent="0.3">
      <c r="AE9330" s="71"/>
    </row>
    <row r="9331" spans="31:31" ht="15.75" x14ac:dyDescent="0.3">
      <c r="AE9331" s="71"/>
    </row>
    <row r="9332" spans="31:31" ht="15.75" x14ac:dyDescent="0.3">
      <c r="AE9332" s="71"/>
    </row>
    <row r="9333" spans="31:31" ht="15.75" x14ac:dyDescent="0.3">
      <c r="AE9333" s="71"/>
    </row>
    <row r="9334" spans="31:31" ht="15.75" x14ac:dyDescent="0.3">
      <c r="AE9334" s="71"/>
    </row>
    <row r="9335" spans="31:31" ht="15.75" x14ac:dyDescent="0.3">
      <c r="AE9335" s="71"/>
    </row>
    <row r="9336" spans="31:31" ht="15.75" x14ac:dyDescent="0.3">
      <c r="AE9336" s="71"/>
    </row>
    <row r="9337" spans="31:31" ht="15.75" x14ac:dyDescent="0.3">
      <c r="AE9337" s="71"/>
    </row>
    <row r="9338" spans="31:31" ht="15.75" x14ac:dyDescent="0.3">
      <c r="AE9338" s="71"/>
    </row>
    <row r="9339" spans="31:31" ht="15.75" x14ac:dyDescent="0.3">
      <c r="AE9339" s="71"/>
    </row>
    <row r="9340" spans="31:31" ht="15.75" x14ac:dyDescent="0.3">
      <c r="AE9340" s="71"/>
    </row>
    <row r="9341" spans="31:31" ht="15.75" x14ac:dyDescent="0.3">
      <c r="AE9341" s="71"/>
    </row>
    <row r="9342" spans="31:31" ht="15.75" x14ac:dyDescent="0.3">
      <c r="AE9342" s="71"/>
    </row>
    <row r="9343" spans="31:31" ht="15.75" x14ac:dyDescent="0.3">
      <c r="AE9343" s="71"/>
    </row>
    <row r="9344" spans="31:31" ht="15.75" x14ac:dyDescent="0.3">
      <c r="AE9344" s="71"/>
    </row>
    <row r="9345" spans="31:31" ht="15.75" x14ac:dyDescent="0.3">
      <c r="AE9345" s="71"/>
    </row>
    <row r="9346" spans="31:31" ht="15.75" x14ac:dyDescent="0.3">
      <c r="AE9346" s="71"/>
    </row>
    <row r="9347" spans="31:31" ht="15.75" x14ac:dyDescent="0.3">
      <c r="AE9347" s="71"/>
    </row>
    <row r="9348" spans="31:31" ht="15.75" x14ac:dyDescent="0.3">
      <c r="AE9348" s="71"/>
    </row>
    <row r="9349" spans="31:31" ht="15.75" x14ac:dyDescent="0.3">
      <c r="AE9349" s="71"/>
    </row>
    <row r="9350" spans="31:31" ht="15.75" x14ac:dyDescent="0.3">
      <c r="AE9350" s="71"/>
    </row>
    <row r="9351" spans="31:31" ht="15.75" x14ac:dyDescent="0.3">
      <c r="AE9351" s="71"/>
    </row>
    <row r="9352" spans="31:31" ht="15.75" x14ac:dyDescent="0.3">
      <c r="AE9352" s="71"/>
    </row>
    <row r="9353" spans="31:31" ht="15.75" x14ac:dyDescent="0.3">
      <c r="AE9353" s="71"/>
    </row>
    <row r="9354" spans="31:31" ht="15.75" x14ac:dyDescent="0.3">
      <c r="AE9354" s="71"/>
    </row>
    <row r="9355" spans="31:31" ht="15.75" x14ac:dyDescent="0.3">
      <c r="AE9355" s="71"/>
    </row>
    <row r="9356" spans="31:31" ht="15.75" x14ac:dyDescent="0.3">
      <c r="AE9356" s="71"/>
    </row>
    <row r="9357" spans="31:31" ht="15.75" x14ac:dyDescent="0.3">
      <c r="AE9357" s="71"/>
    </row>
    <row r="9358" spans="31:31" ht="15.75" x14ac:dyDescent="0.3">
      <c r="AE9358" s="71"/>
    </row>
    <row r="9359" spans="31:31" ht="15.75" x14ac:dyDescent="0.3">
      <c r="AE9359" s="71"/>
    </row>
    <row r="9360" spans="31:31" ht="15.75" x14ac:dyDescent="0.3">
      <c r="AE9360" s="71"/>
    </row>
    <row r="9361" spans="31:31" ht="15.75" x14ac:dyDescent="0.3">
      <c r="AE9361" s="71"/>
    </row>
    <row r="9362" spans="31:31" ht="15.75" x14ac:dyDescent="0.3">
      <c r="AE9362" s="71"/>
    </row>
    <row r="9363" spans="31:31" ht="15.75" x14ac:dyDescent="0.3">
      <c r="AE9363" s="71"/>
    </row>
    <row r="9364" spans="31:31" ht="15.75" x14ac:dyDescent="0.3">
      <c r="AE9364" s="71"/>
    </row>
    <row r="9365" spans="31:31" ht="15.75" x14ac:dyDescent="0.3">
      <c r="AE9365" s="71"/>
    </row>
    <row r="9366" spans="31:31" ht="15.75" x14ac:dyDescent="0.3">
      <c r="AE9366" s="71"/>
    </row>
    <row r="9367" spans="31:31" ht="15.75" x14ac:dyDescent="0.3">
      <c r="AE9367" s="71"/>
    </row>
    <row r="9368" spans="31:31" ht="15.75" x14ac:dyDescent="0.3">
      <c r="AE9368" s="71"/>
    </row>
    <row r="9369" spans="31:31" ht="15.75" x14ac:dyDescent="0.3">
      <c r="AE9369" s="71"/>
    </row>
    <row r="9370" spans="31:31" ht="15.75" x14ac:dyDescent="0.3">
      <c r="AE9370" s="71"/>
    </row>
    <row r="9371" spans="31:31" ht="15.75" x14ac:dyDescent="0.3">
      <c r="AE9371" s="71"/>
    </row>
    <row r="9372" spans="31:31" ht="15.75" x14ac:dyDescent="0.3">
      <c r="AE9372" s="71"/>
    </row>
    <row r="9373" spans="31:31" ht="15.75" x14ac:dyDescent="0.3">
      <c r="AE9373" s="71"/>
    </row>
    <row r="9374" spans="31:31" ht="15.75" x14ac:dyDescent="0.3">
      <c r="AE9374" s="71"/>
    </row>
    <row r="9375" spans="31:31" ht="15.75" x14ac:dyDescent="0.3">
      <c r="AE9375" s="71"/>
    </row>
    <row r="9376" spans="31:31" ht="15.75" x14ac:dyDescent="0.3">
      <c r="AE9376" s="71"/>
    </row>
    <row r="9377" spans="31:31" ht="15.75" x14ac:dyDescent="0.3">
      <c r="AE9377" s="71"/>
    </row>
    <row r="9378" spans="31:31" ht="15.75" x14ac:dyDescent="0.3">
      <c r="AE9378" s="71"/>
    </row>
    <row r="9379" spans="31:31" ht="15.75" x14ac:dyDescent="0.3">
      <c r="AE9379" s="71"/>
    </row>
    <row r="9380" spans="31:31" ht="15.75" x14ac:dyDescent="0.3">
      <c r="AE9380" s="71"/>
    </row>
    <row r="9381" spans="31:31" ht="15.75" x14ac:dyDescent="0.3">
      <c r="AE9381" s="71"/>
    </row>
    <row r="9382" spans="31:31" ht="15.75" x14ac:dyDescent="0.3">
      <c r="AE9382" s="71"/>
    </row>
    <row r="9383" spans="31:31" ht="15.75" x14ac:dyDescent="0.3">
      <c r="AE9383" s="71"/>
    </row>
    <row r="9384" spans="31:31" ht="15.75" x14ac:dyDescent="0.3">
      <c r="AE9384" s="71"/>
    </row>
    <row r="9385" spans="31:31" ht="15.75" x14ac:dyDescent="0.3">
      <c r="AE9385" s="71"/>
    </row>
    <row r="9386" spans="31:31" ht="15.75" x14ac:dyDescent="0.3">
      <c r="AE9386" s="71"/>
    </row>
    <row r="9387" spans="31:31" ht="15.75" x14ac:dyDescent="0.3">
      <c r="AE9387" s="71"/>
    </row>
    <row r="9388" spans="31:31" ht="15.75" x14ac:dyDescent="0.3">
      <c r="AE9388" s="71"/>
    </row>
    <row r="9389" spans="31:31" ht="15.75" x14ac:dyDescent="0.3">
      <c r="AE9389" s="71"/>
    </row>
    <row r="9390" spans="31:31" ht="15.75" x14ac:dyDescent="0.3">
      <c r="AE9390" s="71"/>
    </row>
    <row r="9391" spans="31:31" ht="15.75" x14ac:dyDescent="0.3">
      <c r="AE9391" s="71"/>
    </row>
    <row r="9392" spans="31:31" ht="15.75" x14ac:dyDescent="0.3">
      <c r="AE9392" s="71"/>
    </row>
    <row r="9393" spans="31:31" ht="15.75" x14ac:dyDescent="0.3">
      <c r="AE9393" s="71"/>
    </row>
    <row r="9394" spans="31:31" ht="15.75" x14ac:dyDescent="0.3">
      <c r="AE9394" s="71"/>
    </row>
    <row r="9395" spans="31:31" ht="15.75" x14ac:dyDescent="0.3">
      <c r="AE9395" s="71"/>
    </row>
    <row r="9396" spans="31:31" ht="15.75" x14ac:dyDescent="0.3">
      <c r="AE9396" s="71"/>
    </row>
    <row r="9397" spans="31:31" ht="15.75" x14ac:dyDescent="0.3">
      <c r="AE9397" s="71"/>
    </row>
    <row r="9398" spans="31:31" ht="15.75" x14ac:dyDescent="0.3">
      <c r="AE9398" s="71"/>
    </row>
    <row r="9399" spans="31:31" ht="15.75" x14ac:dyDescent="0.3">
      <c r="AE9399" s="71"/>
    </row>
    <row r="9400" spans="31:31" ht="15.75" x14ac:dyDescent="0.3">
      <c r="AE9400" s="71"/>
    </row>
    <row r="9401" spans="31:31" ht="15.75" x14ac:dyDescent="0.3">
      <c r="AE9401" s="71"/>
    </row>
    <row r="9402" spans="31:31" ht="15.75" x14ac:dyDescent="0.3">
      <c r="AE9402" s="71"/>
    </row>
    <row r="9403" spans="31:31" ht="15.75" x14ac:dyDescent="0.3">
      <c r="AE9403" s="71"/>
    </row>
    <row r="9404" spans="31:31" ht="15.75" x14ac:dyDescent="0.3">
      <c r="AE9404" s="71"/>
    </row>
    <row r="9405" spans="31:31" ht="15.75" x14ac:dyDescent="0.3">
      <c r="AE9405" s="71"/>
    </row>
    <row r="9406" spans="31:31" ht="15.75" x14ac:dyDescent="0.3">
      <c r="AE9406" s="71"/>
    </row>
    <row r="9407" spans="31:31" ht="15.75" x14ac:dyDescent="0.3">
      <c r="AE9407" s="71"/>
    </row>
    <row r="9408" spans="31:31" ht="15.75" x14ac:dyDescent="0.3">
      <c r="AE9408" s="71"/>
    </row>
    <row r="9409" spans="31:31" ht="15.75" x14ac:dyDescent="0.3">
      <c r="AE9409" s="71"/>
    </row>
    <row r="9410" spans="31:31" ht="15.75" x14ac:dyDescent="0.3">
      <c r="AE9410" s="71"/>
    </row>
    <row r="9411" spans="31:31" ht="15.75" x14ac:dyDescent="0.3">
      <c r="AE9411" s="71"/>
    </row>
    <row r="9412" spans="31:31" ht="15.75" x14ac:dyDescent="0.3">
      <c r="AE9412" s="71"/>
    </row>
    <row r="9413" spans="31:31" ht="15.75" x14ac:dyDescent="0.3">
      <c r="AE9413" s="71"/>
    </row>
    <row r="9414" spans="31:31" ht="15.75" x14ac:dyDescent="0.3">
      <c r="AE9414" s="71"/>
    </row>
    <row r="9415" spans="31:31" ht="15.75" x14ac:dyDescent="0.3">
      <c r="AE9415" s="71"/>
    </row>
    <row r="9416" spans="31:31" ht="15.75" x14ac:dyDescent="0.3">
      <c r="AE9416" s="71"/>
    </row>
    <row r="9417" spans="31:31" ht="15.75" x14ac:dyDescent="0.3">
      <c r="AE9417" s="71"/>
    </row>
    <row r="9418" spans="31:31" ht="15.75" x14ac:dyDescent="0.3">
      <c r="AE9418" s="71"/>
    </row>
    <row r="9419" spans="31:31" ht="15.75" x14ac:dyDescent="0.3">
      <c r="AE9419" s="71"/>
    </row>
    <row r="9420" spans="31:31" ht="15.75" x14ac:dyDescent="0.3">
      <c r="AE9420" s="71"/>
    </row>
    <row r="9421" spans="31:31" ht="15.75" x14ac:dyDescent="0.3">
      <c r="AE9421" s="71"/>
    </row>
    <row r="9422" spans="31:31" ht="15.75" x14ac:dyDescent="0.3">
      <c r="AE9422" s="71"/>
    </row>
    <row r="9423" spans="31:31" ht="15.75" x14ac:dyDescent="0.3">
      <c r="AE9423" s="71"/>
    </row>
    <row r="9424" spans="31:31" ht="15.75" x14ac:dyDescent="0.3">
      <c r="AE9424" s="71"/>
    </row>
    <row r="9425" spans="31:31" ht="15.75" x14ac:dyDescent="0.3">
      <c r="AE9425" s="71"/>
    </row>
    <row r="9426" spans="31:31" ht="15.75" x14ac:dyDescent="0.3">
      <c r="AE9426" s="71"/>
    </row>
    <row r="9427" spans="31:31" ht="15.75" x14ac:dyDescent="0.3">
      <c r="AE9427" s="71"/>
    </row>
    <row r="9428" spans="31:31" ht="15.75" x14ac:dyDescent="0.3">
      <c r="AE9428" s="71"/>
    </row>
    <row r="9429" spans="31:31" ht="15.75" x14ac:dyDescent="0.3">
      <c r="AE9429" s="71"/>
    </row>
    <row r="9430" spans="31:31" ht="15.75" x14ac:dyDescent="0.3">
      <c r="AE9430" s="71"/>
    </row>
    <row r="9431" spans="31:31" ht="15.75" x14ac:dyDescent="0.3">
      <c r="AE9431" s="71"/>
    </row>
    <row r="9432" spans="31:31" ht="15.75" x14ac:dyDescent="0.3">
      <c r="AE9432" s="71"/>
    </row>
    <row r="9433" spans="31:31" ht="15.75" x14ac:dyDescent="0.3">
      <c r="AE9433" s="71"/>
    </row>
    <row r="9434" spans="31:31" ht="15.75" x14ac:dyDescent="0.3">
      <c r="AE9434" s="71"/>
    </row>
    <row r="9435" spans="31:31" ht="15.75" x14ac:dyDescent="0.3">
      <c r="AE9435" s="71"/>
    </row>
    <row r="9436" spans="31:31" ht="15.75" x14ac:dyDescent="0.3">
      <c r="AE9436" s="71"/>
    </row>
    <row r="9437" spans="31:31" ht="15.75" x14ac:dyDescent="0.3">
      <c r="AE9437" s="71"/>
    </row>
    <row r="9438" spans="31:31" ht="15.75" x14ac:dyDescent="0.3">
      <c r="AE9438" s="71"/>
    </row>
    <row r="9439" spans="31:31" ht="15.75" x14ac:dyDescent="0.3">
      <c r="AE9439" s="71"/>
    </row>
    <row r="9440" spans="31:31" ht="15.75" x14ac:dyDescent="0.3">
      <c r="AE9440" s="71"/>
    </row>
    <row r="9441" spans="31:31" ht="15.75" x14ac:dyDescent="0.3">
      <c r="AE9441" s="71"/>
    </row>
    <row r="9442" spans="31:31" ht="15.75" x14ac:dyDescent="0.3">
      <c r="AE9442" s="71"/>
    </row>
    <row r="9443" spans="31:31" ht="15.75" x14ac:dyDescent="0.3">
      <c r="AE9443" s="71"/>
    </row>
    <row r="9444" spans="31:31" ht="15.75" x14ac:dyDescent="0.3">
      <c r="AE9444" s="71"/>
    </row>
    <row r="9445" spans="31:31" ht="15.75" x14ac:dyDescent="0.3">
      <c r="AE9445" s="71"/>
    </row>
    <row r="9446" spans="31:31" ht="15.75" x14ac:dyDescent="0.3">
      <c r="AE9446" s="71"/>
    </row>
    <row r="9447" spans="31:31" ht="15.75" x14ac:dyDescent="0.3">
      <c r="AE9447" s="71"/>
    </row>
    <row r="9448" spans="31:31" ht="15.75" x14ac:dyDescent="0.3">
      <c r="AE9448" s="71"/>
    </row>
    <row r="9449" spans="31:31" ht="15.75" x14ac:dyDescent="0.3">
      <c r="AE9449" s="71"/>
    </row>
    <row r="9450" spans="31:31" ht="15.75" x14ac:dyDescent="0.3">
      <c r="AE9450" s="71"/>
    </row>
    <row r="9451" spans="31:31" ht="15.75" x14ac:dyDescent="0.3">
      <c r="AE9451" s="71"/>
    </row>
    <row r="9452" spans="31:31" ht="15.75" x14ac:dyDescent="0.3">
      <c r="AE9452" s="71"/>
    </row>
    <row r="9453" spans="31:31" ht="15.75" x14ac:dyDescent="0.3">
      <c r="AE9453" s="71"/>
    </row>
    <row r="9454" spans="31:31" ht="15.75" x14ac:dyDescent="0.3">
      <c r="AE9454" s="71"/>
    </row>
    <row r="9455" spans="31:31" ht="15.75" x14ac:dyDescent="0.3">
      <c r="AE9455" s="71"/>
    </row>
    <row r="9456" spans="31:31" ht="15.75" x14ac:dyDescent="0.3">
      <c r="AE9456" s="71"/>
    </row>
    <row r="9457" spans="31:31" ht="15.75" x14ac:dyDescent="0.3">
      <c r="AE9457" s="71"/>
    </row>
    <row r="9458" spans="31:31" ht="15.75" x14ac:dyDescent="0.3">
      <c r="AE9458" s="71"/>
    </row>
    <row r="9459" spans="31:31" ht="15.75" x14ac:dyDescent="0.3">
      <c r="AE9459" s="71"/>
    </row>
    <row r="9460" spans="31:31" ht="15.75" x14ac:dyDescent="0.3">
      <c r="AE9460" s="71"/>
    </row>
    <row r="9461" spans="31:31" ht="15.75" x14ac:dyDescent="0.3">
      <c r="AE9461" s="71"/>
    </row>
    <row r="9462" spans="31:31" ht="15.75" x14ac:dyDescent="0.3">
      <c r="AE9462" s="71"/>
    </row>
    <row r="9463" spans="31:31" ht="15.75" x14ac:dyDescent="0.3">
      <c r="AE9463" s="71"/>
    </row>
    <row r="9464" spans="31:31" ht="15.75" x14ac:dyDescent="0.3">
      <c r="AE9464" s="71"/>
    </row>
    <row r="9465" spans="31:31" ht="15.75" x14ac:dyDescent="0.3">
      <c r="AE9465" s="71"/>
    </row>
    <row r="9466" spans="31:31" ht="15.75" x14ac:dyDescent="0.3">
      <c r="AE9466" s="71"/>
    </row>
    <row r="9467" spans="31:31" ht="15.75" x14ac:dyDescent="0.3">
      <c r="AE9467" s="71"/>
    </row>
    <row r="9468" spans="31:31" ht="15.75" x14ac:dyDescent="0.3">
      <c r="AE9468" s="71"/>
    </row>
    <row r="9469" spans="31:31" ht="15.75" x14ac:dyDescent="0.3">
      <c r="AE9469" s="71"/>
    </row>
    <row r="9470" spans="31:31" ht="15.75" x14ac:dyDescent="0.3">
      <c r="AE9470" s="71"/>
    </row>
    <row r="9471" spans="31:31" ht="15.75" x14ac:dyDescent="0.3">
      <c r="AE9471" s="71"/>
    </row>
    <row r="9472" spans="31:31" ht="15.75" x14ac:dyDescent="0.3">
      <c r="AE9472" s="71"/>
    </row>
    <row r="9473" spans="31:31" ht="15.75" x14ac:dyDescent="0.3">
      <c r="AE9473" s="71"/>
    </row>
    <row r="9474" spans="31:31" ht="15.75" x14ac:dyDescent="0.3">
      <c r="AE9474" s="71"/>
    </row>
    <row r="9475" spans="31:31" ht="15.75" x14ac:dyDescent="0.3">
      <c r="AE9475" s="71"/>
    </row>
    <row r="9476" spans="31:31" ht="15.75" x14ac:dyDescent="0.3">
      <c r="AE9476" s="71"/>
    </row>
    <row r="9477" spans="31:31" ht="15.75" x14ac:dyDescent="0.3">
      <c r="AE9477" s="71"/>
    </row>
    <row r="9478" spans="31:31" ht="15.75" x14ac:dyDescent="0.3">
      <c r="AE9478" s="71"/>
    </row>
    <row r="9479" spans="31:31" ht="15.75" x14ac:dyDescent="0.3">
      <c r="AE9479" s="71"/>
    </row>
    <row r="9480" spans="31:31" ht="15.75" x14ac:dyDescent="0.3">
      <c r="AE9480" s="71"/>
    </row>
    <row r="9481" spans="31:31" ht="15.75" x14ac:dyDescent="0.3">
      <c r="AE9481" s="71"/>
    </row>
    <row r="9482" spans="31:31" ht="15.75" x14ac:dyDescent="0.3">
      <c r="AE9482" s="71"/>
    </row>
    <row r="9483" spans="31:31" ht="15.75" x14ac:dyDescent="0.3">
      <c r="AE9483" s="71"/>
    </row>
    <row r="9484" spans="31:31" ht="15.75" x14ac:dyDescent="0.3">
      <c r="AE9484" s="71"/>
    </row>
    <row r="9485" spans="31:31" ht="15.75" x14ac:dyDescent="0.3">
      <c r="AE9485" s="71"/>
    </row>
    <row r="9486" spans="31:31" ht="15.75" x14ac:dyDescent="0.3">
      <c r="AE9486" s="71"/>
    </row>
    <row r="9487" spans="31:31" ht="15.75" x14ac:dyDescent="0.3">
      <c r="AE9487" s="71"/>
    </row>
    <row r="9488" spans="31:31" ht="15.75" x14ac:dyDescent="0.3">
      <c r="AE9488" s="71"/>
    </row>
    <row r="9489" spans="31:31" ht="15.75" x14ac:dyDescent="0.3">
      <c r="AE9489" s="71"/>
    </row>
    <row r="9490" spans="31:31" ht="15.75" x14ac:dyDescent="0.3">
      <c r="AE9490" s="71"/>
    </row>
    <row r="9491" spans="31:31" ht="15.75" x14ac:dyDescent="0.3">
      <c r="AE9491" s="71"/>
    </row>
    <row r="9492" spans="31:31" ht="15.75" x14ac:dyDescent="0.3">
      <c r="AE9492" s="71"/>
    </row>
    <row r="9493" spans="31:31" ht="15.75" x14ac:dyDescent="0.3">
      <c r="AE9493" s="71"/>
    </row>
    <row r="9494" spans="31:31" ht="15.75" x14ac:dyDescent="0.3">
      <c r="AE9494" s="71"/>
    </row>
    <row r="9495" spans="31:31" ht="15.75" x14ac:dyDescent="0.3">
      <c r="AE9495" s="71"/>
    </row>
    <row r="9496" spans="31:31" ht="15.75" x14ac:dyDescent="0.3">
      <c r="AE9496" s="71"/>
    </row>
    <row r="9497" spans="31:31" ht="15.75" x14ac:dyDescent="0.3">
      <c r="AE9497" s="71"/>
    </row>
    <row r="9498" spans="31:31" ht="15.75" x14ac:dyDescent="0.3">
      <c r="AE9498" s="71"/>
    </row>
    <row r="9499" spans="31:31" ht="15.75" x14ac:dyDescent="0.3">
      <c r="AE9499" s="71"/>
    </row>
    <row r="9500" spans="31:31" ht="15.75" x14ac:dyDescent="0.3">
      <c r="AE9500" s="71"/>
    </row>
    <row r="9501" spans="31:31" ht="15.75" x14ac:dyDescent="0.3">
      <c r="AE9501" s="71"/>
    </row>
    <row r="9502" spans="31:31" ht="15.75" x14ac:dyDescent="0.3">
      <c r="AE9502" s="71"/>
    </row>
    <row r="9503" spans="31:31" ht="15.75" x14ac:dyDescent="0.3">
      <c r="AE9503" s="71"/>
    </row>
    <row r="9504" spans="31:31" ht="15.75" x14ac:dyDescent="0.3">
      <c r="AE9504" s="71"/>
    </row>
    <row r="9505" spans="31:31" ht="15.75" x14ac:dyDescent="0.3">
      <c r="AE9505" s="71"/>
    </row>
    <row r="9506" spans="31:31" ht="15.75" x14ac:dyDescent="0.3">
      <c r="AE9506" s="71"/>
    </row>
    <row r="9507" spans="31:31" ht="15.75" x14ac:dyDescent="0.3">
      <c r="AE9507" s="71"/>
    </row>
    <row r="9508" spans="31:31" ht="15.75" x14ac:dyDescent="0.3">
      <c r="AE9508" s="71"/>
    </row>
    <row r="9509" spans="31:31" ht="15.75" x14ac:dyDescent="0.3">
      <c r="AE9509" s="71"/>
    </row>
    <row r="9510" spans="31:31" ht="15.75" x14ac:dyDescent="0.3">
      <c r="AE9510" s="71"/>
    </row>
    <row r="9511" spans="31:31" ht="15.75" x14ac:dyDescent="0.3">
      <c r="AE9511" s="71"/>
    </row>
    <row r="9512" spans="31:31" ht="15.75" x14ac:dyDescent="0.3">
      <c r="AE9512" s="71"/>
    </row>
    <row r="9513" spans="31:31" ht="15.75" x14ac:dyDescent="0.3">
      <c r="AE9513" s="71"/>
    </row>
    <row r="9514" spans="31:31" ht="15.75" x14ac:dyDescent="0.3">
      <c r="AE9514" s="71"/>
    </row>
    <row r="9515" spans="31:31" ht="15.75" x14ac:dyDescent="0.3">
      <c r="AE9515" s="71"/>
    </row>
    <row r="9516" spans="31:31" ht="15.75" x14ac:dyDescent="0.3">
      <c r="AE9516" s="71"/>
    </row>
    <row r="9517" spans="31:31" ht="15.75" x14ac:dyDescent="0.3">
      <c r="AE9517" s="71"/>
    </row>
    <row r="9518" spans="31:31" ht="15.75" x14ac:dyDescent="0.3">
      <c r="AE9518" s="71"/>
    </row>
    <row r="9519" spans="31:31" ht="15.75" x14ac:dyDescent="0.3">
      <c r="AE9519" s="71"/>
    </row>
    <row r="9520" spans="31:31" ht="15.75" x14ac:dyDescent="0.3">
      <c r="AE9520" s="71"/>
    </row>
    <row r="9521" spans="31:31" ht="15.75" x14ac:dyDescent="0.3">
      <c r="AE9521" s="71"/>
    </row>
    <row r="9522" spans="31:31" ht="15.75" x14ac:dyDescent="0.3">
      <c r="AE9522" s="71"/>
    </row>
    <row r="9523" spans="31:31" ht="15.75" x14ac:dyDescent="0.3">
      <c r="AE9523" s="71"/>
    </row>
    <row r="9524" spans="31:31" ht="15.75" x14ac:dyDescent="0.3">
      <c r="AE9524" s="71"/>
    </row>
    <row r="9525" spans="31:31" ht="15.75" x14ac:dyDescent="0.3">
      <c r="AE9525" s="71"/>
    </row>
    <row r="9526" spans="31:31" ht="15.75" x14ac:dyDescent="0.3">
      <c r="AE9526" s="71"/>
    </row>
    <row r="9527" spans="31:31" ht="15.75" x14ac:dyDescent="0.3">
      <c r="AE9527" s="71"/>
    </row>
    <row r="9528" spans="31:31" ht="15.75" x14ac:dyDescent="0.3">
      <c r="AE9528" s="71"/>
    </row>
    <row r="9529" spans="31:31" ht="15.75" x14ac:dyDescent="0.3">
      <c r="AE9529" s="71"/>
    </row>
    <row r="9530" spans="31:31" ht="15.75" x14ac:dyDescent="0.3">
      <c r="AE9530" s="71"/>
    </row>
    <row r="9531" spans="31:31" ht="15.75" x14ac:dyDescent="0.3">
      <c r="AE9531" s="71"/>
    </row>
    <row r="9532" spans="31:31" ht="15.75" x14ac:dyDescent="0.3">
      <c r="AE9532" s="71"/>
    </row>
    <row r="9533" spans="31:31" ht="15.75" x14ac:dyDescent="0.3">
      <c r="AE9533" s="71"/>
    </row>
    <row r="9534" spans="31:31" ht="15.75" x14ac:dyDescent="0.3">
      <c r="AE9534" s="71"/>
    </row>
    <row r="9535" spans="31:31" ht="15.75" x14ac:dyDescent="0.3">
      <c r="AE9535" s="71"/>
    </row>
    <row r="9536" spans="31:31" ht="15.75" x14ac:dyDescent="0.3">
      <c r="AE9536" s="71"/>
    </row>
    <row r="9537" spans="31:31" ht="15.75" x14ac:dyDescent="0.3">
      <c r="AE9537" s="71"/>
    </row>
    <row r="9538" spans="31:31" ht="15.75" x14ac:dyDescent="0.3">
      <c r="AE9538" s="71"/>
    </row>
    <row r="9539" spans="31:31" ht="15.75" x14ac:dyDescent="0.3">
      <c r="AE9539" s="71"/>
    </row>
    <row r="9540" spans="31:31" ht="15.75" x14ac:dyDescent="0.3">
      <c r="AE9540" s="71"/>
    </row>
    <row r="9541" spans="31:31" ht="15.75" x14ac:dyDescent="0.3">
      <c r="AE9541" s="71"/>
    </row>
    <row r="9542" spans="31:31" ht="15.75" x14ac:dyDescent="0.3">
      <c r="AE9542" s="71"/>
    </row>
    <row r="9543" spans="31:31" ht="15.75" x14ac:dyDescent="0.3">
      <c r="AE9543" s="71"/>
    </row>
    <row r="9544" spans="31:31" ht="15.75" x14ac:dyDescent="0.3">
      <c r="AE9544" s="71"/>
    </row>
    <row r="9545" spans="31:31" ht="15.75" x14ac:dyDescent="0.3">
      <c r="AE9545" s="71"/>
    </row>
    <row r="9546" spans="31:31" ht="15.75" x14ac:dyDescent="0.3">
      <c r="AE9546" s="71"/>
    </row>
    <row r="9547" spans="31:31" ht="15.75" x14ac:dyDescent="0.3">
      <c r="AE9547" s="71"/>
    </row>
    <row r="9548" spans="31:31" ht="15.75" x14ac:dyDescent="0.3">
      <c r="AE9548" s="71"/>
    </row>
    <row r="9549" spans="31:31" ht="15.75" x14ac:dyDescent="0.3">
      <c r="AE9549" s="71"/>
    </row>
    <row r="9550" spans="31:31" ht="15.75" x14ac:dyDescent="0.3">
      <c r="AE9550" s="71"/>
    </row>
    <row r="9551" spans="31:31" ht="15.75" x14ac:dyDescent="0.3">
      <c r="AE9551" s="71"/>
    </row>
    <row r="9552" spans="31:31" ht="15.75" x14ac:dyDescent="0.3">
      <c r="AE9552" s="71"/>
    </row>
    <row r="9553" spans="31:31" ht="15.75" x14ac:dyDescent="0.3">
      <c r="AE9553" s="71"/>
    </row>
    <row r="9554" spans="31:31" ht="15.75" x14ac:dyDescent="0.3">
      <c r="AE9554" s="71"/>
    </row>
    <row r="9555" spans="31:31" ht="15.75" x14ac:dyDescent="0.3">
      <c r="AE9555" s="71"/>
    </row>
    <row r="9556" spans="31:31" ht="15.75" x14ac:dyDescent="0.3">
      <c r="AE9556" s="71"/>
    </row>
    <row r="9557" spans="31:31" ht="15.75" x14ac:dyDescent="0.3">
      <c r="AE9557" s="71"/>
    </row>
    <row r="9558" spans="31:31" ht="15.75" x14ac:dyDescent="0.3">
      <c r="AE9558" s="71"/>
    </row>
    <row r="9559" spans="31:31" ht="15.75" x14ac:dyDescent="0.3">
      <c r="AE9559" s="71"/>
    </row>
    <row r="9560" spans="31:31" ht="15.75" x14ac:dyDescent="0.3">
      <c r="AE9560" s="71"/>
    </row>
    <row r="9561" spans="31:31" ht="15.75" x14ac:dyDescent="0.3">
      <c r="AE9561" s="71"/>
    </row>
    <row r="9562" spans="31:31" ht="15.75" x14ac:dyDescent="0.3">
      <c r="AE9562" s="71"/>
    </row>
    <row r="9563" spans="31:31" ht="15.75" x14ac:dyDescent="0.3">
      <c r="AE9563" s="71"/>
    </row>
    <row r="9564" spans="31:31" ht="15.75" x14ac:dyDescent="0.3">
      <c r="AE9564" s="71"/>
    </row>
    <row r="9565" spans="31:31" ht="15.75" x14ac:dyDescent="0.3">
      <c r="AE9565" s="71"/>
    </row>
    <row r="9566" spans="31:31" ht="15.75" x14ac:dyDescent="0.3">
      <c r="AE9566" s="71"/>
    </row>
    <row r="9567" spans="31:31" ht="15.75" x14ac:dyDescent="0.3">
      <c r="AE9567" s="71"/>
    </row>
    <row r="9568" spans="31:31" ht="15.75" x14ac:dyDescent="0.3">
      <c r="AE9568" s="71"/>
    </row>
    <row r="9569" spans="31:31" ht="15.75" x14ac:dyDescent="0.3">
      <c r="AE9569" s="71"/>
    </row>
    <row r="9570" spans="31:31" ht="15.75" x14ac:dyDescent="0.3">
      <c r="AE9570" s="71"/>
    </row>
    <row r="9571" spans="31:31" ht="15.75" x14ac:dyDescent="0.3">
      <c r="AE9571" s="71"/>
    </row>
    <row r="9572" spans="31:31" ht="15.75" x14ac:dyDescent="0.3">
      <c r="AE9572" s="71"/>
    </row>
    <row r="9573" spans="31:31" ht="15.75" x14ac:dyDescent="0.3">
      <c r="AE9573" s="71"/>
    </row>
    <row r="9574" spans="31:31" ht="15.75" x14ac:dyDescent="0.3">
      <c r="AE9574" s="71"/>
    </row>
    <row r="9575" spans="31:31" ht="15.75" x14ac:dyDescent="0.3">
      <c r="AE9575" s="71"/>
    </row>
    <row r="9576" spans="31:31" ht="15.75" x14ac:dyDescent="0.3">
      <c r="AE9576" s="71"/>
    </row>
    <row r="9577" spans="31:31" ht="15.75" x14ac:dyDescent="0.3">
      <c r="AE9577" s="71"/>
    </row>
    <row r="9578" spans="31:31" ht="15.75" x14ac:dyDescent="0.3">
      <c r="AE9578" s="71"/>
    </row>
    <row r="9579" spans="31:31" ht="15.75" x14ac:dyDescent="0.3">
      <c r="AE9579" s="71"/>
    </row>
    <row r="9580" spans="31:31" ht="15.75" x14ac:dyDescent="0.3">
      <c r="AE9580" s="71"/>
    </row>
    <row r="9581" spans="31:31" ht="15.75" x14ac:dyDescent="0.3">
      <c r="AE9581" s="71"/>
    </row>
    <row r="9582" spans="31:31" ht="15.75" x14ac:dyDescent="0.3">
      <c r="AE9582" s="71"/>
    </row>
    <row r="9583" spans="31:31" ht="15.75" x14ac:dyDescent="0.3">
      <c r="AE9583" s="71"/>
    </row>
    <row r="9584" spans="31:31" ht="15.75" x14ac:dyDescent="0.3">
      <c r="AE9584" s="71"/>
    </row>
    <row r="9585" spans="31:31" ht="15.75" x14ac:dyDescent="0.3">
      <c r="AE9585" s="71"/>
    </row>
    <row r="9586" spans="31:31" ht="15.75" x14ac:dyDescent="0.3">
      <c r="AE9586" s="71"/>
    </row>
    <row r="9587" spans="31:31" ht="15.75" x14ac:dyDescent="0.3">
      <c r="AE9587" s="71"/>
    </row>
    <row r="9588" spans="31:31" ht="15.75" x14ac:dyDescent="0.3">
      <c r="AE9588" s="71"/>
    </row>
    <row r="9589" spans="31:31" ht="15.75" x14ac:dyDescent="0.3">
      <c r="AE9589" s="71"/>
    </row>
    <row r="9590" spans="31:31" ht="15.75" x14ac:dyDescent="0.3">
      <c r="AE9590" s="71"/>
    </row>
    <row r="9591" spans="31:31" ht="15.75" x14ac:dyDescent="0.3">
      <c r="AE9591" s="71"/>
    </row>
    <row r="9592" spans="31:31" ht="15.75" x14ac:dyDescent="0.3">
      <c r="AE9592" s="71"/>
    </row>
    <row r="9593" spans="31:31" ht="15.75" x14ac:dyDescent="0.3">
      <c r="AE9593" s="71"/>
    </row>
    <row r="9594" spans="31:31" ht="15.75" x14ac:dyDescent="0.3">
      <c r="AE9594" s="71"/>
    </row>
    <row r="9595" spans="31:31" ht="15.75" x14ac:dyDescent="0.3">
      <c r="AE9595" s="71"/>
    </row>
    <row r="9596" spans="31:31" ht="15.75" x14ac:dyDescent="0.3">
      <c r="AE9596" s="71"/>
    </row>
    <row r="9597" spans="31:31" ht="15.75" x14ac:dyDescent="0.3">
      <c r="AE9597" s="71"/>
    </row>
    <row r="9598" spans="31:31" ht="15.75" x14ac:dyDescent="0.3">
      <c r="AE9598" s="71"/>
    </row>
    <row r="9599" spans="31:31" ht="15.75" x14ac:dyDescent="0.3">
      <c r="AE9599" s="71"/>
    </row>
    <row r="9600" spans="31:31" ht="15.75" x14ac:dyDescent="0.3">
      <c r="AE9600" s="71"/>
    </row>
    <row r="9601" spans="31:31" ht="15.75" x14ac:dyDescent="0.3">
      <c r="AE9601" s="71"/>
    </row>
    <row r="9602" spans="31:31" ht="15.75" x14ac:dyDescent="0.3">
      <c r="AE9602" s="71"/>
    </row>
    <row r="9603" spans="31:31" ht="15.75" x14ac:dyDescent="0.3">
      <c r="AE9603" s="71"/>
    </row>
    <row r="9604" spans="31:31" ht="15.75" x14ac:dyDescent="0.3">
      <c r="AE9604" s="71"/>
    </row>
    <row r="9605" spans="31:31" ht="15.75" x14ac:dyDescent="0.3">
      <c r="AE9605" s="71"/>
    </row>
    <row r="9606" spans="31:31" ht="15.75" x14ac:dyDescent="0.3">
      <c r="AE9606" s="71"/>
    </row>
    <row r="9607" spans="31:31" ht="15.75" x14ac:dyDescent="0.3">
      <c r="AE9607" s="71"/>
    </row>
    <row r="9608" spans="31:31" ht="15.75" x14ac:dyDescent="0.3">
      <c r="AE9608" s="71"/>
    </row>
    <row r="9609" spans="31:31" ht="15.75" x14ac:dyDescent="0.3">
      <c r="AE9609" s="71"/>
    </row>
    <row r="9610" spans="31:31" ht="15.75" x14ac:dyDescent="0.3">
      <c r="AE9610" s="71"/>
    </row>
    <row r="9611" spans="31:31" ht="15.75" x14ac:dyDescent="0.3">
      <c r="AE9611" s="71"/>
    </row>
    <row r="9612" spans="31:31" ht="15.75" x14ac:dyDescent="0.3">
      <c r="AE9612" s="71"/>
    </row>
    <row r="9613" spans="31:31" ht="15.75" x14ac:dyDescent="0.3">
      <c r="AE9613" s="71"/>
    </row>
    <row r="9614" spans="31:31" ht="15.75" x14ac:dyDescent="0.3">
      <c r="AE9614" s="71"/>
    </row>
    <row r="9615" spans="31:31" ht="15.75" x14ac:dyDescent="0.3">
      <c r="AE9615" s="71"/>
    </row>
    <row r="9616" spans="31:31" ht="15.75" x14ac:dyDescent="0.3">
      <c r="AE9616" s="71"/>
    </row>
    <row r="9617" spans="31:31" ht="15.75" x14ac:dyDescent="0.3">
      <c r="AE9617" s="71"/>
    </row>
    <row r="9618" spans="31:31" ht="15.75" x14ac:dyDescent="0.3">
      <c r="AE9618" s="71"/>
    </row>
    <row r="9619" spans="31:31" ht="15.75" x14ac:dyDescent="0.3">
      <c r="AE9619" s="71"/>
    </row>
    <row r="9620" spans="31:31" ht="15.75" x14ac:dyDescent="0.3">
      <c r="AE9620" s="71"/>
    </row>
    <row r="9621" spans="31:31" ht="15.75" x14ac:dyDescent="0.3">
      <c r="AE9621" s="71"/>
    </row>
    <row r="9622" spans="31:31" ht="15.75" x14ac:dyDescent="0.3">
      <c r="AE9622" s="71"/>
    </row>
    <row r="9623" spans="31:31" ht="15.75" x14ac:dyDescent="0.3">
      <c r="AE9623" s="71"/>
    </row>
    <row r="9624" spans="31:31" ht="15.75" x14ac:dyDescent="0.3">
      <c r="AE9624" s="71"/>
    </row>
    <row r="9625" spans="31:31" ht="15.75" x14ac:dyDescent="0.3">
      <c r="AE9625" s="71"/>
    </row>
    <row r="9626" spans="31:31" ht="15.75" x14ac:dyDescent="0.3">
      <c r="AE9626" s="71"/>
    </row>
    <row r="9627" spans="31:31" ht="15.75" x14ac:dyDescent="0.3">
      <c r="AE9627" s="71"/>
    </row>
    <row r="9628" spans="31:31" ht="15.75" x14ac:dyDescent="0.3">
      <c r="AE9628" s="71"/>
    </row>
    <row r="9629" spans="31:31" ht="15.75" x14ac:dyDescent="0.3">
      <c r="AE9629" s="71"/>
    </row>
    <row r="9630" spans="31:31" ht="15.75" x14ac:dyDescent="0.3">
      <c r="AE9630" s="71"/>
    </row>
    <row r="9631" spans="31:31" ht="15.75" x14ac:dyDescent="0.3">
      <c r="AE9631" s="71"/>
    </row>
    <row r="9632" spans="31:31" ht="15.75" x14ac:dyDescent="0.3">
      <c r="AE9632" s="71"/>
    </row>
    <row r="9633" spans="31:31" ht="15.75" x14ac:dyDescent="0.3">
      <c r="AE9633" s="71"/>
    </row>
    <row r="9634" spans="31:31" ht="15.75" x14ac:dyDescent="0.3">
      <c r="AE9634" s="71"/>
    </row>
    <row r="9635" spans="31:31" ht="15.75" x14ac:dyDescent="0.3">
      <c r="AE9635" s="71"/>
    </row>
    <row r="9636" spans="31:31" ht="15.75" x14ac:dyDescent="0.3">
      <c r="AE9636" s="71"/>
    </row>
    <row r="9637" spans="31:31" ht="15.75" x14ac:dyDescent="0.3">
      <c r="AE9637" s="71"/>
    </row>
    <row r="9638" spans="31:31" ht="15.75" x14ac:dyDescent="0.3">
      <c r="AE9638" s="71"/>
    </row>
    <row r="9639" spans="31:31" ht="15.75" x14ac:dyDescent="0.3">
      <c r="AE9639" s="71"/>
    </row>
    <row r="9640" spans="31:31" ht="15.75" x14ac:dyDescent="0.3">
      <c r="AE9640" s="71"/>
    </row>
    <row r="9641" spans="31:31" ht="15.75" x14ac:dyDescent="0.3">
      <c r="AE9641" s="71"/>
    </row>
    <row r="9642" spans="31:31" ht="15.75" x14ac:dyDescent="0.3">
      <c r="AE9642" s="71"/>
    </row>
    <row r="9643" spans="31:31" ht="15.75" x14ac:dyDescent="0.3">
      <c r="AE9643" s="71"/>
    </row>
    <row r="9644" spans="31:31" ht="15.75" x14ac:dyDescent="0.3">
      <c r="AE9644" s="71"/>
    </row>
    <row r="9645" spans="31:31" ht="15.75" x14ac:dyDescent="0.3">
      <c r="AE9645" s="71"/>
    </row>
    <row r="9646" spans="31:31" ht="15.75" x14ac:dyDescent="0.3">
      <c r="AE9646" s="71"/>
    </row>
    <row r="9647" spans="31:31" ht="15.75" x14ac:dyDescent="0.3">
      <c r="AE9647" s="71"/>
    </row>
    <row r="9648" spans="31:31" ht="15.75" x14ac:dyDescent="0.3">
      <c r="AE9648" s="71"/>
    </row>
    <row r="9649" spans="31:31" ht="15.75" x14ac:dyDescent="0.3">
      <c r="AE9649" s="71"/>
    </row>
    <row r="9650" spans="31:31" ht="15.75" x14ac:dyDescent="0.3">
      <c r="AE9650" s="71"/>
    </row>
    <row r="9651" spans="31:31" ht="15.75" x14ac:dyDescent="0.3">
      <c r="AE9651" s="71"/>
    </row>
    <row r="9652" spans="31:31" ht="15.75" x14ac:dyDescent="0.3">
      <c r="AE9652" s="71"/>
    </row>
    <row r="9653" spans="31:31" ht="15.75" x14ac:dyDescent="0.3">
      <c r="AE9653" s="71"/>
    </row>
    <row r="9654" spans="31:31" ht="15.75" x14ac:dyDescent="0.3">
      <c r="AE9654" s="71"/>
    </row>
    <row r="9655" spans="31:31" ht="15.75" x14ac:dyDescent="0.3">
      <c r="AE9655" s="71"/>
    </row>
    <row r="9656" spans="31:31" ht="15.75" x14ac:dyDescent="0.3">
      <c r="AE9656" s="71"/>
    </row>
    <row r="9657" spans="31:31" ht="15.75" x14ac:dyDescent="0.3">
      <c r="AE9657" s="71"/>
    </row>
    <row r="9658" spans="31:31" ht="15.75" x14ac:dyDescent="0.3">
      <c r="AE9658" s="71"/>
    </row>
    <row r="9659" spans="31:31" ht="15.75" x14ac:dyDescent="0.3">
      <c r="AE9659" s="71"/>
    </row>
    <row r="9660" spans="31:31" ht="15.75" x14ac:dyDescent="0.3">
      <c r="AE9660" s="71"/>
    </row>
    <row r="9661" spans="31:31" ht="15.75" x14ac:dyDescent="0.3">
      <c r="AE9661" s="71"/>
    </row>
    <row r="9662" spans="31:31" ht="15.75" x14ac:dyDescent="0.3">
      <c r="AE9662" s="71"/>
    </row>
    <row r="9663" spans="31:31" ht="15.75" x14ac:dyDescent="0.3">
      <c r="AE9663" s="71"/>
    </row>
    <row r="9664" spans="31:31" ht="15.75" x14ac:dyDescent="0.3">
      <c r="AE9664" s="71"/>
    </row>
    <row r="9665" spans="31:31" ht="15.75" x14ac:dyDescent="0.3">
      <c r="AE9665" s="71"/>
    </row>
    <row r="9666" spans="31:31" ht="15.75" x14ac:dyDescent="0.3">
      <c r="AE9666" s="71"/>
    </row>
    <row r="9667" spans="31:31" ht="15.75" x14ac:dyDescent="0.3">
      <c r="AE9667" s="71"/>
    </row>
    <row r="9668" spans="31:31" ht="15.75" x14ac:dyDescent="0.3">
      <c r="AE9668" s="71"/>
    </row>
    <row r="9669" spans="31:31" ht="15.75" x14ac:dyDescent="0.3">
      <c r="AE9669" s="71"/>
    </row>
    <row r="9670" spans="31:31" ht="15.75" x14ac:dyDescent="0.3">
      <c r="AE9670" s="71"/>
    </row>
    <row r="9671" spans="31:31" ht="15.75" x14ac:dyDescent="0.3">
      <c r="AE9671" s="71"/>
    </row>
    <row r="9672" spans="31:31" ht="15.75" x14ac:dyDescent="0.3">
      <c r="AE9672" s="71"/>
    </row>
    <row r="9673" spans="31:31" ht="15.75" x14ac:dyDescent="0.3">
      <c r="AE9673" s="71"/>
    </row>
    <row r="9674" spans="31:31" ht="15.75" x14ac:dyDescent="0.3">
      <c r="AE9674" s="71"/>
    </row>
    <row r="9675" spans="31:31" ht="15.75" x14ac:dyDescent="0.3">
      <c r="AE9675" s="71"/>
    </row>
    <row r="9676" spans="31:31" ht="15.75" x14ac:dyDescent="0.3">
      <c r="AE9676" s="71"/>
    </row>
    <row r="9677" spans="31:31" ht="15.75" x14ac:dyDescent="0.3">
      <c r="AE9677" s="71"/>
    </row>
    <row r="9678" spans="31:31" ht="15.75" x14ac:dyDescent="0.3">
      <c r="AE9678" s="71"/>
    </row>
    <row r="9679" spans="31:31" ht="15.75" x14ac:dyDescent="0.3">
      <c r="AE9679" s="71"/>
    </row>
    <row r="9680" spans="31:31" ht="15.75" x14ac:dyDescent="0.3">
      <c r="AE9680" s="71"/>
    </row>
    <row r="9681" spans="31:31" ht="15.75" x14ac:dyDescent="0.3">
      <c r="AE9681" s="71"/>
    </row>
    <row r="9682" spans="31:31" ht="15.75" x14ac:dyDescent="0.3">
      <c r="AE9682" s="71"/>
    </row>
    <row r="9683" spans="31:31" ht="15.75" x14ac:dyDescent="0.3">
      <c r="AE9683" s="71"/>
    </row>
    <row r="9684" spans="31:31" ht="15.75" x14ac:dyDescent="0.3">
      <c r="AE9684" s="71"/>
    </row>
    <row r="9685" spans="31:31" ht="15.75" x14ac:dyDescent="0.3">
      <c r="AE9685" s="71"/>
    </row>
    <row r="9686" spans="31:31" ht="15.75" x14ac:dyDescent="0.3">
      <c r="AE9686" s="71"/>
    </row>
    <row r="9687" spans="31:31" ht="15.75" x14ac:dyDescent="0.3">
      <c r="AE9687" s="71"/>
    </row>
    <row r="9688" spans="31:31" ht="15.75" x14ac:dyDescent="0.3">
      <c r="AE9688" s="71"/>
    </row>
    <row r="9689" spans="31:31" ht="15.75" x14ac:dyDescent="0.3">
      <c r="AE9689" s="71"/>
    </row>
    <row r="9690" spans="31:31" ht="15.75" x14ac:dyDescent="0.3">
      <c r="AE9690" s="71"/>
    </row>
    <row r="9691" spans="31:31" ht="15.75" x14ac:dyDescent="0.3">
      <c r="AE9691" s="71"/>
    </row>
    <row r="9692" spans="31:31" ht="15.75" x14ac:dyDescent="0.3">
      <c r="AE9692" s="71"/>
    </row>
    <row r="9693" spans="31:31" ht="15.75" x14ac:dyDescent="0.3">
      <c r="AE9693" s="71"/>
    </row>
    <row r="9694" spans="31:31" ht="15.75" x14ac:dyDescent="0.3">
      <c r="AE9694" s="71"/>
    </row>
    <row r="9695" spans="31:31" ht="15.75" x14ac:dyDescent="0.3">
      <c r="AE9695" s="71"/>
    </row>
    <row r="9696" spans="31:31" ht="15.75" x14ac:dyDescent="0.3">
      <c r="AE9696" s="71"/>
    </row>
    <row r="9697" spans="31:31" ht="15.75" x14ac:dyDescent="0.3">
      <c r="AE9697" s="71"/>
    </row>
    <row r="9698" spans="31:31" ht="15.75" x14ac:dyDescent="0.3">
      <c r="AE9698" s="71"/>
    </row>
    <row r="9699" spans="31:31" ht="15.75" x14ac:dyDescent="0.3">
      <c r="AE9699" s="71"/>
    </row>
    <row r="9700" spans="31:31" ht="15.75" x14ac:dyDescent="0.3">
      <c r="AE9700" s="71"/>
    </row>
    <row r="9701" spans="31:31" ht="15.75" x14ac:dyDescent="0.3">
      <c r="AE9701" s="71"/>
    </row>
    <row r="9702" spans="31:31" ht="15.75" x14ac:dyDescent="0.3">
      <c r="AE9702" s="71"/>
    </row>
    <row r="9703" spans="31:31" ht="15.75" x14ac:dyDescent="0.3">
      <c r="AE9703" s="71"/>
    </row>
    <row r="9704" spans="31:31" ht="15.75" x14ac:dyDescent="0.3">
      <c r="AE9704" s="71"/>
    </row>
    <row r="9705" spans="31:31" ht="15.75" x14ac:dyDescent="0.3">
      <c r="AE9705" s="71"/>
    </row>
    <row r="9706" spans="31:31" ht="15.75" x14ac:dyDescent="0.3">
      <c r="AE9706" s="71"/>
    </row>
    <row r="9707" spans="31:31" ht="15.75" x14ac:dyDescent="0.3">
      <c r="AE9707" s="71"/>
    </row>
    <row r="9708" spans="31:31" ht="15.75" x14ac:dyDescent="0.3">
      <c r="AE9708" s="71"/>
    </row>
    <row r="9709" spans="31:31" ht="15.75" x14ac:dyDescent="0.3">
      <c r="AE9709" s="71"/>
    </row>
    <row r="9710" spans="31:31" ht="15.75" x14ac:dyDescent="0.3">
      <c r="AE9710" s="71"/>
    </row>
    <row r="9711" spans="31:31" ht="15.75" x14ac:dyDescent="0.3">
      <c r="AE9711" s="71"/>
    </row>
    <row r="9712" spans="31:31" ht="15.75" x14ac:dyDescent="0.3">
      <c r="AE9712" s="71"/>
    </row>
    <row r="9713" spans="31:31" ht="15.75" x14ac:dyDescent="0.3">
      <c r="AE9713" s="71"/>
    </row>
    <row r="9714" spans="31:31" ht="15.75" x14ac:dyDescent="0.3">
      <c r="AE9714" s="71"/>
    </row>
    <row r="9715" spans="31:31" ht="15.75" x14ac:dyDescent="0.3">
      <c r="AE9715" s="71"/>
    </row>
    <row r="9716" spans="31:31" ht="15.75" x14ac:dyDescent="0.3">
      <c r="AE9716" s="71"/>
    </row>
    <row r="9717" spans="31:31" ht="15.75" x14ac:dyDescent="0.3">
      <c r="AE9717" s="71"/>
    </row>
    <row r="9718" spans="31:31" ht="15.75" x14ac:dyDescent="0.3">
      <c r="AE9718" s="71"/>
    </row>
    <row r="9719" spans="31:31" ht="15.75" x14ac:dyDescent="0.3">
      <c r="AE9719" s="71"/>
    </row>
    <row r="9720" spans="31:31" ht="15.75" x14ac:dyDescent="0.3">
      <c r="AE9720" s="71"/>
    </row>
    <row r="9721" spans="31:31" ht="15.75" x14ac:dyDescent="0.3">
      <c r="AE9721" s="71"/>
    </row>
    <row r="9722" spans="31:31" ht="15.75" x14ac:dyDescent="0.3">
      <c r="AE9722" s="71"/>
    </row>
    <row r="9723" spans="31:31" ht="15.75" x14ac:dyDescent="0.3">
      <c r="AE9723" s="71"/>
    </row>
    <row r="9724" spans="31:31" ht="15.75" x14ac:dyDescent="0.3">
      <c r="AE9724" s="71"/>
    </row>
    <row r="9725" spans="31:31" ht="15.75" x14ac:dyDescent="0.3">
      <c r="AE9725" s="71"/>
    </row>
    <row r="9726" spans="31:31" ht="15.75" x14ac:dyDescent="0.3">
      <c r="AE9726" s="71"/>
    </row>
    <row r="9727" spans="31:31" ht="15.75" x14ac:dyDescent="0.3">
      <c r="AE9727" s="71"/>
    </row>
    <row r="9728" spans="31:31" ht="15.75" x14ac:dyDescent="0.3">
      <c r="AE9728" s="71"/>
    </row>
    <row r="9729" spans="31:31" ht="15.75" x14ac:dyDescent="0.3">
      <c r="AE9729" s="71"/>
    </row>
    <row r="9730" spans="31:31" ht="15.75" x14ac:dyDescent="0.3">
      <c r="AE9730" s="71"/>
    </row>
    <row r="9731" spans="31:31" ht="15.75" x14ac:dyDescent="0.3">
      <c r="AE9731" s="71"/>
    </row>
    <row r="9732" spans="31:31" ht="15.75" x14ac:dyDescent="0.3">
      <c r="AE9732" s="71"/>
    </row>
    <row r="9733" spans="31:31" ht="15.75" x14ac:dyDescent="0.3">
      <c r="AE9733" s="71"/>
    </row>
    <row r="9734" spans="31:31" ht="15.75" x14ac:dyDescent="0.3">
      <c r="AE9734" s="71"/>
    </row>
    <row r="9735" spans="31:31" ht="15.75" x14ac:dyDescent="0.3">
      <c r="AE9735" s="71"/>
    </row>
    <row r="9736" spans="31:31" ht="15.75" x14ac:dyDescent="0.3">
      <c r="AE9736" s="71"/>
    </row>
    <row r="9737" spans="31:31" ht="15.75" x14ac:dyDescent="0.3">
      <c r="AE9737" s="71"/>
    </row>
    <row r="9738" spans="31:31" ht="15.75" x14ac:dyDescent="0.3">
      <c r="AE9738" s="71"/>
    </row>
    <row r="9739" spans="31:31" ht="15.75" x14ac:dyDescent="0.3">
      <c r="AE9739" s="71"/>
    </row>
    <row r="9740" spans="31:31" ht="15.75" x14ac:dyDescent="0.3">
      <c r="AE9740" s="71"/>
    </row>
    <row r="9741" spans="31:31" ht="15.75" x14ac:dyDescent="0.3">
      <c r="AE9741" s="71"/>
    </row>
    <row r="9742" spans="31:31" ht="15.75" x14ac:dyDescent="0.3">
      <c r="AE9742" s="71"/>
    </row>
    <row r="9743" spans="31:31" ht="15.75" x14ac:dyDescent="0.3">
      <c r="AE9743" s="71"/>
    </row>
    <row r="9744" spans="31:31" ht="15.75" x14ac:dyDescent="0.3">
      <c r="AE9744" s="71"/>
    </row>
    <row r="9745" spans="31:31" ht="15.75" x14ac:dyDescent="0.3">
      <c r="AE9745" s="71"/>
    </row>
    <row r="9746" spans="31:31" ht="15.75" x14ac:dyDescent="0.3">
      <c r="AE9746" s="71"/>
    </row>
    <row r="9747" spans="31:31" ht="15.75" x14ac:dyDescent="0.3">
      <c r="AE9747" s="71"/>
    </row>
    <row r="9748" spans="31:31" ht="15.75" x14ac:dyDescent="0.3">
      <c r="AE9748" s="71"/>
    </row>
    <row r="9749" spans="31:31" ht="15.75" x14ac:dyDescent="0.3">
      <c r="AE9749" s="71"/>
    </row>
    <row r="9750" spans="31:31" ht="15.75" x14ac:dyDescent="0.3">
      <c r="AE9750" s="71"/>
    </row>
    <row r="9751" spans="31:31" ht="15.75" x14ac:dyDescent="0.3">
      <c r="AE9751" s="71"/>
    </row>
    <row r="9752" spans="31:31" ht="15.75" x14ac:dyDescent="0.3">
      <c r="AE9752" s="71"/>
    </row>
    <row r="9753" spans="31:31" ht="15.75" x14ac:dyDescent="0.3">
      <c r="AE9753" s="71"/>
    </row>
    <row r="9754" spans="31:31" ht="15.75" x14ac:dyDescent="0.3">
      <c r="AE9754" s="71"/>
    </row>
    <row r="9755" spans="31:31" ht="15.75" x14ac:dyDescent="0.3">
      <c r="AE9755" s="71"/>
    </row>
    <row r="9756" spans="31:31" ht="15.75" x14ac:dyDescent="0.3">
      <c r="AE9756" s="71"/>
    </row>
    <row r="9757" spans="31:31" ht="15.75" x14ac:dyDescent="0.3">
      <c r="AE9757" s="71"/>
    </row>
    <row r="9758" spans="31:31" ht="15.75" x14ac:dyDescent="0.3">
      <c r="AE9758" s="71"/>
    </row>
    <row r="9759" spans="31:31" ht="15.75" x14ac:dyDescent="0.3">
      <c r="AE9759" s="71"/>
    </row>
    <row r="9760" spans="31:31" ht="15.75" x14ac:dyDescent="0.3">
      <c r="AE9760" s="71"/>
    </row>
    <row r="9761" spans="31:31" ht="15.75" x14ac:dyDescent="0.3">
      <c r="AE9761" s="71"/>
    </row>
    <row r="9762" spans="31:31" ht="15.75" x14ac:dyDescent="0.3">
      <c r="AE9762" s="71"/>
    </row>
    <row r="9763" spans="31:31" ht="15.75" x14ac:dyDescent="0.3">
      <c r="AE9763" s="71"/>
    </row>
    <row r="9764" spans="31:31" ht="15.75" x14ac:dyDescent="0.3">
      <c r="AE9764" s="71"/>
    </row>
    <row r="9765" spans="31:31" ht="15.75" x14ac:dyDescent="0.3">
      <c r="AE9765" s="71"/>
    </row>
    <row r="9766" spans="31:31" ht="15.75" x14ac:dyDescent="0.3">
      <c r="AE9766" s="71"/>
    </row>
    <row r="9767" spans="31:31" ht="15.75" x14ac:dyDescent="0.3">
      <c r="AE9767" s="71"/>
    </row>
    <row r="9768" spans="31:31" ht="15.75" x14ac:dyDescent="0.3">
      <c r="AE9768" s="71"/>
    </row>
    <row r="9769" spans="31:31" ht="15.75" x14ac:dyDescent="0.3">
      <c r="AE9769" s="71"/>
    </row>
    <row r="9770" spans="31:31" ht="15.75" x14ac:dyDescent="0.3">
      <c r="AE9770" s="71"/>
    </row>
    <row r="9771" spans="31:31" ht="15.75" x14ac:dyDescent="0.3">
      <c r="AE9771" s="71"/>
    </row>
    <row r="9772" spans="31:31" ht="15.75" x14ac:dyDescent="0.3">
      <c r="AE9772" s="71"/>
    </row>
    <row r="9773" spans="31:31" ht="15.75" x14ac:dyDescent="0.3">
      <c r="AE9773" s="71"/>
    </row>
    <row r="9774" spans="31:31" ht="15.75" x14ac:dyDescent="0.3">
      <c r="AE9774" s="71"/>
    </row>
    <row r="9775" spans="31:31" ht="15.75" x14ac:dyDescent="0.3">
      <c r="AE9775" s="71"/>
    </row>
    <row r="9776" spans="31:31" ht="15.75" x14ac:dyDescent="0.3">
      <c r="AE9776" s="71"/>
    </row>
    <row r="9777" spans="31:31" ht="15.75" x14ac:dyDescent="0.3">
      <c r="AE9777" s="71"/>
    </row>
    <row r="9778" spans="31:31" ht="15.75" x14ac:dyDescent="0.3">
      <c r="AE9778" s="71"/>
    </row>
    <row r="9779" spans="31:31" ht="15.75" x14ac:dyDescent="0.3">
      <c r="AE9779" s="71"/>
    </row>
    <row r="9780" spans="31:31" ht="15.75" x14ac:dyDescent="0.3">
      <c r="AE9780" s="71"/>
    </row>
    <row r="9781" spans="31:31" ht="15.75" x14ac:dyDescent="0.3">
      <c r="AE9781" s="71"/>
    </row>
    <row r="9782" spans="31:31" ht="15.75" x14ac:dyDescent="0.3">
      <c r="AE9782" s="71"/>
    </row>
    <row r="9783" spans="31:31" ht="15.75" x14ac:dyDescent="0.3">
      <c r="AE9783" s="71"/>
    </row>
    <row r="9784" spans="31:31" ht="15.75" x14ac:dyDescent="0.3">
      <c r="AE9784" s="71"/>
    </row>
    <row r="9785" spans="31:31" ht="15.75" x14ac:dyDescent="0.3">
      <c r="AE9785" s="71"/>
    </row>
    <row r="9786" spans="31:31" ht="15.75" x14ac:dyDescent="0.3">
      <c r="AE9786" s="71"/>
    </row>
    <row r="9787" spans="31:31" ht="15.75" x14ac:dyDescent="0.3">
      <c r="AE9787" s="71"/>
    </row>
    <row r="9788" spans="31:31" ht="15.75" x14ac:dyDescent="0.3">
      <c r="AE9788" s="71"/>
    </row>
    <row r="9789" spans="31:31" ht="15.75" x14ac:dyDescent="0.3">
      <c r="AE9789" s="71"/>
    </row>
    <row r="9790" spans="31:31" ht="15.75" x14ac:dyDescent="0.3">
      <c r="AE9790" s="71"/>
    </row>
    <row r="9791" spans="31:31" ht="15.75" x14ac:dyDescent="0.3">
      <c r="AE9791" s="71"/>
    </row>
    <row r="9792" spans="31:31" ht="15.75" x14ac:dyDescent="0.3">
      <c r="AE9792" s="71"/>
    </row>
    <row r="9793" spans="31:31" ht="15.75" x14ac:dyDescent="0.3">
      <c r="AE9793" s="71"/>
    </row>
    <row r="9794" spans="31:31" ht="15.75" x14ac:dyDescent="0.3">
      <c r="AE9794" s="71"/>
    </row>
    <row r="9795" spans="31:31" ht="15.75" x14ac:dyDescent="0.3">
      <c r="AE9795" s="71"/>
    </row>
    <row r="9796" spans="31:31" ht="15.75" x14ac:dyDescent="0.3">
      <c r="AE9796" s="71"/>
    </row>
    <row r="9797" spans="31:31" ht="15.75" x14ac:dyDescent="0.3">
      <c r="AE9797" s="71"/>
    </row>
    <row r="9798" spans="31:31" ht="15.75" x14ac:dyDescent="0.3">
      <c r="AE9798" s="71"/>
    </row>
    <row r="9799" spans="31:31" ht="15.75" x14ac:dyDescent="0.3">
      <c r="AE9799" s="71"/>
    </row>
    <row r="9800" spans="31:31" ht="15.75" x14ac:dyDescent="0.3">
      <c r="AE9800" s="71"/>
    </row>
    <row r="9801" spans="31:31" ht="15.75" x14ac:dyDescent="0.3">
      <c r="AE9801" s="71"/>
    </row>
    <row r="9802" spans="31:31" ht="15.75" x14ac:dyDescent="0.3">
      <c r="AE9802" s="71"/>
    </row>
    <row r="9803" spans="31:31" ht="15.75" x14ac:dyDescent="0.3">
      <c r="AE9803" s="71"/>
    </row>
    <row r="9804" spans="31:31" ht="15.75" x14ac:dyDescent="0.3">
      <c r="AE9804" s="71"/>
    </row>
    <row r="9805" spans="31:31" ht="15.75" x14ac:dyDescent="0.3">
      <c r="AE9805" s="71"/>
    </row>
    <row r="9806" spans="31:31" ht="15.75" x14ac:dyDescent="0.3">
      <c r="AE9806" s="71"/>
    </row>
    <row r="9807" spans="31:31" ht="15.75" x14ac:dyDescent="0.3">
      <c r="AE9807" s="71"/>
    </row>
    <row r="9808" spans="31:31" ht="15.75" x14ac:dyDescent="0.3">
      <c r="AE9808" s="71"/>
    </row>
    <row r="9809" spans="31:31" ht="15.75" x14ac:dyDescent="0.3">
      <c r="AE9809" s="71"/>
    </row>
    <row r="9810" spans="31:31" ht="15.75" x14ac:dyDescent="0.3">
      <c r="AE9810" s="71"/>
    </row>
    <row r="9811" spans="31:31" ht="15.75" x14ac:dyDescent="0.3">
      <c r="AE9811" s="71"/>
    </row>
    <row r="9812" spans="31:31" ht="15.75" x14ac:dyDescent="0.3">
      <c r="AE9812" s="71"/>
    </row>
    <row r="9813" spans="31:31" ht="15.75" x14ac:dyDescent="0.3">
      <c r="AE9813" s="71"/>
    </row>
    <row r="9814" spans="31:31" ht="15.75" x14ac:dyDescent="0.3">
      <c r="AE9814" s="71"/>
    </row>
    <row r="9815" spans="31:31" ht="15.75" x14ac:dyDescent="0.3">
      <c r="AE9815" s="71"/>
    </row>
    <row r="9816" spans="31:31" ht="15.75" x14ac:dyDescent="0.3">
      <c r="AE9816" s="71"/>
    </row>
    <row r="9817" spans="31:31" ht="15.75" x14ac:dyDescent="0.3">
      <c r="AE9817" s="71"/>
    </row>
    <row r="9818" spans="31:31" ht="15.75" x14ac:dyDescent="0.3">
      <c r="AE9818" s="71"/>
    </row>
    <row r="9819" spans="31:31" ht="15.75" x14ac:dyDescent="0.3">
      <c r="AE9819" s="71"/>
    </row>
    <row r="9820" spans="31:31" ht="15.75" x14ac:dyDescent="0.3">
      <c r="AE9820" s="71"/>
    </row>
    <row r="9821" spans="31:31" ht="15.75" x14ac:dyDescent="0.3">
      <c r="AE9821" s="71"/>
    </row>
    <row r="9822" spans="31:31" ht="15.75" x14ac:dyDescent="0.3">
      <c r="AE9822" s="71"/>
    </row>
    <row r="9823" spans="31:31" ht="15.75" x14ac:dyDescent="0.3">
      <c r="AE9823" s="71"/>
    </row>
    <row r="9824" spans="31:31" ht="15.75" x14ac:dyDescent="0.3">
      <c r="AE9824" s="71"/>
    </row>
    <row r="9825" spans="31:31" ht="15.75" x14ac:dyDescent="0.3">
      <c r="AE9825" s="71"/>
    </row>
    <row r="9826" spans="31:31" ht="15.75" x14ac:dyDescent="0.3">
      <c r="AE9826" s="71"/>
    </row>
    <row r="9827" spans="31:31" ht="15.75" x14ac:dyDescent="0.3">
      <c r="AE9827" s="71"/>
    </row>
    <row r="9828" spans="31:31" ht="15.75" x14ac:dyDescent="0.3">
      <c r="AE9828" s="71"/>
    </row>
    <row r="9829" spans="31:31" ht="15.75" x14ac:dyDescent="0.3">
      <c r="AE9829" s="71"/>
    </row>
    <row r="9830" spans="31:31" ht="15.75" x14ac:dyDescent="0.3">
      <c r="AE9830" s="71"/>
    </row>
    <row r="9831" spans="31:31" ht="15.75" x14ac:dyDescent="0.3">
      <c r="AE9831" s="71"/>
    </row>
    <row r="9832" spans="31:31" ht="15.75" x14ac:dyDescent="0.3">
      <c r="AE9832" s="71"/>
    </row>
    <row r="9833" spans="31:31" ht="15.75" x14ac:dyDescent="0.3">
      <c r="AE9833" s="71"/>
    </row>
    <row r="9834" spans="31:31" ht="15.75" x14ac:dyDescent="0.3">
      <c r="AE9834" s="71"/>
    </row>
    <row r="9835" spans="31:31" ht="15.75" x14ac:dyDescent="0.3">
      <c r="AE9835" s="71"/>
    </row>
    <row r="9836" spans="31:31" ht="15.75" x14ac:dyDescent="0.3">
      <c r="AE9836" s="71"/>
    </row>
    <row r="9837" spans="31:31" ht="15.75" x14ac:dyDescent="0.3">
      <c r="AE9837" s="71"/>
    </row>
    <row r="9838" spans="31:31" ht="15.75" x14ac:dyDescent="0.3">
      <c r="AE9838" s="71"/>
    </row>
    <row r="9839" spans="31:31" ht="15.75" x14ac:dyDescent="0.3">
      <c r="AE9839" s="71"/>
    </row>
    <row r="9840" spans="31:31" ht="15.75" x14ac:dyDescent="0.3">
      <c r="AE9840" s="71"/>
    </row>
    <row r="9841" spans="31:31" ht="15.75" x14ac:dyDescent="0.3">
      <c r="AE9841" s="71"/>
    </row>
    <row r="9842" spans="31:31" ht="15.75" x14ac:dyDescent="0.3">
      <c r="AE9842" s="71"/>
    </row>
    <row r="9843" spans="31:31" ht="15.75" x14ac:dyDescent="0.3">
      <c r="AE9843" s="71"/>
    </row>
    <row r="9844" spans="31:31" ht="15.75" x14ac:dyDescent="0.3">
      <c r="AE9844" s="71"/>
    </row>
    <row r="9845" spans="31:31" ht="15.75" x14ac:dyDescent="0.3">
      <c r="AE9845" s="71"/>
    </row>
    <row r="9846" spans="31:31" ht="15.75" x14ac:dyDescent="0.3">
      <c r="AE9846" s="71"/>
    </row>
    <row r="9847" spans="31:31" ht="15.75" x14ac:dyDescent="0.3">
      <c r="AE9847" s="71"/>
    </row>
    <row r="9848" spans="31:31" ht="15.75" x14ac:dyDescent="0.3">
      <c r="AE9848" s="71"/>
    </row>
    <row r="9849" spans="31:31" ht="15.75" x14ac:dyDescent="0.3">
      <c r="AE9849" s="71"/>
    </row>
    <row r="9850" spans="31:31" ht="15.75" x14ac:dyDescent="0.3">
      <c r="AE9850" s="71"/>
    </row>
    <row r="9851" spans="31:31" ht="15.75" x14ac:dyDescent="0.3">
      <c r="AE9851" s="71"/>
    </row>
    <row r="9852" spans="31:31" ht="15.75" x14ac:dyDescent="0.3">
      <c r="AE9852" s="71"/>
    </row>
    <row r="9853" spans="31:31" ht="15.75" x14ac:dyDescent="0.3">
      <c r="AE9853" s="71"/>
    </row>
    <row r="9854" spans="31:31" ht="15.75" x14ac:dyDescent="0.3">
      <c r="AE9854" s="71"/>
    </row>
    <row r="9855" spans="31:31" ht="15.75" x14ac:dyDescent="0.3">
      <c r="AE9855" s="71"/>
    </row>
    <row r="9856" spans="31:31" ht="15.75" x14ac:dyDescent="0.3">
      <c r="AE9856" s="71"/>
    </row>
    <row r="9857" spans="31:31" ht="15.75" x14ac:dyDescent="0.3">
      <c r="AE9857" s="71"/>
    </row>
    <row r="9858" spans="31:31" ht="15.75" x14ac:dyDescent="0.3">
      <c r="AE9858" s="71"/>
    </row>
    <row r="9859" spans="31:31" ht="15.75" x14ac:dyDescent="0.3">
      <c r="AE9859" s="71"/>
    </row>
    <row r="9860" spans="31:31" ht="15.75" x14ac:dyDescent="0.3">
      <c r="AE9860" s="71"/>
    </row>
    <row r="9861" spans="31:31" ht="15.75" x14ac:dyDescent="0.3">
      <c r="AE9861" s="71"/>
    </row>
    <row r="9862" spans="31:31" ht="15.75" x14ac:dyDescent="0.3">
      <c r="AE9862" s="71"/>
    </row>
    <row r="9863" spans="31:31" ht="15.75" x14ac:dyDescent="0.3">
      <c r="AE9863" s="71"/>
    </row>
    <row r="9864" spans="31:31" ht="15.75" x14ac:dyDescent="0.3">
      <c r="AE9864" s="71"/>
    </row>
    <row r="9865" spans="31:31" ht="15.75" x14ac:dyDescent="0.3">
      <c r="AE9865" s="71"/>
    </row>
    <row r="9866" spans="31:31" ht="15.75" x14ac:dyDescent="0.3">
      <c r="AE9866" s="71"/>
    </row>
    <row r="9867" spans="31:31" ht="15.75" x14ac:dyDescent="0.3">
      <c r="AE9867" s="71"/>
    </row>
    <row r="9868" spans="31:31" ht="15.75" x14ac:dyDescent="0.3">
      <c r="AE9868" s="71"/>
    </row>
    <row r="9869" spans="31:31" ht="15.75" x14ac:dyDescent="0.3">
      <c r="AE9869" s="71"/>
    </row>
    <row r="9870" spans="31:31" ht="15.75" x14ac:dyDescent="0.3">
      <c r="AE9870" s="71"/>
    </row>
    <row r="9871" spans="31:31" ht="15.75" x14ac:dyDescent="0.3">
      <c r="AE9871" s="71"/>
    </row>
    <row r="9872" spans="31:31" ht="15.75" x14ac:dyDescent="0.3">
      <c r="AE9872" s="71"/>
    </row>
    <row r="9873" spans="31:31" ht="15.75" x14ac:dyDescent="0.3">
      <c r="AE9873" s="71"/>
    </row>
    <row r="9874" spans="31:31" ht="15.75" x14ac:dyDescent="0.3">
      <c r="AE9874" s="71"/>
    </row>
    <row r="9875" spans="31:31" ht="15.75" x14ac:dyDescent="0.3">
      <c r="AE9875" s="71"/>
    </row>
    <row r="9876" spans="31:31" ht="15.75" x14ac:dyDescent="0.3">
      <c r="AE9876" s="71"/>
    </row>
    <row r="9877" spans="31:31" ht="15.75" x14ac:dyDescent="0.3">
      <c r="AE9877" s="71"/>
    </row>
    <row r="9878" spans="31:31" ht="15.75" x14ac:dyDescent="0.3">
      <c r="AE9878" s="71"/>
    </row>
    <row r="9879" spans="31:31" ht="15.75" x14ac:dyDescent="0.3">
      <c r="AE9879" s="71"/>
    </row>
    <row r="9880" spans="31:31" ht="15.75" x14ac:dyDescent="0.3">
      <c r="AE9880" s="71"/>
    </row>
    <row r="9881" spans="31:31" ht="15.75" x14ac:dyDescent="0.3">
      <c r="AE9881" s="71"/>
    </row>
    <row r="9882" spans="31:31" ht="15.75" x14ac:dyDescent="0.3">
      <c r="AE9882" s="71"/>
    </row>
    <row r="9883" spans="31:31" ht="15.75" x14ac:dyDescent="0.3">
      <c r="AE9883" s="71"/>
    </row>
    <row r="9884" spans="31:31" ht="15.75" x14ac:dyDescent="0.3">
      <c r="AE9884" s="71"/>
    </row>
    <row r="9885" spans="31:31" ht="15.75" x14ac:dyDescent="0.3">
      <c r="AE9885" s="71"/>
    </row>
    <row r="9886" spans="31:31" ht="15.75" x14ac:dyDescent="0.3">
      <c r="AE9886" s="71"/>
    </row>
    <row r="9887" spans="31:31" ht="15.75" x14ac:dyDescent="0.3">
      <c r="AE9887" s="71"/>
    </row>
    <row r="9888" spans="31:31" ht="15.75" x14ac:dyDescent="0.3">
      <c r="AE9888" s="71"/>
    </row>
    <row r="9889" spans="31:31" ht="15.75" x14ac:dyDescent="0.3">
      <c r="AE9889" s="71"/>
    </row>
    <row r="9890" spans="31:31" ht="15.75" x14ac:dyDescent="0.3">
      <c r="AE9890" s="71"/>
    </row>
    <row r="9891" spans="31:31" ht="15.75" x14ac:dyDescent="0.3">
      <c r="AE9891" s="71"/>
    </row>
    <row r="9892" spans="31:31" ht="15.75" x14ac:dyDescent="0.3">
      <c r="AE9892" s="71"/>
    </row>
    <row r="9893" spans="31:31" ht="15.75" x14ac:dyDescent="0.3">
      <c r="AE9893" s="71"/>
    </row>
    <row r="9894" spans="31:31" ht="15.75" x14ac:dyDescent="0.3">
      <c r="AE9894" s="71"/>
    </row>
    <row r="9895" spans="31:31" ht="15.75" x14ac:dyDescent="0.3">
      <c r="AE9895" s="71"/>
    </row>
    <row r="9896" spans="31:31" ht="15.75" x14ac:dyDescent="0.3">
      <c r="AE9896" s="71"/>
    </row>
    <row r="9897" spans="31:31" ht="15.75" x14ac:dyDescent="0.3">
      <c r="AE9897" s="71"/>
    </row>
    <row r="9898" spans="31:31" ht="15.75" x14ac:dyDescent="0.3">
      <c r="AE9898" s="71"/>
    </row>
    <row r="9899" spans="31:31" ht="15.75" x14ac:dyDescent="0.3">
      <c r="AE9899" s="71"/>
    </row>
    <row r="9900" spans="31:31" ht="15.75" x14ac:dyDescent="0.3">
      <c r="AE9900" s="71"/>
    </row>
    <row r="9901" spans="31:31" ht="15.75" x14ac:dyDescent="0.3">
      <c r="AE9901" s="71"/>
    </row>
    <row r="9902" spans="31:31" ht="15.75" x14ac:dyDescent="0.3">
      <c r="AE9902" s="71"/>
    </row>
    <row r="9903" spans="31:31" ht="15.75" x14ac:dyDescent="0.3">
      <c r="AE9903" s="71"/>
    </row>
    <row r="9904" spans="31:31" ht="15.75" x14ac:dyDescent="0.3">
      <c r="AE9904" s="71"/>
    </row>
    <row r="9905" spans="31:31" ht="15.75" x14ac:dyDescent="0.3">
      <c r="AE9905" s="71"/>
    </row>
    <row r="9906" spans="31:31" ht="15.75" x14ac:dyDescent="0.3">
      <c r="AE9906" s="71"/>
    </row>
    <row r="9907" spans="31:31" ht="15.75" x14ac:dyDescent="0.3">
      <c r="AE9907" s="71"/>
    </row>
    <row r="9908" spans="31:31" ht="15.75" x14ac:dyDescent="0.3">
      <c r="AE9908" s="71"/>
    </row>
    <row r="9909" spans="31:31" ht="15.75" x14ac:dyDescent="0.3">
      <c r="AE9909" s="71"/>
    </row>
    <row r="9910" spans="31:31" ht="15.75" x14ac:dyDescent="0.3">
      <c r="AE9910" s="71"/>
    </row>
    <row r="9911" spans="31:31" ht="15.75" x14ac:dyDescent="0.3">
      <c r="AE9911" s="71"/>
    </row>
    <row r="9912" spans="31:31" ht="15.75" x14ac:dyDescent="0.3">
      <c r="AE9912" s="71"/>
    </row>
    <row r="9913" spans="31:31" ht="15.75" x14ac:dyDescent="0.3">
      <c r="AE9913" s="71"/>
    </row>
    <row r="9914" spans="31:31" ht="15.75" x14ac:dyDescent="0.3">
      <c r="AE9914" s="71"/>
    </row>
    <row r="9915" spans="31:31" ht="15.75" x14ac:dyDescent="0.3">
      <c r="AE9915" s="71"/>
    </row>
    <row r="9916" spans="31:31" ht="15.75" x14ac:dyDescent="0.3">
      <c r="AE9916" s="71"/>
    </row>
    <row r="9917" spans="31:31" ht="15.75" x14ac:dyDescent="0.3">
      <c r="AE9917" s="71"/>
    </row>
    <row r="9918" spans="31:31" ht="15.75" x14ac:dyDescent="0.3">
      <c r="AE9918" s="71"/>
    </row>
    <row r="9919" spans="31:31" ht="15.75" x14ac:dyDescent="0.3">
      <c r="AE9919" s="71"/>
    </row>
    <row r="9920" spans="31:31" ht="15.75" x14ac:dyDescent="0.3">
      <c r="AE9920" s="71"/>
    </row>
    <row r="9921" spans="31:31" ht="15.75" x14ac:dyDescent="0.3">
      <c r="AE9921" s="71"/>
    </row>
    <row r="9922" spans="31:31" ht="15.75" x14ac:dyDescent="0.3">
      <c r="AE9922" s="71"/>
    </row>
    <row r="9923" spans="31:31" ht="15.75" x14ac:dyDescent="0.3">
      <c r="AE9923" s="71"/>
    </row>
    <row r="9924" spans="31:31" ht="15.75" x14ac:dyDescent="0.3">
      <c r="AE9924" s="71"/>
    </row>
    <row r="9925" spans="31:31" ht="15.75" x14ac:dyDescent="0.3">
      <c r="AE9925" s="71"/>
    </row>
    <row r="9926" spans="31:31" ht="15.75" x14ac:dyDescent="0.3">
      <c r="AE9926" s="71"/>
    </row>
    <row r="9927" spans="31:31" ht="15.75" x14ac:dyDescent="0.3">
      <c r="AE9927" s="71"/>
    </row>
    <row r="9928" spans="31:31" ht="15.75" x14ac:dyDescent="0.3">
      <c r="AE9928" s="71"/>
    </row>
    <row r="9929" spans="31:31" ht="15.75" x14ac:dyDescent="0.3">
      <c r="AE9929" s="71"/>
    </row>
    <row r="9930" spans="31:31" ht="15.75" x14ac:dyDescent="0.3">
      <c r="AE9930" s="71"/>
    </row>
    <row r="9931" spans="31:31" ht="15.75" x14ac:dyDescent="0.3">
      <c r="AE9931" s="71"/>
    </row>
    <row r="9932" spans="31:31" ht="15.75" x14ac:dyDescent="0.3">
      <c r="AE9932" s="71"/>
    </row>
    <row r="9933" spans="31:31" ht="15.75" x14ac:dyDescent="0.3">
      <c r="AE9933" s="71"/>
    </row>
    <row r="9934" spans="31:31" ht="15.75" x14ac:dyDescent="0.3">
      <c r="AE9934" s="71"/>
    </row>
    <row r="9935" spans="31:31" ht="15.75" x14ac:dyDescent="0.3">
      <c r="AE9935" s="71"/>
    </row>
    <row r="9936" spans="31:31" ht="15.75" x14ac:dyDescent="0.3">
      <c r="AE9936" s="71"/>
    </row>
    <row r="9937" spans="31:31" ht="15.75" x14ac:dyDescent="0.3">
      <c r="AE9937" s="71"/>
    </row>
    <row r="9938" spans="31:31" ht="15.75" x14ac:dyDescent="0.3">
      <c r="AE9938" s="71"/>
    </row>
    <row r="9939" spans="31:31" ht="15.75" x14ac:dyDescent="0.3">
      <c r="AE9939" s="71"/>
    </row>
    <row r="9940" spans="31:31" ht="15.75" x14ac:dyDescent="0.3">
      <c r="AE9940" s="71"/>
    </row>
    <row r="9941" spans="31:31" ht="15.75" x14ac:dyDescent="0.3">
      <c r="AE9941" s="71"/>
    </row>
    <row r="9942" spans="31:31" ht="15.75" x14ac:dyDescent="0.3">
      <c r="AE9942" s="71"/>
    </row>
    <row r="9943" spans="31:31" ht="15.75" x14ac:dyDescent="0.3">
      <c r="AE9943" s="71"/>
    </row>
    <row r="9944" spans="31:31" ht="15.75" x14ac:dyDescent="0.3">
      <c r="AE9944" s="71"/>
    </row>
    <row r="9945" spans="31:31" ht="15.75" x14ac:dyDescent="0.3">
      <c r="AE9945" s="71"/>
    </row>
    <row r="9946" spans="31:31" ht="15.75" x14ac:dyDescent="0.3">
      <c r="AE9946" s="71"/>
    </row>
    <row r="9947" spans="31:31" ht="15.75" x14ac:dyDescent="0.3">
      <c r="AE9947" s="71"/>
    </row>
    <row r="9948" spans="31:31" ht="15.75" x14ac:dyDescent="0.3">
      <c r="AE9948" s="71"/>
    </row>
    <row r="9949" spans="31:31" ht="15.75" x14ac:dyDescent="0.3">
      <c r="AE9949" s="71"/>
    </row>
    <row r="9950" spans="31:31" ht="15.75" x14ac:dyDescent="0.3">
      <c r="AE9950" s="71"/>
    </row>
    <row r="9951" spans="31:31" ht="15.75" x14ac:dyDescent="0.3">
      <c r="AE9951" s="71"/>
    </row>
    <row r="9952" spans="31:31" ht="15.75" x14ac:dyDescent="0.3">
      <c r="AE9952" s="71"/>
    </row>
    <row r="9953" spans="31:31" ht="15.75" x14ac:dyDescent="0.3">
      <c r="AE9953" s="71"/>
    </row>
    <row r="9954" spans="31:31" ht="15.75" x14ac:dyDescent="0.3">
      <c r="AE9954" s="71"/>
    </row>
    <row r="9955" spans="31:31" ht="15.75" x14ac:dyDescent="0.3">
      <c r="AE9955" s="71"/>
    </row>
    <row r="9956" spans="31:31" ht="15.75" x14ac:dyDescent="0.3">
      <c r="AE9956" s="71"/>
    </row>
    <row r="9957" spans="31:31" ht="15.75" x14ac:dyDescent="0.3">
      <c r="AE9957" s="71"/>
    </row>
    <row r="9958" spans="31:31" ht="15.75" x14ac:dyDescent="0.3">
      <c r="AE9958" s="71"/>
    </row>
    <row r="9959" spans="31:31" ht="15.75" x14ac:dyDescent="0.3">
      <c r="AE9959" s="71"/>
    </row>
    <row r="9960" spans="31:31" ht="15.75" x14ac:dyDescent="0.3">
      <c r="AE9960" s="71"/>
    </row>
    <row r="9961" spans="31:31" ht="15.75" x14ac:dyDescent="0.3">
      <c r="AE9961" s="71"/>
    </row>
    <row r="9962" spans="31:31" ht="15.75" x14ac:dyDescent="0.3">
      <c r="AE9962" s="71"/>
    </row>
    <row r="9963" spans="31:31" ht="15.75" x14ac:dyDescent="0.3">
      <c r="AE9963" s="71"/>
    </row>
    <row r="9964" spans="31:31" ht="15.75" x14ac:dyDescent="0.3">
      <c r="AE9964" s="71"/>
    </row>
    <row r="9965" spans="31:31" ht="15.75" x14ac:dyDescent="0.3">
      <c r="AE9965" s="71"/>
    </row>
    <row r="9966" spans="31:31" ht="15.75" x14ac:dyDescent="0.3">
      <c r="AE9966" s="71"/>
    </row>
    <row r="9967" spans="31:31" ht="15.75" x14ac:dyDescent="0.3">
      <c r="AE9967" s="71"/>
    </row>
    <row r="9968" spans="31:31" ht="15.75" x14ac:dyDescent="0.3">
      <c r="AE9968" s="71"/>
    </row>
    <row r="9969" spans="31:31" ht="15.75" x14ac:dyDescent="0.3">
      <c r="AE9969" s="71"/>
    </row>
    <row r="9970" spans="31:31" ht="15.75" x14ac:dyDescent="0.3">
      <c r="AE9970" s="71"/>
    </row>
    <row r="9971" spans="31:31" ht="15.75" x14ac:dyDescent="0.3">
      <c r="AE9971" s="71"/>
    </row>
    <row r="9972" spans="31:31" ht="15.75" x14ac:dyDescent="0.3">
      <c r="AE9972" s="71"/>
    </row>
    <row r="9973" spans="31:31" ht="15.75" x14ac:dyDescent="0.3">
      <c r="AE9973" s="71"/>
    </row>
    <row r="9974" spans="31:31" ht="15.75" x14ac:dyDescent="0.3">
      <c r="AE9974" s="71"/>
    </row>
    <row r="9975" spans="31:31" ht="15.75" x14ac:dyDescent="0.3">
      <c r="AE9975" s="71"/>
    </row>
    <row r="9976" spans="31:31" ht="15.75" x14ac:dyDescent="0.3">
      <c r="AE9976" s="71"/>
    </row>
    <row r="9977" spans="31:31" ht="15.75" x14ac:dyDescent="0.3">
      <c r="AE9977" s="71"/>
    </row>
    <row r="9978" spans="31:31" ht="15.75" x14ac:dyDescent="0.3">
      <c r="AE9978" s="71"/>
    </row>
    <row r="9979" spans="31:31" ht="15.75" x14ac:dyDescent="0.3">
      <c r="AE9979" s="71"/>
    </row>
    <row r="9980" spans="31:31" ht="15.75" x14ac:dyDescent="0.3">
      <c r="AE9980" s="71"/>
    </row>
    <row r="9981" spans="31:31" ht="15.75" x14ac:dyDescent="0.3">
      <c r="AE9981" s="71"/>
    </row>
    <row r="9982" spans="31:31" ht="15.75" x14ac:dyDescent="0.3">
      <c r="AE9982" s="71"/>
    </row>
    <row r="9983" spans="31:31" ht="15.75" x14ac:dyDescent="0.3">
      <c r="AE9983" s="71"/>
    </row>
    <row r="9984" spans="31:31" ht="15.75" x14ac:dyDescent="0.3">
      <c r="AE9984" s="71"/>
    </row>
    <row r="9985" spans="31:31" ht="15.75" x14ac:dyDescent="0.3">
      <c r="AE9985" s="71"/>
    </row>
    <row r="9986" spans="31:31" ht="15.75" x14ac:dyDescent="0.3">
      <c r="AE9986" s="71"/>
    </row>
    <row r="9987" spans="31:31" ht="15.75" x14ac:dyDescent="0.3">
      <c r="AE9987" s="71"/>
    </row>
    <row r="9988" spans="31:31" ht="15.75" x14ac:dyDescent="0.3">
      <c r="AE9988" s="71"/>
    </row>
    <row r="9989" spans="31:31" ht="15.75" x14ac:dyDescent="0.3">
      <c r="AE9989" s="71"/>
    </row>
    <row r="9990" spans="31:31" ht="15.75" x14ac:dyDescent="0.3">
      <c r="AE9990" s="71"/>
    </row>
    <row r="9991" spans="31:31" ht="15.75" x14ac:dyDescent="0.3">
      <c r="AE9991" s="71"/>
    </row>
    <row r="9992" spans="31:31" ht="15.75" x14ac:dyDescent="0.3">
      <c r="AE9992" s="71"/>
    </row>
    <row r="9993" spans="31:31" ht="15.75" x14ac:dyDescent="0.3">
      <c r="AE9993" s="71"/>
    </row>
    <row r="9994" spans="31:31" ht="15.75" x14ac:dyDescent="0.3">
      <c r="AE9994" s="71"/>
    </row>
    <row r="9995" spans="31:31" ht="15.75" x14ac:dyDescent="0.3">
      <c r="AE9995" s="71"/>
    </row>
    <row r="9996" spans="31:31" ht="15.75" x14ac:dyDescent="0.3">
      <c r="AE9996" s="71"/>
    </row>
    <row r="9997" spans="31:31" ht="15.75" x14ac:dyDescent="0.3">
      <c r="AE9997" s="71"/>
    </row>
    <row r="9998" spans="31:31" ht="15.75" x14ac:dyDescent="0.3">
      <c r="AE9998" s="71"/>
    </row>
    <row r="9999" spans="31:31" ht="15.75" x14ac:dyDescent="0.3">
      <c r="AE9999" s="71"/>
    </row>
    <row r="10000" spans="31:31" ht="15.75" x14ac:dyDescent="0.3">
      <c r="AE10000" s="71"/>
    </row>
    <row r="10001" spans="31:31" ht="15.75" x14ac:dyDescent="0.3">
      <c r="AE10001" s="71"/>
    </row>
    <row r="10002" spans="31:31" ht="15.75" x14ac:dyDescent="0.3">
      <c r="AE10002" s="71"/>
    </row>
    <row r="10003" spans="31:31" ht="15.75" x14ac:dyDescent="0.3">
      <c r="AE10003" s="71"/>
    </row>
    <row r="10004" spans="31:31" ht="15.75" x14ac:dyDescent="0.3">
      <c r="AE10004" s="71"/>
    </row>
    <row r="10005" spans="31:31" ht="15.75" x14ac:dyDescent="0.3">
      <c r="AE10005" s="71"/>
    </row>
    <row r="10006" spans="31:31" ht="15.75" x14ac:dyDescent="0.3">
      <c r="AE10006" s="71"/>
    </row>
    <row r="10007" spans="31:31" ht="15.75" x14ac:dyDescent="0.3">
      <c r="AE10007" s="71"/>
    </row>
    <row r="10008" spans="31:31" ht="15.75" x14ac:dyDescent="0.3">
      <c r="AE10008" s="71"/>
    </row>
    <row r="10009" spans="31:31" ht="15.75" x14ac:dyDescent="0.3">
      <c r="AE10009" s="71"/>
    </row>
    <row r="10010" spans="31:31" ht="15.75" x14ac:dyDescent="0.3">
      <c r="AE10010" s="71"/>
    </row>
    <row r="10011" spans="31:31" ht="15.75" x14ac:dyDescent="0.3">
      <c r="AE10011" s="71"/>
    </row>
    <row r="10012" spans="31:31" ht="15.75" x14ac:dyDescent="0.3">
      <c r="AE10012" s="71"/>
    </row>
    <row r="10013" spans="31:31" ht="15.75" x14ac:dyDescent="0.3">
      <c r="AE10013" s="71"/>
    </row>
    <row r="10014" spans="31:31" ht="15.75" x14ac:dyDescent="0.3">
      <c r="AE10014" s="71"/>
    </row>
    <row r="10015" spans="31:31" ht="15.75" x14ac:dyDescent="0.3">
      <c r="AE10015" s="71"/>
    </row>
    <row r="10016" spans="31:31" ht="15.75" x14ac:dyDescent="0.3">
      <c r="AE10016" s="71"/>
    </row>
    <row r="10017" spans="31:31" ht="15.75" x14ac:dyDescent="0.3">
      <c r="AE10017" s="71"/>
    </row>
    <row r="10018" spans="31:31" ht="15.75" x14ac:dyDescent="0.3">
      <c r="AE10018" s="71"/>
    </row>
    <row r="10019" spans="31:31" ht="15.75" x14ac:dyDescent="0.3">
      <c r="AE10019" s="71"/>
    </row>
    <row r="10020" spans="31:31" ht="15.75" x14ac:dyDescent="0.3">
      <c r="AE10020" s="71"/>
    </row>
    <row r="10021" spans="31:31" ht="15.75" x14ac:dyDescent="0.3">
      <c r="AE10021" s="71"/>
    </row>
    <row r="10022" spans="31:31" ht="15.75" x14ac:dyDescent="0.3">
      <c r="AE10022" s="71"/>
    </row>
    <row r="10023" spans="31:31" ht="15.75" x14ac:dyDescent="0.3">
      <c r="AE10023" s="71"/>
    </row>
    <row r="10024" spans="31:31" ht="15.75" x14ac:dyDescent="0.3">
      <c r="AE10024" s="71"/>
    </row>
    <row r="10025" spans="31:31" ht="15.75" x14ac:dyDescent="0.3">
      <c r="AE10025" s="71"/>
    </row>
    <row r="10026" spans="31:31" ht="15.75" x14ac:dyDescent="0.3">
      <c r="AE10026" s="71"/>
    </row>
    <row r="10027" spans="31:31" ht="15.75" x14ac:dyDescent="0.3">
      <c r="AE10027" s="71"/>
    </row>
    <row r="10028" spans="31:31" ht="15.75" x14ac:dyDescent="0.3">
      <c r="AE10028" s="71"/>
    </row>
    <row r="10029" spans="31:31" ht="15.75" x14ac:dyDescent="0.3">
      <c r="AE10029" s="71"/>
    </row>
    <row r="10030" spans="31:31" ht="15.75" x14ac:dyDescent="0.3">
      <c r="AE10030" s="71"/>
    </row>
    <row r="10031" spans="31:31" ht="15.75" x14ac:dyDescent="0.3">
      <c r="AE10031" s="71"/>
    </row>
    <row r="10032" spans="31:31" ht="15.75" x14ac:dyDescent="0.3">
      <c r="AE10032" s="71"/>
    </row>
    <row r="10033" spans="31:31" ht="15.75" x14ac:dyDescent="0.3">
      <c r="AE10033" s="71"/>
    </row>
    <row r="10034" spans="31:31" ht="15.75" x14ac:dyDescent="0.3">
      <c r="AE10034" s="71"/>
    </row>
    <row r="10035" spans="31:31" ht="15.75" x14ac:dyDescent="0.3">
      <c r="AE10035" s="71"/>
    </row>
    <row r="10036" spans="31:31" ht="15.75" x14ac:dyDescent="0.3">
      <c r="AE10036" s="71"/>
    </row>
    <row r="10037" spans="31:31" ht="15.75" x14ac:dyDescent="0.3">
      <c r="AE10037" s="71"/>
    </row>
    <row r="10038" spans="31:31" ht="15.75" x14ac:dyDescent="0.3">
      <c r="AE10038" s="71"/>
    </row>
    <row r="10039" spans="31:31" ht="15.75" x14ac:dyDescent="0.3">
      <c r="AE10039" s="71"/>
    </row>
    <row r="10040" spans="31:31" ht="15.75" x14ac:dyDescent="0.3">
      <c r="AE10040" s="71"/>
    </row>
    <row r="10041" spans="31:31" ht="15.75" x14ac:dyDescent="0.3">
      <c r="AE10041" s="71"/>
    </row>
    <row r="10042" spans="31:31" ht="15.75" x14ac:dyDescent="0.3">
      <c r="AE10042" s="71"/>
    </row>
    <row r="10043" spans="31:31" ht="15.75" x14ac:dyDescent="0.3">
      <c r="AE10043" s="71"/>
    </row>
    <row r="10044" spans="31:31" ht="15.75" x14ac:dyDescent="0.3">
      <c r="AE10044" s="71"/>
    </row>
    <row r="10045" spans="31:31" ht="15.75" x14ac:dyDescent="0.3">
      <c r="AE10045" s="71"/>
    </row>
    <row r="10046" spans="31:31" ht="15.75" x14ac:dyDescent="0.3">
      <c r="AE10046" s="71"/>
    </row>
    <row r="10047" spans="31:31" ht="15.75" x14ac:dyDescent="0.3">
      <c r="AE10047" s="71"/>
    </row>
    <row r="10048" spans="31:31" ht="15.75" x14ac:dyDescent="0.3">
      <c r="AE10048" s="71"/>
    </row>
    <row r="10049" spans="31:31" ht="15.75" x14ac:dyDescent="0.3">
      <c r="AE10049" s="71"/>
    </row>
    <row r="10050" spans="31:31" ht="15.75" x14ac:dyDescent="0.3">
      <c r="AE10050" s="71"/>
    </row>
    <row r="10051" spans="31:31" ht="15.75" x14ac:dyDescent="0.3">
      <c r="AE10051" s="71"/>
    </row>
    <row r="10052" spans="31:31" ht="15.75" x14ac:dyDescent="0.3">
      <c r="AE10052" s="71"/>
    </row>
    <row r="10053" spans="31:31" ht="15.75" x14ac:dyDescent="0.3">
      <c r="AE10053" s="71"/>
    </row>
    <row r="10054" spans="31:31" ht="15.75" x14ac:dyDescent="0.3">
      <c r="AE10054" s="71"/>
    </row>
    <row r="10055" spans="31:31" ht="15.75" x14ac:dyDescent="0.3">
      <c r="AE10055" s="71"/>
    </row>
    <row r="10056" spans="31:31" ht="15.75" x14ac:dyDescent="0.3">
      <c r="AE10056" s="71"/>
    </row>
    <row r="10057" spans="31:31" ht="15.75" x14ac:dyDescent="0.3">
      <c r="AE10057" s="71"/>
    </row>
    <row r="10058" spans="31:31" ht="15.75" x14ac:dyDescent="0.3">
      <c r="AE10058" s="71"/>
    </row>
    <row r="10059" spans="31:31" ht="15.75" x14ac:dyDescent="0.3">
      <c r="AE10059" s="71"/>
    </row>
    <row r="10060" spans="31:31" ht="15.75" x14ac:dyDescent="0.3">
      <c r="AE10060" s="71"/>
    </row>
    <row r="10061" spans="31:31" ht="15.75" x14ac:dyDescent="0.3">
      <c r="AE10061" s="71"/>
    </row>
    <row r="10062" spans="31:31" ht="15.75" x14ac:dyDescent="0.3">
      <c r="AE10062" s="71"/>
    </row>
    <row r="10063" spans="31:31" ht="15.75" x14ac:dyDescent="0.3">
      <c r="AE10063" s="71"/>
    </row>
    <row r="10064" spans="31:31" ht="15.75" x14ac:dyDescent="0.3">
      <c r="AE10064" s="71"/>
    </row>
    <row r="10065" spans="31:31" ht="15.75" x14ac:dyDescent="0.3">
      <c r="AE10065" s="71"/>
    </row>
    <row r="10066" spans="31:31" ht="15.75" x14ac:dyDescent="0.3">
      <c r="AE10066" s="71"/>
    </row>
    <row r="10067" spans="31:31" ht="15.75" x14ac:dyDescent="0.3">
      <c r="AE10067" s="71"/>
    </row>
    <row r="10068" spans="31:31" ht="15.75" x14ac:dyDescent="0.3">
      <c r="AE10068" s="71"/>
    </row>
    <row r="10069" spans="31:31" ht="15.75" x14ac:dyDescent="0.3">
      <c r="AE10069" s="71"/>
    </row>
    <row r="10070" spans="31:31" ht="15.75" x14ac:dyDescent="0.3">
      <c r="AE10070" s="71"/>
    </row>
    <row r="10071" spans="31:31" ht="15.75" x14ac:dyDescent="0.3">
      <c r="AE10071" s="71"/>
    </row>
    <row r="10072" spans="31:31" ht="15.75" x14ac:dyDescent="0.3">
      <c r="AE10072" s="71"/>
    </row>
    <row r="10073" spans="31:31" ht="15.75" x14ac:dyDescent="0.3">
      <c r="AE10073" s="71"/>
    </row>
    <row r="10074" spans="31:31" ht="15.75" x14ac:dyDescent="0.3">
      <c r="AE10074" s="71"/>
    </row>
    <row r="10075" spans="31:31" ht="15.75" x14ac:dyDescent="0.3">
      <c r="AE10075" s="71"/>
    </row>
    <row r="10076" spans="31:31" ht="15.75" x14ac:dyDescent="0.3">
      <c r="AE10076" s="71"/>
    </row>
    <row r="10077" spans="31:31" ht="15.75" x14ac:dyDescent="0.3">
      <c r="AE10077" s="71"/>
    </row>
    <row r="10078" spans="31:31" ht="15.75" x14ac:dyDescent="0.3">
      <c r="AE10078" s="71"/>
    </row>
    <row r="10079" spans="31:31" ht="15.75" x14ac:dyDescent="0.3">
      <c r="AE10079" s="71"/>
    </row>
    <row r="10080" spans="31:31" ht="15.75" x14ac:dyDescent="0.3">
      <c r="AE10080" s="71"/>
    </row>
    <row r="10081" spans="31:31" ht="15.75" x14ac:dyDescent="0.3">
      <c r="AE10081" s="71"/>
    </row>
    <row r="10082" spans="31:31" ht="15.75" x14ac:dyDescent="0.3">
      <c r="AE10082" s="71"/>
    </row>
    <row r="10083" spans="31:31" ht="15.75" x14ac:dyDescent="0.3">
      <c r="AE10083" s="71"/>
    </row>
    <row r="10084" spans="31:31" ht="15.75" x14ac:dyDescent="0.3">
      <c r="AE10084" s="71"/>
    </row>
    <row r="10085" spans="31:31" ht="15.75" x14ac:dyDescent="0.3">
      <c r="AE10085" s="71"/>
    </row>
    <row r="10086" spans="31:31" ht="15.75" x14ac:dyDescent="0.3">
      <c r="AE10086" s="71"/>
    </row>
    <row r="10087" spans="31:31" ht="15.75" x14ac:dyDescent="0.3">
      <c r="AE10087" s="71"/>
    </row>
    <row r="10088" spans="31:31" ht="15.75" x14ac:dyDescent="0.3">
      <c r="AE10088" s="71"/>
    </row>
    <row r="10089" spans="31:31" ht="15.75" x14ac:dyDescent="0.3">
      <c r="AE10089" s="71"/>
    </row>
    <row r="10090" spans="31:31" ht="15.75" x14ac:dyDescent="0.3">
      <c r="AE10090" s="71"/>
    </row>
    <row r="10091" spans="31:31" ht="15.75" x14ac:dyDescent="0.3">
      <c r="AE10091" s="71"/>
    </row>
    <row r="10092" spans="31:31" ht="15.75" x14ac:dyDescent="0.3">
      <c r="AE10092" s="71"/>
    </row>
    <row r="10093" spans="31:31" ht="15.75" x14ac:dyDescent="0.3">
      <c r="AE10093" s="71"/>
    </row>
    <row r="10094" spans="31:31" ht="15.75" x14ac:dyDescent="0.3">
      <c r="AE10094" s="71"/>
    </row>
    <row r="10095" spans="31:31" ht="15.75" x14ac:dyDescent="0.3">
      <c r="AE10095" s="71"/>
    </row>
    <row r="10096" spans="31:31" ht="15.75" x14ac:dyDescent="0.3">
      <c r="AE10096" s="71"/>
    </row>
    <row r="10097" spans="31:31" ht="15.75" x14ac:dyDescent="0.3">
      <c r="AE10097" s="71"/>
    </row>
    <row r="10098" spans="31:31" ht="15.75" x14ac:dyDescent="0.3">
      <c r="AE10098" s="71"/>
    </row>
    <row r="10099" spans="31:31" ht="15.75" x14ac:dyDescent="0.3">
      <c r="AE10099" s="71"/>
    </row>
    <row r="10100" spans="31:31" ht="15.75" x14ac:dyDescent="0.3">
      <c r="AE10100" s="71"/>
    </row>
    <row r="10101" spans="31:31" ht="15.75" x14ac:dyDescent="0.3">
      <c r="AE10101" s="71"/>
    </row>
    <row r="10102" spans="31:31" ht="15.75" x14ac:dyDescent="0.3">
      <c r="AE10102" s="71"/>
    </row>
    <row r="10103" spans="31:31" ht="15.75" x14ac:dyDescent="0.3">
      <c r="AE10103" s="71"/>
    </row>
    <row r="10104" spans="31:31" ht="15.75" x14ac:dyDescent="0.3">
      <c r="AE10104" s="71"/>
    </row>
    <row r="10105" spans="31:31" ht="15.75" x14ac:dyDescent="0.3">
      <c r="AE10105" s="71"/>
    </row>
    <row r="10106" spans="31:31" ht="15.75" x14ac:dyDescent="0.3">
      <c r="AE10106" s="71"/>
    </row>
    <row r="10107" spans="31:31" ht="15.75" x14ac:dyDescent="0.3">
      <c r="AE10107" s="71"/>
    </row>
    <row r="10108" spans="31:31" ht="15.75" x14ac:dyDescent="0.3">
      <c r="AE10108" s="71"/>
    </row>
    <row r="10109" spans="31:31" ht="15.75" x14ac:dyDescent="0.3">
      <c r="AE10109" s="71"/>
    </row>
    <row r="10110" spans="31:31" ht="15.75" x14ac:dyDescent="0.3">
      <c r="AE10110" s="71"/>
    </row>
    <row r="10111" spans="31:31" ht="15.75" x14ac:dyDescent="0.3">
      <c r="AE10111" s="71"/>
    </row>
    <row r="10112" spans="31:31" ht="15.75" x14ac:dyDescent="0.3">
      <c r="AE10112" s="71"/>
    </row>
    <row r="10113" spans="31:31" ht="15.75" x14ac:dyDescent="0.3">
      <c r="AE10113" s="71"/>
    </row>
    <row r="10114" spans="31:31" ht="15.75" x14ac:dyDescent="0.3">
      <c r="AE10114" s="71"/>
    </row>
    <row r="10115" spans="31:31" ht="15.75" x14ac:dyDescent="0.3">
      <c r="AE10115" s="71"/>
    </row>
    <row r="10116" spans="31:31" ht="15.75" x14ac:dyDescent="0.3">
      <c r="AE10116" s="71"/>
    </row>
    <row r="10117" spans="31:31" ht="15.75" x14ac:dyDescent="0.3">
      <c r="AE10117" s="71"/>
    </row>
    <row r="10118" spans="31:31" ht="15.75" x14ac:dyDescent="0.3">
      <c r="AE10118" s="71"/>
    </row>
    <row r="10119" spans="31:31" ht="15.75" x14ac:dyDescent="0.3">
      <c r="AE10119" s="71"/>
    </row>
    <row r="10120" spans="31:31" ht="15.75" x14ac:dyDescent="0.3">
      <c r="AE10120" s="71"/>
    </row>
    <row r="10121" spans="31:31" ht="15.75" x14ac:dyDescent="0.3">
      <c r="AE10121" s="71"/>
    </row>
    <row r="10122" spans="31:31" ht="15.75" x14ac:dyDescent="0.3">
      <c r="AE10122" s="71"/>
    </row>
    <row r="10123" spans="31:31" ht="15.75" x14ac:dyDescent="0.3">
      <c r="AE10123" s="71"/>
    </row>
    <row r="10124" spans="31:31" ht="15.75" x14ac:dyDescent="0.3">
      <c r="AE10124" s="71"/>
    </row>
    <row r="10125" spans="31:31" ht="15.75" x14ac:dyDescent="0.3">
      <c r="AE10125" s="71"/>
    </row>
    <row r="10126" spans="31:31" ht="15.75" x14ac:dyDescent="0.3">
      <c r="AE10126" s="71"/>
    </row>
    <row r="10127" spans="31:31" ht="15.75" x14ac:dyDescent="0.3">
      <c r="AE10127" s="71"/>
    </row>
    <row r="10128" spans="31:31" ht="15.75" x14ac:dyDescent="0.3">
      <c r="AE10128" s="71"/>
    </row>
    <row r="10129" spans="31:31" ht="15.75" x14ac:dyDescent="0.3">
      <c r="AE10129" s="71"/>
    </row>
    <row r="10130" spans="31:31" ht="15.75" x14ac:dyDescent="0.3">
      <c r="AE10130" s="71"/>
    </row>
    <row r="10131" spans="31:31" ht="15.75" x14ac:dyDescent="0.3">
      <c r="AE10131" s="71"/>
    </row>
    <row r="10132" spans="31:31" ht="15.75" x14ac:dyDescent="0.3">
      <c r="AE10132" s="71"/>
    </row>
    <row r="10133" spans="31:31" ht="15.75" x14ac:dyDescent="0.3">
      <c r="AE10133" s="71"/>
    </row>
    <row r="10134" spans="31:31" ht="15.75" x14ac:dyDescent="0.3">
      <c r="AE10134" s="71"/>
    </row>
    <row r="10135" spans="31:31" ht="15.75" x14ac:dyDescent="0.3">
      <c r="AE10135" s="71"/>
    </row>
    <row r="10136" spans="31:31" ht="15.75" x14ac:dyDescent="0.3">
      <c r="AE10136" s="71"/>
    </row>
    <row r="10137" spans="31:31" ht="15.75" x14ac:dyDescent="0.3">
      <c r="AE10137" s="71"/>
    </row>
    <row r="10138" spans="31:31" ht="15.75" x14ac:dyDescent="0.3">
      <c r="AE10138" s="71"/>
    </row>
    <row r="10139" spans="31:31" ht="15.75" x14ac:dyDescent="0.3">
      <c r="AE10139" s="71"/>
    </row>
    <row r="10140" spans="31:31" ht="15.75" x14ac:dyDescent="0.3">
      <c r="AE10140" s="71"/>
    </row>
    <row r="10141" spans="31:31" ht="15.75" x14ac:dyDescent="0.3">
      <c r="AE10141" s="71"/>
    </row>
    <row r="10142" spans="31:31" ht="15.75" x14ac:dyDescent="0.3">
      <c r="AE10142" s="71"/>
    </row>
    <row r="10143" spans="31:31" ht="15.75" x14ac:dyDescent="0.3">
      <c r="AE10143" s="71"/>
    </row>
    <row r="10144" spans="31:31" ht="15.75" x14ac:dyDescent="0.3">
      <c r="AE10144" s="71"/>
    </row>
    <row r="10145" spans="31:31" ht="15.75" x14ac:dyDescent="0.3">
      <c r="AE10145" s="71"/>
    </row>
    <row r="10146" spans="31:31" ht="15.75" x14ac:dyDescent="0.3">
      <c r="AE10146" s="71"/>
    </row>
    <row r="10147" spans="31:31" ht="15.75" x14ac:dyDescent="0.3">
      <c r="AE10147" s="71"/>
    </row>
    <row r="10148" spans="31:31" ht="15.75" x14ac:dyDescent="0.3">
      <c r="AE10148" s="71"/>
    </row>
    <row r="10149" spans="31:31" ht="15.75" x14ac:dyDescent="0.3">
      <c r="AE10149" s="71"/>
    </row>
    <row r="10150" spans="31:31" ht="15.75" x14ac:dyDescent="0.3">
      <c r="AE10150" s="71"/>
    </row>
    <row r="10151" spans="31:31" ht="15.75" x14ac:dyDescent="0.3">
      <c r="AE10151" s="71"/>
    </row>
    <row r="10152" spans="31:31" ht="15.75" x14ac:dyDescent="0.3">
      <c r="AE10152" s="71"/>
    </row>
    <row r="10153" spans="31:31" ht="15.75" x14ac:dyDescent="0.3">
      <c r="AE10153" s="71"/>
    </row>
    <row r="10154" spans="31:31" ht="15.75" x14ac:dyDescent="0.3">
      <c r="AE10154" s="71"/>
    </row>
    <row r="10155" spans="31:31" ht="15.75" x14ac:dyDescent="0.3">
      <c r="AE10155" s="71"/>
    </row>
    <row r="10156" spans="31:31" ht="15.75" x14ac:dyDescent="0.3">
      <c r="AE10156" s="71"/>
    </row>
    <row r="10157" spans="31:31" ht="15.75" x14ac:dyDescent="0.3">
      <c r="AE10157" s="71"/>
    </row>
    <row r="10158" spans="31:31" ht="15.75" x14ac:dyDescent="0.3">
      <c r="AE10158" s="71"/>
    </row>
    <row r="10159" spans="31:31" ht="15.75" x14ac:dyDescent="0.3">
      <c r="AE10159" s="71"/>
    </row>
    <row r="10160" spans="31:31" ht="15.75" x14ac:dyDescent="0.3">
      <c r="AE10160" s="71"/>
    </row>
    <row r="10161" spans="31:31" ht="15.75" x14ac:dyDescent="0.3">
      <c r="AE10161" s="71"/>
    </row>
    <row r="10162" spans="31:31" ht="15.75" x14ac:dyDescent="0.3">
      <c r="AE10162" s="71"/>
    </row>
    <row r="10163" spans="31:31" ht="15.75" x14ac:dyDescent="0.3">
      <c r="AE10163" s="71"/>
    </row>
    <row r="10164" spans="31:31" ht="15.75" x14ac:dyDescent="0.3">
      <c r="AE10164" s="71"/>
    </row>
    <row r="10165" spans="31:31" ht="15.75" x14ac:dyDescent="0.3">
      <c r="AE10165" s="71"/>
    </row>
    <row r="10166" spans="31:31" ht="15.75" x14ac:dyDescent="0.3">
      <c r="AE10166" s="71"/>
    </row>
    <row r="10167" spans="31:31" ht="15.75" x14ac:dyDescent="0.3">
      <c r="AE10167" s="71"/>
    </row>
    <row r="10168" spans="31:31" ht="15.75" x14ac:dyDescent="0.3">
      <c r="AE10168" s="71"/>
    </row>
    <row r="10169" spans="31:31" ht="15.75" x14ac:dyDescent="0.3">
      <c r="AE10169" s="71"/>
    </row>
    <row r="10170" spans="31:31" ht="15.75" x14ac:dyDescent="0.3">
      <c r="AE10170" s="71"/>
    </row>
    <row r="10171" spans="31:31" ht="15.75" x14ac:dyDescent="0.3">
      <c r="AE10171" s="71"/>
    </row>
    <row r="10172" spans="31:31" ht="15.75" x14ac:dyDescent="0.3">
      <c r="AE10172" s="71"/>
    </row>
    <row r="10173" spans="31:31" ht="15.75" x14ac:dyDescent="0.3">
      <c r="AE10173" s="71"/>
    </row>
    <row r="10174" spans="31:31" ht="15.75" x14ac:dyDescent="0.3">
      <c r="AE10174" s="71"/>
    </row>
    <row r="10175" spans="31:31" ht="15.75" x14ac:dyDescent="0.3">
      <c r="AE10175" s="71"/>
    </row>
    <row r="10176" spans="31:31" ht="15.75" x14ac:dyDescent="0.3">
      <c r="AE10176" s="71"/>
    </row>
    <row r="10177" spans="31:31" ht="15.75" x14ac:dyDescent="0.3">
      <c r="AE10177" s="71"/>
    </row>
    <row r="10178" spans="31:31" ht="15.75" x14ac:dyDescent="0.3">
      <c r="AE10178" s="71"/>
    </row>
    <row r="10179" spans="31:31" ht="15.75" x14ac:dyDescent="0.3">
      <c r="AE10179" s="71"/>
    </row>
    <row r="10180" spans="31:31" ht="15.75" x14ac:dyDescent="0.3">
      <c r="AE10180" s="71"/>
    </row>
    <row r="10181" spans="31:31" ht="15.75" x14ac:dyDescent="0.3">
      <c r="AE10181" s="71"/>
    </row>
    <row r="10182" spans="31:31" ht="15.75" x14ac:dyDescent="0.3">
      <c r="AE10182" s="71"/>
    </row>
    <row r="10183" spans="31:31" ht="15.75" x14ac:dyDescent="0.3">
      <c r="AE10183" s="71"/>
    </row>
    <row r="10184" spans="31:31" ht="15.75" x14ac:dyDescent="0.3">
      <c r="AE10184" s="71"/>
    </row>
    <row r="10185" spans="31:31" ht="15.75" x14ac:dyDescent="0.3">
      <c r="AE10185" s="71"/>
    </row>
    <row r="10186" spans="31:31" ht="15.75" x14ac:dyDescent="0.3">
      <c r="AE10186" s="71"/>
    </row>
    <row r="10187" spans="31:31" ht="15.75" x14ac:dyDescent="0.3">
      <c r="AE10187" s="71"/>
    </row>
    <row r="10188" spans="31:31" ht="15.75" x14ac:dyDescent="0.3">
      <c r="AE10188" s="71"/>
    </row>
    <row r="10189" spans="31:31" ht="15.75" x14ac:dyDescent="0.3">
      <c r="AE10189" s="71"/>
    </row>
    <row r="10190" spans="31:31" ht="15.75" x14ac:dyDescent="0.3">
      <c r="AE10190" s="71"/>
    </row>
    <row r="10191" spans="31:31" ht="15.75" x14ac:dyDescent="0.3">
      <c r="AE10191" s="71"/>
    </row>
    <row r="10192" spans="31:31" ht="15.75" x14ac:dyDescent="0.3">
      <c r="AE10192" s="71"/>
    </row>
    <row r="10193" spans="31:31" ht="15.75" x14ac:dyDescent="0.3">
      <c r="AE10193" s="71"/>
    </row>
    <row r="10194" spans="31:31" ht="15.75" x14ac:dyDescent="0.3">
      <c r="AE10194" s="71"/>
    </row>
    <row r="10195" spans="31:31" ht="15.75" x14ac:dyDescent="0.3">
      <c r="AE10195" s="71"/>
    </row>
    <row r="10196" spans="31:31" ht="15.75" x14ac:dyDescent="0.3">
      <c r="AE10196" s="71"/>
    </row>
    <row r="10197" spans="31:31" ht="15.75" x14ac:dyDescent="0.3">
      <c r="AE10197" s="71"/>
    </row>
    <row r="10198" spans="31:31" ht="15.75" x14ac:dyDescent="0.3">
      <c r="AE10198" s="71"/>
    </row>
    <row r="10199" spans="31:31" ht="15.75" x14ac:dyDescent="0.3">
      <c r="AE10199" s="71"/>
    </row>
    <row r="10200" spans="31:31" ht="15.75" x14ac:dyDescent="0.3">
      <c r="AE10200" s="71"/>
    </row>
    <row r="10201" spans="31:31" ht="15.75" x14ac:dyDescent="0.3">
      <c r="AE10201" s="71"/>
    </row>
    <row r="10202" spans="31:31" ht="15.75" x14ac:dyDescent="0.3">
      <c r="AE10202" s="71"/>
    </row>
    <row r="10203" spans="31:31" ht="15.75" x14ac:dyDescent="0.3">
      <c r="AE10203" s="71"/>
    </row>
    <row r="10204" spans="31:31" ht="15.75" x14ac:dyDescent="0.3">
      <c r="AE10204" s="71"/>
    </row>
    <row r="10205" spans="31:31" ht="15.75" x14ac:dyDescent="0.3">
      <c r="AE10205" s="71"/>
    </row>
    <row r="10206" spans="31:31" ht="15.75" x14ac:dyDescent="0.3">
      <c r="AE10206" s="71"/>
    </row>
    <row r="10207" spans="31:31" ht="15.75" x14ac:dyDescent="0.3">
      <c r="AE10207" s="71"/>
    </row>
    <row r="10208" spans="31:31" ht="15.75" x14ac:dyDescent="0.3">
      <c r="AE10208" s="71"/>
    </row>
    <row r="10209" spans="31:31" ht="15.75" x14ac:dyDescent="0.3">
      <c r="AE10209" s="71"/>
    </row>
    <row r="10210" spans="31:31" ht="15.75" x14ac:dyDescent="0.3">
      <c r="AE10210" s="71"/>
    </row>
    <row r="10211" spans="31:31" ht="15.75" x14ac:dyDescent="0.3">
      <c r="AE10211" s="71"/>
    </row>
    <row r="10212" spans="31:31" ht="15.75" x14ac:dyDescent="0.3">
      <c r="AE10212" s="71"/>
    </row>
    <row r="10213" spans="31:31" ht="15.75" x14ac:dyDescent="0.3">
      <c r="AE10213" s="71"/>
    </row>
    <row r="10214" spans="31:31" ht="15.75" x14ac:dyDescent="0.3">
      <c r="AE10214" s="71"/>
    </row>
    <row r="10215" spans="31:31" ht="15.75" x14ac:dyDescent="0.3">
      <c r="AE10215" s="71"/>
    </row>
    <row r="10216" spans="31:31" ht="15.75" x14ac:dyDescent="0.3">
      <c r="AE10216" s="71"/>
    </row>
    <row r="10217" spans="31:31" ht="15.75" x14ac:dyDescent="0.3">
      <c r="AE10217" s="71"/>
    </row>
    <row r="10218" spans="31:31" ht="15.75" x14ac:dyDescent="0.3">
      <c r="AE10218" s="71"/>
    </row>
    <row r="10219" spans="31:31" ht="15.75" x14ac:dyDescent="0.3">
      <c r="AE10219" s="71"/>
    </row>
    <row r="10220" spans="31:31" ht="15.75" x14ac:dyDescent="0.3">
      <c r="AE10220" s="71"/>
    </row>
    <row r="10221" spans="31:31" ht="15.75" x14ac:dyDescent="0.3">
      <c r="AE10221" s="71"/>
    </row>
    <row r="10222" spans="31:31" ht="15.75" x14ac:dyDescent="0.3">
      <c r="AE10222" s="71"/>
    </row>
    <row r="10223" spans="31:31" ht="15.75" x14ac:dyDescent="0.3">
      <c r="AE10223" s="71"/>
    </row>
    <row r="10224" spans="31:31" ht="15.75" x14ac:dyDescent="0.3">
      <c r="AE10224" s="71"/>
    </row>
    <row r="10225" spans="31:31" ht="15.75" x14ac:dyDescent="0.3">
      <c r="AE10225" s="71"/>
    </row>
    <row r="10226" spans="31:31" ht="15.75" x14ac:dyDescent="0.3">
      <c r="AE10226" s="71"/>
    </row>
    <row r="10227" spans="31:31" ht="15.75" x14ac:dyDescent="0.3">
      <c r="AE10227" s="71"/>
    </row>
    <row r="10228" spans="31:31" ht="15.75" x14ac:dyDescent="0.3">
      <c r="AE10228" s="71"/>
    </row>
    <row r="10229" spans="31:31" ht="15.75" x14ac:dyDescent="0.3">
      <c r="AE10229" s="71"/>
    </row>
    <row r="10230" spans="31:31" ht="15.75" x14ac:dyDescent="0.3">
      <c r="AE10230" s="71"/>
    </row>
    <row r="10231" spans="31:31" ht="15.75" x14ac:dyDescent="0.3">
      <c r="AE10231" s="71"/>
    </row>
    <row r="10232" spans="31:31" ht="15.75" x14ac:dyDescent="0.3">
      <c r="AE10232" s="71"/>
    </row>
    <row r="10233" spans="31:31" ht="15.75" x14ac:dyDescent="0.3">
      <c r="AE10233" s="71"/>
    </row>
    <row r="10234" spans="31:31" ht="15.75" x14ac:dyDescent="0.3">
      <c r="AE10234" s="71"/>
    </row>
    <row r="10235" spans="31:31" ht="15.75" x14ac:dyDescent="0.3">
      <c r="AE10235" s="71"/>
    </row>
    <row r="10236" spans="31:31" ht="15.75" x14ac:dyDescent="0.3">
      <c r="AE10236" s="71"/>
    </row>
    <row r="10237" spans="31:31" ht="15.75" x14ac:dyDescent="0.3">
      <c r="AE10237" s="71"/>
    </row>
    <row r="10238" spans="31:31" ht="15.75" x14ac:dyDescent="0.3">
      <c r="AE10238" s="71"/>
    </row>
    <row r="10239" spans="31:31" ht="15.75" x14ac:dyDescent="0.3">
      <c r="AE10239" s="71"/>
    </row>
    <row r="10240" spans="31:31" ht="15.75" x14ac:dyDescent="0.3">
      <c r="AE10240" s="71"/>
    </row>
    <row r="10241" spans="31:31" ht="15.75" x14ac:dyDescent="0.3">
      <c r="AE10241" s="71"/>
    </row>
    <row r="10242" spans="31:31" ht="15.75" x14ac:dyDescent="0.3">
      <c r="AE10242" s="71"/>
    </row>
    <row r="10243" spans="31:31" ht="15.75" x14ac:dyDescent="0.3">
      <c r="AE10243" s="71"/>
    </row>
    <row r="10244" spans="31:31" ht="15.75" x14ac:dyDescent="0.3">
      <c r="AE10244" s="71"/>
    </row>
    <row r="10245" spans="31:31" ht="15.75" x14ac:dyDescent="0.3">
      <c r="AE10245" s="71"/>
    </row>
    <row r="10246" spans="31:31" ht="15.75" x14ac:dyDescent="0.3">
      <c r="AE10246" s="71"/>
    </row>
    <row r="10247" spans="31:31" ht="15.75" x14ac:dyDescent="0.3">
      <c r="AE10247" s="71"/>
    </row>
    <row r="10248" spans="31:31" ht="15.75" x14ac:dyDescent="0.3">
      <c r="AE10248" s="71"/>
    </row>
    <row r="10249" spans="31:31" ht="15.75" x14ac:dyDescent="0.3">
      <c r="AE10249" s="71"/>
    </row>
    <row r="10250" spans="31:31" ht="15.75" x14ac:dyDescent="0.3">
      <c r="AE10250" s="71"/>
    </row>
    <row r="10251" spans="31:31" ht="15.75" x14ac:dyDescent="0.3">
      <c r="AE10251" s="71"/>
    </row>
    <row r="10252" spans="31:31" ht="15.75" x14ac:dyDescent="0.3">
      <c r="AE10252" s="71"/>
    </row>
    <row r="10253" spans="31:31" ht="15.75" x14ac:dyDescent="0.3">
      <c r="AE10253" s="71"/>
    </row>
    <row r="10254" spans="31:31" ht="15.75" x14ac:dyDescent="0.3">
      <c r="AE10254" s="71"/>
    </row>
    <row r="10255" spans="31:31" ht="15.75" x14ac:dyDescent="0.3">
      <c r="AE10255" s="71"/>
    </row>
    <row r="10256" spans="31:31" ht="15.75" x14ac:dyDescent="0.3">
      <c r="AE10256" s="71"/>
    </row>
    <row r="10257" spans="31:31" ht="15.75" x14ac:dyDescent="0.3">
      <c r="AE10257" s="71"/>
    </row>
    <row r="10258" spans="31:31" ht="15.75" x14ac:dyDescent="0.3">
      <c r="AE10258" s="71"/>
    </row>
    <row r="10259" spans="31:31" ht="15.75" x14ac:dyDescent="0.3">
      <c r="AE10259" s="71"/>
    </row>
    <row r="10260" spans="31:31" ht="15.75" x14ac:dyDescent="0.3">
      <c r="AE10260" s="71"/>
    </row>
    <row r="10261" spans="31:31" ht="15.75" x14ac:dyDescent="0.3">
      <c r="AE10261" s="71"/>
    </row>
    <row r="10262" spans="31:31" ht="15.75" x14ac:dyDescent="0.3">
      <c r="AE10262" s="71"/>
    </row>
    <row r="10263" spans="31:31" ht="15.75" x14ac:dyDescent="0.3">
      <c r="AE10263" s="71"/>
    </row>
    <row r="10264" spans="31:31" ht="15.75" x14ac:dyDescent="0.3">
      <c r="AE10264" s="71"/>
    </row>
    <row r="10265" spans="31:31" ht="15.75" x14ac:dyDescent="0.3">
      <c r="AE10265" s="71"/>
    </row>
    <row r="10266" spans="31:31" ht="15.75" x14ac:dyDescent="0.3">
      <c r="AE10266" s="71"/>
    </row>
    <row r="10267" spans="31:31" ht="15.75" x14ac:dyDescent="0.3">
      <c r="AE10267" s="71"/>
    </row>
    <row r="10268" spans="31:31" ht="15.75" x14ac:dyDescent="0.3">
      <c r="AE10268" s="71"/>
    </row>
    <row r="10269" spans="31:31" ht="15.75" x14ac:dyDescent="0.3">
      <c r="AE10269" s="71"/>
    </row>
    <row r="10270" spans="31:31" ht="15.75" x14ac:dyDescent="0.3">
      <c r="AE10270" s="71"/>
    </row>
    <row r="10271" spans="31:31" ht="15.75" x14ac:dyDescent="0.3">
      <c r="AE10271" s="71"/>
    </row>
    <row r="10272" spans="31:31" ht="15.75" x14ac:dyDescent="0.3">
      <c r="AE10272" s="71"/>
    </row>
    <row r="10273" spans="31:31" ht="15.75" x14ac:dyDescent="0.3">
      <c r="AE10273" s="71"/>
    </row>
    <row r="10274" spans="31:31" ht="15.75" x14ac:dyDescent="0.3">
      <c r="AE10274" s="71"/>
    </row>
    <row r="10275" spans="31:31" ht="15.75" x14ac:dyDescent="0.3">
      <c r="AE10275" s="71"/>
    </row>
    <row r="10276" spans="31:31" ht="15.75" x14ac:dyDescent="0.3">
      <c r="AE10276" s="71"/>
    </row>
    <row r="10277" spans="31:31" ht="15.75" x14ac:dyDescent="0.3">
      <c r="AE10277" s="71"/>
    </row>
    <row r="10278" spans="31:31" ht="15.75" x14ac:dyDescent="0.3">
      <c r="AE10278" s="71"/>
    </row>
    <row r="10279" spans="31:31" ht="15.75" x14ac:dyDescent="0.3">
      <c r="AE10279" s="71"/>
    </row>
    <row r="10280" spans="31:31" ht="15.75" x14ac:dyDescent="0.3">
      <c r="AE10280" s="71"/>
    </row>
    <row r="10281" spans="31:31" ht="15.75" x14ac:dyDescent="0.3">
      <c r="AE10281" s="71"/>
    </row>
    <row r="10282" spans="31:31" ht="15.75" x14ac:dyDescent="0.3">
      <c r="AE10282" s="71"/>
    </row>
    <row r="10283" spans="31:31" ht="15.75" x14ac:dyDescent="0.3">
      <c r="AE10283" s="71"/>
    </row>
    <row r="10284" spans="31:31" ht="15.75" x14ac:dyDescent="0.3">
      <c r="AE10284" s="71"/>
    </row>
    <row r="10285" spans="31:31" ht="15.75" x14ac:dyDescent="0.3">
      <c r="AE10285" s="71"/>
    </row>
    <row r="10286" spans="31:31" ht="15.75" x14ac:dyDescent="0.3">
      <c r="AE10286" s="71"/>
    </row>
    <row r="10287" spans="31:31" ht="15.75" x14ac:dyDescent="0.3">
      <c r="AE10287" s="71"/>
    </row>
    <row r="10288" spans="31:31" ht="15.75" x14ac:dyDescent="0.3">
      <c r="AE10288" s="71"/>
    </row>
    <row r="10289" spans="31:31" ht="15.75" x14ac:dyDescent="0.3">
      <c r="AE10289" s="71"/>
    </row>
    <row r="10290" spans="31:31" ht="15.75" x14ac:dyDescent="0.3">
      <c r="AE10290" s="71"/>
    </row>
    <row r="10291" spans="31:31" ht="15.75" x14ac:dyDescent="0.3">
      <c r="AE10291" s="71"/>
    </row>
    <row r="10292" spans="31:31" ht="15.75" x14ac:dyDescent="0.3">
      <c r="AE10292" s="71"/>
    </row>
    <row r="10293" spans="31:31" ht="15.75" x14ac:dyDescent="0.3">
      <c r="AE10293" s="71"/>
    </row>
    <row r="10294" spans="31:31" ht="15.75" x14ac:dyDescent="0.3">
      <c r="AE10294" s="71"/>
    </row>
    <row r="10295" spans="31:31" ht="15.75" x14ac:dyDescent="0.3">
      <c r="AE10295" s="71"/>
    </row>
    <row r="10296" spans="31:31" ht="15.75" x14ac:dyDescent="0.3">
      <c r="AE10296" s="71"/>
    </row>
    <row r="10297" spans="31:31" ht="15.75" x14ac:dyDescent="0.3">
      <c r="AE10297" s="71"/>
    </row>
    <row r="10298" spans="31:31" ht="15.75" x14ac:dyDescent="0.3">
      <c r="AE10298" s="71"/>
    </row>
    <row r="10299" spans="31:31" ht="15.75" x14ac:dyDescent="0.3">
      <c r="AE10299" s="71"/>
    </row>
    <row r="10300" spans="31:31" ht="15.75" x14ac:dyDescent="0.3">
      <c r="AE10300" s="71"/>
    </row>
    <row r="10301" spans="31:31" ht="15.75" x14ac:dyDescent="0.3">
      <c r="AE10301" s="71"/>
    </row>
    <row r="10302" spans="31:31" ht="15.75" x14ac:dyDescent="0.3">
      <c r="AE10302" s="71"/>
    </row>
    <row r="10303" spans="31:31" ht="15.75" x14ac:dyDescent="0.3">
      <c r="AE10303" s="71"/>
    </row>
    <row r="10304" spans="31:31" ht="15.75" x14ac:dyDescent="0.3">
      <c r="AE10304" s="71"/>
    </row>
    <row r="10305" spans="31:31" ht="15.75" x14ac:dyDescent="0.3">
      <c r="AE10305" s="71"/>
    </row>
    <row r="10306" spans="31:31" ht="15.75" x14ac:dyDescent="0.3">
      <c r="AE10306" s="71"/>
    </row>
    <row r="10307" spans="31:31" ht="15.75" x14ac:dyDescent="0.3">
      <c r="AE10307" s="71"/>
    </row>
    <row r="10308" spans="31:31" ht="15.75" x14ac:dyDescent="0.3">
      <c r="AE10308" s="71"/>
    </row>
    <row r="10309" spans="31:31" ht="15.75" x14ac:dyDescent="0.3">
      <c r="AE10309" s="71"/>
    </row>
    <row r="10310" spans="31:31" ht="15.75" x14ac:dyDescent="0.3">
      <c r="AE10310" s="71"/>
    </row>
    <row r="10311" spans="31:31" ht="15.75" x14ac:dyDescent="0.3">
      <c r="AE10311" s="71"/>
    </row>
    <row r="10312" spans="31:31" ht="15.75" x14ac:dyDescent="0.3">
      <c r="AE10312" s="71"/>
    </row>
    <row r="10313" spans="31:31" ht="15.75" x14ac:dyDescent="0.3">
      <c r="AE10313" s="71"/>
    </row>
    <row r="10314" spans="31:31" ht="15.75" x14ac:dyDescent="0.3">
      <c r="AE10314" s="71"/>
    </row>
    <row r="10315" spans="31:31" ht="15.75" x14ac:dyDescent="0.3">
      <c r="AE10315" s="71"/>
    </row>
    <row r="10316" spans="31:31" ht="15.75" x14ac:dyDescent="0.3">
      <c r="AE10316" s="71"/>
    </row>
    <row r="10317" spans="31:31" ht="15.75" x14ac:dyDescent="0.3">
      <c r="AE10317" s="71"/>
    </row>
    <row r="10318" spans="31:31" ht="15.75" x14ac:dyDescent="0.3">
      <c r="AE10318" s="71"/>
    </row>
    <row r="10319" spans="31:31" ht="15.75" x14ac:dyDescent="0.3">
      <c r="AE10319" s="71"/>
    </row>
    <row r="10320" spans="31:31" ht="15.75" x14ac:dyDescent="0.3">
      <c r="AE10320" s="71"/>
    </row>
    <row r="10321" spans="31:31" ht="15.75" x14ac:dyDescent="0.3">
      <c r="AE10321" s="71"/>
    </row>
    <row r="10322" spans="31:31" ht="15.75" x14ac:dyDescent="0.3">
      <c r="AE10322" s="71"/>
    </row>
    <row r="10323" spans="31:31" ht="15.75" x14ac:dyDescent="0.3">
      <c r="AE10323" s="71"/>
    </row>
    <row r="10324" spans="31:31" ht="15.75" x14ac:dyDescent="0.3">
      <c r="AE10324" s="71"/>
    </row>
    <row r="10325" spans="31:31" ht="15.75" x14ac:dyDescent="0.3">
      <c r="AE10325" s="71"/>
    </row>
    <row r="10326" spans="31:31" ht="15.75" x14ac:dyDescent="0.3">
      <c r="AE10326" s="71"/>
    </row>
    <row r="10327" spans="31:31" ht="15.75" x14ac:dyDescent="0.3">
      <c r="AE10327" s="71"/>
    </row>
    <row r="10328" spans="31:31" ht="15.75" x14ac:dyDescent="0.3">
      <c r="AE10328" s="71"/>
    </row>
    <row r="10329" spans="31:31" ht="15.75" x14ac:dyDescent="0.3">
      <c r="AE10329" s="71"/>
    </row>
    <row r="10330" spans="31:31" ht="15.75" x14ac:dyDescent="0.3">
      <c r="AE10330" s="71"/>
    </row>
    <row r="10331" spans="31:31" ht="15.75" x14ac:dyDescent="0.3">
      <c r="AE10331" s="71"/>
    </row>
    <row r="10332" spans="31:31" ht="15.75" x14ac:dyDescent="0.3">
      <c r="AE10332" s="71"/>
    </row>
    <row r="10333" spans="31:31" ht="15.75" x14ac:dyDescent="0.3">
      <c r="AE10333" s="71"/>
    </row>
    <row r="10334" spans="31:31" ht="15.75" x14ac:dyDescent="0.3">
      <c r="AE10334" s="71"/>
    </row>
    <row r="10335" spans="31:31" ht="15.75" x14ac:dyDescent="0.3">
      <c r="AE10335" s="71"/>
    </row>
    <row r="10336" spans="31:31" ht="15.75" x14ac:dyDescent="0.3">
      <c r="AE10336" s="71"/>
    </row>
    <row r="10337" spans="31:31" ht="15.75" x14ac:dyDescent="0.3">
      <c r="AE10337" s="71"/>
    </row>
    <row r="10338" spans="31:31" ht="15.75" x14ac:dyDescent="0.3">
      <c r="AE10338" s="71"/>
    </row>
    <row r="10339" spans="31:31" ht="15.75" x14ac:dyDescent="0.3">
      <c r="AE10339" s="71"/>
    </row>
    <row r="10340" spans="31:31" ht="15.75" x14ac:dyDescent="0.3">
      <c r="AE10340" s="71"/>
    </row>
    <row r="10341" spans="31:31" ht="15.75" x14ac:dyDescent="0.3">
      <c r="AE10341" s="71"/>
    </row>
    <row r="10342" spans="31:31" ht="15.75" x14ac:dyDescent="0.3">
      <c r="AE10342" s="71"/>
    </row>
    <row r="10343" spans="31:31" ht="15.75" x14ac:dyDescent="0.3">
      <c r="AE10343" s="71"/>
    </row>
    <row r="10344" spans="31:31" ht="15.75" x14ac:dyDescent="0.3">
      <c r="AE10344" s="71"/>
    </row>
    <row r="10345" spans="31:31" ht="15.75" x14ac:dyDescent="0.3">
      <c r="AE10345" s="71"/>
    </row>
    <row r="10346" spans="31:31" ht="15.75" x14ac:dyDescent="0.3">
      <c r="AE10346" s="71"/>
    </row>
    <row r="10347" spans="31:31" ht="15.75" x14ac:dyDescent="0.3">
      <c r="AE10347" s="71"/>
    </row>
    <row r="10348" spans="31:31" ht="15.75" x14ac:dyDescent="0.3">
      <c r="AE10348" s="71"/>
    </row>
    <row r="10349" spans="31:31" ht="15.75" x14ac:dyDescent="0.3">
      <c r="AE10349" s="71"/>
    </row>
    <row r="10350" spans="31:31" ht="15.75" x14ac:dyDescent="0.3">
      <c r="AE10350" s="71"/>
    </row>
    <row r="10351" spans="31:31" ht="15.75" x14ac:dyDescent="0.3">
      <c r="AE10351" s="71"/>
    </row>
    <row r="10352" spans="31:31" ht="15.75" x14ac:dyDescent="0.3">
      <c r="AE10352" s="71"/>
    </row>
    <row r="10353" spans="31:31" ht="15.75" x14ac:dyDescent="0.3">
      <c r="AE10353" s="71"/>
    </row>
    <row r="10354" spans="31:31" ht="15.75" x14ac:dyDescent="0.3">
      <c r="AE10354" s="71"/>
    </row>
    <row r="10355" spans="31:31" ht="15.75" x14ac:dyDescent="0.3">
      <c r="AE10355" s="71"/>
    </row>
    <row r="10356" spans="31:31" ht="15.75" x14ac:dyDescent="0.3">
      <c r="AE10356" s="71"/>
    </row>
    <row r="10357" spans="31:31" ht="15.75" x14ac:dyDescent="0.3">
      <c r="AE10357" s="71"/>
    </row>
    <row r="10358" spans="31:31" ht="15.75" x14ac:dyDescent="0.3">
      <c r="AE10358" s="71"/>
    </row>
    <row r="10359" spans="31:31" ht="15.75" x14ac:dyDescent="0.3">
      <c r="AE10359" s="71"/>
    </row>
    <row r="10360" spans="31:31" ht="15.75" x14ac:dyDescent="0.3">
      <c r="AE10360" s="71"/>
    </row>
    <row r="10361" spans="31:31" ht="15.75" x14ac:dyDescent="0.3">
      <c r="AE10361" s="71"/>
    </row>
    <row r="10362" spans="31:31" ht="15.75" x14ac:dyDescent="0.3">
      <c r="AE10362" s="71"/>
    </row>
    <row r="10363" spans="31:31" ht="15.75" x14ac:dyDescent="0.3">
      <c r="AE10363" s="71"/>
    </row>
    <row r="10364" spans="31:31" ht="15.75" x14ac:dyDescent="0.3">
      <c r="AE10364" s="71"/>
    </row>
    <row r="10365" spans="31:31" ht="15.75" x14ac:dyDescent="0.3">
      <c r="AE10365" s="71"/>
    </row>
    <row r="10366" spans="31:31" ht="15.75" x14ac:dyDescent="0.3">
      <c r="AE10366" s="71"/>
    </row>
    <row r="10367" spans="31:31" ht="15.75" x14ac:dyDescent="0.3">
      <c r="AE10367" s="71"/>
    </row>
    <row r="10368" spans="31:31" ht="15.75" x14ac:dyDescent="0.3">
      <c r="AE10368" s="71"/>
    </row>
    <row r="10369" spans="31:31" ht="15.75" x14ac:dyDescent="0.3">
      <c r="AE10369" s="71"/>
    </row>
    <row r="10370" spans="31:31" ht="15.75" x14ac:dyDescent="0.3">
      <c r="AE10370" s="71"/>
    </row>
    <row r="10371" spans="31:31" ht="15.75" x14ac:dyDescent="0.3">
      <c r="AE10371" s="71"/>
    </row>
    <row r="10372" spans="31:31" ht="15.75" x14ac:dyDescent="0.3">
      <c r="AE10372" s="71"/>
    </row>
    <row r="10373" spans="31:31" ht="15.75" x14ac:dyDescent="0.3">
      <c r="AE10373" s="71"/>
    </row>
    <row r="10374" spans="31:31" ht="15.75" x14ac:dyDescent="0.3">
      <c r="AE10374" s="71"/>
    </row>
    <row r="10375" spans="31:31" ht="15.75" x14ac:dyDescent="0.3">
      <c r="AE10375" s="71"/>
    </row>
    <row r="10376" spans="31:31" ht="15.75" x14ac:dyDescent="0.3">
      <c r="AE10376" s="71"/>
    </row>
    <row r="10377" spans="31:31" ht="15.75" x14ac:dyDescent="0.3">
      <c r="AE10377" s="71"/>
    </row>
    <row r="10378" spans="31:31" ht="15.75" x14ac:dyDescent="0.3">
      <c r="AE10378" s="71"/>
    </row>
    <row r="10379" spans="31:31" ht="15.75" x14ac:dyDescent="0.3">
      <c r="AE10379" s="71"/>
    </row>
    <row r="10380" spans="31:31" ht="15.75" x14ac:dyDescent="0.3">
      <c r="AE10380" s="71"/>
    </row>
    <row r="10381" spans="31:31" ht="15.75" x14ac:dyDescent="0.3">
      <c r="AE10381" s="71"/>
    </row>
    <row r="10382" spans="31:31" ht="15.75" x14ac:dyDescent="0.3">
      <c r="AE10382" s="71"/>
    </row>
    <row r="10383" spans="31:31" ht="15.75" x14ac:dyDescent="0.3">
      <c r="AE10383" s="71"/>
    </row>
    <row r="10384" spans="31:31" ht="15.75" x14ac:dyDescent="0.3">
      <c r="AE10384" s="71"/>
    </row>
    <row r="10385" spans="31:31" ht="15.75" x14ac:dyDescent="0.3">
      <c r="AE10385" s="71"/>
    </row>
    <row r="10386" spans="31:31" ht="15.75" x14ac:dyDescent="0.3">
      <c r="AE10386" s="71"/>
    </row>
    <row r="10387" spans="31:31" ht="15.75" x14ac:dyDescent="0.3">
      <c r="AE10387" s="71"/>
    </row>
    <row r="10388" spans="31:31" ht="15.75" x14ac:dyDescent="0.3">
      <c r="AE10388" s="71"/>
    </row>
    <row r="10389" spans="31:31" ht="15.75" x14ac:dyDescent="0.3">
      <c r="AE10389" s="71"/>
    </row>
    <row r="10390" spans="31:31" ht="15.75" x14ac:dyDescent="0.3">
      <c r="AE10390" s="71"/>
    </row>
    <row r="10391" spans="31:31" ht="15.75" x14ac:dyDescent="0.3">
      <c r="AE10391" s="71"/>
    </row>
    <row r="10392" spans="31:31" ht="15.75" x14ac:dyDescent="0.3">
      <c r="AE10392" s="71"/>
    </row>
    <row r="10393" spans="31:31" ht="15.75" x14ac:dyDescent="0.3">
      <c r="AE10393" s="71"/>
    </row>
    <row r="10394" spans="31:31" ht="15.75" x14ac:dyDescent="0.3">
      <c r="AE10394" s="71"/>
    </row>
    <row r="10395" spans="31:31" ht="15.75" x14ac:dyDescent="0.3">
      <c r="AE10395" s="71"/>
    </row>
    <row r="10396" spans="31:31" ht="15.75" x14ac:dyDescent="0.3">
      <c r="AE10396" s="71"/>
    </row>
    <row r="10397" spans="31:31" ht="15.75" x14ac:dyDescent="0.3">
      <c r="AE10397" s="71"/>
    </row>
    <row r="10398" spans="31:31" ht="15.75" x14ac:dyDescent="0.3">
      <c r="AE10398" s="71"/>
    </row>
    <row r="10399" spans="31:31" ht="15.75" x14ac:dyDescent="0.3">
      <c r="AE10399" s="71"/>
    </row>
    <row r="10400" spans="31:31" ht="15.75" x14ac:dyDescent="0.3">
      <c r="AE10400" s="71"/>
    </row>
    <row r="10401" spans="31:31" ht="15.75" x14ac:dyDescent="0.3">
      <c r="AE10401" s="71"/>
    </row>
    <row r="10402" spans="31:31" ht="15.75" x14ac:dyDescent="0.3">
      <c r="AE10402" s="71"/>
    </row>
    <row r="10403" spans="31:31" ht="15.75" x14ac:dyDescent="0.3">
      <c r="AE10403" s="71"/>
    </row>
    <row r="10404" spans="31:31" ht="15.75" x14ac:dyDescent="0.3">
      <c r="AE10404" s="71"/>
    </row>
    <row r="10405" spans="31:31" ht="15.75" x14ac:dyDescent="0.3">
      <c r="AE10405" s="71"/>
    </row>
    <row r="10406" spans="31:31" ht="15.75" x14ac:dyDescent="0.3">
      <c r="AE10406" s="71"/>
    </row>
    <row r="10407" spans="31:31" ht="15.75" x14ac:dyDescent="0.3">
      <c r="AE10407" s="71"/>
    </row>
    <row r="10408" spans="31:31" ht="15.75" x14ac:dyDescent="0.3">
      <c r="AE10408" s="71"/>
    </row>
    <row r="10409" spans="31:31" ht="15.75" x14ac:dyDescent="0.3">
      <c r="AE10409" s="71"/>
    </row>
    <row r="10410" spans="31:31" ht="15.75" x14ac:dyDescent="0.3">
      <c r="AE10410" s="71"/>
    </row>
    <row r="10411" spans="31:31" ht="15.75" x14ac:dyDescent="0.3">
      <c r="AE10411" s="71"/>
    </row>
    <row r="10412" spans="31:31" ht="15.75" x14ac:dyDescent="0.3">
      <c r="AE10412" s="71"/>
    </row>
    <row r="10413" spans="31:31" ht="15.75" x14ac:dyDescent="0.3">
      <c r="AE10413" s="71"/>
    </row>
    <row r="10414" spans="31:31" ht="15.75" x14ac:dyDescent="0.3">
      <c r="AE10414" s="71"/>
    </row>
    <row r="10415" spans="31:31" ht="15.75" x14ac:dyDescent="0.3">
      <c r="AE10415" s="71"/>
    </row>
    <row r="10416" spans="31:31" ht="15.75" x14ac:dyDescent="0.3">
      <c r="AE10416" s="71"/>
    </row>
    <row r="10417" spans="31:31" ht="15.75" x14ac:dyDescent="0.3">
      <c r="AE10417" s="71"/>
    </row>
    <row r="10418" spans="31:31" ht="15.75" x14ac:dyDescent="0.3">
      <c r="AE10418" s="71"/>
    </row>
    <row r="10419" spans="31:31" ht="15.75" x14ac:dyDescent="0.3">
      <c r="AE10419" s="71"/>
    </row>
    <row r="10420" spans="31:31" ht="15.75" x14ac:dyDescent="0.3">
      <c r="AE10420" s="71"/>
    </row>
    <row r="10421" spans="31:31" ht="15.75" x14ac:dyDescent="0.3">
      <c r="AE10421" s="71"/>
    </row>
    <row r="10422" spans="31:31" ht="15.75" x14ac:dyDescent="0.3">
      <c r="AE10422" s="71"/>
    </row>
    <row r="10423" spans="31:31" ht="15.75" x14ac:dyDescent="0.3">
      <c r="AE10423" s="71"/>
    </row>
    <row r="10424" spans="31:31" ht="15.75" x14ac:dyDescent="0.3">
      <c r="AE10424" s="71"/>
    </row>
    <row r="10425" spans="31:31" ht="15.75" x14ac:dyDescent="0.3">
      <c r="AE10425" s="71"/>
    </row>
    <row r="10426" spans="31:31" ht="15.75" x14ac:dyDescent="0.3">
      <c r="AE10426" s="71"/>
    </row>
    <row r="10427" spans="31:31" ht="15.75" x14ac:dyDescent="0.3">
      <c r="AE10427" s="71"/>
    </row>
    <row r="10428" spans="31:31" ht="15.75" x14ac:dyDescent="0.3">
      <c r="AE10428" s="71"/>
    </row>
    <row r="10429" spans="31:31" ht="15.75" x14ac:dyDescent="0.3">
      <c r="AE10429" s="71"/>
    </row>
    <row r="10430" spans="31:31" ht="15.75" x14ac:dyDescent="0.3">
      <c r="AE10430" s="71"/>
    </row>
    <row r="10431" spans="31:31" ht="15.75" x14ac:dyDescent="0.3">
      <c r="AE10431" s="71"/>
    </row>
    <row r="10432" spans="31:31" ht="15.75" x14ac:dyDescent="0.3">
      <c r="AE10432" s="71"/>
    </row>
    <row r="10433" spans="31:31" ht="15.75" x14ac:dyDescent="0.3">
      <c r="AE10433" s="71"/>
    </row>
    <row r="10434" spans="31:31" ht="15.75" x14ac:dyDescent="0.3">
      <c r="AE10434" s="71"/>
    </row>
    <row r="10435" spans="31:31" ht="15.75" x14ac:dyDescent="0.3">
      <c r="AE10435" s="71"/>
    </row>
    <row r="10436" spans="31:31" ht="15.75" x14ac:dyDescent="0.3">
      <c r="AE10436" s="71"/>
    </row>
    <row r="10437" spans="31:31" ht="15.75" x14ac:dyDescent="0.3">
      <c r="AE10437" s="71"/>
    </row>
    <row r="10438" spans="31:31" ht="15.75" x14ac:dyDescent="0.3">
      <c r="AE10438" s="71"/>
    </row>
    <row r="10439" spans="31:31" ht="15.75" x14ac:dyDescent="0.3">
      <c r="AE10439" s="71"/>
    </row>
    <row r="10440" spans="31:31" ht="15.75" x14ac:dyDescent="0.3">
      <c r="AE10440" s="71"/>
    </row>
    <row r="10441" spans="31:31" ht="15.75" x14ac:dyDescent="0.3">
      <c r="AE10441" s="71"/>
    </row>
    <row r="10442" spans="31:31" ht="15.75" x14ac:dyDescent="0.3">
      <c r="AE10442" s="71"/>
    </row>
    <row r="10443" spans="31:31" ht="15.75" x14ac:dyDescent="0.3">
      <c r="AE10443" s="71"/>
    </row>
    <row r="10444" spans="31:31" ht="15.75" x14ac:dyDescent="0.3">
      <c r="AE10444" s="71"/>
    </row>
    <row r="10445" spans="31:31" ht="15.75" x14ac:dyDescent="0.3">
      <c r="AE10445" s="71"/>
    </row>
    <row r="10446" spans="31:31" ht="15.75" x14ac:dyDescent="0.3">
      <c r="AE10446" s="71"/>
    </row>
    <row r="10447" spans="31:31" ht="15.75" x14ac:dyDescent="0.3">
      <c r="AE10447" s="71"/>
    </row>
    <row r="10448" spans="31:31" ht="15.75" x14ac:dyDescent="0.3">
      <c r="AE10448" s="71"/>
    </row>
    <row r="10449" spans="31:31" ht="15.75" x14ac:dyDescent="0.3">
      <c r="AE10449" s="71"/>
    </row>
    <row r="10450" spans="31:31" ht="15.75" x14ac:dyDescent="0.3">
      <c r="AE10450" s="71"/>
    </row>
    <row r="10451" spans="31:31" ht="15.75" x14ac:dyDescent="0.3">
      <c r="AE10451" s="71"/>
    </row>
    <row r="10452" spans="31:31" ht="15.75" x14ac:dyDescent="0.3">
      <c r="AE10452" s="71"/>
    </row>
    <row r="10453" spans="31:31" ht="15.75" x14ac:dyDescent="0.3">
      <c r="AE10453" s="71"/>
    </row>
    <row r="10454" spans="31:31" ht="15.75" x14ac:dyDescent="0.3">
      <c r="AE10454" s="71"/>
    </row>
    <row r="10455" spans="31:31" ht="15.75" x14ac:dyDescent="0.3">
      <c r="AE10455" s="71"/>
    </row>
    <row r="10456" spans="31:31" ht="15.75" x14ac:dyDescent="0.3">
      <c r="AE10456" s="71"/>
    </row>
    <row r="10457" spans="31:31" ht="15.75" x14ac:dyDescent="0.3">
      <c r="AE10457" s="71"/>
    </row>
    <row r="10458" spans="31:31" ht="15.75" x14ac:dyDescent="0.3">
      <c r="AE10458" s="71"/>
    </row>
    <row r="10459" spans="31:31" ht="15.75" x14ac:dyDescent="0.3">
      <c r="AE10459" s="71"/>
    </row>
    <row r="10460" spans="31:31" ht="15.75" x14ac:dyDescent="0.3">
      <c r="AE10460" s="71"/>
    </row>
    <row r="10461" spans="31:31" ht="15.75" x14ac:dyDescent="0.3">
      <c r="AE10461" s="71"/>
    </row>
    <row r="10462" spans="31:31" ht="15.75" x14ac:dyDescent="0.3">
      <c r="AE10462" s="71"/>
    </row>
    <row r="10463" spans="31:31" ht="15.75" x14ac:dyDescent="0.3">
      <c r="AE10463" s="71"/>
    </row>
    <row r="10464" spans="31:31" ht="15.75" x14ac:dyDescent="0.3">
      <c r="AE10464" s="71"/>
    </row>
    <row r="10465" spans="31:31" ht="15.75" x14ac:dyDescent="0.3">
      <c r="AE10465" s="71"/>
    </row>
    <row r="10466" spans="31:31" ht="15.75" x14ac:dyDescent="0.3">
      <c r="AE10466" s="71"/>
    </row>
    <row r="10467" spans="31:31" ht="15.75" x14ac:dyDescent="0.3">
      <c r="AE10467" s="71"/>
    </row>
    <row r="10468" spans="31:31" ht="15.75" x14ac:dyDescent="0.3">
      <c r="AE10468" s="71"/>
    </row>
    <row r="10469" spans="31:31" ht="15.75" x14ac:dyDescent="0.3">
      <c r="AE10469" s="71"/>
    </row>
    <row r="10470" spans="31:31" ht="15.75" x14ac:dyDescent="0.3">
      <c r="AE10470" s="71"/>
    </row>
    <row r="10471" spans="31:31" ht="15.75" x14ac:dyDescent="0.3">
      <c r="AE10471" s="71"/>
    </row>
    <row r="10472" spans="31:31" ht="15.75" x14ac:dyDescent="0.3">
      <c r="AE10472" s="71"/>
    </row>
    <row r="10473" spans="31:31" ht="15.75" x14ac:dyDescent="0.3">
      <c r="AE10473" s="71"/>
    </row>
    <row r="10474" spans="31:31" ht="15.75" x14ac:dyDescent="0.3">
      <c r="AE10474" s="71"/>
    </row>
    <row r="10475" spans="31:31" ht="15.75" x14ac:dyDescent="0.3">
      <c r="AE10475" s="71"/>
    </row>
    <row r="10476" spans="31:31" ht="15.75" x14ac:dyDescent="0.3">
      <c r="AE10476" s="71"/>
    </row>
    <row r="10477" spans="31:31" ht="15.75" x14ac:dyDescent="0.3">
      <c r="AE10477" s="71"/>
    </row>
    <row r="10478" spans="31:31" ht="15.75" x14ac:dyDescent="0.3">
      <c r="AE10478" s="71"/>
    </row>
    <row r="10479" spans="31:31" ht="15.75" x14ac:dyDescent="0.3">
      <c r="AE10479" s="71"/>
    </row>
    <row r="10480" spans="31:31" ht="15.75" x14ac:dyDescent="0.3">
      <c r="AE10480" s="71"/>
    </row>
    <row r="10481" spans="31:31" ht="15.75" x14ac:dyDescent="0.3">
      <c r="AE10481" s="71"/>
    </row>
    <row r="10482" spans="31:31" ht="15.75" x14ac:dyDescent="0.3">
      <c r="AE10482" s="71"/>
    </row>
    <row r="10483" spans="31:31" ht="15.75" x14ac:dyDescent="0.3">
      <c r="AE10483" s="71"/>
    </row>
    <row r="10484" spans="31:31" ht="15.75" x14ac:dyDescent="0.3">
      <c r="AE10484" s="71"/>
    </row>
    <row r="10485" spans="31:31" ht="15.75" x14ac:dyDescent="0.3">
      <c r="AE10485" s="71"/>
    </row>
    <row r="10486" spans="31:31" ht="15.75" x14ac:dyDescent="0.3">
      <c r="AE10486" s="71"/>
    </row>
    <row r="10487" spans="31:31" ht="15.75" x14ac:dyDescent="0.3">
      <c r="AE10487" s="71"/>
    </row>
    <row r="10488" spans="31:31" ht="15.75" x14ac:dyDescent="0.3">
      <c r="AE10488" s="71"/>
    </row>
    <row r="10489" spans="31:31" ht="15.75" x14ac:dyDescent="0.3">
      <c r="AE10489" s="71"/>
    </row>
    <row r="10490" spans="31:31" ht="15.75" x14ac:dyDescent="0.3">
      <c r="AE10490" s="71"/>
    </row>
    <row r="10491" spans="31:31" ht="15.75" x14ac:dyDescent="0.3">
      <c r="AE10491" s="71"/>
    </row>
    <row r="10492" spans="31:31" ht="15.75" x14ac:dyDescent="0.3">
      <c r="AE10492" s="71"/>
    </row>
    <row r="10493" spans="31:31" ht="15.75" x14ac:dyDescent="0.3">
      <c r="AE10493" s="71"/>
    </row>
    <row r="10494" spans="31:31" ht="15.75" x14ac:dyDescent="0.3">
      <c r="AE10494" s="71"/>
    </row>
    <row r="10495" spans="31:31" ht="15.75" x14ac:dyDescent="0.3">
      <c r="AE10495" s="71"/>
    </row>
    <row r="10496" spans="31:31" ht="15.75" x14ac:dyDescent="0.3">
      <c r="AE10496" s="71"/>
    </row>
    <row r="10497" spans="31:31" ht="15.75" x14ac:dyDescent="0.3">
      <c r="AE10497" s="71"/>
    </row>
    <row r="10498" spans="31:31" ht="15.75" x14ac:dyDescent="0.3">
      <c r="AE10498" s="71"/>
    </row>
    <row r="10499" spans="31:31" ht="15.75" x14ac:dyDescent="0.3">
      <c r="AE10499" s="71"/>
    </row>
    <row r="10500" spans="31:31" ht="15.75" x14ac:dyDescent="0.3">
      <c r="AE10500" s="71"/>
    </row>
    <row r="10501" spans="31:31" ht="15.75" x14ac:dyDescent="0.3">
      <c r="AE10501" s="71"/>
    </row>
    <row r="10502" spans="31:31" ht="15.75" x14ac:dyDescent="0.3">
      <c r="AE10502" s="71"/>
    </row>
    <row r="10503" spans="31:31" ht="15.75" x14ac:dyDescent="0.3">
      <c r="AE10503" s="71"/>
    </row>
    <row r="10504" spans="31:31" ht="15.75" x14ac:dyDescent="0.3">
      <c r="AE10504" s="71"/>
    </row>
    <row r="10505" spans="31:31" ht="15.75" x14ac:dyDescent="0.3">
      <c r="AE10505" s="71"/>
    </row>
    <row r="10506" spans="31:31" ht="15.75" x14ac:dyDescent="0.3">
      <c r="AE10506" s="71"/>
    </row>
    <row r="10507" spans="31:31" ht="15.75" x14ac:dyDescent="0.3">
      <c r="AE10507" s="71"/>
    </row>
    <row r="10508" spans="31:31" ht="15.75" x14ac:dyDescent="0.3">
      <c r="AE10508" s="71"/>
    </row>
    <row r="10509" spans="31:31" ht="15.75" x14ac:dyDescent="0.3">
      <c r="AE10509" s="71"/>
    </row>
    <row r="10510" spans="31:31" ht="15.75" x14ac:dyDescent="0.3">
      <c r="AE10510" s="71"/>
    </row>
    <row r="10511" spans="31:31" ht="15.75" x14ac:dyDescent="0.3">
      <c r="AE10511" s="71"/>
    </row>
    <row r="10512" spans="31:31" ht="15.75" x14ac:dyDescent="0.3">
      <c r="AE10512" s="71"/>
    </row>
    <row r="10513" spans="31:31" ht="15.75" x14ac:dyDescent="0.3">
      <c r="AE10513" s="71"/>
    </row>
    <row r="10514" spans="31:31" ht="15.75" x14ac:dyDescent="0.3">
      <c r="AE10514" s="71"/>
    </row>
    <row r="10515" spans="31:31" ht="15.75" x14ac:dyDescent="0.3">
      <c r="AE10515" s="71"/>
    </row>
    <row r="10516" spans="31:31" ht="15.75" x14ac:dyDescent="0.3">
      <c r="AE10516" s="71"/>
    </row>
    <row r="10517" spans="31:31" ht="15.75" x14ac:dyDescent="0.3">
      <c r="AE10517" s="71"/>
    </row>
    <row r="10518" spans="31:31" ht="15.75" x14ac:dyDescent="0.3">
      <c r="AE10518" s="71"/>
    </row>
    <row r="10519" spans="31:31" ht="15.75" x14ac:dyDescent="0.3">
      <c r="AE10519" s="71"/>
    </row>
    <row r="10520" spans="31:31" ht="15.75" x14ac:dyDescent="0.3">
      <c r="AE10520" s="71"/>
    </row>
    <row r="10521" spans="31:31" ht="15.75" x14ac:dyDescent="0.3">
      <c r="AE10521" s="71"/>
    </row>
    <row r="10522" spans="31:31" ht="15.75" x14ac:dyDescent="0.3">
      <c r="AE10522" s="71"/>
    </row>
    <row r="10523" spans="31:31" ht="15.75" x14ac:dyDescent="0.3">
      <c r="AE10523" s="71"/>
    </row>
    <row r="10524" spans="31:31" ht="15.75" x14ac:dyDescent="0.3">
      <c r="AE10524" s="71"/>
    </row>
    <row r="10525" spans="31:31" ht="15.75" x14ac:dyDescent="0.3">
      <c r="AE10525" s="71"/>
    </row>
    <row r="10526" spans="31:31" ht="15.75" x14ac:dyDescent="0.3">
      <c r="AE10526" s="71"/>
    </row>
    <row r="10527" spans="31:31" ht="15.75" x14ac:dyDescent="0.3">
      <c r="AE10527" s="71"/>
    </row>
    <row r="10528" spans="31:31" ht="15.75" x14ac:dyDescent="0.3">
      <c r="AE10528" s="71"/>
    </row>
    <row r="10529" spans="31:31" ht="15.75" x14ac:dyDescent="0.3">
      <c r="AE10529" s="71"/>
    </row>
    <row r="10530" spans="31:31" ht="15.75" x14ac:dyDescent="0.3">
      <c r="AE10530" s="71"/>
    </row>
    <row r="10531" spans="31:31" ht="15.75" x14ac:dyDescent="0.3">
      <c r="AE10531" s="71"/>
    </row>
    <row r="10532" spans="31:31" ht="15.75" x14ac:dyDescent="0.3">
      <c r="AE10532" s="71"/>
    </row>
    <row r="10533" spans="31:31" ht="15.75" x14ac:dyDescent="0.3">
      <c r="AE10533" s="71"/>
    </row>
    <row r="10534" spans="31:31" ht="15.75" x14ac:dyDescent="0.3">
      <c r="AE10534" s="71"/>
    </row>
    <row r="10535" spans="31:31" ht="15.75" x14ac:dyDescent="0.3">
      <c r="AE10535" s="71"/>
    </row>
    <row r="10536" spans="31:31" ht="15.75" x14ac:dyDescent="0.3">
      <c r="AE10536" s="71"/>
    </row>
    <row r="10537" spans="31:31" ht="15.75" x14ac:dyDescent="0.3">
      <c r="AE10537" s="71"/>
    </row>
    <row r="10538" spans="31:31" ht="15.75" x14ac:dyDescent="0.3">
      <c r="AE10538" s="71"/>
    </row>
    <row r="10539" spans="31:31" ht="15.75" x14ac:dyDescent="0.3">
      <c r="AE10539" s="71"/>
    </row>
    <row r="10540" spans="31:31" ht="15.75" x14ac:dyDescent="0.3">
      <c r="AE10540" s="71"/>
    </row>
    <row r="10541" spans="31:31" ht="15.75" x14ac:dyDescent="0.3">
      <c r="AE10541" s="71"/>
    </row>
    <row r="10542" spans="31:31" ht="15.75" x14ac:dyDescent="0.3">
      <c r="AE10542" s="71"/>
    </row>
    <row r="10543" spans="31:31" ht="15.75" x14ac:dyDescent="0.3">
      <c r="AE10543" s="71"/>
    </row>
    <row r="10544" spans="31:31" ht="15.75" x14ac:dyDescent="0.3">
      <c r="AE10544" s="71"/>
    </row>
    <row r="10545" spans="31:31" ht="15.75" x14ac:dyDescent="0.3">
      <c r="AE10545" s="71"/>
    </row>
    <row r="10546" spans="31:31" ht="15.75" x14ac:dyDescent="0.3">
      <c r="AE10546" s="71"/>
    </row>
    <row r="10547" spans="31:31" ht="15.75" x14ac:dyDescent="0.3">
      <c r="AE10547" s="71"/>
    </row>
    <row r="10548" spans="31:31" ht="15.75" x14ac:dyDescent="0.3">
      <c r="AE10548" s="71"/>
    </row>
    <row r="10549" spans="31:31" ht="15.75" x14ac:dyDescent="0.3">
      <c r="AE10549" s="71"/>
    </row>
    <row r="10550" spans="31:31" ht="15.75" x14ac:dyDescent="0.3">
      <c r="AE10550" s="71"/>
    </row>
    <row r="10551" spans="31:31" ht="15.75" x14ac:dyDescent="0.3">
      <c r="AE10551" s="71"/>
    </row>
    <row r="10552" spans="31:31" ht="15.75" x14ac:dyDescent="0.3">
      <c r="AE10552" s="71"/>
    </row>
    <row r="10553" spans="31:31" ht="15.75" x14ac:dyDescent="0.3">
      <c r="AE10553" s="71"/>
    </row>
    <row r="10554" spans="31:31" ht="15.75" x14ac:dyDescent="0.3">
      <c r="AE10554" s="71"/>
    </row>
    <row r="10555" spans="31:31" ht="15.75" x14ac:dyDescent="0.3">
      <c r="AE10555" s="71"/>
    </row>
    <row r="10556" spans="31:31" ht="15.75" x14ac:dyDescent="0.3">
      <c r="AE10556" s="71"/>
    </row>
    <row r="10557" spans="31:31" ht="15.75" x14ac:dyDescent="0.3">
      <c r="AE10557" s="71"/>
    </row>
    <row r="10558" spans="31:31" ht="15.75" x14ac:dyDescent="0.3">
      <c r="AE10558" s="71"/>
    </row>
    <row r="10559" spans="31:31" ht="15.75" x14ac:dyDescent="0.3">
      <c r="AE10559" s="71"/>
    </row>
    <row r="10560" spans="31:31" ht="15.75" x14ac:dyDescent="0.3">
      <c r="AE10560" s="71"/>
    </row>
    <row r="10561" spans="31:31" ht="15.75" x14ac:dyDescent="0.3">
      <c r="AE10561" s="71"/>
    </row>
    <row r="10562" spans="31:31" ht="15.75" x14ac:dyDescent="0.3">
      <c r="AE10562" s="71"/>
    </row>
    <row r="10563" spans="31:31" ht="15.75" x14ac:dyDescent="0.3">
      <c r="AE10563" s="71"/>
    </row>
    <row r="10564" spans="31:31" ht="15.75" x14ac:dyDescent="0.3">
      <c r="AE10564" s="71"/>
    </row>
    <row r="10565" spans="31:31" ht="15.75" x14ac:dyDescent="0.3">
      <c r="AE10565" s="71"/>
    </row>
    <row r="10566" spans="31:31" ht="15.75" x14ac:dyDescent="0.3">
      <c r="AE10566" s="71"/>
    </row>
    <row r="10567" spans="31:31" ht="15.75" x14ac:dyDescent="0.3">
      <c r="AE10567" s="71"/>
    </row>
    <row r="10568" spans="31:31" ht="15.75" x14ac:dyDescent="0.3">
      <c r="AE10568" s="71"/>
    </row>
    <row r="10569" spans="31:31" ht="15.75" x14ac:dyDescent="0.3">
      <c r="AE10569" s="71"/>
    </row>
    <row r="10570" spans="31:31" ht="15.75" x14ac:dyDescent="0.3">
      <c r="AE10570" s="71"/>
    </row>
    <row r="10571" spans="31:31" ht="15.75" x14ac:dyDescent="0.3">
      <c r="AE10571" s="71"/>
    </row>
    <row r="10572" spans="31:31" ht="15.75" x14ac:dyDescent="0.3">
      <c r="AE10572" s="71"/>
    </row>
    <row r="10573" spans="31:31" ht="15.75" x14ac:dyDescent="0.3">
      <c r="AE10573" s="71"/>
    </row>
    <row r="10574" spans="31:31" ht="15.75" x14ac:dyDescent="0.3">
      <c r="AE10574" s="71"/>
    </row>
    <row r="10575" spans="31:31" ht="15.75" x14ac:dyDescent="0.3">
      <c r="AE10575" s="71"/>
    </row>
    <row r="10576" spans="31:31" ht="15.75" x14ac:dyDescent="0.3">
      <c r="AE10576" s="71"/>
    </row>
    <row r="10577" spans="31:31" ht="15.75" x14ac:dyDescent="0.3">
      <c r="AE10577" s="71"/>
    </row>
    <row r="10578" spans="31:31" ht="15.75" x14ac:dyDescent="0.3">
      <c r="AE10578" s="71"/>
    </row>
    <row r="10579" spans="31:31" ht="15.75" x14ac:dyDescent="0.3">
      <c r="AE10579" s="71"/>
    </row>
    <row r="10580" spans="31:31" ht="15.75" x14ac:dyDescent="0.3">
      <c r="AE10580" s="71"/>
    </row>
    <row r="10581" spans="31:31" ht="15.75" x14ac:dyDescent="0.3">
      <c r="AE10581" s="71"/>
    </row>
    <row r="10582" spans="31:31" ht="15.75" x14ac:dyDescent="0.3">
      <c r="AE10582" s="71"/>
    </row>
    <row r="10583" spans="31:31" ht="15.75" x14ac:dyDescent="0.3">
      <c r="AE10583" s="71"/>
    </row>
    <row r="10584" spans="31:31" ht="15.75" x14ac:dyDescent="0.3">
      <c r="AE10584" s="71"/>
    </row>
    <row r="10585" spans="31:31" ht="15.75" x14ac:dyDescent="0.3">
      <c r="AE10585" s="71"/>
    </row>
    <row r="10586" spans="31:31" ht="15.75" x14ac:dyDescent="0.3">
      <c r="AE10586" s="71"/>
    </row>
    <row r="10587" spans="31:31" ht="15.75" x14ac:dyDescent="0.3">
      <c r="AE10587" s="71"/>
    </row>
    <row r="10588" spans="31:31" ht="15.75" x14ac:dyDescent="0.3">
      <c r="AE10588" s="71"/>
    </row>
    <row r="10589" spans="31:31" ht="15.75" x14ac:dyDescent="0.3">
      <c r="AE10589" s="71"/>
    </row>
    <row r="10590" spans="31:31" ht="15.75" x14ac:dyDescent="0.3">
      <c r="AE10590" s="71"/>
    </row>
    <row r="10591" spans="31:31" ht="15.75" x14ac:dyDescent="0.3">
      <c r="AE10591" s="71"/>
    </row>
    <row r="10592" spans="31:31" ht="15.75" x14ac:dyDescent="0.3">
      <c r="AE10592" s="71"/>
    </row>
    <row r="10593" spans="31:31" ht="15.75" x14ac:dyDescent="0.3">
      <c r="AE10593" s="71"/>
    </row>
    <row r="10594" spans="31:31" ht="15.75" x14ac:dyDescent="0.3">
      <c r="AE10594" s="71"/>
    </row>
    <row r="10595" spans="31:31" ht="15.75" x14ac:dyDescent="0.3">
      <c r="AE10595" s="71"/>
    </row>
    <row r="10596" spans="31:31" ht="15.75" x14ac:dyDescent="0.3">
      <c r="AE10596" s="71"/>
    </row>
    <row r="10597" spans="31:31" ht="15.75" x14ac:dyDescent="0.3">
      <c r="AE10597" s="71"/>
    </row>
    <row r="10598" spans="31:31" ht="15.75" x14ac:dyDescent="0.3">
      <c r="AE10598" s="71"/>
    </row>
    <row r="10599" spans="31:31" ht="15.75" x14ac:dyDescent="0.3">
      <c r="AE10599" s="71"/>
    </row>
    <row r="10600" spans="31:31" ht="15.75" x14ac:dyDescent="0.3">
      <c r="AE10600" s="71"/>
    </row>
    <row r="10601" spans="31:31" ht="15.75" x14ac:dyDescent="0.3">
      <c r="AE10601" s="71"/>
    </row>
    <row r="10602" spans="31:31" ht="15.75" x14ac:dyDescent="0.3">
      <c r="AE10602" s="71"/>
    </row>
    <row r="10603" spans="31:31" ht="15.75" x14ac:dyDescent="0.3">
      <c r="AE10603" s="71"/>
    </row>
    <row r="10604" spans="31:31" ht="15.75" x14ac:dyDescent="0.3">
      <c r="AE10604" s="71"/>
    </row>
    <row r="10605" spans="31:31" ht="15.75" x14ac:dyDescent="0.3">
      <c r="AE10605" s="71"/>
    </row>
    <row r="10606" spans="31:31" ht="15.75" x14ac:dyDescent="0.3">
      <c r="AE10606" s="71"/>
    </row>
    <row r="10607" spans="31:31" ht="15.75" x14ac:dyDescent="0.3">
      <c r="AE10607" s="71"/>
    </row>
    <row r="10608" spans="31:31" ht="15.75" x14ac:dyDescent="0.3">
      <c r="AE10608" s="71"/>
    </row>
    <row r="10609" spans="31:31" ht="15.75" x14ac:dyDescent="0.3">
      <c r="AE10609" s="71"/>
    </row>
    <row r="10610" spans="31:31" ht="15.75" x14ac:dyDescent="0.3">
      <c r="AE10610" s="71"/>
    </row>
    <row r="10611" spans="31:31" ht="15.75" x14ac:dyDescent="0.3">
      <c r="AE10611" s="71"/>
    </row>
    <row r="10612" spans="31:31" ht="15.75" x14ac:dyDescent="0.3">
      <c r="AE10612" s="71"/>
    </row>
    <row r="10613" spans="31:31" ht="15.75" x14ac:dyDescent="0.3">
      <c r="AE10613" s="71"/>
    </row>
    <row r="10614" spans="31:31" ht="15.75" x14ac:dyDescent="0.3">
      <c r="AE10614" s="71"/>
    </row>
    <row r="10615" spans="31:31" ht="15.75" x14ac:dyDescent="0.3">
      <c r="AE10615" s="71"/>
    </row>
    <row r="10616" spans="31:31" ht="15.75" x14ac:dyDescent="0.3">
      <c r="AE10616" s="71"/>
    </row>
    <row r="10617" spans="31:31" ht="15.75" x14ac:dyDescent="0.3">
      <c r="AE10617" s="71"/>
    </row>
    <row r="10618" spans="31:31" ht="15.75" x14ac:dyDescent="0.3">
      <c r="AE10618" s="71"/>
    </row>
    <row r="10619" spans="31:31" ht="15.75" x14ac:dyDescent="0.3">
      <c r="AE10619" s="71"/>
    </row>
    <row r="10620" spans="31:31" ht="15.75" x14ac:dyDescent="0.3">
      <c r="AE10620" s="71"/>
    </row>
    <row r="10621" spans="31:31" ht="15.75" x14ac:dyDescent="0.3">
      <c r="AE10621" s="71"/>
    </row>
    <row r="10622" spans="31:31" ht="15.75" x14ac:dyDescent="0.3">
      <c r="AE10622" s="71"/>
    </row>
    <row r="10623" spans="31:31" ht="15.75" x14ac:dyDescent="0.3">
      <c r="AE10623" s="71"/>
    </row>
    <row r="10624" spans="31:31" ht="15.75" x14ac:dyDescent="0.3">
      <c r="AE10624" s="71"/>
    </row>
    <row r="10625" spans="31:31" ht="15.75" x14ac:dyDescent="0.3">
      <c r="AE10625" s="71"/>
    </row>
    <row r="10626" spans="31:31" ht="15.75" x14ac:dyDescent="0.3">
      <c r="AE10626" s="71"/>
    </row>
    <row r="10627" spans="31:31" ht="15.75" x14ac:dyDescent="0.3">
      <c r="AE10627" s="71"/>
    </row>
    <row r="10628" spans="31:31" ht="15.75" x14ac:dyDescent="0.3">
      <c r="AE10628" s="71"/>
    </row>
    <row r="10629" spans="31:31" ht="15.75" x14ac:dyDescent="0.3">
      <c r="AE10629" s="71"/>
    </row>
    <row r="10630" spans="31:31" ht="15.75" x14ac:dyDescent="0.3">
      <c r="AE10630" s="71"/>
    </row>
    <row r="10631" spans="31:31" ht="15.75" x14ac:dyDescent="0.3">
      <c r="AE10631" s="71"/>
    </row>
    <row r="10632" spans="31:31" ht="15.75" x14ac:dyDescent="0.3">
      <c r="AE10632" s="71"/>
    </row>
    <row r="10633" spans="31:31" ht="15.75" x14ac:dyDescent="0.3">
      <c r="AE10633" s="71"/>
    </row>
    <row r="10634" spans="31:31" ht="15.75" x14ac:dyDescent="0.3">
      <c r="AE10634" s="71"/>
    </row>
    <row r="10635" spans="31:31" ht="15.75" x14ac:dyDescent="0.3">
      <c r="AE10635" s="71"/>
    </row>
    <row r="10636" spans="31:31" ht="15.75" x14ac:dyDescent="0.3">
      <c r="AE10636" s="71"/>
    </row>
    <row r="10637" spans="31:31" ht="15.75" x14ac:dyDescent="0.3">
      <c r="AE10637" s="71"/>
    </row>
    <row r="10638" spans="31:31" ht="15.75" x14ac:dyDescent="0.3">
      <c r="AE10638" s="71"/>
    </row>
    <row r="10639" spans="31:31" ht="15.75" x14ac:dyDescent="0.3">
      <c r="AE10639" s="71"/>
    </row>
    <row r="10640" spans="31:31" ht="15.75" x14ac:dyDescent="0.3">
      <c r="AE10640" s="71"/>
    </row>
    <row r="10641" spans="31:31" ht="15.75" x14ac:dyDescent="0.3">
      <c r="AE10641" s="71"/>
    </row>
    <row r="10642" spans="31:31" ht="15.75" x14ac:dyDescent="0.3">
      <c r="AE10642" s="71"/>
    </row>
    <row r="10643" spans="31:31" ht="15.75" x14ac:dyDescent="0.3">
      <c r="AE10643" s="71"/>
    </row>
    <row r="10644" spans="31:31" ht="15.75" x14ac:dyDescent="0.3">
      <c r="AE10644" s="71"/>
    </row>
    <row r="10645" spans="31:31" ht="15.75" x14ac:dyDescent="0.3">
      <c r="AE10645" s="71"/>
    </row>
    <row r="10646" spans="31:31" ht="15.75" x14ac:dyDescent="0.3">
      <c r="AE10646" s="71"/>
    </row>
    <row r="10647" spans="31:31" ht="15.75" x14ac:dyDescent="0.3">
      <c r="AE10647" s="71"/>
    </row>
    <row r="10648" spans="31:31" ht="15.75" x14ac:dyDescent="0.3">
      <c r="AE10648" s="71"/>
    </row>
    <row r="10649" spans="31:31" ht="15.75" x14ac:dyDescent="0.3">
      <c r="AE10649" s="71"/>
    </row>
    <row r="10650" spans="31:31" ht="15.75" x14ac:dyDescent="0.3">
      <c r="AE10650" s="71"/>
    </row>
    <row r="10651" spans="31:31" ht="15.75" x14ac:dyDescent="0.3">
      <c r="AE10651" s="71"/>
    </row>
    <row r="10652" spans="31:31" ht="15.75" x14ac:dyDescent="0.3">
      <c r="AE10652" s="71"/>
    </row>
    <row r="10653" spans="31:31" ht="15.75" x14ac:dyDescent="0.3">
      <c r="AE10653" s="71"/>
    </row>
    <row r="10654" spans="31:31" ht="15.75" x14ac:dyDescent="0.3">
      <c r="AE10654" s="71"/>
    </row>
    <row r="10655" spans="31:31" ht="15.75" x14ac:dyDescent="0.3">
      <c r="AE10655" s="71"/>
    </row>
    <row r="10656" spans="31:31" ht="15.75" x14ac:dyDescent="0.3">
      <c r="AE10656" s="71"/>
    </row>
    <row r="10657" spans="31:31" ht="15.75" x14ac:dyDescent="0.3">
      <c r="AE10657" s="71"/>
    </row>
    <row r="10658" spans="31:31" ht="15.75" x14ac:dyDescent="0.3">
      <c r="AE10658" s="71"/>
    </row>
    <row r="10659" spans="31:31" ht="15.75" x14ac:dyDescent="0.3">
      <c r="AE10659" s="71"/>
    </row>
    <row r="10660" spans="31:31" ht="15.75" x14ac:dyDescent="0.3">
      <c r="AE10660" s="71"/>
    </row>
    <row r="10661" spans="31:31" ht="15.75" x14ac:dyDescent="0.3">
      <c r="AE10661" s="71"/>
    </row>
    <row r="10662" spans="31:31" ht="15.75" x14ac:dyDescent="0.3">
      <c r="AE10662" s="71"/>
    </row>
    <row r="10663" spans="31:31" ht="15.75" x14ac:dyDescent="0.3">
      <c r="AE10663" s="71"/>
    </row>
    <row r="10664" spans="31:31" ht="15.75" x14ac:dyDescent="0.3">
      <c r="AE10664" s="71"/>
    </row>
    <row r="10665" spans="31:31" ht="15.75" x14ac:dyDescent="0.3">
      <c r="AE10665" s="71"/>
    </row>
    <row r="10666" spans="31:31" ht="15.75" x14ac:dyDescent="0.3">
      <c r="AE10666" s="71"/>
    </row>
    <row r="10667" spans="31:31" ht="15.75" x14ac:dyDescent="0.3">
      <c r="AE10667" s="71"/>
    </row>
    <row r="10668" spans="31:31" ht="15.75" x14ac:dyDescent="0.3">
      <c r="AE10668" s="71"/>
    </row>
    <row r="10669" spans="31:31" ht="15.75" x14ac:dyDescent="0.3">
      <c r="AE10669" s="71"/>
    </row>
    <row r="10670" spans="31:31" ht="15.75" x14ac:dyDescent="0.3">
      <c r="AE10670" s="71"/>
    </row>
    <row r="10671" spans="31:31" ht="15.75" x14ac:dyDescent="0.3">
      <c r="AE10671" s="71"/>
    </row>
    <row r="10672" spans="31:31" ht="15.75" x14ac:dyDescent="0.3">
      <c r="AE10672" s="71"/>
    </row>
    <row r="10673" spans="31:31" ht="15.75" x14ac:dyDescent="0.3">
      <c r="AE10673" s="71"/>
    </row>
    <row r="10674" spans="31:31" ht="15.75" x14ac:dyDescent="0.3">
      <c r="AE10674" s="71"/>
    </row>
    <row r="10675" spans="31:31" ht="15.75" x14ac:dyDescent="0.3">
      <c r="AE10675" s="71"/>
    </row>
    <row r="10676" spans="31:31" ht="15.75" x14ac:dyDescent="0.3">
      <c r="AE10676" s="71"/>
    </row>
    <row r="10677" spans="31:31" ht="15.75" x14ac:dyDescent="0.3">
      <c r="AE10677" s="71"/>
    </row>
    <row r="10678" spans="31:31" ht="15.75" x14ac:dyDescent="0.3">
      <c r="AE10678" s="71"/>
    </row>
    <row r="10679" spans="31:31" ht="15.75" x14ac:dyDescent="0.3">
      <c r="AE10679" s="71"/>
    </row>
    <row r="10680" spans="31:31" ht="15.75" x14ac:dyDescent="0.3">
      <c r="AE10680" s="71"/>
    </row>
    <row r="10681" spans="31:31" ht="15.75" x14ac:dyDescent="0.3">
      <c r="AE10681" s="71"/>
    </row>
    <row r="10682" spans="31:31" ht="15.75" x14ac:dyDescent="0.3">
      <c r="AE10682" s="71"/>
    </row>
    <row r="10683" spans="31:31" ht="15.75" x14ac:dyDescent="0.3">
      <c r="AE10683" s="71"/>
    </row>
    <row r="10684" spans="31:31" ht="15.75" x14ac:dyDescent="0.3">
      <c r="AE10684" s="71"/>
    </row>
    <row r="10685" spans="31:31" ht="15.75" x14ac:dyDescent="0.3">
      <c r="AE10685" s="71"/>
    </row>
    <row r="10686" spans="31:31" ht="15.75" x14ac:dyDescent="0.3">
      <c r="AE10686" s="71"/>
    </row>
    <row r="10687" spans="31:31" ht="15.75" x14ac:dyDescent="0.3">
      <c r="AE10687" s="71"/>
    </row>
    <row r="10688" spans="31:31" ht="15.75" x14ac:dyDescent="0.3">
      <c r="AE10688" s="71"/>
    </row>
    <row r="10689" spans="31:31" ht="15.75" x14ac:dyDescent="0.3">
      <c r="AE10689" s="71"/>
    </row>
    <row r="10690" spans="31:31" ht="15.75" x14ac:dyDescent="0.3">
      <c r="AE10690" s="71"/>
    </row>
    <row r="10691" spans="31:31" ht="15.75" x14ac:dyDescent="0.3">
      <c r="AE10691" s="71"/>
    </row>
    <row r="10692" spans="31:31" ht="15.75" x14ac:dyDescent="0.3">
      <c r="AE10692" s="71"/>
    </row>
    <row r="10693" spans="31:31" ht="15.75" x14ac:dyDescent="0.3">
      <c r="AE10693" s="71"/>
    </row>
    <row r="10694" spans="31:31" ht="15.75" x14ac:dyDescent="0.3">
      <c r="AE10694" s="71"/>
    </row>
    <row r="10695" spans="31:31" ht="15.75" x14ac:dyDescent="0.3">
      <c r="AE10695" s="71"/>
    </row>
    <row r="10696" spans="31:31" ht="15.75" x14ac:dyDescent="0.3">
      <c r="AE10696" s="71"/>
    </row>
    <row r="10697" spans="31:31" ht="15.75" x14ac:dyDescent="0.3">
      <c r="AE10697" s="71"/>
    </row>
    <row r="10698" spans="31:31" ht="15.75" x14ac:dyDescent="0.3">
      <c r="AE10698" s="71"/>
    </row>
    <row r="10699" spans="31:31" ht="15.75" x14ac:dyDescent="0.3">
      <c r="AE10699" s="71"/>
    </row>
    <row r="10700" spans="31:31" ht="15.75" x14ac:dyDescent="0.3">
      <c r="AE10700" s="71"/>
    </row>
    <row r="10701" spans="31:31" ht="15.75" x14ac:dyDescent="0.3">
      <c r="AE10701" s="71"/>
    </row>
    <row r="10702" spans="31:31" ht="15.75" x14ac:dyDescent="0.3">
      <c r="AE10702" s="71"/>
    </row>
    <row r="10703" spans="31:31" ht="15.75" x14ac:dyDescent="0.3">
      <c r="AE10703" s="71"/>
    </row>
    <row r="10704" spans="31:31" ht="15.75" x14ac:dyDescent="0.3">
      <c r="AE10704" s="71"/>
    </row>
    <row r="10705" spans="31:31" ht="15.75" x14ac:dyDescent="0.3">
      <c r="AE10705" s="71"/>
    </row>
    <row r="10706" spans="31:31" ht="15.75" x14ac:dyDescent="0.3">
      <c r="AE10706" s="71"/>
    </row>
    <row r="10707" spans="31:31" ht="15.75" x14ac:dyDescent="0.3">
      <c r="AE10707" s="71"/>
    </row>
    <row r="10708" spans="31:31" ht="15.75" x14ac:dyDescent="0.3">
      <c r="AE10708" s="71"/>
    </row>
    <row r="10709" spans="31:31" ht="15.75" x14ac:dyDescent="0.3">
      <c r="AE10709" s="71"/>
    </row>
    <row r="10710" spans="31:31" ht="15.75" x14ac:dyDescent="0.3">
      <c r="AE10710" s="71"/>
    </row>
    <row r="10711" spans="31:31" ht="15.75" x14ac:dyDescent="0.3">
      <c r="AE10711" s="71"/>
    </row>
    <row r="10712" spans="31:31" ht="15.75" x14ac:dyDescent="0.3">
      <c r="AE10712" s="71"/>
    </row>
    <row r="10713" spans="31:31" ht="15.75" x14ac:dyDescent="0.3">
      <c r="AE10713" s="71"/>
    </row>
    <row r="10714" spans="31:31" ht="15.75" x14ac:dyDescent="0.3">
      <c r="AE10714" s="71"/>
    </row>
    <row r="10715" spans="31:31" ht="15.75" x14ac:dyDescent="0.3">
      <c r="AE10715" s="71"/>
    </row>
    <row r="10716" spans="31:31" ht="15.75" x14ac:dyDescent="0.3">
      <c r="AE10716" s="71"/>
    </row>
    <row r="10717" spans="31:31" ht="15.75" x14ac:dyDescent="0.3">
      <c r="AE10717" s="71"/>
    </row>
    <row r="10718" spans="31:31" ht="15.75" x14ac:dyDescent="0.3">
      <c r="AE10718" s="71"/>
    </row>
    <row r="10719" spans="31:31" ht="15.75" x14ac:dyDescent="0.3">
      <c r="AE10719" s="71"/>
    </row>
    <row r="10720" spans="31:31" ht="15.75" x14ac:dyDescent="0.3">
      <c r="AE10720" s="71"/>
    </row>
    <row r="10721" spans="31:31" ht="15.75" x14ac:dyDescent="0.3">
      <c r="AE10721" s="71"/>
    </row>
    <row r="10722" spans="31:31" ht="15.75" x14ac:dyDescent="0.3">
      <c r="AE10722" s="71"/>
    </row>
    <row r="10723" spans="31:31" ht="15.75" x14ac:dyDescent="0.3">
      <c r="AE10723" s="71"/>
    </row>
    <row r="10724" spans="31:31" ht="15.75" x14ac:dyDescent="0.3">
      <c r="AE10724" s="71"/>
    </row>
    <row r="10725" spans="31:31" ht="15.75" x14ac:dyDescent="0.3">
      <c r="AE10725" s="71"/>
    </row>
    <row r="10726" spans="31:31" ht="15.75" x14ac:dyDescent="0.3">
      <c r="AE10726" s="71"/>
    </row>
    <row r="10727" spans="31:31" ht="15.75" x14ac:dyDescent="0.3">
      <c r="AE10727" s="71"/>
    </row>
    <row r="10728" spans="31:31" ht="15.75" x14ac:dyDescent="0.3">
      <c r="AE10728" s="71"/>
    </row>
    <row r="10729" spans="31:31" ht="15.75" x14ac:dyDescent="0.3">
      <c r="AE10729" s="71"/>
    </row>
    <row r="10730" spans="31:31" ht="15.75" x14ac:dyDescent="0.3">
      <c r="AE10730" s="71"/>
    </row>
    <row r="10731" spans="31:31" ht="15.75" x14ac:dyDescent="0.3">
      <c r="AE10731" s="71"/>
    </row>
    <row r="10732" spans="31:31" ht="15.75" x14ac:dyDescent="0.3">
      <c r="AE10732" s="71"/>
    </row>
    <row r="10733" spans="31:31" ht="15.75" x14ac:dyDescent="0.3">
      <c r="AE10733" s="71"/>
    </row>
    <row r="10734" spans="31:31" ht="15.75" x14ac:dyDescent="0.3">
      <c r="AE10734" s="71"/>
    </row>
    <row r="10735" spans="31:31" ht="15.75" x14ac:dyDescent="0.3">
      <c r="AE10735" s="71"/>
    </row>
    <row r="10736" spans="31:31" ht="15.75" x14ac:dyDescent="0.3">
      <c r="AE10736" s="71"/>
    </row>
    <row r="10737" spans="31:31" ht="15.75" x14ac:dyDescent="0.3">
      <c r="AE10737" s="71"/>
    </row>
    <row r="10738" spans="31:31" ht="15.75" x14ac:dyDescent="0.3">
      <c r="AE10738" s="71"/>
    </row>
    <row r="10739" spans="31:31" ht="15.75" x14ac:dyDescent="0.3">
      <c r="AE10739" s="71"/>
    </row>
    <row r="10740" spans="31:31" ht="15.75" x14ac:dyDescent="0.3">
      <c r="AE10740" s="71"/>
    </row>
    <row r="10741" spans="31:31" ht="15.75" x14ac:dyDescent="0.3">
      <c r="AE10741" s="71"/>
    </row>
    <row r="10742" spans="31:31" ht="15.75" x14ac:dyDescent="0.3">
      <c r="AE10742" s="71"/>
    </row>
    <row r="10743" spans="31:31" ht="15.75" x14ac:dyDescent="0.3">
      <c r="AE10743" s="71"/>
    </row>
    <row r="10744" spans="31:31" ht="15.75" x14ac:dyDescent="0.3">
      <c r="AE10744" s="71"/>
    </row>
    <row r="10745" spans="31:31" ht="15.75" x14ac:dyDescent="0.3">
      <c r="AE10745" s="71"/>
    </row>
    <row r="10746" spans="31:31" ht="15.75" x14ac:dyDescent="0.3">
      <c r="AE10746" s="71"/>
    </row>
    <row r="10747" spans="31:31" ht="15.75" x14ac:dyDescent="0.3">
      <c r="AE10747" s="71"/>
    </row>
    <row r="10748" spans="31:31" ht="15.75" x14ac:dyDescent="0.3">
      <c r="AE10748" s="71"/>
    </row>
    <row r="10749" spans="31:31" ht="15.75" x14ac:dyDescent="0.3">
      <c r="AE10749" s="71"/>
    </row>
    <row r="10750" spans="31:31" ht="15.75" x14ac:dyDescent="0.3">
      <c r="AE10750" s="71"/>
    </row>
    <row r="10751" spans="31:31" ht="15.75" x14ac:dyDescent="0.3">
      <c r="AE10751" s="71"/>
    </row>
    <row r="10752" spans="31:31" ht="15.75" x14ac:dyDescent="0.3">
      <c r="AE10752" s="71"/>
    </row>
    <row r="10753" spans="31:31" ht="15.75" x14ac:dyDescent="0.3">
      <c r="AE10753" s="71"/>
    </row>
    <row r="10754" spans="31:31" ht="15.75" x14ac:dyDescent="0.3">
      <c r="AE10754" s="71"/>
    </row>
    <row r="10755" spans="31:31" ht="15.75" x14ac:dyDescent="0.3">
      <c r="AE10755" s="71"/>
    </row>
    <row r="10756" spans="31:31" ht="15.75" x14ac:dyDescent="0.3">
      <c r="AE10756" s="71"/>
    </row>
    <row r="10757" spans="31:31" ht="15.75" x14ac:dyDescent="0.3">
      <c r="AE10757" s="71"/>
    </row>
    <row r="10758" spans="31:31" ht="15.75" x14ac:dyDescent="0.3">
      <c r="AE10758" s="71"/>
    </row>
    <row r="10759" spans="31:31" ht="15.75" x14ac:dyDescent="0.3">
      <c r="AE10759" s="71"/>
    </row>
    <row r="10760" spans="31:31" ht="15.75" x14ac:dyDescent="0.3">
      <c r="AE10760" s="71"/>
    </row>
    <row r="10761" spans="31:31" ht="15.75" x14ac:dyDescent="0.3">
      <c r="AE10761" s="71"/>
    </row>
    <row r="10762" spans="31:31" ht="15.75" x14ac:dyDescent="0.3">
      <c r="AE10762" s="71"/>
    </row>
    <row r="10763" spans="31:31" ht="15.75" x14ac:dyDescent="0.3">
      <c r="AE10763" s="71"/>
    </row>
    <row r="10764" spans="31:31" ht="15.75" x14ac:dyDescent="0.3">
      <c r="AE10764" s="71"/>
    </row>
    <row r="10765" spans="31:31" ht="15.75" x14ac:dyDescent="0.3">
      <c r="AE10765" s="71"/>
    </row>
    <row r="10766" spans="31:31" ht="15.75" x14ac:dyDescent="0.3">
      <c r="AE10766" s="71"/>
    </row>
    <row r="10767" spans="31:31" ht="15.75" x14ac:dyDescent="0.3">
      <c r="AE10767" s="71"/>
    </row>
    <row r="10768" spans="31:31" ht="15.75" x14ac:dyDescent="0.3">
      <c r="AE10768" s="71"/>
    </row>
    <row r="10769" spans="31:31" ht="15.75" x14ac:dyDescent="0.3">
      <c r="AE10769" s="71"/>
    </row>
    <row r="10770" spans="31:31" ht="15.75" x14ac:dyDescent="0.3">
      <c r="AE10770" s="71"/>
    </row>
    <row r="10771" spans="31:31" ht="15.75" x14ac:dyDescent="0.3">
      <c r="AE10771" s="71"/>
    </row>
    <row r="10772" spans="31:31" ht="15.75" x14ac:dyDescent="0.3">
      <c r="AE10772" s="71"/>
    </row>
    <row r="10773" spans="31:31" ht="15.75" x14ac:dyDescent="0.3">
      <c r="AE10773" s="71"/>
    </row>
    <row r="10774" spans="31:31" ht="15.75" x14ac:dyDescent="0.3">
      <c r="AE10774" s="71"/>
    </row>
    <row r="10775" spans="31:31" ht="15.75" x14ac:dyDescent="0.3">
      <c r="AE10775" s="71"/>
    </row>
    <row r="10776" spans="31:31" ht="15.75" x14ac:dyDescent="0.3">
      <c r="AE10776" s="71"/>
    </row>
    <row r="10777" spans="31:31" ht="15.75" x14ac:dyDescent="0.3">
      <c r="AE10777" s="71"/>
    </row>
    <row r="10778" spans="31:31" ht="15.75" x14ac:dyDescent="0.3">
      <c r="AE10778" s="71"/>
    </row>
    <row r="10779" spans="31:31" ht="15.75" x14ac:dyDescent="0.3">
      <c r="AE10779" s="71"/>
    </row>
    <row r="10780" spans="31:31" ht="15.75" x14ac:dyDescent="0.3">
      <c r="AE10780" s="71"/>
    </row>
    <row r="10781" spans="31:31" ht="15.75" x14ac:dyDescent="0.3">
      <c r="AE10781" s="71"/>
    </row>
    <row r="10782" spans="31:31" ht="15.75" x14ac:dyDescent="0.3">
      <c r="AE10782" s="71"/>
    </row>
    <row r="10783" spans="31:31" ht="15.75" x14ac:dyDescent="0.3">
      <c r="AE10783" s="71"/>
    </row>
    <row r="10784" spans="31:31" ht="15.75" x14ac:dyDescent="0.3">
      <c r="AE10784" s="71"/>
    </row>
    <row r="10785" spans="31:31" ht="15.75" x14ac:dyDescent="0.3">
      <c r="AE10785" s="71"/>
    </row>
    <row r="10786" spans="31:31" ht="15.75" x14ac:dyDescent="0.3">
      <c r="AE10786" s="71"/>
    </row>
    <row r="10787" spans="31:31" ht="15.75" x14ac:dyDescent="0.3">
      <c r="AE10787" s="71"/>
    </row>
    <row r="10788" spans="31:31" ht="15.75" x14ac:dyDescent="0.3">
      <c r="AE10788" s="71"/>
    </row>
    <row r="10789" spans="31:31" ht="15.75" x14ac:dyDescent="0.3">
      <c r="AE10789" s="71"/>
    </row>
    <row r="10790" spans="31:31" ht="15.75" x14ac:dyDescent="0.3">
      <c r="AE10790" s="71"/>
    </row>
    <row r="10791" spans="31:31" ht="15.75" x14ac:dyDescent="0.3">
      <c r="AE10791" s="71"/>
    </row>
    <row r="10792" spans="31:31" ht="15.75" x14ac:dyDescent="0.3">
      <c r="AE10792" s="71"/>
    </row>
    <row r="10793" spans="31:31" ht="15.75" x14ac:dyDescent="0.3">
      <c r="AE10793" s="71"/>
    </row>
    <row r="10794" spans="31:31" ht="15.75" x14ac:dyDescent="0.3">
      <c r="AE10794" s="71"/>
    </row>
    <row r="10795" spans="31:31" ht="15.75" x14ac:dyDescent="0.3">
      <c r="AE10795" s="71"/>
    </row>
    <row r="10796" spans="31:31" ht="15.75" x14ac:dyDescent="0.3">
      <c r="AE10796" s="71"/>
    </row>
    <row r="10797" spans="31:31" ht="15.75" x14ac:dyDescent="0.3">
      <c r="AE10797" s="71"/>
    </row>
    <row r="10798" spans="31:31" ht="15.75" x14ac:dyDescent="0.3">
      <c r="AE10798" s="71"/>
    </row>
    <row r="10799" spans="31:31" ht="15.75" x14ac:dyDescent="0.3">
      <c r="AE10799" s="71"/>
    </row>
    <row r="10800" spans="31:31" ht="15.75" x14ac:dyDescent="0.3">
      <c r="AE10800" s="71"/>
    </row>
    <row r="10801" spans="31:31" ht="15.75" x14ac:dyDescent="0.3">
      <c r="AE10801" s="71"/>
    </row>
    <row r="10802" spans="31:31" ht="15.75" x14ac:dyDescent="0.3">
      <c r="AE10802" s="71"/>
    </row>
    <row r="10803" spans="31:31" ht="15.75" x14ac:dyDescent="0.3">
      <c r="AE10803" s="71"/>
    </row>
    <row r="10804" spans="31:31" ht="15.75" x14ac:dyDescent="0.3">
      <c r="AE10804" s="71"/>
    </row>
    <row r="10805" spans="31:31" ht="15.75" x14ac:dyDescent="0.3">
      <c r="AE10805" s="71"/>
    </row>
    <row r="10806" spans="31:31" ht="15.75" x14ac:dyDescent="0.3">
      <c r="AE10806" s="71"/>
    </row>
    <row r="10807" spans="31:31" ht="15.75" x14ac:dyDescent="0.3">
      <c r="AE10807" s="71"/>
    </row>
    <row r="10808" spans="31:31" ht="15.75" x14ac:dyDescent="0.3">
      <c r="AE10808" s="71"/>
    </row>
    <row r="10809" spans="31:31" ht="15.75" x14ac:dyDescent="0.3">
      <c r="AE10809" s="71"/>
    </row>
    <row r="10810" spans="31:31" ht="15.75" x14ac:dyDescent="0.3">
      <c r="AE10810" s="71"/>
    </row>
    <row r="10811" spans="31:31" ht="15.75" x14ac:dyDescent="0.3">
      <c r="AE10811" s="71"/>
    </row>
    <row r="10812" spans="31:31" ht="15.75" x14ac:dyDescent="0.3">
      <c r="AE10812" s="71"/>
    </row>
    <row r="10813" spans="31:31" ht="15.75" x14ac:dyDescent="0.3">
      <c r="AE10813" s="71"/>
    </row>
    <row r="10814" spans="31:31" ht="15.75" x14ac:dyDescent="0.3">
      <c r="AE10814" s="71"/>
    </row>
    <row r="10815" spans="31:31" ht="15.75" x14ac:dyDescent="0.3">
      <c r="AE10815" s="71"/>
    </row>
    <row r="10816" spans="31:31" ht="15.75" x14ac:dyDescent="0.3">
      <c r="AE10816" s="71"/>
    </row>
    <row r="10817" spans="31:31" ht="15.75" x14ac:dyDescent="0.3">
      <c r="AE10817" s="71"/>
    </row>
    <row r="10818" spans="31:31" ht="15.75" x14ac:dyDescent="0.3">
      <c r="AE10818" s="71"/>
    </row>
    <row r="10819" spans="31:31" ht="15.75" x14ac:dyDescent="0.3">
      <c r="AE10819" s="71"/>
    </row>
    <row r="10820" spans="31:31" ht="15.75" x14ac:dyDescent="0.3">
      <c r="AE10820" s="71"/>
    </row>
    <row r="10821" spans="31:31" ht="15.75" x14ac:dyDescent="0.3">
      <c r="AE10821" s="71"/>
    </row>
    <row r="10822" spans="31:31" ht="15.75" x14ac:dyDescent="0.3">
      <c r="AE10822" s="71"/>
    </row>
    <row r="10823" spans="31:31" ht="15.75" x14ac:dyDescent="0.3">
      <c r="AE10823" s="71"/>
    </row>
    <row r="10824" spans="31:31" ht="15.75" x14ac:dyDescent="0.3">
      <c r="AE10824" s="71"/>
    </row>
    <row r="10825" spans="31:31" ht="15.75" x14ac:dyDescent="0.3">
      <c r="AE10825" s="71"/>
    </row>
    <row r="10826" spans="31:31" ht="15.75" x14ac:dyDescent="0.3">
      <c r="AE10826" s="71"/>
    </row>
    <row r="10827" spans="31:31" ht="15.75" x14ac:dyDescent="0.3">
      <c r="AE10827" s="71"/>
    </row>
    <row r="10828" spans="31:31" ht="15.75" x14ac:dyDescent="0.3">
      <c r="AE10828" s="71"/>
    </row>
    <row r="10829" spans="31:31" ht="15.75" x14ac:dyDescent="0.3">
      <c r="AE10829" s="71"/>
    </row>
    <row r="10830" spans="31:31" ht="15.75" x14ac:dyDescent="0.3">
      <c r="AE10830" s="71"/>
    </row>
    <row r="10831" spans="31:31" ht="15.75" x14ac:dyDescent="0.3">
      <c r="AE10831" s="71"/>
    </row>
    <row r="10832" spans="31:31" ht="15.75" x14ac:dyDescent="0.3">
      <c r="AE10832" s="71"/>
    </row>
    <row r="10833" spans="31:31" ht="15.75" x14ac:dyDescent="0.3">
      <c r="AE10833" s="71"/>
    </row>
    <row r="10834" spans="31:31" ht="15.75" x14ac:dyDescent="0.3">
      <c r="AE10834" s="71"/>
    </row>
    <row r="10835" spans="31:31" ht="15.75" x14ac:dyDescent="0.3">
      <c r="AE10835" s="71"/>
    </row>
    <row r="10836" spans="31:31" ht="15.75" x14ac:dyDescent="0.3">
      <c r="AE10836" s="71"/>
    </row>
    <row r="10837" spans="31:31" ht="15.75" x14ac:dyDescent="0.3">
      <c r="AE10837" s="71"/>
    </row>
    <row r="10838" spans="31:31" ht="15.75" x14ac:dyDescent="0.3">
      <c r="AE10838" s="71"/>
    </row>
    <row r="10839" spans="31:31" ht="15.75" x14ac:dyDescent="0.3">
      <c r="AE10839" s="71"/>
    </row>
    <row r="10840" spans="31:31" ht="15.75" x14ac:dyDescent="0.3">
      <c r="AE10840" s="71"/>
    </row>
    <row r="10841" spans="31:31" ht="15.75" x14ac:dyDescent="0.3">
      <c r="AE10841" s="71"/>
    </row>
    <row r="10842" spans="31:31" ht="15.75" x14ac:dyDescent="0.3">
      <c r="AE10842" s="71"/>
    </row>
    <row r="10843" spans="31:31" ht="15.75" x14ac:dyDescent="0.3">
      <c r="AE10843" s="71"/>
    </row>
    <row r="10844" spans="31:31" ht="15.75" x14ac:dyDescent="0.3">
      <c r="AE10844" s="71"/>
    </row>
    <row r="10845" spans="31:31" ht="15.75" x14ac:dyDescent="0.3">
      <c r="AE10845" s="71"/>
    </row>
    <row r="10846" spans="31:31" ht="15.75" x14ac:dyDescent="0.3">
      <c r="AE10846" s="71"/>
    </row>
    <row r="10847" spans="31:31" ht="15.75" x14ac:dyDescent="0.3">
      <c r="AE10847" s="71"/>
    </row>
    <row r="10848" spans="31:31" ht="15.75" x14ac:dyDescent="0.3">
      <c r="AE10848" s="71"/>
    </row>
    <row r="10849" spans="31:31" ht="15.75" x14ac:dyDescent="0.3">
      <c r="AE10849" s="71"/>
    </row>
    <row r="10850" spans="31:31" ht="15.75" x14ac:dyDescent="0.3">
      <c r="AE10850" s="71"/>
    </row>
    <row r="10851" spans="31:31" ht="15.75" x14ac:dyDescent="0.3">
      <c r="AE10851" s="71"/>
    </row>
    <row r="10852" spans="31:31" ht="15.75" x14ac:dyDescent="0.3">
      <c r="AE10852" s="71"/>
    </row>
    <row r="10853" spans="31:31" ht="15.75" x14ac:dyDescent="0.3">
      <c r="AE10853" s="71"/>
    </row>
    <row r="10854" spans="31:31" ht="15.75" x14ac:dyDescent="0.3">
      <c r="AE10854" s="71"/>
    </row>
    <row r="10855" spans="31:31" ht="15.75" x14ac:dyDescent="0.3">
      <c r="AE10855" s="71"/>
    </row>
    <row r="10856" spans="31:31" ht="15.75" x14ac:dyDescent="0.3">
      <c r="AE10856" s="71"/>
    </row>
    <row r="10857" spans="31:31" ht="15.75" x14ac:dyDescent="0.3">
      <c r="AE10857" s="71"/>
    </row>
    <row r="10858" spans="31:31" ht="15.75" x14ac:dyDescent="0.3">
      <c r="AE10858" s="71"/>
    </row>
    <row r="10859" spans="31:31" ht="15.75" x14ac:dyDescent="0.3">
      <c r="AE10859" s="71"/>
    </row>
    <row r="10860" spans="31:31" ht="15.75" x14ac:dyDescent="0.3">
      <c r="AE10860" s="71"/>
    </row>
    <row r="10861" spans="31:31" ht="15.75" x14ac:dyDescent="0.3">
      <c r="AE10861" s="71"/>
    </row>
    <row r="10862" spans="31:31" ht="15.75" x14ac:dyDescent="0.3">
      <c r="AE10862" s="71"/>
    </row>
    <row r="10863" spans="31:31" ht="15.75" x14ac:dyDescent="0.3">
      <c r="AE10863" s="71"/>
    </row>
    <row r="10864" spans="31:31" ht="15.75" x14ac:dyDescent="0.3">
      <c r="AE10864" s="71"/>
    </row>
    <row r="10865" spans="31:31" ht="15.75" x14ac:dyDescent="0.3">
      <c r="AE10865" s="71"/>
    </row>
    <row r="10866" spans="31:31" ht="15.75" x14ac:dyDescent="0.3">
      <c r="AE10866" s="71"/>
    </row>
    <row r="10867" spans="31:31" ht="15.75" x14ac:dyDescent="0.3">
      <c r="AE10867" s="71"/>
    </row>
    <row r="10868" spans="31:31" ht="15.75" x14ac:dyDescent="0.3">
      <c r="AE10868" s="71"/>
    </row>
    <row r="10869" spans="31:31" ht="15.75" x14ac:dyDescent="0.3">
      <c r="AE10869" s="71"/>
    </row>
    <row r="10870" spans="31:31" ht="15.75" x14ac:dyDescent="0.3">
      <c r="AE10870" s="71"/>
    </row>
    <row r="10871" spans="31:31" ht="15.75" x14ac:dyDescent="0.3">
      <c r="AE10871" s="71"/>
    </row>
    <row r="10872" spans="31:31" ht="15.75" x14ac:dyDescent="0.3">
      <c r="AE10872" s="71"/>
    </row>
    <row r="10873" spans="31:31" ht="15.75" x14ac:dyDescent="0.3">
      <c r="AE10873" s="71"/>
    </row>
    <row r="10874" spans="31:31" ht="15.75" x14ac:dyDescent="0.3">
      <c r="AE10874" s="71"/>
    </row>
    <row r="10875" spans="31:31" ht="15.75" x14ac:dyDescent="0.3">
      <c r="AE10875" s="71"/>
    </row>
    <row r="10876" spans="31:31" ht="15.75" x14ac:dyDescent="0.3">
      <c r="AE10876" s="71"/>
    </row>
    <row r="10877" spans="31:31" ht="15.75" x14ac:dyDescent="0.3">
      <c r="AE10877" s="71"/>
    </row>
    <row r="10878" spans="31:31" ht="15.75" x14ac:dyDescent="0.3">
      <c r="AE10878" s="71"/>
    </row>
    <row r="10879" spans="31:31" ht="15.75" x14ac:dyDescent="0.3">
      <c r="AE10879" s="71"/>
    </row>
    <row r="10880" spans="31:31" ht="15.75" x14ac:dyDescent="0.3">
      <c r="AE10880" s="71"/>
    </row>
    <row r="10881" spans="31:31" ht="15.75" x14ac:dyDescent="0.3">
      <c r="AE10881" s="71"/>
    </row>
    <row r="10882" spans="31:31" ht="15.75" x14ac:dyDescent="0.3">
      <c r="AE10882" s="71"/>
    </row>
    <row r="10883" spans="31:31" ht="15.75" x14ac:dyDescent="0.3">
      <c r="AE10883" s="71"/>
    </row>
    <row r="10884" spans="31:31" ht="15.75" x14ac:dyDescent="0.3">
      <c r="AE10884" s="71"/>
    </row>
    <row r="10885" spans="31:31" ht="15.75" x14ac:dyDescent="0.3">
      <c r="AE10885" s="71"/>
    </row>
    <row r="10886" spans="31:31" ht="15.75" x14ac:dyDescent="0.3">
      <c r="AE10886" s="71"/>
    </row>
    <row r="10887" spans="31:31" ht="15.75" x14ac:dyDescent="0.3">
      <c r="AE10887" s="71"/>
    </row>
    <row r="10888" spans="31:31" ht="15.75" x14ac:dyDescent="0.3">
      <c r="AE10888" s="71"/>
    </row>
    <row r="10889" spans="31:31" ht="15.75" x14ac:dyDescent="0.3">
      <c r="AE10889" s="71"/>
    </row>
    <row r="10890" spans="31:31" ht="15.75" x14ac:dyDescent="0.3">
      <c r="AE10890" s="71"/>
    </row>
    <row r="10891" spans="31:31" ht="15.75" x14ac:dyDescent="0.3">
      <c r="AE10891" s="71"/>
    </row>
    <row r="10892" spans="31:31" ht="15.75" x14ac:dyDescent="0.3">
      <c r="AE10892" s="71"/>
    </row>
    <row r="10893" spans="31:31" ht="15.75" x14ac:dyDescent="0.3">
      <c r="AE10893" s="71"/>
    </row>
    <row r="10894" spans="31:31" ht="15.75" x14ac:dyDescent="0.3">
      <c r="AE10894" s="71"/>
    </row>
    <row r="10895" spans="31:31" ht="15.75" x14ac:dyDescent="0.3">
      <c r="AE10895" s="71"/>
    </row>
    <row r="10896" spans="31:31" ht="15.75" x14ac:dyDescent="0.3">
      <c r="AE10896" s="71"/>
    </row>
    <row r="10897" spans="31:31" ht="15.75" x14ac:dyDescent="0.3">
      <c r="AE10897" s="71"/>
    </row>
    <row r="10898" spans="31:31" ht="15.75" x14ac:dyDescent="0.3">
      <c r="AE10898" s="71"/>
    </row>
    <row r="10899" spans="31:31" ht="15.75" x14ac:dyDescent="0.3">
      <c r="AE10899" s="71"/>
    </row>
    <row r="10900" spans="31:31" ht="15.75" x14ac:dyDescent="0.3">
      <c r="AE10900" s="71"/>
    </row>
    <row r="10901" spans="31:31" ht="15.75" x14ac:dyDescent="0.3">
      <c r="AE10901" s="71"/>
    </row>
    <row r="10902" spans="31:31" ht="15.75" x14ac:dyDescent="0.3">
      <c r="AE10902" s="71"/>
    </row>
    <row r="10903" spans="31:31" ht="15.75" x14ac:dyDescent="0.3">
      <c r="AE10903" s="71"/>
    </row>
    <row r="10904" spans="31:31" ht="15.75" x14ac:dyDescent="0.3">
      <c r="AE10904" s="71"/>
    </row>
    <row r="10905" spans="31:31" ht="15.75" x14ac:dyDescent="0.3">
      <c r="AE10905" s="71"/>
    </row>
    <row r="10906" spans="31:31" ht="15.75" x14ac:dyDescent="0.3">
      <c r="AE10906" s="71"/>
    </row>
    <row r="10907" spans="31:31" ht="15.75" x14ac:dyDescent="0.3">
      <c r="AE10907" s="71"/>
    </row>
    <row r="10908" spans="31:31" ht="15.75" x14ac:dyDescent="0.3">
      <c r="AE10908" s="71"/>
    </row>
    <row r="10909" spans="31:31" ht="15.75" x14ac:dyDescent="0.3">
      <c r="AE10909" s="71"/>
    </row>
    <row r="10910" spans="31:31" ht="15.75" x14ac:dyDescent="0.3">
      <c r="AE10910" s="71"/>
    </row>
    <row r="10911" spans="31:31" ht="15.75" x14ac:dyDescent="0.3">
      <c r="AE10911" s="71"/>
    </row>
    <row r="10912" spans="31:31" ht="15.75" x14ac:dyDescent="0.3">
      <c r="AE10912" s="71"/>
    </row>
    <row r="10913" spans="31:31" ht="15.75" x14ac:dyDescent="0.3">
      <c r="AE10913" s="71"/>
    </row>
    <row r="10914" spans="31:31" ht="15.75" x14ac:dyDescent="0.3">
      <c r="AE10914" s="71"/>
    </row>
    <row r="10915" spans="31:31" ht="15.75" x14ac:dyDescent="0.3">
      <c r="AE10915" s="71"/>
    </row>
    <row r="10916" spans="31:31" ht="15.75" x14ac:dyDescent="0.3">
      <c r="AE10916" s="71"/>
    </row>
    <row r="10917" spans="31:31" ht="15.75" x14ac:dyDescent="0.3">
      <c r="AE10917" s="71"/>
    </row>
    <row r="10918" spans="31:31" ht="15.75" x14ac:dyDescent="0.3">
      <c r="AE10918" s="71"/>
    </row>
    <row r="10919" spans="31:31" ht="15.75" x14ac:dyDescent="0.3">
      <c r="AE10919" s="71"/>
    </row>
    <row r="10920" spans="31:31" ht="15.75" x14ac:dyDescent="0.3">
      <c r="AE10920" s="71"/>
    </row>
    <row r="10921" spans="31:31" ht="15.75" x14ac:dyDescent="0.3">
      <c r="AE10921" s="71"/>
    </row>
    <row r="10922" spans="31:31" ht="15.75" x14ac:dyDescent="0.3">
      <c r="AE10922" s="71"/>
    </row>
    <row r="10923" spans="31:31" ht="15.75" x14ac:dyDescent="0.3">
      <c r="AE10923" s="71"/>
    </row>
    <row r="10924" spans="31:31" ht="15.75" x14ac:dyDescent="0.3">
      <c r="AE10924" s="71"/>
    </row>
    <row r="10925" spans="31:31" ht="15.75" x14ac:dyDescent="0.3">
      <c r="AE10925" s="71"/>
    </row>
    <row r="10926" spans="31:31" ht="15.75" x14ac:dyDescent="0.3">
      <c r="AE10926" s="71"/>
    </row>
    <row r="10927" spans="31:31" ht="15.75" x14ac:dyDescent="0.3">
      <c r="AE10927" s="71"/>
    </row>
    <row r="10928" spans="31:31" ht="15.75" x14ac:dyDescent="0.3">
      <c r="AE10928" s="71"/>
    </row>
    <row r="10929" spans="31:31" ht="15.75" x14ac:dyDescent="0.3">
      <c r="AE10929" s="71"/>
    </row>
    <row r="10930" spans="31:31" ht="15.75" x14ac:dyDescent="0.3">
      <c r="AE10930" s="71"/>
    </row>
    <row r="10931" spans="31:31" ht="15.75" x14ac:dyDescent="0.3">
      <c r="AE10931" s="71"/>
    </row>
    <row r="10932" spans="31:31" ht="15.75" x14ac:dyDescent="0.3">
      <c r="AE10932" s="71"/>
    </row>
    <row r="10933" spans="31:31" ht="15.75" x14ac:dyDescent="0.3">
      <c r="AE10933" s="71"/>
    </row>
    <row r="10934" spans="31:31" ht="15.75" x14ac:dyDescent="0.3">
      <c r="AE10934" s="71"/>
    </row>
    <row r="10935" spans="31:31" ht="15.75" x14ac:dyDescent="0.3">
      <c r="AE10935" s="71"/>
    </row>
    <row r="10936" spans="31:31" ht="15.75" x14ac:dyDescent="0.3">
      <c r="AE10936" s="71"/>
    </row>
    <row r="10937" spans="31:31" ht="15.75" x14ac:dyDescent="0.3">
      <c r="AE10937" s="71"/>
    </row>
    <row r="10938" spans="31:31" ht="15.75" x14ac:dyDescent="0.3">
      <c r="AE10938" s="71"/>
    </row>
    <row r="10939" spans="31:31" ht="15.75" x14ac:dyDescent="0.3">
      <c r="AE10939" s="71"/>
    </row>
    <row r="10940" spans="31:31" ht="15.75" x14ac:dyDescent="0.3">
      <c r="AE10940" s="71"/>
    </row>
    <row r="10941" spans="31:31" ht="15.75" x14ac:dyDescent="0.3">
      <c r="AE10941" s="71"/>
    </row>
    <row r="10942" spans="31:31" ht="15.75" x14ac:dyDescent="0.3">
      <c r="AE10942" s="71"/>
    </row>
    <row r="10943" spans="31:31" ht="15.75" x14ac:dyDescent="0.3">
      <c r="AE10943" s="71"/>
    </row>
    <row r="10944" spans="31:31" ht="15.75" x14ac:dyDescent="0.3">
      <c r="AE10944" s="71"/>
    </row>
    <row r="10945" spans="31:31" ht="15.75" x14ac:dyDescent="0.3">
      <c r="AE10945" s="71"/>
    </row>
    <row r="10946" spans="31:31" ht="15.75" x14ac:dyDescent="0.3">
      <c r="AE10946" s="71"/>
    </row>
    <row r="10947" spans="31:31" ht="15.75" x14ac:dyDescent="0.3">
      <c r="AE10947" s="71"/>
    </row>
    <row r="10948" spans="31:31" ht="15.75" x14ac:dyDescent="0.3">
      <c r="AE10948" s="71"/>
    </row>
    <row r="10949" spans="31:31" ht="15.75" x14ac:dyDescent="0.3">
      <c r="AE10949" s="71"/>
    </row>
    <row r="10950" spans="31:31" ht="15.75" x14ac:dyDescent="0.3">
      <c r="AE10950" s="71"/>
    </row>
    <row r="10951" spans="31:31" ht="15.75" x14ac:dyDescent="0.3">
      <c r="AE10951" s="71"/>
    </row>
    <row r="10952" spans="31:31" ht="15.75" x14ac:dyDescent="0.3">
      <c r="AE10952" s="71"/>
    </row>
    <row r="10953" spans="31:31" ht="15.75" x14ac:dyDescent="0.3">
      <c r="AE10953" s="71"/>
    </row>
    <row r="10954" spans="31:31" ht="15.75" x14ac:dyDescent="0.3">
      <c r="AE10954" s="71"/>
    </row>
    <row r="10955" spans="31:31" ht="15.75" x14ac:dyDescent="0.3">
      <c r="AE10955" s="71"/>
    </row>
    <row r="10956" spans="31:31" ht="15.75" x14ac:dyDescent="0.3">
      <c r="AE10956" s="71"/>
    </row>
    <row r="10957" spans="31:31" ht="15.75" x14ac:dyDescent="0.3">
      <c r="AE10957" s="71"/>
    </row>
    <row r="10958" spans="31:31" ht="15.75" x14ac:dyDescent="0.3">
      <c r="AE10958" s="71"/>
    </row>
    <row r="10959" spans="31:31" ht="15.75" x14ac:dyDescent="0.3">
      <c r="AE10959" s="71"/>
    </row>
    <row r="10960" spans="31:31" ht="15.75" x14ac:dyDescent="0.3">
      <c r="AE10960" s="71"/>
    </row>
    <row r="10961" spans="31:31" ht="15.75" x14ac:dyDescent="0.3">
      <c r="AE10961" s="71"/>
    </row>
    <row r="10962" spans="31:31" ht="15.75" x14ac:dyDescent="0.3">
      <c r="AE10962" s="71"/>
    </row>
    <row r="10963" spans="31:31" ht="15.75" x14ac:dyDescent="0.3">
      <c r="AE10963" s="71"/>
    </row>
    <row r="10964" spans="31:31" ht="15.75" x14ac:dyDescent="0.3">
      <c r="AE10964" s="71"/>
    </row>
    <row r="10965" spans="31:31" ht="15.75" x14ac:dyDescent="0.3">
      <c r="AE10965" s="71"/>
    </row>
    <row r="10966" spans="31:31" ht="15.75" x14ac:dyDescent="0.3">
      <c r="AE10966" s="71"/>
    </row>
    <row r="10967" spans="31:31" ht="15.75" x14ac:dyDescent="0.3">
      <c r="AE10967" s="71"/>
    </row>
    <row r="10968" spans="31:31" ht="15.75" x14ac:dyDescent="0.3">
      <c r="AE10968" s="71"/>
    </row>
    <row r="10969" spans="31:31" ht="15.75" x14ac:dyDescent="0.3">
      <c r="AE10969" s="71"/>
    </row>
    <row r="10970" spans="31:31" ht="15.75" x14ac:dyDescent="0.3">
      <c r="AE10970" s="71"/>
    </row>
    <row r="10971" spans="31:31" ht="15.75" x14ac:dyDescent="0.3">
      <c r="AE10971" s="71"/>
    </row>
    <row r="10972" spans="31:31" ht="15.75" x14ac:dyDescent="0.3">
      <c r="AE10972" s="71"/>
    </row>
    <row r="10973" spans="31:31" ht="15.75" x14ac:dyDescent="0.3">
      <c r="AE10973" s="71"/>
    </row>
    <row r="10974" spans="31:31" ht="15.75" x14ac:dyDescent="0.3">
      <c r="AE10974" s="71"/>
    </row>
    <row r="10975" spans="31:31" ht="15.75" x14ac:dyDescent="0.3">
      <c r="AE10975" s="71"/>
    </row>
    <row r="10976" spans="31:31" ht="15.75" x14ac:dyDescent="0.3">
      <c r="AE10976" s="71"/>
    </row>
    <row r="10977" spans="31:31" ht="15.75" x14ac:dyDescent="0.3">
      <c r="AE10977" s="71"/>
    </row>
    <row r="10978" spans="31:31" ht="15.75" x14ac:dyDescent="0.3">
      <c r="AE10978" s="71"/>
    </row>
    <row r="10979" spans="31:31" ht="15.75" x14ac:dyDescent="0.3">
      <c r="AE10979" s="71"/>
    </row>
    <row r="10980" spans="31:31" ht="15.75" x14ac:dyDescent="0.3">
      <c r="AE10980" s="71"/>
    </row>
    <row r="10981" spans="31:31" ht="15.75" x14ac:dyDescent="0.3">
      <c r="AE10981" s="71"/>
    </row>
    <row r="10982" spans="31:31" ht="15.75" x14ac:dyDescent="0.3">
      <c r="AE10982" s="71"/>
    </row>
    <row r="10983" spans="31:31" ht="15.75" x14ac:dyDescent="0.3">
      <c r="AE10983" s="71"/>
    </row>
    <row r="10984" spans="31:31" ht="15.75" x14ac:dyDescent="0.3">
      <c r="AE10984" s="71"/>
    </row>
    <row r="10985" spans="31:31" ht="15.75" x14ac:dyDescent="0.3">
      <c r="AE10985" s="71"/>
    </row>
    <row r="10986" spans="31:31" ht="15.75" x14ac:dyDescent="0.3">
      <c r="AE10986" s="71"/>
    </row>
    <row r="10987" spans="31:31" ht="15.75" x14ac:dyDescent="0.3">
      <c r="AE10987" s="71"/>
    </row>
    <row r="10988" spans="31:31" ht="15.75" x14ac:dyDescent="0.3">
      <c r="AE10988" s="71"/>
    </row>
    <row r="10989" spans="31:31" ht="15.75" x14ac:dyDescent="0.3">
      <c r="AE10989" s="71"/>
    </row>
    <row r="10990" spans="31:31" ht="15.75" x14ac:dyDescent="0.3">
      <c r="AE10990" s="71"/>
    </row>
    <row r="10991" spans="31:31" ht="15.75" x14ac:dyDescent="0.3">
      <c r="AE10991" s="71"/>
    </row>
    <row r="10992" spans="31:31" ht="15.75" x14ac:dyDescent="0.3">
      <c r="AE10992" s="71"/>
    </row>
    <row r="10993" spans="31:31" ht="15.75" x14ac:dyDescent="0.3">
      <c r="AE10993" s="71"/>
    </row>
    <row r="10994" spans="31:31" ht="15.75" x14ac:dyDescent="0.3">
      <c r="AE10994" s="71"/>
    </row>
    <row r="10995" spans="31:31" ht="15.75" x14ac:dyDescent="0.3">
      <c r="AE10995" s="71"/>
    </row>
    <row r="10996" spans="31:31" ht="15.75" x14ac:dyDescent="0.3">
      <c r="AE10996" s="71"/>
    </row>
    <row r="10997" spans="31:31" ht="15.75" x14ac:dyDescent="0.3">
      <c r="AE10997" s="71"/>
    </row>
    <row r="10998" spans="31:31" ht="15.75" x14ac:dyDescent="0.3">
      <c r="AE10998" s="71"/>
    </row>
    <row r="10999" spans="31:31" ht="15.75" x14ac:dyDescent="0.3">
      <c r="AE10999" s="71"/>
    </row>
    <row r="11000" spans="31:31" ht="15.75" x14ac:dyDescent="0.3">
      <c r="AE11000" s="71"/>
    </row>
    <row r="11001" spans="31:31" ht="15.75" x14ac:dyDescent="0.3">
      <c r="AE11001" s="71"/>
    </row>
    <row r="11002" spans="31:31" ht="15.75" x14ac:dyDescent="0.3">
      <c r="AE11002" s="71"/>
    </row>
    <row r="11003" spans="31:31" ht="15.75" x14ac:dyDescent="0.3">
      <c r="AE11003" s="71"/>
    </row>
    <row r="11004" spans="31:31" ht="15.75" x14ac:dyDescent="0.3">
      <c r="AE11004" s="71"/>
    </row>
    <row r="11005" spans="31:31" ht="15.75" x14ac:dyDescent="0.3">
      <c r="AE11005" s="71"/>
    </row>
    <row r="11006" spans="31:31" ht="15.75" x14ac:dyDescent="0.3">
      <c r="AE11006" s="71"/>
    </row>
    <row r="11007" spans="31:31" ht="15.75" x14ac:dyDescent="0.3">
      <c r="AE11007" s="71"/>
    </row>
    <row r="11008" spans="31:31" ht="15.75" x14ac:dyDescent="0.3">
      <c r="AE11008" s="71"/>
    </row>
    <row r="11009" spans="31:31" ht="15.75" x14ac:dyDescent="0.3">
      <c r="AE11009" s="71"/>
    </row>
    <row r="11010" spans="31:31" ht="15.75" x14ac:dyDescent="0.3">
      <c r="AE11010" s="71"/>
    </row>
    <row r="11011" spans="31:31" ht="15.75" x14ac:dyDescent="0.3">
      <c r="AE11011" s="71"/>
    </row>
    <row r="11012" spans="31:31" ht="15.75" x14ac:dyDescent="0.3">
      <c r="AE11012" s="71"/>
    </row>
    <row r="11013" spans="31:31" ht="15.75" x14ac:dyDescent="0.3">
      <c r="AE11013" s="71"/>
    </row>
    <row r="11014" spans="31:31" ht="15.75" x14ac:dyDescent="0.3">
      <c r="AE11014" s="71"/>
    </row>
    <row r="11015" spans="31:31" ht="15.75" x14ac:dyDescent="0.3">
      <c r="AE11015" s="71"/>
    </row>
    <row r="11016" spans="31:31" ht="15.75" x14ac:dyDescent="0.3">
      <c r="AE11016" s="71"/>
    </row>
    <row r="11017" spans="31:31" ht="15.75" x14ac:dyDescent="0.3">
      <c r="AE11017" s="71"/>
    </row>
    <row r="11018" spans="31:31" ht="15.75" x14ac:dyDescent="0.3">
      <c r="AE11018" s="71"/>
    </row>
    <row r="11019" spans="31:31" ht="15.75" x14ac:dyDescent="0.3">
      <c r="AE11019" s="71"/>
    </row>
    <row r="11020" spans="31:31" ht="15.75" x14ac:dyDescent="0.3">
      <c r="AE11020" s="71"/>
    </row>
    <row r="11021" spans="31:31" ht="15.75" x14ac:dyDescent="0.3">
      <c r="AE11021" s="71"/>
    </row>
    <row r="11022" spans="31:31" ht="15.75" x14ac:dyDescent="0.3">
      <c r="AE11022" s="71"/>
    </row>
    <row r="11023" spans="31:31" ht="15.75" x14ac:dyDescent="0.3">
      <c r="AE11023" s="71"/>
    </row>
    <row r="11024" spans="31:31" ht="15.75" x14ac:dyDescent="0.3">
      <c r="AE11024" s="71"/>
    </row>
    <row r="11025" spans="31:31" ht="15.75" x14ac:dyDescent="0.3">
      <c r="AE11025" s="71"/>
    </row>
    <row r="11026" spans="31:31" ht="15.75" x14ac:dyDescent="0.3">
      <c r="AE11026" s="71"/>
    </row>
    <row r="11027" spans="31:31" ht="15.75" x14ac:dyDescent="0.3">
      <c r="AE11027" s="71"/>
    </row>
    <row r="11028" spans="31:31" ht="15.75" x14ac:dyDescent="0.3">
      <c r="AE11028" s="71"/>
    </row>
    <row r="11029" spans="31:31" ht="15.75" x14ac:dyDescent="0.3">
      <c r="AE11029" s="71"/>
    </row>
    <row r="11030" spans="31:31" ht="15.75" x14ac:dyDescent="0.3">
      <c r="AE11030" s="71"/>
    </row>
    <row r="11031" spans="31:31" ht="15.75" x14ac:dyDescent="0.3">
      <c r="AE11031" s="71"/>
    </row>
    <row r="11032" spans="31:31" ht="15.75" x14ac:dyDescent="0.3">
      <c r="AE11032" s="71"/>
    </row>
    <row r="11033" spans="31:31" ht="15.75" x14ac:dyDescent="0.3">
      <c r="AE11033" s="71"/>
    </row>
    <row r="11034" spans="31:31" ht="15.75" x14ac:dyDescent="0.3">
      <c r="AE11034" s="71"/>
    </row>
    <row r="11035" spans="31:31" ht="15.75" x14ac:dyDescent="0.3">
      <c r="AE11035" s="71"/>
    </row>
    <row r="11036" spans="31:31" ht="15.75" x14ac:dyDescent="0.3">
      <c r="AE11036" s="71"/>
    </row>
    <row r="11037" spans="31:31" ht="15.75" x14ac:dyDescent="0.3">
      <c r="AE11037" s="71"/>
    </row>
    <row r="11038" spans="31:31" ht="15.75" x14ac:dyDescent="0.3">
      <c r="AE11038" s="71"/>
    </row>
    <row r="11039" spans="31:31" ht="15.75" x14ac:dyDescent="0.3">
      <c r="AE11039" s="71"/>
    </row>
    <row r="11040" spans="31:31" ht="15.75" x14ac:dyDescent="0.3">
      <c r="AE11040" s="71"/>
    </row>
    <row r="11041" spans="31:31" ht="15.75" x14ac:dyDescent="0.3">
      <c r="AE11041" s="71"/>
    </row>
    <row r="11042" spans="31:31" ht="15.75" x14ac:dyDescent="0.3">
      <c r="AE11042" s="71"/>
    </row>
    <row r="11043" spans="31:31" ht="15.75" x14ac:dyDescent="0.3">
      <c r="AE11043" s="71"/>
    </row>
    <row r="11044" spans="31:31" ht="15.75" x14ac:dyDescent="0.3">
      <c r="AE11044" s="71"/>
    </row>
    <row r="11045" spans="31:31" ht="15.75" x14ac:dyDescent="0.3">
      <c r="AE11045" s="71"/>
    </row>
    <row r="11046" spans="31:31" ht="15.75" x14ac:dyDescent="0.3">
      <c r="AE11046" s="71"/>
    </row>
    <row r="11047" spans="31:31" ht="15.75" x14ac:dyDescent="0.3">
      <c r="AE11047" s="71"/>
    </row>
    <row r="11048" spans="31:31" ht="15.75" x14ac:dyDescent="0.3">
      <c r="AE11048" s="71"/>
    </row>
    <row r="11049" spans="31:31" ht="15.75" x14ac:dyDescent="0.3">
      <c r="AE11049" s="71"/>
    </row>
    <row r="11050" spans="31:31" ht="15.75" x14ac:dyDescent="0.3">
      <c r="AE11050" s="71"/>
    </row>
    <row r="11051" spans="31:31" ht="15.75" x14ac:dyDescent="0.3">
      <c r="AE11051" s="71"/>
    </row>
    <row r="11052" spans="31:31" ht="15.75" x14ac:dyDescent="0.3">
      <c r="AE11052" s="71"/>
    </row>
    <row r="11053" spans="31:31" ht="15.75" x14ac:dyDescent="0.3">
      <c r="AE11053" s="71"/>
    </row>
    <row r="11054" spans="31:31" ht="15.75" x14ac:dyDescent="0.3">
      <c r="AE11054" s="71"/>
    </row>
    <row r="11055" spans="31:31" ht="15.75" x14ac:dyDescent="0.3">
      <c r="AE11055" s="71"/>
    </row>
    <row r="11056" spans="31:31" ht="15.75" x14ac:dyDescent="0.3">
      <c r="AE11056" s="71"/>
    </row>
    <row r="11057" spans="31:31" ht="15.75" x14ac:dyDescent="0.3">
      <c r="AE11057" s="71"/>
    </row>
    <row r="11058" spans="31:31" ht="15.75" x14ac:dyDescent="0.3">
      <c r="AE11058" s="71"/>
    </row>
    <row r="11059" spans="31:31" ht="15.75" x14ac:dyDescent="0.3">
      <c r="AE11059" s="71"/>
    </row>
    <row r="11060" spans="31:31" ht="15.75" x14ac:dyDescent="0.3">
      <c r="AE11060" s="71"/>
    </row>
    <row r="11061" spans="31:31" ht="15.75" x14ac:dyDescent="0.3">
      <c r="AE11061" s="71"/>
    </row>
    <row r="11062" spans="31:31" ht="15.75" x14ac:dyDescent="0.3">
      <c r="AE11062" s="71"/>
    </row>
    <row r="11063" spans="31:31" ht="15.75" x14ac:dyDescent="0.3">
      <c r="AE11063" s="71"/>
    </row>
    <row r="11064" spans="31:31" ht="15.75" x14ac:dyDescent="0.3">
      <c r="AE11064" s="71"/>
    </row>
    <row r="11065" spans="31:31" ht="15.75" x14ac:dyDescent="0.3">
      <c r="AE11065" s="71"/>
    </row>
    <row r="11066" spans="31:31" ht="15.75" x14ac:dyDescent="0.3">
      <c r="AE11066" s="71"/>
    </row>
    <row r="11067" spans="31:31" ht="15.75" x14ac:dyDescent="0.3">
      <c r="AE11067" s="71"/>
    </row>
    <row r="11068" spans="31:31" ht="15.75" x14ac:dyDescent="0.3">
      <c r="AE11068" s="71"/>
    </row>
    <row r="11069" spans="31:31" ht="15.75" x14ac:dyDescent="0.3">
      <c r="AE11069" s="71"/>
    </row>
    <row r="11070" spans="31:31" ht="15.75" x14ac:dyDescent="0.3">
      <c r="AE11070" s="71"/>
    </row>
    <row r="11071" spans="31:31" ht="15.75" x14ac:dyDescent="0.3">
      <c r="AE11071" s="71"/>
    </row>
    <row r="11072" spans="31:31" ht="15.75" x14ac:dyDescent="0.3">
      <c r="AE11072" s="71"/>
    </row>
    <row r="11073" spans="31:31" ht="15.75" x14ac:dyDescent="0.3">
      <c r="AE11073" s="71"/>
    </row>
    <row r="11074" spans="31:31" ht="15.75" x14ac:dyDescent="0.3">
      <c r="AE11074" s="71"/>
    </row>
    <row r="11075" spans="31:31" ht="15.75" x14ac:dyDescent="0.3">
      <c r="AE11075" s="71"/>
    </row>
    <row r="11076" spans="31:31" ht="15.75" x14ac:dyDescent="0.3">
      <c r="AE11076" s="71"/>
    </row>
    <row r="11077" spans="31:31" ht="15.75" x14ac:dyDescent="0.3">
      <c r="AE11077" s="71"/>
    </row>
    <row r="11078" spans="31:31" ht="15.75" x14ac:dyDescent="0.3">
      <c r="AE11078" s="71"/>
    </row>
    <row r="11079" spans="31:31" ht="15.75" x14ac:dyDescent="0.3">
      <c r="AE11079" s="71"/>
    </row>
    <row r="11080" spans="31:31" ht="15.75" x14ac:dyDescent="0.3">
      <c r="AE11080" s="71"/>
    </row>
    <row r="11081" spans="31:31" ht="15.75" x14ac:dyDescent="0.3">
      <c r="AE11081" s="71"/>
    </row>
    <row r="11082" spans="31:31" ht="15.75" x14ac:dyDescent="0.3">
      <c r="AE11082" s="71"/>
    </row>
    <row r="11083" spans="31:31" ht="15.75" x14ac:dyDescent="0.3">
      <c r="AE11083" s="71"/>
    </row>
    <row r="11084" spans="31:31" ht="15.75" x14ac:dyDescent="0.3">
      <c r="AE11084" s="71"/>
    </row>
    <row r="11085" spans="31:31" ht="15.75" x14ac:dyDescent="0.3">
      <c r="AE11085" s="71"/>
    </row>
    <row r="11086" spans="31:31" ht="15.75" x14ac:dyDescent="0.3">
      <c r="AE11086" s="71"/>
    </row>
    <row r="11087" spans="31:31" ht="15.75" x14ac:dyDescent="0.3">
      <c r="AE11087" s="71"/>
    </row>
    <row r="11088" spans="31:31" ht="15.75" x14ac:dyDescent="0.3">
      <c r="AE11088" s="71"/>
    </row>
    <row r="11089" spans="31:31" ht="15.75" x14ac:dyDescent="0.3">
      <c r="AE11089" s="71"/>
    </row>
    <row r="11090" spans="31:31" ht="15.75" x14ac:dyDescent="0.3">
      <c r="AE11090" s="71"/>
    </row>
    <row r="11091" spans="31:31" ht="15.75" x14ac:dyDescent="0.3">
      <c r="AE11091" s="71"/>
    </row>
    <row r="11092" spans="31:31" ht="15.75" x14ac:dyDescent="0.3">
      <c r="AE11092" s="71"/>
    </row>
    <row r="11093" spans="31:31" ht="15.75" x14ac:dyDescent="0.3">
      <c r="AE11093" s="71"/>
    </row>
    <row r="11094" spans="31:31" ht="15.75" x14ac:dyDescent="0.3">
      <c r="AE11094" s="71"/>
    </row>
    <row r="11095" spans="31:31" ht="15.75" x14ac:dyDescent="0.3">
      <c r="AE11095" s="71"/>
    </row>
    <row r="11096" spans="31:31" ht="15.75" x14ac:dyDescent="0.3">
      <c r="AE11096" s="71"/>
    </row>
    <row r="11097" spans="31:31" ht="15.75" x14ac:dyDescent="0.3">
      <c r="AE11097" s="71"/>
    </row>
    <row r="11098" spans="31:31" ht="15.75" x14ac:dyDescent="0.3">
      <c r="AE11098" s="71"/>
    </row>
    <row r="11099" spans="31:31" ht="15.75" x14ac:dyDescent="0.3">
      <c r="AE11099" s="71"/>
    </row>
    <row r="11100" spans="31:31" ht="15.75" x14ac:dyDescent="0.3">
      <c r="AE11100" s="71"/>
    </row>
    <row r="11101" spans="31:31" ht="15.75" x14ac:dyDescent="0.3">
      <c r="AE11101" s="71"/>
    </row>
    <row r="11102" spans="31:31" ht="15.75" x14ac:dyDescent="0.3">
      <c r="AE11102" s="71"/>
    </row>
    <row r="11103" spans="31:31" ht="15.75" x14ac:dyDescent="0.3">
      <c r="AE11103" s="71"/>
    </row>
    <row r="11104" spans="31:31" ht="15.75" x14ac:dyDescent="0.3">
      <c r="AE11104" s="71"/>
    </row>
    <row r="11105" spans="31:31" ht="15.75" x14ac:dyDescent="0.3">
      <c r="AE11105" s="71"/>
    </row>
    <row r="11106" spans="31:31" ht="15.75" x14ac:dyDescent="0.3">
      <c r="AE11106" s="71"/>
    </row>
    <row r="11107" spans="31:31" ht="15.75" x14ac:dyDescent="0.3">
      <c r="AE11107" s="71"/>
    </row>
    <row r="11108" spans="31:31" ht="15.75" x14ac:dyDescent="0.3">
      <c r="AE11108" s="71"/>
    </row>
    <row r="11109" spans="31:31" ht="15.75" x14ac:dyDescent="0.3">
      <c r="AE11109" s="71"/>
    </row>
    <row r="11110" spans="31:31" ht="15.75" x14ac:dyDescent="0.3">
      <c r="AE11110" s="71"/>
    </row>
    <row r="11111" spans="31:31" ht="15.75" x14ac:dyDescent="0.3">
      <c r="AE11111" s="71"/>
    </row>
    <row r="11112" spans="31:31" ht="15.75" x14ac:dyDescent="0.3">
      <c r="AE11112" s="71"/>
    </row>
    <row r="11113" spans="31:31" ht="15.75" x14ac:dyDescent="0.3">
      <c r="AE11113" s="71"/>
    </row>
    <row r="11114" spans="31:31" ht="15.75" x14ac:dyDescent="0.3">
      <c r="AE11114" s="71"/>
    </row>
    <row r="11115" spans="31:31" ht="15.75" x14ac:dyDescent="0.3">
      <c r="AE11115" s="71"/>
    </row>
    <row r="11116" spans="31:31" ht="15.75" x14ac:dyDescent="0.3">
      <c r="AE11116" s="71"/>
    </row>
    <row r="11117" spans="31:31" ht="15.75" x14ac:dyDescent="0.3">
      <c r="AE11117" s="71"/>
    </row>
    <row r="11118" spans="31:31" ht="15.75" x14ac:dyDescent="0.3">
      <c r="AE11118" s="71"/>
    </row>
    <row r="11119" spans="31:31" ht="15.75" x14ac:dyDescent="0.3">
      <c r="AE11119" s="71"/>
    </row>
    <row r="11120" spans="31:31" ht="15.75" x14ac:dyDescent="0.3">
      <c r="AE11120" s="71"/>
    </row>
    <row r="11121" spans="31:31" ht="15.75" x14ac:dyDescent="0.3">
      <c r="AE11121" s="71"/>
    </row>
    <row r="11122" spans="31:31" ht="15.75" x14ac:dyDescent="0.3">
      <c r="AE11122" s="71"/>
    </row>
    <row r="11123" spans="31:31" ht="15.75" x14ac:dyDescent="0.3">
      <c r="AE11123" s="71"/>
    </row>
    <row r="11124" spans="31:31" ht="15.75" x14ac:dyDescent="0.3">
      <c r="AE11124" s="71"/>
    </row>
    <row r="11125" spans="31:31" ht="15.75" x14ac:dyDescent="0.3">
      <c r="AE11125" s="71"/>
    </row>
    <row r="11126" spans="31:31" ht="15.75" x14ac:dyDescent="0.3">
      <c r="AE11126" s="71"/>
    </row>
    <row r="11127" spans="31:31" ht="15.75" x14ac:dyDescent="0.3">
      <c r="AE11127" s="71"/>
    </row>
    <row r="11128" spans="31:31" ht="15.75" x14ac:dyDescent="0.3">
      <c r="AE11128" s="71"/>
    </row>
    <row r="11129" spans="31:31" ht="15.75" x14ac:dyDescent="0.3">
      <c r="AE11129" s="71"/>
    </row>
    <row r="11130" spans="31:31" ht="15.75" x14ac:dyDescent="0.3">
      <c r="AE11130" s="71"/>
    </row>
    <row r="11131" spans="31:31" ht="15.75" x14ac:dyDescent="0.3">
      <c r="AE11131" s="71"/>
    </row>
    <row r="11132" spans="31:31" ht="15.75" x14ac:dyDescent="0.3">
      <c r="AE11132" s="71"/>
    </row>
    <row r="11133" spans="31:31" ht="15.75" x14ac:dyDescent="0.3">
      <c r="AE11133" s="71"/>
    </row>
    <row r="11134" spans="31:31" ht="15.75" x14ac:dyDescent="0.3">
      <c r="AE11134" s="71"/>
    </row>
    <row r="11135" spans="31:31" ht="15.75" x14ac:dyDescent="0.3">
      <c r="AE11135" s="71"/>
    </row>
    <row r="11136" spans="31:31" ht="15.75" x14ac:dyDescent="0.3">
      <c r="AE11136" s="71"/>
    </row>
    <row r="11137" spans="31:31" ht="15.75" x14ac:dyDescent="0.3">
      <c r="AE11137" s="71"/>
    </row>
    <row r="11138" spans="31:31" ht="15.75" x14ac:dyDescent="0.3">
      <c r="AE11138" s="71"/>
    </row>
    <row r="11139" spans="31:31" ht="15.75" x14ac:dyDescent="0.3">
      <c r="AE11139" s="71"/>
    </row>
    <row r="11140" spans="31:31" ht="15.75" x14ac:dyDescent="0.3">
      <c r="AE11140" s="71"/>
    </row>
    <row r="11141" spans="31:31" ht="15.75" x14ac:dyDescent="0.3">
      <c r="AE11141" s="71"/>
    </row>
    <row r="11142" spans="31:31" ht="15.75" x14ac:dyDescent="0.3">
      <c r="AE11142" s="71"/>
    </row>
    <row r="11143" spans="31:31" ht="15.75" x14ac:dyDescent="0.3">
      <c r="AE11143" s="71"/>
    </row>
    <row r="11144" spans="31:31" ht="15.75" x14ac:dyDescent="0.3">
      <c r="AE11144" s="71"/>
    </row>
    <row r="11145" spans="31:31" ht="15.75" x14ac:dyDescent="0.3">
      <c r="AE11145" s="71"/>
    </row>
    <row r="11146" spans="31:31" ht="15.75" x14ac:dyDescent="0.3">
      <c r="AE11146" s="71"/>
    </row>
    <row r="11147" spans="31:31" ht="15.75" x14ac:dyDescent="0.3">
      <c r="AE11147" s="71"/>
    </row>
    <row r="11148" spans="31:31" ht="15.75" x14ac:dyDescent="0.3">
      <c r="AE11148" s="71"/>
    </row>
    <row r="11149" spans="31:31" ht="15.75" x14ac:dyDescent="0.3">
      <c r="AE11149" s="71"/>
    </row>
    <row r="11150" spans="31:31" ht="15.75" x14ac:dyDescent="0.3">
      <c r="AE11150" s="71"/>
    </row>
    <row r="11151" spans="31:31" ht="15.75" x14ac:dyDescent="0.3">
      <c r="AE11151" s="71"/>
    </row>
    <row r="11152" spans="31:31" ht="15.75" x14ac:dyDescent="0.3">
      <c r="AE11152" s="71"/>
    </row>
    <row r="11153" spans="31:31" ht="15.75" x14ac:dyDescent="0.3">
      <c r="AE11153" s="71"/>
    </row>
    <row r="11154" spans="31:31" ht="15.75" x14ac:dyDescent="0.3">
      <c r="AE11154" s="71"/>
    </row>
    <row r="11155" spans="31:31" ht="15.75" x14ac:dyDescent="0.3">
      <c r="AE11155" s="71"/>
    </row>
    <row r="11156" spans="31:31" ht="15.75" x14ac:dyDescent="0.3">
      <c r="AE11156" s="71"/>
    </row>
    <row r="11157" spans="31:31" ht="15.75" x14ac:dyDescent="0.3">
      <c r="AE11157" s="71"/>
    </row>
    <row r="11158" spans="31:31" ht="15.75" x14ac:dyDescent="0.3">
      <c r="AE11158" s="71"/>
    </row>
    <row r="11159" spans="31:31" ht="15.75" x14ac:dyDescent="0.3">
      <c r="AE11159" s="71"/>
    </row>
    <row r="11160" spans="31:31" ht="15.75" x14ac:dyDescent="0.3">
      <c r="AE11160" s="71"/>
    </row>
    <row r="11161" spans="31:31" ht="15.75" x14ac:dyDescent="0.3">
      <c r="AE11161" s="71"/>
    </row>
    <row r="11162" spans="31:31" ht="15.75" x14ac:dyDescent="0.3">
      <c r="AE11162" s="71"/>
    </row>
    <row r="11163" spans="31:31" ht="15.75" x14ac:dyDescent="0.3">
      <c r="AE11163" s="71"/>
    </row>
    <row r="11164" spans="31:31" ht="15.75" x14ac:dyDescent="0.3">
      <c r="AE11164" s="71"/>
    </row>
    <row r="11165" spans="31:31" ht="15.75" x14ac:dyDescent="0.3">
      <c r="AE11165" s="71"/>
    </row>
    <row r="11166" spans="31:31" ht="15.75" x14ac:dyDescent="0.3">
      <c r="AE11166" s="71"/>
    </row>
    <row r="11167" spans="31:31" ht="15.75" x14ac:dyDescent="0.3">
      <c r="AE11167" s="71"/>
    </row>
    <row r="11168" spans="31:31" ht="15.75" x14ac:dyDescent="0.3">
      <c r="AE11168" s="71"/>
    </row>
    <row r="11169" spans="31:31" ht="15.75" x14ac:dyDescent="0.3">
      <c r="AE11169" s="71"/>
    </row>
    <row r="11170" spans="31:31" ht="15.75" x14ac:dyDescent="0.3">
      <c r="AE11170" s="71"/>
    </row>
    <row r="11171" spans="31:31" ht="15.75" x14ac:dyDescent="0.3">
      <c r="AE11171" s="71"/>
    </row>
    <row r="11172" spans="31:31" ht="15.75" x14ac:dyDescent="0.3">
      <c r="AE11172" s="71"/>
    </row>
    <row r="11173" spans="31:31" ht="15.75" x14ac:dyDescent="0.3">
      <c r="AE11173" s="71"/>
    </row>
    <row r="11174" spans="31:31" ht="15.75" x14ac:dyDescent="0.3">
      <c r="AE11174" s="71"/>
    </row>
    <row r="11175" spans="31:31" ht="15.75" x14ac:dyDescent="0.3">
      <c r="AE11175" s="71"/>
    </row>
    <row r="11176" spans="31:31" ht="15.75" x14ac:dyDescent="0.3">
      <c r="AE11176" s="71"/>
    </row>
    <row r="11177" spans="31:31" ht="15.75" x14ac:dyDescent="0.3">
      <c r="AE11177" s="71"/>
    </row>
    <row r="11178" spans="31:31" ht="15.75" x14ac:dyDescent="0.3">
      <c r="AE11178" s="71"/>
    </row>
    <row r="11179" spans="31:31" ht="15.75" x14ac:dyDescent="0.3">
      <c r="AE11179" s="71"/>
    </row>
    <row r="11180" spans="31:31" ht="15.75" x14ac:dyDescent="0.3">
      <c r="AE11180" s="71"/>
    </row>
    <row r="11181" spans="31:31" ht="15.75" x14ac:dyDescent="0.3">
      <c r="AE11181" s="71"/>
    </row>
    <row r="11182" spans="31:31" ht="15.75" x14ac:dyDescent="0.3">
      <c r="AE11182" s="71"/>
    </row>
    <row r="11183" spans="31:31" ht="15.75" x14ac:dyDescent="0.3">
      <c r="AE11183" s="71"/>
    </row>
    <row r="11184" spans="31:31" ht="15.75" x14ac:dyDescent="0.3">
      <c r="AE11184" s="71"/>
    </row>
    <row r="11185" spans="31:31" ht="15.75" x14ac:dyDescent="0.3">
      <c r="AE11185" s="71"/>
    </row>
    <row r="11186" spans="31:31" ht="15.75" x14ac:dyDescent="0.3">
      <c r="AE11186" s="71"/>
    </row>
    <row r="11187" spans="31:31" ht="15.75" x14ac:dyDescent="0.3">
      <c r="AE11187" s="71"/>
    </row>
    <row r="11188" spans="31:31" ht="15.75" x14ac:dyDescent="0.3">
      <c r="AE11188" s="71"/>
    </row>
    <row r="11189" spans="31:31" ht="15.75" x14ac:dyDescent="0.3">
      <c r="AE11189" s="71"/>
    </row>
    <row r="11190" spans="31:31" ht="15.75" x14ac:dyDescent="0.3">
      <c r="AE11190" s="71"/>
    </row>
    <row r="11191" spans="31:31" ht="15.75" x14ac:dyDescent="0.3">
      <c r="AE11191" s="71"/>
    </row>
    <row r="11192" spans="31:31" ht="15.75" x14ac:dyDescent="0.3">
      <c r="AE11192" s="71"/>
    </row>
    <row r="11193" spans="31:31" ht="15.75" x14ac:dyDescent="0.3">
      <c r="AE11193" s="71"/>
    </row>
    <row r="11194" spans="31:31" ht="15.75" x14ac:dyDescent="0.3">
      <c r="AE11194" s="71"/>
    </row>
    <row r="11195" spans="31:31" ht="15.75" x14ac:dyDescent="0.3">
      <c r="AE11195" s="71"/>
    </row>
    <row r="11196" spans="31:31" ht="15.75" x14ac:dyDescent="0.3">
      <c r="AE11196" s="71"/>
    </row>
    <row r="11197" spans="31:31" ht="15.75" x14ac:dyDescent="0.3">
      <c r="AE11197" s="71"/>
    </row>
    <row r="11198" spans="31:31" ht="15.75" x14ac:dyDescent="0.3">
      <c r="AE11198" s="71"/>
    </row>
    <row r="11199" spans="31:31" ht="15.75" x14ac:dyDescent="0.3">
      <c r="AE11199" s="71"/>
    </row>
    <row r="11200" spans="31:31" ht="15.75" x14ac:dyDescent="0.3">
      <c r="AE11200" s="71"/>
    </row>
    <row r="11201" spans="31:31" ht="15.75" x14ac:dyDescent="0.3">
      <c r="AE11201" s="71"/>
    </row>
    <row r="11202" spans="31:31" ht="15.75" x14ac:dyDescent="0.3">
      <c r="AE11202" s="71"/>
    </row>
    <row r="11203" spans="31:31" ht="15.75" x14ac:dyDescent="0.3">
      <c r="AE11203" s="71"/>
    </row>
    <row r="11204" spans="31:31" ht="15.75" x14ac:dyDescent="0.3">
      <c r="AE11204" s="71"/>
    </row>
    <row r="11205" spans="31:31" ht="15.75" x14ac:dyDescent="0.3">
      <c r="AE11205" s="71"/>
    </row>
    <row r="11206" spans="31:31" ht="15.75" x14ac:dyDescent="0.3">
      <c r="AE11206" s="71"/>
    </row>
    <row r="11207" spans="31:31" ht="15.75" x14ac:dyDescent="0.3">
      <c r="AE11207" s="71"/>
    </row>
    <row r="11208" spans="31:31" ht="15.75" x14ac:dyDescent="0.3">
      <c r="AE11208" s="71"/>
    </row>
    <row r="11209" spans="31:31" ht="15.75" x14ac:dyDescent="0.3">
      <c r="AE11209" s="71"/>
    </row>
    <row r="11210" spans="31:31" ht="15.75" x14ac:dyDescent="0.3">
      <c r="AE11210" s="71"/>
    </row>
    <row r="11211" spans="31:31" ht="15.75" x14ac:dyDescent="0.3">
      <c r="AE11211" s="71"/>
    </row>
    <row r="11212" spans="31:31" ht="15.75" x14ac:dyDescent="0.3">
      <c r="AE11212" s="71"/>
    </row>
    <row r="11213" spans="31:31" ht="15.75" x14ac:dyDescent="0.3">
      <c r="AE11213" s="71"/>
    </row>
    <row r="11214" spans="31:31" ht="15.75" x14ac:dyDescent="0.3">
      <c r="AE11214" s="71"/>
    </row>
    <row r="11215" spans="31:31" ht="15.75" x14ac:dyDescent="0.3">
      <c r="AE11215" s="71"/>
    </row>
    <row r="11216" spans="31:31" ht="15.75" x14ac:dyDescent="0.3">
      <c r="AE11216" s="71"/>
    </row>
    <row r="11217" spans="31:31" ht="15.75" x14ac:dyDescent="0.3">
      <c r="AE11217" s="71"/>
    </row>
    <row r="11218" spans="31:31" ht="15.75" x14ac:dyDescent="0.3">
      <c r="AE11218" s="71"/>
    </row>
    <row r="11219" spans="31:31" ht="15.75" x14ac:dyDescent="0.3">
      <c r="AE11219" s="71"/>
    </row>
    <row r="11220" spans="31:31" ht="15.75" x14ac:dyDescent="0.3">
      <c r="AE11220" s="71"/>
    </row>
    <row r="11221" spans="31:31" ht="15.75" x14ac:dyDescent="0.3">
      <c r="AE11221" s="71"/>
    </row>
    <row r="11222" spans="31:31" ht="15.75" x14ac:dyDescent="0.3">
      <c r="AE11222" s="71"/>
    </row>
    <row r="11223" spans="31:31" ht="15.75" x14ac:dyDescent="0.3">
      <c r="AE11223" s="71"/>
    </row>
    <row r="11224" spans="31:31" ht="15.75" x14ac:dyDescent="0.3">
      <c r="AE11224" s="71"/>
    </row>
    <row r="11225" spans="31:31" ht="15.75" x14ac:dyDescent="0.3">
      <c r="AE11225" s="71"/>
    </row>
    <row r="11226" spans="31:31" ht="15.75" x14ac:dyDescent="0.3">
      <c r="AE11226" s="71"/>
    </row>
    <row r="11227" spans="31:31" ht="15.75" x14ac:dyDescent="0.3">
      <c r="AE11227" s="71"/>
    </row>
    <row r="11228" spans="31:31" ht="15.75" x14ac:dyDescent="0.3">
      <c r="AE11228" s="71"/>
    </row>
    <row r="11229" spans="31:31" ht="15.75" x14ac:dyDescent="0.3">
      <c r="AE11229" s="71"/>
    </row>
    <row r="11230" spans="31:31" ht="15.75" x14ac:dyDescent="0.3">
      <c r="AE11230" s="71"/>
    </row>
    <row r="11231" spans="31:31" ht="15.75" x14ac:dyDescent="0.3">
      <c r="AE11231" s="71"/>
    </row>
    <row r="11232" spans="31:31" ht="15.75" x14ac:dyDescent="0.3">
      <c r="AE11232" s="71"/>
    </row>
    <row r="11233" spans="31:31" ht="15.75" x14ac:dyDescent="0.3">
      <c r="AE11233" s="71"/>
    </row>
    <row r="11234" spans="31:31" ht="15.75" x14ac:dyDescent="0.3">
      <c r="AE11234" s="71"/>
    </row>
    <row r="11235" spans="31:31" ht="15.75" x14ac:dyDescent="0.3">
      <c r="AE11235" s="71"/>
    </row>
    <row r="11236" spans="31:31" ht="15.75" x14ac:dyDescent="0.3">
      <c r="AE11236" s="71"/>
    </row>
    <row r="11237" spans="31:31" ht="15.75" x14ac:dyDescent="0.3">
      <c r="AE11237" s="71"/>
    </row>
    <row r="11238" spans="31:31" ht="15.75" x14ac:dyDescent="0.3">
      <c r="AE11238" s="71"/>
    </row>
    <row r="11239" spans="31:31" ht="15.75" x14ac:dyDescent="0.3">
      <c r="AE11239" s="71"/>
    </row>
    <row r="11240" spans="31:31" ht="15.75" x14ac:dyDescent="0.3">
      <c r="AE11240" s="71"/>
    </row>
    <row r="11241" spans="31:31" ht="15.75" x14ac:dyDescent="0.3">
      <c r="AE11241" s="71"/>
    </row>
    <row r="11242" spans="31:31" ht="15.75" x14ac:dyDescent="0.3">
      <c r="AE11242" s="71"/>
    </row>
    <row r="11243" spans="31:31" ht="15.75" x14ac:dyDescent="0.3">
      <c r="AE11243" s="71"/>
    </row>
    <row r="11244" spans="31:31" ht="15.75" x14ac:dyDescent="0.3">
      <c r="AE11244" s="71"/>
    </row>
    <row r="11245" spans="31:31" ht="15.75" x14ac:dyDescent="0.3">
      <c r="AE11245" s="71"/>
    </row>
    <row r="11246" spans="31:31" ht="15.75" x14ac:dyDescent="0.3">
      <c r="AE11246" s="71"/>
    </row>
    <row r="11247" spans="31:31" ht="15.75" x14ac:dyDescent="0.3">
      <c r="AE11247" s="71"/>
    </row>
    <row r="11248" spans="31:31" ht="15.75" x14ac:dyDescent="0.3">
      <c r="AE11248" s="71"/>
    </row>
    <row r="11249" spans="31:31" ht="15.75" x14ac:dyDescent="0.3">
      <c r="AE11249" s="71"/>
    </row>
    <row r="11250" spans="31:31" ht="15.75" x14ac:dyDescent="0.3">
      <c r="AE11250" s="71"/>
    </row>
    <row r="11251" spans="31:31" ht="15.75" x14ac:dyDescent="0.3">
      <c r="AE11251" s="71"/>
    </row>
    <row r="11252" spans="31:31" ht="15.75" x14ac:dyDescent="0.3">
      <c r="AE11252" s="71"/>
    </row>
    <row r="11253" spans="31:31" ht="15.75" x14ac:dyDescent="0.3">
      <c r="AE11253" s="71"/>
    </row>
    <row r="11254" spans="31:31" ht="15.75" x14ac:dyDescent="0.3">
      <c r="AE11254" s="71"/>
    </row>
    <row r="11255" spans="31:31" ht="15.75" x14ac:dyDescent="0.3">
      <c r="AE11255" s="71"/>
    </row>
    <row r="11256" spans="31:31" ht="15.75" x14ac:dyDescent="0.3">
      <c r="AE11256" s="71"/>
    </row>
    <row r="11257" spans="31:31" ht="15.75" x14ac:dyDescent="0.3">
      <c r="AE11257" s="71"/>
    </row>
    <row r="11258" spans="31:31" ht="15.75" x14ac:dyDescent="0.3">
      <c r="AE11258" s="71"/>
    </row>
    <row r="11259" spans="31:31" ht="15.75" x14ac:dyDescent="0.3">
      <c r="AE11259" s="71"/>
    </row>
    <row r="11260" spans="31:31" ht="15.75" x14ac:dyDescent="0.3">
      <c r="AE11260" s="71"/>
    </row>
    <row r="11261" spans="31:31" ht="15.75" x14ac:dyDescent="0.3">
      <c r="AE11261" s="71"/>
    </row>
    <row r="11262" spans="31:31" ht="15.75" x14ac:dyDescent="0.3">
      <c r="AE11262" s="71"/>
    </row>
    <row r="11263" spans="31:31" ht="15.75" x14ac:dyDescent="0.3">
      <c r="AE11263" s="71"/>
    </row>
    <row r="11264" spans="31:31" ht="15.75" x14ac:dyDescent="0.3">
      <c r="AE11264" s="71"/>
    </row>
    <row r="11265" spans="31:31" ht="15.75" x14ac:dyDescent="0.3">
      <c r="AE11265" s="71"/>
    </row>
    <row r="11266" spans="31:31" ht="15.75" x14ac:dyDescent="0.3">
      <c r="AE11266" s="71"/>
    </row>
    <row r="11267" spans="31:31" ht="15.75" x14ac:dyDescent="0.3">
      <c r="AE11267" s="71"/>
    </row>
    <row r="11268" spans="31:31" ht="15.75" x14ac:dyDescent="0.3">
      <c r="AE11268" s="71"/>
    </row>
    <row r="11269" spans="31:31" ht="15.75" x14ac:dyDescent="0.3">
      <c r="AE11269" s="71"/>
    </row>
    <row r="11270" spans="31:31" ht="15.75" x14ac:dyDescent="0.3">
      <c r="AE11270" s="71"/>
    </row>
    <row r="11271" spans="31:31" ht="15.75" x14ac:dyDescent="0.3">
      <c r="AE11271" s="71"/>
    </row>
    <row r="11272" spans="31:31" ht="15.75" x14ac:dyDescent="0.3">
      <c r="AE11272" s="71"/>
    </row>
    <row r="11273" spans="31:31" ht="15.75" x14ac:dyDescent="0.3">
      <c r="AE11273" s="71"/>
    </row>
    <row r="11274" spans="31:31" ht="15.75" x14ac:dyDescent="0.3">
      <c r="AE11274" s="71"/>
    </row>
    <row r="11275" spans="31:31" ht="15.75" x14ac:dyDescent="0.3">
      <c r="AE11275" s="71"/>
    </row>
    <row r="11276" spans="31:31" ht="15.75" x14ac:dyDescent="0.3">
      <c r="AE11276" s="71"/>
    </row>
    <row r="11277" spans="31:31" ht="15.75" x14ac:dyDescent="0.3">
      <c r="AE11277" s="71"/>
    </row>
    <row r="11278" spans="31:31" ht="15.75" x14ac:dyDescent="0.3">
      <c r="AE11278" s="71"/>
    </row>
    <row r="11279" spans="31:31" ht="15.75" x14ac:dyDescent="0.3">
      <c r="AE11279" s="71"/>
    </row>
    <row r="11280" spans="31:31" ht="15.75" x14ac:dyDescent="0.3">
      <c r="AE11280" s="71"/>
    </row>
    <row r="11281" spans="31:31" ht="15.75" x14ac:dyDescent="0.3">
      <c r="AE11281" s="71"/>
    </row>
    <row r="11282" spans="31:31" ht="15.75" x14ac:dyDescent="0.3">
      <c r="AE11282" s="71"/>
    </row>
    <row r="11283" spans="31:31" ht="15.75" x14ac:dyDescent="0.3">
      <c r="AE11283" s="71"/>
    </row>
    <row r="11284" spans="31:31" ht="15.75" x14ac:dyDescent="0.3">
      <c r="AE11284" s="71"/>
    </row>
    <row r="11285" spans="31:31" ht="15.75" x14ac:dyDescent="0.3">
      <c r="AE11285" s="71"/>
    </row>
    <row r="11286" spans="31:31" ht="15.75" x14ac:dyDescent="0.3">
      <c r="AE11286" s="71"/>
    </row>
    <row r="11287" spans="31:31" ht="15.75" x14ac:dyDescent="0.3">
      <c r="AE11287" s="71"/>
    </row>
    <row r="11288" spans="31:31" ht="15.75" x14ac:dyDescent="0.3">
      <c r="AE11288" s="71"/>
    </row>
    <row r="11289" spans="31:31" ht="15.75" x14ac:dyDescent="0.3">
      <c r="AE11289" s="71"/>
    </row>
    <row r="11290" spans="31:31" ht="15.75" x14ac:dyDescent="0.3">
      <c r="AE11290" s="71"/>
    </row>
    <row r="11291" spans="31:31" ht="15.75" x14ac:dyDescent="0.3">
      <c r="AE11291" s="71"/>
    </row>
    <row r="11292" spans="31:31" ht="15.75" x14ac:dyDescent="0.3">
      <c r="AE11292" s="71"/>
    </row>
    <row r="11293" spans="31:31" ht="15.75" x14ac:dyDescent="0.3">
      <c r="AE11293" s="71"/>
    </row>
    <row r="11294" spans="31:31" ht="15.75" x14ac:dyDescent="0.3">
      <c r="AE11294" s="71"/>
    </row>
    <row r="11295" spans="31:31" ht="15.75" x14ac:dyDescent="0.3">
      <c r="AE11295" s="71"/>
    </row>
    <row r="11296" spans="31:31" ht="15.75" x14ac:dyDescent="0.3">
      <c r="AE11296" s="71"/>
    </row>
    <row r="11297" spans="31:31" ht="15.75" x14ac:dyDescent="0.3">
      <c r="AE11297" s="71"/>
    </row>
    <row r="11298" spans="31:31" ht="15.75" x14ac:dyDescent="0.3">
      <c r="AE11298" s="71"/>
    </row>
    <row r="11299" spans="31:31" ht="15.75" x14ac:dyDescent="0.3">
      <c r="AE11299" s="71"/>
    </row>
    <row r="11300" spans="31:31" ht="15.75" x14ac:dyDescent="0.3">
      <c r="AE11300" s="71"/>
    </row>
    <row r="11301" spans="31:31" ht="15.75" x14ac:dyDescent="0.3">
      <c r="AE11301" s="71"/>
    </row>
    <row r="11302" spans="31:31" ht="15.75" x14ac:dyDescent="0.3">
      <c r="AE11302" s="71"/>
    </row>
    <row r="11303" spans="31:31" ht="15.75" x14ac:dyDescent="0.3">
      <c r="AE11303" s="71"/>
    </row>
    <row r="11304" spans="31:31" ht="15.75" x14ac:dyDescent="0.3">
      <c r="AE11304" s="71"/>
    </row>
    <row r="11305" spans="31:31" ht="15.75" x14ac:dyDescent="0.3">
      <c r="AE11305" s="71"/>
    </row>
    <row r="11306" spans="31:31" ht="15.75" x14ac:dyDescent="0.3">
      <c r="AE11306" s="71"/>
    </row>
    <row r="11307" spans="31:31" ht="15.75" x14ac:dyDescent="0.3">
      <c r="AE11307" s="71"/>
    </row>
    <row r="11308" spans="31:31" ht="15.75" x14ac:dyDescent="0.3">
      <c r="AE11308" s="71"/>
    </row>
    <row r="11309" spans="31:31" ht="15.75" x14ac:dyDescent="0.3">
      <c r="AE11309" s="71"/>
    </row>
    <row r="11310" spans="31:31" ht="15.75" x14ac:dyDescent="0.3">
      <c r="AE11310" s="71"/>
    </row>
    <row r="11311" spans="31:31" ht="15.75" x14ac:dyDescent="0.3">
      <c r="AE11311" s="71"/>
    </row>
    <row r="11312" spans="31:31" ht="15.75" x14ac:dyDescent="0.3">
      <c r="AE11312" s="71"/>
    </row>
    <row r="11313" spans="31:31" ht="15.75" x14ac:dyDescent="0.3">
      <c r="AE11313" s="71"/>
    </row>
    <row r="11314" spans="31:31" ht="15.75" x14ac:dyDescent="0.3">
      <c r="AE11314" s="71"/>
    </row>
    <row r="11315" spans="31:31" ht="15.75" x14ac:dyDescent="0.3">
      <c r="AE11315" s="71"/>
    </row>
    <row r="11316" spans="31:31" ht="15.75" x14ac:dyDescent="0.3">
      <c r="AE11316" s="71"/>
    </row>
    <row r="11317" spans="31:31" ht="15.75" x14ac:dyDescent="0.3">
      <c r="AE11317" s="71"/>
    </row>
    <row r="11318" spans="31:31" ht="15.75" x14ac:dyDescent="0.3">
      <c r="AE11318" s="71"/>
    </row>
    <row r="11319" spans="31:31" ht="15.75" x14ac:dyDescent="0.3">
      <c r="AE11319" s="71"/>
    </row>
    <row r="11320" spans="31:31" ht="15.75" x14ac:dyDescent="0.3">
      <c r="AE11320" s="71"/>
    </row>
    <row r="11321" spans="31:31" ht="15.75" x14ac:dyDescent="0.3">
      <c r="AE11321" s="71"/>
    </row>
    <row r="11322" spans="31:31" ht="15.75" x14ac:dyDescent="0.3">
      <c r="AE11322" s="71"/>
    </row>
    <row r="11323" spans="31:31" ht="15.75" x14ac:dyDescent="0.3">
      <c r="AE11323" s="71"/>
    </row>
    <row r="11324" spans="31:31" ht="15.75" x14ac:dyDescent="0.3">
      <c r="AE11324" s="71"/>
    </row>
    <row r="11325" spans="31:31" ht="15.75" x14ac:dyDescent="0.3">
      <c r="AE11325" s="71"/>
    </row>
    <row r="11326" spans="31:31" ht="15.75" x14ac:dyDescent="0.3">
      <c r="AE11326" s="71"/>
    </row>
    <row r="11327" spans="31:31" ht="15.75" x14ac:dyDescent="0.3">
      <c r="AE11327" s="71"/>
    </row>
    <row r="11328" spans="31:31" ht="15.75" x14ac:dyDescent="0.3">
      <c r="AE11328" s="71"/>
    </row>
    <row r="11329" spans="31:31" ht="15.75" x14ac:dyDescent="0.3">
      <c r="AE11329" s="71"/>
    </row>
    <row r="11330" spans="31:31" ht="15.75" x14ac:dyDescent="0.3">
      <c r="AE11330" s="71"/>
    </row>
    <row r="11331" spans="31:31" ht="15.75" x14ac:dyDescent="0.3">
      <c r="AE11331" s="71"/>
    </row>
    <row r="11332" spans="31:31" ht="15.75" x14ac:dyDescent="0.3">
      <c r="AE11332" s="71"/>
    </row>
    <row r="11333" spans="31:31" ht="15.75" x14ac:dyDescent="0.3">
      <c r="AE11333" s="71"/>
    </row>
    <row r="11334" spans="31:31" ht="15.75" x14ac:dyDescent="0.3">
      <c r="AE11334" s="71"/>
    </row>
    <row r="11335" spans="31:31" ht="15.75" x14ac:dyDescent="0.3">
      <c r="AE11335" s="71"/>
    </row>
    <row r="11336" spans="31:31" ht="15.75" x14ac:dyDescent="0.3">
      <c r="AE11336" s="71"/>
    </row>
    <row r="11337" spans="31:31" ht="15.75" x14ac:dyDescent="0.3">
      <c r="AE11337" s="71"/>
    </row>
    <row r="11338" spans="31:31" ht="15.75" x14ac:dyDescent="0.3">
      <c r="AE11338" s="71"/>
    </row>
    <row r="11339" spans="31:31" ht="15.75" x14ac:dyDescent="0.3">
      <c r="AE11339" s="71"/>
    </row>
    <row r="11340" spans="31:31" ht="15.75" x14ac:dyDescent="0.3">
      <c r="AE11340" s="71"/>
    </row>
    <row r="11341" spans="31:31" ht="15.75" x14ac:dyDescent="0.3">
      <c r="AE11341" s="71"/>
    </row>
    <row r="11342" spans="31:31" ht="15.75" x14ac:dyDescent="0.3">
      <c r="AE11342" s="71"/>
    </row>
    <row r="11343" spans="31:31" ht="15.75" x14ac:dyDescent="0.3">
      <c r="AE11343" s="71"/>
    </row>
    <row r="11344" spans="31:31" ht="15.75" x14ac:dyDescent="0.3">
      <c r="AE11344" s="71"/>
    </row>
    <row r="11345" spans="31:31" ht="15.75" x14ac:dyDescent="0.3">
      <c r="AE11345" s="71"/>
    </row>
    <row r="11346" spans="31:31" ht="15.75" x14ac:dyDescent="0.3">
      <c r="AE11346" s="71"/>
    </row>
    <row r="11347" spans="31:31" ht="15.75" x14ac:dyDescent="0.3">
      <c r="AE11347" s="71"/>
    </row>
    <row r="11348" spans="31:31" ht="15.75" x14ac:dyDescent="0.3">
      <c r="AE11348" s="71"/>
    </row>
    <row r="11349" spans="31:31" ht="15.75" x14ac:dyDescent="0.3">
      <c r="AE11349" s="71"/>
    </row>
    <row r="11350" spans="31:31" ht="15.75" x14ac:dyDescent="0.3">
      <c r="AE11350" s="71"/>
    </row>
    <row r="11351" spans="31:31" ht="15.75" x14ac:dyDescent="0.3">
      <c r="AE11351" s="71"/>
    </row>
    <row r="11352" spans="31:31" ht="15.75" x14ac:dyDescent="0.3">
      <c r="AE11352" s="71"/>
    </row>
    <row r="11353" spans="31:31" ht="15.75" x14ac:dyDescent="0.3">
      <c r="AE11353" s="71"/>
    </row>
    <row r="11354" spans="31:31" ht="15.75" x14ac:dyDescent="0.3">
      <c r="AE11354" s="71"/>
    </row>
    <row r="11355" spans="31:31" ht="15.75" x14ac:dyDescent="0.3">
      <c r="AE11355" s="71"/>
    </row>
    <row r="11356" spans="31:31" ht="15.75" x14ac:dyDescent="0.3">
      <c r="AE11356" s="71"/>
    </row>
    <row r="11357" spans="31:31" ht="15.75" x14ac:dyDescent="0.3">
      <c r="AE11357" s="71"/>
    </row>
    <row r="11358" spans="31:31" ht="15.75" x14ac:dyDescent="0.3">
      <c r="AE11358" s="71"/>
    </row>
    <row r="11359" spans="31:31" ht="15.75" x14ac:dyDescent="0.3">
      <c r="AE11359" s="71"/>
    </row>
    <row r="11360" spans="31:31" ht="15.75" x14ac:dyDescent="0.3">
      <c r="AE11360" s="71"/>
    </row>
    <row r="11361" spans="31:31" ht="15.75" x14ac:dyDescent="0.3">
      <c r="AE11361" s="71"/>
    </row>
    <row r="11362" spans="31:31" ht="15.75" x14ac:dyDescent="0.3">
      <c r="AE11362" s="71"/>
    </row>
    <row r="11363" spans="31:31" ht="15.75" x14ac:dyDescent="0.3">
      <c r="AE11363" s="71"/>
    </row>
    <row r="11364" spans="31:31" ht="15.75" x14ac:dyDescent="0.3">
      <c r="AE11364" s="71"/>
    </row>
    <row r="11365" spans="31:31" ht="15.75" x14ac:dyDescent="0.3">
      <c r="AE11365" s="71"/>
    </row>
    <row r="11366" spans="31:31" ht="15.75" x14ac:dyDescent="0.3">
      <c r="AE11366" s="71"/>
    </row>
    <row r="11367" spans="31:31" ht="15.75" x14ac:dyDescent="0.3">
      <c r="AE11367" s="71"/>
    </row>
    <row r="11368" spans="31:31" ht="15.75" x14ac:dyDescent="0.3">
      <c r="AE11368" s="71"/>
    </row>
    <row r="11369" spans="31:31" ht="15.75" x14ac:dyDescent="0.3">
      <c r="AE11369" s="71"/>
    </row>
    <row r="11370" spans="31:31" ht="15.75" x14ac:dyDescent="0.3">
      <c r="AE11370" s="71"/>
    </row>
    <row r="11371" spans="31:31" ht="15.75" x14ac:dyDescent="0.3">
      <c r="AE11371" s="71"/>
    </row>
    <row r="11372" spans="31:31" ht="15.75" x14ac:dyDescent="0.3">
      <c r="AE11372" s="71"/>
    </row>
    <row r="11373" spans="31:31" ht="15.75" x14ac:dyDescent="0.3">
      <c r="AE11373" s="71"/>
    </row>
    <row r="11374" spans="31:31" ht="15.75" x14ac:dyDescent="0.3">
      <c r="AE11374" s="71"/>
    </row>
    <row r="11375" spans="31:31" ht="15.75" x14ac:dyDescent="0.3">
      <c r="AE11375" s="71"/>
    </row>
    <row r="11376" spans="31:31" ht="15.75" x14ac:dyDescent="0.3">
      <c r="AE11376" s="71"/>
    </row>
    <row r="11377" spans="31:31" ht="15.75" x14ac:dyDescent="0.3">
      <c r="AE11377" s="71"/>
    </row>
    <row r="11378" spans="31:31" ht="15.75" x14ac:dyDescent="0.3">
      <c r="AE11378" s="71"/>
    </row>
    <row r="11379" spans="31:31" ht="15.75" x14ac:dyDescent="0.3">
      <c r="AE11379" s="71"/>
    </row>
    <row r="11380" spans="31:31" ht="15.75" x14ac:dyDescent="0.3">
      <c r="AE11380" s="71"/>
    </row>
    <row r="11381" spans="31:31" ht="15.75" x14ac:dyDescent="0.3">
      <c r="AE11381" s="71"/>
    </row>
    <row r="11382" spans="31:31" ht="15.75" x14ac:dyDescent="0.3">
      <c r="AE11382" s="71"/>
    </row>
    <row r="11383" spans="31:31" ht="15.75" x14ac:dyDescent="0.3">
      <c r="AE11383" s="71"/>
    </row>
    <row r="11384" spans="31:31" ht="15.75" x14ac:dyDescent="0.3">
      <c r="AE11384" s="71"/>
    </row>
    <row r="11385" spans="31:31" ht="15.75" x14ac:dyDescent="0.3">
      <c r="AE11385" s="71"/>
    </row>
    <row r="11386" spans="31:31" ht="15.75" x14ac:dyDescent="0.3">
      <c r="AE11386" s="71"/>
    </row>
    <row r="11387" spans="31:31" ht="15.75" x14ac:dyDescent="0.3">
      <c r="AE11387" s="71"/>
    </row>
    <row r="11388" spans="31:31" ht="15.75" x14ac:dyDescent="0.3">
      <c r="AE11388" s="71"/>
    </row>
    <row r="11389" spans="31:31" ht="15.75" x14ac:dyDescent="0.3">
      <c r="AE11389" s="71"/>
    </row>
    <row r="11390" spans="31:31" ht="15.75" x14ac:dyDescent="0.3">
      <c r="AE11390" s="71"/>
    </row>
    <row r="11391" spans="31:31" ht="15.75" x14ac:dyDescent="0.3">
      <c r="AE11391" s="71"/>
    </row>
    <row r="11392" spans="31:31" ht="15.75" x14ac:dyDescent="0.3">
      <c r="AE11392" s="71"/>
    </row>
    <row r="11393" spans="31:31" ht="15.75" x14ac:dyDescent="0.3">
      <c r="AE11393" s="71"/>
    </row>
    <row r="11394" spans="31:31" ht="15.75" x14ac:dyDescent="0.3">
      <c r="AE11394" s="71"/>
    </row>
    <row r="11395" spans="31:31" ht="15.75" x14ac:dyDescent="0.3">
      <c r="AE11395" s="71"/>
    </row>
    <row r="11396" spans="31:31" ht="15.75" x14ac:dyDescent="0.3">
      <c r="AE11396" s="71"/>
    </row>
    <row r="11397" spans="31:31" ht="15.75" x14ac:dyDescent="0.3">
      <c r="AE11397" s="71"/>
    </row>
    <row r="11398" spans="31:31" ht="15.75" x14ac:dyDescent="0.3">
      <c r="AE11398" s="71"/>
    </row>
    <row r="11399" spans="31:31" ht="15.75" x14ac:dyDescent="0.3">
      <c r="AE11399" s="71"/>
    </row>
    <row r="11400" spans="31:31" ht="15.75" x14ac:dyDescent="0.3">
      <c r="AE11400" s="71"/>
    </row>
    <row r="11401" spans="31:31" ht="15.75" x14ac:dyDescent="0.3">
      <c r="AE11401" s="71"/>
    </row>
    <row r="11402" spans="31:31" ht="15.75" x14ac:dyDescent="0.3">
      <c r="AE11402" s="71"/>
    </row>
    <row r="11403" spans="31:31" ht="15.75" x14ac:dyDescent="0.3">
      <c r="AE11403" s="71"/>
    </row>
    <row r="11404" spans="31:31" ht="15.75" x14ac:dyDescent="0.3">
      <c r="AE11404" s="71"/>
    </row>
    <row r="11405" spans="31:31" ht="15.75" x14ac:dyDescent="0.3">
      <c r="AE11405" s="71"/>
    </row>
    <row r="11406" spans="31:31" ht="15.75" x14ac:dyDescent="0.3">
      <c r="AE11406" s="71"/>
    </row>
    <row r="11407" spans="31:31" ht="15.75" x14ac:dyDescent="0.3">
      <c r="AE11407" s="71"/>
    </row>
    <row r="11408" spans="31:31" ht="15.75" x14ac:dyDescent="0.3">
      <c r="AE11408" s="71"/>
    </row>
    <row r="11409" spans="31:31" ht="15.75" x14ac:dyDescent="0.3">
      <c r="AE11409" s="71"/>
    </row>
    <row r="11410" spans="31:31" ht="15.75" x14ac:dyDescent="0.3">
      <c r="AE11410" s="71"/>
    </row>
    <row r="11411" spans="31:31" ht="15.75" x14ac:dyDescent="0.3">
      <c r="AE11411" s="71"/>
    </row>
    <row r="11412" spans="31:31" ht="15.75" x14ac:dyDescent="0.3">
      <c r="AE11412" s="71"/>
    </row>
    <row r="11413" spans="31:31" ht="15.75" x14ac:dyDescent="0.3">
      <c r="AE11413" s="71"/>
    </row>
    <row r="11414" spans="31:31" ht="15.75" x14ac:dyDescent="0.3">
      <c r="AE11414" s="71"/>
    </row>
    <row r="11415" spans="31:31" ht="15.75" x14ac:dyDescent="0.3">
      <c r="AE11415" s="71"/>
    </row>
    <row r="11416" spans="31:31" ht="15.75" x14ac:dyDescent="0.3">
      <c r="AE11416" s="71"/>
    </row>
    <row r="11417" spans="31:31" ht="15.75" x14ac:dyDescent="0.3">
      <c r="AE11417" s="71"/>
    </row>
    <row r="11418" spans="31:31" ht="15.75" x14ac:dyDescent="0.3">
      <c r="AE11418" s="71"/>
    </row>
    <row r="11419" spans="31:31" ht="15.75" x14ac:dyDescent="0.3">
      <c r="AE11419" s="71"/>
    </row>
    <row r="11420" spans="31:31" ht="15.75" x14ac:dyDescent="0.3">
      <c r="AE11420" s="71"/>
    </row>
    <row r="11421" spans="31:31" ht="15.75" x14ac:dyDescent="0.3">
      <c r="AE11421" s="71"/>
    </row>
    <row r="11422" spans="31:31" ht="15.75" x14ac:dyDescent="0.3">
      <c r="AE11422" s="71"/>
    </row>
    <row r="11423" spans="31:31" ht="15.75" x14ac:dyDescent="0.3">
      <c r="AE11423" s="71"/>
    </row>
    <row r="11424" spans="31:31" ht="15.75" x14ac:dyDescent="0.3">
      <c r="AE11424" s="71"/>
    </row>
    <row r="11425" spans="31:31" ht="15.75" x14ac:dyDescent="0.3">
      <c r="AE11425" s="71"/>
    </row>
    <row r="11426" spans="31:31" ht="15.75" x14ac:dyDescent="0.3">
      <c r="AE11426" s="71"/>
    </row>
    <row r="11427" spans="31:31" ht="15.75" x14ac:dyDescent="0.3">
      <c r="AE11427" s="71"/>
    </row>
    <row r="11428" spans="31:31" ht="15.75" x14ac:dyDescent="0.3">
      <c r="AE11428" s="71"/>
    </row>
    <row r="11429" spans="31:31" ht="15.75" x14ac:dyDescent="0.3">
      <c r="AE11429" s="71"/>
    </row>
    <row r="11430" spans="31:31" ht="15.75" x14ac:dyDescent="0.3">
      <c r="AE11430" s="71"/>
    </row>
    <row r="11431" spans="31:31" ht="15.75" x14ac:dyDescent="0.3">
      <c r="AE11431" s="71"/>
    </row>
    <row r="11432" spans="31:31" ht="15.75" x14ac:dyDescent="0.3">
      <c r="AE11432" s="71"/>
    </row>
    <row r="11433" spans="31:31" ht="15.75" x14ac:dyDescent="0.3">
      <c r="AE11433" s="71"/>
    </row>
    <row r="11434" spans="31:31" ht="15.75" x14ac:dyDescent="0.3">
      <c r="AE11434" s="71"/>
    </row>
    <row r="11435" spans="31:31" ht="15.75" x14ac:dyDescent="0.3">
      <c r="AE11435" s="71"/>
    </row>
    <row r="11436" spans="31:31" ht="15.75" x14ac:dyDescent="0.3">
      <c r="AE11436" s="71"/>
    </row>
    <row r="11437" spans="31:31" ht="15.75" x14ac:dyDescent="0.3">
      <c r="AE11437" s="71"/>
    </row>
    <row r="11438" spans="31:31" ht="15.75" x14ac:dyDescent="0.3">
      <c r="AE11438" s="71"/>
    </row>
    <row r="11439" spans="31:31" ht="15.75" x14ac:dyDescent="0.3">
      <c r="AE11439" s="71"/>
    </row>
    <row r="11440" spans="31:31" ht="15.75" x14ac:dyDescent="0.3">
      <c r="AE11440" s="71"/>
    </row>
    <row r="11441" spans="31:31" ht="15.75" x14ac:dyDescent="0.3">
      <c r="AE11441" s="71"/>
    </row>
    <row r="11442" spans="31:31" ht="15.75" x14ac:dyDescent="0.3">
      <c r="AE11442" s="71"/>
    </row>
    <row r="11443" spans="31:31" ht="15.75" x14ac:dyDescent="0.3">
      <c r="AE11443" s="71"/>
    </row>
    <row r="11444" spans="31:31" ht="15.75" x14ac:dyDescent="0.3">
      <c r="AE11444" s="71"/>
    </row>
    <row r="11445" spans="31:31" ht="15.75" x14ac:dyDescent="0.3">
      <c r="AE11445" s="71"/>
    </row>
    <row r="11446" spans="31:31" ht="15.75" x14ac:dyDescent="0.3">
      <c r="AE11446" s="71"/>
    </row>
    <row r="11447" spans="31:31" ht="15.75" x14ac:dyDescent="0.3">
      <c r="AE11447" s="71"/>
    </row>
    <row r="11448" spans="31:31" ht="15.75" x14ac:dyDescent="0.3">
      <c r="AE11448" s="71"/>
    </row>
    <row r="11449" spans="31:31" ht="15.75" x14ac:dyDescent="0.3">
      <c r="AE11449" s="71"/>
    </row>
    <row r="11450" spans="31:31" ht="15.75" x14ac:dyDescent="0.3">
      <c r="AE11450" s="71"/>
    </row>
    <row r="11451" spans="31:31" ht="15.75" x14ac:dyDescent="0.3">
      <c r="AE11451" s="71"/>
    </row>
    <row r="11452" spans="31:31" ht="15.75" x14ac:dyDescent="0.3">
      <c r="AE11452" s="71"/>
    </row>
    <row r="11453" spans="31:31" ht="15.75" x14ac:dyDescent="0.3">
      <c r="AE11453" s="71"/>
    </row>
    <row r="11454" spans="31:31" ht="15.75" x14ac:dyDescent="0.3">
      <c r="AE11454" s="71"/>
    </row>
    <row r="11455" spans="31:31" ht="15.75" x14ac:dyDescent="0.3">
      <c r="AE11455" s="71"/>
    </row>
    <row r="11456" spans="31:31" ht="15.75" x14ac:dyDescent="0.3">
      <c r="AE11456" s="71"/>
    </row>
    <row r="11457" spans="31:31" ht="15.75" x14ac:dyDescent="0.3">
      <c r="AE11457" s="71"/>
    </row>
    <row r="11458" spans="31:31" ht="15.75" x14ac:dyDescent="0.3">
      <c r="AE11458" s="71"/>
    </row>
    <row r="11459" spans="31:31" ht="15.75" x14ac:dyDescent="0.3">
      <c r="AE11459" s="71"/>
    </row>
    <row r="11460" spans="31:31" ht="15.75" x14ac:dyDescent="0.3">
      <c r="AE11460" s="71"/>
    </row>
    <row r="11461" spans="31:31" ht="15.75" x14ac:dyDescent="0.3">
      <c r="AE11461" s="71"/>
    </row>
    <row r="11462" spans="31:31" ht="15.75" x14ac:dyDescent="0.3">
      <c r="AE11462" s="71"/>
    </row>
    <row r="11463" spans="31:31" ht="15.75" x14ac:dyDescent="0.3">
      <c r="AE11463" s="71"/>
    </row>
    <row r="11464" spans="31:31" ht="15.75" x14ac:dyDescent="0.3">
      <c r="AE11464" s="71"/>
    </row>
    <row r="11465" spans="31:31" ht="15.75" x14ac:dyDescent="0.3">
      <c r="AE11465" s="71"/>
    </row>
    <row r="11466" spans="31:31" ht="15.75" x14ac:dyDescent="0.3">
      <c r="AE11466" s="71"/>
    </row>
    <row r="11467" spans="31:31" ht="15.75" x14ac:dyDescent="0.3">
      <c r="AE11467" s="71"/>
    </row>
    <row r="11468" spans="31:31" ht="15.75" x14ac:dyDescent="0.3">
      <c r="AE11468" s="71"/>
    </row>
    <row r="11469" spans="31:31" ht="15.75" x14ac:dyDescent="0.3">
      <c r="AE11469" s="71"/>
    </row>
    <row r="11470" spans="31:31" ht="15.75" x14ac:dyDescent="0.3">
      <c r="AE11470" s="71"/>
    </row>
    <row r="11471" spans="31:31" ht="15.75" x14ac:dyDescent="0.3">
      <c r="AE11471" s="71"/>
    </row>
    <row r="11472" spans="31:31" ht="15.75" x14ac:dyDescent="0.3">
      <c r="AE11472" s="71"/>
    </row>
    <row r="11473" spans="31:31" ht="15.75" x14ac:dyDescent="0.3">
      <c r="AE11473" s="71"/>
    </row>
    <row r="11474" spans="31:31" ht="15.75" x14ac:dyDescent="0.3">
      <c r="AE11474" s="71"/>
    </row>
    <row r="11475" spans="31:31" ht="15.75" x14ac:dyDescent="0.3">
      <c r="AE11475" s="71"/>
    </row>
    <row r="11476" spans="31:31" ht="15.75" x14ac:dyDescent="0.3">
      <c r="AE11476" s="71"/>
    </row>
    <row r="11477" spans="31:31" ht="15.75" x14ac:dyDescent="0.3">
      <c r="AE11477" s="71"/>
    </row>
    <row r="11478" spans="31:31" ht="15.75" x14ac:dyDescent="0.3">
      <c r="AE11478" s="71"/>
    </row>
    <row r="11479" spans="31:31" ht="15.75" x14ac:dyDescent="0.3">
      <c r="AE11479" s="71"/>
    </row>
    <row r="11480" spans="31:31" ht="15.75" x14ac:dyDescent="0.3">
      <c r="AE11480" s="71"/>
    </row>
    <row r="11481" spans="31:31" ht="15.75" x14ac:dyDescent="0.3">
      <c r="AE11481" s="71"/>
    </row>
    <row r="11482" spans="31:31" ht="15.75" x14ac:dyDescent="0.3">
      <c r="AE11482" s="71"/>
    </row>
    <row r="11483" spans="31:31" ht="15.75" x14ac:dyDescent="0.3">
      <c r="AE11483" s="71"/>
    </row>
    <row r="11484" spans="31:31" ht="15.75" x14ac:dyDescent="0.3">
      <c r="AE11484" s="71"/>
    </row>
    <row r="11485" spans="31:31" ht="15.75" x14ac:dyDescent="0.3">
      <c r="AE11485" s="71"/>
    </row>
    <row r="11486" spans="31:31" ht="15.75" x14ac:dyDescent="0.3">
      <c r="AE11486" s="71"/>
    </row>
    <row r="11487" spans="31:31" ht="15.75" x14ac:dyDescent="0.3">
      <c r="AE11487" s="71"/>
    </row>
    <row r="11488" spans="31:31" ht="15.75" x14ac:dyDescent="0.3">
      <c r="AE11488" s="71"/>
    </row>
    <row r="11489" spans="31:31" ht="15.75" x14ac:dyDescent="0.3">
      <c r="AE11489" s="71"/>
    </row>
    <row r="11490" spans="31:31" ht="15.75" x14ac:dyDescent="0.3">
      <c r="AE11490" s="71"/>
    </row>
    <row r="11491" spans="31:31" ht="15.75" x14ac:dyDescent="0.3">
      <c r="AE11491" s="71"/>
    </row>
    <row r="11492" spans="31:31" ht="15.75" x14ac:dyDescent="0.3">
      <c r="AE11492" s="71"/>
    </row>
    <row r="11493" spans="31:31" ht="15.75" x14ac:dyDescent="0.3">
      <c r="AE11493" s="71"/>
    </row>
    <row r="11494" spans="31:31" ht="15.75" x14ac:dyDescent="0.3">
      <c r="AE11494" s="71"/>
    </row>
    <row r="11495" spans="31:31" ht="15.75" x14ac:dyDescent="0.3">
      <c r="AE11495" s="71"/>
    </row>
    <row r="11496" spans="31:31" ht="15.75" x14ac:dyDescent="0.3">
      <c r="AE11496" s="71"/>
    </row>
    <row r="11497" spans="31:31" ht="15.75" x14ac:dyDescent="0.3">
      <c r="AE11497" s="71"/>
    </row>
    <row r="11498" spans="31:31" ht="15.75" x14ac:dyDescent="0.3">
      <c r="AE11498" s="71"/>
    </row>
    <row r="11499" spans="31:31" ht="15.75" x14ac:dyDescent="0.3">
      <c r="AE11499" s="71"/>
    </row>
    <row r="11500" spans="31:31" ht="15.75" x14ac:dyDescent="0.3">
      <c r="AE11500" s="71"/>
    </row>
    <row r="11501" spans="31:31" ht="15.75" x14ac:dyDescent="0.3">
      <c r="AE11501" s="71"/>
    </row>
    <row r="11502" spans="31:31" ht="15.75" x14ac:dyDescent="0.3">
      <c r="AE11502" s="71"/>
    </row>
    <row r="11503" spans="31:31" ht="15.75" x14ac:dyDescent="0.3">
      <c r="AE11503" s="71"/>
    </row>
    <row r="11504" spans="31:31" ht="15.75" x14ac:dyDescent="0.3">
      <c r="AE11504" s="71"/>
    </row>
    <row r="11505" spans="31:31" ht="15.75" x14ac:dyDescent="0.3">
      <c r="AE11505" s="71"/>
    </row>
    <row r="11506" spans="31:31" ht="15.75" x14ac:dyDescent="0.3">
      <c r="AE11506" s="71"/>
    </row>
    <row r="11507" spans="31:31" ht="15.75" x14ac:dyDescent="0.3">
      <c r="AE11507" s="71"/>
    </row>
    <row r="11508" spans="31:31" ht="15.75" x14ac:dyDescent="0.3">
      <c r="AE11508" s="71"/>
    </row>
    <row r="11509" spans="31:31" ht="15.75" x14ac:dyDescent="0.3">
      <c r="AE11509" s="71"/>
    </row>
    <row r="11510" spans="31:31" ht="15.75" x14ac:dyDescent="0.3">
      <c r="AE11510" s="71"/>
    </row>
    <row r="11511" spans="31:31" ht="15.75" x14ac:dyDescent="0.3">
      <c r="AE11511" s="71"/>
    </row>
    <row r="11512" spans="31:31" ht="15.75" x14ac:dyDescent="0.3">
      <c r="AE11512" s="71"/>
    </row>
    <row r="11513" spans="31:31" ht="15.75" x14ac:dyDescent="0.3">
      <c r="AE11513" s="71"/>
    </row>
    <row r="11514" spans="31:31" ht="15.75" x14ac:dyDescent="0.3">
      <c r="AE11514" s="71"/>
    </row>
    <row r="11515" spans="31:31" ht="15.75" x14ac:dyDescent="0.3">
      <c r="AE11515" s="71"/>
    </row>
    <row r="11516" spans="31:31" ht="15.75" x14ac:dyDescent="0.3">
      <c r="AE11516" s="71"/>
    </row>
    <row r="11517" spans="31:31" ht="15.75" x14ac:dyDescent="0.3">
      <c r="AE11517" s="71"/>
    </row>
    <row r="11518" spans="31:31" ht="15.75" x14ac:dyDescent="0.3">
      <c r="AE11518" s="71"/>
    </row>
    <row r="11519" spans="31:31" ht="15.75" x14ac:dyDescent="0.3">
      <c r="AE11519" s="71"/>
    </row>
    <row r="11520" spans="31:31" ht="15.75" x14ac:dyDescent="0.3">
      <c r="AE11520" s="71"/>
    </row>
    <row r="11521" spans="31:31" ht="15.75" x14ac:dyDescent="0.3">
      <c r="AE11521" s="71"/>
    </row>
    <row r="11522" spans="31:31" ht="15.75" x14ac:dyDescent="0.3">
      <c r="AE11522" s="71"/>
    </row>
    <row r="11523" spans="31:31" ht="15.75" x14ac:dyDescent="0.3">
      <c r="AE11523" s="71"/>
    </row>
    <row r="11524" spans="31:31" ht="15.75" x14ac:dyDescent="0.3">
      <c r="AE11524" s="71"/>
    </row>
    <row r="11525" spans="31:31" ht="15.75" x14ac:dyDescent="0.3">
      <c r="AE11525" s="71"/>
    </row>
    <row r="11526" spans="31:31" ht="15.75" x14ac:dyDescent="0.3">
      <c r="AE11526" s="71"/>
    </row>
    <row r="11527" spans="31:31" ht="15.75" x14ac:dyDescent="0.3">
      <c r="AE11527" s="71"/>
    </row>
    <row r="11528" spans="31:31" ht="15.75" x14ac:dyDescent="0.3">
      <c r="AE11528" s="71"/>
    </row>
    <row r="11529" spans="31:31" ht="15.75" x14ac:dyDescent="0.3">
      <c r="AE11529" s="71"/>
    </row>
    <row r="11530" spans="31:31" ht="15.75" x14ac:dyDescent="0.3">
      <c r="AE11530" s="71"/>
    </row>
    <row r="11531" spans="31:31" ht="15.75" x14ac:dyDescent="0.3">
      <c r="AE11531" s="71"/>
    </row>
    <row r="11532" spans="31:31" ht="15.75" x14ac:dyDescent="0.3">
      <c r="AE11532" s="71"/>
    </row>
    <row r="11533" spans="31:31" ht="15.75" x14ac:dyDescent="0.3">
      <c r="AE11533" s="71"/>
    </row>
    <row r="11534" spans="31:31" ht="15.75" x14ac:dyDescent="0.3">
      <c r="AE11534" s="71"/>
    </row>
    <row r="11535" spans="31:31" ht="15.75" x14ac:dyDescent="0.3">
      <c r="AE11535" s="71"/>
    </row>
    <row r="11536" spans="31:31" ht="15.75" x14ac:dyDescent="0.3">
      <c r="AE11536" s="71"/>
    </row>
    <row r="11537" spans="31:31" ht="15.75" x14ac:dyDescent="0.3">
      <c r="AE11537" s="71"/>
    </row>
    <row r="11538" spans="31:31" ht="15.75" x14ac:dyDescent="0.3">
      <c r="AE11538" s="71"/>
    </row>
    <row r="11539" spans="31:31" ht="15.75" x14ac:dyDescent="0.3">
      <c r="AE11539" s="71"/>
    </row>
    <row r="11540" spans="31:31" ht="15.75" x14ac:dyDescent="0.3">
      <c r="AE11540" s="71"/>
    </row>
    <row r="11541" spans="31:31" ht="15.75" x14ac:dyDescent="0.3">
      <c r="AE11541" s="71"/>
    </row>
    <row r="11542" spans="31:31" ht="15.75" x14ac:dyDescent="0.3">
      <c r="AE11542" s="71"/>
    </row>
    <row r="11543" spans="31:31" ht="15.75" x14ac:dyDescent="0.3">
      <c r="AE11543" s="71"/>
    </row>
    <row r="11544" spans="31:31" ht="15.75" x14ac:dyDescent="0.3">
      <c r="AE11544" s="71"/>
    </row>
    <row r="11545" spans="31:31" ht="15.75" x14ac:dyDescent="0.3">
      <c r="AE11545" s="71"/>
    </row>
    <row r="11546" spans="31:31" ht="15.75" x14ac:dyDescent="0.3">
      <c r="AE11546" s="71"/>
    </row>
    <row r="11547" spans="31:31" ht="15.75" x14ac:dyDescent="0.3">
      <c r="AE11547" s="71"/>
    </row>
    <row r="11548" spans="31:31" ht="15.75" x14ac:dyDescent="0.3">
      <c r="AE11548" s="71"/>
    </row>
    <row r="11549" spans="31:31" ht="15.75" x14ac:dyDescent="0.3">
      <c r="AE11549" s="71"/>
    </row>
    <row r="11550" spans="31:31" ht="15.75" x14ac:dyDescent="0.3">
      <c r="AE11550" s="71"/>
    </row>
    <row r="11551" spans="31:31" ht="15.75" x14ac:dyDescent="0.3">
      <c r="AE11551" s="71"/>
    </row>
    <row r="11552" spans="31:31" ht="15.75" x14ac:dyDescent="0.3">
      <c r="AE11552" s="71"/>
    </row>
    <row r="11553" spans="31:31" ht="15.75" x14ac:dyDescent="0.3">
      <c r="AE11553" s="71"/>
    </row>
    <row r="11554" spans="31:31" ht="15.75" x14ac:dyDescent="0.3">
      <c r="AE11554" s="71"/>
    </row>
    <row r="11555" spans="31:31" ht="15.75" x14ac:dyDescent="0.3">
      <c r="AE11555" s="71"/>
    </row>
    <row r="11556" spans="31:31" ht="15.75" x14ac:dyDescent="0.3">
      <c r="AE11556" s="71"/>
    </row>
    <row r="11557" spans="31:31" ht="15.75" x14ac:dyDescent="0.3">
      <c r="AE11557" s="71"/>
    </row>
    <row r="11558" spans="31:31" ht="15.75" x14ac:dyDescent="0.3">
      <c r="AE11558" s="71"/>
    </row>
    <row r="11559" spans="31:31" ht="15.75" x14ac:dyDescent="0.3">
      <c r="AE11559" s="71"/>
    </row>
    <row r="11560" spans="31:31" ht="15.75" x14ac:dyDescent="0.3">
      <c r="AE11560" s="71"/>
    </row>
    <row r="11561" spans="31:31" ht="15.75" x14ac:dyDescent="0.3">
      <c r="AE11561" s="71"/>
    </row>
    <row r="11562" spans="31:31" ht="15.75" x14ac:dyDescent="0.3">
      <c r="AE11562" s="71"/>
    </row>
    <row r="11563" spans="31:31" ht="15.75" x14ac:dyDescent="0.3">
      <c r="AE11563" s="71"/>
    </row>
    <row r="11564" spans="31:31" ht="15.75" x14ac:dyDescent="0.3">
      <c r="AE11564" s="71"/>
    </row>
    <row r="11565" spans="31:31" ht="15.75" x14ac:dyDescent="0.3">
      <c r="AE11565" s="71"/>
    </row>
    <row r="11566" spans="31:31" ht="15.75" x14ac:dyDescent="0.3">
      <c r="AE11566" s="71"/>
    </row>
    <row r="11567" spans="31:31" ht="15.75" x14ac:dyDescent="0.3">
      <c r="AE11567" s="71"/>
    </row>
    <row r="11568" spans="31:31" ht="15.75" x14ac:dyDescent="0.3">
      <c r="AE11568" s="71"/>
    </row>
    <row r="11569" spans="31:31" ht="15.75" x14ac:dyDescent="0.3">
      <c r="AE11569" s="71"/>
    </row>
    <row r="11570" spans="31:31" ht="15.75" x14ac:dyDescent="0.3">
      <c r="AE11570" s="71"/>
    </row>
    <row r="11571" spans="31:31" ht="15.75" x14ac:dyDescent="0.3">
      <c r="AE11571" s="71"/>
    </row>
    <row r="11572" spans="31:31" ht="15.75" x14ac:dyDescent="0.3">
      <c r="AE11572" s="71"/>
    </row>
    <row r="11573" spans="31:31" ht="15.75" x14ac:dyDescent="0.3">
      <c r="AE11573" s="71"/>
    </row>
    <row r="11574" spans="31:31" ht="15.75" x14ac:dyDescent="0.3">
      <c r="AE11574" s="71"/>
    </row>
    <row r="11575" spans="31:31" ht="15.75" x14ac:dyDescent="0.3">
      <c r="AE11575" s="71"/>
    </row>
    <row r="11576" spans="31:31" ht="15.75" x14ac:dyDescent="0.3">
      <c r="AE11576" s="71"/>
    </row>
    <row r="11577" spans="31:31" ht="15.75" x14ac:dyDescent="0.3">
      <c r="AE11577" s="71"/>
    </row>
    <row r="11578" spans="31:31" ht="15.75" x14ac:dyDescent="0.3">
      <c r="AE11578" s="71"/>
    </row>
    <row r="11579" spans="31:31" ht="15.75" x14ac:dyDescent="0.3">
      <c r="AE11579" s="71"/>
    </row>
    <row r="11580" spans="31:31" ht="15.75" x14ac:dyDescent="0.3">
      <c r="AE11580" s="71"/>
    </row>
    <row r="11581" spans="31:31" ht="15.75" x14ac:dyDescent="0.3">
      <c r="AE11581" s="71"/>
    </row>
    <row r="11582" spans="31:31" ht="15.75" x14ac:dyDescent="0.3">
      <c r="AE11582" s="71"/>
    </row>
    <row r="11583" spans="31:31" ht="15.75" x14ac:dyDescent="0.3">
      <c r="AE11583" s="71"/>
    </row>
    <row r="11584" spans="31:31" ht="15.75" x14ac:dyDescent="0.3">
      <c r="AE11584" s="71"/>
    </row>
    <row r="11585" spans="31:31" ht="15.75" x14ac:dyDescent="0.3">
      <c r="AE11585" s="71"/>
    </row>
    <row r="11586" spans="31:31" ht="15.75" x14ac:dyDescent="0.3">
      <c r="AE11586" s="71"/>
    </row>
    <row r="11587" spans="31:31" ht="15.75" x14ac:dyDescent="0.3">
      <c r="AE11587" s="71"/>
    </row>
    <row r="11588" spans="31:31" ht="15.75" x14ac:dyDescent="0.3">
      <c r="AE11588" s="71"/>
    </row>
    <row r="11589" spans="31:31" ht="15.75" x14ac:dyDescent="0.3">
      <c r="AE11589" s="71"/>
    </row>
    <row r="11590" spans="31:31" ht="15.75" x14ac:dyDescent="0.3">
      <c r="AE11590" s="71"/>
    </row>
    <row r="11591" spans="31:31" ht="15.75" x14ac:dyDescent="0.3">
      <c r="AE11591" s="71"/>
    </row>
    <row r="11592" spans="31:31" ht="15.75" x14ac:dyDescent="0.3">
      <c r="AE11592" s="71"/>
    </row>
    <row r="11593" spans="31:31" ht="15.75" x14ac:dyDescent="0.3">
      <c r="AE11593" s="71"/>
    </row>
    <row r="11594" spans="31:31" ht="15.75" x14ac:dyDescent="0.3">
      <c r="AE11594" s="71"/>
    </row>
    <row r="11595" spans="31:31" ht="15.75" x14ac:dyDescent="0.3">
      <c r="AE11595" s="71"/>
    </row>
    <row r="11596" spans="31:31" ht="15.75" x14ac:dyDescent="0.3">
      <c r="AE11596" s="71"/>
    </row>
    <row r="11597" spans="31:31" ht="15.75" x14ac:dyDescent="0.3">
      <c r="AE11597" s="71"/>
    </row>
    <row r="11598" spans="31:31" ht="15.75" x14ac:dyDescent="0.3">
      <c r="AE11598" s="71"/>
    </row>
    <row r="11599" spans="31:31" ht="15.75" x14ac:dyDescent="0.3">
      <c r="AE11599" s="71"/>
    </row>
    <row r="11600" spans="31:31" ht="15.75" x14ac:dyDescent="0.3">
      <c r="AE11600" s="71"/>
    </row>
    <row r="11601" spans="31:31" ht="15.75" x14ac:dyDescent="0.3">
      <c r="AE11601" s="71"/>
    </row>
    <row r="11602" spans="31:31" ht="15.75" x14ac:dyDescent="0.3">
      <c r="AE11602" s="71"/>
    </row>
    <row r="11603" spans="31:31" ht="15.75" x14ac:dyDescent="0.3">
      <c r="AE11603" s="71"/>
    </row>
    <row r="11604" spans="31:31" ht="15.75" x14ac:dyDescent="0.3">
      <c r="AE11604" s="71"/>
    </row>
    <row r="11605" spans="31:31" ht="15.75" x14ac:dyDescent="0.3">
      <c r="AE11605" s="71"/>
    </row>
    <row r="11606" spans="31:31" ht="15.75" x14ac:dyDescent="0.3">
      <c r="AE11606" s="71"/>
    </row>
    <row r="11607" spans="31:31" ht="15.75" x14ac:dyDescent="0.3">
      <c r="AE11607" s="71"/>
    </row>
    <row r="11608" spans="31:31" ht="15.75" x14ac:dyDescent="0.3">
      <c r="AE11608" s="71"/>
    </row>
    <row r="11609" spans="31:31" ht="15.75" x14ac:dyDescent="0.3">
      <c r="AE11609" s="71"/>
    </row>
    <row r="11610" spans="31:31" ht="15.75" x14ac:dyDescent="0.3">
      <c r="AE11610" s="71"/>
    </row>
    <row r="11611" spans="31:31" ht="15.75" x14ac:dyDescent="0.3">
      <c r="AE11611" s="71"/>
    </row>
    <row r="11612" spans="31:31" ht="15.75" x14ac:dyDescent="0.3">
      <c r="AE11612" s="71"/>
    </row>
    <row r="11613" spans="31:31" ht="15.75" x14ac:dyDescent="0.3">
      <c r="AE11613" s="71"/>
    </row>
    <row r="11614" spans="31:31" ht="15.75" x14ac:dyDescent="0.3">
      <c r="AE11614" s="71"/>
    </row>
    <row r="11615" spans="31:31" ht="15.75" x14ac:dyDescent="0.3">
      <c r="AE11615" s="71"/>
    </row>
    <row r="11616" spans="31:31" ht="15.75" x14ac:dyDescent="0.3">
      <c r="AE11616" s="71"/>
    </row>
    <row r="11617" spans="31:31" ht="15.75" x14ac:dyDescent="0.3">
      <c r="AE11617" s="71"/>
    </row>
    <row r="11618" spans="31:31" ht="15.75" x14ac:dyDescent="0.3">
      <c r="AE11618" s="71"/>
    </row>
    <row r="11619" spans="31:31" ht="15.75" x14ac:dyDescent="0.3">
      <c r="AE11619" s="71"/>
    </row>
    <row r="11620" spans="31:31" ht="15.75" x14ac:dyDescent="0.3">
      <c r="AE11620" s="71"/>
    </row>
    <row r="11621" spans="31:31" ht="15.75" x14ac:dyDescent="0.3">
      <c r="AE11621" s="71"/>
    </row>
    <row r="11622" spans="31:31" ht="15.75" x14ac:dyDescent="0.3">
      <c r="AE11622" s="71"/>
    </row>
    <row r="11623" spans="31:31" ht="15.75" x14ac:dyDescent="0.3">
      <c r="AE11623" s="71"/>
    </row>
    <row r="11624" spans="31:31" ht="15.75" x14ac:dyDescent="0.3">
      <c r="AE11624" s="71"/>
    </row>
    <row r="11625" spans="31:31" ht="15.75" x14ac:dyDescent="0.3">
      <c r="AE11625" s="71"/>
    </row>
    <row r="11626" spans="31:31" ht="15.75" x14ac:dyDescent="0.3">
      <c r="AE11626" s="71"/>
    </row>
    <row r="11627" spans="31:31" ht="15.75" x14ac:dyDescent="0.3">
      <c r="AE11627" s="71"/>
    </row>
    <row r="11628" spans="31:31" ht="15.75" x14ac:dyDescent="0.3">
      <c r="AE11628" s="71"/>
    </row>
    <row r="11629" spans="31:31" ht="15.75" x14ac:dyDescent="0.3">
      <c r="AE11629" s="71"/>
    </row>
    <row r="11630" spans="31:31" ht="15.75" x14ac:dyDescent="0.3">
      <c r="AE11630" s="71"/>
    </row>
    <row r="11631" spans="31:31" ht="15.75" x14ac:dyDescent="0.3">
      <c r="AE11631" s="71"/>
    </row>
    <row r="11632" spans="31:31" ht="15.75" x14ac:dyDescent="0.3">
      <c r="AE11632" s="71"/>
    </row>
    <row r="11633" spans="31:31" ht="15.75" x14ac:dyDescent="0.3">
      <c r="AE11633" s="71"/>
    </row>
    <row r="11634" spans="31:31" ht="15.75" x14ac:dyDescent="0.3">
      <c r="AE11634" s="71"/>
    </row>
    <row r="11635" spans="31:31" ht="15.75" x14ac:dyDescent="0.3">
      <c r="AE11635" s="71"/>
    </row>
    <row r="11636" spans="31:31" ht="15.75" x14ac:dyDescent="0.3">
      <c r="AE11636" s="71"/>
    </row>
    <row r="11637" spans="31:31" ht="15.75" x14ac:dyDescent="0.3">
      <c r="AE11637" s="71"/>
    </row>
    <row r="11638" spans="31:31" ht="15.75" x14ac:dyDescent="0.3">
      <c r="AE11638" s="71"/>
    </row>
    <row r="11639" spans="31:31" ht="15.75" x14ac:dyDescent="0.3">
      <c r="AE11639" s="71"/>
    </row>
    <row r="11640" spans="31:31" ht="15.75" x14ac:dyDescent="0.3">
      <c r="AE11640" s="71"/>
    </row>
    <row r="11641" spans="31:31" ht="15.75" x14ac:dyDescent="0.3">
      <c r="AE11641" s="71"/>
    </row>
    <row r="11642" spans="31:31" ht="15.75" x14ac:dyDescent="0.3">
      <c r="AE11642" s="71"/>
    </row>
    <row r="11643" spans="31:31" ht="15.75" x14ac:dyDescent="0.3">
      <c r="AE11643" s="71"/>
    </row>
    <row r="11644" spans="31:31" ht="15.75" x14ac:dyDescent="0.3">
      <c r="AE11644" s="71"/>
    </row>
    <row r="11645" spans="31:31" ht="15.75" x14ac:dyDescent="0.3">
      <c r="AE11645" s="71"/>
    </row>
    <row r="11646" spans="31:31" ht="15.75" x14ac:dyDescent="0.3">
      <c r="AE11646" s="71"/>
    </row>
    <row r="11647" spans="31:31" ht="15.75" x14ac:dyDescent="0.3">
      <c r="AE11647" s="71"/>
    </row>
    <row r="11648" spans="31:31" ht="15.75" x14ac:dyDescent="0.3">
      <c r="AE11648" s="71"/>
    </row>
    <row r="11649" spans="31:31" ht="15.75" x14ac:dyDescent="0.3">
      <c r="AE11649" s="71"/>
    </row>
    <row r="11650" spans="31:31" ht="15.75" x14ac:dyDescent="0.3">
      <c r="AE11650" s="71"/>
    </row>
    <row r="11651" spans="31:31" ht="15.75" x14ac:dyDescent="0.3">
      <c r="AE11651" s="71"/>
    </row>
    <row r="11652" spans="31:31" ht="15.75" x14ac:dyDescent="0.3">
      <c r="AE11652" s="71"/>
    </row>
    <row r="11653" spans="31:31" ht="15.75" x14ac:dyDescent="0.3">
      <c r="AE11653" s="71"/>
    </row>
    <row r="11654" spans="31:31" ht="15.75" x14ac:dyDescent="0.3">
      <c r="AE11654" s="71"/>
    </row>
    <row r="11655" spans="31:31" ht="15.75" x14ac:dyDescent="0.3">
      <c r="AE11655" s="71"/>
    </row>
    <row r="11656" spans="31:31" ht="15.75" x14ac:dyDescent="0.3">
      <c r="AE11656" s="71"/>
    </row>
    <row r="11657" spans="31:31" ht="15.75" x14ac:dyDescent="0.3">
      <c r="AE11657" s="71"/>
    </row>
    <row r="11658" spans="31:31" ht="15.75" x14ac:dyDescent="0.3">
      <c r="AE11658" s="71"/>
    </row>
    <row r="11659" spans="31:31" ht="15.75" x14ac:dyDescent="0.3">
      <c r="AE11659" s="71"/>
    </row>
    <row r="11660" spans="31:31" ht="15.75" x14ac:dyDescent="0.3">
      <c r="AE11660" s="71"/>
    </row>
    <row r="11661" spans="31:31" ht="15.75" x14ac:dyDescent="0.3">
      <c r="AE11661" s="71"/>
    </row>
    <row r="11662" spans="31:31" ht="15.75" x14ac:dyDescent="0.3">
      <c r="AE11662" s="71"/>
    </row>
    <row r="11663" spans="31:31" ht="15.75" x14ac:dyDescent="0.3">
      <c r="AE11663" s="71"/>
    </row>
    <row r="11664" spans="31:31" ht="15.75" x14ac:dyDescent="0.3">
      <c r="AE11664" s="71"/>
    </row>
    <row r="11665" spans="31:31" ht="15.75" x14ac:dyDescent="0.3">
      <c r="AE11665" s="71"/>
    </row>
    <row r="11666" spans="31:31" ht="15.75" x14ac:dyDescent="0.3">
      <c r="AE11666" s="71"/>
    </row>
    <row r="11667" spans="31:31" ht="15.75" x14ac:dyDescent="0.3">
      <c r="AE11667" s="71"/>
    </row>
    <row r="11668" spans="31:31" ht="15.75" x14ac:dyDescent="0.3">
      <c r="AE11668" s="71"/>
    </row>
    <row r="11669" spans="31:31" ht="15.75" x14ac:dyDescent="0.3">
      <c r="AE11669" s="71"/>
    </row>
    <row r="11670" spans="31:31" ht="15.75" x14ac:dyDescent="0.3">
      <c r="AE11670" s="71"/>
    </row>
    <row r="11671" spans="31:31" ht="15.75" x14ac:dyDescent="0.3">
      <c r="AE11671" s="71"/>
    </row>
    <row r="11672" spans="31:31" ht="15.75" x14ac:dyDescent="0.3">
      <c r="AE11672" s="71"/>
    </row>
    <row r="11673" spans="31:31" ht="15.75" x14ac:dyDescent="0.3">
      <c r="AE11673" s="71"/>
    </row>
    <row r="11674" spans="31:31" ht="15.75" x14ac:dyDescent="0.3">
      <c r="AE11674" s="71"/>
    </row>
    <row r="11675" spans="31:31" ht="15.75" x14ac:dyDescent="0.3">
      <c r="AE11675" s="71"/>
    </row>
    <row r="11676" spans="31:31" ht="15.75" x14ac:dyDescent="0.3">
      <c r="AE11676" s="71"/>
    </row>
    <row r="11677" spans="31:31" ht="15.75" x14ac:dyDescent="0.3">
      <c r="AE11677" s="71"/>
    </row>
    <row r="11678" spans="31:31" ht="15.75" x14ac:dyDescent="0.3">
      <c r="AE11678" s="71"/>
    </row>
    <row r="11679" spans="31:31" ht="15.75" x14ac:dyDescent="0.3">
      <c r="AE11679" s="71"/>
    </row>
    <row r="11680" spans="31:31" ht="15.75" x14ac:dyDescent="0.3">
      <c r="AE11680" s="71"/>
    </row>
    <row r="11681" spans="31:31" ht="15.75" x14ac:dyDescent="0.3">
      <c r="AE11681" s="71"/>
    </row>
    <row r="11682" spans="31:31" ht="15.75" x14ac:dyDescent="0.3">
      <c r="AE11682" s="71"/>
    </row>
    <row r="11683" spans="31:31" ht="15.75" x14ac:dyDescent="0.3">
      <c r="AE11683" s="71"/>
    </row>
    <row r="11684" spans="31:31" ht="15.75" x14ac:dyDescent="0.3">
      <c r="AE11684" s="71"/>
    </row>
    <row r="11685" spans="31:31" ht="15.75" x14ac:dyDescent="0.3">
      <c r="AE11685" s="71"/>
    </row>
    <row r="11686" spans="31:31" ht="15.75" x14ac:dyDescent="0.3">
      <c r="AE11686" s="71"/>
    </row>
    <row r="11687" spans="31:31" ht="15.75" x14ac:dyDescent="0.3">
      <c r="AE11687" s="71"/>
    </row>
    <row r="11688" spans="31:31" ht="15.75" x14ac:dyDescent="0.3">
      <c r="AE11688" s="71"/>
    </row>
    <row r="11689" spans="31:31" ht="15.75" x14ac:dyDescent="0.3">
      <c r="AE11689" s="71"/>
    </row>
    <row r="11690" spans="31:31" ht="15.75" x14ac:dyDescent="0.3">
      <c r="AE11690" s="71"/>
    </row>
    <row r="11691" spans="31:31" ht="15.75" x14ac:dyDescent="0.3">
      <c r="AE11691" s="71"/>
    </row>
    <row r="11692" spans="31:31" ht="15.75" x14ac:dyDescent="0.3">
      <c r="AE11692" s="71"/>
    </row>
    <row r="11693" spans="31:31" ht="15.75" x14ac:dyDescent="0.3">
      <c r="AE11693" s="71"/>
    </row>
    <row r="11694" spans="31:31" ht="15.75" x14ac:dyDescent="0.3">
      <c r="AE11694" s="71"/>
    </row>
    <row r="11695" spans="31:31" ht="15.75" x14ac:dyDescent="0.3">
      <c r="AE11695" s="71"/>
    </row>
    <row r="11696" spans="31:31" ht="15.75" x14ac:dyDescent="0.3">
      <c r="AE11696" s="71"/>
    </row>
    <row r="11697" spans="31:31" ht="15.75" x14ac:dyDescent="0.3">
      <c r="AE11697" s="71"/>
    </row>
    <row r="11698" spans="31:31" ht="15.75" x14ac:dyDescent="0.3">
      <c r="AE11698" s="71"/>
    </row>
    <row r="11699" spans="31:31" ht="15.75" x14ac:dyDescent="0.3">
      <c r="AE11699" s="71"/>
    </row>
    <row r="11700" spans="31:31" ht="15.75" x14ac:dyDescent="0.3">
      <c r="AE11700" s="71"/>
    </row>
    <row r="11701" spans="31:31" ht="15.75" x14ac:dyDescent="0.3">
      <c r="AE11701" s="71"/>
    </row>
    <row r="11702" spans="31:31" ht="15.75" x14ac:dyDescent="0.3">
      <c r="AE11702" s="71"/>
    </row>
    <row r="11703" spans="31:31" ht="15.75" x14ac:dyDescent="0.3">
      <c r="AE11703" s="71"/>
    </row>
    <row r="11704" spans="31:31" ht="15.75" x14ac:dyDescent="0.3">
      <c r="AE11704" s="71"/>
    </row>
    <row r="11705" spans="31:31" ht="15.75" x14ac:dyDescent="0.3">
      <c r="AE11705" s="71"/>
    </row>
    <row r="11706" spans="31:31" ht="15.75" x14ac:dyDescent="0.3">
      <c r="AE11706" s="71"/>
    </row>
    <row r="11707" spans="31:31" ht="15.75" x14ac:dyDescent="0.3">
      <c r="AE11707" s="71"/>
    </row>
    <row r="11708" spans="31:31" ht="15.75" x14ac:dyDescent="0.3">
      <c r="AE11708" s="71"/>
    </row>
    <row r="11709" spans="31:31" ht="15.75" x14ac:dyDescent="0.3">
      <c r="AE11709" s="71"/>
    </row>
    <row r="11710" spans="31:31" ht="15.75" x14ac:dyDescent="0.3">
      <c r="AE11710" s="71"/>
    </row>
    <row r="11711" spans="31:31" ht="15.75" x14ac:dyDescent="0.3">
      <c r="AE11711" s="71"/>
    </row>
    <row r="11712" spans="31:31" ht="15.75" x14ac:dyDescent="0.3">
      <c r="AE11712" s="71"/>
    </row>
    <row r="11713" spans="31:31" ht="15.75" x14ac:dyDescent="0.3">
      <c r="AE11713" s="71"/>
    </row>
    <row r="11714" spans="31:31" ht="15.75" x14ac:dyDescent="0.3">
      <c r="AE11714" s="71"/>
    </row>
    <row r="11715" spans="31:31" ht="15.75" x14ac:dyDescent="0.3">
      <c r="AE11715" s="71"/>
    </row>
    <row r="11716" spans="31:31" ht="15.75" x14ac:dyDescent="0.3">
      <c r="AE11716" s="71"/>
    </row>
    <row r="11717" spans="31:31" ht="15.75" x14ac:dyDescent="0.3">
      <c r="AE11717" s="71"/>
    </row>
    <row r="11718" spans="31:31" ht="15.75" x14ac:dyDescent="0.3">
      <c r="AE11718" s="71"/>
    </row>
    <row r="11719" spans="31:31" ht="15.75" x14ac:dyDescent="0.3">
      <c r="AE11719" s="71"/>
    </row>
    <row r="11720" spans="31:31" ht="15.75" x14ac:dyDescent="0.3">
      <c r="AE11720" s="71"/>
    </row>
    <row r="11721" spans="31:31" ht="15.75" x14ac:dyDescent="0.3">
      <c r="AE11721" s="71"/>
    </row>
    <row r="11722" spans="31:31" ht="15.75" x14ac:dyDescent="0.3">
      <c r="AE11722" s="71"/>
    </row>
    <row r="11723" spans="31:31" ht="15.75" x14ac:dyDescent="0.3">
      <c r="AE11723" s="71"/>
    </row>
    <row r="11724" spans="31:31" ht="15.75" x14ac:dyDescent="0.3">
      <c r="AE11724" s="71"/>
    </row>
    <row r="11725" spans="31:31" ht="15.75" x14ac:dyDescent="0.3">
      <c r="AE11725" s="71"/>
    </row>
    <row r="11726" spans="31:31" ht="15.75" x14ac:dyDescent="0.3">
      <c r="AE11726" s="71"/>
    </row>
    <row r="11727" spans="31:31" ht="15.75" x14ac:dyDescent="0.3">
      <c r="AE11727" s="71"/>
    </row>
    <row r="11728" spans="31:31" ht="15.75" x14ac:dyDescent="0.3">
      <c r="AE11728" s="71"/>
    </row>
    <row r="11729" spans="31:31" ht="15.75" x14ac:dyDescent="0.3">
      <c r="AE11729" s="71"/>
    </row>
    <row r="11730" spans="31:31" ht="15.75" x14ac:dyDescent="0.3">
      <c r="AE11730" s="71"/>
    </row>
    <row r="11731" spans="31:31" ht="15.75" x14ac:dyDescent="0.3">
      <c r="AE11731" s="71"/>
    </row>
    <row r="11732" spans="31:31" ht="15.75" x14ac:dyDescent="0.3">
      <c r="AE11732" s="71"/>
    </row>
    <row r="11733" spans="31:31" ht="15.75" x14ac:dyDescent="0.3">
      <c r="AE11733" s="71"/>
    </row>
    <row r="11734" spans="31:31" ht="15.75" x14ac:dyDescent="0.3">
      <c r="AE11734" s="71"/>
    </row>
    <row r="11735" spans="31:31" ht="15.75" x14ac:dyDescent="0.3">
      <c r="AE11735" s="71"/>
    </row>
    <row r="11736" spans="31:31" ht="15.75" x14ac:dyDescent="0.3">
      <c r="AE11736" s="71"/>
    </row>
    <row r="11737" spans="31:31" ht="15.75" x14ac:dyDescent="0.3">
      <c r="AE11737" s="71"/>
    </row>
    <row r="11738" spans="31:31" ht="15.75" x14ac:dyDescent="0.3">
      <c r="AE11738" s="71"/>
    </row>
    <row r="11739" spans="31:31" ht="15.75" x14ac:dyDescent="0.3">
      <c r="AE11739" s="71"/>
    </row>
    <row r="11740" spans="31:31" ht="15.75" x14ac:dyDescent="0.3">
      <c r="AE11740" s="71"/>
    </row>
    <row r="11741" spans="31:31" ht="15.75" x14ac:dyDescent="0.3">
      <c r="AE11741" s="71"/>
    </row>
    <row r="11742" spans="31:31" ht="15.75" x14ac:dyDescent="0.3">
      <c r="AE11742" s="71"/>
    </row>
    <row r="11743" spans="31:31" ht="15.75" x14ac:dyDescent="0.3">
      <c r="AE11743" s="71"/>
    </row>
    <row r="11744" spans="31:31" ht="15.75" x14ac:dyDescent="0.3">
      <c r="AE11744" s="71"/>
    </row>
    <row r="11745" spans="31:31" ht="15.75" x14ac:dyDescent="0.3">
      <c r="AE11745" s="71"/>
    </row>
    <row r="11746" spans="31:31" ht="15.75" x14ac:dyDescent="0.3">
      <c r="AE11746" s="71"/>
    </row>
    <row r="11747" spans="31:31" ht="15.75" x14ac:dyDescent="0.3">
      <c r="AE11747" s="71"/>
    </row>
    <row r="11748" spans="31:31" ht="15.75" x14ac:dyDescent="0.3">
      <c r="AE11748" s="71"/>
    </row>
    <row r="11749" spans="31:31" ht="15.75" x14ac:dyDescent="0.3">
      <c r="AE11749" s="71"/>
    </row>
    <row r="11750" spans="31:31" ht="15.75" x14ac:dyDescent="0.3">
      <c r="AE11750" s="71"/>
    </row>
    <row r="11751" spans="31:31" ht="15.75" x14ac:dyDescent="0.3">
      <c r="AE11751" s="71"/>
    </row>
    <row r="11752" spans="31:31" ht="15.75" x14ac:dyDescent="0.3">
      <c r="AE11752" s="71"/>
    </row>
    <row r="11753" spans="31:31" ht="15.75" x14ac:dyDescent="0.3">
      <c r="AE11753" s="71"/>
    </row>
    <row r="11754" spans="31:31" ht="15.75" x14ac:dyDescent="0.3">
      <c r="AE11754" s="71"/>
    </row>
    <row r="11755" spans="31:31" ht="15.75" x14ac:dyDescent="0.3">
      <c r="AE11755" s="71"/>
    </row>
    <row r="11756" spans="31:31" ht="15.75" x14ac:dyDescent="0.3">
      <c r="AE11756" s="71"/>
    </row>
    <row r="11757" spans="31:31" ht="15.75" x14ac:dyDescent="0.3">
      <c r="AE11757" s="71"/>
    </row>
    <row r="11758" spans="31:31" ht="15.75" x14ac:dyDescent="0.3">
      <c r="AE11758" s="71"/>
    </row>
    <row r="11759" spans="31:31" ht="15.75" x14ac:dyDescent="0.3">
      <c r="AE11759" s="71"/>
    </row>
    <row r="11760" spans="31:31" ht="15.75" x14ac:dyDescent="0.3">
      <c r="AE11760" s="71"/>
    </row>
    <row r="11761" spans="31:31" ht="15.75" x14ac:dyDescent="0.3">
      <c r="AE11761" s="71"/>
    </row>
    <row r="11762" spans="31:31" ht="15.75" x14ac:dyDescent="0.3">
      <c r="AE11762" s="71"/>
    </row>
    <row r="11763" spans="31:31" ht="15.75" x14ac:dyDescent="0.3">
      <c r="AE11763" s="71"/>
    </row>
    <row r="11764" spans="31:31" ht="15.75" x14ac:dyDescent="0.3">
      <c r="AE11764" s="71"/>
    </row>
    <row r="11765" spans="31:31" ht="15.75" x14ac:dyDescent="0.3">
      <c r="AE11765" s="71"/>
    </row>
    <row r="11766" spans="31:31" ht="15.75" x14ac:dyDescent="0.3">
      <c r="AE11766" s="71"/>
    </row>
    <row r="11767" spans="31:31" ht="15.75" x14ac:dyDescent="0.3">
      <c r="AE11767" s="71"/>
    </row>
    <row r="11768" spans="31:31" ht="15.75" x14ac:dyDescent="0.3">
      <c r="AE11768" s="71"/>
    </row>
    <row r="11769" spans="31:31" ht="15.75" x14ac:dyDescent="0.3">
      <c r="AE11769" s="71"/>
    </row>
    <row r="11770" spans="31:31" ht="15.75" x14ac:dyDescent="0.3">
      <c r="AE11770" s="71"/>
    </row>
    <row r="11771" spans="31:31" ht="15.75" x14ac:dyDescent="0.3">
      <c r="AE11771" s="71"/>
    </row>
    <row r="11772" spans="31:31" ht="15.75" x14ac:dyDescent="0.3">
      <c r="AE11772" s="71"/>
    </row>
    <row r="11773" spans="31:31" ht="15.75" x14ac:dyDescent="0.3">
      <c r="AE11773" s="71"/>
    </row>
    <row r="11774" spans="31:31" ht="15.75" x14ac:dyDescent="0.3">
      <c r="AE11774" s="71"/>
    </row>
    <row r="11775" spans="31:31" ht="15.75" x14ac:dyDescent="0.3">
      <c r="AE11775" s="71"/>
    </row>
    <row r="11776" spans="31:31" ht="15.75" x14ac:dyDescent="0.3">
      <c r="AE11776" s="71"/>
    </row>
    <row r="11777" spans="31:31" ht="15.75" x14ac:dyDescent="0.3">
      <c r="AE11777" s="71"/>
    </row>
    <row r="11778" spans="31:31" ht="15.75" x14ac:dyDescent="0.3">
      <c r="AE11778" s="71"/>
    </row>
    <row r="11779" spans="31:31" ht="15.75" x14ac:dyDescent="0.3">
      <c r="AE11779" s="71"/>
    </row>
    <row r="11780" spans="31:31" ht="15.75" x14ac:dyDescent="0.3">
      <c r="AE11780" s="71"/>
    </row>
    <row r="11781" spans="31:31" ht="15.75" x14ac:dyDescent="0.3">
      <c r="AE11781" s="71"/>
    </row>
    <row r="11782" spans="31:31" ht="15.75" x14ac:dyDescent="0.3">
      <c r="AE11782" s="71"/>
    </row>
    <row r="11783" spans="31:31" ht="15.75" x14ac:dyDescent="0.3">
      <c r="AE11783" s="71"/>
    </row>
    <row r="11784" spans="31:31" ht="15.75" x14ac:dyDescent="0.3">
      <c r="AE11784" s="71"/>
    </row>
    <row r="11785" spans="31:31" ht="15.75" x14ac:dyDescent="0.3">
      <c r="AE11785" s="71"/>
    </row>
    <row r="11786" spans="31:31" ht="15.75" x14ac:dyDescent="0.3">
      <c r="AE11786" s="71"/>
    </row>
    <row r="11787" spans="31:31" ht="15.75" x14ac:dyDescent="0.3">
      <c r="AE11787" s="71"/>
    </row>
    <row r="11788" spans="31:31" ht="15.75" x14ac:dyDescent="0.3">
      <c r="AE11788" s="71"/>
    </row>
    <row r="11789" spans="31:31" ht="15.75" x14ac:dyDescent="0.3">
      <c r="AE11789" s="71"/>
    </row>
    <row r="11790" spans="31:31" ht="15.75" x14ac:dyDescent="0.3">
      <c r="AE11790" s="71"/>
    </row>
    <row r="11791" spans="31:31" ht="15.75" x14ac:dyDescent="0.3">
      <c r="AE11791" s="71"/>
    </row>
    <row r="11792" spans="31:31" ht="15.75" x14ac:dyDescent="0.3">
      <c r="AE11792" s="71"/>
    </row>
    <row r="11793" spans="31:31" ht="15.75" x14ac:dyDescent="0.3">
      <c r="AE11793" s="71"/>
    </row>
    <row r="11794" spans="31:31" ht="15.75" x14ac:dyDescent="0.3">
      <c r="AE11794" s="71"/>
    </row>
    <row r="11795" spans="31:31" ht="15.75" x14ac:dyDescent="0.3">
      <c r="AE11795" s="71"/>
    </row>
    <row r="11796" spans="31:31" ht="15.75" x14ac:dyDescent="0.3">
      <c r="AE11796" s="71"/>
    </row>
    <row r="11797" spans="31:31" ht="15.75" x14ac:dyDescent="0.3">
      <c r="AE11797" s="71"/>
    </row>
    <row r="11798" spans="31:31" ht="15.75" x14ac:dyDescent="0.3">
      <c r="AE11798" s="71"/>
    </row>
    <row r="11799" spans="31:31" ht="15.75" x14ac:dyDescent="0.3">
      <c r="AE11799" s="71"/>
    </row>
    <row r="11800" spans="31:31" ht="15.75" x14ac:dyDescent="0.3">
      <c r="AE11800" s="71"/>
    </row>
    <row r="11801" spans="31:31" ht="15.75" x14ac:dyDescent="0.3">
      <c r="AE11801" s="71"/>
    </row>
    <row r="11802" spans="31:31" ht="15.75" x14ac:dyDescent="0.3">
      <c r="AE11802" s="71"/>
    </row>
    <row r="11803" spans="31:31" ht="15.75" x14ac:dyDescent="0.3">
      <c r="AE11803" s="71"/>
    </row>
    <row r="11804" spans="31:31" ht="15.75" x14ac:dyDescent="0.3">
      <c r="AE11804" s="71"/>
    </row>
    <row r="11805" spans="31:31" ht="15.75" x14ac:dyDescent="0.3">
      <c r="AE11805" s="71"/>
    </row>
    <row r="11806" spans="31:31" ht="15.75" x14ac:dyDescent="0.3">
      <c r="AE11806" s="71"/>
    </row>
    <row r="11807" spans="31:31" ht="15.75" x14ac:dyDescent="0.3">
      <c r="AE11807" s="71"/>
    </row>
    <row r="11808" spans="31:31" ht="15.75" x14ac:dyDescent="0.3">
      <c r="AE11808" s="71"/>
    </row>
    <row r="11809" spans="31:31" ht="15.75" x14ac:dyDescent="0.3">
      <c r="AE11809" s="71"/>
    </row>
    <row r="11810" spans="31:31" ht="15.75" x14ac:dyDescent="0.3">
      <c r="AE11810" s="71"/>
    </row>
    <row r="11811" spans="31:31" ht="15.75" x14ac:dyDescent="0.3">
      <c r="AE11811" s="71"/>
    </row>
    <row r="11812" spans="31:31" ht="15.75" x14ac:dyDescent="0.3">
      <c r="AE11812" s="71"/>
    </row>
    <row r="11813" spans="31:31" ht="15.75" x14ac:dyDescent="0.3">
      <c r="AE11813" s="71"/>
    </row>
    <row r="11814" spans="31:31" ht="15.75" x14ac:dyDescent="0.3">
      <c r="AE11814" s="71"/>
    </row>
    <row r="11815" spans="31:31" ht="15.75" x14ac:dyDescent="0.3">
      <c r="AE11815" s="71"/>
    </row>
    <row r="11816" spans="31:31" ht="15.75" x14ac:dyDescent="0.3">
      <c r="AE11816" s="71"/>
    </row>
    <row r="11817" spans="31:31" ht="15.75" x14ac:dyDescent="0.3">
      <c r="AE11817" s="71"/>
    </row>
    <row r="11818" spans="31:31" ht="15.75" x14ac:dyDescent="0.3">
      <c r="AE11818" s="71"/>
    </row>
    <row r="11819" spans="31:31" ht="15.75" x14ac:dyDescent="0.3">
      <c r="AE11819" s="71"/>
    </row>
    <row r="11820" spans="31:31" ht="15.75" x14ac:dyDescent="0.3">
      <c r="AE11820" s="71"/>
    </row>
    <row r="11821" spans="31:31" ht="15.75" x14ac:dyDescent="0.3">
      <c r="AE11821" s="71"/>
    </row>
    <row r="11822" spans="31:31" ht="15.75" x14ac:dyDescent="0.3">
      <c r="AE11822" s="71"/>
    </row>
    <row r="11823" spans="31:31" ht="15.75" x14ac:dyDescent="0.3">
      <c r="AE11823" s="71"/>
    </row>
    <row r="11824" spans="31:31" ht="15.75" x14ac:dyDescent="0.3">
      <c r="AE11824" s="71"/>
    </row>
    <row r="11825" spans="31:31" ht="15.75" x14ac:dyDescent="0.3">
      <c r="AE11825" s="71"/>
    </row>
    <row r="11826" spans="31:31" ht="15.75" x14ac:dyDescent="0.3">
      <c r="AE11826" s="71"/>
    </row>
    <row r="11827" spans="31:31" ht="15.75" x14ac:dyDescent="0.3">
      <c r="AE11827" s="71"/>
    </row>
    <row r="11828" spans="31:31" ht="15.75" x14ac:dyDescent="0.3">
      <c r="AE11828" s="71"/>
    </row>
    <row r="11829" spans="31:31" ht="15.75" x14ac:dyDescent="0.3">
      <c r="AE11829" s="71"/>
    </row>
    <row r="11830" spans="31:31" ht="15.75" x14ac:dyDescent="0.3">
      <c r="AE11830" s="71"/>
    </row>
    <row r="11831" spans="31:31" ht="15.75" x14ac:dyDescent="0.3">
      <c r="AE11831" s="71"/>
    </row>
    <row r="11832" spans="31:31" ht="15.75" x14ac:dyDescent="0.3">
      <c r="AE11832" s="71"/>
    </row>
    <row r="11833" spans="31:31" ht="15.75" x14ac:dyDescent="0.3">
      <c r="AE11833" s="71"/>
    </row>
    <row r="11834" spans="31:31" ht="15.75" x14ac:dyDescent="0.3">
      <c r="AE11834" s="71"/>
    </row>
    <row r="11835" spans="31:31" ht="15.75" x14ac:dyDescent="0.3">
      <c r="AE11835" s="71"/>
    </row>
    <row r="11836" spans="31:31" ht="15.75" x14ac:dyDescent="0.3">
      <c r="AE11836" s="71"/>
    </row>
    <row r="11837" spans="31:31" ht="15.75" x14ac:dyDescent="0.3">
      <c r="AE11837" s="71"/>
    </row>
    <row r="11838" spans="31:31" ht="15.75" x14ac:dyDescent="0.3">
      <c r="AE11838" s="71"/>
    </row>
    <row r="11839" spans="31:31" ht="15.75" x14ac:dyDescent="0.3">
      <c r="AE11839" s="71"/>
    </row>
    <row r="11840" spans="31:31" ht="15.75" x14ac:dyDescent="0.3">
      <c r="AE11840" s="71"/>
    </row>
    <row r="11841" spans="31:31" ht="15.75" x14ac:dyDescent="0.3">
      <c r="AE11841" s="71"/>
    </row>
    <row r="11842" spans="31:31" ht="15.75" x14ac:dyDescent="0.3">
      <c r="AE11842" s="71"/>
    </row>
    <row r="11843" spans="31:31" ht="15.75" x14ac:dyDescent="0.3">
      <c r="AE11843" s="71"/>
    </row>
    <row r="11844" spans="31:31" ht="15.75" x14ac:dyDescent="0.3">
      <c r="AE11844" s="71"/>
    </row>
    <row r="11845" spans="31:31" ht="15.75" x14ac:dyDescent="0.3">
      <c r="AE11845" s="71"/>
    </row>
    <row r="11846" spans="31:31" ht="15.75" x14ac:dyDescent="0.3">
      <c r="AE11846" s="71"/>
    </row>
    <row r="11847" spans="31:31" ht="15.75" x14ac:dyDescent="0.3">
      <c r="AE11847" s="71"/>
    </row>
    <row r="11848" spans="31:31" ht="15.75" x14ac:dyDescent="0.3">
      <c r="AE11848" s="71"/>
    </row>
    <row r="11849" spans="31:31" ht="15.75" x14ac:dyDescent="0.3">
      <c r="AE11849" s="71"/>
    </row>
    <row r="11850" spans="31:31" ht="15.75" x14ac:dyDescent="0.3">
      <c r="AE11850" s="71"/>
    </row>
    <row r="11851" spans="31:31" ht="15.75" x14ac:dyDescent="0.3">
      <c r="AE11851" s="71"/>
    </row>
    <row r="11852" spans="31:31" ht="15.75" x14ac:dyDescent="0.3">
      <c r="AE11852" s="71"/>
    </row>
    <row r="11853" spans="31:31" ht="15.75" x14ac:dyDescent="0.3">
      <c r="AE11853" s="71"/>
    </row>
    <row r="11854" spans="31:31" ht="15.75" x14ac:dyDescent="0.3">
      <c r="AE11854" s="71"/>
    </row>
    <row r="11855" spans="31:31" ht="15.75" x14ac:dyDescent="0.3">
      <c r="AE11855" s="71"/>
    </row>
    <row r="11856" spans="31:31" ht="15.75" x14ac:dyDescent="0.3">
      <c r="AE11856" s="71"/>
    </row>
    <row r="11857" spans="31:31" ht="15.75" x14ac:dyDescent="0.3">
      <c r="AE11857" s="71"/>
    </row>
    <row r="11858" spans="31:31" ht="15.75" x14ac:dyDescent="0.3">
      <c r="AE11858" s="71"/>
    </row>
    <row r="11859" spans="31:31" ht="15.75" x14ac:dyDescent="0.3">
      <c r="AE11859" s="71"/>
    </row>
    <row r="11860" spans="31:31" ht="15.75" x14ac:dyDescent="0.3">
      <c r="AE11860" s="71"/>
    </row>
    <row r="11861" spans="31:31" ht="15.75" x14ac:dyDescent="0.3">
      <c r="AE11861" s="71"/>
    </row>
    <row r="11862" spans="31:31" ht="15.75" x14ac:dyDescent="0.3">
      <c r="AE11862" s="71"/>
    </row>
    <row r="11863" spans="31:31" ht="15.75" x14ac:dyDescent="0.3">
      <c r="AE11863" s="71"/>
    </row>
    <row r="11864" spans="31:31" ht="15.75" x14ac:dyDescent="0.3">
      <c r="AE11864" s="71"/>
    </row>
    <row r="11865" spans="31:31" ht="15.75" x14ac:dyDescent="0.3">
      <c r="AE11865" s="71"/>
    </row>
    <row r="11866" spans="31:31" ht="15.75" x14ac:dyDescent="0.3">
      <c r="AE11866" s="71"/>
    </row>
    <row r="11867" spans="31:31" ht="15.75" x14ac:dyDescent="0.3">
      <c r="AE11867" s="71"/>
    </row>
    <row r="11868" spans="31:31" ht="15.75" x14ac:dyDescent="0.3">
      <c r="AE11868" s="71"/>
    </row>
    <row r="11869" spans="31:31" ht="15.75" x14ac:dyDescent="0.3">
      <c r="AE11869" s="71"/>
    </row>
    <row r="11870" spans="31:31" ht="15.75" x14ac:dyDescent="0.3">
      <c r="AE11870" s="71"/>
    </row>
    <row r="11871" spans="31:31" ht="15.75" x14ac:dyDescent="0.3">
      <c r="AE11871" s="71"/>
    </row>
    <row r="11872" spans="31:31" ht="15.75" x14ac:dyDescent="0.3">
      <c r="AE11872" s="71"/>
    </row>
    <row r="11873" spans="31:31" ht="15.75" x14ac:dyDescent="0.3">
      <c r="AE11873" s="71"/>
    </row>
    <row r="11874" spans="31:31" ht="15.75" x14ac:dyDescent="0.3">
      <c r="AE11874" s="71"/>
    </row>
    <row r="11875" spans="31:31" ht="15.75" x14ac:dyDescent="0.3">
      <c r="AE11875" s="71"/>
    </row>
    <row r="11876" spans="31:31" ht="15.75" x14ac:dyDescent="0.3">
      <c r="AE11876" s="71"/>
    </row>
    <row r="11877" spans="31:31" ht="15.75" x14ac:dyDescent="0.3">
      <c r="AE11877" s="71"/>
    </row>
    <row r="11878" spans="31:31" ht="15.75" x14ac:dyDescent="0.3">
      <c r="AE11878" s="71"/>
    </row>
    <row r="11879" spans="31:31" ht="15.75" x14ac:dyDescent="0.3">
      <c r="AE11879" s="71"/>
    </row>
    <row r="11880" spans="31:31" ht="15.75" x14ac:dyDescent="0.3">
      <c r="AE11880" s="71"/>
    </row>
    <row r="11881" spans="31:31" ht="15.75" x14ac:dyDescent="0.3">
      <c r="AE11881" s="71"/>
    </row>
    <row r="11882" spans="31:31" ht="15.75" x14ac:dyDescent="0.3">
      <c r="AE11882" s="71"/>
    </row>
    <row r="11883" spans="31:31" ht="15.75" x14ac:dyDescent="0.3">
      <c r="AE11883" s="71"/>
    </row>
    <row r="11884" spans="31:31" ht="15.75" x14ac:dyDescent="0.3">
      <c r="AE11884" s="71"/>
    </row>
    <row r="11885" spans="31:31" ht="15.75" x14ac:dyDescent="0.3">
      <c r="AE11885" s="71"/>
    </row>
    <row r="11886" spans="31:31" ht="15.75" x14ac:dyDescent="0.3">
      <c r="AE11886" s="71"/>
    </row>
    <row r="11887" spans="31:31" ht="15.75" x14ac:dyDescent="0.3">
      <c r="AE11887" s="71"/>
    </row>
    <row r="11888" spans="31:31" ht="15.75" x14ac:dyDescent="0.3">
      <c r="AE11888" s="71"/>
    </row>
    <row r="11889" spans="31:31" ht="15.75" x14ac:dyDescent="0.3">
      <c r="AE11889" s="71"/>
    </row>
    <row r="11890" spans="31:31" ht="15.75" x14ac:dyDescent="0.3">
      <c r="AE11890" s="71"/>
    </row>
    <row r="11891" spans="31:31" ht="15.75" x14ac:dyDescent="0.3">
      <c r="AE11891" s="71"/>
    </row>
    <row r="11892" spans="31:31" ht="15.75" x14ac:dyDescent="0.3">
      <c r="AE11892" s="71"/>
    </row>
    <row r="11893" spans="31:31" ht="15.75" x14ac:dyDescent="0.3">
      <c r="AE11893" s="71"/>
    </row>
    <row r="11894" spans="31:31" ht="15.75" x14ac:dyDescent="0.3">
      <c r="AE11894" s="71"/>
    </row>
    <row r="11895" spans="31:31" ht="15.75" x14ac:dyDescent="0.3">
      <c r="AE11895" s="71"/>
    </row>
    <row r="11896" spans="31:31" ht="15.75" x14ac:dyDescent="0.3">
      <c r="AE11896" s="71"/>
    </row>
    <row r="11897" spans="31:31" ht="15.75" x14ac:dyDescent="0.3">
      <c r="AE11897" s="71"/>
    </row>
    <row r="11898" spans="31:31" ht="15.75" x14ac:dyDescent="0.3">
      <c r="AE11898" s="71"/>
    </row>
    <row r="11899" spans="31:31" ht="15.75" x14ac:dyDescent="0.3">
      <c r="AE11899" s="71"/>
    </row>
    <row r="11900" spans="31:31" ht="15.75" x14ac:dyDescent="0.3">
      <c r="AE11900" s="71"/>
    </row>
    <row r="11901" spans="31:31" ht="15.75" x14ac:dyDescent="0.3">
      <c r="AE11901" s="71"/>
    </row>
    <row r="11902" spans="31:31" ht="15.75" x14ac:dyDescent="0.3">
      <c r="AE11902" s="71"/>
    </row>
    <row r="11903" spans="31:31" ht="15.75" x14ac:dyDescent="0.3">
      <c r="AE11903" s="71"/>
    </row>
    <row r="11904" spans="31:31" ht="15.75" x14ac:dyDescent="0.3">
      <c r="AE11904" s="71"/>
    </row>
    <row r="11905" spans="31:31" ht="15.75" x14ac:dyDescent="0.3">
      <c r="AE11905" s="71"/>
    </row>
    <row r="11906" spans="31:31" ht="15.75" x14ac:dyDescent="0.3">
      <c r="AE11906" s="71"/>
    </row>
    <row r="11907" spans="31:31" ht="15.75" x14ac:dyDescent="0.3">
      <c r="AE11907" s="71"/>
    </row>
    <row r="11908" spans="31:31" ht="15.75" x14ac:dyDescent="0.3">
      <c r="AE11908" s="71"/>
    </row>
    <row r="11909" spans="31:31" ht="15.75" x14ac:dyDescent="0.3">
      <c r="AE11909" s="71"/>
    </row>
    <row r="11910" spans="31:31" ht="15.75" x14ac:dyDescent="0.3">
      <c r="AE11910" s="71"/>
    </row>
    <row r="11911" spans="31:31" ht="15.75" x14ac:dyDescent="0.3">
      <c r="AE11911" s="71"/>
    </row>
    <row r="11912" spans="31:31" ht="15.75" x14ac:dyDescent="0.3">
      <c r="AE11912" s="71"/>
    </row>
    <row r="11913" spans="31:31" ht="15.75" x14ac:dyDescent="0.3">
      <c r="AE11913" s="71"/>
    </row>
    <row r="11914" spans="31:31" ht="15.75" x14ac:dyDescent="0.3">
      <c r="AE11914" s="71"/>
    </row>
    <row r="11915" spans="31:31" ht="15.75" x14ac:dyDescent="0.3">
      <c r="AE11915" s="71"/>
    </row>
    <row r="11916" spans="31:31" ht="15.75" x14ac:dyDescent="0.3">
      <c r="AE11916" s="71"/>
    </row>
    <row r="11917" spans="31:31" ht="15.75" x14ac:dyDescent="0.3">
      <c r="AE11917" s="71"/>
    </row>
    <row r="11918" spans="31:31" ht="15.75" x14ac:dyDescent="0.3">
      <c r="AE11918" s="71"/>
    </row>
    <row r="11919" spans="31:31" ht="15.75" x14ac:dyDescent="0.3">
      <c r="AE11919" s="71"/>
    </row>
    <row r="11920" spans="31:31" ht="15.75" x14ac:dyDescent="0.3">
      <c r="AE11920" s="71"/>
    </row>
    <row r="11921" spans="31:31" ht="15.75" x14ac:dyDescent="0.3">
      <c r="AE11921" s="71"/>
    </row>
    <row r="11922" spans="31:31" ht="15.75" x14ac:dyDescent="0.3">
      <c r="AE11922" s="71"/>
    </row>
    <row r="11923" spans="31:31" ht="15.75" x14ac:dyDescent="0.3">
      <c r="AE11923" s="71"/>
    </row>
    <row r="11924" spans="31:31" ht="15.75" x14ac:dyDescent="0.3">
      <c r="AE11924" s="71"/>
    </row>
    <row r="11925" spans="31:31" ht="15.75" x14ac:dyDescent="0.3">
      <c r="AE11925" s="71"/>
    </row>
    <row r="11926" spans="31:31" ht="15.75" x14ac:dyDescent="0.3">
      <c r="AE11926" s="71"/>
    </row>
    <row r="11927" spans="31:31" ht="15.75" x14ac:dyDescent="0.3">
      <c r="AE11927" s="71"/>
    </row>
    <row r="11928" spans="31:31" ht="15.75" x14ac:dyDescent="0.3">
      <c r="AE11928" s="71"/>
    </row>
    <row r="11929" spans="31:31" ht="15.75" x14ac:dyDescent="0.3">
      <c r="AE11929" s="71"/>
    </row>
    <row r="11930" spans="31:31" ht="15.75" x14ac:dyDescent="0.3">
      <c r="AE11930" s="71"/>
    </row>
    <row r="11931" spans="31:31" ht="15.75" x14ac:dyDescent="0.3">
      <c r="AE11931" s="71"/>
    </row>
    <row r="11932" spans="31:31" ht="15.75" x14ac:dyDescent="0.3">
      <c r="AE11932" s="71"/>
    </row>
    <row r="11933" spans="31:31" ht="15.75" x14ac:dyDescent="0.3">
      <c r="AE11933" s="71"/>
    </row>
    <row r="11934" spans="31:31" ht="15.75" x14ac:dyDescent="0.3">
      <c r="AE11934" s="71"/>
    </row>
    <row r="11935" spans="31:31" ht="15.75" x14ac:dyDescent="0.3">
      <c r="AE11935" s="71"/>
    </row>
    <row r="11936" spans="31:31" ht="15.75" x14ac:dyDescent="0.3">
      <c r="AE11936" s="71"/>
    </row>
    <row r="11937" spans="31:31" ht="15.75" x14ac:dyDescent="0.3">
      <c r="AE11937" s="71"/>
    </row>
    <row r="11938" spans="31:31" ht="15.75" x14ac:dyDescent="0.3">
      <c r="AE11938" s="71"/>
    </row>
    <row r="11939" spans="31:31" ht="15.75" x14ac:dyDescent="0.3">
      <c r="AE11939" s="71"/>
    </row>
    <row r="11940" spans="31:31" ht="15.75" x14ac:dyDescent="0.3">
      <c r="AE11940" s="71"/>
    </row>
    <row r="11941" spans="31:31" ht="15.75" x14ac:dyDescent="0.3">
      <c r="AE11941" s="71"/>
    </row>
    <row r="11942" spans="31:31" ht="15.75" x14ac:dyDescent="0.3">
      <c r="AE11942" s="71"/>
    </row>
    <row r="11943" spans="31:31" ht="15.75" x14ac:dyDescent="0.3">
      <c r="AE11943" s="71"/>
    </row>
    <row r="11944" spans="31:31" ht="15.75" x14ac:dyDescent="0.3">
      <c r="AE11944" s="71"/>
    </row>
    <row r="11945" spans="31:31" ht="15.75" x14ac:dyDescent="0.3">
      <c r="AE11945" s="71"/>
    </row>
    <row r="11946" spans="31:31" ht="15.75" x14ac:dyDescent="0.3">
      <c r="AE11946" s="71"/>
    </row>
    <row r="11947" spans="31:31" ht="15.75" x14ac:dyDescent="0.3">
      <c r="AE11947" s="71"/>
    </row>
    <row r="11948" spans="31:31" ht="15.75" x14ac:dyDescent="0.3">
      <c r="AE11948" s="71"/>
    </row>
    <row r="11949" spans="31:31" ht="15.75" x14ac:dyDescent="0.3">
      <c r="AE11949" s="71"/>
    </row>
    <row r="11950" spans="31:31" ht="15.75" x14ac:dyDescent="0.3">
      <c r="AE11950" s="71"/>
    </row>
    <row r="11951" spans="31:31" ht="15.75" x14ac:dyDescent="0.3">
      <c r="AE11951" s="71"/>
    </row>
    <row r="11952" spans="31:31" ht="15.75" x14ac:dyDescent="0.3">
      <c r="AE11952" s="71"/>
    </row>
    <row r="11953" spans="31:31" ht="15.75" x14ac:dyDescent="0.3">
      <c r="AE11953" s="71"/>
    </row>
    <row r="11954" spans="31:31" ht="15.75" x14ac:dyDescent="0.3">
      <c r="AE11954" s="71"/>
    </row>
    <row r="11955" spans="31:31" ht="15.75" x14ac:dyDescent="0.3">
      <c r="AE11955" s="71"/>
    </row>
    <row r="11956" spans="31:31" ht="15.75" x14ac:dyDescent="0.3">
      <c r="AE11956" s="71"/>
    </row>
    <row r="11957" spans="31:31" ht="15.75" x14ac:dyDescent="0.3">
      <c r="AE11957" s="71"/>
    </row>
    <row r="11958" spans="31:31" ht="15.75" x14ac:dyDescent="0.3">
      <c r="AE11958" s="71"/>
    </row>
    <row r="11959" spans="31:31" ht="15.75" x14ac:dyDescent="0.3">
      <c r="AE11959" s="71"/>
    </row>
    <row r="11960" spans="31:31" ht="15.75" x14ac:dyDescent="0.3">
      <c r="AE11960" s="71"/>
    </row>
    <row r="11961" spans="31:31" ht="15.75" x14ac:dyDescent="0.3">
      <c r="AE11961" s="71"/>
    </row>
    <row r="11962" spans="31:31" ht="15.75" x14ac:dyDescent="0.3">
      <c r="AE11962" s="71"/>
    </row>
    <row r="11963" spans="31:31" ht="15.75" x14ac:dyDescent="0.3">
      <c r="AE11963" s="71"/>
    </row>
    <row r="11964" spans="31:31" ht="15.75" x14ac:dyDescent="0.3">
      <c r="AE11964" s="71"/>
    </row>
    <row r="11965" spans="31:31" ht="15.75" x14ac:dyDescent="0.3">
      <c r="AE11965" s="71"/>
    </row>
    <row r="11966" spans="31:31" ht="15.75" x14ac:dyDescent="0.3">
      <c r="AE11966" s="71"/>
    </row>
    <row r="11967" spans="31:31" ht="15.75" x14ac:dyDescent="0.3">
      <c r="AE11967" s="71"/>
    </row>
    <row r="11968" spans="31:31" ht="15.75" x14ac:dyDescent="0.3">
      <c r="AE11968" s="71"/>
    </row>
    <row r="11969" spans="31:31" ht="15.75" x14ac:dyDescent="0.3">
      <c r="AE11969" s="71"/>
    </row>
    <row r="11970" spans="31:31" ht="15.75" x14ac:dyDescent="0.3">
      <c r="AE11970" s="71"/>
    </row>
    <row r="11971" spans="31:31" ht="15.75" x14ac:dyDescent="0.3">
      <c r="AE11971" s="71"/>
    </row>
    <row r="11972" spans="31:31" ht="15.75" x14ac:dyDescent="0.3">
      <c r="AE11972" s="71"/>
    </row>
    <row r="11973" spans="31:31" ht="15.75" x14ac:dyDescent="0.3">
      <c r="AE11973" s="71"/>
    </row>
    <row r="11974" spans="31:31" ht="15.75" x14ac:dyDescent="0.3">
      <c r="AE11974" s="71"/>
    </row>
    <row r="11975" spans="31:31" ht="15.75" x14ac:dyDescent="0.3">
      <c r="AE11975" s="71"/>
    </row>
    <row r="11976" spans="31:31" ht="15.75" x14ac:dyDescent="0.3">
      <c r="AE11976" s="71"/>
    </row>
    <row r="11977" spans="31:31" ht="15.75" x14ac:dyDescent="0.3">
      <c r="AE11977" s="71"/>
    </row>
    <row r="11978" spans="31:31" ht="15.75" x14ac:dyDescent="0.3">
      <c r="AE11978" s="71"/>
    </row>
    <row r="11979" spans="31:31" ht="15.75" x14ac:dyDescent="0.3">
      <c r="AE11979" s="71"/>
    </row>
    <row r="11980" spans="31:31" ht="15.75" x14ac:dyDescent="0.3">
      <c r="AE11980" s="71"/>
    </row>
    <row r="11981" spans="31:31" ht="15.75" x14ac:dyDescent="0.3">
      <c r="AE11981" s="71"/>
    </row>
    <row r="11982" spans="31:31" ht="15.75" x14ac:dyDescent="0.3">
      <c r="AE11982" s="71"/>
    </row>
    <row r="11983" spans="31:31" ht="15.75" x14ac:dyDescent="0.3">
      <c r="AE11983" s="71"/>
    </row>
    <row r="11984" spans="31:31" ht="15.75" x14ac:dyDescent="0.3">
      <c r="AE11984" s="71"/>
    </row>
    <row r="11985" spans="31:31" ht="15.75" x14ac:dyDescent="0.3">
      <c r="AE11985" s="71"/>
    </row>
    <row r="11986" spans="31:31" ht="15.75" x14ac:dyDescent="0.3">
      <c r="AE11986" s="71"/>
    </row>
    <row r="11987" spans="31:31" ht="15.75" x14ac:dyDescent="0.3">
      <c r="AE11987" s="71"/>
    </row>
    <row r="11988" spans="31:31" ht="15.75" x14ac:dyDescent="0.3">
      <c r="AE11988" s="71"/>
    </row>
    <row r="11989" spans="31:31" ht="15.75" x14ac:dyDescent="0.3">
      <c r="AE11989" s="71"/>
    </row>
    <row r="11990" spans="31:31" ht="15.75" x14ac:dyDescent="0.3">
      <c r="AE11990" s="71"/>
    </row>
    <row r="11991" spans="31:31" ht="15.75" x14ac:dyDescent="0.3">
      <c r="AE11991" s="71"/>
    </row>
    <row r="11992" spans="31:31" ht="15.75" x14ac:dyDescent="0.3">
      <c r="AE11992" s="71"/>
    </row>
    <row r="11993" spans="31:31" ht="15.75" x14ac:dyDescent="0.3">
      <c r="AE11993" s="71"/>
    </row>
    <row r="11994" spans="31:31" ht="15.75" x14ac:dyDescent="0.3">
      <c r="AE11994" s="71"/>
    </row>
    <row r="11995" spans="31:31" ht="15.75" x14ac:dyDescent="0.3">
      <c r="AE11995" s="71"/>
    </row>
    <row r="11996" spans="31:31" ht="15.75" x14ac:dyDescent="0.3">
      <c r="AE11996" s="71"/>
    </row>
    <row r="11997" spans="31:31" ht="15.75" x14ac:dyDescent="0.3">
      <c r="AE11997" s="71"/>
    </row>
    <row r="11998" spans="31:31" ht="15.75" x14ac:dyDescent="0.3">
      <c r="AE11998" s="71"/>
    </row>
    <row r="11999" spans="31:31" ht="15.75" x14ac:dyDescent="0.3">
      <c r="AE11999" s="71"/>
    </row>
    <row r="12000" spans="31:31" ht="15.75" x14ac:dyDescent="0.3">
      <c r="AE12000" s="71"/>
    </row>
    <row r="12001" spans="31:31" ht="15.75" x14ac:dyDescent="0.3">
      <c r="AE12001" s="71"/>
    </row>
    <row r="12002" spans="31:31" ht="15.75" x14ac:dyDescent="0.3">
      <c r="AE12002" s="71"/>
    </row>
    <row r="12003" spans="31:31" ht="15.75" x14ac:dyDescent="0.3">
      <c r="AE12003" s="71"/>
    </row>
    <row r="12004" spans="31:31" ht="15.75" x14ac:dyDescent="0.3">
      <c r="AE12004" s="71"/>
    </row>
    <row r="12005" spans="31:31" ht="15.75" x14ac:dyDescent="0.3">
      <c r="AE12005" s="71"/>
    </row>
    <row r="12006" spans="31:31" ht="15.75" x14ac:dyDescent="0.3">
      <c r="AE12006" s="71"/>
    </row>
    <row r="12007" spans="31:31" ht="15.75" x14ac:dyDescent="0.3">
      <c r="AE12007" s="71"/>
    </row>
    <row r="12008" spans="31:31" ht="15.75" x14ac:dyDescent="0.3">
      <c r="AE12008" s="71"/>
    </row>
    <row r="12009" spans="31:31" ht="15.75" x14ac:dyDescent="0.3">
      <c r="AE12009" s="71"/>
    </row>
    <row r="12010" spans="31:31" ht="15.75" x14ac:dyDescent="0.3">
      <c r="AE12010" s="71"/>
    </row>
    <row r="12011" spans="31:31" ht="15.75" x14ac:dyDescent="0.3">
      <c r="AE12011" s="71"/>
    </row>
    <row r="12012" spans="31:31" ht="15.75" x14ac:dyDescent="0.3">
      <c r="AE12012" s="71"/>
    </row>
    <row r="12013" spans="31:31" ht="15.75" x14ac:dyDescent="0.3">
      <c r="AE12013" s="71"/>
    </row>
    <row r="12014" spans="31:31" ht="15.75" x14ac:dyDescent="0.3">
      <c r="AE12014" s="71"/>
    </row>
    <row r="12015" spans="31:31" ht="15.75" x14ac:dyDescent="0.3">
      <c r="AE12015" s="71"/>
    </row>
    <row r="12016" spans="31:31" ht="15.75" x14ac:dyDescent="0.3">
      <c r="AE12016" s="71"/>
    </row>
    <row r="12017" spans="31:31" ht="15.75" x14ac:dyDescent="0.3">
      <c r="AE12017" s="71"/>
    </row>
    <row r="12018" spans="31:31" ht="15.75" x14ac:dyDescent="0.3">
      <c r="AE12018" s="71"/>
    </row>
    <row r="12019" spans="31:31" ht="15.75" x14ac:dyDescent="0.3">
      <c r="AE12019" s="71"/>
    </row>
    <row r="12020" spans="31:31" ht="15.75" x14ac:dyDescent="0.3">
      <c r="AE12020" s="71"/>
    </row>
    <row r="12021" spans="31:31" ht="15.75" x14ac:dyDescent="0.3">
      <c r="AE12021" s="71"/>
    </row>
    <row r="12022" spans="31:31" ht="15.75" x14ac:dyDescent="0.3">
      <c r="AE12022" s="71"/>
    </row>
    <row r="12023" spans="31:31" ht="15.75" x14ac:dyDescent="0.3">
      <c r="AE12023" s="71"/>
    </row>
    <row r="12024" spans="31:31" ht="15.75" x14ac:dyDescent="0.3">
      <c r="AE12024" s="71"/>
    </row>
    <row r="12025" spans="31:31" ht="15.75" x14ac:dyDescent="0.3">
      <c r="AE12025" s="71"/>
    </row>
    <row r="12026" spans="31:31" ht="15.75" x14ac:dyDescent="0.3">
      <c r="AE12026" s="71"/>
    </row>
    <row r="12027" spans="31:31" ht="15.75" x14ac:dyDescent="0.3">
      <c r="AE12027" s="71"/>
    </row>
    <row r="12028" spans="31:31" ht="15.75" x14ac:dyDescent="0.3">
      <c r="AE12028" s="71"/>
    </row>
    <row r="12029" spans="31:31" ht="15.75" x14ac:dyDescent="0.3">
      <c r="AE12029" s="71"/>
    </row>
    <row r="12030" spans="31:31" ht="15.75" x14ac:dyDescent="0.3">
      <c r="AE12030" s="71"/>
    </row>
    <row r="12031" spans="31:31" ht="15.75" x14ac:dyDescent="0.3">
      <c r="AE12031" s="71"/>
    </row>
    <row r="12032" spans="31:31" ht="15.75" x14ac:dyDescent="0.3">
      <c r="AE12032" s="71"/>
    </row>
    <row r="12033" spans="31:31" ht="15.75" x14ac:dyDescent="0.3">
      <c r="AE12033" s="71"/>
    </row>
    <row r="12034" spans="31:31" ht="15.75" x14ac:dyDescent="0.3">
      <c r="AE12034" s="71"/>
    </row>
    <row r="12035" spans="31:31" ht="15.75" x14ac:dyDescent="0.3">
      <c r="AE12035" s="71"/>
    </row>
    <row r="12036" spans="31:31" ht="15.75" x14ac:dyDescent="0.3">
      <c r="AE12036" s="71"/>
    </row>
    <row r="12037" spans="31:31" ht="15.75" x14ac:dyDescent="0.3">
      <c r="AE12037" s="71"/>
    </row>
    <row r="12038" spans="31:31" ht="15.75" x14ac:dyDescent="0.3">
      <c r="AE12038" s="71"/>
    </row>
    <row r="12039" spans="31:31" ht="15.75" x14ac:dyDescent="0.3">
      <c r="AE12039" s="71"/>
    </row>
    <row r="12040" spans="31:31" ht="15.75" x14ac:dyDescent="0.3">
      <c r="AE12040" s="71"/>
    </row>
    <row r="12041" spans="31:31" ht="15.75" x14ac:dyDescent="0.3">
      <c r="AE12041" s="71"/>
    </row>
    <row r="12042" spans="31:31" ht="15.75" x14ac:dyDescent="0.3">
      <c r="AE12042" s="71"/>
    </row>
    <row r="12043" spans="31:31" ht="15.75" x14ac:dyDescent="0.3">
      <c r="AE12043" s="71"/>
    </row>
    <row r="12044" spans="31:31" ht="15.75" x14ac:dyDescent="0.3">
      <c r="AE12044" s="71"/>
    </row>
    <row r="12045" spans="31:31" ht="15.75" x14ac:dyDescent="0.3">
      <c r="AE12045" s="71"/>
    </row>
    <row r="12046" spans="31:31" ht="15.75" x14ac:dyDescent="0.3">
      <c r="AE12046" s="71"/>
    </row>
    <row r="12047" spans="31:31" ht="15.75" x14ac:dyDescent="0.3">
      <c r="AE12047" s="71"/>
    </row>
    <row r="12048" spans="31:31" ht="15.75" x14ac:dyDescent="0.3">
      <c r="AE12048" s="71"/>
    </row>
    <row r="12049" spans="31:31" ht="15.75" x14ac:dyDescent="0.3">
      <c r="AE12049" s="71"/>
    </row>
    <row r="12050" spans="31:31" ht="15.75" x14ac:dyDescent="0.3">
      <c r="AE12050" s="71"/>
    </row>
    <row r="12051" spans="31:31" ht="15.75" x14ac:dyDescent="0.3">
      <c r="AE12051" s="71"/>
    </row>
    <row r="12052" spans="31:31" ht="15.75" x14ac:dyDescent="0.3">
      <c r="AE12052" s="71"/>
    </row>
    <row r="12053" spans="31:31" ht="15.75" x14ac:dyDescent="0.3">
      <c r="AE12053" s="71"/>
    </row>
    <row r="12054" spans="31:31" ht="15.75" x14ac:dyDescent="0.3">
      <c r="AE12054" s="71"/>
    </row>
    <row r="12055" spans="31:31" ht="15.75" x14ac:dyDescent="0.3">
      <c r="AE12055" s="71"/>
    </row>
    <row r="12056" spans="31:31" ht="15.75" x14ac:dyDescent="0.3">
      <c r="AE12056" s="71"/>
    </row>
    <row r="12057" spans="31:31" ht="15.75" x14ac:dyDescent="0.3">
      <c r="AE12057" s="71"/>
    </row>
    <row r="12058" spans="31:31" ht="15.75" x14ac:dyDescent="0.3">
      <c r="AE12058" s="71"/>
    </row>
    <row r="12059" spans="31:31" ht="15.75" x14ac:dyDescent="0.3">
      <c r="AE12059" s="71"/>
    </row>
    <row r="12060" spans="31:31" ht="15.75" x14ac:dyDescent="0.3">
      <c r="AE12060" s="71"/>
    </row>
    <row r="12061" spans="31:31" ht="15.75" x14ac:dyDescent="0.3">
      <c r="AE12061" s="71"/>
    </row>
    <row r="12062" spans="31:31" ht="15.75" x14ac:dyDescent="0.3">
      <c r="AE12062" s="71"/>
    </row>
    <row r="12063" spans="31:31" ht="15.75" x14ac:dyDescent="0.3">
      <c r="AE12063" s="71"/>
    </row>
    <row r="12064" spans="31:31" ht="15.75" x14ac:dyDescent="0.3">
      <c r="AE12064" s="71"/>
    </row>
    <row r="12065" spans="31:31" ht="15.75" x14ac:dyDescent="0.3">
      <c r="AE12065" s="71"/>
    </row>
    <row r="12066" spans="31:31" ht="15.75" x14ac:dyDescent="0.3">
      <c r="AE12066" s="71"/>
    </row>
    <row r="12067" spans="31:31" ht="15.75" x14ac:dyDescent="0.3">
      <c r="AE12067" s="71"/>
    </row>
    <row r="12068" spans="31:31" ht="15.75" x14ac:dyDescent="0.3">
      <c r="AE12068" s="71"/>
    </row>
    <row r="12069" spans="31:31" ht="15.75" x14ac:dyDescent="0.3">
      <c r="AE12069" s="71"/>
    </row>
    <row r="12070" spans="31:31" ht="15.75" x14ac:dyDescent="0.3">
      <c r="AE12070" s="71"/>
    </row>
    <row r="12071" spans="31:31" ht="15.75" x14ac:dyDescent="0.3">
      <c r="AE12071" s="71"/>
    </row>
    <row r="12072" spans="31:31" ht="15.75" x14ac:dyDescent="0.3">
      <c r="AE12072" s="71"/>
    </row>
    <row r="12073" spans="31:31" ht="15.75" x14ac:dyDescent="0.3">
      <c r="AE12073" s="71"/>
    </row>
    <row r="12074" spans="31:31" ht="15.75" x14ac:dyDescent="0.3">
      <c r="AE12074" s="71"/>
    </row>
    <row r="12075" spans="31:31" ht="15.75" x14ac:dyDescent="0.3">
      <c r="AE12075" s="71"/>
    </row>
    <row r="12076" spans="31:31" ht="15.75" x14ac:dyDescent="0.3">
      <c r="AE12076" s="71"/>
    </row>
    <row r="12077" spans="31:31" ht="15.75" x14ac:dyDescent="0.3">
      <c r="AE12077" s="71"/>
    </row>
    <row r="12078" spans="31:31" ht="15.75" x14ac:dyDescent="0.3">
      <c r="AE12078" s="71"/>
    </row>
    <row r="12079" spans="31:31" ht="15.75" x14ac:dyDescent="0.3">
      <c r="AE12079" s="71"/>
    </row>
    <row r="12080" spans="31:31" ht="15.75" x14ac:dyDescent="0.3">
      <c r="AE12080" s="71"/>
    </row>
    <row r="12081" spans="31:31" ht="15.75" x14ac:dyDescent="0.3">
      <c r="AE12081" s="71"/>
    </row>
    <row r="12082" spans="31:31" ht="15.75" x14ac:dyDescent="0.3">
      <c r="AE12082" s="71"/>
    </row>
    <row r="12083" spans="31:31" ht="15.75" x14ac:dyDescent="0.3">
      <c r="AE12083" s="71"/>
    </row>
    <row r="12084" spans="31:31" ht="15.75" x14ac:dyDescent="0.3">
      <c r="AE12084" s="71"/>
    </row>
    <row r="12085" spans="31:31" ht="15.75" x14ac:dyDescent="0.3">
      <c r="AE12085" s="71"/>
    </row>
    <row r="12086" spans="31:31" ht="15.75" x14ac:dyDescent="0.3">
      <c r="AE12086" s="71"/>
    </row>
    <row r="12087" spans="31:31" ht="15.75" x14ac:dyDescent="0.3">
      <c r="AE12087" s="71"/>
    </row>
    <row r="12088" spans="31:31" ht="15.75" x14ac:dyDescent="0.3">
      <c r="AE12088" s="71"/>
    </row>
    <row r="12089" spans="31:31" ht="15.75" x14ac:dyDescent="0.3">
      <c r="AE12089" s="71"/>
    </row>
    <row r="12090" spans="31:31" ht="15.75" x14ac:dyDescent="0.3">
      <c r="AE12090" s="71"/>
    </row>
    <row r="12091" spans="31:31" ht="15.75" x14ac:dyDescent="0.3">
      <c r="AE12091" s="71"/>
    </row>
    <row r="12092" spans="31:31" ht="15.75" x14ac:dyDescent="0.3">
      <c r="AE12092" s="71"/>
    </row>
    <row r="12093" spans="31:31" ht="15.75" x14ac:dyDescent="0.3">
      <c r="AE12093" s="71"/>
    </row>
    <row r="12094" spans="31:31" ht="15.75" x14ac:dyDescent="0.3">
      <c r="AE12094" s="71"/>
    </row>
    <row r="12095" spans="31:31" ht="15.75" x14ac:dyDescent="0.3">
      <c r="AE12095" s="71"/>
    </row>
    <row r="12096" spans="31:31" ht="15.75" x14ac:dyDescent="0.3">
      <c r="AE12096" s="71"/>
    </row>
    <row r="12097" spans="31:31" ht="15.75" x14ac:dyDescent="0.3">
      <c r="AE12097" s="71"/>
    </row>
    <row r="12098" spans="31:31" ht="15.75" x14ac:dyDescent="0.3">
      <c r="AE12098" s="71"/>
    </row>
    <row r="12099" spans="31:31" ht="15.75" x14ac:dyDescent="0.3">
      <c r="AE12099" s="71"/>
    </row>
    <row r="12100" spans="31:31" ht="15.75" x14ac:dyDescent="0.3">
      <c r="AE12100" s="71"/>
    </row>
    <row r="12101" spans="31:31" ht="15.75" x14ac:dyDescent="0.3">
      <c r="AE12101" s="71"/>
    </row>
    <row r="12102" spans="31:31" ht="15.75" x14ac:dyDescent="0.3">
      <c r="AE12102" s="71"/>
    </row>
    <row r="12103" spans="31:31" ht="15.75" x14ac:dyDescent="0.3">
      <c r="AE12103" s="71"/>
    </row>
    <row r="12104" spans="31:31" ht="15.75" x14ac:dyDescent="0.3">
      <c r="AE12104" s="71"/>
    </row>
    <row r="12105" spans="31:31" ht="15.75" x14ac:dyDescent="0.3">
      <c r="AE12105" s="71"/>
    </row>
    <row r="12106" spans="31:31" ht="15.75" x14ac:dyDescent="0.3">
      <c r="AE12106" s="71"/>
    </row>
    <row r="12107" spans="31:31" ht="15.75" x14ac:dyDescent="0.3">
      <c r="AE12107" s="71"/>
    </row>
    <row r="12108" spans="31:31" ht="15.75" x14ac:dyDescent="0.3">
      <c r="AE12108" s="71"/>
    </row>
    <row r="12109" spans="31:31" ht="15.75" x14ac:dyDescent="0.3">
      <c r="AE12109" s="71"/>
    </row>
    <row r="12110" spans="31:31" ht="15.75" x14ac:dyDescent="0.3">
      <c r="AE12110" s="71"/>
    </row>
    <row r="12111" spans="31:31" ht="15.75" x14ac:dyDescent="0.3">
      <c r="AE12111" s="71"/>
    </row>
    <row r="12112" spans="31:31" ht="15.75" x14ac:dyDescent="0.3">
      <c r="AE12112" s="71"/>
    </row>
    <row r="12113" spans="31:31" ht="15.75" x14ac:dyDescent="0.3">
      <c r="AE12113" s="71"/>
    </row>
    <row r="12114" spans="31:31" ht="15.75" x14ac:dyDescent="0.3">
      <c r="AE12114" s="71"/>
    </row>
    <row r="12115" spans="31:31" ht="15.75" x14ac:dyDescent="0.3">
      <c r="AE12115" s="71"/>
    </row>
    <row r="12116" spans="31:31" ht="15.75" x14ac:dyDescent="0.3">
      <c r="AE12116" s="71"/>
    </row>
    <row r="12117" spans="31:31" ht="15.75" x14ac:dyDescent="0.3">
      <c r="AE12117" s="71"/>
    </row>
    <row r="12118" spans="31:31" ht="15.75" x14ac:dyDescent="0.3">
      <c r="AE12118" s="71"/>
    </row>
    <row r="12119" spans="31:31" ht="15.75" x14ac:dyDescent="0.3">
      <c r="AE12119" s="71"/>
    </row>
    <row r="12120" spans="31:31" ht="15.75" x14ac:dyDescent="0.3">
      <c r="AE12120" s="71"/>
    </row>
    <row r="12121" spans="31:31" ht="15.75" x14ac:dyDescent="0.3">
      <c r="AE12121" s="71"/>
    </row>
    <row r="12122" spans="31:31" ht="15.75" x14ac:dyDescent="0.3">
      <c r="AE12122" s="71"/>
    </row>
    <row r="12123" spans="31:31" ht="15.75" x14ac:dyDescent="0.3">
      <c r="AE12123" s="71"/>
    </row>
    <row r="12124" spans="31:31" ht="15.75" x14ac:dyDescent="0.3">
      <c r="AE12124" s="71"/>
    </row>
    <row r="12125" spans="31:31" ht="15.75" x14ac:dyDescent="0.3">
      <c r="AE12125" s="71"/>
    </row>
    <row r="12126" spans="31:31" ht="15.75" x14ac:dyDescent="0.3">
      <c r="AE12126" s="71"/>
    </row>
    <row r="12127" spans="31:31" ht="15.75" x14ac:dyDescent="0.3">
      <c r="AE12127" s="71"/>
    </row>
    <row r="12128" spans="31:31" ht="15.75" x14ac:dyDescent="0.3">
      <c r="AE12128" s="71"/>
    </row>
    <row r="12129" spans="31:31" ht="15.75" x14ac:dyDescent="0.3">
      <c r="AE12129" s="71"/>
    </row>
    <row r="12130" spans="31:31" ht="15.75" x14ac:dyDescent="0.3">
      <c r="AE12130" s="71"/>
    </row>
    <row r="12131" spans="31:31" ht="15.75" x14ac:dyDescent="0.3">
      <c r="AE12131" s="71"/>
    </row>
    <row r="12132" spans="31:31" ht="15.75" x14ac:dyDescent="0.3">
      <c r="AE12132" s="71"/>
    </row>
    <row r="12133" spans="31:31" ht="15.75" x14ac:dyDescent="0.3">
      <c r="AE12133" s="71"/>
    </row>
    <row r="12134" spans="31:31" ht="15.75" x14ac:dyDescent="0.3">
      <c r="AE12134" s="71"/>
    </row>
    <row r="12135" spans="31:31" ht="15.75" x14ac:dyDescent="0.3">
      <c r="AE12135" s="71"/>
    </row>
    <row r="12136" spans="31:31" ht="15.75" x14ac:dyDescent="0.3">
      <c r="AE12136" s="71"/>
    </row>
    <row r="12137" spans="31:31" ht="15.75" x14ac:dyDescent="0.3">
      <c r="AE12137" s="71"/>
    </row>
    <row r="12138" spans="31:31" ht="15.75" x14ac:dyDescent="0.3">
      <c r="AE12138" s="71"/>
    </row>
    <row r="12139" spans="31:31" ht="15.75" x14ac:dyDescent="0.3">
      <c r="AE12139" s="71"/>
    </row>
    <row r="12140" spans="31:31" ht="15.75" x14ac:dyDescent="0.3">
      <c r="AE12140" s="71"/>
    </row>
    <row r="12141" spans="31:31" ht="15.75" x14ac:dyDescent="0.3">
      <c r="AE12141" s="71"/>
    </row>
    <row r="12142" spans="31:31" ht="15.75" x14ac:dyDescent="0.3">
      <c r="AE12142" s="71"/>
    </row>
    <row r="12143" spans="31:31" ht="15.75" x14ac:dyDescent="0.3">
      <c r="AE12143" s="71"/>
    </row>
    <row r="12144" spans="31:31" ht="15.75" x14ac:dyDescent="0.3">
      <c r="AE12144" s="71"/>
    </row>
    <row r="12145" spans="31:31" ht="15.75" x14ac:dyDescent="0.3">
      <c r="AE12145" s="71"/>
    </row>
    <row r="12146" spans="31:31" ht="15.75" x14ac:dyDescent="0.3">
      <c r="AE12146" s="71"/>
    </row>
    <row r="12147" spans="31:31" ht="15.75" x14ac:dyDescent="0.3">
      <c r="AE12147" s="71"/>
    </row>
    <row r="12148" spans="31:31" ht="15.75" x14ac:dyDescent="0.3">
      <c r="AE12148" s="71"/>
    </row>
    <row r="12149" spans="31:31" ht="15.75" x14ac:dyDescent="0.3">
      <c r="AE12149" s="71"/>
    </row>
    <row r="12150" spans="31:31" ht="15.75" x14ac:dyDescent="0.3">
      <c r="AE12150" s="71"/>
    </row>
    <row r="12151" spans="31:31" ht="15.75" x14ac:dyDescent="0.3">
      <c r="AE12151" s="71"/>
    </row>
    <row r="12152" spans="31:31" ht="15.75" x14ac:dyDescent="0.3">
      <c r="AE12152" s="71"/>
    </row>
    <row r="12153" spans="31:31" ht="15.75" x14ac:dyDescent="0.3">
      <c r="AE12153" s="71"/>
    </row>
    <row r="12154" spans="31:31" ht="15.75" x14ac:dyDescent="0.3">
      <c r="AE12154" s="71"/>
    </row>
    <row r="12155" spans="31:31" ht="15.75" x14ac:dyDescent="0.3">
      <c r="AE12155" s="71"/>
    </row>
    <row r="12156" spans="31:31" ht="15.75" x14ac:dyDescent="0.3">
      <c r="AE12156" s="71"/>
    </row>
    <row r="12157" spans="31:31" ht="15.75" x14ac:dyDescent="0.3">
      <c r="AE12157" s="71"/>
    </row>
    <row r="12158" spans="31:31" ht="15.75" x14ac:dyDescent="0.3">
      <c r="AE12158" s="71"/>
    </row>
    <row r="12159" spans="31:31" ht="15.75" x14ac:dyDescent="0.3">
      <c r="AE12159" s="71"/>
    </row>
    <row r="12160" spans="31:31" ht="15.75" x14ac:dyDescent="0.3">
      <c r="AE12160" s="71"/>
    </row>
    <row r="12161" spans="31:31" ht="15.75" x14ac:dyDescent="0.3">
      <c r="AE12161" s="71"/>
    </row>
    <row r="12162" spans="31:31" ht="15.75" x14ac:dyDescent="0.3">
      <c r="AE12162" s="71"/>
    </row>
    <row r="12163" spans="31:31" ht="15.75" x14ac:dyDescent="0.3">
      <c r="AE12163" s="71"/>
    </row>
    <row r="12164" spans="31:31" ht="15.75" x14ac:dyDescent="0.3">
      <c r="AE12164" s="71"/>
    </row>
    <row r="12165" spans="31:31" ht="15.75" x14ac:dyDescent="0.3">
      <c r="AE12165" s="71"/>
    </row>
    <row r="12166" spans="31:31" ht="15.75" x14ac:dyDescent="0.3">
      <c r="AE12166" s="71"/>
    </row>
    <row r="12167" spans="31:31" ht="15.75" x14ac:dyDescent="0.3">
      <c r="AE12167" s="71"/>
    </row>
    <row r="12168" spans="31:31" ht="15.75" x14ac:dyDescent="0.3">
      <c r="AE12168" s="71"/>
    </row>
    <row r="12169" spans="31:31" ht="15.75" x14ac:dyDescent="0.3">
      <c r="AE12169" s="71"/>
    </row>
    <row r="12170" spans="31:31" ht="15.75" x14ac:dyDescent="0.3">
      <c r="AE12170" s="71"/>
    </row>
    <row r="12171" spans="31:31" ht="15.75" x14ac:dyDescent="0.3">
      <c r="AE12171" s="71"/>
    </row>
    <row r="12172" spans="31:31" ht="15.75" x14ac:dyDescent="0.3">
      <c r="AE12172" s="71"/>
    </row>
    <row r="12173" spans="31:31" ht="15.75" x14ac:dyDescent="0.3">
      <c r="AE12173" s="71"/>
    </row>
    <row r="12174" spans="31:31" ht="15.75" x14ac:dyDescent="0.3">
      <c r="AE12174" s="71"/>
    </row>
    <row r="12175" spans="31:31" ht="15.75" x14ac:dyDescent="0.3">
      <c r="AE12175" s="71"/>
    </row>
    <row r="12176" spans="31:31" ht="15.75" x14ac:dyDescent="0.3">
      <c r="AE12176" s="71"/>
    </row>
    <row r="12177" spans="31:31" ht="15.75" x14ac:dyDescent="0.3">
      <c r="AE12177" s="71"/>
    </row>
    <row r="12178" spans="31:31" ht="15.75" x14ac:dyDescent="0.3">
      <c r="AE12178" s="71"/>
    </row>
    <row r="12179" spans="31:31" ht="15.75" x14ac:dyDescent="0.3">
      <c r="AE12179" s="71"/>
    </row>
    <row r="12180" spans="31:31" ht="15.75" x14ac:dyDescent="0.3">
      <c r="AE12180" s="71"/>
    </row>
    <row r="12181" spans="31:31" ht="15.75" x14ac:dyDescent="0.3">
      <c r="AE12181" s="71"/>
    </row>
    <row r="12182" spans="31:31" ht="15.75" x14ac:dyDescent="0.3">
      <c r="AE12182" s="71"/>
    </row>
    <row r="12183" spans="31:31" ht="15.75" x14ac:dyDescent="0.3">
      <c r="AE12183" s="71"/>
    </row>
    <row r="12184" spans="31:31" ht="15.75" x14ac:dyDescent="0.3">
      <c r="AE12184" s="71"/>
    </row>
    <row r="12185" spans="31:31" ht="15.75" x14ac:dyDescent="0.3">
      <c r="AE12185" s="71"/>
    </row>
    <row r="12186" spans="31:31" ht="15.75" x14ac:dyDescent="0.3">
      <c r="AE12186" s="71"/>
    </row>
    <row r="12187" spans="31:31" ht="15.75" x14ac:dyDescent="0.3">
      <c r="AE12187" s="71"/>
    </row>
    <row r="12188" spans="31:31" ht="15.75" x14ac:dyDescent="0.3">
      <c r="AE12188" s="71"/>
    </row>
    <row r="12189" spans="31:31" ht="15.75" x14ac:dyDescent="0.3">
      <c r="AE12189" s="71"/>
    </row>
    <row r="12190" spans="31:31" ht="15.75" x14ac:dyDescent="0.3">
      <c r="AE12190" s="71"/>
    </row>
    <row r="12191" spans="31:31" ht="15.75" x14ac:dyDescent="0.3">
      <c r="AE12191" s="71"/>
    </row>
    <row r="12192" spans="31:31" ht="15.75" x14ac:dyDescent="0.3">
      <c r="AE12192" s="71"/>
    </row>
    <row r="12193" spans="31:31" ht="15.75" x14ac:dyDescent="0.3">
      <c r="AE12193" s="71"/>
    </row>
    <row r="12194" spans="31:31" ht="15.75" x14ac:dyDescent="0.3">
      <c r="AE12194" s="71"/>
    </row>
    <row r="12195" spans="31:31" ht="15.75" x14ac:dyDescent="0.3">
      <c r="AE12195" s="71"/>
    </row>
    <row r="12196" spans="31:31" ht="15.75" x14ac:dyDescent="0.3">
      <c r="AE12196" s="71"/>
    </row>
    <row r="12197" spans="31:31" ht="15.75" x14ac:dyDescent="0.3">
      <c r="AE12197" s="71"/>
    </row>
    <row r="12198" spans="31:31" ht="15.75" x14ac:dyDescent="0.3">
      <c r="AE12198" s="71"/>
    </row>
    <row r="12199" spans="31:31" ht="15.75" x14ac:dyDescent="0.3">
      <c r="AE12199" s="71"/>
    </row>
    <row r="12200" spans="31:31" ht="15.75" x14ac:dyDescent="0.3">
      <c r="AE12200" s="71"/>
    </row>
    <row r="12201" spans="31:31" ht="15.75" x14ac:dyDescent="0.3">
      <c r="AE12201" s="71"/>
    </row>
    <row r="12202" spans="31:31" ht="15.75" x14ac:dyDescent="0.3">
      <c r="AE12202" s="71"/>
    </row>
    <row r="12203" spans="31:31" ht="15.75" x14ac:dyDescent="0.3">
      <c r="AE12203" s="71"/>
    </row>
    <row r="12204" spans="31:31" ht="15.75" x14ac:dyDescent="0.3">
      <c r="AE12204" s="71"/>
    </row>
    <row r="12205" spans="31:31" ht="15.75" x14ac:dyDescent="0.3">
      <c r="AE12205" s="71"/>
    </row>
    <row r="12206" spans="31:31" ht="15.75" x14ac:dyDescent="0.3">
      <c r="AE12206" s="71"/>
    </row>
    <row r="12207" spans="31:31" ht="15.75" x14ac:dyDescent="0.3">
      <c r="AE12207" s="71"/>
    </row>
    <row r="12208" spans="31:31" ht="15.75" x14ac:dyDescent="0.3">
      <c r="AE12208" s="71"/>
    </row>
    <row r="12209" spans="31:31" ht="15.75" x14ac:dyDescent="0.3">
      <c r="AE12209" s="71"/>
    </row>
    <row r="12210" spans="31:31" ht="15.75" x14ac:dyDescent="0.3">
      <c r="AE12210" s="71"/>
    </row>
    <row r="12211" spans="31:31" ht="15.75" x14ac:dyDescent="0.3">
      <c r="AE12211" s="71"/>
    </row>
    <row r="12212" spans="31:31" ht="15.75" x14ac:dyDescent="0.3">
      <c r="AE12212" s="71"/>
    </row>
    <row r="12213" spans="31:31" ht="15.75" x14ac:dyDescent="0.3">
      <c r="AE12213" s="71"/>
    </row>
    <row r="12214" spans="31:31" ht="15.75" x14ac:dyDescent="0.3">
      <c r="AE12214" s="71"/>
    </row>
    <row r="12215" spans="31:31" ht="15.75" x14ac:dyDescent="0.3">
      <c r="AE12215" s="71"/>
    </row>
    <row r="12216" spans="31:31" ht="15.75" x14ac:dyDescent="0.3">
      <c r="AE12216" s="71"/>
    </row>
    <row r="12217" spans="31:31" ht="15.75" x14ac:dyDescent="0.3">
      <c r="AE12217" s="71"/>
    </row>
    <row r="12218" spans="31:31" ht="15.75" x14ac:dyDescent="0.3">
      <c r="AE12218" s="71"/>
    </row>
    <row r="12219" spans="31:31" ht="15.75" x14ac:dyDescent="0.3">
      <c r="AE12219" s="71"/>
    </row>
    <row r="12220" spans="31:31" ht="15.75" x14ac:dyDescent="0.3">
      <c r="AE12220" s="71"/>
    </row>
    <row r="12221" spans="31:31" ht="15.75" x14ac:dyDescent="0.3">
      <c r="AE12221" s="71"/>
    </row>
    <row r="12222" spans="31:31" ht="15.75" x14ac:dyDescent="0.3">
      <c r="AE12222" s="71"/>
    </row>
    <row r="12223" spans="31:31" ht="15.75" x14ac:dyDescent="0.3">
      <c r="AE12223" s="71"/>
    </row>
    <row r="12224" spans="31:31" ht="15.75" x14ac:dyDescent="0.3">
      <c r="AE12224" s="71"/>
    </row>
    <row r="12225" spans="31:31" ht="15.75" x14ac:dyDescent="0.3">
      <c r="AE12225" s="71"/>
    </row>
    <row r="12226" spans="31:31" ht="15.75" x14ac:dyDescent="0.3">
      <c r="AE12226" s="71"/>
    </row>
    <row r="12227" spans="31:31" ht="15.75" x14ac:dyDescent="0.3">
      <c r="AE12227" s="71"/>
    </row>
    <row r="12228" spans="31:31" ht="15.75" x14ac:dyDescent="0.3">
      <c r="AE12228" s="71"/>
    </row>
    <row r="12229" spans="31:31" ht="15.75" x14ac:dyDescent="0.3">
      <c r="AE12229" s="71"/>
    </row>
    <row r="12230" spans="31:31" ht="15.75" x14ac:dyDescent="0.3">
      <c r="AE12230" s="71"/>
    </row>
    <row r="12231" spans="31:31" ht="15.75" x14ac:dyDescent="0.3">
      <c r="AE12231" s="71"/>
    </row>
    <row r="12232" spans="31:31" ht="15.75" x14ac:dyDescent="0.3">
      <c r="AE12232" s="71"/>
    </row>
    <row r="12233" spans="31:31" ht="15.75" x14ac:dyDescent="0.3">
      <c r="AE12233" s="71"/>
    </row>
    <row r="12234" spans="31:31" ht="15.75" x14ac:dyDescent="0.3">
      <c r="AE12234" s="71"/>
    </row>
    <row r="12235" spans="31:31" ht="15.75" x14ac:dyDescent="0.3">
      <c r="AE12235" s="71"/>
    </row>
    <row r="12236" spans="31:31" ht="15.75" x14ac:dyDescent="0.3">
      <c r="AE12236" s="71"/>
    </row>
    <row r="12237" spans="31:31" ht="15.75" x14ac:dyDescent="0.3">
      <c r="AE12237" s="71"/>
    </row>
    <row r="12238" spans="31:31" ht="15.75" x14ac:dyDescent="0.3">
      <c r="AE12238" s="71"/>
    </row>
    <row r="12239" spans="31:31" ht="15.75" x14ac:dyDescent="0.3">
      <c r="AE12239" s="71"/>
    </row>
    <row r="12240" spans="31:31" ht="15.75" x14ac:dyDescent="0.3">
      <c r="AE12240" s="71"/>
    </row>
    <row r="12241" spans="31:31" ht="15.75" x14ac:dyDescent="0.3">
      <c r="AE12241" s="71"/>
    </row>
    <row r="12242" spans="31:31" ht="15.75" x14ac:dyDescent="0.3">
      <c r="AE12242" s="71"/>
    </row>
    <row r="12243" spans="31:31" ht="15.75" x14ac:dyDescent="0.3">
      <c r="AE12243" s="71"/>
    </row>
    <row r="12244" spans="31:31" ht="15.75" x14ac:dyDescent="0.3">
      <c r="AE12244" s="71"/>
    </row>
    <row r="12245" spans="31:31" ht="15.75" x14ac:dyDescent="0.3">
      <c r="AE12245" s="71"/>
    </row>
    <row r="12246" spans="31:31" ht="15.75" x14ac:dyDescent="0.3">
      <c r="AE12246" s="71"/>
    </row>
    <row r="12247" spans="31:31" ht="15.75" x14ac:dyDescent="0.3">
      <c r="AE12247" s="71"/>
    </row>
    <row r="12248" spans="31:31" ht="15.75" x14ac:dyDescent="0.3">
      <c r="AE12248" s="71"/>
    </row>
    <row r="12249" spans="31:31" ht="15.75" x14ac:dyDescent="0.3">
      <c r="AE12249" s="71"/>
    </row>
    <row r="12250" spans="31:31" ht="15.75" x14ac:dyDescent="0.3">
      <c r="AE12250" s="71"/>
    </row>
    <row r="12251" spans="31:31" ht="15.75" x14ac:dyDescent="0.3">
      <c r="AE12251" s="71"/>
    </row>
    <row r="12252" spans="31:31" ht="15.75" x14ac:dyDescent="0.3">
      <c r="AE12252" s="71"/>
    </row>
    <row r="12253" spans="31:31" ht="15.75" x14ac:dyDescent="0.3">
      <c r="AE12253" s="71"/>
    </row>
    <row r="12254" spans="31:31" ht="15.75" x14ac:dyDescent="0.3">
      <c r="AE12254" s="71"/>
    </row>
    <row r="12255" spans="31:31" ht="15.75" x14ac:dyDescent="0.3">
      <c r="AE12255" s="71"/>
    </row>
    <row r="12256" spans="31:31" ht="15.75" x14ac:dyDescent="0.3">
      <c r="AE12256" s="71"/>
    </row>
    <row r="12257" spans="31:31" ht="15.75" x14ac:dyDescent="0.3">
      <c r="AE12257" s="71"/>
    </row>
    <row r="12258" spans="31:31" ht="15.75" x14ac:dyDescent="0.3">
      <c r="AE12258" s="71"/>
    </row>
    <row r="12259" spans="31:31" ht="15.75" x14ac:dyDescent="0.3">
      <c r="AE12259" s="71"/>
    </row>
    <row r="12260" spans="31:31" ht="15.75" x14ac:dyDescent="0.3">
      <c r="AE12260" s="71"/>
    </row>
    <row r="12261" spans="31:31" ht="15.75" x14ac:dyDescent="0.3">
      <c r="AE12261" s="71"/>
    </row>
    <row r="12262" spans="31:31" ht="15.75" x14ac:dyDescent="0.3">
      <c r="AE12262" s="71"/>
    </row>
    <row r="12263" spans="31:31" ht="15.75" x14ac:dyDescent="0.3">
      <c r="AE12263" s="71"/>
    </row>
    <row r="12264" spans="31:31" ht="15.75" x14ac:dyDescent="0.3">
      <c r="AE12264" s="71"/>
    </row>
    <row r="12265" spans="31:31" ht="15.75" x14ac:dyDescent="0.3">
      <c r="AE12265" s="71"/>
    </row>
    <row r="12266" spans="31:31" ht="15.75" x14ac:dyDescent="0.3">
      <c r="AE12266" s="71"/>
    </row>
    <row r="12267" spans="31:31" ht="15.75" x14ac:dyDescent="0.3">
      <c r="AE12267" s="71"/>
    </row>
    <row r="12268" spans="31:31" ht="15.75" x14ac:dyDescent="0.3">
      <c r="AE12268" s="71"/>
    </row>
    <row r="12269" spans="31:31" ht="15.75" x14ac:dyDescent="0.3">
      <c r="AE12269" s="71"/>
    </row>
    <row r="12270" spans="31:31" ht="15.75" x14ac:dyDescent="0.3">
      <c r="AE12270" s="71"/>
    </row>
    <row r="12271" spans="31:31" ht="15.75" x14ac:dyDescent="0.3">
      <c r="AE12271" s="71"/>
    </row>
    <row r="12272" spans="31:31" ht="15.75" x14ac:dyDescent="0.3">
      <c r="AE12272" s="71"/>
    </row>
    <row r="12273" spans="31:31" ht="15.75" x14ac:dyDescent="0.3">
      <c r="AE12273" s="71"/>
    </row>
    <row r="12274" spans="31:31" ht="15.75" x14ac:dyDescent="0.3">
      <c r="AE12274" s="71"/>
    </row>
    <row r="12275" spans="31:31" ht="15.75" x14ac:dyDescent="0.3">
      <c r="AE12275" s="71"/>
    </row>
    <row r="12276" spans="31:31" ht="15.75" x14ac:dyDescent="0.3">
      <c r="AE12276" s="71"/>
    </row>
    <row r="12277" spans="31:31" ht="15.75" x14ac:dyDescent="0.3">
      <c r="AE12277" s="71"/>
    </row>
    <row r="12278" spans="31:31" ht="15.75" x14ac:dyDescent="0.3">
      <c r="AE12278" s="71"/>
    </row>
    <row r="12279" spans="31:31" ht="15.75" x14ac:dyDescent="0.3">
      <c r="AE12279" s="71"/>
    </row>
    <row r="12280" spans="31:31" ht="15.75" x14ac:dyDescent="0.3">
      <c r="AE12280" s="71"/>
    </row>
    <row r="12281" spans="31:31" ht="15.75" x14ac:dyDescent="0.3">
      <c r="AE12281" s="71"/>
    </row>
    <row r="12282" spans="31:31" ht="15.75" x14ac:dyDescent="0.3">
      <c r="AE12282" s="71"/>
    </row>
    <row r="12283" spans="31:31" ht="15.75" x14ac:dyDescent="0.3">
      <c r="AE12283" s="71"/>
    </row>
    <row r="12284" spans="31:31" ht="15.75" x14ac:dyDescent="0.3">
      <c r="AE12284" s="71"/>
    </row>
    <row r="12285" spans="31:31" ht="15.75" x14ac:dyDescent="0.3">
      <c r="AE12285" s="71"/>
    </row>
    <row r="12286" spans="31:31" ht="15.75" x14ac:dyDescent="0.3">
      <c r="AE12286" s="71"/>
    </row>
    <row r="12287" spans="31:31" ht="15.75" x14ac:dyDescent="0.3">
      <c r="AE12287" s="71"/>
    </row>
    <row r="12288" spans="31:31" ht="15.75" x14ac:dyDescent="0.3">
      <c r="AE12288" s="71"/>
    </row>
    <row r="12289" spans="31:31" ht="15.75" x14ac:dyDescent="0.3">
      <c r="AE12289" s="71"/>
    </row>
    <row r="12290" spans="31:31" ht="15.75" x14ac:dyDescent="0.3">
      <c r="AE12290" s="71"/>
    </row>
    <row r="12291" spans="31:31" ht="15.75" x14ac:dyDescent="0.3">
      <c r="AE12291" s="71"/>
    </row>
    <row r="12292" spans="31:31" ht="15.75" x14ac:dyDescent="0.3">
      <c r="AE12292" s="71"/>
    </row>
    <row r="12293" spans="31:31" ht="15.75" x14ac:dyDescent="0.3">
      <c r="AE12293" s="71"/>
    </row>
    <row r="12294" spans="31:31" ht="15.75" x14ac:dyDescent="0.3">
      <c r="AE12294" s="71"/>
    </row>
    <row r="12295" spans="31:31" ht="15.75" x14ac:dyDescent="0.3">
      <c r="AE12295" s="71"/>
    </row>
    <row r="12296" spans="31:31" ht="15.75" x14ac:dyDescent="0.3">
      <c r="AE12296" s="71"/>
    </row>
    <row r="12297" spans="31:31" ht="15.75" x14ac:dyDescent="0.3">
      <c r="AE12297" s="71"/>
    </row>
    <row r="12298" spans="31:31" ht="15.75" x14ac:dyDescent="0.3">
      <c r="AE12298" s="71"/>
    </row>
    <row r="12299" spans="31:31" ht="15.75" x14ac:dyDescent="0.3">
      <c r="AE12299" s="71"/>
    </row>
    <row r="12300" spans="31:31" ht="15.75" x14ac:dyDescent="0.3">
      <c r="AE12300" s="71"/>
    </row>
    <row r="12301" spans="31:31" ht="15.75" x14ac:dyDescent="0.3">
      <c r="AE12301" s="71"/>
    </row>
    <row r="12302" spans="31:31" ht="15.75" x14ac:dyDescent="0.3">
      <c r="AE12302" s="71"/>
    </row>
    <row r="12303" spans="31:31" ht="15.75" x14ac:dyDescent="0.3">
      <c r="AE12303" s="71"/>
    </row>
    <row r="12304" spans="31:31" ht="15.75" x14ac:dyDescent="0.3">
      <c r="AE12304" s="71"/>
    </row>
    <row r="12305" spans="31:31" ht="15.75" x14ac:dyDescent="0.3">
      <c r="AE12305" s="71"/>
    </row>
    <row r="12306" spans="31:31" ht="15.75" x14ac:dyDescent="0.3">
      <c r="AE12306" s="71"/>
    </row>
    <row r="12307" spans="31:31" ht="15.75" x14ac:dyDescent="0.3">
      <c r="AE12307" s="71"/>
    </row>
    <row r="12308" spans="31:31" ht="15.75" x14ac:dyDescent="0.3">
      <c r="AE12308" s="71"/>
    </row>
    <row r="12309" spans="31:31" ht="15.75" x14ac:dyDescent="0.3">
      <c r="AE12309" s="71"/>
    </row>
    <row r="12310" spans="31:31" ht="15.75" x14ac:dyDescent="0.3">
      <c r="AE12310" s="71"/>
    </row>
    <row r="12311" spans="31:31" ht="15.75" x14ac:dyDescent="0.3">
      <c r="AE12311" s="71"/>
    </row>
    <row r="12312" spans="31:31" ht="15.75" x14ac:dyDescent="0.3">
      <c r="AE12312" s="71"/>
    </row>
    <row r="12313" spans="31:31" ht="15.75" x14ac:dyDescent="0.3">
      <c r="AE12313" s="71"/>
    </row>
    <row r="12314" spans="31:31" ht="15.75" x14ac:dyDescent="0.3">
      <c r="AE12314" s="71"/>
    </row>
    <row r="12315" spans="31:31" ht="15.75" x14ac:dyDescent="0.3">
      <c r="AE12315" s="71"/>
    </row>
    <row r="12316" spans="31:31" ht="15.75" x14ac:dyDescent="0.3">
      <c r="AE12316" s="71"/>
    </row>
    <row r="12317" spans="31:31" ht="15.75" x14ac:dyDescent="0.3">
      <c r="AE12317" s="71"/>
    </row>
    <row r="12318" spans="31:31" ht="15.75" x14ac:dyDescent="0.3">
      <c r="AE12318" s="71"/>
    </row>
    <row r="12319" spans="31:31" ht="15.75" x14ac:dyDescent="0.3">
      <c r="AE12319" s="71"/>
    </row>
    <row r="12320" spans="31:31" ht="15.75" x14ac:dyDescent="0.3">
      <c r="AE12320" s="71"/>
    </row>
    <row r="12321" spans="31:31" ht="15.75" x14ac:dyDescent="0.3">
      <c r="AE12321" s="71"/>
    </row>
    <row r="12322" spans="31:31" ht="15.75" x14ac:dyDescent="0.3">
      <c r="AE12322" s="71"/>
    </row>
    <row r="12323" spans="31:31" ht="15.75" x14ac:dyDescent="0.3">
      <c r="AE12323" s="71"/>
    </row>
    <row r="12324" spans="31:31" ht="15.75" x14ac:dyDescent="0.3">
      <c r="AE12324" s="71"/>
    </row>
    <row r="12325" spans="31:31" ht="15.75" x14ac:dyDescent="0.3">
      <c r="AE12325" s="71"/>
    </row>
    <row r="12326" spans="31:31" ht="15.75" x14ac:dyDescent="0.3">
      <c r="AE12326" s="71"/>
    </row>
    <row r="12327" spans="31:31" ht="15.75" x14ac:dyDescent="0.3">
      <c r="AE12327" s="71"/>
    </row>
    <row r="12328" spans="31:31" ht="15.75" x14ac:dyDescent="0.3">
      <c r="AE12328" s="71"/>
    </row>
    <row r="12329" spans="31:31" ht="15.75" x14ac:dyDescent="0.3">
      <c r="AE12329" s="71"/>
    </row>
    <row r="12330" spans="31:31" ht="15.75" x14ac:dyDescent="0.3">
      <c r="AE12330" s="71"/>
    </row>
    <row r="12331" spans="31:31" ht="15.75" x14ac:dyDescent="0.3">
      <c r="AE12331" s="71"/>
    </row>
    <row r="12332" spans="31:31" ht="15.75" x14ac:dyDescent="0.3">
      <c r="AE12332" s="71"/>
    </row>
    <row r="12333" spans="31:31" ht="15.75" x14ac:dyDescent="0.3">
      <c r="AE12333" s="71"/>
    </row>
    <row r="12334" spans="31:31" ht="15.75" x14ac:dyDescent="0.3">
      <c r="AE12334" s="71"/>
    </row>
    <row r="12335" spans="31:31" ht="15.75" x14ac:dyDescent="0.3">
      <c r="AE12335" s="71"/>
    </row>
    <row r="12336" spans="31:31" ht="15.75" x14ac:dyDescent="0.3">
      <c r="AE12336" s="71"/>
    </row>
    <row r="12337" spans="31:31" ht="15.75" x14ac:dyDescent="0.3">
      <c r="AE12337" s="71"/>
    </row>
    <row r="12338" spans="31:31" ht="15.75" x14ac:dyDescent="0.3">
      <c r="AE12338" s="71"/>
    </row>
    <row r="12339" spans="31:31" ht="15.75" x14ac:dyDescent="0.3">
      <c r="AE12339" s="71"/>
    </row>
    <row r="12340" spans="31:31" ht="15.75" x14ac:dyDescent="0.3">
      <c r="AE12340" s="71"/>
    </row>
    <row r="12341" spans="31:31" ht="15.75" x14ac:dyDescent="0.3">
      <c r="AE12341" s="71"/>
    </row>
    <row r="12342" spans="31:31" ht="15.75" x14ac:dyDescent="0.3">
      <c r="AE12342" s="71"/>
    </row>
    <row r="12343" spans="31:31" ht="15.75" x14ac:dyDescent="0.3">
      <c r="AE12343" s="71"/>
    </row>
    <row r="12344" spans="31:31" ht="15.75" x14ac:dyDescent="0.3">
      <c r="AE12344" s="71"/>
    </row>
    <row r="12345" spans="31:31" ht="15.75" x14ac:dyDescent="0.3">
      <c r="AE12345" s="71"/>
    </row>
    <row r="12346" spans="31:31" ht="15.75" x14ac:dyDescent="0.3">
      <c r="AE12346" s="71"/>
    </row>
    <row r="12347" spans="31:31" ht="15.75" x14ac:dyDescent="0.3">
      <c r="AE12347" s="71"/>
    </row>
    <row r="12348" spans="31:31" ht="15.75" x14ac:dyDescent="0.3">
      <c r="AE12348" s="71"/>
    </row>
    <row r="12349" spans="31:31" ht="15.75" x14ac:dyDescent="0.3">
      <c r="AE12349" s="71"/>
    </row>
    <row r="12350" spans="31:31" ht="15.75" x14ac:dyDescent="0.3">
      <c r="AE12350" s="71"/>
    </row>
    <row r="12351" spans="31:31" ht="15.75" x14ac:dyDescent="0.3">
      <c r="AE12351" s="71"/>
    </row>
    <row r="12352" spans="31:31" ht="15.75" x14ac:dyDescent="0.3">
      <c r="AE12352" s="71"/>
    </row>
    <row r="12353" spans="31:31" ht="15.75" x14ac:dyDescent="0.3">
      <c r="AE12353" s="71"/>
    </row>
    <row r="12354" spans="31:31" ht="15.75" x14ac:dyDescent="0.3">
      <c r="AE12354" s="71"/>
    </row>
    <row r="12355" spans="31:31" ht="15.75" x14ac:dyDescent="0.3">
      <c r="AE12355" s="71"/>
    </row>
    <row r="12356" spans="31:31" ht="15.75" x14ac:dyDescent="0.3">
      <c r="AE12356" s="71"/>
    </row>
    <row r="12357" spans="31:31" ht="15.75" x14ac:dyDescent="0.3">
      <c r="AE12357" s="71"/>
    </row>
    <row r="12358" spans="31:31" ht="15.75" x14ac:dyDescent="0.3">
      <c r="AE12358" s="71"/>
    </row>
    <row r="12359" spans="31:31" ht="15.75" x14ac:dyDescent="0.3">
      <c r="AE12359" s="71"/>
    </row>
    <row r="12360" spans="31:31" ht="15.75" x14ac:dyDescent="0.3">
      <c r="AE12360" s="71"/>
    </row>
    <row r="12361" spans="31:31" ht="15.75" x14ac:dyDescent="0.3">
      <c r="AE12361" s="71"/>
    </row>
    <row r="12362" spans="31:31" ht="15.75" x14ac:dyDescent="0.3">
      <c r="AE12362" s="71"/>
    </row>
    <row r="12363" spans="31:31" ht="15.75" x14ac:dyDescent="0.3">
      <c r="AE12363" s="71"/>
    </row>
    <row r="12364" spans="31:31" ht="15.75" x14ac:dyDescent="0.3">
      <c r="AE12364" s="71"/>
    </row>
    <row r="12365" spans="31:31" ht="15.75" x14ac:dyDescent="0.3">
      <c r="AE12365" s="71"/>
    </row>
    <row r="12366" spans="31:31" ht="15.75" x14ac:dyDescent="0.3">
      <c r="AE12366" s="71"/>
    </row>
    <row r="12367" spans="31:31" ht="15.75" x14ac:dyDescent="0.3">
      <c r="AE12367" s="71"/>
    </row>
    <row r="12368" spans="31:31" ht="15.75" x14ac:dyDescent="0.3">
      <c r="AE12368" s="71"/>
    </row>
    <row r="12369" spans="31:31" ht="15.75" x14ac:dyDescent="0.3">
      <c r="AE12369" s="71"/>
    </row>
    <row r="12370" spans="31:31" ht="15.75" x14ac:dyDescent="0.3">
      <c r="AE12370" s="71"/>
    </row>
    <row r="12371" spans="31:31" ht="15.75" x14ac:dyDescent="0.3">
      <c r="AE12371" s="71"/>
    </row>
    <row r="12372" spans="31:31" ht="15.75" x14ac:dyDescent="0.3">
      <c r="AE12372" s="71"/>
    </row>
    <row r="12373" spans="31:31" ht="15.75" x14ac:dyDescent="0.3">
      <c r="AE12373" s="71"/>
    </row>
    <row r="12374" spans="31:31" ht="15.75" x14ac:dyDescent="0.3">
      <c r="AE12374" s="71"/>
    </row>
    <row r="12375" spans="31:31" ht="15.75" x14ac:dyDescent="0.3">
      <c r="AE12375" s="71"/>
    </row>
    <row r="12376" spans="31:31" ht="15.75" x14ac:dyDescent="0.3">
      <c r="AE12376" s="71"/>
    </row>
    <row r="12377" spans="31:31" ht="15.75" x14ac:dyDescent="0.3">
      <c r="AE12377" s="71"/>
    </row>
    <row r="12378" spans="31:31" ht="15.75" x14ac:dyDescent="0.3">
      <c r="AE12378" s="71"/>
    </row>
    <row r="12379" spans="31:31" ht="15.75" x14ac:dyDescent="0.3">
      <c r="AE12379" s="71"/>
    </row>
    <row r="12380" spans="31:31" ht="15.75" x14ac:dyDescent="0.3">
      <c r="AE12380" s="71"/>
    </row>
    <row r="12381" spans="31:31" ht="15.75" x14ac:dyDescent="0.3">
      <c r="AE12381" s="71"/>
    </row>
    <row r="12382" spans="31:31" ht="15.75" x14ac:dyDescent="0.3">
      <c r="AE12382" s="71"/>
    </row>
    <row r="12383" spans="31:31" ht="15.75" x14ac:dyDescent="0.3">
      <c r="AE12383" s="71"/>
    </row>
    <row r="12384" spans="31:31" ht="15.75" x14ac:dyDescent="0.3">
      <c r="AE12384" s="71"/>
    </row>
    <row r="12385" spans="31:31" ht="15.75" x14ac:dyDescent="0.3">
      <c r="AE12385" s="71"/>
    </row>
    <row r="12386" spans="31:31" ht="15.75" x14ac:dyDescent="0.3">
      <c r="AE12386" s="71"/>
    </row>
    <row r="12387" spans="31:31" ht="15.75" x14ac:dyDescent="0.3">
      <c r="AE12387" s="71"/>
    </row>
    <row r="12388" spans="31:31" ht="15.75" x14ac:dyDescent="0.3">
      <c r="AE12388" s="71"/>
    </row>
    <row r="12389" spans="31:31" ht="15.75" x14ac:dyDescent="0.3">
      <c r="AE12389" s="71"/>
    </row>
    <row r="12390" spans="31:31" ht="15.75" x14ac:dyDescent="0.3">
      <c r="AE12390" s="71"/>
    </row>
    <row r="12391" spans="31:31" ht="15.75" x14ac:dyDescent="0.3">
      <c r="AE12391" s="71"/>
    </row>
    <row r="12392" spans="31:31" ht="15.75" x14ac:dyDescent="0.3">
      <c r="AE12392" s="71"/>
    </row>
    <row r="12393" spans="31:31" ht="15.75" x14ac:dyDescent="0.3">
      <c r="AE12393" s="71"/>
    </row>
    <row r="12394" spans="31:31" ht="15.75" x14ac:dyDescent="0.3">
      <c r="AE12394" s="71"/>
    </row>
    <row r="12395" spans="31:31" ht="15.75" x14ac:dyDescent="0.3">
      <c r="AE12395" s="71"/>
    </row>
    <row r="12396" spans="31:31" ht="15.75" x14ac:dyDescent="0.3">
      <c r="AE12396" s="71"/>
    </row>
    <row r="12397" spans="31:31" ht="15.75" x14ac:dyDescent="0.3">
      <c r="AE12397" s="71"/>
    </row>
    <row r="12398" spans="31:31" ht="15.75" x14ac:dyDescent="0.3">
      <c r="AE12398" s="71"/>
    </row>
    <row r="12399" spans="31:31" ht="15.75" x14ac:dyDescent="0.3">
      <c r="AE12399" s="71"/>
    </row>
    <row r="12400" spans="31:31" ht="15.75" x14ac:dyDescent="0.3">
      <c r="AE12400" s="71"/>
    </row>
    <row r="12401" spans="31:31" ht="15.75" x14ac:dyDescent="0.3">
      <c r="AE12401" s="71"/>
    </row>
    <row r="12402" spans="31:31" ht="15.75" x14ac:dyDescent="0.3">
      <c r="AE12402" s="71"/>
    </row>
    <row r="12403" spans="31:31" ht="15.75" x14ac:dyDescent="0.3">
      <c r="AE12403" s="71"/>
    </row>
    <row r="12404" spans="31:31" ht="15.75" x14ac:dyDescent="0.3">
      <c r="AE12404" s="71"/>
    </row>
    <row r="12405" spans="31:31" ht="15.75" x14ac:dyDescent="0.3">
      <c r="AE12405" s="71"/>
    </row>
    <row r="12406" spans="31:31" ht="15.75" x14ac:dyDescent="0.3">
      <c r="AE12406" s="71"/>
    </row>
    <row r="12407" spans="31:31" ht="15.75" x14ac:dyDescent="0.3">
      <c r="AE12407" s="71"/>
    </row>
    <row r="12408" spans="31:31" ht="15.75" x14ac:dyDescent="0.3">
      <c r="AE12408" s="71"/>
    </row>
    <row r="12409" spans="31:31" ht="15.75" x14ac:dyDescent="0.3">
      <c r="AE12409" s="71"/>
    </row>
    <row r="12410" spans="31:31" ht="15.75" x14ac:dyDescent="0.3">
      <c r="AE12410" s="71"/>
    </row>
    <row r="12411" spans="31:31" ht="15.75" x14ac:dyDescent="0.3">
      <c r="AE12411" s="71"/>
    </row>
    <row r="12412" spans="31:31" ht="15.75" x14ac:dyDescent="0.3">
      <c r="AE12412" s="71"/>
    </row>
    <row r="12413" spans="31:31" ht="15.75" x14ac:dyDescent="0.3">
      <c r="AE12413" s="71"/>
    </row>
    <row r="12414" spans="31:31" ht="15.75" x14ac:dyDescent="0.3">
      <c r="AE12414" s="71"/>
    </row>
    <row r="12415" spans="31:31" ht="15.75" x14ac:dyDescent="0.3">
      <c r="AE12415" s="71"/>
    </row>
    <row r="12416" spans="31:31" ht="15.75" x14ac:dyDescent="0.3">
      <c r="AE12416" s="71"/>
    </row>
    <row r="12417" spans="31:31" ht="15.75" x14ac:dyDescent="0.3">
      <c r="AE12417" s="71"/>
    </row>
    <row r="12418" spans="31:31" ht="15.75" x14ac:dyDescent="0.3">
      <c r="AE12418" s="71"/>
    </row>
    <row r="12419" spans="31:31" ht="15.75" x14ac:dyDescent="0.3">
      <c r="AE12419" s="71"/>
    </row>
    <row r="12420" spans="31:31" ht="15.75" x14ac:dyDescent="0.3">
      <c r="AE12420" s="71"/>
    </row>
    <row r="12421" spans="31:31" ht="15.75" x14ac:dyDescent="0.3">
      <c r="AE12421" s="71"/>
    </row>
    <row r="12422" spans="31:31" ht="15.75" x14ac:dyDescent="0.3">
      <c r="AE12422" s="71"/>
    </row>
    <row r="12423" spans="31:31" ht="15.75" x14ac:dyDescent="0.3">
      <c r="AE12423" s="71"/>
    </row>
    <row r="12424" spans="31:31" ht="15.75" x14ac:dyDescent="0.3">
      <c r="AE12424" s="71"/>
    </row>
    <row r="12425" spans="31:31" ht="15.75" x14ac:dyDescent="0.3">
      <c r="AE12425" s="71"/>
    </row>
    <row r="12426" spans="31:31" ht="15.75" x14ac:dyDescent="0.3">
      <c r="AE12426" s="71"/>
    </row>
    <row r="12427" spans="31:31" ht="15.75" x14ac:dyDescent="0.3">
      <c r="AE12427" s="71"/>
    </row>
    <row r="12428" spans="31:31" ht="15.75" x14ac:dyDescent="0.3">
      <c r="AE12428" s="71"/>
    </row>
    <row r="12429" spans="31:31" ht="15.75" x14ac:dyDescent="0.3">
      <c r="AE12429" s="71"/>
    </row>
    <row r="12430" spans="31:31" ht="15.75" x14ac:dyDescent="0.3">
      <c r="AE12430" s="71"/>
    </row>
    <row r="12431" spans="31:31" ht="15.75" x14ac:dyDescent="0.3">
      <c r="AE12431" s="71"/>
    </row>
    <row r="12432" spans="31:31" ht="15.75" x14ac:dyDescent="0.3">
      <c r="AE12432" s="71"/>
    </row>
    <row r="12433" spans="31:31" ht="15.75" x14ac:dyDescent="0.3">
      <c r="AE12433" s="71"/>
    </row>
    <row r="12434" spans="31:31" ht="15.75" x14ac:dyDescent="0.3">
      <c r="AE12434" s="71"/>
    </row>
    <row r="12435" spans="31:31" ht="15.75" x14ac:dyDescent="0.3">
      <c r="AE12435" s="71"/>
    </row>
    <row r="12436" spans="31:31" ht="15.75" x14ac:dyDescent="0.3">
      <c r="AE12436" s="71"/>
    </row>
    <row r="12437" spans="31:31" ht="15.75" x14ac:dyDescent="0.3">
      <c r="AE12437" s="71"/>
    </row>
    <row r="12438" spans="31:31" ht="15.75" x14ac:dyDescent="0.3">
      <c r="AE12438" s="71"/>
    </row>
    <row r="12439" spans="31:31" ht="15.75" x14ac:dyDescent="0.3">
      <c r="AE12439" s="71"/>
    </row>
    <row r="12440" spans="31:31" ht="15.75" x14ac:dyDescent="0.3">
      <c r="AE12440" s="71"/>
    </row>
    <row r="12441" spans="31:31" ht="15.75" x14ac:dyDescent="0.3">
      <c r="AE12441" s="71"/>
    </row>
    <row r="12442" spans="31:31" ht="15.75" x14ac:dyDescent="0.3">
      <c r="AE12442" s="71"/>
    </row>
    <row r="12443" spans="31:31" ht="15.75" x14ac:dyDescent="0.3">
      <c r="AE12443" s="71"/>
    </row>
    <row r="12444" spans="31:31" ht="15.75" x14ac:dyDescent="0.3">
      <c r="AE12444" s="71"/>
    </row>
    <row r="12445" spans="31:31" ht="15.75" x14ac:dyDescent="0.3">
      <c r="AE12445" s="71"/>
    </row>
    <row r="12446" spans="31:31" ht="15.75" x14ac:dyDescent="0.3">
      <c r="AE12446" s="71"/>
    </row>
    <row r="12447" spans="31:31" ht="15.75" x14ac:dyDescent="0.3">
      <c r="AE12447" s="71"/>
    </row>
    <row r="12448" spans="31:31" ht="15.75" x14ac:dyDescent="0.3">
      <c r="AE12448" s="71"/>
    </row>
    <row r="12449" spans="31:31" ht="15.75" x14ac:dyDescent="0.3">
      <c r="AE12449" s="71"/>
    </row>
    <row r="12450" spans="31:31" ht="15.75" x14ac:dyDescent="0.3">
      <c r="AE12450" s="71"/>
    </row>
    <row r="12451" spans="31:31" ht="15.75" x14ac:dyDescent="0.3">
      <c r="AE12451" s="71"/>
    </row>
    <row r="12452" spans="31:31" ht="15.75" x14ac:dyDescent="0.3">
      <c r="AE12452" s="71"/>
    </row>
    <row r="12453" spans="31:31" ht="15.75" x14ac:dyDescent="0.3">
      <c r="AE12453" s="71"/>
    </row>
    <row r="12454" spans="31:31" ht="15.75" x14ac:dyDescent="0.3">
      <c r="AE12454" s="71"/>
    </row>
    <row r="12455" spans="31:31" ht="15.75" x14ac:dyDescent="0.3">
      <c r="AE12455" s="71"/>
    </row>
    <row r="12456" spans="31:31" ht="15.75" x14ac:dyDescent="0.3">
      <c r="AE12456" s="71"/>
    </row>
    <row r="12457" spans="31:31" ht="15.75" x14ac:dyDescent="0.3">
      <c r="AE12457" s="71"/>
    </row>
    <row r="12458" spans="31:31" ht="15.75" x14ac:dyDescent="0.3">
      <c r="AE12458" s="71"/>
    </row>
    <row r="12459" spans="31:31" ht="15.75" x14ac:dyDescent="0.3">
      <c r="AE12459" s="71"/>
    </row>
    <row r="12460" spans="31:31" ht="15.75" x14ac:dyDescent="0.3">
      <c r="AE12460" s="71"/>
    </row>
    <row r="12461" spans="31:31" ht="15.75" x14ac:dyDescent="0.3">
      <c r="AE12461" s="71"/>
    </row>
    <row r="12462" spans="31:31" ht="15.75" x14ac:dyDescent="0.3">
      <c r="AE12462" s="71"/>
    </row>
    <row r="12463" spans="31:31" ht="15.75" x14ac:dyDescent="0.3">
      <c r="AE12463" s="71"/>
    </row>
    <row r="12464" spans="31:31" ht="15.75" x14ac:dyDescent="0.3">
      <c r="AE12464" s="71"/>
    </row>
    <row r="12465" spans="31:31" ht="15.75" x14ac:dyDescent="0.3">
      <c r="AE12465" s="71"/>
    </row>
    <row r="12466" spans="31:31" ht="15.75" x14ac:dyDescent="0.3">
      <c r="AE12466" s="71"/>
    </row>
    <row r="12467" spans="31:31" ht="15.75" x14ac:dyDescent="0.3">
      <c r="AE12467" s="71"/>
    </row>
    <row r="12468" spans="31:31" ht="15.75" x14ac:dyDescent="0.3">
      <c r="AE12468" s="71"/>
    </row>
    <row r="12469" spans="31:31" ht="15.75" x14ac:dyDescent="0.3">
      <c r="AE12469" s="71"/>
    </row>
    <row r="12470" spans="31:31" ht="15.75" x14ac:dyDescent="0.3">
      <c r="AE12470" s="71"/>
    </row>
    <row r="12471" spans="31:31" ht="15.75" x14ac:dyDescent="0.3">
      <c r="AE12471" s="71"/>
    </row>
    <row r="12472" spans="31:31" ht="15.75" x14ac:dyDescent="0.3">
      <c r="AE12472" s="71"/>
    </row>
    <row r="12473" spans="31:31" ht="15.75" x14ac:dyDescent="0.3">
      <c r="AE12473" s="71"/>
    </row>
    <row r="12474" spans="31:31" ht="15.75" x14ac:dyDescent="0.3">
      <c r="AE12474" s="71"/>
    </row>
    <row r="12475" spans="31:31" ht="15.75" x14ac:dyDescent="0.3">
      <c r="AE12475" s="71"/>
    </row>
    <row r="12476" spans="31:31" ht="15.75" x14ac:dyDescent="0.3">
      <c r="AE12476" s="71"/>
    </row>
    <row r="12477" spans="31:31" ht="15.75" x14ac:dyDescent="0.3">
      <c r="AE12477" s="71"/>
    </row>
    <row r="12478" spans="31:31" ht="15.75" x14ac:dyDescent="0.3">
      <c r="AE12478" s="71"/>
    </row>
    <row r="12479" spans="31:31" ht="15.75" x14ac:dyDescent="0.3">
      <c r="AE12479" s="71"/>
    </row>
    <row r="12480" spans="31:31" ht="15.75" x14ac:dyDescent="0.3">
      <c r="AE12480" s="71"/>
    </row>
    <row r="12481" spans="31:31" ht="15.75" x14ac:dyDescent="0.3">
      <c r="AE12481" s="71"/>
    </row>
    <row r="12482" spans="31:31" ht="15.75" x14ac:dyDescent="0.3">
      <c r="AE12482" s="71"/>
    </row>
    <row r="12483" spans="31:31" ht="15.75" x14ac:dyDescent="0.3">
      <c r="AE12483" s="71"/>
    </row>
    <row r="12484" spans="31:31" ht="15.75" x14ac:dyDescent="0.3">
      <c r="AE12484" s="71"/>
    </row>
    <row r="12485" spans="31:31" ht="15.75" x14ac:dyDescent="0.3">
      <c r="AE12485" s="71"/>
    </row>
    <row r="12486" spans="31:31" ht="15.75" x14ac:dyDescent="0.3">
      <c r="AE12486" s="71"/>
    </row>
    <row r="12487" spans="31:31" ht="15.75" x14ac:dyDescent="0.3">
      <c r="AE12487" s="71"/>
    </row>
    <row r="12488" spans="31:31" ht="15.75" x14ac:dyDescent="0.3">
      <c r="AE12488" s="71"/>
    </row>
    <row r="12489" spans="31:31" ht="15.75" x14ac:dyDescent="0.3">
      <c r="AE12489" s="71"/>
    </row>
    <row r="12490" spans="31:31" ht="15.75" x14ac:dyDescent="0.3">
      <c r="AE12490" s="71"/>
    </row>
    <row r="12491" spans="31:31" ht="15.75" x14ac:dyDescent="0.3">
      <c r="AE12491" s="71"/>
    </row>
    <row r="12492" spans="31:31" ht="15.75" x14ac:dyDescent="0.3">
      <c r="AE12492" s="71"/>
    </row>
    <row r="12493" spans="31:31" ht="15.75" x14ac:dyDescent="0.3">
      <c r="AE12493" s="71"/>
    </row>
    <row r="12494" spans="31:31" ht="15.75" x14ac:dyDescent="0.3">
      <c r="AE12494" s="71"/>
    </row>
    <row r="12495" spans="31:31" ht="15.75" x14ac:dyDescent="0.3">
      <c r="AE12495" s="71"/>
    </row>
    <row r="12496" spans="31:31" ht="15.75" x14ac:dyDescent="0.3">
      <c r="AE12496" s="71"/>
    </row>
    <row r="12497" spans="31:31" ht="15.75" x14ac:dyDescent="0.3">
      <c r="AE12497" s="71"/>
    </row>
    <row r="12498" spans="31:31" ht="15.75" x14ac:dyDescent="0.3">
      <c r="AE12498" s="71"/>
    </row>
    <row r="12499" spans="31:31" ht="15.75" x14ac:dyDescent="0.3">
      <c r="AE12499" s="71"/>
    </row>
    <row r="12500" spans="31:31" ht="15.75" x14ac:dyDescent="0.3">
      <c r="AE12500" s="71"/>
    </row>
    <row r="12501" spans="31:31" ht="15.75" x14ac:dyDescent="0.3">
      <c r="AE12501" s="71"/>
    </row>
    <row r="12502" spans="31:31" ht="15.75" x14ac:dyDescent="0.3">
      <c r="AE12502" s="71"/>
    </row>
    <row r="12503" spans="31:31" ht="15.75" x14ac:dyDescent="0.3">
      <c r="AE12503" s="71"/>
    </row>
    <row r="12504" spans="31:31" ht="15.75" x14ac:dyDescent="0.3">
      <c r="AE12504" s="71"/>
    </row>
    <row r="12505" spans="31:31" ht="15.75" x14ac:dyDescent="0.3">
      <c r="AE12505" s="71"/>
    </row>
    <row r="12506" spans="31:31" ht="15.75" x14ac:dyDescent="0.3">
      <c r="AE12506" s="71"/>
    </row>
    <row r="12507" spans="31:31" ht="15.75" x14ac:dyDescent="0.3">
      <c r="AE12507" s="71"/>
    </row>
    <row r="12508" spans="31:31" ht="15.75" x14ac:dyDescent="0.3">
      <c r="AE12508" s="71"/>
    </row>
    <row r="12509" spans="31:31" ht="15.75" x14ac:dyDescent="0.3">
      <c r="AE12509" s="71"/>
    </row>
    <row r="12510" spans="31:31" ht="15.75" x14ac:dyDescent="0.3">
      <c r="AE12510" s="71"/>
    </row>
    <row r="12511" spans="31:31" ht="15.75" x14ac:dyDescent="0.3">
      <c r="AE12511" s="71"/>
    </row>
    <row r="12512" spans="31:31" ht="15.75" x14ac:dyDescent="0.3">
      <c r="AE12512" s="71"/>
    </row>
    <row r="12513" spans="31:31" ht="15.75" x14ac:dyDescent="0.3">
      <c r="AE12513" s="71"/>
    </row>
    <row r="12514" spans="31:31" ht="15.75" x14ac:dyDescent="0.3">
      <c r="AE12514" s="71"/>
    </row>
    <row r="12515" spans="31:31" ht="15.75" x14ac:dyDescent="0.3">
      <c r="AE12515" s="71"/>
    </row>
    <row r="12516" spans="31:31" ht="15.75" x14ac:dyDescent="0.3">
      <c r="AE12516" s="71"/>
    </row>
    <row r="12517" spans="31:31" ht="15.75" x14ac:dyDescent="0.3">
      <c r="AE12517" s="71"/>
    </row>
    <row r="12518" spans="31:31" ht="15.75" x14ac:dyDescent="0.3">
      <c r="AE12518" s="71"/>
    </row>
    <row r="12519" spans="31:31" ht="15.75" x14ac:dyDescent="0.3">
      <c r="AE12519" s="71"/>
    </row>
    <row r="12520" spans="31:31" ht="15.75" x14ac:dyDescent="0.3">
      <c r="AE12520" s="71"/>
    </row>
    <row r="12521" spans="31:31" ht="15.75" x14ac:dyDescent="0.3">
      <c r="AE12521" s="71"/>
    </row>
    <row r="12522" spans="31:31" ht="15.75" x14ac:dyDescent="0.3">
      <c r="AE12522" s="71"/>
    </row>
    <row r="12523" spans="31:31" ht="15.75" x14ac:dyDescent="0.3">
      <c r="AE12523" s="71"/>
    </row>
    <row r="12524" spans="31:31" ht="15.75" x14ac:dyDescent="0.3">
      <c r="AE12524" s="71"/>
    </row>
    <row r="12525" spans="31:31" ht="15.75" x14ac:dyDescent="0.3">
      <c r="AE12525" s="71"/>
    </row>
    <row r="12526" spans="31:31" ht="15.75" x14ac:dyDescent="0.3">
      <c r="AE12526" s="71"/>
    </row>
    <row r="12527" spans="31:31" ht="15.75" x14ac:dyDescent="0.3">
      <c r="AE12527" s="71"/>
    </row>
    <row r="12528" spans="31:31" ht="15.75" x14ac:dyDescent="0.3">
      <c r="AE12528" s="71"/>
    </row>
    <row r="12529" spans="31:31" ht="15.75" x14ac:dyDescent="0.3">
      <c r="AE12529" s="71"/>
    </row>
    <row r="12530" spans="31:31" ht="15.75" x14ac:dyDescent="0.3">
      <c r="AE12530" s="71"/>
    </row>
    <row r="12531" spans="31:31" ht="15.75" x14ac:dyDescent="0.3">
      <c r="AE12531" s="71"/>
    </row>
    <row r="12532" spans="31:31" ht="15.75" x14ac:dyDescent="0.3">
      <c r="AE12532" s="71"/>
    </row>
    <row r="12533" spans="31:31" ht="15.75" x14ac:dyDescent="0.3">
      <c r="AE12533" s="71"/>
    </row>
    <row r="12534" spans="31:31" ht="15.75" x14ac:dyDescent="0.3">
      <c r="AE12534" s="71"/>
    </row>
    <row r="12535" spans="31:31" ht="15.75" x14ac:dyDescent="0.3">
      <c r="AE12535" s="71"/>
    </row>
    <row r="12536" spans="31:31" ht="15.75" x14ac:dyDescent="0.3">
      <c r="AE12536" s="71"/>
    </row>
    <row r="12537" spans="31:31" ht="15.75" x14ac:dyDescent="0.3">
      <c r="AE12537" s="71"/>
    </row>
    <row r="12538" spans="31:31" ht="15.75" x14ac:dyDescent="0.3">
      <c r="AE12538" s="71"/>
    </row>
    <row r="12539" spans="31:31" ht="15.75" x14ac:dyDescent="0.3">
      <c r="AE12539" s="71"/>
    </row>
    <row r="12540" spans="31:31" ht="15.75" x14ac:dyDescent="0.3">
      <c r="AE12540" s="71"/>
    </row>
    <row r="12541" spans="31:31" ht="15.75" x14ac:dyDescent="0.3">
      <c r="AE12541" s="71"/>
    </row>
    <row r="12542" spans="31:31" ht="15.75" x14ac:dyDescent="0.3">
      <c r="AE12542" s="71"/>
    </row>
    <row r="12543" spans="31:31" ht="15.75" x14ac:dyDescent="0.3">
      <c r="AE12543" s="71"/>
    </row>
    <row r="12544" spans="31:31" ht="15.75" x14ac:dyDescent="0.3">
      <c r="AE12544" s="71"/>
    </row>
    <row r="12545" spans="31:31" ht="15.75" x14ac:dyDescent="0.3">
      <c r="AE12545" s="71"/>
    </row>
    <row r="12546" spans="31:31" ht="15.75" x14ac:dyDescent="0.3">
      <c r="AE12546" s="71"/>
    </row>
    <row r="12547" spans="31:31" ht="15.75" x14ac:dyDescent="0.3">
      <c r="AE12547" s="71"/>
    </row>
    <row r="12548" spans="31:31" ht="15.75" x14ac:dyDescent="0.3">
      <c r="AE12548" s="71"/>
    </row>
    <row r="12549" spans="31:31" ht="15.75" x14ac:dyDescent="0.3">
      <c r="AE12549" s="71"/>
    </row>
    <row r="12550" spans="31:31" ht="15.75" x14ac:dyDescent="0.3">
      <c r="AE12550" s="71"/>
    </row>
    <row r="12551" spans="31:31" ht="15.75" x14ac:dyDescent="0.3">
      <c r="AE12551" s="71"/>
    </row>
    <row r="12552" spans="31:31" ht="15.75" x14ac:dyDescent="0.3">
      <c r="AE12552" s="71"/>
    </row>
    <row r="12553" spans="31:31" ht="15.75" x14ac:dyDescent="0.3">
      <c r="AE12553" s="71"/>
    </row>
    <row r="12554" spans="31:31" ht="15.75" x14ac:dyDescent="0.3">
      <c r="AE12554" s="71"/>
    </row>
    <row r="12555" spans="31:31" ht="15.75" x14ac:dyDescent="0.3">
      <c r="AE12555" s="71"/>
    </row>
    <row r="12556" spans="31:31" ht="15.75" x14ac:dyDescent="0.3">
      <c r="AE12556" s="71"/>
    </row>
    <row r="12557" spans="31:31" ht="15.75" x14ac:dyDescent="0.3">
      <c r="AE12557" s="71"/>
    </row>
    <row r="12558" spans="31:31" ht="15.75" x14ac:dyDescent="0.3">
      <c r="AE12558" s="71"/>
    </row>
    <row r="12559" spans="31:31" ht="15.75" x14ac:dyDescent="0.3">
      <c r="AE12559" s="71"/>
    </row>
    <row r="12560" spans="31:31" ht="15.75" x14ac:dyDescent="0.3">
      <c r="AE12560" s="71"/>
    </row>
    <row r="12561" spans="31:31" ht="15.75" x14ac:dyDescent="0.3">
      <c r="AE12561" s="71"/>
    </row>
    <row r="12562" spans="31:31" ht="15.75" x14ac:dyDescent="0.3">
      <c r="AE12562" s="71"/>
    </row>
    <row r="12563" spans="31:31" ht="15.75" x14ac:dyDescent="0.3">
      <c r="AE12563" s="71"/>
    </row>
    <row r="12564" spans="31:31" ht="15.75" x14ac:dyDescent="0.3">
      <c r="AE12564" s="71"/>
    </row>
    <row r="12565" spans="31:31" ht="15.75" x14ac:dyDescent="0.3">
      <c r="AE12565" s="71"/>
    </row>
    <row r="12566" spans="31:31" ht="15.75" x14ac:dyDescent="0.3">
      <c r="AE12566" s="71"/>
    </row>
    <row r="12567" spans="31:31" ht="15.75" x14ac:dyDescent="0.3">
      <c r="AE12567" s="71"/>
    </row>
    <row r="12568" spans="31:31" ht="15.75" x14ac:dyDescent="0.3">
      <c r="AE12568" s="71"/>
    </row>
    <row r="12569" spans="31:31" ht="15.75" x14ac:dyDescent="0.3">
      <c r="AE12569" s="71"/>
    </row>
    <row r="12570" spans="31:31" ht="15.75" x14ac:dyDescent="0.3">
      <c r="AE12570" s="71"/>
    </row>
    <row r="12571" spans="31:31" ht="15.75" x14ac:dyDescent="0.3">
      <c r="AE12571" s="71"/>
    </row>
    <row r="12572" spans="31:31" ht="15.75" x14ac:dyDescent="0.3">
      <c r="AE12572" s="71"/>
    </row>
    <row r="12573" spans="31:31" ht="15.75" x14ac:dyDescent="0.3">
      <c r="AE12573" s="71"/>
    </row>
    <row r="12574" spans="31:31" ht="15.75" x14ac:dyDescent="0.3">
      <c r="AE12574" s="71"/>
    </row>
    <row r="12575" spans="31:31" ht="15.75" x14ac:dyDescent="0.3">
      <c r="AE12575" s="71"/>
    </row>
    <row r="12576" spans="31:31" ht="15.75" x14ac:dyDescent="0.3">
      <c r="AE12576" s="71"/>
    </row>
    <row r="12577" spans="31:31" ht="15.75" x14ac:dyDescent="0.3">
      <c r="AE12577" s="71"/>
    </row>
    <row r="12578" spans="31:31" ht="15.75" x14ac:dyDescent="0.3">
      <c r="AE12578" s="71"/>
    </row>
    <row r="12579" spans="31:31" ht="15.75" x14ac:dyDescent="0.3">
      <c r="AE12579" s="71"/>
    </row>
    <row r="12580" spans="31:31" ht="15.75" x14ac:dyDescent="0.3">
      <c r="AE12580" s="71"/>
    </row>
    <row r="12581" spans="31:31" ht="15.75" x14ac:dyDescent="0.3">
      <c r="AE12581" s="71"/>
    </row>
    <row r="12582" spans="31:31" ht="15.75" x14ac:dyDescent="0.3">
      <c r="AE12582" s="71"/>
    </row>
    <row r="12583" spans="31:31" ht="15.75" x14ac:dyDescent="0.3">
      <c r="AE12583" s="71"/>
    </row>
    <row r="12584" spans="31:31" ht="15.75" x14ac:dyDescent="0.3">
      <c r="AE12584" s="71"/>
    </row>
    <row r="12585" spans="31:31" ht="15.75" x14ac:dyDescent="0.3">
      <c r="AE12585" s="71"/>
    </row>
    <row r="12586" spans="31:31" ht="15.75" x14ac:dyDescent="0.3">
      <c r="AE12586" s="71"/>
    </row>
    <row r="12587" spans="31:31" ht="15.75" x14ac:dyDescent="0.3">
      <c r="AE12587" s="71"/>
    </row>
    <row r="12588" spans="31:31" ht="15.75" x14ac:dyDescent="0.3">
      <c r="AE12588" s="71"/>
    </row>
    <row r="12589" spans="31:31" ht="15.75" x14ac:dyDescent="0.3">
      <c r="AE12589" s="71"/>
    </row>
    <row r="12590" spans="31:31" ht="15.75" x14ac:dyDescent="0.3">
      <c r="AE12590" s="71"/>
    </row>
    <row r="12591" spans="31:31" ht="15.75" x14ac:dyDescent="0.3">
      <c r="AE12591" s="71"/>
    </row>
    <row r="12592" spans="31:31" ht="15.75" x14ac:dyDescent="0.3">
      <c r="AE12592" s="71"/>
    </row>
    <row r="12593" spans="31:31" ht="15.75" x14ac:dyDescent="0.3">
      <c r="AE12593" s="71"/>
    </row>
    <row r="12594" spans="31:31" ht="15.75" x14ac:dyDescent="0.3">
      <c r="AE12594" s="71"/>
    </row>
    <row r="12595" spans="31:31" ht="15.75" x14ac:dyDescent="0.3">
      <c r="AE12595" s="71"/>
    </row>
    <row r="12596" spans="31:31" ht="15.75" x14ac:dyDescent="0.3">
      <c r="AE12596" s="71"/>
    </row>
    <row r="12597" spans="31:31" ht="15.75" x14ac:dyDescent="0.3">
      <c r="AE12597" s="71"/>
    </row>
    <row r="12598" spans="31:31" ht="15.75" x14ac:dyDescent="0.3">
      <c r="AE12598" s="71"/>
    </row>
    <row r="12599" spans="31:31" ht="15.75" x14ac:dyDescent="0.3">
      <c r="AE12599" s="71"/>
    </row>
    <row r="12600" spans="31:31" ht="15.75" x14ac:dyDescent="0.3">
      <c r="AE12600" s="71"/>
    </row>
    <row r="12601" spans="31:31" ht="15.75" x14ac:dyDescent="0.3">
      <c r="AE12601" s="71"/>
    </row>
    <row r="12602" spans="31:31" ht="15.75" x14ac:dyDescent="0.3">
      <c r="AE12602" s="71"/>
    </row>
    <row r="12603" spans="31:31" ht="15.75" x14ac:dyDescent="0.3">
      <c r="AE12603" s="71"/>
    </row>
    <row r="12604" spans="31:31" ht="15.75" x14ac:dyDescent="0.3">
      <c r="AE12604" s="71"/>
    </row>
    <row r="12605" spans="31:31" ht="15.75" x14ac:dyDescent="0.3">
      <c r="AE12605" s="71"/>
    </row>
    <row r="12606" spans="31:31" ht="15.75" x14ac:dyDescent="0.3">
      <c r="AE12606" s="71"/>
    </row>
    <row r="12607" spans="31:31" ht="15.75" x14ac:dyDescent="0.3">
      <c r="AE12607" s="71"/>
    </row>
    <row r="12608" spans="31:31" ht="15.75" x14ac:dyDescent="0.3">
      <c r="AE12608" s="71"/>
    </row>
    <row r="12609" spans="31:31" ht="15.75" x14ac:dyDescent="0.3">
      <c r="AE12609" s="71"/>
    </row>
    <row r="12610" spans="31:31" ht="15.75" x14ac:dyDescent="0.3">
      <c r="AE12610" s="71"/>
    </row>
    <row r="12611" spans="31:31" ht="15.75" x14ac:dyDescent="0.3">
      <c r="AE12611" s="71"/>
    </row>
    <row r="12612" spans="31:31" ht="15.75" x14ac:dyDescent="0.3">
      <c r="AE12612" s="71"/>
    </row>
    <row r="12613" spans="31:31" ht="15.75" x14ac:dyDescent="0.3">
      <c r="AE12613" s="71"/>
    </row>
    <row r="12614" spans="31:31" ht="15.75" x14ac:dyDescent="0.3">
      <c r="AE12614" s="71"/>
    </row>
    <row r="12615" spans="31:31" ht="15.75" x14ac:dyDescent="0.3">
      <c r="AE12615" s="71"/>
    </row>
    <row r="12616" spans="31:31" ht="15.75" x14ac:dyDescent="0.3">
      <c r="AE12616" s="71"/>
    </row>
    <row r="12617" spans="31:31" ht="15.75" x14ac:dyDescent="0.3">
      <c r="AE12617" s="71"/>
    </row>
    <row r="12618" spans="31:31" ht="15.75" x14ac:dyDescent="0.3">
      <c r="AE12618" s="71"/>
    </row>
    <row r="12619" spans="31:31" ht="15.75" x14ac:dyDescent="0.3">
      <c r="AE12619" s="71"/>
    </row>
    <row r="12620" spans="31:31" ht="15.75" x14ac:dyDescent="0.3">
      <c r="AE12620" s="71"/>
    </row>
    <row r="12621" spans="31:31" ht="15.75" x14ac:dyDescent="0.3">
      <c r="AE12621" s="71"/>
    </row>
    <row r="12622" spans="31:31" ht="15.75" x14ac:dyDescent="0.3">
      <c r="AE12622" s="71"/>
    </row>
    <row r="12623" spans="31:31" ht="15.75" x14ac:dyDescent="0.3">
      <c r="AE12623" s="71"/>
    </row>
    <row r="12624" spans="31:31" ht="15.75" x14ac:dyDescent="0.3">
      <c r="AE12624" s="71"/>
    </row>
    <row r="12625" spans="31:31" ht="15.75" x14ac:dyDescent="0.3">
      <c r="AE12625" s="71"/>
    </row>
    <row r="12626" spans="31:31" ht="15.75" x14ac:dyDescent="0.3">
      <c r="AE12626" s="71"/>
    </row>
    <row r="12627" spans="31:31" ht="15.75" x14ac:dyDescent="0.3">
      <c r="AE12627" s="71"/>
    </row>
    <row r="12628" spans="31:31" ht="15.75" x14ac:dyDescent="0.3">
      <c r="AE12628" s="71"/>
    </row>
    <row r="12629" spans="31:31" ht="15.75" x14ac:dyDescent="0.3">
      <c r="AE12629" s="71"/>
    </row>
    <row r="12630" spans="31:31" ht="15.75" x14ac:dyDescent="0.3">
      <c r="AE12630" s="71"/>
    </row>
    <row r="12631" spans="31:31" ht="15.75" x14ac:dyDescent="0.3">
      <c r="AE12631" s="71"/>
    </row>
    <row r="12632" spans="31:31" ht="15.75" x14ac:dyDescent="0.3">
      <c r="AE12632" s="71"/>
    </row>
    <row r="12633" spans="31:31" ht="15.75" x14ac:dyDescent="0.3">
      <c r="AE12633" s="71"/>
    </row>
    <row r="12634" spans="31:31" ht="15.75" x14ac:dyDescent="0.3">
      <c r="AE12634" s="71"/>
    </row>
    <row r="12635" spans="31:31" ht="15.75" x14ac:dyDescent="0.3">
      <c r="AE12635" s="71"/>
    </row>
    <row r="12636" spans="31:31" ht="15.75" x14ac:dyDescent="0.3">
      <c r="AE12636" s="71"/>
    </row>
    <row r="12637" spans="31:31" ht="15.75" x14ac:dyDescent="0.3">
      <c r="AE12637" s="71"/>
    </row>
    <row r="12638" spans="31:31" ht="15.75" x14ac:dyDescent="0.3">
      <c r="AE12638" s="71"/>
    </row>
    <row r="12639" spans="31:31" ht="15.75" x14ac:dyDescent="0.3">
      <c r="AE12639" s="71"/>
    </row>
    <row r="12640" spans="31:31" ht="15.75" x14ac:dyDescent="0.3">
      <c r="AE12640" s="71"/>
    </row>
    <row r="12641" spans="31:31" ht="15.75" x14ac:dyDescent="0.3">
      <c r="AE12641" s="71"/>
    </row>
    <row r="12642" spans="31:31" ht="15.75" x14ac:dyDescent="0.3">
      <c r="AE12642" s="71"/>
    </row>
    <row r="12643" spans="31:31" ht="15.75" x14ac:dyDescent="0.3">
      <c r="AE12643" s="71"/>
    </row>
    <row r="12644" spans="31:31" ht="15.75" x14ac:dyDescent="0.3">
      <c r="AE12644" s="71"/>
    </row>
    <row r="12645" spans="31:31" ht="15.75" x14ac:dyDescent="0.3">
      <c r="AE12645" s="71"/>
    </row>
    <row r="12646" spans="31:31" ht="15.75" x14ac:dyDescent="0.3">
      <c r="AE12646" s="71"/>
    </row>
    <row r="12647" spans="31:31" ht="15.75" x14ac:dyDescent="0.3">
      <c r="AE12647" s="71"/>
    </row>
    <row r="12648" spans="31:31" ht="15.75" x14ac:dyDescent="0.3">
      <c r="AE12648" s="71"/>
    </row>
    <row r="12649" spans="31:31" ht="15.75" x14ac:dyDescent="0.3">
      <c r="AE12649" s="71"/>
    </row>
    <row r="12650" spans="31:31" ht="15.75" x14ac:dyDescent="0.3">
      <c r="AE12650" s="71"/>
    </row>
    <row r="12651" spans="31:31" ht="15.75" x14ac:dyDescent="0.3">
      <c r="AE12651" s="71"/>
    </row>
    <row r="12652" spans="31:31" ht="15.75" x14ac:dyDescent="0.3">
      <c r="AE12652" s="71"/>
    </row>
    <row r="12653" spans="31:31" ht="15.75" x14ac:dyDescent="0.3">
      <c r="AE12653" s="71"/>
    </row>
    <row r="12654" spans="31:31" ht="15.75" x14ac:dyDescent="0.3">
      <c r="AE12654" s="71"/>
    </row>
    <row r="12655" spans="31:31" ht="15.75" x14ac:dyDescent="0.3">
      <c r="AE12655" s="71"/>
    </row>
    <row r="12656" spans="31:31" ht="15.75" x14ac:dyDescent="0.3">
      <c r="AE12656" s="71"/>
    </row>
    <row r="12657" spans="31:31" ht="15.75" x14ac:dyDescent="0.3">
      <c r="AE12657" s="71"/>
    </row>
    <row r="12658" spans="31:31" ht="15.75" x14ac:dyDescent="0.3">
      <c r="AE12658" s="71"/>
    </row>
    <row r="12659" spans="31:31" ht="15.75" x14ac:dyDescent="0.3">
      <c r="AE12659" s="71"/>
    </row>
    <row r="12660" spans="31:31" ht="15.75" x14ac:dyDescent="0.3">
      <c r="AE12660" s="71"/>
    </row>
    <row r="12661" spans="31:31" ht="15.75" x14ac:dyDescent="0.3">
      <c r="AE12661" s="71"/>
    </row>
    <row r="12662" spans="31:31" ht="15.75" x14ac:dyDescent="0.3">
      <c r="AE12662" s="71"/>
    </row>
    <row r="12663" spans="31:31" ht="15.75" x14ac:dyDescent="0.3">
      <c r="AE12663" s="71"/>
    </row>
    <row r="12664" spans="31:31" ht="15.75" x14ac:dyDescent="0.3">
      <c r="AE12664" s="71"/>
    </row>
    <row r="12665" spans="31:31" ht="15.75" x14ac:dyDescent="0.3">
      <c r="AE12665" s="71"/>
    </row>
    <row r="12666" spans="31:31" ht="15.75" x14ac:dyDescent="0.3">
      <c r="AE12666" s="71"/>
    </row>
    <row r="12667" spans="31:31" ht="15.75" x14ac:dyDescent="0.3">
      <c r="AE12667" s="71"/>
    </row>
    <row r="12668" spans="31:31" ht="15.75" x14ac:dyDescent="0.3">
      <c r="AE12668" s="71"/>
    </row>
    <row r="12669" spans="31:31" ht="15.75" x14ac:dyDescent="0.3">
      <c r="AE12669" s="71"/>
    </row>
    <row r="12670" spans="31:31" ht="15.75" x14ac:dyDescent="0.3">
      <c r="AE12670" s="71"/>
    </row>
    <row r="12671" spans="31:31" ht="15.75" x14ac:dyDescent="0.3">
      <c r="AE12671" s="71"/>
    </row>
    <row r="12672" spans="31:31" ht="15.75" x14ac:dyDescent="0.3">
      <c r="AE12672" s="71"/>
    </row>
    <row r="12673" spans="31:31" ht="15.75" x14ac:dyDescent="0.3">
      <c r="AE12673" s="71"/>
    </row>
    <row r="12674" spans="31:31" ht="15.75" x14ac:dyDescent="0.3">
      <c r="AE12674" s="71"/>
    </row>
    <row r="12675" spans="31:31" ht="15.75" x14ac:dyDescent="0.3">
      <c r="AE12675" s="71"/>
    </row>
    <row r="12676" spans="31:31" ht="15.75" x14ac:dyDescent="0.3">
      <c r="AE12676" s="71"/>
    </row>
    <row r="12677" spans="31:31" ht="15.75" x14ac:dyDescent="0.3">
      <c r="AE12677" s="71"/>
    </row>
    <row r="12678" spans="31:31" ht="15.75" x14ac:dyDescent="0.3">
      <c r="AE12678" s="71"/>
    </row>
    <row r="12679" spans="31:31" ht="15.75" x14ac:dyDescent="0.3">
      <c r="AE12679" s="71"/>
    </row>
    <row r="12680" spans="31:31" ht="15.75" x14ac:dyDescent="0.3">
      <c r="AE12680" s="71"/>
    </row>
    <row r="12681" spans="31:31" ht="15.75" x14ac:dyDescent="0.3">
      <c r="AE12681" s="71"/>
    </row>
    <row r="12682" spans="31:31" ht="15.75" x14ac:dyDescent="0.3">
      <c r="AE12682" s="71"/>
    </row>
    <row r="12683" spans="31:31" ht="15.75" x14ac:dyDescent="0.3">
      <c r="AE12683" s="71"/>
    </row>
    <row r="12684" spans="31:31" ht="15.75" x14ac:dyDescent="0.3">
      <c r="AE12684" s="71"/>
    </row>
    <row r="12685" spans="31:31" ht="15.75" x14ac:dyDescent="0.3">
      <c r="AE12685" s="71"/>
    </row>
    <row r="12686" spans="31:31" ht="15.75" x14ac:dyDescent="0.3">
      <c r="AE12686" s="71"/>
    </row>
    <row r="12687" spans="31:31" ht="15.75" x14ac:dyDescent="0.3">
      <c r="AE12687" s="71"/>
    </row>
    <row r="12688" spans="31:31" ht="15.75" x14ac:dyDescent="0.3">
      <c r="AE12688" s="71"/>
    </row>
    <row r="12689" spans="31:31" ht="15.75" x14ac:dyDescent="0.3">
      <c r="AE12689" s="71"/>
    </row>
    <row r="12690" spans="31:31" ht="15.75" x14ac:dyDescent="0.3">
      <c r="AE12690" s="71"/>
    </row>
    <row r="12691" spans="31:31" ht="15.75" x14ac:dyDescent="0.3">
      <c r="AE12691" s="71"/>
    </row>
    <row r="12692" spans="31:31" ht="15.75" x14ac:dyDescent="0.3">
      <c r="AE12692" s="71"/>
    </row>
    <row r="12693" spans="31:31" ht="15.75" x14ac:dyDescent="0.3">
      <c r="AE12693" s="71"/>
    </row>
    <row r="12694" spans="31:31" ht="15.75" x14ac:dyDescent="0.3">
      <c r="AE12694" s="71"/>
    </row>
    <row r="12695" spans="31:31" ht="15.75" x14ac:dyDescent="0.3">
      <c r="AE12695" s="71"/>
    </row>
    <row r="12696" spans="31:31" ht="15.75" x14ac:dyDescent="0.3">
      <c r="AE12696" s="71"/>
    </row>
    <row r="12697" spans="31:31" ht="15.75" x14ac:dyDescent="0.3">
      <c r="AE12697" s="71"/>
    </row>
    <row r="12698" spans="31:31" ht="15.75" x14ac:dyDescent="0.3">
      <c r="AE12698" s="71"/>
    </row>
    <row r="12699" spans="31:31" ht="15.75" x14ac:dyDescent="0.3">
      <c r="AE12699" s="71"/>
    </row>
    <row r="12700" spans="31:31" ht="15.75" x14ac:dyDescent="0.3">
      <c r="AE12700" s="71"/>
    </row>
    <row r="12701" spans="31:31" ht="15.75" x14ac:dyDescent="0.3">
      <c r="AE12701" s="71"/>
    </row>
    <row r="12702" spans="31:31" ht="15.75" x14ac:dyDescent="0.3">
      <c r="AE12702" s="71"/>
    </row>
    <row r="12703" spans="31:31" ht="15.75" x14ac:dyDescent="0.3">
      <c r="AE12703" s="71"/>
    </row>
    <row r="12704" spans="31:31" ht="15.75" x14ac:dyDescent="0.3">
      <c r="AE12704" s="71"/>
    </row>
    <row r="12705" spans="31:31" ht="15.75" x14ac:dyDescent="0.3">
      <c r="AE12705" s="71"/>
    </row>
    <row r="12706" spans="31:31" ht="15.75" x14ac:dyDescent="0.3">
      <c r="AE12706" s="71"/>
    </row>
    <row r="12707" spans="31:31" ht="15.75" x14ac:dyDescent="0.3">
      <c r="AE12707" s="71"/>
    </row>
    <row r="12708" spans="31:31" ht="15.75" x14ac:dyDescent="0.3">
      <c r="AE12708" s="71"/>
    </row>
    <row r="12709" spans="31:31" ht="15.75" x14ac:dyDescent="0.3">
      <c r="AE12709" s="71"/>
    </row>
    <row r="12710" spans="31:31" ht="15.75" x14ac:dyDescent="0.3">
      <c r="AE12710" s="71"/>
    </row>
    <row r="12711" spans="31:31" ht="15.75" x14ac:dyDescent="0.3">
      <c r="AE12711" s="71"/>
    </row>
    <row r="12712" spans="31:31" ht="15.75" x14ac:dyDescent="0.3">
      <c r="AE12712" s="71"/>
    </row>
    <row r="12713" spans="31:31" ht="15.75" x14ac:dyDescent="0.3">
      <c r="AE12713" s="71"/>
    </row>
    <row r="12714" spans="31:31" ht="15.75" x14ac:dyDescent="0.3">
      <c r="AE12714" s="71"/>
    </row>
    <row r="12715" spans="31:31" ht="15.75" x14ac:dyDescent="0.3">
      <c r="AE12715" s="71"/>
    </row>
    <row r="12716" spans="31:31" ht="15.75" x14ac:dyDescent="0.3">
      <c r="AE12716" s="71"/>
    </row>
    <row r="12717" spans="31:31" ht="15.75" x14ac:dyDescent="0.3">
      <c r="AE12717" s="71"/>
    </row>
    <row r="12718" spans="31:31" ht="15.75" x14ac:dyDescent="0.3">
      <c r="AE12718" s="71"/>
    </row>
    <row r="12719" spans="31:31" ht="15.75" x14ac:dyDescent="0.3">
      <c r="AE12719" s="71"/>
    </row>
    <row r="12720" spans="31:31" ht="15.75" x14ac:dyDescent="0.3">
      <c r="AE12720" s="71"/>
    </row>
    <row r="12721" spans="31:31" ht="15.75" x14ac:dyDescent="0.3">
      <c r="AE12721" s="71"/>
    </row>
    <row r="12722" spans="31:31" ht="15.75" x14ac:dyDescent="0.3">
      <c r="AE12722" s="71"/>
    </row>
    <row r="12723" spans="31:31" ht="15.75" x14ac:dyDescent="0.3">
      <c r="AE12723" s="71"/>
    </row>
    <row r="12724" spans="31:31" ht="15.75" x14ac:dyDescent="0.3">
      <c r="AE12724" s="71"/>
    </row>
    <row r="12725" spans="31:31" ht="15.75" x14ac:dyDescent="0.3">
      <c r="AE12725" s="71"/>
    </row>
    <row r="12726" spans="31:31" ht="15.75" x14ac:dyDescent="0.3">
      <c r="AE12726" s="71"/>
    </row>
    <row r="12727" spans="31:31" ht="15.75" x14ac:dyDescent="0.3">
      <c r="AE12727" s="71"/>
    </row>
    <row r="12728" spans="31:31" ht="15.75" x14ac:dyDescent="0.3">
      <c r="AE12728" s="71"/>
    </row>
    <row r="12729" spans="31:31" ht="15.75" x14ac:dyDescent="0.3">
      <c r="AE12729" s="71"/>
    </row>
    <row r="12730" spans="31:31" ht="15.75" x14ac:dyDescent="0.3">
      <c r="AE12730" s="71"/>
    </row>
    <row r="12731" spans="31:31" ht="15.75" x14ac:dyDescent="0.3">
      <c r="AE12731" s="71"/>
    </row>
    <row r="12732" spans="31:31" ht="15.75" x14ac:dyDescent="0.3">
      <c r="AE12732" s="71"/>
    </row>
    <row r="12733" spans="31:31" ht="15.75" x14ac:dyDescent="0.3">
      <c r="AE12733" s="71"/>
    </row>
    <row r="12734" spans="31:31" ht="15.75" x14ac:dyDescent="0.3">
      <c r="AE12734" s="71"/>
    </row>
    <row r="12735" spans="31:31" ht="15.75" x14ac:dyDescent="0.3">
      <c r="AE12735" s="71"/>
    </row>
    <row r="12736" spans="31:31" ht="15.75" x14ac:dyDescent="0.3">
      <c r="AE12736" s="71"/>
    </row>
    <row r="12737" spans="31:31" ht="15.75" x14ac:dyDescent="0.3">
      <c r="AE12737" s="71"/>
    </row>
    <row r="12738" spans="31:31" ht="15.75" x14ac:dyDescent="0.3">
      <c r="AE12738" s="71"/>
    </row>
    <row r="12739" spans="31:31" ht="15.75" x14ac:dyDescent="0.3">
      <c r="AE12739" s="71"/>
    </row>
    <row r="12740" spans="31:31" ht="15.75" x14ac:dyDescent="0.3">
      <c r="AE12740" s="71"/>
    </row>
    <row r="12741" spans="31:31" ht="15.75" x14ac:dyDescent="0.3">
      <c r="AE12741" s="71"/>
    </row>
    <row r="12742" spans="31:31" ht="15.75" x14ac:dyDescent="0.3">
      <c r="AE12742" s="71"/>
    </row>
    <row r="12743" spans="31:31" ht="15.75" x14ac:dyDescent="0.3">
      <c r="AE12743" s="71"/>
    </row>
    <row r="12744" spans="31:31" ht="15.75" x14ac:dyDescent="0.3">
      <c r="AE12744" s="71"/>
    </row>
    <row r="12745" spans="31:31" ht="15.75" x14ac:dyDescent="0.3">
      <c r="AE12745" s="71"/>
    </row>
    <row r="12746" spans="31:31" ht="15.75" x14ac:dyDescent="0.3">
      <c r="AE12746" s="71"/>
    </row>
    <row r="12747" spans="31:31" ht="15.75" x14ac:dyDescent="0.3">
      <c r="AE12747" s="71"/>
    </row>
    <row r="12748" spans="31:31" ht="15.75" x14ac:dyDescent="0.3">
      <c r="AE12748" s="71"/>
    </row>
    <row r="12749" spans="31:31" ht="15.75" x14ac:dyDescent="0.3">
      <c r="AE12749" s="71"/>
    </row>
    <row r="12750" spans="31:31" ht="15.75" x14ac:dyDescent="0.3">
      <c r="AE12750" s="71"/>
    </row>
    <row r="12751" spans="31:31" ht="15.75" x14ac:dyDescent="0.3">
      <c r="AE12751" s="71"/>
    </row>
    <row r="12752" spans="31:31" ht="15.75" x14ac:dyDescent="0.3">
      <c r="AE12752" s="71"/>
    </row>
    <row r="12753" spans="31:31" ht="15.75" x14ac:dyDescent="0.3">
      <c r="AE12753" s="71"/>
    </row>
    <row r="12754" spans="31:31" ht="15.75" x14ac:dyDescent="0.3">
      <c r="AE12754" s="71"/>
    </row>
    <row r="12755" spans="31:31" ht="15.75" x14ac:dyDescent="0.3">
      <c r="AE12755" s="71"/>
    </row>
    <row r="12756" spans="31:31" ht="15.75" x14ac:dyDescent="0.3">
      <c r="AE12756" s="71"/>
    </row>
    <row r="12757" spans="31:31" ht="15.75" x14ac:dyDescent="0.3">
      <c r="AE12757" s="71"/>
    </row>
    <row r="12758" spans="31:31" ht="15.75" x14ac:dyDescent="0.3">
      <c r="AE12758" s="71"/>
    </row>
    <row r="12759" spans="31:31" ht="15.75" x14ac:dyDescent="0.3">
      <c r="AE12759" s="71"/>
    </row>
    <row r="12760" spans="31:31" ht="15.75" x14ac:dyDescent="0.3">
      <c r="AE12760" s="71"/>
    </row>
    <row r="12761" spans="31:31" ht="15.75" x14ac:dyDescent="0.3">
      <c r="AE12761" s="71"/>
    </row>
    <row r="12762" spans="31:31" ht="15.75" x14ac:dyDescent="0.3">
      <c r="AE12762" s="71"/>
    </row>
    <row r="12763" spans="31:31" ht="15.75" x14ac:dyDescent="0.3">
      <c r="AE12763" s="71"/>
    </row>
    <row r="12764" spans="31:31" ht="15.75" x14ac:dyDescent="0.3">
      <c r="AE12764" s="71"/>
    </row>
    <row r="12765" spans="31:31" ht="15.75" x14ac:dyDescent="0.3">
      <c r="AE12765" s="71"/>
    </row>
    <row r="12766" spans="31:31" ht="15.75" x14ac:dyDescent="0.3">
      <c r="AE12766" s="71"/>
    </row>
    <row r="12767" spans="31:31" ht="15.75" x14ac:dyDescent="0.3">
      <c r="AE12767" s="71"/>
    </row>
    <row r="12768" spans="31:31" ht="15.75" x14ac:dyDescent="0.3">
      <c r="AE12768" s="71"/>
    </row>
    <row r="12769" spans="31:31" ht="15.75" x14ac:dyDescent="0.3">
      <c r="AE12769" s="71"/>
    </row>
    <row r="12770" spans="31:31" ht="15.75" x14ac:dyDescent="0.3">
      <c r="AE12770" s="71"/>
    </row>
    <row r="12771" spans="31:31" ht="15.75" x14ac:dyDescent="0.3">
      <c r="AE12771" s="71"/>
    </row>
    <row r="12772" spans="31:31" ht="15.75" x14ac:dyDescent="0.3">
      <c r="AE12772" s="71"/>
    </row>
    <row r="12773" spans="31:31" ht="15.75" x14ac:dyDescent="0.3">
      <c r="AE12773" s="71"/>
    </row>
    <row r="12774" spans="31:31" ht="15.75" x14ac:dyDescent="0.3">
      <c r="AE12774" s="71"/>
    </row>
    <row r="12775" spans="31:31" ht="15.75" x14ac:dyDescent="0.3">
      <c r="AE12775" s="71"/>
    </row>
    <row r="12776" spans="31:31" ht="15.75" x14ac:dyDescent="0.3">
      <c r="AE12776" s="71"/>
    </row>
    <row r="12777" spans="31:31" ht="15.75" x14ac:dyDescent="0.3">
      <c r="AE12777" s="71"/>
    </row>
    <row r="12778" spans="31:31" ht="15.75" x14ac:dyDescent="0.3">
      <c r="AE12778" s="71"/>
    </row>
    <row r="12779" spans="31:31" ht="15.75" x14ac:dyDescent="0.3">
      <c r="AE12779" s="71"/>
    </row>
    <row r="12780" spans="31:31" ht="15.75" x14ac:dyDescent="0.3">
      <c r="AE12780" s="71"/>
    </row>
    <row r="12781" spans="31:31" ht="15.75" x14ac:dyDescent="0.3">
      <c r="AE12781" s="71"/>
    </row>
    <row r="12782" spans="31:31" ht="15.75" x14ac:dyDescent="0.3">
      <c r="AE12782" s="71"/>
    </row>
    <row r="12783" spans="31:31" ht="15.75" x14ac:dyDescent="0.3">
      <c r="AE12783" s="71"/>
    </row>
    <row r="12784" spans="31:31" ht="15.75" x14ac:dyDescent="0.3">
      <c r="AE12784" s="71"/>
    </row>
    <row r="12785" spans="31:31" ht="15.75" x14ac:dyDescent="0.3">
      <c r="AE12785" s="71"/>
    </row>
    <row r="12786" spans="31:31" ht="15.75" x14ac:dyDescent="0.3">
      <c r="AE12786" s="71"/>
    </row>
    <row r="12787" spans="31:31" ht="15.75" x14ac:dyDescent="0.3">
      <c r="AE12787" s="71"/>
    </row>
    <row r="12788" spans="31:31" ht="15.75" x14ac:dyDescent="0.3">
      <c r="AE12788" s="71"/>
    </row>
    <row r="12789" spans="31:31" ht="15.75" x14ac:dyDescent="0.3">
      <c r="AE12789" s="71"/>
    </row>
    <row r="12790" spans="31:31" ht="15.75" x14ac:dyDescent="0.3">
      <c r="AE12790" s="71"/>
    </row>
    <row r="12791" spans="31:31" ht="15.75" x14ac:dyDescent="0.3">
      <c r="AE12791" s="71"/>
    </row>
    <row r="12792" spans="31:31" ht="15.75" x14ac:dyDescent="0.3">
      <c r="AE12792" s="71"/>
    </row>
    <row r="12793" spans="31:31" ht="15.75" x14ac:dyDescent="0.3">
      <c r="AE12793" s="71"/>
    </row>
    <row r="12794" spans="31:31" ht="15.75" x14ac:dyDescent="0.3">
      <c r="AE12794" s="71"/>
    </row>
    <row r="12795" spans="31:31" ht="15.75" x14ac:dyDescent="0.3">
      <c r="AE12795" s="71"/>
    </row>
    <row r="12796" spans="31:31" ht="15.75" x14ac:dyDescent="0.3">
      <c r="AE12796" s="71"/>
    </row>
    <row r="12797" spans="31:31" ht="15.75" x14ac:dyDescent="0.3">
      <c r="AE12797" s="71"/>
    </row>
    <row r="12798" spans="31:31" ht="15.75" x14ac:dyDescent="0.3">
      <c r="AE12798" s="71"/>
    </row>
    <row r="12799" spans="31:31" ht="15.75" x14ac:dyDescent="0.3">
      <c r="AE12799" s="71"/>
    </row>
    <row r="12800" spans="31:31" ht="15.75" x14ac:dyDescent="0.3">
      <c r="AE12800" s="71"/>
    </row>
    <row r="12801" spans="31:31" ht="15.75" x14ac:dyDescent="0.3">
      <c r="AE12801" s="71"/>
    </row>
    <row r="12802" spans="31:31" ht="15.75" x14ac:dyDescent="0.3">
      <c r="AE12802" s="71"/>
    </row>
    <row r="12803" spans="31:31" ht="15.75" x14ac:dyDescent="0.3">
      <c r="AE12803" s="71"/>
    </row>
    <row r="12804" spans="31:31" ht="15.75" x14ac:dyDescent="0.3">
      <c r="AE12804" s="71"/>
    </row>
    <row r="12805" spans="31:31" ht="15.75" x14ac:dyDescent="0.3">
      <c r="AE12805" s="71"/>
    </row>
    <row r="12806" spans="31:31" ht="15.75" x14ac:dyDescent="0.3">
      <c r="AE12806" s="71"/>
    </row>
    <row r="12807" spans="31:31" ht="15.75" x14ac:dyDescent="0.3">
      <c r="AE12807" s="71"/>
    </row>
    <row r="12808" spans="31:31" ht="15.75" x14ac:dyDescent="0.3">
      <c r="AE12808" s="71"/>
    </row>
    <row r="12809" spans="31:31" ht="15.75" x14ac:dyDescent="0.3">
      <c r="AE12809" s="71"/>
    </row>
    <row r="12810" spans="31:31" ht="15.75" x14ac:dyDescent="0.3">
      <c r="AE12810" s="71"/>
    </row>
    <row r="12811" spans="31:31" ht="15.75" x14ac:dyDescent="0.3">
      <c r="AE12811" s="71"/>
    </row>
    <row r="12812" spans="31:31" ht="15.75" x14ac:dyDescent="0.3">
      <c r="AE12812" s="71"/>
    </row>
    <row r="12813" spans="31:31" ht="15.75" x14ac:dyDescent="0.3">
      <c r="AE12813" s="71"/>
    </row>
    <row r="12814" spans="31:31" ht="15.75" x14ac:dyDescent="0.3">
      <c r="AE12814" s="71"/>
    </row>
    <row r="12815" spans="31:31" ht="15.75" x14ac:dyDescent="0.3">
      <c r="AE12815" s="71"/>
    </row>
    <row r="12816" spans="31:31" ht="15.75" x14ac:dyDescent="0.3">
      <c r="AE12816" s="71"/>
    </row>
    <row r="12817" spans="31:31" ht="15.75" x14ac:dyDescent="0.3">
      <c r="AE12817" s="71"/>
    </row>
    <row r="12818" spans="31:31" ht="15.75" x14ac:dyDescent="0.3">
      <c r="AE12818" s="71"/>
    </row>
    <row r="12819" spans="31:31" ht="15.75" x14ac:dyDescent="0.3">
      <c r="AE12819" s="71"/>
    </row>
    <row r="12820" spans="31:31" ht="15.75" x14ac:dyDescent="0.3">
      <c r="AE12820" s="71"/>
    </row>
    <row r="12821" spans="31:31" ht="15.75" x14ac:dyDescent="0.3">
      <c r="AE12821" s="71"/>
    </row>
    <row r="12822" spans="31:31" ht="15.75" x14ac:dyDescent="0.3">
      <c r="AE12822" s="71"/>
    </row>
    <row r="12823" spans="31:31" ht="15.75" x14ac:dyDescent="0.3">
      <c r="AE12823" s="71"/>
    </row>
    <row r="12824" spans="31:31" ht="15.75" x14ac:dyDescent="0.3">
      <c r="AE12824" s="71"/>
    </row>
    <row r="12825" spans="31:31" ht="15.75" x14ac:dyDescent="0.3">
      <c r="AE12825" s="71"/>
    </row>
    <row r="12826" spans="31:31" ht="15.75" x14ac:dyDescent="0.3">
      <c r="AE12826" s="71"/>
    </row>
    <row r="12827" spans="31:31" ht="15.75" x14ac:dyDescent="0.3">
      <c r="AE12827" s="71"/>
    </row>
    <row r="12828" spans="31:31" ht="15.75" x14ac:dyDescent="0.3">
      <c r="AE12828" s="71"/>
    </row>
    <row r="12829" spans="31:31" ht="15.75" x14ac:dyDescent="0.3">
      <c r="AE12829" s="71"/>
    </row>
    <row r="12830" spans="31:31" ht="15.75" x14ac:dyDescent="0.3">
      <c r="AE12830" s="71"/>
    </row>
    <row r="12831" spans="31:31" ht="15.75" x14ac:dyDescent="0.3">
      <c r="AE12831" s="71"/>
    </row>
    <row r="12832" spans="31:31" ht="15.75" x14ac:dyDescent="0.3">
      <c r="AE12832" s="71"/>
    </row>
    <row r="12833" spans="31:31" ht="15.75" x14ac:dyDescent="0.3">
      <c r="AE12833" s="71"/>
    </row>
    <row r="12834" spans="31:31" ht="15.75" x14ac:dyDescent="0.3">
      <c r="AE12834" s="71"/>
    </row>
    <row r="12835" spans="31:31" ht="15.75" x14ac:dyDescent="0.3">
      <c r="AE12835" s="71"/>
    </row>
    <row r="12836" spans="31:31" ht="15.75" x14ac:dyDescent="0.3">
      <c r="AE12836" s="71"/>
    </row>
    <row r="12837" spans="31:31" ht="15.75" x14ac:dyDescent="0.3">
      <c r="AE12837" s="71"/>
    </row>
    <row r="12838" spans="31:31" ht="15.75" x14ac:dyDescent="0.3">
      <c r="AE12838" s="71"/>
    </row>
    <row r="12839" spans="31:31" ht="15.75" x14ac:dyDescent="0.3">
      <c r="AE12839" s="71"/>
    </row>
    <row r="12840" spans="31:31" ht="15.75" x14ac:dyDescent="0.3">
      <c r="AE12840" s="71"/>
    </row>
    <row r="12841" spans="31:31" ht="15.75" x14ac:dyDescent="0.3">
      <c r="AE12841" s="71"/>
    </row>
    <row r="12842" spans="31:31" ht="15.75" x14ac:dyDescent="0.3">
      <c r="AE12842" s="71"/>
    </row>
    <row r="12843" spans="31:31" ht="15.75" x14ac:dyDescent="0.3">
      <c r="AE12843" s="71"/>
    </row>
    <row r="12844" spans="31:31" ht="15.75" x14ac:dyDescent="0.3">
      <c r="AE12844" s="71"/>
    </row>
    <row r="12845" spans="31:31" ht="15.75" x14ac:dyDescent="0.3">
      <c r="AE12845" s="71"/>
    </row>
    <row r="12846" spans="31:31" ht="15.75" x14ac:dyDescent="0.3">
      <c r="AE12846" s="71"/>
    </row>
    <row r="12847" spans="31:31" ht="15.75" x14ac:dyDescent="0.3">
      <c r="AE12847" s="71"/>
    </row>
    <row r="12848" spans="31:31" ht="15.75" x14ac:dyDescent="0.3">
      <c r="AE12848" s="71"/>
    </row>
    <row r="12849" spans="31:31" ht="15.75" x14ac:dyDescent="0.3">
      <c r="AE12849" s="71"/>
    </row>
    <row r="12850" spans="31:31" ht="15.75" x14ac:dyDescent="0.3">
      <c r="AE12850" s="71"/>
    </row>
    <row r="12851" spans="31:31" ht="15.75" x14ac:dyDescent="0.3">
      <c r="AE12851" s="71"/>
    </row>
    <row r="12852" spans="31:31" ht="15.75" x14ac:dyDescent="0.3">
      <c r="AE12852" s="71"/>
    </row>
    <row r="12853" spans="31:31" ht="15.75" x14ac:dyDescent="0.3">
      <c r="AE12853" s="71"/>
    </row>
    <row r="12854" spans="31:31" ht="15.75" x14ac:dyDescent="0.3">
      <c r="AE12854" s="71"/>
    </row>
    <row r="12855" spans="31:31" ht="15.75" x14ac:dyDescent="0.3">
      <c r="AE12855" s="71"/>
    </row>
    <row r="12856" spans="31:31" ht="15.75" x14ac:dyDescent="0.3">
      <c r="AE12856" s="71"/>
    </row>
    <row r="12857" spans="31:31" ht="15.75" x14ac:dyDescent="0.3">
      <c r="AE12857" s="71"/>
    </row>
    <row r="12858" spans="31:31" ht="15.75" x14ac:dyDescent="0.3">
      <c r="AE12858" s="71"/>
    </row>
    <row r="12859" spans="31:31" ht="15.75" x14ac:dyDescent="0.3">
      <c r="AE12859" s="71"/>
    </row>
    <row r="12860" spans="31:31" ht="15.75" x14ac:dyDescent="0.3">
      <c r="AE12860" s="71"/>
    </row>
    <row r="12861" spans="31:31" ht="15.75" x14ac:dyDescent="0.3">
      <c r="AE12861" s="71"/>
    </row>
    <row r="12862" spans="31:31" ht="15.75" x14ac:dyDescent="0.3">
      <c r="AE12862" s="71"/>
    </row>
    <row r="12863" spans="31:31" ht="15.75" x14ac:dyDescent="0.3">
      <c r="AE12863" s="71"/>
    </row>
    <row r="12864" spans="31:31" ht="15.75" x14ac:dyDescent="0.3">
      <c r="AE12864" s="71"/>
    </row>
    <row r="12865" spans="31:31" ht="15.75" x14ac:dyDescent="0.3">
      <c r="AE12865" s="71"/>
    </row>
    <row r="12866" spans="31:31" ht="15.75" x14ac:dyDescent="0.3">
      <c r="AE12866" s="71"/>
    </row>
    <row r="12867" spans="31:31" ht="15.75" x14ac:dyDescent="0.3">
      <c r="AE12867" s="71"/>
    </row>
    <row r="12868" spans="31:31" ht="15.75" x14ac:dyDescent="0.3">
      <c r="AE12868" s="71"/>
    </row>
    <row r="12869" spans="31:31" ht="15.75" x14ac:dyDescent="0.3">
      <c r="AE12869" s="71"/>
    </row>
    <row r="12870" spans="31:31" ht="15.75" x14ac:dyDescent="0.3">
      <c r="AE12870" s="71"/>
    </row>
    <row r="12871" spans="31:31" ht="15.75" x14ac:dyDescent="0.3">
      <c r="AE12871" s="71"/>
    </row>
    <row r="12872" spans="31:31" ht="15.75" x14ac:dyDescent="0.3">
      <c r="AE12872" s="71"/>
    </row>
    <row r="12873" spans="31:31" ht="15.75" x14ac:dyDescent="0.3">
      <c r="AE12873" s="71"/>
    </row>
    <row r="12874" spans="31:31" ht="15.75" x14ac:dyDescent="0.3">
      <c r="AE12874" s="71"/>
    </row>
    <row r="12875" spans="31:31" ht="15.75" x14ac:dyDescent="0.3">
      <c r="AE12875" s="71"/>
    </row>
    <row r="12876" spans="31:31" ht="15.75" x14ac:dyDescent="0.3">
      <c r="AE12876" s="71"/>
    </row>
    <row r="12877" spans="31:31" ht="15.75" x14ac:dyDescent="0.3">
      <c r="AE12877" s="71"/>
    </row>
    <row r="12878" spans="31:31" ht="15.75" x14ac:dyDescent="0.3">
      <c r="AE12878" s="71"/>
    </row>
    <row r="12879" spans="31:31" ht="15.75" x14ac:dyDescent="0.3">
      <c r="AE12879" s="71"/>
    </row>
    <row r="12880" spans="31:31" ht="15.75" x14ac:dyDescent="0.3">
      <c r="AE12880" s="71"/>
    </row>
    <row r="12881" spans="31:31" ht="15.75" x14ac:dyDescent="0.3">
      <c r="AE12881" s="71"/>
    </row>
    <row r="12882" spans="31:31" ht="15.75" x14ac:dyDescent="0.3">
      <c r="AE12882" s="71"/>
    </row>
    <row r="12883" spans="31:31" ht="15.75" x14ac:dyDescent="0.3">
      <c r="AE12883" s="71"/>
    </row>
    <row r="12884" spans="31:31" ht="15.75" x14ac:dyDescent="0.3">
      <c r="AE12884" s="71"/>
    </row>
    <row r="12885" spans="31:31" ht="15.75" x14ac:dyDescent="0.3">
      <c r="AE12885" s="71"/>
    </row>
    <row r="12886" spans="31:31" ht="15.75" x14ac:dyDescent="0.3">
      <c r="AE12886" s="71"/>
    </row>
    <row r="12887" spans="31:31" ht="15.75" x14ac:dyDescent="0.3">
      <c r="AE12887" s="71"/>
    </row>
    <row r="12888" spans="31:31" ht="15.75" x14ac:dyDescent="0.3">
      <c r="AE12888" s="71"/>
    </row>
    <row r="12889" spans="31:31" ht="15.75" x14ac:dyDescent="0.3">
      <c r="AE12889" s="71"/>
    </row>
    <row r="12890" spans="31:31" ht="15.75" x14ac:dyDescent="0.3">
      <c r="AE12890" s="71"/>
    </row>
    <row r="12891" spans="31:31" ht="15.75" x14ac:dyDescent="0.3">
      <c r="AE12891" s="71"/>
    </row>
    <row r="12892" spans="31:31" ht="15.75" x14ac:dyDescent="0.3">
      <c r="AE12892" s="71"/>
    </row>
    <row r="12893" spans="31:31" ht="15.75" x14ac:dyDescent="0.3">
      <c r="AE12893" s="71"/>
    </row>
    <row r="12894" spans="31:31" ht="15.75" x14ac:dyDescent="0.3">
      <c r="AE12894" s="71"/>
    </row>
    <row r="12895" spans="31:31" ht="15.75" x14ac:dyDescent="0.3">
      <c r="AE12895" s="71"/>
    </row>
    <row r="12896" spans="31:31" ht="15.75" x14ac:dyDescent="0.3">
      <c r="AE12896" s="71"/>
    </row>
    <row r="12897" spans="31:31" ht="15.75" x14ac:dyDescent="0.3">
      <c r="AE12897" s="71"/>
    </row>
    <row r="12898" spans="31:31" ht="15.75" x14ac:dyDescent="0.3">
      <c r="AE12898" s="71"/>
    </row>
    <row r="12899" spans="31:31" ht="15.75" x14ac:dyDescent="0.3">
      <c r="AE12899" s="71"/>
    </row>
    <row r="12900" spans="31:31" ht="15.75" x14ac:dyDescent="0.3">
      <c r="AE12900" s="71"/>
    </row>
    <row r="12901" spans="31:31" ht="15.75" x14ac:dyDescent="0.3">
      <c r="AE12901" s="71"/>
    </row>
    <row r="12902" spans="31:31" ht="15.75" x14ac:dyDescent="0.3">
      <c r="AE12902" s="71"/>
    </row>
    <row r="12903" spans="31:31" ht="15.75" x14ac:dyDescent="0.3">
      <c r="AE12903" s="71"/>
    </row>
    <row r="12904" spans="31:31" ht="15.75" x14ac:dyDescent="0.3">
      <c r="AE12904" s="71"/>
    </row>
    <row r="12905" spans="31:31" ht="15.75" x14ac:dyDescent="0.3">
      <c r="AE12905" s="71"/>
    </row>
    <row r="12906" spans="31:31" ht="15.75" x14ac:dyDescent="0.3">
      <c r="AE12906" s="71"/>
    </row>
    <row r="12907" spans="31:31" ht="15.75" x14ac:dyDescent="0.3">
      <c r="AE12907" s="71"/>
    </row>
    <row r="12908" spans="31:31" ht="15.75" x14ac:dyDescent="0.3">
      <c r="AE12908" s="71"/>
    </row>
    <row r="12909" spans="31:31" ht="15.75" x14ac:dyDescent="0.3">
      <c r="AE12909" s="71"/>
    </row>
    <row r="12910" spans="31:31" ht="15.75" x14ac:dyDescent="0.3">
      <c r="AE12910" s="71"/>
    </row>
    <row r="12911" spans="31:31" ht="15.75" x14ac:dyDescent="0.3">
      <c r="AE12911" s="71"/>
    </row>
    <row r="12912" spans="31:31" ht="15.75" x14ac:dyDescent="0.3">
      <c r="AE12912" s="71"/>
    </row>
    <row r="12913" spans="31:31" ht="15.75" x14ac:dyDescent="0.3">
      <c r="AE12913" s="71"/>
    </row>
    <row r="12914" spans="31:31" ht="15.75" x14ac:dyDescent="0.3">
      <c r="AE12914" s="71"/>
    </row>
    <row r="12915" spans="31:31" ht="15.75" x14ac:dyDescent="0.3">
      <c r="AE12915" s="71"/>
    </row>
    <row r="12916" spans="31:31" ht="15.75" x14ac:dyDescent="0.3">
      <c r="AE12916" s="71"/>
    </row>
    <row r="12917" spans="31:31" ht="15.75" x14ac:dyDescent="0.3">
      <c r="AE12917" s="71"/>
    </row>
    <row r="12918" spans="31:31" ht="15.75" x14ac:dyDescent="0.3">
      <c r="AE12918" s="71"/>
    </row>
    <row r="12919" spans="31:31" ht="15.75" x14ac:dyDescent="0.3">
      <c r="AE12919" s="71"/>
    </row>
    <row r="12920" spans="31:31" ht="15.75" x14ac:dyDescent="0.3">
      <c r="AE12920" s="71"/>
    </row>
    <row r="12921" spans="31:31" ht="15.75" x14ac:dyDescent="0.3">
      <c r="AE12921" s="71"/>
    </row>
    <row r="12922" spans="31:31" ht="15.75" x14ac:dyDescent="0.3">
      <c r="AE12922" s="71"/>
    </row>
    <row r="12923" spans="31:31" ht="15.75" x14ac:dyDescent="0.3">
      <c r="AE12923" s="71"/>
    </row>
    <row r="12924" spans="31:31" ht="15.75" x14ac:dyDescent="0.3">
      <c r="AE12924" s="71"/>
    </row>
    <row r="12925" spans="31:31" ht="15.75" x14ac:dyDescent="0.3">
      <c r="AE12925" s="71"/>
    </row>
    <row r="12926" spans="31:31" ht="15.75" x14ac:dyDescent="0.3">
      <c r="AE12926" s="71"/>
    </row>
    <row r="12927" spans="31:31" ht="15.75" x14ac:dyDescent="0.3">
      <c r="AE12927" s="71"/>
    </row>
    <row r="12928" spans="31:31" ht="15.75" x14ac:dyDescent="0.3">
      <c r="AE12928" s="71"/>
    </row>
    <row r="12929" spans="31:31" ht="15.75" x14ac:dyDescent="0.3">
      <c r="AE12929" s="71"/>
    </row>
    <row r="12930" spans="31:31" ht="15.75" x14ac:dyDescent="0.3">
      <c r="AE12930" s="71"/>
    </row>
    <row r="12931" spans="31:31" ht="15.75" x14ac:dyDescent="0.3">
      <c r="AE12931" s="71"/>
    </row>
    <row r="12932" spans="31:31" ht="15.75" x14ac:dyDescent="0.3">
      <c r="AE12932" s="71"/>
    </row>
    <row r="12933" spans="31:31" ht="15.75" x14ac:dyDescent="0.3">
      <c r="AE12933" s="71"/>
    </row>
    <row r="12934" spans="31:31" ht="15.75" x14ac:dyDescent="0.3">
      <c r="AE12934" s="71"/>
    </row>
    <row r="12935" spans="31:31" ht="15.75" x14ac:dyDescent="0.3">
      <c r="AE12935" s="71"/>
    </row>
    <row r="12936" spans="31:31" ht="15.75" x14ac:dyDescent="0.3">
      <c r="AE12936" s="71"/>
    </row>
    <row r="12937" spans="31:31" ht="15.75" x14ac:dyDescent="0.3">
      <c r="AE12937" s="71"/>
    </row>
    <row r="12938" spans="31:31" ht="15.75" x14ac:dyDescent="0.3">
      <c r="AE12938" s="71"/>
    </row>
    <row r="12939" spans="31:31" ht="15.75" x14ac:dyDescent="0.3">
      <c r="AE12939" s="71"/>
    </row>
    <row r="12940" spans="31:31" ht="15.75" x14ac:dyDescent="0.3">
      <c r="AE12940" s="71"/>
    </row>
    <row r="12941" spans="31:31" ht="15.75" x14ac:dyDescent="0.3">
      <c r="AE12941" s="71"/>
    </row>
    <row r="12942" spans="31:31" ht="15.75" x14ac:dyDescent="0.3">
      <c r="AE12942" s="71"/>
    </row>
    <row r="12943" spans="31:31" ht="15.75" x14ac:dyDescent="0.3">
      <c r="AE12943" s="71"/>
    </row>
    <row r="12944" spans="31:31" ht="15.75" x14ac:dyDescent="0.3">
      <c r="AE12944" s="71"/>
    </row>
    <row r="12945" spans="31:31" ht="15.75" x14ac:dyDescent="0.3">
      <c r="AE12945" s="71"/>
    </row>
    <row r="12946" spans="31:31" ht="15.75" x14ac:dyDescent="0.3">
      <c r="AE12946" s="71"/>
    </row>
    <row r="12947" spans="31:31" ht="15.75" x14ac:dyDescent="0.3">
      <c r="AE12947" s="71"/>
    </row>
    <row r="12948" spans="31:31" ht="15.75" x14ac:dyDescent="0.3">
      <c r="AE12948" s="71"/>
    </row>
    <row r="12949" spans="31:31" ht="15.75" x14ac:dyDescent="0.3">
      <c r="AE12949" s="71"/>
    </row>
    <row r="12950" spans="31:31" ht="15.75" x14ac:dyDescent="0.3">
      <c r="AE12950" s="71"/>
    </row>
    <row r="12951" spans="31:31" ht="15.75" x14ac:dyDescent="0.3">
      <c r="AE12951" s="71"/>
    </row>
    <row r="12952" spans="31:31" ht="15.75" x14ac:dyDescent="0.3">
      <c r="AE12952" s="71"/>
    </row>
    <row r="12953" spans="31:31" ht="15.75" x14ac:dyDescent="0.3">
      <c r="AE12953" s="71"/>
    </row>
    <row r="12954" spans="31:31" ht="15.75" x14ac:dyDescent="0.3">
      <c r="AE12954" s="71"/>
    </row>
    <row r="12955" spans="31:31" ht="15.75" x14ac:dyDescent="0.3">
      <c r="AE12955" s="71"/>
    </row>
    <row r="12956" spans="31:31" ht="15.75" x14ac:dyDescent="0.3">
      <c r="AE12956" s="71"/>
    </row>
    <row r="12957" spans="31:31" ht="15.75" x14ac:dyDescent="0.3">
      <c r="AE12957" s="71"/>
    </row>
    <row r="12958" spans="31:31" ht="15.75" x14ac:dyDescent="0.3">
      <c r="AE12958" s="71"/>
    </row>
    <row r="12959" spans="31:31" ht="15.75" x14ac:dyDescent="0.3">
      <c r="AE12959" s="71"/>
    </row>
    <row r="12960" spans="31:31" ht="15.75" x14ac:dyDescent="0.3">
      <c r="AE12960" s="71"/>
    </row>
    <row r="12961" spans="31:31" ht="15.75" x14ac:dyDescent="0.3">
      <c r="AE12961" s="71"/>
    </row>
    <row r="12962" spans="31:31" ht="15.75" x14ac:dyDescent="0.3">
      <c r="AE12962" s="71"/>
    </row>
    <row r="12963" spans="31:31" ht="15.75" x14ac:dyDescent="0.3">
      <c r="AE12963" s="71"/>
    </row>
    <row r="12964" spans="31:31" ht="15.75" x14ac:dyDescent="0.3">
      <c r="AE12964" s="71"/>
    </row>
    <row r="12965" spans="31:31" ht="15.75" x14ac:dyDescent="0.3">
      <c r="AE12965" s="71"/>
    </row>
    <row r="12966" spans="31:31" ht="15.75" x14ac:dyDescent="0.3">
      <c r="AE12966" s="71"/>
    </row>
    <row r="12967" spans="31:31" ht="15.75" x14ac:dyDescent="0.3">
      <c r="AE12967" s="71"/>
    </row>
    <row r="12968" spans="31:31" ht="15.75" x14ac:dyDescent="0.3">
      <c r="AE12968" s="71"/>
    </row>
    <row r="12969" spans="31:31" ht="15.75" x14ac:dyDescent="0.3">
      <c r="AE12969" s="71"/>
    </row>
    <row r="12970" spans="31:31" ht="15.75" x14ac:dyDescent="0.3">
      <c r="AE12970" s="71"/>
    </row>
    <row r="12971" spans="31:31" ht="15.75" x14ac:dyDescent="0.3">
      <c r="AE12971" s="71"/>
    </row>
    <row r="12972" spans="31:31" ht="15.75" x14ac:dyDescent="0.3">
      <c r="AE12972" s="71"/>
    </row>
    <row r="12973" spans="31:31" ht="15.75" x14ac:dyDescent="0.3">
      <c r="AE12973" s="71"/>
    </row>
    <row r="12974" spans="31:31" ht="15.75" x14ac:dyDescent="0.3">
      <c r="AE12974" s="71"/>
    </row>
    <row r="12975" spans="31:31" ht="15.75" x14ac:dyDescent="0.3">
      <c r="AE12975" s="71"/>
    </row>
    <row r="12976" spans="31:31" ht="15.75" x14ac:dyDescent="0.3">
      <c r="AE12976" s="71"/>
    </row>
    <row r="12977" spans="31:31" ht="15.75" x14ac:dyDescent="0.3">
      <c r="AE12977" s="71"/>
    </row>
    <row r="12978" spans="31:31" ht="15.75" x14ac:dyDescent="0.3">
      <c r="AE12978" s="71"/>
    </row>
    <row r="12979" spans="31:31" ht="15.75" x14ac:dyDescent="0.3">
      <c r="AE12979" s="71"/>
    </row>
    <row r="12980" spans="31:31" ht="15.75" x14ac:dyDescent="0.3">
      <c r="AE12980" s="71"/>
    </row>
    <row r="12981" spans="31:31" ht="15.75" x14ac:dyDescent="0.3">
      <c r="AE12981" s="71"/>
    </row>
    <row r="12982" spans="31:31" ht="15.75" x14ac:dyDescent="0.3">
      <c r="AE12982" s="71"/>
    </row>
    <row r="12983" spans="31:31" ht="15.75" x14ac:dyDescent="0.3">
      <c r="AE12983" s="71"/>
    </row>
    <row r="12984" spans="31:31" ht="15.75" x14ac:dyDescent="0.3">
      <c r="AE12984" s="71"/>
    </row>
    <row r="12985" spans="31:31" ht="15.75" x14ac:dyDescent="0.3">
      <c r="AE12985" s="71"/>
    </row>
    <row r="12986" spans="31:31" ht="15.75" x14ac:dyDescent="0.3">
      <c r="AE12986" s="71"/>
    </row>
    <row r="12987" spans="31:31" ht="15.75" x14ac:dyDescent="0.3">
      <c r="AE12987" s="71"/>
    </row>
    <row r="12988" spans="31:31" ht="15.75" x14ac:dyDescent="0.3">
      <c r="AE12988" s="71"/>
    </row>
    <row r="12989" spans="31:31" ht="15.75" x14ac:dyDescent="0.3">
      <c r="AE12989" s="71"/>
    </row>
    <row r="12990" spans="31:31" ht="15.75" x14ac:dyDescent="0.3">
      <c r="AE12990" s="71"/>
    </row>
    <row r="12991" spans="31:31" ht="15.75" x14ac:dyDescent="0.3">
      <c r="AE12991" s="71"/>
    </row>
    <row r="12992" spans="31:31" ht="15.75" x14ac:dyDescent="0.3">
      <c r="AE12992" s="71"/>
    </row>
    <row r="12993" spans="31:31" ht="15.75" x14ac:dyDescent="0.3">
      <c r="AE12993" s="71"/>
    </row>
    <row r="12994" spans="31:31" ht="15.75" x14ac:dyDescent="0.3">
      <c r="AE12994" s="71"/>
    </row>
    <row r="12995" spans="31:31" ht="15.75" x14ac:dyDescent="0.3">
      <c r="AE12995" s="71"/>
    </row>
    <row r="12996" spans="31:31" ht="15.75" x14ac:dyDescent="0.3">
      <c r="AE12996" s="71"/>
    </row>
    <row r="12997" spans="31:31" ht="15.75" x14ac:dyDescent="0.3">
      <c r="AE12997" s="71"/>
    </row>
    <row r="12998" spans="31:31" ht="15.75" x14ac:dyDescent="0.3">
      <c r="AE12998" s="71"/>
    </row>
    <row r="12999" spans="31:31" ht="15.75" x14ac:dyDescent="0.3">
      <c r="AE12999" s="71"/>
    </row>
    <row r="13000" spans="31:31" ht="15.75" x14ac:dyDescent="0.3">
      <c r="AE13000" s="71"/>
    </row>
    <row r="13001" spans="31:31" ht="15.75" x14ac:dyDescent="0.3">
      <c r="AE13001" s="71"/>
    </row>
    <row r="13002" spans="31:31" ht="15.75" x14ac:dyDescent="0.3">
      <c r="AE13002" s="71"/>
    </row>
    <row r="13003" spans="31:31" ht="15.75" x14ac:dyDescent="0.3">
      <c r="AE13003" s="71"/>
    </row>
    <row r="13004" spans="31:31" ht="15.75" x14ac:dyDescent="0.3">
      <c r="AE13004" s="71"/>
    </row>
    <row r="13005" spans="31:31" ht="15.75" x14ac:dyDescent="0.3">
      <c r="AE13005" s="71"/>
    </row>
    <row r="13006" spans="31:31" ht="15.75" x14ac:dyDescent="0.3">
      <c r="AE13006" s="71"/>
    </row>
    <row r="13007" spans="31:31" ht="15.75" x14ac:dyDescent="0.3">
      <c r="AE13007" s="71"/>
    </row>
    <row r="13008" spans="31:31" ht="15.75" x14ac:dyDescent="0.3">
      <c r="AE13008" s="71"/>
    </row>
    <row r="13009" spans="31:31" ht="15.75" x14ac:dyDescent="0.3">
      <c r="AE13009" s="71"/>
    </row>
    <row r="13010" spans="31:31" ht="15.75" x14ac:dyDescent="0.3">
      <c r="AE13010" s="71"/>
    </row>
    <row r="13011" spans="31:31" ht="15.75" x14ac:dyDescent="0.3">
      <c r="AE13011" s="71"/>
    </row>
    <row r="13012" spans="31:31" ht="15.75" x14ac:dyDescent="0.3">
      <c r="AE13012" s="71"/>
    </row>
    <row r="13013" spans="31:31" ht="15.75" x14ac:dyDescent="0.3">
      <c r="AE13013" s="71"/>
    </row>
    <row r="13014" spans="31:31" ht="15.75" x14ac:dyDescent="0.3">
      <c r="AE13014" s="71"/>
    </row>
    <row r="13015" spans="31:31" ht="15.75" x14ac:dyDescent="0.3">
      <c r="AE13015" s="71"/>
    </row>
    <row r="13016" spans="31:31" ht="15.75" x14ac:dyDescent="0.3">
      <c r="AE13016" s="71"/>
    </row>
    <row r="13017" spans="31:31" ht="15.75" x14ac:dyDescent="0.3">
      <c r="AE13017" s="71"/>
    </row>
    <row r="13018" spans="31:31" ht="15.75" x14ac:dyDescent="0.3">
      <c r="AE13018" s="71"/>
    </row>
    <row r="13019" spans="31:31" ht="15.75" x14ac:dyDescent="0.3">
      <c r="AE13019" s="71"/>
    </row>
    <row r="13020" spans="31:31" ht="15.75" x14ac:dyDescent="0.3">
      <c r="AE13020" s="71"/>
    </row>
    <row r="13021" spans="31:31" ht="15.75" x14ac:dyDescent="0.3">
      <c r="AE13021" s="71"/>
    </row>
    <row r="13022" spans="31:31" ht="15.75" x14ac:dyDescent="0.3">
      <c r="AE13022" s="71"/>
    </row>
    <row r="13023" spans="31:31" ht="15.75" x14ac:dyDescent="0.3">
      <c r="AE13023" s="71"/>
    </row>
    <row r="13024" spans="31:31" ht="15.75" x14ac:dyDescent="0.3">
      <c r="AE13024" s="71"/>
    </row>
    <row r="13025" spans="31:31" ht="15.75" x14ac:dyDescent="0.3">
      <c r="AE13025" s="71"/>
    </row>
    <row r="13026" spans="31:31" ht="15.75" x14ac:dyDescent="0.3">
      <c r="AE13026" s="71"/>
    </row>
    <row r="13027" spans="31:31" ht="15.75" x14ac:dyDescent="0.3">
      <c r="AE13027" s="71"/>
    </row>
    <row r="13028" spans="31:31" ht="15.75" x14ac:dyDescent="0.3">
      <c r="AE13028" s="71"/>
    </row>
    <row r="13029" spans="31:31" ht="15.75" x14ac:dyDescent="0.3">
      <c r="AE13029" s="71"/>
    </row>
    <row r="13030" spans="31:31" ht="15.75" x14ac:dyDescent="0.3">
      <c r="AE13030" s="71"/>
    </row>
    <row r="13031" spans="31:31" ht="15.75" x14ac:dyDescent="0.3">
      <c r="AE13031" s="71"/>
    </row>
    <row r="13032" spans="31:31" ht="15.75" x14ac:dyDescent="0.3">
      <c r="AE13032" s="71"/>
    </row>
    <row r="13033" spans="31:31" ht="15.75" x14ac:dyDescent="0.3">
      <c r="AE13033" s="71"/>
    </row>
    <row r="13034" spans="31:31" ht="15.75" x14ac:dyDescent="0.3">
      <c r="AE13034" s="71"/>
    </row>
    <row r="13035" spans="31:31" ht="15.75" x14ac:dyDescent="0.3">
      <c r="AE13035" s="71"/>
    </row>
    <row r="13036" spans="31:31" ht="15.75" x14ac:dyDescent="0.3">
      <c r="AE13036" s="71"/>
    </row>
    <row r="13037" spans="31:31" ht="15.75" x14ac:dyDescent="0.3">
      <c r="AE13037" s="71"/>
    </row>
    <row r="13038" spans="31:31" ht="15.75" x14ac:dyDescent="0.3">
      <c r="AE13038" s="71"/>
    </row>
    <row r="13039" spans="31:31" ht="15.75" x14ac:dyDescent="0.3">
      <c r="AE13039" s="71"/>
    </row>
    <row r="13040" spans="31:31" ht="15.75" x14ac:dyDescent="0.3">
      <c r="AE13040" s="71"/>
    </row>
    <row r="13041" spans="31:31" ht="15.75" x14ac:dyDescent="0.3">
      <c r="AE13041" s="71"/>
    </row>
    <row r="13042" spans="31:31" ht="15.75" x14ac:dyDescent="0.3">
      <c r="AE13042" s="71"/>
    </row>
    <row r="13043" spans="31:31" ht="15.75" x14ac:dyDescent="0.3">
      <c r="AE13043" s="71"/>
    </row>
    <row r="13044" spans="31:31" ht="15.75" x14ac:dyDescent="0.3">
      <c r="AE13044" s="71"/>
    </row>
    <row r="13045" spans="31:31" ht="15.75" x14ac:dyDescent="0.3">
      <c r="AE13045" s="71"/>
    </row>
    <row r="13046" spans="31:31" ht="15.75" x14ac:dyDescent="0.3">
      <c r="AE13046" s="71"/>
    </row>
    <row r="13047" spans="31:31" ht="15.75" x14ac:dyDescent="0.3">
      <c r="AE13047" s="71"/>
    </row>
    <row r="13048" spans="31:31" ht="15.75" x14ac:dyDescent="0.3">
      <c r="AE13048" s="71"/>
    </row>
    <row r="13049" spans="31:31" ht="15.75" x14ac:dyDescent="0.3">
      <c r="AE13049" s="71"/>
    </row>
    <row r="13050" spans="31:31" ht="15.75" x14ac:dyDescent="0.3">
      <c r="AE13050" s="71"/>
    </row>
    <row r="13051" spans="31:31" ht="15.75" x14ac:dyDescent="0.3">
      <c r="AE13051" s="71"/>
    </row>
    <row r="13052" spans="31:31" ht="15.75" x14ac:dyDescent="0.3">
      <c r="AE13052" s="71"/>
    </row>
    <row r="13053" spans="31:31" ht="15.75" x14ac:dyDescent="0.3">
      <c r="AE13053" s="71"/>
    </row>
    <row r="13054" spans="31:31" ht="15.75" x14ac:dyDescent="0.3">
      <c r="AE13054" s="71"/>
    </row>
    <row r="13055" spans="31:31" ht="15.75" x14ac:dyDescent="0.3">
      <c r="AE13055" s="71"/>
    </row>
    <row r="13056" spans="31:31" ht="15.75" x14ac:dyDescent="0.3">
      <c r="AE13056" s="71"/>
    </row>
    <row r="13057" spans="31:31" ht="15.75" x14ac:dyDescent="0.3">
      <c r="AE13057" s="71"/>
    </row>
    <row r="13058" spans="31:31" ht="15.75" x14ac:dyDescent="0.3">
      <c r="AE13058" s="71"/>
    </row>
    <row r="13059" spans="31:31" ht="15.75" x14ac:dyDescent="0.3">
      <c r="AE13059" s="71"/>
    </row>
    <row r="13060" spans="31:31" ht="15.75" x14ac:dyDescent="0.3">
      <c r="AE13060" s="71"/>
    </row>
    <row r="13061" spans="31:31" ht="15.75" x14ac:dyDescent="0.3">
      <c r="AE13061" s="71"/>
    </row>
    <row r="13062" spans="31:31" ht="15.75" x14ac:dyDescent="0.3">
      <c r="AE13062" s="71"/>
    </row>
    <row r="13063" spans="31:31" ht="15.75" x14ac:dyDescent="0.3">
      <c r="AE13063" s="71"/>
    </row>
    <row r="13064" spans="31:31" ht="15.75" x14ac:dyDescent="0.3">
      <c r="AE13064" s="71"/>
    </row>
    <row r="13065" spans="31:31" ht="15.75" x14ac:dyDescent="0.3">
      <c r="AE13065" s="71"/>
    </row>
    <row r="13066" spans="31:31" ht="15.75" x14ac:dyDescent="0.3">
      <c r="AE13066" s="71"/>
    </row>
    <row r="13067" spans="31:31" ht="15.75" x14ac:dyDescent="0.3">
      <c r="AE13067" s="71"/>
    </row>
    <row r="13068" spans="31:31" ht="15.75" x14ac:dyDescent="0.3">
      <c r="AE13068" s="71"/>
    </row>
    <row r="13069" spans="31:31" ht="15.75" x14ac:dyDescent="0.3">
      <c r="AE13069" s="71"/>
    </row>
    <row r="13070" spans="31:31" ht="15.75" x14ac:dyDescent="0.3">
      <c r="AE13070" s="71"/>
    </row>
    <row r="13071" spans="31:31" ht="15.75" x14ac:dyDescent="0.3">
      <c r="AE13071" s="71"/>
    </row>
    <row r="13072" spans="31:31" ht="15.75" x14ac:dyDescent="0.3">
      <c r="AE13072" s="71"/>
    </row>
    <row r="13073" spans="31:31" ht="15.75" x14ac:dyDescent="0.3">
      <c r="AE13073" s="71"/>
    </row>
    <row r="13074" spans="31:31" ht="15.75" x14ac:dyDescent="0.3">
      <c r="AE13074" s="71"/>
    </row>
    <row r="13075" spans="31:31" ht="15.75" x14ac:dyDescent="0.3">
      <c r="AE13075" s="71"/>
    </row>
    <row r="13076" spans="31:31" ht="15.75" x14ac:dyDescent="0.3">
      <c r="AE13076" s="71"/>
    </row>
    <row r="13077" spans="31:31" ht="15.75" x14ac:dyDescent="0.3">
      <c r="AE13077" s="71"/>
    </row>
    <row r="13078" spans="31:31" ht="15.75" x14ac:dyDescent="0.3">
      <c r="AE13078" s="71"/>
    </row>
    <row r="13079" spans="31:31" ht="15.75" x14ac:dyDescent="0.3">
      <c r="AE13079" s="71"/>
    </row>
    <row r="13080" spans="31:31" ht="15.75" x14ac:dyDescent="0.3">
      <c r="AE13080" s="71"/>
    </row>
    <row r="13081" spans="31:31" ht="15.75" x14ac:dyDescent="0.3">
      <c r="AE13081" s="71"/>
    </row>
    <row r="13082" spans="31:31" ht="15.75" x14ac:dyDescent="0.3">
      <c r="AE13082" s="71"/>
    </row>
    <row r="13083" spans="31:31" ht="15.75" x14ac:dyDescent="0.3">
      <c r="AE13083" s="71"/>
    </row>
    <row r="13084" spans="31:31" ht="15.75" x14ac:dyDescent="0.3">
      <c r="AE13084" s="71"/>
    </row>
    <row r="13085" spans="31:31" ht="15.75" x14ac:dyDescent="0.3">
      <c r="AE13085" s="71"/>
    </row>
    <row r="13086" spans="31:31" ht="15.75" x14ac:dyDescent="0.3">
      <c r="AE13086" s="71"/>
    </row>
    <row r="13087" spans="31:31" ht="15.75" x14ac:dyDescent="0.3">
      <c r="AE13087" s="71"/>
    </row>
    <row r="13088" spans="31:31" ht="15.75" x14ac:dyDescent="0.3">
      <c r="AE13088" s="71"/>
    </row>
    <row r="13089" spans="31:31" ht="15.75" x14ac:dyDescent="0.3">
      <c r="AE13089" s="71"/>
    </row>
    <row r="13090" spans="31:31" ht="15.75" x14ac:dyDescent="0.3">
      <c r="AE13090" s="71"/>
    </row>
    <row r="13091" spans="31:31" ht="15.75" x14ac:dyDescent="0.3">
      <c r="AE13091" s="71"/>
    </row>
    <row r="13092" spans="31:31" ht="15.75" x14ac:dyDescent="0.3">
      <c r="AE13092" s="71"/>
    </row>
    <row r="13093" spans="31:31" ht="15.75" x14ac:dyDescent="0.3">
      <c r="AE13093" s="71"/>
    </row>
    <row r="13094" spans="31:31" ht="15.75" x14ac:dyDescent="0.3">
      <c r="AE13094" s="71"/>
    </row>
    <row r="13095" spans="31:31" ht="15.75" x14ac:dyDescent="0.3">
      <c r="AE13095" s="71"/>
    </row>
    <row r="13096" spans="31:31" ht="15.75" x14ac:dyDescent="0.3">
      <c r="AE13096" s="71"/>
    </row>
    <row r="13097" spans="31:31" ht="15.75" x14ac:dyDescent="0.3">
      <c r="AE13097" s="71"/>
    </row>
    <row r="13098" spans="31:31" ht="15.75" x14ac:dyDescent="0.3">
      <c r="AE13098" s="71"/>
    </row>
    <row r="13099" spans="31:31" ht="15.75" x14ac:dyDescent="0.3">
      <c r="AE13099" s="71"/>
    </row>
    <row r="13100" spans="31:31" ht="15.75" x14ac:dyDescent="0.3">
      <c r="AE13100" s="71"/>
    </row>
    <row r="13101" spans="31:31" ht="15.75" x14ac:dyDescent="0.3">
      <c r="AE13101" s="71"/>
    </row>
    <row r="13102" spans="31:31" ht="15.75" x14ac:dyDescent="0.3">
      <c r="AE13102" s="71"/>
    </row>
    <row r="13103" spans="31:31" ht="15.75" x14ac:dyDescent="0.3">
      <c r="AE13103" s="71"/>
    </row>
    <row r="13104" spans="31:31" ht="15.75" x14ac:dyDescent="0.3">
      <c r="AE13104" s="71"/>
    </row>
    <row r="13105" spans="31:31" ht="15.75" x14ac:dyDescent="0.3">
      <c r="AE13105" s="71"/>
    </row>
    <row r="13106" spans="31:31" ht="15.75" x14ac:dyDescent="0.3">
      <c r="AE13106" s="71"/>
    </row>
    <row r="13107" spans="31:31" ht="15.75" x14ac:dyDescent="0.3">
      <c r="AE13107" s="71"/>
    </row>
    <row r="13108" spans="31:31" ht="15.75" x14ac:dyDescent="0.3">
      <c r="AE13108" s="71"/>
    </row>
    <row r="13109" spans="31:31" ht="15.75" x14ac:dyDescent="0.3">
      <c r="AE13109" s="71"/>
    </row>
    <row r="13110" spans="31:31" ht="15.75" x14ac:dyDescent="0.3">
      <c r="AE13110" s="71"/>
    </row>
    <row r="13111" spans="31:31" ht="15.75" x14ac:dyDescent="0.3">
      <c r="AE13111" s="71"/>
    </row>
    <row r="13112" spans="31:31" ht="15.75" x14ac:dyDescent="0.3">
      <c r="AE13112" s="71"/>
    </row>
    <row r="13113" spans="31:31" ht="15.75" x14ac:dyDescent="0.3">
      <c r="AE13113" s="71"/>
    </row>
    <row r="13114" spans="31:31" ht="15.75" x14ac:dyDescent="0.3">
      <c r="AE13114" s="71"/>
    </row>
    <row r="13115" spans="31:31" ht="15.75" x14ac:dyDescent="0.3">
      <c r="AE13115" s="71"/>
    </row>
    <row r="13116" spans="31:31" ht="15.75" x14ac:dyDescent="0.3">
      <c r="AE13116" s="71"/>
    </row>
    <row r="13117" spans="31:31" ht="15.75" x14ac:dyDescent="0.3">
      <c r="AE13117" s="71"/>
    </row>
    <row r="13118" spans="31:31" ht="15.75" x14ac:dyDescent="0.3">
      <c r="AE13118" s="71"/>
    </row>
    <row r="13119" spans="31:31" ht="15.75" x14ac:dyDescent="0.3">
      <c r="AE13119" s="71"/>
    </row>
    <row r="13120" spans="31:31" ht="15.75" x14ac:dyDescent="0.3">
      <c r="AE13120" s="71"/>
    </row>
    <row r="13121" spans="31:31" ht="15.75" x14ac:dyDescent="0.3">
      <c r="AE13121" s="71"/>
    </row>
    <row r="13122" spans="31:31" ht="15.75" x14ac:dyDescent="0.3">
      <c r="AE13122" s="71"/>
    </row>
    <row r="13123" spans="31:31" ht="15.75" x14ac:dyDescent="0.3">
      <c r="AE13123" s="71"/>
    </row>
    <row r="13124" spans="31:31" ht="15.75" x14ac:dyDescent="0.3">
      <c r="AE13124" s="71"/>
    </row>
    <row r="13125" spans="31:31" ht="15.75" x14ac:dyDescent="0.3">
      <c r="AE13125" s="71"/>
    </row>
    <row r="13126" spans="31:31" ht="15.75" x14ac:dyDescent="0.3">
      <c r="AE13126" s="71"/>
    </row>
    <row r="13127" spans="31:31" ht="15.75" x14ac:dyDescent="0.3">
      <c r="AE13127" s="71"/>
    </row>
    <row r="13128" spans="31:31" ht="15.75" x14ac:dyDescent="0.3">
      <c r="AE13128" s="71"/>
    </row>
    <row r="13129" spans="31:31" ht="15.75" x14ac:dyDescent="0.3">
      <c r="AE13129" s="71"/>
    </row>
    <row r="13130" spans="31:31" ht="15.75" x14ac:dyDescent="0.3">
      <c r="AE13130" s="71"/>
    </row>
    <row r="13131" spans="31:31" ht="15.75" x14ac:dyDescent="0.3">
      <c r="AE13131" s="71"/>
    </row>
    <row r="13132" spans="31:31" ht="15.75" x14ac:dyDescent="0.3">
      <c r="AE13132" s="71"/>
    </row>
    <row r="13133" spans="31:31" ht="15.75" x14ac:dyDescent="0.3">
      <c r="AE13133" s="71"/>
    </row>
    <row r="13134" spans="31:31" ht="15.75" x14ac:dyDescent="0.3">
      <c r="AE13134" s="71"/>
    </row>
    <row r="13135" spans="31:31" ht="15.75" x14ac:dyDescent="0.3">
      <c r="AE13135" s="71"/>
    </row>
    <row r="13136" spans="31:31" ht="15.75" x14ac:dyDescent="0.3">
      <c r="AE13136" s="71"/>
    </row>
    <row r="13137" spans="31:31" ht="15.75" x14ac:dyDescent="0.3">
      <c r="AE13137" s="71"/>
    </row>
    <row r="13138" spans="31:31" ht="15.75" x14ac:dyDescent="0.3">
      <c r="AE13138" s="71"/>
    </row>
    <row r="13139" spans="31:31" ht="15.75" x14ac:dyDescent="0.3">
      <c r="AE13139" s="71"/>
    </row>
    <row r="13140" spans="31:31" ht="15.75" x14ac:dyDescent="0.3">
      <c r="AE13140" s="71"/>
    </row>
    <row r="13141" spans="31:31" ht="15.75" x14ac:dyDescent="0.3">
      <c r="AE13141" s="71"/>
    </row>
    <row r="13142" spans="31:31" ht="15.75" x14ac:dyDescent="0.3">
      <c r="AE13142" s="71"/>
    </row>
    <row r="13143" spans="31:31" ht="15.75" x14ac:dyDescent="0.3">
      <c r="AE13143" s="71"/>
    </row>
    <row r="13144" spans="31:31" ht="15.75" x14ac:dyDescent="0.3">
      <c r="AE13144" s="71"/>
    </row>
    <row r="13145" spans="31:31" ht="15.75" x14ac:dyDescent="0.3">
      <c r="AE13145" s="71"/>
    </row>
    <row r="13146" spans="31:31" ht="15.75" x14ac:dyDescent="0.3">
      <c r="AE13146" s="71"/>
    </row>
    <row r="13147" spans="31:31" ht="15.75" x14ac:dyDescent="0.3">
      <c r="AE13147" s="71"/>
    </row>
    <row r="13148" spans="31:31" ht="15.75" x14ac:dyDescent="0.3">
      <c r="AE13148" s="71"/>
    </row>
    <row r="13149" spans="31:31" ht="15.75" x14ac:dyDescent="0.3">
      <c r="AE13149" s="71"/>
    </row>
    <row r="13150" spans="31:31" ht="15.75" x14ac:dyDescent="0.3">
      <c r="AE13150" s="71"/>
    </row>
    <row r="13151" spans="31:31" ht="15.75" x14ac:dyDescent="0.3">
      <c r="AE13151" s="71"/>
    </row>
    <row r="13152" spans="31:31" ht="15.75" x14ac:dyDescent="0.3">
      <c r="AE13152" s="71"/>
    </row>
    <row r="13153" spans="31:31" ht="15.75" x14ac:dyDescent="0.3">
      <c r="AE13153" s="71"/>
    </row>
    <row r="13154" spans="31:31" ht="15.75" x14ac:dyDescent="0.3">
      <c r="AE13154" s="71"/>
    </row>
    <row r="13155" spans="31:31" ht="15.75" x14ac:dyDescent="0.3">
      <c r="AE13155" s="71"/>
    </row>
    <row r="13156" spans="31:31" ht="15.75" x14ac:dyDescent="0.3">
      <c r="AE13156" s="71"/>
    </row>
    <row r="13157" spans="31:31" ht="15.75" x14ac:dyDescent="0.3">
      <c r="AE13157" s="71"/>
    </row>
    <row r="13158" spans="31:31" ht="15.75" x14ac:dyDescent="0.3">
      <c r="AE13158" s="71"/>
    </row>
    <row r="13159" spans="31:31" ht="15.75" x14ac:dyDescent="0.3">
      <c r="AE13159" s="71"/>
    </row>
    <row r="13160" spans="31:31" ht="15.75" x14ac:dyDescent="0.3">
      <c r="AE13160" s="71"/>
    </row>
    <row r="13161" spans="31:31" ht="15.75" x14ac:dyDescent="0.3">
      <c r="AE13161" s="71"/>
    </row>
    <row r="13162" spans="31:31" ht="15.75" x14ac:dyDescent="0.3">
      <c r="AE13162" s="71"/>
    </row>
    <row r="13163" spans="31:31" ht="15.75" x14ac:dyDescent="0.3">
      <c r="AE13163" s="71"/>
    </row>
    <row r="13164" spans="31:31" ht="15.75" x14ac:dyDescent="0.3">
      <c r="AE13164" s="71"/>
    </row>
    <row r="13165" spans="31:31" ht="15.75" x14ac:dyDescent="0.3">
      <c r="AE13165" s="71"/>
    </row>
    <row r="13166" spans="31:31" ht="15.75" x14ac:dyDescent="0.3">
      <c r="AE13166" s="71"/>
    </row>
    <row r="13167" spans="31:31" ht="15.75" x14ac:dyDescent="0.3">
      <c r="AE13167" s="71"/>
    </row>
    <row r="13168" spans="31:31" ht="15.75" x14ac:dyDescent="0.3">
      <c r="AE13168" s="71"/>
    </row>
    <row r="13169" spans="31:31" ht="15.75" x14ac:dyDescent="0.3">
      <c r="AE13169" s="71"/>
    </row>
    <row r="13170" spans="31:31" ht="15.75" x14ac:dyDescent="0.3">
      <c r="AE13170" s="71"/>
    </row>
    <row r="13171" spans="31:31" ht="15.75" x14ac:dyDescent="0.3">
      <c r="AE13171" s="71"/>
    </row>
    <row r="13172" spans="31:31" ht="15.75" x14ac:dyDescent="0.3">
      <c r="AE13172" s="71"/>
    </row>
    <row r="13173" spans="31:31" ht="15.75" x14ac:dyDescent="0.3">
      <c r="AE13173" s="71"/>
    </row>
    <row r="13174" spans="31:31" ht="15.75" x14ac:dyDescent="0.3">
      <c r="AE13174" s="71"/>
    </row>
    <row r="13175" spans="31:31" ht="15.75" x14ac:dyDescent="0.3">
      <c r="AE13175" s="71"/>
    </row>
    <row r="13176" spans="31:31" ht="15.75" x14ac:dyDescent="0.3">
      <c r="AE13176" s="71"/>
    </row>
    <row r="13177" spans="31:31" ht="15.75" x14ac:dyDescent="0.3">
      <c r="AE13177" s="71"/>
    </row>
    <row r="13178" spans="31:31" ht="15.75" x14ac:dyDescent="0.3">
      <c r="AE13178" s="71"/>
    </row>
    <row r="13179" spans="31:31" ht="15.75" x14ac:dyDescent="0.3">
      <c r="AE13179" s="71"/>
    </row>
    <row r="13180" spans="31:31" ht="15.75" x14ac:dyDescent="0.3">
      <c r="AE13180" s="71"/>
    </row>
    <row r="13181" spans="31:31" ht="15.75" x14ac:dyDescent="0.3">
      <c r="AE13181" s="71"/>
    </row>
    <row r="13182" spans="31:31" ht="15.75" x14ac:dyDescent="0.3">
      <c r="AE13182" s="71"/>
    </row>
    <row r="13183" spans="31:31" ht="15.75" x14ac:dyDescent="0.3">
      <c r="AE13183" s="71"/>
    </row>
    <row r="13184" spans="31:31" ht="15.75" x14ac:dyDescent="0.3">
      <c r="AE13184" s="71"/>
    </row>
    <row r="13185" spans="31:31" ht="15.75" x14ac:dyDescent="0.3">
      <c r="AE13185" s="71"/>
    </row>
    <row r="13186" spans="31:31" ht="15.75" x14ac:dyDescent="0.3">
      <c r="AE13186" s="71"/>
    </row>
    <row r="13187" spans="31:31" ht="15.75" x14ac:dyDescent="0.3">
      <c r="AE13187" s="71"/>
    </row>
    <row r="13188" spans="31:31" ht="15.75" x14ac:dyDescent="0.3">
      <c r="AE13188" s="71"/>
    </row>
    <row r="13189" spans="31:31" ht="15.75" x14ac:dyDescent="0.3">
      <c r="AE13189" s="71"/>
    </row>
    <row r="13190" spans="31:31" ht="15.75" x14ac:dyDescent="0.3">
      <c r="AE13190" s="71"/>
    </row>
    <row r="13191" spans="31:31" ht="15.75" x14ac:dyDescent="0.3">
      <c r="AE13191" s="71"/>
    </row>
    <row r="13192" spans="31:31" ht="15.75" x14ac:dyDescent="0.3">
      <c r="AE13192" s="71"/>
    </row>
    <row r="13193" spans="31:31" ht="15.75" x14ac:dyDescent="0.3">
      <c r="AE13193" s="71"/>
    </row>
    <row r="13194" spans="31:31" ht="15.75" x14ac:dyDescent="0.3">
      <c r="AE13194" s="71"/>
    </row>
    <row r="13195" spans="31:31" ht="15.75" x14ac:dyDescent="0.3">
      <c r="AE13195" s="71"/>
    </row>
    <row r="13196" spans="31:31" ht="15.75" x14ac:dyDescent="0.3">
      <c r="AE13196" s="71"/>
    </row>
    <row r="13197" spans="31:31" ht="15.75" x14ac:dyDescent="0.3">
      <c r="AE13197" s="71"/>
    </row>
    <row r="13198" spans="31:31" ht="15.75" x14ac:dyDescent="0.3">
      <c r="AE13198" s="71"/>
    </row>
    <row r="13199" spans="31:31" ht="15.75" x14ac:dyDescent="0.3">
      <c r="AE13199" s="71"/>
    </row>
    <row r="13200" spans="31:31" ht="15.75" x14ac:dyDescent="0.3">
      <c r="AE13200" s="71"/>
    </row>
    <row r="13201" spans="31:31" ht="15.75" x14ac:dyDescent="0.3">
      <c r="AE13201" s="71"/>
    </row>
    <row r="13202" spans="31:31" ht="15.75" x14ac:dyDescent="0.3">
      <c r="AE13202" s="71"/>
    </row>
    <row r="13203" spans="31:31" ht="15.75" x14ac:dyDescent="0.3">
      <c r="AE13203" s="71"/>
    </row>
    <row r="13204" spans="31:31" ht="15.75" x14ac:dyDescent="0.3">
      <c r="AE13204" s="71"/>
    </row>
    <row r="13205" spans="31:31" ht="15.75" x14ac:dyDescent="0.3">
      <c r="AE13205" s="71"/>
    </row>
    <row r="13206" spans="31:31" ht="15.75" x14ac:dyDescent="0.3">
      <c r="AE13206" s="71"/>
    </row>
    <row r="13207" spans="31:31" ht="15.75" x14ac:dyDescent="0.3">
      <c r="AE13207" s="71"/>
    </row>
    <row r="13208" spans="31:31" ht="15.75" x14ac:dyDescent="0.3">
      <c r="AE13208" s="71"/>
    </row>
    <row r="13209" spans="31:31" ht="15.75" x14ac:dyDescent="0.3">
      <c r="AE13209" s="71"/>
    </row>
    <row r="13210" spans="31:31" ht="15.75" x14ac:dyDescent="0.3">
      <c r="AE13210" s="71"/>
    </row>
    <row r="13211" spans="31:31" ht="15.75" x14ac:dyDescent="0.3">
      <c r="AE13211" s="71"/>
    </row>
    <row r="13212" spans="31:31" ht="15.75" x14ac:dyDescent="0.3">
      <c r="AE13212" s="71"/>
    </row>
    <row r="13213" spans="31:31" ht="15.75" x14ac:dyDescent="0.3">
      <c r="AE13213" s="71"/>
    </row>
    <row r="13214" spans="31:31" ht="15.75" x14ac:dyDescent="0.3">
      <c r="AE13214" s="71"/>
    </row>
    <row r="13215" spans="31:31" ht="15.75" x14ac:dyDescent="0.3">
      <c r="AE13215" s="71"/>
    </row>
    <row r="13216" spans="31:31" ht="15.75" x14ac:dyDescent="0.3">
      <c r="AE13216" s="71"/>
    </row>
    <row r="13217" spans="31:31" ht="15.75" x14ac:dyDescent="0.3">
      <c r="AE13217" s="71"/>
    </row>
    <row r="13218" spans="31:31" ht="15.75" x14ac:dyDescent="0.3">
      <c r="AE13218" s="71"/>
    </row>
    <row r="13219" spans="31:31" ht="15.75" x14ac:dyDescent="0.3">
      <c r="AE13219" s="71"/>
    </row>
    <row r="13220" spans="31:31" ht="15.75" x14ac:dyDescent="0.3">
      <c r="AE13220" s="71"/>
    </row>
    <row r="13221" spans="31:31" ht="15.75" x14ac:dyDescent="0.3">
      <c r="AE13221" s="71"/>
    </row>
    <row r="13222" spans="31:31" ht="15.75" x14ac:dyDescent="0.3">
      <c r="AE13222" s="71"/>
    </row>
    <row r="13223" spans="31:31" ht="15.75" x14ac:dyDescent="0.3">
      <c r="AE13223" s="71"/>
    </row>
    <row r="13224" spans="31:31" ht="15.75" x14ac:dyDescent="0.3">
      <c r="AE13224" s="71"/>
    </row>
    <row r="13225" spans="31:31" ht="15.75" x14ac:dyDescent="0.3">
      <c r="AE13225" s="71"/>
    </row>
    <row r="13226" spans="31:31" ht="15.75" x14ac:dyDescent="0.3">
      <c r="AE13226" s="71"/>
    </row>
    <row r="13227" spans="31:31" ht="15.75" x14ac:dyDescent="0.3">
      <c r="AE13227" s="71"/>
    </row>
    <row r="13228" spans="31:31" ht="15.75" x14ac:dyDescent="0.3">
      <c r="AE13228" s="71"/>
    </row>
    <row r="13229" spans="31:31" ht="15.75" x14ac:dyDescent="0.3">
      <c r="AE13229" s="71"/>
    </row>
    <row r="13230" spans="31:31" ht="15.75" x14ac:dyDescent="0.3">
      <c r="AE13230" s="71"/>
    </row>
    <row r="13231" spans="31:31" ht="15.75" x14ac:dyDescent="0.3">
      <c r="AE13231" s="71"/>
    </row>
    <row r="13232" spans="31:31" ht="15.75" x14ac:dyDescent="0.3">
      <c r="AE13232" s="71"/>
    </row>
    <row r="13233" spans="31:31" ht="15.75" x14ac:dyDescent="0.3">
      <c r="AE13233" s="71"/>
    </row>
    <row r="13234" spans="31:31" ht="15.75" x14ac:dyDescent="0.3">
      <c r="AE13234" s="71"/>
    </row>
    <row r="13235" spans="31:31" ht="15.75" x14ac:dyDescent="0.3">
      <c r="AE13235" s="71"/>
    </row>
    <row r="13236" spans="31:31" ht="15.75" x14ac:dyDescent="0.3">
      <c r="AE13236" s="71"/>
    </row>
    <row r="13237" spans="31:31" ht="15.75" x14ac:dyDescent="0.3">
      <c r="AE13237" s="71"/>
    </row>
    <row r="13238" spans="31:31" ht="15.75" x14ac:dyDescent="0.3">
      <c r="AE13238" s="71"/>
    </row>
    <row r="13239" spans="31:31" ht="15.75" x14ac:dyDescent="0.3">
      <c r="AE13239" s="71"/>
    </row>
    <row r="13240" spans="31:31" ht="15.75" x14ac:dyDescent="0.3">
      <c r="AE13240" s="71"/>
    </row>
    <row r="13241" spans="31:31" ht="15.75" x14ac:dyDescent="0.3">
      <c r="AE13241" s="71"/>
    </row>
    <row r="13242" spans="31:31" ht="15.75" x14ac:dyDescent="0.3">
      <c r="AE13242" s="71"/>
    </row>
    <row r="13243" spans="31:31" ht="15.75" x14ac:dyDescent="0.3">
      <c r="AE13243" s="71"/>
    </row>
    <row r="13244" spans="31:31" ht="15.75" x14ac:dyDescent="0.3">
      <c r="AE13244" s="71"/>
    </row>
    <row r="13245" spans="31:31" ht="15.75" x14ac:dyDescent="0.3">
      <c r="AE13245" s="71"/>
    </row>
    <row r="13246" spans="31:31" ht="15.75" x14ac:dyDescent="0.3">
      <c r="AE13246" s="71"/>
    </row>
    <row r="13247" spans="31:31" ht="15.75" x14ac:dyDescent="0.3">
      <c r="AE13247" s="71"/>
    </row>
    <row r="13248" spans="31:31" ht="15.75" x14ac:dyDescent="0.3">
      <c r="AE13248" s="71"/>
    </row>
    <row r="13249" spans="31:31" ht="15.75" x14ac:dyDescent="0.3">
      <c r="AE13249" s="71"/>
    </row>
    <row r="13250" spans="31:31" ht="15.75" x14ac:dyDescent="0.3">
      <c r="AE13250" s="71"/>
    </row>
    <row r="13251" spans="31:31" ht="15.75" x14ac:dyDescent="0.3">
      <c r="AE13251" s="71"/>
    </row>
    <row r="13252" spans="31:31" ht="15.75" x14ac:dyDescent="0.3">
      <c r="AE13252" s="71"/>
    </row>
    <row r="13253" spans="31:31" ht="15.75" x14ac:dyDescent="0.3">
      <c r="AE13253" s="71"/>
    </row>
    <row r="13254" spans="31:31" ht="15.75" x14ac:dyDescent="0.3">
      <c r="AE13254" s="71"/>
    </row>
    <row r="13255" spans="31:31" ht="15.75" x14ac:dyDescent="0.3">
      <c r="AE13255" s="71"/>
    </row>
    <row r="13256" spans="31:31" ht="15.75" x14ac:dyDescent="0.3">
      <c r="AE13256" s="71"/>
    </row>
    <row r="13257" spans="31:31" ht="15.75" x14ac:dyDescent="0.3">
      <c r="AE13257" s="71"/>
    </row>
    <row r="13258" spans="31:31" ht="15.75" x14ac:dyDescent="0.3">
      <c r="AE13258" s="71"/>
    </row>
    <row r="13259" spans="31:31" ht="15.75" x14ac:dyDescent="0.3">
      <c r="AE13259" s="71"/>
    </row>
    <row r="13260" spans="31:31" ht="15.75" x14ac:dyDescent="0.3">
      <c r="AE13260" s="71"/>
    </row>
    <row r="13261" spans="31:31" ht="15.75" x14ac:dyDescent="0.3">
      <c r="AE13261" s="71"/>
    </row>
    <row r="13262" spans="31:31" ht="15.75" x14ac:dyDescent="0.3">
      <c r="AE13262" s="71"/>
    </row>
    <row r="13263" spans="31:31" ht="15.75" x14ac:dyDescent="0.3">
      <c r="AE13263" s="71"/>
    </row>
    <row r="13264" spans="31:31" ht="15.75" x14ac:dyDescent="0.3">
      <c r="AE13264" s="71"/>
    </row>
    <row r="13265" spans="31:31" ht="15.75" x14ac:dyDescent="0.3">
      <c r="AE13265" s="71"/>
    </row>
    <row r="13266" spans="31:31" ht="15.75" x14ac:dyDescent="0.3">
      <c r="AE13266" s="71"/>
    </row>
    <row r="13267" spans="31:31" ht="15.75" x14ac:dyDescent="0.3">
      <c r="AE13267" s="71"/>
    </row>
    <row r="13268" spans="31:31" ht="15.75" x14ac:dyDescent="0.3">
      <c r="AE13268" s="71"/>
    </row>
    <row r="13269" spans="31:31" ht="15.75" x14ac:dyDescent="0.3">
      <c r="AE13269" s="71"/>
    </row>
    <row r="13270" spans="31:31" ht="15.75" x14ac:dyDescent="0.3">
      <c r="AE13270" s="71"/>
    </row>
    <row r="13271" spans="31:31" ht="15.75" x14ac:dyDescent="0.3">
      <c r="AE13271" s="71"/>
    </row>
    <row r="13272" spans="31:31" ht="15.75" x14ac:dyDescent="0.3">
      <c r="AE13272" s="71"/>
    </row>
    <row r="13273" spans="31:31" ht="15.75" x14ac:dyDescent="0.3">
      <c r="AE13273" s="71"/>
    </row>
    <row r="13274" spans="31:31" ht="15.75" x14ac:dyDescent="0.3">
      <c r="AE13274" s="71"/>
    </row>
    <row r="13275" spans="31:31" ht="15.75" x14ac:dyDescent="0.3">
      <c r="AE13275" s="71"/>
    </row>
    <row r="13276" spans="31:31" ht="15.75" x14ac:dyDescent="0.3">
      <c r="AE13276" s="71"/>
    </row>
    <row r="13277" spans="31:31" ht="15.75" x14ac:dyDescent="0.3">
      <c r="AE13277" s="71"/>
    </row>
    <row r="13278" spans="31:31" ht="15.75" x14ac:dyDescent="0.3">
      <c r="AE13278" s="71"/>
    </row>
    <row r="13279" spans="31:31" ht="15.75" x14ac:dyDescent="0.3">
      <c r="AE13279" s="71"/>
    </row>
    <row r="13280" spans="31:31" ht="15.75" x14ac:dyDescent="0.3">
      <c r="AE13280" s="71"/>
    </row>
    <row r="13281" spans="31:31" ht="15.75" x14ac:dyDescent="0.3">
      <c r="AE13281" s="71"/>
    </row>
    <row r="13282" spans="31:31" ht="15.75" x14ac:dyDescent="0.3">
      <c r="AE13282" s="71"/>
    </row>
    <row r="13283" spans="31:31" ht="15.75" x14ac:dyDescent="0.3">
      <c r="AE13283" s="71"/>
    </row>
    <row r="13284" spans="31:31" ht="15.75" x14ac:dyDescent="0.3">
      <c r="AE13284" s="71"/>
    </row>
    <row r="13285" spans="31:31" ht="15.75" x14ac:dyDescent="0.3">
      <c r="AE13285" s="71"/>
    </row>
    <row r="13286" spans="31:31" ht="15.75" x14ac:dyDescent="0.3">
      <c r="AE13286" s="71"/>
    </row>
    <row r="13287" spans="31:31" ht="15.75" x14ac:dyDescent="0.3">
      <c r="AE13287" s="71"/>
    </row>
    <row r="13288" spans="31:31" ht="15.75" x14ac:dyDescent="0.3">
      <c r="AE13288" s="71"/>
    </row>
    <row r="13289" spans="31:31" ht="15.75" x14ac:dyDescent="0.3">
      <c r="AE13289" s="71"/>
    </row>
    <row r="13290" spans="31:31" ht="15.75" x14ac:dyDescent="0.3">
      <c r="AE13290" s="71"/>
    </row>
    <row r="13291" spans="31:31" ht="15.75" x14ac:dyDescent="0.3">
      <c r="AE13291" s="71"/>
    </row>
    <row r="13292" spans="31:31" ht="15.75" x14ac:dyDescent="0.3">
      <c r="AE13292" s="71"/>
    </row>
    <row r="13293" spans="31:31" ht="15.75" x14ac:dyDescent="0.3">
      <c r="AE13293" s="71"/>
    </row>
    <row r="13294" spans="31:31" ht="15.75" x14ac:dyDescent="0.3">
      <c r="AE13294" s="71"/>
    </row>
    <row r="13295" spans="31:31" ht="15.75" x14ac:dyDescent="0.3">
      <c r="AE13295" s="71"/>
    </row>
    <row r="13296" spans="31:31" ht="15.75" x14ac:dyDescent="0.3">
      <c r="AE13296" s="71"/>
    </row>
    <row r="13297" spans="31:31" ht="15.75" x14ac:dyDescent="0.3">
      <c r="AE13297" s="71"/>
    </row>
    <row r="13298" spans="31:31" ht="15.75" x14ac:dyDescent="0.3">
      <c r="AE13298" s="71"/>
    </row>
    <row r="13299" spans="31:31" ht="15.75" x14ac:dyDescent="0.3">
      <c r="AE13299" s="71"/>
    </row>
    <row r="13300" spans="31:31" ht="15.75" x14ac:dyDescent="0.3">
      <c r="AE13300" s="71"/>
    </row>
    <row r="13301" spans="31:31" ht="15.75" x14ac:dyDescent="0.3">
      <c r="AE13301" s="71"/>
    </row>
    <row r="13302" spans="31:31" ht="15.75" x14ac:dyDescent="0.3">
      <c r="AE13302" s="71"/>
    </row>
    <row r="13303" spans="31:31" ht="15.75" x14ac:dyDescent="0.3">
      <c r="AE13303" s="71"/>
    </row>
    <row r="13304" spans="31:31" ht="15.75" x14ac:dyDescent="0.3">
      <c r="AE13304" s="71"/>
    </row>
    <row r="13305" spans="31:31" ht="15.75" x14ac:dyDescent="0.3">
      <c r="AE13305" s="71"/>
    </row>
    <row r="13306" spans="31:31" ht="15.75" x14ac:dyDescent="0.3">
      <c r="AE13306" s="71"/>
    </row>
    <row r="13307" spans="31:31" ht="15.75" x14ac:dyDescent="0.3">
      <c r="AE13307" s="71"/>
    </row>
    <row r="13308" spans="31:31" ht="15.75" x14ac:dyDescent="0.3">
      <c r="AE13308" s="71"/>
    </row>
    <row r="13309" spans="31:31" ht="15.75" x14ac:dyDescent="0.3">
      <c r="AE13309" s="71"/>
    </row>
    <row r="13310" spans="31:31" ht="15.75" x14ac:dyDescent="0.3">
      <c r="AE13310" s="71"/>
    </row>
    <row r="13311" spans="31:31" ht="15.75" x14ac:dyDescent="0.3">
      <c r="AE13311" s="71"/>
    </row>
    <row r="13312" spans="31:31" ht="15.75" x14ac:dyDescent="0.3">
      <c r="AE13312" s="71"/>
    </row>
    <row r="13313" spans="31:31" ht="15.75" x14ac:dyDescent="0.3">
      <c r="AE13313" s="71"/>
    </row>
    <row r="13314" spans="31:31" ht="15.75" x14ac:dyDescent="0.3">
      <c r="AE13314" s="71"/>
    </row>
    <row r="13315" spans="31:31" ht="15.75" x14ac:dyDescent="0.3">
      <c r="AE13315" s="71"/>
    </row>
    <row r="13316" spans="31:31" ht="15.75" x14ac:dyDescent="0.3">
      <c r="AE13316" s="71"/>
    </row>
    <row r="13317" spans="31:31" ht="15.75" x14ac:dyDescent="0.3">
      <c r="AE13317" s="71"/>
    </row>
    <row r="13318" spans="31:31" ht="15.75" x14ac:dyDescent="0.3">
      <c r="AE13318" s="71"/>
    </row>
    <row r="13319" spans="31:31" ht="15.75" x14ac:dyDescent="0.3">
      <c r="AE13319" s="71"/>
    </row>
    <row r="13320" spans="31:31" ht="15.75" x14ac:dyDescent="0.3">
      <c r="AE13320" s="71"/>
    </row>
    <row r="13321" spans="31:31" ht="15.75" x14ac:dyDescent="0.3">
      <c r="AE13321" s="71"/>
    </row>
    <row r="13322" spans="31:31" ht="15.75" x14ac:dyDescent="0.3">
      <c r="AE13322" s="71"/>
    </row>
    <row r="13323" spans="31:31" ht="15.75" x14ac:dyDescent="0.3">
      <c r="AE13323" s="71"/>
    </row>
    <row r="13324" spans="31:31" ht="15.75" x14ac:dyDescent="0.3">
      <c r="AE13324" s="71"/>
    </row>
    <row r="13325" spans="31:31" ht="15.75" x14ac:dyDescent="0.3">
      <c r="AE13325" s="71"/>
    </row>
    <row r="13326" spans="31:31" ht="15.75" x14ac:dyDescent="0.3">
      <c r="AE13326" s="71"/>
    </row>
    <row r="13327" spans="31:31" ht="15.75" x14ac:dyDescent="0.3">
      <c r="AE13327" s="71"/>
    </row>
    <row r="13328" spans="31:31" ht="15.75" x14ac:dyDescent="0.3">
      <c r="AE13328" s="71"/>
    </row>
    <row r="13329" spans="31:31" ht="15.75" x14ac:dyDescent="0.3">
      <c r="AE13329" s="71"/>
    </row>
    <row r="13330" spans="31:31" ht="15.75" x14ac:dyDescent="0.3">
      <c r="AE13330" s="71"/>
    </row>
    <row r="13331" spans="31:31" ht="15.75" x14ac:dyDescent="0.3">
      <c r="AE13331" s="71"/>
    </row>
    <row r="13332" spans="31:31" ht="15.75" x14ac:dyDescent="0.3">
      <c r="AE13332" s="71"/>
    </row>
    <row r="13333" spans="31:31" ht="15.75" x14ac:dyDescent="0.3">
      <c r="AE13333" s="71"/>
    </row>
    <row r="13334" spans="31:31" ht="15.75" x14ac:dyDescent="0.3">
      <c r="AE13334" s="71"/>
    </row>
    <row r="13335" spans="31:31" ht="15.75" x14ac:dyDescent="0.3">
      <c r="AE13335" s="71"/>
    </row>
    <row r="13336" spans="31:31" ht="15.75" x14ac:dyDescent="0.3">
      <c r="AE13336" s="71"/>
    </row>
    <row r="13337" spans="31:31" ht="15.75" x14ac:dyDescent="0.3">
      <c r="AE13337" s="71"/>
    </row>
    <row r="13338" spans="31:31" ht="15.75" x14ac:dyDescent="0.3">
      <c r="AE13338" s="71"/>
    </row>
    <row r="13339" spans="31:31" ht="15.75" x14ac:dyDescent="0.3">
      <c r="AE13339" s="71"/>
    </row>
    <row r="13340" spans="31:31" ht="15.75" x14ac:dyDescent="0.3">
      <c r="AE13340" s="71"/>
    </row>
    <row r="13341" spans="31:31" ht="15.75" x14ac:dyDescent="0.3">
      <c r="AE13341" s="71"/>
    </row>
    <row r="13342" spans="31:31" ht="15.75" x14ac:dyDescent="0.3">
      <c r="AE13342" s="71"/>
    </row>
    <row r="13343" spans="31:31" ht="15.75" x14ac:dyDescent="0.3">
      <c r="AE13343" s="71"/>
    </row>
    <row r="13344" spans="31:31" ht="15.75" x14ac:dyDescent="0.3">
      <c r="AE13344" s="71"/>
    </row>
    <row r="13345" spans="31:31" ht="15.75" x14ac:dyDescent="0.3">
      <c r="AE13345" s="71"/>
    </row>
    <row r="13346" spans="31:31" ht="15.75" x14ac:dyDescent="0.3">
      <c r="AE13346" s="71"/>
    </row>
    <row r="13347" spans="31:31" ht="15.75" x14ac:dyDescent="0.3">
      <c r="AE13347" s="71"/>
    </row>
    <row r="13348" spans="31:31" ht="15.75" x14ac:dyDescent="0.3">
      <c r="AE13348" s="71"/>
    </row>
    <row r="13349" spans="31:31" ht="15.75" x14ac:dyDescent="0.3">
      <c r="AE13349" s="71"/>
    </row>
    <row r="13350" spans="31:31" ht="15.75" x14ac:dyDescent="0.3">
      <c r="AE13350" s="71"/>
    </row>
    <row r="13351" spans="31:31" ht="15.75" x14ac:dyDescent="0.3">
      <c r="AE13351" s="71"/>
    </row>
    <row r="13352" spans="31:31" ht="15.75" x14ac:dyDescent="0.3">
      <c r="AE13352" s="71"/>
    </row>
    <row r="13353" spans="31:31" ht="15.75" x14ac:dyDescent="0.3">
      <c r="AE13353" s="71"/>
    </row>
    <row r="13354" spans="31:31" ht="15.75" x14ac:dyDescent="0.3">
      <c r="AE13354" s="71"/>
    </row>
    <row r="13355" spans="31:31" ht="15.75" x14ac:dyDescent="0.3">
      <c r="AE13355" s="71"/>
    </row>
    <row r="13356" spans="31:31" ht="15.75" x14ac:dyDescent="0.3">
      <c r="AE13356" s="71"/>
    </row>
    <row r="13357" spans="31:31" ht="15.75" x14ac:dyDescent="0.3">
      <c r="AE13357" s="71"/>
    </row>
    <row r="13358" spans="31:31" ht="15.75" x14ac:dyDescent="0.3">
      <c r="AE13358" s="71"/>
    </row>
    <row r="13359" spans="31:31" ht="15.75" x14ac:dyDescent="0.3">
      <c r="AE13359" s="71"/>
    </row>
    <row r="13360" spans="31:31" ht="15.75" x14ac:dyDescent="0.3">
      <c r="AE13360" s="71"/>
    </row>
    <row r="13361" spans="31:31" ht="15.75" x14ac:dyDescent="0.3">
      <c r="AE13361" s="71"/>
    </row>
    <row r="13362" spans="31:31" ht="15.75" x14ac:dyDescent="0.3">
      <c r="AE13362" s="71"/>
    </row>
    <row r="13363" spans="31:31" ht="15.75" x14ac:dyDescent="0.3">
      <c r="AE13363" s="71"/>
    </row>
    <row r="13364" spans="31:31" ht="15.75" x14ac:dyDescent="0.3">
      <c r="AE13364" s="71"/>
    </row>
    <row r="13365" spans="31:31" ht="15.75" x14ac:dyDescent="0.3">
      <c r="AE13365" s="71"/>
    </row>
    <row r="13366" spans="31:31" ht="15.75" x14ac:dyDescent="0.3">
      <c r="AE13366" s="71"/>
    </row>
    <row r="13367" spans="31:31" ht="15.75" x14ac:dyDescent="0.3">
      <c r="AE13367" s="71"/>
    </row>
    <row r="13368" spans="31:31" ht="15.75" x14ac:dyDescent="0.3">
      <c r="AE13368" s="71"/>
    </row>
    <row r="13369" spans="31:31" ht="15.75" x14ac:dyDescent="0.3">
      <c r="AE13369" s="71"/>
    </row>
    <row r="13370" spans="31:31" ht="15.75" x14ac:dyDescent="0.3">
      <c r="AE13370" s="71"/>
    </row>
    <row r="13371" spans="31:31" ht="15.75" x14ac:dyDescent="0.3">
      <c r="AE13371" s="71"/>
    </row>
    <row r="13372" spans="31:31" ht="15.75" x14ac:dyDescent="0.3">
      <c r="AE13372" s="71"/>
    </row>
    <row r="13373" spans="31:31" ht="15.75" x14ac:dyDescent="0.3">
      <c r="AE13373" s="71"/>
    </row>
    <row r="13374" spans="31:31" ht="15.75" x14ac:dyDescent="0.3">
      <c r="AE13374" s="71"/>
    </row>
    <row r="13375" spans="31:31" ht="15.75" x14ac:dyDescent="0.3">
      <c r="AE13375" s="71"/>
    </row>
    <row r="13376" spans="31:31" ht="15.75" x14ac:dyDescent="0.3">
      <c r="AE13376" s="71"/>
    </row>
    <row r="13377" spans="31:31" ht="15.75" x14ac:dyDescent="0.3">
      <c r="AE13377" s="71"/>
    </row>
    <row r="13378" spans="31:31" ht="15.75" x14ac:dyDescent="0.3">
      <c r="AE13378" s="71"/>
    </row>
    <row r="13379" spans="31:31" ht="15.75" x14ac:dyDescent="0.3">
      <c r="AE13379" s="71"/>
    </row>
    <row r="13380" spans="31:31" ht="15.75" x14ac:dyDescent="0.3">
      <c r="AE13380" s="71"/>
    </row>
    <row r="13381" spans="31:31" ht="15.75" x14ac:dyDescent="0.3">
      <c r="AE13381" s="71"/>
    </row>
    <row r="13382" spans="31:31" ht="15.75" x14ac:dyDescent="0.3">
      <c r="AE13382" s="71"/>
    </row>
    <row r="13383" spans="31:31" ht="15.75" x14ac:dyDescent="0.3">
      <c r="AE13383" s="71"/>
    </row>
    <row r="13384" spans="31:31" ht="15.75" x14ac:dyDescent="0.3">
      <c r="AE13384" s="71"/>
    </row>
    <row r="13385" spans="31:31" ht="15.75" x14ac:dyDescent="0.3">
      <c r="AE13385" s="71"/>
    </row>
    <row r="13386" spans="31:31" ht="15.75" x14ac:dyDescent="0.3">
      <c r="AE13386" s="71"/>
    </row>
    <row r="13387" spans="31:31" ht="15.75" x14ac:dyDescent="0.3">
      <c r="AE13387" s="71"/>
    </row>
    <row r="13388" spans="31:31" ht="15.75" x14ac:dyDescent="0.3">
      <c r="AE13388" s="71"/>
    </row>
    <row r="13389" spans="31:31" ht="15.75" x14ac:dyDescent="0.3">
      <c r="AE13389" s="71"/>
    </row>
    <row r="13390" spans="31:31" ht="15.75" x14ac:dyDescent="0.3">
      <c r="AE13390" s="71"/>
    </row>
    <row r="13391" spans="31:31" ht="15.75" x14ac:dyDescent="0.3">
      <c r="AE13391" s="71"/>
    </row>
    <row r="13392" spans="31:31" ht="15.75" x14ac:dyDescent="0.3">
      <c r="AE13392" s="71"/>
    </row>
    <row r="13393" spans="31:31" ht="15.75" x14ac:dyDescent="0.3">
      <c r="AE13393" s="71"/>
    </row>
    <row r="13394" spans="31:31" ht="15.75" x14ac:dyDescent="0.3">
      <c r="AE13394" s="71"/>
    </row>
    <row r="13395" spans="31:31" ht="15.75" x14ac:dyDescent="0.3">
      <c r="AE13395" s="71"/>
    </row>
    <row r="13396" spans="31:31" ht="15.75" x14ac:dyDescent="0.3">
      <c r="AE13396" s="71"/>
    </row>
    <row r="13397" spans="31:31" ht="15.75" x14ac:dyDescent="0.3">
      <c r="AE13397" s="71"/>
    </row>
    <row r="13398" spans="31:31" ht="15.75" x14ac:dyDescent="0.3">
      <c r="AE13398" s="71"/>
    </row>
    <row r="13399" spans="31:31" ht="15.75" x14ac:dyDescent="0.3">
      <c r="AE13399" s="71"/>
    </row>
    <row r="13400" spans="31:31" ht="15.75" x14ac:dyDescent="0.3">
      <c r="AE13400" s="71"/>
    </row>
    <row r="13401" spans="31:31" ht="15.75" x14ac:dyDescent="0.3">
      <c r="AE13401" s="71"/>
    </row>
    <row r="13402" spans="31:31" ht="15.75" x14ac:dyDescent="0.3">
      <c r="AE13402" s="71"/>
    </row>
    <row r="13403" spans="31:31" ht="15.75" x14ac:dyDescent="0.3">
      <c r="AE13403" s="71"/>
    </row>
    <row r="13404" spans="31:31" ht="15.75" x14ac:dyDescent="0.3">
      <c r="AE13404" s="71"/>
    </row>
    <row r="13405" spans="31:31" ht="15.75" x14ac:dyDescent="0.3">
      <c r="AE13405" s="71"/>
    </row>
    <row r="13406" spans="31:31" ht="15.75" x14ac:dyDescent="0.3">
      <c r="AE13406" s="71"/>
    </row>
    <row r="13407" spans="31:31" ht="15.75" x14ac:dyDescent="0.3">
      <c r="AE13407" s="71"/>
    </row>
    <row r="13408" spans="31:31" ht="15.75" x14ac:dyDescent="0.3">
      <c r="AE13408" s="71"/>
    </row>
    <row r="13409" spans="31:31" ht="15.75" x14ac:dyDescent="0.3">
      <c r="AE13409" s="71"/>
    </row>
    <row r="13410" spans="31:31" ht="15.75" x14ac:dyDescent="0.3">
      <c r="AE13410" s="71"/>
    </row>
    <row r="13411" spans="31:31" ht="15.75" x14ac:dyDescent="0.3">
      <c r="AE13411" s="71"/>
    </row>
    <row r="13412" spans="31:31" ht="15.75" x14ac:dyDescent="0.3">
      <c r="AE13412" s="71"/>
    </row>
    <row r="13413" spans="31:31" ht="15.75" x14ac:dyDescent="0.3">
      <c r="AE13413" s="71"/>
    </row>
    <row r="13414" spans="31:31" ht="15.75" x14ac:dyDescent="0.3">
      <c r="AE13414" s="71"/>
    </row>
    <row r="13415" spans="31:31" ht="15.75" x14ac:dyDescent="0.3">
      <c r="AE13415" s="71"/>
    </row>
    <row r="13416" spans="31:31" ht="15.75" x14ac:dyDescent="0.3">
      <c r="AE13416" s="71"/>
    </row>
    <row r="13417" spans="31:31" ht="15.75" x14ac:dyDescent="0.3">
      <c r="AE13417" s="71"/>
    </row>
    <row r="13418" spans="31:31" ht="15.75" x14ac:dyDescent="0.3">
      <c r="AE13418" s="71"/>
    </row>
    <row r="13419" spans="31:31" ht="15.75" x14ac:dyDescent="0.3">
      <c r="AE13419" s="71"/>
    </row>
    <row r="13420" spans="31:31" ht="15.75" x14ac:dyDescent="0.3">
      <c r="AE13420" s="71"/>
    </row>
    <row r="13421" spans="31:31" ht="15.75" x14ac:dyDescent="0.3">
      <c r="AE13421" s="71"/>
    </row>
    <row r="13422" spans="31:31" ht="15.75" x14ac:dyDescent="0.3">
      <c r="AE13422" s="71"/>
    </row>
    <row r="13423" spans="31:31" ht="15.75" x14ac:dyDescent="0.3">
      <c r="AE13423" s="71"/>
    </row>
    <row r="13424" spans="31:31" ht="15.75" x14ac:dyDescent="0.3">
      <c r="AE13424" s="71"/>
    </row>
    <row r="13425" spans="31:31" ht="15.75" x14ac:dyDescent="0.3">
      <c r="AE13425" s="71"/>
    </row>
    <row r="13426" spans="31:31" ht="15.75" x14ac:dyDescent="0.3">
      <c r="AE13426" s="71"/>
    </row>
    <row r="13427" spans="31:31" ht="15.75" x14ac:dyDescent="0.3">
      <c r="AE13427" s="71"/>
    </row>
    <row r="13428" spans="31:31" ht="15.75" x14ac:dyDescent="0.3">
      <c r="AE13428" s="71"/>
    </row>
    <row r="13429" spans="31:31" ht="15.75" x14ac:dyDescent="0.3">
      <c r="AE13429" s="71"/>
    </row>
    <row r="13430" spans="31:31" ht="15.75" x14ac:dyDescent="0.3">
      <c r="AE13430" s="71"/>
    </row>
    <row r="13431" spans="31:31" ht="15.75" x14ac:dyDescent="0.3">
      <c r="AE13431" s="71"/>
    </row>
    <row r="13432" spans="31:31" ht="15.75" x14ac:dyDescent="0.3">
      <c r="AE13432" s="71"/>
    </row>
    <row r="13433" spans="31:31" ht="15.75" x14ac:dyDescent="0.3">
      <c r="AE13433" s="71"/>
    </row>
    <row r="13434" spans="31:31" ht="15.75" x14ac:dyDescent="0.3">
      <c r="AE13434" s="71"/>
    </row>
    <row r="13435" spans="31:31" ht="15.75" x14ac:dyDescent="0.3">
      <c r="AE13435" s="71"/>
    </row>
    <row r="13436" spans="31:31" ht="15.75" x14ac:dyDescent="0.3">
      <c r="AE13436" s="71"/>
    </row>
    <row r="13437" spans="31:31" ht="15.75" x14ac:dyDescent="0.3">
      <c r="AE13437" s="71"/>
    </row>
    <row r="13438" spans="31:31" ht="15.75" x14ac:dyDescent="0.3">
      <c r="AE13438" s="71"/>
    </row>
    <row r="13439" spans="31:31" ht="15.75" x14ac:dyDescent="0.3">
      <c r="AE13439" s="71"/>
    </row>
    <row r="13440" spans="31:31" ht="15.75" x14ac:dyDescent="0.3">
      <c r="AE13440" s="71"/>
    </row>
    <row r="13441" spans="31:31" ht="15.75" x14ac:dyDescent="0.3">
      <c r="AE13441" s="71"/>
    </row>
    <row r="13442" spans="31:31" ht="15.75" x14ac:dyDescent="0.3">
      <c r="AE13442" s="71"/>
    </row>
    <row r="13443" spans="31:31" ht="15.75" x14ac:dyDescent="0.3">
      <c r="AE13443" s="71"/>
    </row>
    <row r="13444" spans="31:31" ht="15.75" x14ac:dyDescent="0.3">
      <c r="AE13444" s="71"/>
    </row>
    <row r="13445" spans="31:31" ht="15.75" x14ac:dyDescent="0.3">
      <c r="AE13445" s="71"/>
    </row>
    <row r="13446" spans="31:31" ht="15.75" x14ac:dyDescent="0.3">
      <c r="AE13446" s="71"/>
    </row>
    <row r="13447" spans="31:31" ht="15.75" x14ac:dyDescent="0.3">
      <c r="AE13447" s="71"/>
    </row>
    <row r="13448" spans="31:31" ht="15.75" x14ac:dyDescent="0.3">
      <c r="AE13448" s="71"/>
    </row>
    <row r="13449" spans="31:31" ht="15.75" x14ac:dyDescent="0.3">
      <c r="AE13449" s="71"/>
    </row>
    <row r="13450" spans="31:31" ht="15.75" x14ac:dyDescent="0.3">
      <c r="AE13450" s="71"/>
    </row>
    <row r="13451" spans="31:31" ht="15.75" x14ac:dyDescent="0.3">
      <c r="AE13451" s="71"/>
    </row>
    <row r="13452" spans="31:31" ht="15.75" x14ac:dyDescent="0.3">
      <c r="AE13452" s="71"/>
    </row>
    <row r="13453" spans="31:31" ht="15.75" x14ac:dyDescent="0.3">
      <c r="AE13453" s="71"/>
    </row>
    <row r="13454" spans="31:31" ht="15.75" x14ac:dyDescent="0.3">
      <c r="AE13454" s="71"/>
    </row>
    <row r="13455" spans="31:31" ht="15.75" x14ac:dyDescent="0.3">
      <c r="AE13455" s="71"/>
    </row>
    <row r="13456" spans="31:31" ht="15.75" x14ac:dyDescent="0.3">
      <c r="AE13456" s="71"/>
    </row>
    <row r="13457" spans="31:31" ht="15.75" x14ac:dyDescent="0.3">
      <c r="AE13457" s="71"/>
    </row>
    <row r="13458" spans="31:31" ht="15.75" x14ac:dyDescent="0.3">
      <c r="AE13458" s="71"/>
    </row>
    <row r="13459" spans="31:31" ht="15.75" x14ac:dyDescent="0.3">
      <c r="AE13459" s="71"/>
    </row>
    <row r="13460" spans="31:31" ht="15.75" x14ac:dyDescent="0.3">
      <c r="AE13460" s="71"/>
    </row>
    <row r="13461" spans="31:31" ht="15.75" x14ac:dyDescent="0.3">
      <c r="AE13461" s="71"/>
    </row>
    <row r="13462" spans="31:31" ht="15.75" x14ac:dyDescent="0.3">
      <c r="AE13462" s="71"/>
    </row>
    <row r="13463" spans="31:31" ht="15.75" x14ac:dyDescent="0.3">
      <c r="AE13463" s="71"/>
    </row>
    <row r="13464" spans="31:31" ht="15.75" x14ac:dyDescent="0.3">
      <c r="AE13464" s="71"/>
    </row>
    <row r="13465" spans="31:31" ht="15.75" x14ac:dyDescent="0.3">
      <c r="AE13465" s="71"/>
    </row>
    <row r="13466" spans="31:31" ht="15.75" x14ac:dyDescent="0.3">
      <c r="AE13466" s="71"/>
    </row>
    <row r="13467" spans="31:31" ht="15.75" x14ac:dyDescent="0.3">
      <c r="AE13467" s="71"/>
    </row>
    <row r="13468" spans="31:31" ht="15.75" x14ac:dyDescent="0.3">
      <c r="AE13468" s="71"/>
    </row>
    <row r="13469" spans="31:31" ht="15.75" x14ac:dyDescent="0.3">
      <c r="AE13469" s="71"/>
    </row>
    <row r="13470" spans="31:31" ht="15.75" x14ac:dyDescent="0.3">
      <c r="AE13470" s="71"/>
    </row>
    <row r="13471" spans="31:31" ht="15.75" x14ac:dyDescent="0.3">
      <c r="AE13471" s="71"/>
    </row>
    <row r="13472" spans="31:31" ht="15.75" x14ac:dyDescent="0.3">
      <c r="AE13472" s="71"/>
    </row>
    <row r="13473" spans="31:31" ht="15.75" x14ac:dyDescent="0.3">
      <c r="AE13473" s="71"/>
    </row>
    <row r="13474" spans="31:31" ht="15.75" x14ac:dyDescent="0.3">
      <c r="AE13474" s="71"/>
    </row>
    <row r="13475" spans="31:31" ht="15.75" x14ac:dyDescent="0.3">
      <c r="AE13475" s="71"/>
    </row>
    <row r="13476" spans="31:31" ht="15.75" x14ac:dyDescent="0.3">
      <c r="AE13476" s="71"/>
    </row>
    <row r="13477" spans="31:31" ht="15.75" x14ac:dyDescent="0.3">
      <c r="AE13477" s="71"/>
    </row>
    <row r="13478" spans="31:31" ht="15.75" x14ac:dyDescent="0.3">
      <c r="AE13478" s="71"/>
    </row>
    <row r="13479" spans="31:31" ht="15.75" x14ac:dyDescent="0.3">
      <c r="AE13479" s="71"/>
    </row>
    <row r="13480" spans="31:31" ht="15.75" x14ac:dyDescent="0.3">
      <c r="AE13480" s="71"/>
    </row>
    <row r="13481" spans="31:31" ht="15.75" x14ac:dyDescent="0.3">
      <c r="AE13481" s="71"/>
    </row>
    <row r="13482" spans="31:31" ht="15.75" x14ac:dyDescent="0.3">
      <c r="AE13482" s="71"/>
    </row>
    <row r="13483" spans="31:31" ht="15.75" x14ac:dyDescent="0.3">
      <c r="AE13483" s="71"/>
    </row>
    <row r="13484" spans="31:31" ht="15.75" x14ac:dyDescent="0.3">
      <c r="AE13484" s="71"/>
    </row>
    <row r="13485" spans="31:31" ht="15.75" x14ac:dyDescent="0.3">
      <c r="AE13485" s="71"/>
    </row>
    <row r="13486" spans="31:31" ht="15.75" x14ac:dyDescent="0.3">
      <c r="AE13486" s="71"/>
    </row>
    <row r="13487" spans="31:31" ht="15.75" x14ac:dyDescent="0.3">
      <c r="AE13487" s="71"/>
    </row>
    <row r="13488" spans="31:31" ht="15.75" x14ac:dyDescent="0.3">
      <c r="AE13488" s="71"/>
    </row>
    <row r="13489" spans="31:31" ht="15.75" x14ac:dyDescent="0.3">
      <c r="AE13489" s="71"/>
    </row>
    <row r="13490" spans="31:31" ht="15.75" x14ac:dyDescent="0.3">
      <c r="AE13490" s="71"/>
    </row>
    <row r="13491" spans="31:31" ht="15.75" x14ac:dyDescent="0.3">
      <c r="AE13491" s="71"/>
    </row>
    <row r="13492" spans="31:31" ht="15.75" x14ac:dyDescent="0.3">
      <c r="AE13492" s="71"/>
    </row>
    <row r="13493" spans="31:31" ht="15.75" x14ac:dyDescent="0.3">
      <c r="AE13493" s="71"/>
    </row>
    <row r="13494" spans="31:31" ht="15.75" x14ac:dyDescent="0.3">
      <c r="AE13494" s="71"/>
    </row>
    <row r="13495" spans="31:31" ht="15.75" x14ac:dyDescent="0.3">
      <c r="AE13495" s="71"/>
    </row>
    <row r="13496" spans="31:31" ht="15.75" x14ac:dyDescent="0.3">
      <c r="AE13496" s="71"/>
    </row>
    <row r="13497" spans="31:31" ht="15.75" x14ac:dyDescent="0.3">
      <c r="AE13497" s="71"/>
    </row>
    <row r="13498" spans="31:31" ht="15.75" x14ac:dyDescent="0.3">
      <c r="AE13498" s="71"/>
    </row>
    <row r="13499" spans="31:31" ht="15.75" x14ac:dyDescent="0.3">
      <c r="AE13499" s="71"/>
    </row>
    <row r="13500" spans="31:31" ht="15.75" x14ac:dyDescent="0.3">
      <c r="AE13500" s="71"/>
    </row>
    <row r="13501" spans="31:31" ht="15.75" x14ac:dyDescent="0.3">
      <c r="AE13501" s="71"/>
    </row>
    <row r="13502" spans="31:31" ht="15.75" x14ac:dyDescent="0.3">
      <c r="AE13502" s="71"/>
    </row>
    <row r="13503" spans="31:31" ht="15.75" x14ac:dyDescent="0.3">
      <c r="AE13503" s="71"/>
    </row>
    <row r="13504" spans="31:31" ht="15.75" x14ac:dyDescent="0.3">
      <c r="AE13504" s="71"/>
    </row>
    <row r="13505" spans="31:31" ht="15.75" x14ac:dyDescent="0.3">
      <c r="AE13505" s="71"/>
    </row>
    <row r="13506" spans="31:31" ht="15.75" x14ac:dyDescent="0.3">
      <c r="AE13506" s="71"/>
    </row>
    <row r="13507" spans="31:31" ht="15.75" x14ac:dyDescent="0.3">
      <c r="AE13507" s="71"/>
    </row>
    <row r="13508" spans="31:31" ht="15.75" x14ac:dyDescent="0.3">
      <c r="AE13508" s="71"/>
    </row>
    <row r="13509" spans="31:31" ht="15.75" x14ac:dyDescent="0.3">
      <c r="AE13509" s="71"/>
    </row>
    <row r="13510" spans="31:31" ht="15.75" x14ac:dyDescent="0.3">
      <c r="AE13510" s="71"/>
    </row>
    <row r="13511" spans="31:31" ht="15.75" x14ac:dyDescent="0.3">
      <c r="AE13511" s="71"/>
    </row>
    <row r="13512" spans="31:31" ht="15.75" x14ac:dyDescent="0.3">
      <c r="AE13512" s="71"/>
    </row>
    <row r="13513" spans="31:31" ht="15.75" x14ac:dyDescent="0.3">
      <c r="AE13513" s="71"/>
    </row>
    <row r="13514" spans="31:31" ht="15.75" x14ac:dyDescent="0.3">
      <c r="AE13514" s="71"/>
    </row>
    <row r="13515" spans="31:31" ht="15.75" x14ac:dyDescent="0.3">
      <c r="AE13515" s="71"/>
    </row>
    <row r="13516" spans="31:31" ht="15.75" x14ac:dyDescent="0.3">
      <c r="AE13516" s="71"/>
    </row>
    <row r="13517" spans="31:31" ht="15.75" x14ac:dyDescent="0.3">
      <c r="AE13517" s="71"/>
    </row>
    <row r="13518" spans="31:31" ht="15.75" x14ac:dyDescent="0.3">
      <c r="AE13518" s="71"/>
    </row>
    <row r="13519" spans="31:31" ht="15.75" x14ac:dyDescent="0.3">
      <c r="AE13519" s="71"/>
    </row>
    <row r="13520" spans="31:31" ht="15.75" x14ac:dyDescent="0.3">
      <c r="AE13520" s="71"/>
    </row>
    <row r="13521" spans="31:31" ht="15.75" x14ac:dyDescent="0.3">
      <c r="AE13521" s="71"/>
    </row>
    <row r="13522" spans="31:31" ht="15.75" x14ac:dyDescent="0.3">
      <c r="AE13522" s="71"/>
    </row>
    <row r="13523" spans="31:31" ht="15.75" x14ac:dyDescent="0.3">
      <c r="AE13523" s="71"/>
    </row>
    <row r="13524" spans="31:31" ht="15.75" x14ac:dyDescent="0.3">
      <c r="AE13524" s="71"/>
    </row>
    <row r="13525" spans="31:31" ht="15.75" x14ac:dyDescent="0.3">
      <c r="AE13525" s="71"/>
    </row>
    <row r="13526" spans="31:31" ht="15.75" x14ac:dyDescent="0.3">
      <c r="AE13526" s="71"/>
    </row>
    <row r="13527" spans="31:31" ht="15.75" x14ac:dyDescent="0.3">
      <c r="AE13527" s="71"/>
    </row>
    <row r="13528" spans="31:31" ht="15.75" x14ac:dyDescent="0.3">
      <c r="AE13528" s="71"/>
    </row>
    <row r="13529" spans="31:31" ht="15.75" x14ac:dyDescent="0.3">
      <c r="AE13529" s="71"/>
    </row>
    <row r="13530" spans="31:31" ht="15.75" x14ac:dyDescent="0.3">
      <c r="AE13530" s="71"/>
    </row>
    <row r="13531" spans="31:31" ht="15.75" x14ac:dyDescent="0.3">
      <c r="AE13531" s="71"/>
    </row>
    <row r="13532" spans="31:31" ht="15.75" x14ac:dyDescent="0.3">
      <c r="AE13532" s="71"/>
    </row>
    <row r="13533" spans="31:31" ht="15.75" x14ac:dyDescent="0.3">
      <c r="AE13533" s="71"/>
    </row>
    <row r="13534" spans="31:31" ht="15.75" x14ac:dyDescent="0.3">
      <c r="AE13534" s="71"/>
    </row>
    <row r="13535" spans="31:31" ht="15.75" x14ac:dyDescent="0.3">
      <c r="AE13535" s="71"/>
    </row>
    <row r="13536" spans="31:31" ht="15.75" x14ac:dyDescent="0.3">
      <c r="AE13536" s="71"/>
    </row>
    <row r="13537" spans="31:31" ht="15.75" x14ac:dyDescent="0.3">
      <c r="AE13537" s="71"/>
    </row>
    <row r="13538" spans="31:31" ht="15.75" x14ac:dyDescent="0.3">
      <c r="AE13538" s="71"/>
    </row>
    <row r="13539" spans="31:31" ht="15.75" x14ac:dyDescent="0.3">
      <c r="AE13539" s="71"/>
    </row>
    <row r="13540" spans="31:31" ht="15.75" x14ac:dyDescent="0.3">
      <c r="AE13540" s="71"/>
    </row>
    <row r="13541" spans="31:31" ht="15.75" x14ac:dyDescent="0.3">
      <c r="AE13541" s="71"/>
    </row>
    <row r="13542" spans="31:31" ht="15.75" x14ac:dyDescent="0.3">
      <c r="AE13542" s="71"/>
    </row>
    <row r="13543" spans="31:31" ht="15.75" x14ac:dyDescent="0.3">
      <c r="AE13543" s="71"/>
    </row>
    <row r="13544" spans="31:31" ht="15.75" x14ac:dyDescent="0.3">
      <c r="AE13544" s="71"/>
    </row>
    <row r="13545" spans="31:31" ht="15.75" x14ac:dyDescent="0.3">
      <c r="AE13545" s="71"/>
    </row>
    <row r="13546" spans="31:31" ht="15.75" x14ac:dyDescent="0.3">
      <c r="AE13546" s="71"/>
    </row>
    <row r="13547" spans="31:31" ht="15.75" x14ac:dyDescent="0.3">
      <c r="AE13547" s="71"/>
    </row>
    <row r="13548" spans="31:31" ht="15.75" x14ac:dyDescent="0.3">
      <c r="AE13548" s="71"/>
    </row>
    <row r="13549" spans="31:31" ht="15.75" x14ac:dyDescent="0.3">
      <c r="AE13549" s="71"/>
    </row>
    <row r="13550" spans="31:31" ht="15.75" x14ac:dyDescent="0.3">
      <c r="AE13550" s="71"/>
    </row>
    <row r="13551" spans="31:31" ht="15.75" x14ac:dyDescent="0.3">
      <c r="AE13551" s="71"/>
    </row>
    <row r="13552" spans="31:31" ht="15.75" x14ac:dyDescent="0.3">
      <c r="AE13552" s="71"/>
    </row>
    <row r="13553" spans="31:31" ht="15.75" x14ac:dyDescent="0.3">
      <c r="AE13553" s="71"/>
    </row>
    <row r="13554" spans="31:31" ht="15.75" x14ac:dyDescent="0.3">
      <c r="AE13554" s="71"/>
    </row>
    <row r="13555" spans="31:31" ht="15.75" x14ac:dyDescent="0.3">
      <c r="AE13555" s="71"/>
    </row>
    <row r="13556" spans="31:31" ht="15.75" x14ac:dyDescent="0.3">
      <c r="AE13556" s="71"/>
    </row>
    <row r="13557" spans="31:31" ht="15.75" x14ac:dyDescent="0.3">
      <c r="AE13557" s="71"/>
    </row>
    <row r="13558" spans="31:31" ht="15.75" x14ac:dyDescent="0.3">
      <c r="AE13558" s="71"/>
    </row>
    <row r="13559" spans="31:31" ht="15.75" x14ac:dyDescent="0.3">
      <c r="AE13559" s="71"/>
    </row>
    <row r="13560" spans="31:31" ht="15.75" x14ac:dyDescent="0.3">
      <c r="AE13560" s="71"/>
    </row>
    <row r="13561" spans="31:31" ht="15.75" x14ac:dyDescent="0.3">
      <c r="AE13561" s="71"/>
    </row>
    <row r="13562" spans="31:31" ht="15.75" x14ac:dyDescent="0.3">
      <c r="AE13562" s="71"/>
    </row>
    <row r="13563" spans="31:31" ht="15.75" x14ac:dyDescent="0.3">
      <c r="AE13563" s="71"/>
    </row>
    <row r="13564" spans="31:31" ht="15.75" x14ac:dyDescent="0.3">
      <c r="AE13564" s="71"/>
    </row>
    <row r="13565" spans="31:31" ht="15.75" x14ac:dyDescent="0.3">
      <c r="AE13565" s="71"/>
    </row>
    <row r="13566" spans="31:31" ht="15.75" x14ac:dyDescent="0.3">
      <c r="AE13566" s="71"/>
    </row>
    <row r="13567" spans="31:31" ht="15.75" x14ac:dyDescent="0.3">
      <c r="AE13567" s="71"/>
    </row>
    <row r="13568" spans="31:31" ht="15.75" x14ac:dyDescent="0.3">
      <c r="AE13568" s="71"/>
    </row>
    <row r="13569" spans="31:31" ht="15.75" x14ac:dyDescent="0.3">
      <c r="AE13569" s="71"/>
    </row>
    <row r="13570" spans="31:31" ht="15.75" x14ac:dyDescent="0.3">
      <c r="AE13570" s="71"/>
    </row>
    <row r="13571" spans="31:31" ht="15.75" x14ac:dyDescent="0.3">
      <c r="AE13571" s="71"/>
    </row>
    <row r="13572" spans="31:31" ht="15.75" x14ac:dyDescent="0.3">
      <c r="AE13572" s="71"/>
    </row>
    <row r="13573" spans="31:31" ht="15.75" x14ac:dyDescent="0.3">
      <c r="AE13573" s="71"/>
    </row>
    <row r="13574" spans="31:31" ht="15.75" x14ac:dyDescent="0.3">
      <c r="AE13574" s="71"/>
    </row>
    <row r="13575" spans="31:31" ht="15.75" x14ac:dyDescent="0.3">
      <c r="AE13575" s="71"/>
    </row>
    <row r="13576" spans="31:31" ht="15.75" x14ac:dyDescent="0.3">
      <c r="AE13576" s="71"/>
    </row>
    <row r="13577" spans="31:31" ht="15.75" x14ac:dyDescent="0.3">
      <c r="AE13577" s="71"/>
    </row>
    <row r="13578" spans="31:31" ht="15.75" x14ac:dyDescent="0.3">
      <c r="AE13578" s="71"/>
    </row>
    <row r="13579" spans="31:31" ht="15.75" x14ac:dyDescent="0.3">
      <c r="AE13579" s="71"/>
    </row>
    <row r="13580" spans="31:31" ht="15.75" x14ac:dyDescent="0.3">
      <c r="AE13580" s="71"/>
    </row>
    <row r="13581" spans="31:31" ht="15.75" x14ac:dyDescent="0.3">
      <c r="AE13581" s="71"/>
    </row>
    <row r="13582" spans="31:31" ht="15.75" x14ac:dyDescent="0.3">
      <c r="AE13582" s="71"/>
    </row>
    <row r="13583" spans="31:31" ht="15.75" x14ac:dyDescent="0.3">
      <c r="AE13583" s="71"/>
    </row>
    <row r="13584" spans="31:31" ht="15.75" x14ac:dyDescent="0.3">
      <c r="AE13584" s="71"/>
    </row>
    <row r="13585" spans="31:31" ht="15.75" x14ac:dyDescent="0.3">
      <c r="AE13585" s="71"/>
    </row>
    <row r="13586" spans="31:31" ht="15.75" x14ac:dyDescent="0.3">
      <c r="AE13586" s="71"/>
    </row>
    <row r="13587" spans="31:31" ht="15.75" x14ac:dyDescent="0.3">
      <c r="AE13587" s="71"/>
    </row>
    <row r="13588" spans="31:31" ht="15.75" x14ac:dyDescent="0.3">
      <c r="AE13588" s="71"/>
    </row>
    <row r="13589" spans="31:31" ht="15.75" x14ac:dyDescent="0.3">
      <c r="AE13589" s="71"/>
    </row>
    <row r="13590" spans="31:31" ht="15.75" x14ac:dyDescent="0.3">
      <c r="AE13590" s="71"/>
    </row>
    <row r="13591" spans="31:31" ht="15.75" x14ac:dyDescent="0.3">
      <c r="AE13591" s="71"/>
    </row>
    <row r="13592" spans="31:31" ht="15.75" x14ac:dyDescent="0.3">
      <c r="AE13592" s="71"/>
    </row>
    <row r="13593" spans="31:31" ht="15.75" x14ac:dyDescent="0.3">
      <c r="AE13593" s="71"/>
    </row>
    <row r="13594" spans="31:31" ht="15.75" x14ac:dyDescent="0.3">
      <c r="AE13594" s="71"/>
    </row>
    <row r="13595" spans="31:31" ht="15.75" x14ac:dyDescent="0.3">
      <c r="AE13595" s="71"/>
    </row>
    <row r="13596" spans="31:31" ht="15.75" x14ac:dyDescent="0.3">
      <c r="AE13596" s="71"/>
    </row>
    <row r="13597" spans="31:31" ht="15.75" x14ac:dyDescent="0.3">
      <c r="AE13597" s="71"/>
    </row>
    <row r="13598" spans="31:31" ht="15.75" x14ac:dyDescent="0.3">
      <c r="AE13598" s="71"/>
    </row>
    <row r="13599" spans="31:31" ht="15.75" x14ac:dyDescent="0.3">
      <c r="AE13599" s="71"/>
    </row>
    <row r="13600" spans="31:31" ht="15.75" x14ac:dyDescent="0.3">
      <c r="AE13600" s="71"/>
    </row>
    <row r="13601" spans="31:31" ht="15.75" x14ac:dyDescent="0.3">
      <c r="AE13601" s="71"/>
    </row>
    <row r="13602" spans="31:31" ht="15.75" x14ac:dyDescent="0.3">
      <c r="AE13602" s="71"/>
    </row>
    <row r="13603" spans="31:31" ht="15.75" x14ac:dyDescent="0.3">
      <c r="AE13603" s="71"/>
    </row>
    <row r="13604" spans="31:31" ht="15.75" x14ac:dyDescent="0.3">
      <c r="AE13604" s="71"/>
    </row>
    <row r="13605" spans="31:31" ht="15.75" x14ac:dyDescent="0.3">
      <c r="AE13605" s="71"/>
    </row>
    <row r="13606" spans="31:31" ht="15.75" x14ac:dyDescent="0.3">
      <c r="AE13606" s="71"/>
    </row>
    <row r="13607" spans="31:31" ht="15.75" x14ac:dyDescent="0.3">
      <c r="AE13607" s="71"/>
    </row>
    <row r="13608" spans="31:31" ht="15.75" x14ac:dyDescent="0.3">
      <c r="AE13608" s="71"/>
    </row>
    <row r="13609" spans="31:31" ht="15.75" x14ac:dyDescent="0.3">
      <c r="AE13609" s="71"/>
    </row>
    <row r="13610" spans="31:31" ht="15.75" x14ac:dyDescent="0.3">
      <c r="AE13610" s="71"/>
    </row>
    <row r="13611" spans="31:31" ht="15.75" x14ac:dyDescent="0.3">
      <c r="AE13611" s="71"/>
    </row>
    <row r="13612" spans="31:31" ht="15.75" x14ac:dyDescent="0.3">
      <c r="AE13612" s="71"/>
    </row>
    <row r="13613" spans="31:31" ht="15.75" x14ac:dyDescent="0.3">
      <c r="AE13613" s="71"/>
    </row>
    <row r="13614" spans="31:31" ht="15.75" x14ac:dyDescent="0.3">
      <c r="AE13614" s="71"/>
    </row>
    <row r="13615" spans="31:31" ht="15.75" x14ac:dyDescent="0.3">
      <c r="AE13615" s="71"/>
    </row>
    <row r="13616" spans="31:31" ht="15.75" x14ac:dyDescent="0.3">
      <c r="AE13616" s="71"/>
    </row>
    <row r="13617" spans="31:31" ht="15.75" x14ac:dyDescent="0.3">
      <c r="AE13617" s="71"/>
    </row>
    <row r="13618" spans="31:31" ht="15.75" x14ac:dyDescent="0.3">
      <c r="AE13618" s="71"/>
    </row>
    <row r="13619" spans="31:31" ht="15.75" x14ac:dyDescent="0.3">
      <c r="AE13619" s="71"/>
    </row>
    <row r="13620" spans="31:31" ht="15.75" x14ac:dyDescent="0.3">
      <c r="AE13620" s="71"/>
    </row>
    <row r="13621" spans="31:31" ht="15.75" x14ac:dyDescent="0.3">
      <c r="AE13621" s="71"/>
    </row>
    <row r="13622" spans="31:31" ht="15.75" x14ac:dyDescent="0.3">
      <c r="AE13622" s="71"/>
    </row>
    <row r="13623" spans="31:31" ht="15.75" x14ac:dyDescent="0.3">
      <c r="AE13623" s="71"/>
    </row>
    <row r="13624" spans="31:31" ht="15.75" x14ac:dyDescent="0.3">
      <c r="AE13624" s="71"/>
    </row>
    <row r="13625" spans="31:31" ht="15.75" x14ac:dyDescent="0.3">
      <c r="AE13625" s="71"/>
    </row>
    <row r="13626" spans="31:31" ht="15.75" x14ac:dyDescent="0.3">
      <c r="AE13626" s="71"/>
    </row>
    <row r="13627" spans="31:31" ht="15.75" x14ac:dyDescent="0.3">
      <c r="AE13627" s="71"/>
    </row>
    <row r="13628" spans="31:31" ht="15.75" x14ac:dyDescent="0.3">
      <c r="AE13628" s="71"/>
    </row>
    <row r="13629" spans="31:31" ht="15.75" x14ac:dyDescent="0.3">
      <c r="AE13629" s="71"/>
    </row>
    <row r="13630" spans="31:31" ht="15.75" x14ac:dyDescent="0.3">
      <c r="AE13630" s="71"/>
    </row>
    <row r="13631" spans="31:31" ht="15.75" x14ac:dyDescent="0.3">
      <c r="AE13631" s="71"/>
    </row>
    <row r="13632" spans="31:31" ht="15.75" x14ac:dyDescent="0.3">
      <c r="AE13632" s="71"/>
    </row>
    <row r="13633" spans="31:31" ht="15.75" x14ac:dyDescent="0.3">
      <c r="AE13633" s="71"/>
    </row>
    <row r="13634" spans="31:31" ht="15.75" x14ac:dyDescent="0.3">
      <c r="AE13634" s="71"/>
    </row>
    <row r="13635" spans="31:31" ht="15.75" x14ac:dyDescent="0.3">
      <c r="AE13635" s="71"/>
    </row>
    <row r="13636" spans="31:31" ht="15.75" x14ac:dyDescent="0.3">
      <c r="AE13636" s="71"/>
    </row>
    <row r="13637" spans="31:31" ht="15.75" x14ac:dyDescent="0.3">
      <c r="AE13637" s="71"/>
    </row>
    <row r="13638" spans="31:31" ht="15.75" x14ac:dyDescent="0.3">
      <c r="AE13638" s="71"/>
    </row>
    <row r="13639" spans="31:31" ht="15.75" x14ac:dyDescent="0.3">
      <c r="AE13639" s="71"/>
    </row>
    <row r="13640" spans="31:31" ht="15.75" x14ac:dyDescent="0.3">
      <c r="AE13640" s="71"/>
    </row>
    <row r="13641" spans="31:31" ht="15.75" x14ac:dyDescent="0.3">
      <c r="AE13641" s="71"/>
    </row>
    <row r="13642" spans="31:31" ht="15.75" x14ac:dyDescent="0.3">
      <c r="AE13642" s="71"/>
    </row>
    <row r="13643" spans="31:31" ht="15.75" x14ac:dyDescent="0.3">
      <c r="AE13643" s="71"/>
    </row>
    <row r="13644" spans="31:31" ht="15.75" x14ac:dyDescent="0.3">
      <c r="AE13644" s="71"/>
    </row>
    <row r="13645" spans="31:31" ht="15.75" x14ac:dyDescent="0.3">
      <c r="AE13645" s="71"/>
    </row>
    <row r="13646" spans="31:31" ht="15.75" x14ac:dyDescent="0.3">
      <c r="AE13646" s="71"/>
    </row>
    <row r="13647" spans="31:31" ht="15.75" x14ac:dyDescent="0.3">
      <c r="AE13647" s="71"/>
    </row>
    <row r="13648" spans="31:31" ht="15.75" x14ac:dyDescent="0.3">
      <c r="AE13648" s="71"/>
    </row>
    <row r="13649" spans="31:31" ht="15.75" x14ac:dyDescent="0.3">
      <c r="AE13649" s="71"/>
    </row>
    <row r="13650" spans="31:31" ht="15.75" x14ac:dyDescent="0.3">
      <c r="AE13650" s="71"/>
    </row>
    <row r="13651" spans="31:31" ht="15.75" x14ac:dyDescent="0.3">
      <c r="AE13651" s="71"/>
    </row>
    <row r="13652" spans="31:31" ht="15.75" x14ac:dyDescent="0.3">
      <c r="AE13652" s="71"/>
    </row>
    <row r="13653" spans="31:31" ht="15.75" x14ac:dyDescent="0.3">
      <c r="AE13653" s="71"/>
    </row>
    <row r="13654" spans="31:31" ht="15.75" x14ac:dyDescent="0.3">
      <c r="AE13654" s="71"/>
    </row>
    <row r="13655" spans="31:31" ht="15.75" x14ac:dyDescent="0.3">
      <c r="AE13655" s="71"/>
    </row>
    <row r="13656" spans="31:31" ht="15.75" x14ac:dyDescent="0.3">
      <c r="AE13656" s="71"/>
    </row>
    <row r="13657" spans="31:31" ht="15.75" x14ac:dyDescent="0.3">
      <c r="AE13657" s="71"/>
    </row>
    <row r="13658" spans="31:31" ht="15.75" x14ac:dyDescent="0.3">
      <c r="AE13658" s="71"/>
    </row>
    <row r="13659" spans="31:31" ht="15.75" x14ac:dyDescent="0.3">
      <c r="AE13659" s="71"/>
    </row>
    <row r="13660" spans="31:31" ht="15.75" x14ac:dyDescent="0.3">
      <c r="AE13660" s="71"/>
    </row>
    <row r="13661" spans="31:31" ht="15.75" x14ac:dyDescent="0.3">
      <c r="AE13661" s="71"/>
    </row>
    <row r="13662" spans="31:31" ht="15.75" x14ac:dyDescent="0.3">
      <c r="AE13662" s="71"/>
    </row>
    <row r="13663" spans="31:31" ht="15.75" x14ac:dyDescent="0.3">
      <c r="AE13663" s="71"/>
    </row>
    <row r="13664" spans="31:31" ht="15.75" x14ac:dyDescent="0.3">
      <c r="AE13664" s="71"/>
    </row>
    <row r="13665" spans="31:31" ht="15.75" x14ac:dyDescent="0.3">
      <c r="AE13665" s="71"/>
    </row>
    <row r="13666" spans="31:31" ht="15.75" x14ac:dyDescent="0.3">
      <c r="AE13666" s="71"/>
    </row>
    <row r="13667" spans="31:31" ht="15.75" x14ac:dyDescent="0.3">
      <c r="AE13667" s="71"/>
    </row>
    <row r="13668" spans="31:31" ht="15.75" x14ac:dyDescent="0.3">
      <c r="AE13668" s="71"/>
    </row>
    <row r="13669" spans="31:31" ht="15.75" x14ac:dyDescent="0.3">
      <c r="AE13669" s="71"/>
    </row>
    <row r="13670" spans="31:31" ht="15.75" x14ac:dyDescent="0.3">
      <c r="AE13670" s="71"/>
    </row>
    <row r="13671" spans="31:31" ht="15.75" x14ac:dyDescent="0.3">
      <c r="AE13671" s="71"/>
    </row>
    <row r="13672" spans="31:31" ht="15.75" x14ac:dyDescent="0.3">
      <c r="AE13672" s="71"/>
    </row>
    <row r="13673" spans="31:31" ht="15.75" x14ac:dyDescent="0.3">
      <c r="AE13673" s="71"/>
    </row>
    <row r="13674" spans="31:31" ht="15.75" x14ac:dyDescent="0.3">
      <c r="AE13674" s="71"/>
    </row>
    <row r="13675" spans="31:31" ht="15.75" x14ac:dyDescent="0.3">
      <c r="AE13675" s="71"/>
    </row>
    <row r="13676" spans="31:31" ht="15.75" x14ac:dyDescent="0.3">
      <c r="AE13676" s="71"/>
    </row>
    <row r="13677" spans="31:31" ht="15.75" x14ac:dyDescent="0.3">
      <c r="AE13677" s="71"/>
    </row>
    <row r="13678" spans="31:31" ht="15.75" x14ac:dyDescent="0.3">
      <c r="AE13678" s="71"/>
    </row>
    <row r="13679" spans="31:31" ht="15.75" x14ac:dyDescent="0.3">
      <c r="AE13679" s="71"/>
    </row>
    <row r="13680" spans="31:31" ht="15.75" x14ac:dyDescent="0.3">
      <c r="AE13680" s="71"/>
    </row>
    <row r="13681" spans="31:31" ht="15.75" x14ac:dyDescent="0.3">
      <c r="AE13681" s="71"/>
    </row>
    <row r="13682" spans="31:31" ht="15.75" x14ac:dyDescent="0.3">
      <c r="AE13682" s="71"/>
    </row>
    <row r="13683" spans="31:31" ht="15.75" x14ac:dyDescent="0.3">
      <c r="AE13683" s="71"/>
    </row>
    <row r="13684" spans="31:31" ht="15.75" x14ac:dyDescent="0.3">
      <c r="AE13684" s="71"/>
    </row>
    <row r="13685" spans="31:31" ht="15.75" x14ac:dyDescent="0.3">
      <c r="AE13685" s="71"/>
    </row>
    <row r="13686" spans="31:31" ht="15.75" x14ac:dyDescent="0.3">
      <c r="AE13686" s="71"/>
    </row>
    <row r="13687" spans="31:31" ht="15.75" x14ac:dyDescent="0.3">
      <c r="AE13687" s="71"/>
    </row>
    <row r="13688" spans="31:31" ht="15.75" x14ac:dyDescent="0.3">
      <c r="AE13688" s="71"/>
    </row>
    <row r="13689" spans="31:31" ht="15.75" x14ac:dyDescent="0.3">
      <c r="AE13689" s="71"/>
    </row>
    <row r="13690" spans="31:31" ht="15.75" x14ac:dyDescent="0.3">
      <c r="AE13690" s="71"/>
    </row>
    <row r="13691" spans="31:31" ht="15.75" x14ac:dyDescent="0.3">
      <c r="AE13691" s="71"/>
    </row>
    <row r="13692" spans="31:31" ht="15.75" x14ac:dyDescent="0.3">
      <c r="AE13692" s="71"/>
    </row>
    <row r="13693" spans="31:31" ht="15.75" x14ac:dyDescent="0.3">
      <c r="AE13693" s="71"/>
    </row>
    <row r="13694" spans="31:31" ht="15.75" x14ac:dyDescent="0.3">
      <c r="AE13694" s="71"/>
    </row>
    <row r="13695" spans="31:31" ht="15.75" x14ac:dyDescent="0.3">
      <c r="AE13695" s="71"/>
    </row>
    <row r="13696" spans="31:31" ht="15.75" x14ac:dyDescent="0.3">
      <c r="AE13696" s="71"/>
    </row>
    <row r="13697" spans="31:31" ht="15.75" x14ac:dyDescent="0.3">
      <c r="AE13697" s="71"/>
    </row>
    <row r="13698" spans="31:31" ht="15.75" x14ac:dyDescent="0.3">
      <c r="AE13698" s="71"/>
    </row>
    <row r="13699" spans="31:31" ht="15.75" x14ac:dyDescent="0.3">
      <c r="AE13699" s="71"/>
    </row>
    <row r="13700" spans="31:31" ht="15.75" x14ac:dyDescent="0.3">
      <c r="AE13700" s="71"/>
    </row>
    <row r="13701" spans="31:31" ht="15.75" x14ac:dyDescent="0.3">
      <c r="AE13701" s="71"/>
    </row>
    <row r="13702" spans="31:31" ht="15.75" x14ac:dyDescent="0.3">
      <c r="AE13702" s="71"/>
    </row>
    <row r="13703" spans="31:31" ht="15.75" x14ac:dyDescent="0.3">
      <c r="AE13703" s="71"/>
    </row>
    <row r="13704" spans="31:31" ht="15.75" x14ac:dyDescent="0.3">
      <c r="AE13704" s="71"/>
    </row>
    <row r="13705" spans="31:31" ht="15.75" x14ac:dyDescent="0.3">
      <c r="AE13705" s="71"/>
    </row>
    <row r="13706" spans="31:31" ht="15.75" x14ac:dyDescent="0.3">
      <c r="AE13706" s="71"/>
    </row>
    <row r="13707" spans="31:31" ht="15.75" x14ac:dyDescent="0.3">
      <c r="AE13707" s="71"/>
    </row>
    <row r="13708" spans="31:31" ht="15.75" x14ac:dyDescent="0.3">
      <c r="AE13708" s="71"/>
    </row>
    <row r="13709" spans="31:31" ht="15.75" x14ac:dyDescent="0.3">
      <c r="AE13709" s="71"/>
    </row>
    <row r="13710" spans="31:31" ht="15.75" x14ac:dyDescent="0.3">
      <c r="AE13710" s="71"/>
    </row>
    <row r="13711" spans="31:31" ht="15.75" x14ac:dyDescent="0.3">
      <c r="AE13711" s="71"/>
    </row>
    <row r="13712" spans="31:31" ht="15.75" x14ac:dyDescent="0.3">
      <c r="AE13712" s="71"/>
    </row>
    <row r="13713" spans="31:31" ht="15.75" x14ac:dyDescent="0.3">
      <c r="AE13713" s="71"/>
    </row>
    <row r="13714" spans="31:31" ht="15.75" x14ac:dyDescent="0.3">
      <c r="AE13714" s="71"/>
    </row>
    <row r="13715" spans="31:31" ht="15.75" x14ac:dyDescent="0.3">
      <c r="AE13715" s="71"/>
    </row>
    <row r="13716" spans="31:31" ht="15.75" x14ac:dyDescent="0.3">
      <c r="AE13716" s="71"/>
    </row>
    <row r="13717" spans="31:31" ht="15.75" x14ac:dyDescent="0.3">
      <c r="AE13717" s="71"/>
    </row>
    <row r="13718" spans="31:31" ht="15.75" x14ac:dyDescent="0.3">
      <c r="AE13718" s="71"/>
    </row>
    <row r="13719" spans="31:31" ht="15.75" x14ac:dyDescent="0.3">
      <c r="AE13719" s="71"/>
    </row>
    <row r="13720" spans="31:31" ht="15.75" x14ac:dyDescent="0.3">
      <c r="AE13720" s="71"/>
    </row>
    <row r="13721" spans="31:31" ht="15.75" x14ac:dyDescent="0.3">
      <c r="AE13721" s="71"/>
    </row>
    <row r="13722" spans="31:31" ht="15.75" x14ac:dyDescent="0.3">
      <c r="AE13722" s="71"/>
    </row>
    <row r="13723" spans="31:31" ht="15.75" x14ac:dyDescent="0.3">
      <c r="AE13723" s="71"/>
    </row>
    <row r="13724" spans="31:31" ht="15.75" x14ac:dyDescent="0.3">
      <c r="AE13724" s="71"/>
    </row>
    <row r="13725" spans="31:31" ht="15.75" x14ac:dyDescent="0.3">
      <c r="AE13725" s="71"/>
    </row>
    <row r="13726" spans="31:31" ht="15.75" x14ac:dyDescent="0.3">
      <c r="AE13726" s="71"/>
    </row>
    <row r="13727" spans="31:31" ht="15.75" x14ac:dyDescent="0.3">
      <c r="AE13727" s="71"/>
    </row>
    <row r="13728" spans="31:31" ht="15.75" x14ac:dyDescent="0.3">
      <c r="AE13728" s="71"/>
    </row>
    <row r="13729" spans="31:31" ht="15.75" x14ac:dyDescent="0.3">
      <c r="AE13729" s="71"/>
    </row>
    <row r="13730" spans="31:31" ht="15.75" x14ac:dyDescent="0.3">
      <c r="AE13730" s="71"/>
    </row>
    <row r="13731" spans="31:31" ht="15.75" x14ac:dyDescent="0.3">
      <c r="AE13731" s="71"/>
    </row>
    <row r="13732" spans="31:31" ht="15.75" x14ac:dyDescent="0.3">
      <c r="AE13732" s="71"/>
    </row>
    <row r="13733" spans="31:31" ht="15.75" x14ac:dyDescent="0.3">
      <c r="AE13733" s="71"/>
    </row>
    <row r="13734" spans="31:31" ht="15.75" x14ac:dyDescent="0.3">
      <c r="AE13734" s="71"/>
    </row>
    <row r="13735" spans="31:31" ht="15.75" x14ac:dyDescent="0.3">
      <c r="AE13735" s="71"/>
    </row>
    <row r="13736" spans="31:31" ht="15.75" x14ac:dyDescent="0.3">
      <c r="AE13736" s="71"/>
    </row>
    <row r="13737" spans="31:31" ht="15.75" x14ac:dyDescent="0.3">
      <c r="AE13737" s="71"/>
    </row>
    <row r="13738" spans="31:31" ht="15.75" x14ac:dyDescent="0.3">
      <c r="AE13738" s="71"/>
    </row>
    <row r="13739" spans="31:31" ht="15.75" x14ac:dyDescent="0.3">
      <c r="AE13739" s="71"/>
    </row>
    <row r="13740" spans="31:31" ht="15.75" x14ac:dyDescent="0.3">
      <c r="AE13740" s="71"/>
    </row>
    <row r="13741" spans="31:31" ht="15.75" x14ac:dyDescent="0.3">
      <c r="AE13741" s="71"/>
    </row>
    <row r="13742" spans="31:31" ht="15.75" x14ac:dyDescent="0.3">
      <c r="AE13742" s="71"/>
    </row>
    <row r="13743" spans="31:31" ht="15.75" x14ac:dyDescent="0.3">
      <c r="AE13743" s="71"/>
    </row>
    <row r="13744" spans="31:31" ht="15.75" x14ac:dyDescent="0.3">
      <c r="AE13744" s="71"/>
    </row>
    <row r="13745" spans="31:31" ht="15.75" x14ac:dyDescent="0.3">
      <c r="AE13745" s="71"/>
    </row>
    <row r="13746" spans="31:31" ht="15.75" x14ac:dyDescent="0.3">
      <c r="AE13746" s="71"/>
    </row>
    <row r="13747" spans="31:31" ht="15.75" x14ac:dyDescent="0.3">
      <c r="AE13747" s="71"/>
    </row>
    <row r="13748" spans="31:31" ht="15.75" x14ac:dyDescent="0.3">
      <c r="AE13748" s="71"/>
    </row>
    <row r="13749" spans="31:31" ht="15.75" x14ac:dyDescent="0.3">
      <c r="AE13749" s="71"/>
    </row>
    <row r="13750" spans="31:31" ht="15.75" x14ac:dyDescent="0.3">
      <c r="AE13750" s="71"/>
    </row>
    <row r="13751" spans="31:31" ht="15.75" x14ac:dyDescent="0.3">
      <c r="AE13751" s="71"/>
    </row>
    <row r="13752" spans="31:31" ht="15.75" x14ac:dyDescent="0.3">
      <c r="AE13752" s="71"/>
    </row>
    <row r="13753" spans="31:31" ht="15.75" x14ac:dyDescent="0.3">
      <c r="AE13753" s="71"/>
    </row>
    <row r="13754" spans="31:31" ht="15.75" x14ac:dyDescent="0.3">
      <c r="AE13754" s="71"/>
    </row>
    <row r="13755" spans="31:31" ht="15.75" x14ac:dyDescent="0.3">
      <c r="AE13755" s="71"/>
    </row>
    <row r="13756" spans="31:31" ht="15.75" x14ac:dyDescent="0.3">
      <c r="AE13756" s="71"/>
    </row>
    <row r="13757" spans="31:31" ht="15.75" x14ac:dyDescent="0.3">
      <c r="AE13757" s="71"/>
    </row>
    <row r="13758" spans="31:31" ht="15.75" x14ac:dyDescent="0.3">
      <c r="AE13758" s="71"/>
    </row>
    <row r="13759" spans="31:31" ht="15.75" x14ac:dyDescent="0.3">
      <c r="AE13759" s="71"/>
    </row>
    <row r="13760" spans="31:31" ht="15.75" x14ac:dyDescent="0.3">
      <c r="AE13760" s="71"/>
    </row>
    <row r="13761" spans="31:31" ht="15.75" x14ac:dyDescent="0.3">
      <c r="AE13761" s="71"/>
    </row>
    <row r="13762" spans="31:31" ht="15.75" x14ac:dyDescent="0.3">
      <c r="AE13762" s="71"/>
    </row>
    <row r="13763" spans="31:31" ht="15.75" x14ac:dyDescent="0.3">
      <c r="AE13763" s="71"/>
    </row>
    <row r="13764" spans="31:31" ht="15.75" x14ac:dyDescent="0.3">
      <c r="AE13764" s="71"/>
    </row>
    <row r="13765" spans="31:31" ht="15.75" x14ac:dyDescent="0.3">
      <c r="AE13765" s="71"/>
    </row>
    <row r="13766" spans="31:31" ht="15.75" x14ac:dyDescent="0.3">
      <c r="AE13766" s="71"/>
    </row>
    <row r="13767" spans="31:31" ht="15.75" x14ac:dyDescent="0.3">
      <c r="AE13767" s="71"/>
    </row>
    <row r="13768" spans="31:31" ht="15.75" x14ac:dyDescent="0.3">
      <c r="AE13768" s="71"/>
    </row>
    <row r="13769" spans="31:31" ht="15.75" x14ac:dyDescent="0.3">
      <c r="AE13769" s="71"/>
    </row>
    <row r="13770" spans="31:31" ht="15.75" x14ac:dyDescent="0.3">
      <c r="AE13770" s="71"/>
    </row>
    <row r="13771" spans="31:31" ht="15.75" x14ac:dyDescent="0.3">
      <c r="AE13771" s="71"/>
    </row>
    <row r="13772" spans="31:31" ht="15.75" x14ac:dyDescent="0.3">
      <c r="AE13772" s="71"/>
    </row>
    <row r="13773" spans="31:31" ht="15.75" x14ac:dyDescent="0.3">
      <c r="AE13773" s="71"/>
    </row>
    <row r="13774" spans="31:31" ht="15.75" x14ac:dyDescent="0.3">
      <c r="AE13774" s="71"/>
    </row>
    <row r="13775" spans="31:31" ht="15.75" x14ac:dyDescent="0.3">
      <c r="AE13775" s="71"/>
    </row>
    <row r="13776" spans="31:31" ht="15.75" x14ac:dyDescent="0.3">
      <c r="AE13776" s="71"/>
    </row>
    <row r="13777" spans="31:31" ht="15.75" x14ac:dyDescent="0.3">
      <c r="AE13777" s="71"/>
    </row>
    <row r="13778" spans="31:31" ht="15.75" x14ac:dyDescent="0.3">
      <c r="AE13778" s="71"/>
    </row>
    <row r="13779" spans="31:31" ht="15.75" x14ac:dyDescent="0.3">
      <c r="AE13779" s="71"/>
    </row>
    <row r="13780" spans="31:31" ht="15.75" x14ac:dyDescent="0.3">
      <c r="AE13780" s="71"/>
    </row>
    <row r="13781" spans="31:31" ht="15.75" x14ac:dyDescent="0.3">
      <c r="AE13781" s="71"/>
    </row>
    <row r="13782" spans="31:31" ht="15.75" x14ac:dyDescent="0.3">
      <c r="AE13782" s="71"/>
    </row>
    <row r="13783" spans="31:31" ht="15.75" x14ac:dyDescent="0.3">
      <c r="AE13783" s="71"/>
    </row>
    <row r="13784" spans="31:31" ht="15.75" x14ac:dyDescent="0.3">
      <c r="AE13784" s="71"/>
    </row>
    <row r="13785" spans="31:31" ht="15.75" x14ac:dyDescent="0.3">
      <c r="AE13785" s="71"/>
    </row>
    <row r="13786" spans="31:31" ht="15.75" x14ac:dyDescent="0.3">
      <c r="AE13786" s="71"/>
    </row>
    <row r="13787" spans="31:31" ht="15.75" x14ac:dyDescent="0.3">
      <c r="AE13787" s="71"/>
    </row>
    <row r="13788" spans="31:31" ht="15.75" x14ac:dyDescent="0.3">
      <c r="AE13788" s="71"/>
    </row>
    <row r="13789" spans="31:31" ht="15.75" x14ac:dyDescent="0.3">
      <c r="AE13789" s="71"/>
    </row>
    <row r="13790" spans="31:31" ht="15.75" x14ac:dyDescent="0.3">
      <c r="AE13790" s="71"/>
    </row>
    <row r="13791" spans="31:31" ht="15.75" x14ac:dyDescent="0.3">
      <c r="AE13791" s="71"/>
    </row>
    <row r="13792" spans="31:31" ht="15.75" x14ac:dyDescent="0.3">
      <c r="AE13792" s="71"/>
    </row>
    <row r="13793" spans="31:31" ht="15.75" x14ac:dyDescent="0.3">
      <c r="AE13793" s="71"/>
    </row>
    <row r="13794" spans="31:31" ht="15.75" x14ac:dyDescent="0.3">
      <c r="AE13794" s="71"/>
    </row>
    <row r="13795" spans="31:31" ht="15.75" x14ac:dyDescent="0.3">
      <c r="AE13795" s="71"/>
    </row>
    <row r="13796" spans="31:31" ht="15.75" x14ac:dyDescent="0.3">
      <c r="AE13796" s="71"/>
    </row>
    <row r="13797" spans="31:31" ht="15.75" x14ac:dyDescent="0.3">
      <c r="AE13797" s="71"/>
    </row>
    <row r="13798" spans="31:31" ht="15.75" x14ac:dyDescent="0.3">
      <c r="AE13798" s="71"/>
    </row>
    <row r="13799" spans="31:31" ht="15.75" x14ac:dyDescent="0.3">
      <c r="AE13799" s="71"/>
    </row>
    <row r="13800" spans="31:31" ht="15.75" x14ac:dyDescent="0.3">
      <c r="AE13800" s="71"/>
    </row>
    <row r="13801" spans="31:31" ht="15.75" x14ac:dyDescent="0.3">
      <c r="AE13801" s="71"/>
    </row>
    <row r="13802" spans="31:31" ht="15.75" x14ac:dyDescent="0.3">
      <c r="AE13802" s="71"/>
    </row>
    <row r="13803" spans="31:31" ht="15.75" x14ac:dyDescent="0.3">
      <c r="AE13803" s="71"/>
    </row>
    <row r="13804" spans="31:31" ht="15.75" x14ac:dyDescent="0.3">
      <c r="AE13804" s="71"/>
    </row>
    <row r="13805" spans="31:31" ht="15.75" x14ac:dyDescent="0.3">
      <c r="AE13805" s="71"/>
    </row>
    <row r="13806" spans="31:31" ht="15.75" x14ac:dyDescent="0.3">
      <c r="AE13806" s="71"/>
    </row>
    <row r="13807" spans="31:31" ht="15.75" x14ac:dyDescent="0.3">
      <c r="AE13807" s="71"/>
    </row>
    <row r="13808" spans="31:31" ht="15.75" x14ac:dyDescent="0.3">
      <c r="AE13808" s="71"/>
    </row>
    <row r="13809" spans="31:31" ht="15.75" x14ac:dyDescent="0.3">
      <c r="AE13809" s="71"/>
    </row>
    <row r="13810" spans="31:31" ht="15.75" x14ac:dyDescent="0.3">
      <c r="AE13810" s="71"/>
    </row>
    <row r="13811" spans="31:31" ht="15.75" x14ac:dyDescent="0.3">
      <c r="AE13811" s="71"/>
    </row>
    <row r="13812" spans="31:31" ht="15.75" x14ac:dyDescent="0.3">
      <c r="AE13812" s="71"/>
    </row>
    <row r="13813" spans="31:31" ht="15.75" x14ac:dyDescent="0.3">
      <c r="AE13813" s="71"/>
    </row>
    <row r="13814" spans="31:31" ht="15.75" x14ac:dyDescent="0.3">
      <c r="AE13814" s="71"/>
    </row>
    <row r="13815" spans="31:31" ht="15.75" x14ac:dyDescent="0.3">
      <c r="AE13815" s="71"/>
    </row>
    <row r="13816" spans="31:31" ht="15.75" x14ac:dyDescent="0.3">
      <c r="AE13816" s="71"/>
    </row>
    <row r="13817" spans="31:31" ht="15.75" x14ac:dyDescent="0.3">
      <c r="AE13817" s="71"/>
    </row>
    <row r="13818" spans="31:31" ht="15.75" x14ac:dyDescent="0.3">
      <c r="AE13818" s="71"/>
    </row>
    <row r="13819" spans="31:31" ht="15.75" x14ac:dyDescent="0.3">
      <c r="AE13819" s="71"/>
    </row>
    <row r="13820" spans="31:31" ht="15.75" x14ac:dyDescent="0.3">
      <c r="AE13820" s="71"/>
    </row>
    <row r="13821" spans="31:31" ht="15.75" x14ac:dyDescent="0.3">
      <c r="AE13821" s="71"/>
    </row>
    <row r="13822" spans="31:31" ht="15.75" x14ac:dyDescent="0.3">
      <c r="AE13822" s="71"/>
    </row>
    <row r="13823" spans="31:31" ht="15.75" x14ac:dyDescent="0.3">
      <c r="AE13823" s="71"/>
    </row>
    <row r="13824" spans="31:31" ht="15.75" x14ac:dyDescent="0.3">
      <c r="AE13824" s="71"/>
    </row>
    <row r="13825" spans="31:31" ht="15.75" x14ac:dyDescent="0.3">
      <c r="AE13825" s="71"/>
    </row>
    <row r="13826" spans="31:31" ht="15.75" x14ac:dyDescent="0.3">
      <c r="AE13826" s="71"/>
    </row>
    <row r="13827" spans="31:31" ht="15.75" x14ac:dyDescent="0.3">
      <c r="AE13827" s="71"/>
    </row>
    <row r="13828" spans="31:31" ht="15.75" x14ac:dyDescent="0.3">
      <c r="AE13828" s="71"/>
    </row>
    <row r="13829" spans="31:31" ht="15.75" x14ac:dyDescent="0.3">
      <c r="AE13829" s="71"/>
    </row>
    <row r="13830" spans="31:31" ht="15.75" x14ac:dyDescent="0.3">
      <c r="AE13830" s="71"/>
    </row>
    <row r="13831" spans="31:31" ht="15.75" x14ac:dyDescent="0.3">
      <c r="AE13831" s="71"/>
    </row>
    <row r="13832" spans="31:31" ht="15.75" x14ac:dyDescent="0.3">
      <c r="AE13832" s="71"/>
    </row>
    <row r="13833" spans="31:31" ht="15.75" x14ac:dyDescent="0.3">
      <c r="AE13833" s="71"/>
    </row>
    <row r="13834" spans="31:31" ht="15.75" x14ac:dyDescent="0.3">
      <c r="AE13834" s="71"/>
    </row>
    <row r="13835" spans="31:31" ht="15.75" x14ac:dyDescent="0.3">
      <c r="AE13835" s="71"/>
    </row>
    <row r="13836" spans="31:31" ht="15.75" x14ac:dyDescent="0.3">
      <c r="AE13836" s="71"/>
    </row>
    <row r="13837" spans="31:31" ht="15.75" x14ac:dyDescent="0.3">
      <c r="AE13837" s="71"/>
    </row>
    <row r="13838" spans="31:31" ht="15.75" x14ac:dyDescent="0.3">
      <c r="AE13838" s="71"/>
    </row>
    <row r="13839" spans="31:31" ht="15.75" x14ac:dyDescent="0.3">
      <c r="AE13839" s="71"/>
    </row>
    <row r="13840" spans="31:31" ht="15.75" x14ac:dyDescent="0.3">
      <c r="AE13840" s="71"/>
    </row>
    <row r="13841" spans="31:31" ht="15.75" x14ac:dyDescent="0.3">
      <c r="AE13841" s="71"/>
    </row>
    <row r="13842" spans="31:31" ht="15.75" x14ac:dyDescent="0.3">
      <c r="AE13842" s="71"/>
    </row>
    <row r="13843" spans="31:31" ht="15.75" x14ac:dyDescent="0.3">
      <c r="AE13843" s="71"/>
    </row>
    <row r="13844" spans="31:31" ht="15.75" x14ac:dyDescent="0.3">
      <c r="AE13844" s="71"/>
    </row>
    <row r="13845" spans="31:31" ht="15.75" x14ac:dyDescent="0.3">
      <c r="AE13845" s="71"/>
    </row>
    <row r="13846" spans="31:31" ht="15.75" x14ac:dyDescent="0.3">
      <c r="AE13846" s="71"/>
    </row>
    <row r="13847" spans="31:31" ht="15.75" x14ac:dyDescent="0.3">
      <c r="AE13847" s="71"/>
    </row>
    <row r="13848" spans="31:31" ht="15.75" x14ac:dyDescent="0.3">
      <c r="AE13848" s="71"/>
    </row>
    <row r="13849" spans="31:31" ht="15.75" x14ac:dyDescent="0.3">
      <c r="AE13849" s="71"/>
    </row>
    <row r="13850" spans="31:31" ht="15.75" x14ac:dyDescent="0.3">
      <c r="AE13850" s="71"/>
    </row>
    <row r="13851" spans="31:31" ht="15.75" x14ac:dyDescent="0.3">
      <c r="AE13851" s="71"/>
    </row>
    <row r="13852" spans="31:31" ht="15.75" x14ac:dyDescent="0.3">
      <c r="AE13852" s="71"/>
    </row>
    <row r="13853" spans="31:31" ht="15.75" x14ac:dyDescent="0.3">
      <c r="AE13853" s="71"/>
    </row>
    <row r="13854" spans="31:31" ht="15.75" x14ac:dyDescent="0.3">
      <c r="AE13854" s="71"/>
    </row>
    <row r="13855" spans="31:31" ht="15.75" x14ac:dyDescent="0.3">
      <c r="AE13855" s="71"/>
    </row>
    <row r="13856" spans="31:31" ht="15.75" x14ac:dyDescent="0.3">
      <c r="AE13856" s="71"/>
    </row>
    <row r="13857" spans="31:31" ht="15.75" x14ac:dyDescent="0.3">
      <c r="AE13857" s="71"/>
    </row>
    <row r="13858" spans="31:31" ht="15.75" x14ac:dyDescent="0.3">
      <c r="AE13858" s="71"/>
    </row>
    <row r="13859" spans="31:31" ht="15.75" x14ac:dyDescent="0.3">
      <c r="AE13859" s="71"/>
    </row>
    <row r="13860" spans="31:31" ht="15.75" x14ac:dyDescent="0.3">
      <c r="AE13860" s="71"/>
    </row>
    <row r="13861" spans="31:31" ht="15.75" x14ac:dyDescent="0.3">
      <c r="AE13861" s="71"/>
    </row>
    <row r="13862" spans="31:31" ht="15.75" x14ac:dyDescent="0.3">
      <c r="AE13862" s="71"/>
    </row>
    <row r="13863" spans="31:31" ht="15.75" x14ac:dyDescent="0.3">
      <c r="AE13863" s="71"/>
    </row>
    <row r="13864" spans="31:31" ht="15.75" x14ac:dyDescent="0.3">
      <c r="AE13864" s="71"/>
    </row>
    <row r="13865" spans="31:31" ht="15.75" x14ac:dyDescent="0.3">
      <c r="AE13865" s="71"/>
    </row>
    <row r="13866" spans="31:31" ht="15.75" x14ac:dyDescent="0.3">
      <c r="AE13866" s="71"/>
    </row>
    <row r="13867" spans="31:31" ht="15.75" x14ac:dyDescent="0.3">
      <c r="AE13867" s="71"/>
    </row>
    <row r="13868" spans="31:31" ht="15.75" x14ac:dyDescent="0.3">
      <c r="AE13868" s="71"/>
    </row>
    <row r="13869" spans="31:31" ht="15.75" x14ac:dyDescent="0.3">
      <c r="AE13869" s="71"/>
    </row>
    <row r="13870" spans="31:31" ht="15.75" x14ac:dyDescent="0.3">
      <c r="AE13870" s="71"/>
    </row>
    <row r="13871" spans="31:31" ht="15.75" x14ac:dyDescent="0.3">
      <c r="AE13871" s="71"/>
    </row>
    <row r="13872" spans="31:31" ht="15.75" x14ac:dyDescent="0.3">
      <c r="AE13872" s="71"/>
    </row>
    <row r="13873" spans="31:31" ht="15.75" x14ac:dyDescent="0.3">
      <c r="AE13873" s="71"/>
    </row>
    <row r="13874" spans="31:31" ht="15.75" x14ac:dyDescent="0.3">
      <c r="AE13874" s="71"/>
    </row>
    <row r="13875" spans="31:31" ht="15.75" x14ac:dyDescent="0.3">
      <c r="AE13875" s="71"/>
    </row>
    <row r="13876" spans="31:31" ht="15.75" x14ac:dyDescent="0.3">
      <c r="AE13876" s="71"/>
    </row>
    <row r="13877" spans="31:31" ht="15.75" x14ac:dyDescent="0.3">
      <c r="AE13877" s="71"/>
    </row>
    <row r="13878" spans="31:31" ht="15.75" x14ac:dyDescent="0.3">
      <c r="AE13878" s="71"/>
    </row>
    <row r="13879" spans="31:31" ht="15.75" x14ac:dyDescent="0.3">
      <c r="AE13879" s="71"/>
    </row>
    <row r="13880" spans="31:31" ht="15.75" x14ac:dyDescent="0.3">
      <c r="AE13880" s="71"/>
    </row>
    <row r="13881" spans="31:31" ht="15.75" x14ac:dyDescent="0.3">
      <c r="AE13881" s="71"/>
    </row>
    <row r="13882" spans="31:31" ht="15.75" x14ac:dyDescent="0.3">
      <c r="AE13882" s="71"/>
    </row>
    <row r="13883" spans="31:31" ht="15.75" x14ac:dyDescent="0.3">
      <c r="AE13883" s="71"/>
    </row>
    <row r="13884" spans="31:31" ht="15.75" x14ac:dyDescent="0.3">
      <c r="AE13884" s="71"/>
    </row>
    <row r="13885" spans="31:31" ht="15.75" x14ac:dyDescent="0.3">
      <c r="AE13885" s="71"/>
    </row>
    <row r="13886" spans="31:31" ht="15.75" x14ac:dyDescent="0.3">
      <c r="AE13886" s="71"/>
    </row>
    <row r="13887" spans="31:31" ht="15.75" x14ac:dyDescent="0.3">
      <c r="AE13887" s="71"/>
    </row>
    <row r="13888" spans="31:31" ht="15.75" x14ac:dyDescent="0.3">
      <c r="AE13888" s="71"/>
    </row>
    <row r="13889" spans="31:31" ht="15.75" x14ac:dyDescent="0.3">
      <c r="AE13889" s="71"/>
    </row>
    <row r="13890" spans="31:31" ht="15.75" x14ac:dyDescent="0.3">
      <c r="AE13890" s="71"/>
    </row>
    <row r="13891" spans="31:31" ht="15.75" x14ac:dyDescent="0.3">
      <c r="AE13891" s="71"/>
    </row>
    <row r="13892" spans="31:31" ht="15.75" x14ac:dyDescent="0.3">
      <c r="AE13892" s="71"/>
    </row>
    <row r="13893" spans="31:31" ht="15.75" x14ac:dyDescent="0.3">
      <c r="AE13893" s="71"/>
    </row>
    <row r="13894" spans="31:31" ht="15.75" x14ac:dyDescent="0.3">
      <c r="AE13894" s="71"/>
    </row>
    <row r="13895" spans="31:31" ht="15.75" x14ac:dyDescent="0.3">
      <c r="AE13895" s="71"/>
    </row>
    <row r="13896" spans="31:31" ht="15.75" x14ac:dyDescent="0.3">
      <c r="AE13896" s="71"/>
    </row>
    <row r="13897" spans="31:31" ht="15.75" x14ac:dyDescent="0.3">
      <c r="AE13897" s="71"/>
    </row>
    <row r="13898" spans="31:31" ht="15.75" x14ac:dyDescent="0.3">
      <c r="AE13898" s="71"/>
    </row>
    <row r="13899" spans="31:31" ht="15.75" x14ac:dyDescent="0.3">
      <c r="AE13899" s="71"/>
    </row>
    <row r="13900" spans="31:31" ht="15.75" x14ac:dyDescent="0.3">
      <c r="AE13900" s="71"/>
    </row>
    <row r="13901" spans="31:31" ht="15.75" x14ac:dyDescent="0.3">
      <c r="AE13901" s="71"/>
    </row>
    <row r="13902" spans="31:31" ht="15.75" x14ac:dyDescent="0.3">
      <c r="AE13902" s="71"/>
    </row>
    <row r="13903" spans="31:31" ht="15.75" x14ac:dyDescent="0.3">
      <c r="AE13903" s="71"/>
    </row>
    <row r="13904" spans="31:31" ht="15.75" x14ac:dyDescent="0.3">
      <c r="AE13904" s="71"/>
    </row>
    <row r="13905" spans="31:31" ht="15.75" x14ac:dyDescent="0.3">
      <c r="AE13905" s="71"/>
    </row>
    <row r="13906" spans="31:31" ht="15.75" x14ac:dyDescent="0.3">
      <c r="AE13906" s="71"/>
    </row>
    <row r="13907" spans="31:31" ht="15.75" x14ac:dyDescent="0.3">
      <c r="AE13907" s="71"/>
    </row>
    <row r="13908" spans="31:31" ht="15.75" x14ac:dyDescent="0.3">
      <c r="AE13908" s="71"/>
    </row>
    <row r="13909" spans="31:31" ht="15.75" x14ac:dyDescent="0.3">
      <c r="AE13909" s="71"/>
    </row>
    <row r="13910" spans="31:31" ht="15.75" x14ac:dyDescent="0.3">
      <c r="AE13910" s="71"/>
    </row>
    <row r="13911" spans="31:31" ht="15.75" x14ac:dyDescent="0.3">
      <c r="AE13911" s="71"/>
    </row>
    <row r="13912" spans="31:31" ht="15.75" x14ac:dyDescent="0.3">
      <c r="AE13912" s="71"/>
    </row>
    <row r="13913" spans="31:31" ht="15.75" x14ac:dyDescent="0.3">
      <c r="AE13913" s="71"/>
    </row>
    <row r="13914" spans="31:31" ht="15.75" x14ac:dyDescent="0.3">
      <c r="AE13914" s="71"/>
    </row>
    <row r="13915" spans="31:31" ht="15.75" x14ac:dyDescent="0.3">
      <c r="AE13915" s="71"/>
    </row>
    <row r="13916" spans="31:31" ht="15.75" x14ac:dyDescent="0.3">
      <c r="AE13916" s="71"/>
    </row>
    <row r="13917" spans="31:31" ht="15.75" x14ac:dyDescent="0.3">
      <c r="AE13917" s="71"/>
    </row>
    <row r="13918" spans="31:31" ht="15.75" x14ac:dyDescent="0.3">
      <c r="AE13918" s="71"/>
    </row>
    <row r="13919" spans="31:31" ht="15.75" x14ac:dyDescent="0.3">
      <c r="AE13919" s="71"/>
    </row>
    <row r="13920" spans="31:31" ht="15.75" x14ac:dyDescent="0.3">
      <c r="AE13920" s="71"/>
    </row>
    <row r="13921" spans="31:31" ht="15.75" x14ac:dyDescent="0.3">
      <c r="AE13921" s="71"/>
    </row>
    <row r="13922" spans="31:31" ht="15.75" x14ac:dyDescent="0.3">
      <c r="AE13922" s="71"/>
    </row>
    <row r="13923" spans="31:31" ht="15.75" x14ac:dyDescent="0.3">
      <c r="AE13923" s="71"/>
    </row>
    <row r="13924" spans="31:31" ht="15.75" x14ac:dyDescent="0.3">
      <c r="AE13924" s="71"/>
    </row>
    <row r="13925" spans="31:31" ht="15.75" x14ac:dyDescent="0.3">
      <c r="AE13925" s="71"/>
    </row>
    <row r="13926" spans="31:31" ht="15.75" x14ac:dyDescent="0.3">
      <c r="AE13926" s="71"/>
    </row>
    <row r="13927" spans="31:31" ht="15.75" x14ac:dyDescent="0.3">
      <c r="AE13927" s="71"/>
    </row>
    <row r="13928" spans="31:31" ht="15.75" x14ac:dyDescent="0.3">
      <c r="AE13928" s="71"/>
    </row>
    <row r="13929" spans="31:31" ht="15.75" x14ac:dyDescent="0.3">
      <c r="AE13929" s="71"/>
    </row>
    <row r="13930" spans="31:31" ht="15.75" x14ac:dyDescent="0.3">
      <c r="AE13930" s="71"/>
    </row>
    <row r="13931" spans="31:31" ht="15.75" x14ac:dyDescent="0.3">
      <c r="AE13931" s="71"/>
    </row>
    <row r="13932" spans="31:31" ht="15.75" x14ac:dyDescent="0.3">
      <c r="AE13932" s="71"/>
    </row>
    <row r="13933" spans="31:31" ht="15.75" x14ac:dyDescent="0.3">
      <c r="AE13933" s="71"/>
    </row>
    <row r="13934" spans="31:31" ht="15.75" x14ac:dyDescent="0.3">
      <c r="AE13934" s="71"/>
    </row>
    <row r="13935" spans="31:31" ht="15.75" x14ac:dyDescent="0.3">
      <c r="AE13935" s="71"/>
    </row>
    <row r="13936" spans="31:31" ht="15.75" x14ac:dyDescent="0.3">
      <c r="AE13936" s="71"/>
    </row>
    <row r="13937" spans="31:31" ht="15.75" x14ac:dyDescent="0.3">
      <c r="AE13937" s="71"/>
    </row>
    <row r="13938" spans="31:31" ht="15.75" x14ac:dyDescent="0.3">
      <c r="AE13938" s="71"/>
    </row>
    <row r="13939" spans="31:31" ht="15.75" x14ac:dyDescent="0.3">
      <c r="AE13939" s="71"/>
    </row>
    <row r="13940" spans="31:31" ht="15.75" x14ac:dyDescent="0.3">
      <c r="AE13940" s="71"/>
    </row>
    <row r="13941" spans="31:31" ht="15.75" x14ac:dyDescent="0.3">
      <c r="AE13941" s="71"/>
    </row>
    <row r="13942" spans="31:31" ht="15.75" x14ac:dyDescent="0.3">
      <c r="AE13942" s="71"/>
    </row>
    <row r="13943" spans="31:31" ht="15.75" x14ac:dyDescent="0.3">
      <c r="AE13943" s="71"/>
    </row>
    <row r="13944" spans="31:31" ht="15.75" x14ac:dyDescent="0.3">
      <c r="AE13944" s="71"/>
    </row>
    <row r="13945" spans="31:31" ht="15.75" x14ac:dyDescent="0.3">
      <c r="AE13945" s="71"/>
    </row>
    <row r="13946" spans="31:31" ht="15.75" x14ac:dyDescent="0.3">
      <c r="AE13946" s="71"/>
    </row>
    <row r="13947" spans="31:31" ht="15.75" x14ac:dyDescent="0.3">
      <c r="AE13947" s="71"/>
    </row>
    <row r="13948" spans="31:31" ht="15.75" x14ac:dyDescent="0.3">
      <c r="AE13948" s="71"/>
    </row>
    <row r="13949" spans="31:31" ht="15.75" x14ac:dyDescent="0.3">
      <c r="AE13949" s="71"/>
    </row>
    <row r="13950" spans="31:31" ht="15.75" x14ac:dyDescent="0.3">
      <c r="AE13950" s="71"/>
    </row>
    <row r="13951" spans="31:31" ht="15.75" x14ac:dyDescent="0.3">
      <c r="AE13951" s="71"/>
    </row>
    <row r="13952" spans="31:31" ht="15.75" x14ac:dyDescent="0.3">
      <c r="AE13952" s="71"/>
    </row>
    <row r="13953" spans="31:31" ht="15.75" x14ac:dyDescent="0.3">
      <c r="AE13953" s="71"/>
    </row>
    <row r="13954" spans="31:31" ht="15.75" x14ac:dyDescent="0.3">
      <c r="AE13954" s="71"/>
    </row>
    <row r="13955" spans="31:31" ht="15.75" x14ac:dyDescent="0.3">
      <c r="AE13955" s="71"/>
    </row>
    <row r="13956" spans="31:31" ht="15.75" x14ac:dyDescent="0.3">
      <c r="AE13956" s="71"/>
    </row>
    <row r="13957" spans="31:31" ht="15.75" x14ac:dyDescent="0.3">
      <c r="AE13957" s="71"/>
    </row>
    <row r="13958" spans="31:31" ht="15.75" x14ac:dyDescent="0.3">
      <c r="AE13958" s="71"/>
    </row>
    <row r="13959" spans="31:31" ht="15.75" x14ac:dyDescent="0.3">
      <c r="AE13959" s="71"/>
    </row>
    <row r="13960" spans="31:31" ht="15.75" x14ac:dyDescent="0.3">
      <c r="AE13960" s="71"/>
    </row>
    <row r="13961" spans="31:31" ht="15.75" x14ac:dyDescent="0.3">
      <c r="AE13961" s="71"/>
    </row>
    <row r="13962" spans="31:31" ht="15.75" x14ac:dyDescent="0.3">
      <c r="AE13962" s="71"/>
    </row>
    <row r="13963" spans="31:31" ht="15.75" x14ac:dyDescent="0.3">
      <c r="AE13963" s="71"/>
    </row>
    <row r="13964" spans="31:31" ht="15.75" x14ac:dyDescent="0.3">
      <c r="AE13964" s="71"/>
    </row>
    <row r="13965" spans="31:31" ht="15.75" x14ac:dyDescent="0.3">
      <c r="AE13965" s="71"/>
    </row>
    <row r="13966" spans="31:31" ht="15.75" x14ac:dyDescent="0.3">
      <c r="AE13966" s="71"/>
    </row>
    <row r="13967" spans="31:31" ht="15.75" x14ac:dyDescent="0.3">
      <c r="AE13967" s="71"/>
    </row>
    <row r="13968" spans="31:31" ht="15.75" x14ac:dyDescent="0.3">
      <c r="AE13968" s="71"/>
    </row>
    <row r="13969" spans="31:31" ht="15.75" x14ac:dyDescent="0.3">
      <c r="AE13969" s="71"/>
    </row>
    <row r="13970" spans="31:31" ht="15.75" x14ac:dyDescent="0.3">
      <c r="AE13970" s="71"/>
    </row>
    <row r="13971" spans="31:31" ht="15.75" x14ac:dyDescent="0.3">
      <c r="AE13971" s="71"/>
    </row>
    <row r="13972" spans="31:31" ht="15.75" x14ac:dyDescent="0.3">
      <c r="AE13972" s="71"/>
    </row>
    <row r="13973" spans="31:31" ht="15.75" x14ac:dyDescent="0.3">
      <c r="AE13973" s="71"/>
    </row>
    <row r="13974" spans="31:31" ht="15.75" x14ac:dyDescent="0.3">
      <c r="AE13974" s="71"/>
    </row>
    <row r="13975" spans="31:31" ht="15.75" x14ac:dyDescent="0.3">
      <c r="AE13975" s="71"/>
    </row>
    <row r="13976" spans="31:31" ht="15.75" x14ac:dyDescent="0.3">
      <c r="AE13976" s="71"/>
    </row>
    <row r="13977" spans="31:31" ht="15.75" x14ac:dyDescent="0.3">
      <c r="AE13977" s="71"/>
    </row>
    <row r="13978" spans="31:31" ht="15.75" x14ac:dyDescent="0.3">
      <c r="AE13978" s="71"/>
    </row>
    <row r="13979" spans="31:31" ht="15.75" x14ac:dyDescent="0.3">
      <c r="AE13979" s="71"/>
    </row>
    <row r="13980" spans="31:31" ht="15.75" x14ac:dyDescent="0.3">
      <c r="AE13980" s="71"/>
    </row>
    <row r="13981" spans="31:31" ht="15.75" x14ac:dyDescent="0.3">
      <c r="AE13981" s="71"/>
    </row>
    <row r="13982" spans="31:31" ht="15.75" x14ac:dyDescent="0.3">
      <c r="AE13982" s="71"/>
    </row>
    <row r="13983" spans="31:31" ht="15.75" x14ac:dyDescent="0.3">
      <c r="AE13983" s="71"/>
    </row>
    <row r="13984" spans="31:31" ht="15.75" x14ac:dyDescent="0.3">
      <c r="AE13984" s="71"/>
    </row>
    <row r="13985" spans="31:31" ht="15.75" x14ac:dyDescent="0.3">
      <c r="AE13985" s="71"/>
    </row>
    <row r="13986" spans="31:31" ht="15.75" x14ac:dyDescent="0.3">
      <c r="AE13986" s="71"/>
    </row>
    <row r="13987" spans="31:31" ht="15.75" x14ac:dyDescent="0.3">
      <c r="AE13987" s="71"/>
    </row>
    <row r="13988" spans="31:31" ht="15.75" x14ac:dyDescent="0.3">
      <c r="AE13988" s="71"/>
    </row>
    <row r="13989" spans="31:31" ht="15.75" x14ac:dyDescent="0.3">
      <c r="AE13989" s="71"/>
    </row>
    <row r="13990" spans="31:31" ht="15.75" x14ac:dyDescent="0.3">
      <c r="AE13990" s="71"/>
    </row>
    <row r="13991" spans="31:31" ht="15.75" x14ac:dyDescent="0.3">
      <c r="AE13991" s="71"/>
    </row>
    <row r="13992" spans="31:31" ht="15.75" x14ac:dyDescent="0.3">
      <c r="AE13992" s="71"/>
    </row>
    <row r="13993" spans="31:31" ht="15.75" x14ac:dyDescent="0.3">
      <c r="AE13993" s="71"/>
    </row>
    <row r="13994" spans="31:31" ht="15.75" x14ac:dyDescent="0.3">
      <c r="AE13994" s="71"/>
    </row>
    <row r="13995" spans="31:31" ht="15.75" x14ac:dyDescent="0.3">
      <c r="AE13995" s="71"/>
    </row>
    <row r="13996" spans="31:31" ht="15.75" x14ac:dyDescent="0.3">
      <c r="AE13996" s="71"/>
    </row>
    <row r="13997" spans="31:31" ht="15.75" x14ac:dyDescent="0.3">
      <c r="AE13997" s="71"/>
    </row>
    <row r="13998" spans="31:31" ht="15.75" x14ac:dyDescent="0.3">
      <c r="AE13998" s="71"/>
    </row>
    <row r="13999" spans="31:31" ht="15.75" x14ac:dyDescent="0.3">
      <c r="AE13999" s="71"/>
    </row>
    <row r="14000" spans="31:31" ht="15.75" x14ac:dyDescent="0.3">
      <c r="AE14000" s="71"/>
    </row>
    <row r="14001" spans="31:31" ht="15.75" x14ac:dyDescent="0.3">
      <c r="AE14001" s="71"/>
    </row>
    <row r="14002" spans="31:31" ht="15.75" x14ac:dyDescent="0.3">
      <c r="AE14002" s="71"/>
    </row>
    <row r="14003" spans="31:31" ht="15.75" x14ac:dyDescent="0.3">
      <c r="AE14003" s="71"/>
    </row>
    <row r="14004" spans="31:31" ht="15.75" x14ac:dyDescent="0.3">
      <c r="AE14004" s="71"/>
    </row>
    <row r="14005" spans="31:31" ht="15.75" x14ac:dyDescent="0.3">
      <c r="AE14005" s="71"/>
    </row>
    <row r="14006" spans="31:31" ht="15.75" x14ac:dyDescent="0.3">
      <c r="AE14006" s="71"/>
    </row>
    <row r="14007" spans="31:31" ht="15.75" x14ac:dyDescent="0.3">
      <c r="AE14007" s="71"/>
    </row>
    <row r="14008" spans="31:31" ht="15.75" x14ac:dyDescent="0.3">
      <c r="AE14008" s="71"/>
    </row>
    <row r="14009" spans="31:31" ht="15.75" x14ac:dyDescent="0.3">
      <c r="AE14009" s="71"/>
    </row>
    <row r="14010" spans="31:31" ht="15.75" x14ac:dyDescent="0.3">
      <c r="AE14010" s="71"/>
    </row>
    <row r="14011" spans="31:31" ht="15.75" x14ac:dyDescent="0.3">
      <c r="AE14011" s="71"/>
    </row>
    <row r="14012" spans="31:31" ht="15.75" x14ac:dyDescent="0.3">
      <c r="AE14012" s="71"/>
    </row>
    <row r="14013" spans="31:31" ht="15.75" x14ac:dyDescent="0.3">
      <c r="AE14013" s="71"/>
    </row>
    <row r="14014" spans="31:31" ht="15.75" x14ac:dyDescent="0.3">
      <c r="AE14014" s="71"/>
    </row>
    <row r="14015" spans="31:31" ht="15.75" x14ac:dyDescent="0.3">
      <c r="AE14015" s="71"/>
    </row>
    <row r="14016" spans="31:31" ht="15.75" x14ac:dyDescent="0.3">
      <c r="AE14016" s="71"/>
    </row>
    <row r="14017" spans="31:31" ht="15.75" x14ac:dyDescent="0.3">
      <c r="AE14017" s="71"/>
    </row>
    <row r="14018" spans="31:31" ht="15.75" x14ac:dyDescent="0.3">
      <c r="AE14018" s="71"/>
    </row>
    <row r="14019" spans="31:31" ht="15.75" x14ac:dyDescent="0.3">
      <c r="AE14019" s="71"/>
    </row>
    <row r="14020" spans="31:31" ht="15.75" x14ac:dyDescent="0.3">
      <c r="AE14020" s="71"/>
    </row>
    <row r="14021" spans="31:31" ht="15.75" x14ac:dyDescent="0.3">
      <c r="AE14021" s="71"/>
    </row>
    <row r="14022" spans="31:31" ht="15.75" x14ac:dyDescent="0.3">
      <c r="AE14022" s="71"/>
    </row>
    <row r="14023" spans="31:31" ht="15.75" x14ac:dyDescent="0.3">
      <c r="AE14023" s="71"/>
    </row>
    <row r="14024" spans="31:31" ht="15.75" x14ac:dyDescent="0.3">
      <c r="AE14024" s="71"/>
    </row>
    <row r="14025" spans="31:31" ht="15.75" x14ac:dyDescent="0.3">
      <c r="AE14025" s="71"/>
    </row>
    <row r="14026" spans="31:31" ht="15.75" x14ac:dyDescent="0.3">
      <c r="AE14026" s="71"/>
    </row>
    <row r="14027" spans="31:31" ht="15.75" x14ac:dyDescent="0.3">
      <c r="AE14027" s="71"/>
    </row>
    <row r="14028" spans="31:31" ht="15.75" x14ac:dyDescent="0.3">
      <c r="AE14028" s="71"/>
    </row>
    <row r="14029" spans="31:31" ht="15.75" x14ac:dyDescent="0.3">
      <c r="AE14029" s="71"/>
    </row>
    <row r="14030" spans="31:31" ht="15.75" x14ac:dyDescent="0.3">
      <c r="AE14030" s="71"/>
    </row>
    <row r="14031" spans="31:31" ht="15.75" x14ac:dyDescent="0.3">
      <c r="AE14031" s="71"/>
    </row>
    <row r="14032" spans="31:31" ht="15.75" x14ac:dyDescent="0.3">
      <c r="AE14032" s="71"/>
    </row>
    <row r="14033" spans="31:31" ht="15.75" x14ac:dyDescent="0.3">
      <c r="AE14033" s="71"/>
    </row>
    <row r="14034" spans="31:31" ht="15.75" x14ac:dyDescent="0.3">
      <c r="AE14034" s="71"/>
    </row>
    <row r="14035" spans="31:31" ht="15.75" x14ac:dyDescent="0.3">
      <c r="AE14035" s="71"/>
    </row>
    <row r="14036" spans="31:31" ht="15.75" x14ac:dyDescent="0.3">
      <c r="AE14036" s="71"/>
    </row>
    <row r="14037" spans="31:31" ht="15.75" x14ac:dyDescent="0.3">
      <c r="AE14037" s="71"/>
    </row>
    <row r="14038" spans="31:31" ht="15.75" x14ac:dyDescent="0.3">
      <c r="AE14038" s="71"/>
    </row>
    <row r="14039" spans="31:31" ht="15.75" x14ac:dyDescent="0.3">
      <c r="AE14039" s="71"/>
    </row>
    <row r="14040" spans="31:31" ht="15.75" x14ac:dyDescent="0.3">
      <c r="AE14040" s="71"/>
    </row>
    <row r="14041" spans="31:31" ht="15.75" x14ac:dyDescent="0.3">
      <c r="AE14041" s="71"/>
    </row>
    <row r="14042" spans="31:31" ht="15.75" x14ac:dyDescent="0.3">
      <c r="AE14042" s="71"/>
    </row>
    <row r="14043" spans="31:31" ht="15.75" x14ac:dyDescent="0.3">
      <c r="AE14043" s="71"/>
    </row>
    <row r="14044" spans="31:31" ht="15.75" x14ac:dyDescent="0.3">
      <c r="AE14044" s="71"/>
    </row>
    <row r="14045" spans="31:31" ht="15.75" x14ac:dyDescent="0.3">
      <c r="AE14045" s="71"/>
    </row>
    <row r="14046" spans="31:31" ht="15.75" x14ac:dyDescent="0.3">
      <c r="AE14046" s="71"/>
    </row>
    <row r="14047" spans="31:31" ht="15.75" x14ac:dyDescent="0.3">
      <c r="AE14047" s="71"/>
    </row>
    <row r="14048" spans="31:31" ht="15.75" x14ac:dyDescent="0.3">
      <c r="AE14048" s="71"/>
    </row>
    <row r="14049" spans="31:31" ht="15.75" x14ac:dyDescent="0.3">
      <c r="AE14049" s="71"/>
    </row>
    <row r="14050" spans="31:31" ht="15.75" x14ac:dyDescent="0.3">
      <c r="AE14050" s="71"/>
    </row>
    <row r="14051" spans="31:31" ht="15.75" x14ac:dyDescent="0.3">
      <c r="AE14051" s="71"/>
    </row>
    <row r="14052" spans="31:31" ht="15.75" x14ac:dyDescent="0.3">
      <c r="AE14052" s="71"/>
    </row>
    <row r="14053" spans="31:31" ht="15.75" x14ac:dyDescent="0.3">
      <c r="AE14053" s="71"/>
    </row>
    <row r="14054" spans="31:31" ht="15.75" x14ac:dyDescent="0.3">
      <c r="AE14054" s="71"/>
    </row>
    <row r="14055" spans="31:31" ht="15.75" x14ac:dyDescent="0.3">
      <c r="AE14055" s="71"/>
    </row>
    <row r="14056" spans="31:31" ht="15.75" x14ac:dyDescent="0.3">
      <c r="AE14056" s="71"/>
    </row>
    <row r="14057" spans="31:31" ht="15.75" x14ac:dyDescent="0.3">
      <c r="AE14057" s="71"/>
    </row>
    <row r="14058" spans="31:31" ht="15.75" x14ac:dyDescent="0.3">
      <c r="AE14058" s="71"/>
    </row>
    <row r="14059" spans="31:31" ht="15.75" x14ac:dyDescent="0.3">
      <c r="AE14059" s="71"/>
    </row>
    <row r="14060" spans="31:31" ht="15.75" x14ac:dyDescent="0.3">
      <c r="AE14060" s="71"/>
    </row>
    <row r="14061" spans="31:31" ht="15.75" x14ac:dyDescent="0.3">
      <c r="AE14061" s="71"/>
    </row>
    <row r="14062" spans="31:31" ht="15.75" x14ac:dyDescent="0.3">
      <c r="AE14062" s="71"/>
    </row>
    <row r="14063" spans="31:31" ht="15.75" x14ac:dyDescent="0.3">
      <c r="AE14063" s="71"/>
    </row>
    <row r="14064" spans="31:31" ht="15.75" x14ac:dyDescent="0.3">
      <c r="AE14064" s="71"/>
    </row>
    <row r="14065" spans="31:31" ht="15.75" x14ac:dyDescent="0.3">
      <c r="AE14065" s="71"/>
    </row>
    <row r="14066" spans="31:31" ht="15.75" x14ac:dyDescent="0.3">
      <c r="AE14066" s="71"/>
    </row>
    <row r="14067" spans="31:31" ht="15.75" x14ac:dyDescent="0.3">
      <c r="AE14067" s="71"/>
    </row>
    <row r="14068" spans="31:31" ht="15.75" x14ac:dyDescent="0.3">
      <c r="AE14068" s="71"/>
    </row>
    <row r="14069" spans="31:31" ht="15.75" x14ac:dyDescent="0.3">
      <c r="AE14069" s="71"/>
    </row>
    <row r="14070" spans="31:31" ht="15.75" x14ac:dyDescent="0.3">
      <c r="AE14070" s="71"/>
    </row>
    <row r="14071" spans="31:31" ht="15.75" x14ac:dyDescent="0.3">
      <c r="AE14071" s="71"/>
    </row>
    <row r="14072" spans="31:31" ht="15.75" x14ac:dyDescent="0.3">
      <c r="AE14072" s="71"/>
    </row>
    <row r="14073" spans="31:31" ht="15.75" x14ac:dyDescent="0.3">
      <c r="AE14073" s="71"/>
    </row>
    <row r="14074" spans="31:31" ht="15.75" x14ac:dyDescent="0.3">
      <c r="AE14074" s="71"/>
    </row>
    <row r="14075" spans="31:31" ht="15.75" x14ac:dyDescent="0.3">
      <c r="AE14075" s="71"/>
    </row>
    <row r="14076" spans="31:31" ht="15.75" x14ac:dyDescent="0.3">
      <c r="AE14076" s="71"/>
    </row>
    <row r="14077" spans="31:31" ht="15.75" x14ac:dyDescent="0.3">
      <c r="AE14077" s="71"/>
    </row>
    <row r="14078" spans="31:31" ht="15.75" x14ac:dyDescent="0.3">
      <c r="AE14078" s="71"/>
    </row>
    <row r="14079" spans="31:31" ht="15.75" x14ac:dyDescent="0.3">
      <c r="AE14079" s="71"/>
    </row>
    <row r="14080" spans="31:31" ht="15.75" x14ac:dyDescent="0.3">
      <c r="AE14080" s="71"/>
    </row>
    <row r="14081" spans="31:31" ht="15.75" x14ac:dyDescent="0.3">
      <c r="AE14081" s="71"/>
    </row>
    <row r="14082" spans="31:31" ht="15.75" x14ac:dyDescent="0.3">
      <c r="AE14082" s="71"/>
    </row>
    <row r="14083" spans="31:31" ht="15.75" x14ac:dyDescent="0.3">
      <c r="AE14083" s="71"/>
    </row>
    <row r="14084" spans="31:31" ht="15.75" x14ac:dyDescent="0.3">
      <c r="AE14084" s="71"/>
    </row>
    <row r="14085" spans="31:31" ht="15.75" x14ac:dyDescent="0.3">
      <c r="AE14085" s="71"/>
    </row>
    <row r="14086" spans="31:31" ht="15.75" x14ac:dyDescent="0.3">
      <c r="AE14086" s="71"/>
    </row>
    <row r="14087" spans="31:31" ht="15.75" x14ac:dyDescent="0.3">
      <c r="AE14087" s="71"/>
    </row>
    <row r="14088" spans="31:31" ht="15.75" x14ac:dyDescent="0.3">
      <c r="AE14088" s="71"/>
    </row>
    <row r="14089" spans="31:31" ht="15.75" x14ac:dyDescent="0.3">
      <c r="AE14089" s="71"/>
    </row>
    <row r="14090" spans="31:31" ht="15.75" x14ac:dyDescent="0.3">
      <c r="AE14090" s="71"/>
    </row>
    <row r="14091" spans="31:31" ht="15.75" x14ac:dyDescent="0.3">
      <c r="AE14091" s="71"/>
    </row>
    <row r="14092" spans="31:31" ht="15.75" x14ac:dyDescent="0.3">
      <c r="AE14092" s="71"/>
    </row>
    <row r="14093" spans="31:31" ht="15.75" x14ac:dyDescent="0.3">
      <c r="AE14093" s="71"/>
    </row>
    <row r="14094" spans="31:31" ht="15.75" x14ac:dyDescent="0.3">
      <c r="AE14094" s="71"/>
    </row>
    <row r="14095" spans="31:31" ht="15.75" x14ac:dyDescent="0.3">
      <c r="AE14095" s="71"/>
    </row>
    <row r="14096" spans="31:31" ht="15.75" x14ac:dyDescent="0.3">
      <c r="AE14096" s="71"/>
    </row>
    <row r="14097" spans="31:31" ht="15.75" x14ac:dyDescent="0.3">
      <c r="AE14097" s="71"/>
    </row>
    <row r="14098" spans="31:31" ht="15.75" x14ac:dyDescent="0.3">
      <c r="AE14098" s="71"/>
    </row>
    <row r="14099" spans="31:31" ht="15.75" x14ac:dyDescent="0.3">
      <c r="AE14099" s="71"/>
    </row>
    <row r="14100" spans="31:31" ht="15.75" x14ac:dyDescent="0.3">
      <c r="AE14100" s="71"/>
    </row>
    <row r="14101" spans="31:31" ht="15.75" x14ac:dyDescent="0.3">
      <c r="AE14101" s="71"/>
    </row>
    <row r="14102" spans="31:31" ht="15.75" x14ac:dyDescent="0.3">
      <c r="AE14102" s="71"/>
    </row>
    <row r="14103" spans="31:31" ht="15.75" x14ac:dyDescent="0.3">
      <c r="AE14103" s="71"/>
    </row>
    <row r="14104" spans="31:31" ht="15.75" x14ac:dyDescent="0.3">
      <c r="AE14104" s="71"/>
    </row>
    <row r="14105" spans="31:31" ht="15.75" x14ac:dyDescent="0.3">
      <c r="AE14105" s="71"/>
    </row>
    <row r="14106" spans="31:31" ht="15.75" x14ac:dyDescent="0.3">
      <c r="AE14106" s="71"/>
    </row>
    <row r="14107" spans="31:31" ht="15.75" x14ac:dyDescent="0.3">
      <c r="AE14107" s="71"/>
    </row>
    <row r="14108" spans="31:31" ht="15.75" x14ac:dyDescent="0.3">
      <c r="AE14108" s="71"/>
    </row>
    <row r="14109" spans="31:31" ht="15.75" x14ac:dyDescent="0.3">
      <c r="AE14109" s="71"/>
    </row>
    <row r="14110" spans="31:31" ht="15.75" x14ac:dyDescent="0.3">
      <c r="AE14110" s="71"/>
    </row>
    <row r="14111" spans="31:31" ht="15.75" x14ac:dyDescent="0.3">
      <c r="AE14111" s="71"/>
    </row>
    <row r="14112" spans="31:31" ht="15.75" x14ac:dyDescent="0.3">
      <c r="AE14112" s="71"/>
    </row>
    <row r="14113" spans="31:31" ht="15.75" x14ac:dyDescent="0.3">
      <c r="AE14113" s="71"/>
    </row>
    <row r="14114" spans="31:31" ht="15.75" x14ac:dyDescent="0.3">
      <c r="AE14114" s="71"/>
    </row>
    <row r="14115" spans="31:31" ht="15.75" x14ac:dyDescent="0.3">
      <c r="AE14115" s="71"/>
    </row>
    <row r="14116" spans="31:31" ht="15.75" x14ac:dyDescent="0.3">
      <c r="AE14116" s="71"/>
    </row>
    <row r="14117" spans="31:31" ht="15.75" x14ac:dyDescent="0.3">
      <c r="AE14117" s="71"/>
    </row>
    <row r="14118" spans="31:31" ht="15.75" x14ac:dyDescent="0.3">
      <c r="AE14118" s="71"/>
    </row>
    <row r="14119" spans="31:31" ht="15.75" x14ac:dyDescent="0.3">
      <c r="AE14119" s="71"/>
    </row>
    <row r="14120" spans="31:31" ht="15.75" x14ac:dyDescent="0.3">
      <c r="AE14120" s="71"/>
    </row>
    <row r="14121" spans="31:31" ht="15.75" x14ac:dyDescent="0.3">
      <c r="AE14121" s="71"/>
    </row>
    <row r="14122" spans="31:31" ht="15.75" x14ac:dyDescent="0.3">
      <c r="AE14122" s="71"/>
    </row>
    <row r="14123" spans="31:31" ht="15.75" x14ac:dyDescent="0.3">
      <c r="AE14123" s="71"/>
    </row>
    <row r="14124" spans="31:31" ht="15.75" x14ac:dyDescent="0.3">
      <c r="AE14124" s="71"/>
    </row>
    <row r="14125" spans="31:31" ht="15.75" x14ac:dyDescent="0.3">
      <c r="AE14125" s="71"/>
    </row>
    <row r="14126" spans="31:31" ht="15.75" x14ac:dyDescent="0.3">
      <c r="AE14126" s="71"/>
    </row>
    <row r="14127" spans="31:31" ht="15.75" x14ac:dyDescent="0.3">
      <c r="AE14127" s="71"/>
    </row>
    <row r="14128" spans="31:31" ht="15.75" x14ac:dyDescent="0.3">
      <c r="AE14128" s="71"/>
    </row>
    <row r="14129" spans="31:31" ht="15.75" x14ac:dyDescent="0.3">
      <c r="AE14129" s="71"/>
    </row>
    <row r="14130" spans="31:31" ht="15.75" x14ac:dyDescent="0.3">
      <c r="AE14130" s="71"/>
    </row>
    <row r="14131" spans="31:31" ht="15.75" x14ac:dyDescent="0.3">
      <c r="AE14131" s="71"/>
    </row>
    <row r="14132" spans="31:31" ht="15.75" x14ac:dyDescent="0.3">
      <c r="AE14132" s="71"/>
    </row>
    <row r="14133" spans="31:31" ht="15.75" x14ac:dyDescent="0.3">
      <c r="AE14133" s="71"/>
    </row>
    <row r="14134" spans="31:31" ht="15.75" x14ac:dyDescent="0.3">
      <c r="AE14134" s="71"/>
    </row>
    <row r="14135" spans="31:31" ht="15.75" x14ac:dyDescent="0.3">
      <c r="AE14135" s="71"/>
    </row>
    <row r="14136" spans="31:31" ht="15.75" x14ac:dyDescent="0.3">
      <c r="AE14136" s="71"/>
    </row>
    <row r="14137" spans="31:31" ht="15.75" x14ac:dyDescent="0.3">
      <c r="AE14137" s="71"/>
    </row>
    <row r="14138" spans="31:31" ht="15.75" x14ac:dyDescent="0.3">
      <c r="AE14138" s="71"/>
    </row>
    <row r="14139" spans="31:31" ht="15.75" x14ac:dyDescent="0.3">
      <c r="AE14139" s="71"/>
    </row>
    <row r="14140" spans="31:31" ht="15.75" x14ac:dyDescent="0.3">
      <c r="AE14140" s="71"/>
    </row>
    <row r="14141" spans="31:31" ht="15.75" x14ac:dyDescent="0.3">
      <c r="AE14141" s="71"/>
    </row>
    <row r="14142" spans="31:31" ht="15.75" x14ac:dyDescent="0.3">
      <c r="AE14142" s="71"/>
    </row>
    <row r="14143" spans="31:31" ht="15.75" x14ac:dyDescent="0.3">
      <c r="AE14143" s="71"/>
    </row>
    <row r="14144" spans="31:31" ht="15.75" x14ac:dyDescent="0.3">
      <c r="AE14144" s="71"/>
    </row>
    <row r="14145" spans="31:31" ht="15.75" x14ac:dyDescent="0.3">
      <c r="AE14145" s="71"/>
    </row>
    <row r="14146" spans="31:31" ht="15.75" x14ac:dyDescent="0.3">
      <c r="AE14146" s="71"/>
    </row>
    <row r="14147" spans="31:31" ht="15.75" x14ac:dyDescent="0.3">
      <c r="AE14147" s="71"/>
    </row>
    <row r="14148" spans="31:31" ht="15.75" x14ac:dyDescent="0.3">
      <c r="AE14148" s="71"/>
    </row>
    <row r="14149" spans="31:31" ht="15.75" x14ac:dyDescent="0.3">
      <c r="AE14149" s="71"/>
    </row>
    <row r="14150" spans="31:31" ht="15.75" x14ac:dyDescent="0.3">
      <c r="AE14150" s="71"/>
    </row>
    <row r="14151" spans="31:31" ht="15.75" x14ac:dyDescent="0.3">
      <c r="AE14151" s="71"/>
    </row>
    <row r="14152" spans="31:31" ht="15.75" x14ac:dyDescent="0.3">
      <c r="AE14152" s="71"/>
    </row>
    <row r="14153" spans="31:31" ht="15.75" x14ac:dyDescent="0.3">
      <c r="AE14153" s="71"/>
    </row>
    <row r="14154" spans="31:31" ht="15.75" x14ac:dyDescent="0.3">
      <c r="AE14154" s="71"/>
    </row>
    <row r="14155" spans="31:31" ht="15.75" x14ac:dyDescent="0.3">
      <c r="AE14155" s="71"/>
    </row>
    <row r="14156" spans="31:31" ht="15.75" x14ac:dyDescent="0.3">
      <c r="AE14156" s="71"/>
    </row>
    <row r="14157" spans="31:31" ht="15.75" x14ac:dyDescent="0.3">
      <c r="AE14157" s="71"/>
    </row>
    <row r="14158" spans="31:31" ht="15.75" x14ac:dyDescent="0.3">
      <c r="AE14158" s="71"/>
    </row>
    <row r="14159" spans="31:31" ht="15.75" x14ac:dyDescent="0.3">
      <c r="AE14159" s="71"/>
    </row>
    <row r="14160" spans="31:31" ht="15.75" x14ac:dyDescent="0.3">
      <c r="AE14160" s="71"/>
    </row>
    <row r="14161" spans="31:31" ht="15.75" x14ac:dyDescent="0.3">
      <c r="AE14161" s="71"/>
    </row>
    <row r="14162" spans="31:31" ht="15.75" x14ac:dyDescent="0.3">
      <c r="AE14162" s="71"/>
    </row>
    <row r="14163" spans="31:31" ht="15.75" x14ac:dyDescent="0.3">
      <c r="AE14163" s="71"/>
    </row>
    <row r="14164" spans="31:31" ht="15.75" x14ac:dyDescent="0.3">
      <c r="AE14164" s="71"/>
    </row>
    <row r="14165" spans="31:31" ht="15.75" x14ac:dyDescent="0.3">
      <c r="AE14165" s="71"/>
    </row>
    <row r="14166" spans="31:31" ht="15.75" x14ac:dyDescent="0.3">
      <c r="AE14166" s="71"/>
    </row>
    <row r="14167" spans="31:31" ht="15.75" x14ac:dyDescent="0.3">
      <c r="AE14167" s="71"/>
    </row>
    <row r="14168" spans="31:31" ht="15.75" x14ac:dyDescent="0.3">
      <c r="AE14168" s="71"/>
    </row>
    <row r="14169" spans="31:31" ht="15.75" x14ac:dyDescent="0.3">
      <c r="AE14169" s="71"/>
    </row>
    <row r="14170" spans="31:31" ht="15.75" x14ac:dyDescent="0.3">
      <c r="AE14170" s="71"/>
    </row>
    <row r="14171" spans="31:31" ht="15.75" x14ac:dyDescent="0.3">
      <c r="AE14171" s="71"/>
    </row>
    <row r="14172" spans="31:31" ht="15.75" x14ac:dyDescent="0.3">
      <c r="AE14172" s="71"/>
    </row>
    <row r="14173" spans="31:31" ht="15.75" x14ac:dyDescent="0.3">
      <c r="AE14173" s="71"/>
    </row>
    <row r="14174" spans="31:31" ht="15.75" x14ac:dyDescent="0.3">
      <c r="AE14174" s="71"/>
    </row>
    <row r="14175" spans="31:31" ht="15.75" x14ac:dyDescent="0.3">
      <c r="AE14175" s="71"/>
    </row>
    <row r="14176" spans="31:31" ht="15.75" x14ac:dyDescent="0.3">
      <c r="AE14176" s="71"/>
    </row>
    <row r="14177" spans="31:31" ht="15.75" x14ac:dyDescent="0.3">
      <c r="AE14177" s="71"/>
    </row>
    <row r="14178" spans="31:31" ht="15.75" x14ac:dyDescent="0.3">
      <c r="AE14178" s="71"/>
    </row>
    <row r="14179" spans="31:31" ht="15.75" x14ac:dyDescent="0.3">
      <c r="AE14179" s="71"/>
    </row>
    <row r="14180" spans="31:31" ht="15.75" x14ac:dyDescent="0.3">
      <c r="AE14180" s="71"/>
    </row>
    <row r="14181" spans="31:31" ht="15.75" x14ac:dyDescent="0.3">
      <c r="AE14181" s="71"/>
    </row>
    <row r="14182" spans="31:31" ht="15.75" x14ac:dyDescent="0.3">
      <c r="AE14182" s="71"/>
    </row>
    <row r="14183" spans="31:31" ht="15.75" x14ac:dyDescent="0.3">
      <c r="AE14183" s="71"/>
    </row>
    <row r="14184" spans="31:31" ht="15.75" x14ac:dyDescent="0.3">
      <c r="AE14184" s="71"/>
    </row>
    <row r="14185" spans="31:31" ht="15.75" x14ac:dyDescent="0.3">
      <c r="AE14185" s="71"/>
    </row>
    <row r="14186" spans="31:31" ht="15.75" x14ac:dyDescent="0.3">
      <c r="AE14186" s="71"/>
    </row>
    <row r="14187" spans="31:31" ht="15.75" x14ac:dyDescent="0.3">
      <c r="AE14187" s="71"/>
    </row>
    <row r="14188" spans="31:31" ht="15.75" x14ac:dyDescent="0.3">
      <c r="AE14188" s="71"/>
    </row>
    <row r="14189" spans="31:31" ht="15.75" x14ac:dyDescent="0.3">
      <c r="AE14189" s="71"/>
    </row>
    <row r="14190" spans="31:31" ht="15.75" x14ac:dyDescent="0.3">
      <c r="AE14190" s="71"/>
    </row>
    <row r="14191" spans="31:31" ht="15.75" x14ac:dyDescent="0.3">
      <c r="AE14191" s="71"/>
    </row>
    <row r="14192" spans="31:31" ht="15.75" x14ac:dyDescent="0.3">
      <c r="AE14192" s="71"/>
    </row>
    <row r="14193" spans="31:31" ht="15.75" x14ac:dyDescent="0.3">
      <c r="AE14193" s="71"/>
    </row>
    <row r="14194" spans="31:31" ht="15.75" x14ac:dyDescent="0.3">
      <c r="AE14194" s="71"/>
    </row>
    <row r="14195" spans="31:31" ht="15.75" x14ac:dyDescent="0.3">
      <c r="AE14195" s="71"/>
    </row>
    <row r="14196" spans="31:31" ht="15.75" x14ac:dyDescent="0.3">
      <c r="AE14196" s="71"/>
    </row>
    <row r="14197" spans="31:31" ht="15.75" x14ac:dyDescent="0.3">
      <c r="AE14197" s="71"/>
    </row>
    <row r="14198" spans="31:31" ht="15.75" x14ac:dyDescent="0.3">
      <c r="AE14198" s="71"/>
    </row>
    <row r="14199" spans="31:31" ht="15.75" x14ac:dyDescent="0.3">
      <c r="AE14199" s="71"/>
    </row>
    <row r="14200" spans="31:31" ht="15.75" x14ac:dyDescent="0.3">
      <c r="AE14200" s="71"/>
    </row>
    <row r="14201" spans="31:31" ht="15.75" x14ac:dyDescent="0.3">
      <c r="AE14201" s="71"/>
    </row>
    <row r="14202" spans="31:31" ht="15.75" x14ac:dyDescent="0.3">
      <c r="AE14202" s="71"/>
    </row>
    <row r="14203" spans="31:31" ht="15.75" x14ac:dyDescent="0.3">
      <c r="AE14203" s="71"/>
    </row>
    <row r="14204" spans="31:31" ht="15.75" x14ac:dyDescent="0.3">
      <c r="AE14204" s="71"/>
    </row>
    <row r="14205" spans="31:31" ht="15.75" x14ac:dyDescent="0.3">
      <c r="AE14205" s="71"/>
    </row>
    <row r="14206" spans="31:31" ht="15.75" x14ac:dyDescent="0.3">
      <c r="AE14206" s="71"/>
    </row>
    <row r="14207" spans="31:31" ht="15.75" x14ac:dyDescent="0.3">
      <c r="AE14207" s="71"/>
    </row>
    <row r="14208" spans="31:31" ht="15.75" x14ac:dyDescent="0.3">
      <c r="AE14208" s="71"/>
    </row>
    <row r="14209" spans="31:31" ht="15.75" x14ac:dyDescent="0.3">
      <c r="AE14209" s="71"/>
    </row>
    <row r="14210" spans="31:31" ht="15.75" x14ac:dyDescent="0.3">
      <c r="AE14210" s="71"/>
    </row>
    <row r="14211" spans="31:31" ht="15.75" x14ac:dyDescent="0.3">
      <c r="AE14211" s="71"/>
    </row>
    <row r="14212" spans="31:31" ht="15.75" x14ac:dyDescent="0.3">
      <c r="AE14212" s="71"/>
    </row>
    <row r="14213" spans="31:31" ht="15.75" x14ac:dyDescent="0.3">
      <c r="AE14213" s="71"/>
    </row>
    <row r="14214" spans="31:31" ht="15.75" x14ac:dyDescent="0.3">
      <c r="AE14214" s="71"/>
    </row>
    <row r="14215" spans="31:31" ht="15.75" x14ac:dyDescent="0.3">
      <c r="AE14215" s="71"/>
    </row>
    <row r="14216" spans="31:31" ht="15.75" x14ac:dyDescent="0.3">
      <c r="AE14216" s="71"/>
    </row>
    <row r="14217" spans="31:31" ht="15.75" x14ac:dyDescent="0.3">
      <c r="AE14217" s="71"/>
    </row>
    <row r="14218" spans="31:31" ht="15.75" x14ac:dyDescent="0.3">
      <c r="AE14218" s="71"/>
    </row>
    <row r="14219" spans="31:31" ht="15.75" x14ac:dyDescent="0.3">
      <c r="AE14219" s="71"/>
    </row>
    <row r="14220" spans="31:31" ht="15.75" x14ac:dyDescent="0.3">
      <c r="AE14220" s="71"/>
    </row>
    <row r="14221" spans="31:31" ht="15.75" x14ac:dyDescent="0.3">
      <c r="AE14221" s="71"/>
    </row>
    <row r="14222" spans="31:31" ht="15.75" x14ac:dyDescent="0.3">
      <c r="AE14222" s="71"/>
    </row>
    <row r="14223" spans="31:31" ht="15.75" x14ac:dyDescent="0.3">
      <c r="AE14223" s="71"/>
    </row>
    <row r="14224" spans="31:31" ht="15.75" x14ac:dyDescent="0.3">
      <c r="AE14224" s="71"/>
    </row>
    <row r="14225" spans="31:31" ht="15.75" x14ac:dyDescent="0.3">
      <c r="AE14225" s="71"/>
    </row>
    <row r="14226" spans="31:31" ht="15.75" x14ac:dyDescent="0.3">
      <c r="AE14226" s="71"/>
    </row>
    <row r="14227" spans="31:31" ht="15.75" x14ac:dyDescent="0.3">
      <c r="AE14227" s="71"/>
    </row>
    <row r="14228" spans="31:31" ht="15.75" x14ac:dyDescent="0.3">
      <c r="AE14228" s="71"/>
    </row>
    <row r="14229" spans="31:31" ht="15.75" x14ac:dyDescent="0.3">
      <c r="AE14229" s="71"/>
    </row>
    <row r="14230" spans="31:31" ht="15.75" x14ac:dyDescent="0.3">
      <c r="AE14230" s="71"/>
    </row>
    <row r="14231" spans="31:31" ht="15.75" x14ac:dyDescent="0.3">
      <c r="AE14231" s="71"/>
    </row>
    <row r="14232" spans="31:31" ht="15.75" x14ac:dyDescent="0.3">
      <c r="AE14232" s="71"/>
    </row>
    <row r="14233" spans="31:31" ht="15.75" x14ac:dyDescent="0.3">
      <c r="AE14233" s="71"/>
    </row>
    <row r="14234" spans="31:31" ht="15.75" x14ac:dyDescent="0.3">
      <c r="AE14234" s="71"/>
    </row>
    <row r="14235" spans="31:31" ht="15.75" x14ac:dyDescent="0.3">
      <c r="AE14235" s="71"/>
    </row>
    <row r="14236" spans="31:31" ht="15.75" x14ac:dyDescent="0.3">
      <c r="AE14236" s="71"/>
    </row>
    <row r="14237" spans="31:31" ht="15.75" x14ac:dyDescent="0.3">
      <c r="AE14237" s="71"/>
    </row>
    <row r="14238" spans="31:31" ht="15.75" x14ac:dyDescent="0.3">
      <c r="AE14238" s="71"/>
    </row>
    <row r="14239" spans="31:31" ht="15.75" x14ac:dyDescent="0.3">
      <c r="AE14239" s="71"/>
    </row>
    <row r="14240" spans="31:31" ht="15.75" x14ac:dyDescent="0.3">
      <c r="AE14240" s="71"/>
    </row>
    <row r="14241" spans="31:31" ht="15.75" x14ac:dyDescent="0.3">
      <c r="AE14241" s="71"/>
    </row>
    <row r="14242" spans="31:31" ht="15.75" x14ac:dyDescent="0.3">
      <c r="AE14242" s="71"/>
    </row>
    <row r="14243" spans="31:31" ht="15.75" x14ac:dyDescent="0.3">
      <c r="AE14243" s="71"/>
    </row>
    <row r="14244" spans="31:31" ht="15.75" x14ac:dyDescent="0.3">
      <c r="AE14244" s="71"/>
    </row>
    <row r="14245" spans="31:31" ht="15.75" x14ac:dyDescent="0.3">
      <c r="AE14245" s="71"/>
    </row>
    <row r="14246" spans="31:31" ht="15.75" x14ac:dyDescent="0.3">
      <c r="AE14246" s="71"/>
    </row>
    <row r="14247" spans="31:31" ht="15.75" x14ac:dyDescent="0.3">
      <c r="AE14247" s="71"/>
    </row>
    <row r="14248" spans="31:31" ht="15.75" x14ac:dyDescent="0.3">
      <c r="AE14248" s="71"/>
    </row>
    <row r="14249" spans="31:31" ht="15.75" x14ac:dyDescent="0.3">
      <c r="AE14249" s="71"/>
    </row>
    <row r="14250" spans="31:31" ht="15.75" x14ac:dyDescent="0.3">
      <c r="AE14250" s="71"/>
    </row>
    <row r="14251" spans="31:31" ht="15.75" x14ac:dyDescent="0.3">
      <c r="AE14251" s="71"/>
    </row>
    <row r="14252" spans="31:31" ht="15.75" x14ac:dyDescent="0.3">
      <c r="AE14252" s="71"/>
    </row>
    <row r="14253" spans="31:31" ht="15.75" x14ac:dyDescent="0.3">
      <c r="AE14253" s="71"/>
    </row>
    <row r="14254" spans="31:31" ht="15.75" x14ac:dyDescent="0.3">
      <c r="AE14254" s="71"/>
    </row>
    <row r="14255" spans="31:31" ht="15.75" x14ac:dyDescent="0.3">
      <c r="AE14255" s="71"/>
    </row>
    <row r="14256" spans="31:31" ht="15.75" x14ac:dyDescent="0.3">
      <c r="AE14256" s="71"/>
    </row>
    <row r="14257" spans="31:31" ht="15.75" x14ac:dyDescent="0.3">
      <c r="AE14257" s="71"/>
    </row>
    <row r="14258" spans="31:31" ht="15.75" x14ac:dyDescent="0.3">
      <c r="AE14258" s="71"/>
    </row>
    <row r="14259" spans="31:31" ht="15.75" x14ac:dyDescent="0.3">
      <c r="AE14259" s="71"/>
    </row>
    <row r="14260" spans="31:31" ht="15.75" x14ac:dyDescent="0.3">
      <c r="AE14260" s="71"/>
    </row>
    <row r="14261" spans="31:31" ht="15.75" x14ac:dyDescent="0.3">
      <c r="AE14261" s="71"/>
    </row>
    <row r="14262" spans="31:31" ht="15.75" x14ac:dyDescent="0.3">
      <c r="AE14262" s="71"/>
    </row>
    <row r="14263" spans="31:31" ht="15.75" x14ac:dyDescent="0.3">
      <c r="AE14263" s="71"/>
    </row>
    <row r="14264" spans="31:31" ht="15.75" x14ac:dyDescent="0.3">
      <c r="AE14264" s="71"/>
    </row>
    <row r="14265" spans="31:31" ht="15.75" x14ac:dyDescent="0.3">
      <c r="AE14265" s="71"/>
    </row>
    <row r="14266" spans="31:31" ht="15.75" x14ac:dyDescent="0.3">
      <c r="AE14266" s="71"/>
    </row>
    <row r="14267" spans="31:31" ht="15.75" x14ac:dyDescent="0.3">
      <c r="AE14267" s="71"/>
    </row>
    <row r="14268" spans="31:31" ht="15.75" x14ac:dyDescent="0.3">
      <c r="AE14268" s="71"/>
    </row>
    <row r="14269" spans="31:31" ht="15.75" x14ac:dyDescent="0.3">
      <c r="AE14269" s="71"/>
    </row>
    <row r="14270" spans="31:31" ht="15.75" x14ac:dyDescent="0.3">
      <c r="AE14270" s="71"/>
    </row>
    <row r="14271" spans="31:31" ht="15.75" x14ac:dyDescent="0.3">
      <c r="AE14271" s="71"/>
    </row>
    <row r="14272" spans="31:31" ht="15.75" x14ac:dyDescent="0.3">
      <c r="AE14272" s="71"/>
    </row>
    <row r="14273" spans="31:31" ht="15.75" x14ac:dyDescent="0.3">
      <c r="AE14273" s="71"/>
    </row>
    <row r="14274" spans="31:31" ht="15.75" x14ac:dyDescent="0.3">
      <c r="AE14274" s="71"/>
    </row>
    <row r="14275" spans="31:31" ht="15.75" x14ac:dyDescent="0.3">
      <c r="AE14275" s="71"/>
    </row>
    <row r="14276" spans="31:31" ht="15.75" x14ac:dyDescent="0.3">
      <c r="AE14276" s="71"/>
    </row>
    <row r="14277" spans="31:31" ht="15.75" x14ac:dyDescent="0.3">
      <c r="AE14277" s="71"/>
    </row>
    <row r="14278" spans="31:31" ht="15.75" x14ac:dyDescent="0.3">
      <c r="AE14278" s="71"/>
    </row>
    <row r="14279" spans="31:31" ht="15.75" x14ac:dyDescent="0.3">
      <c r="AE14279" s="71"/>
    </row>
    <row r="14280" spans="31:31" ht="15.75" x14ac:dyDescent="0.3">
      <c r="AE14280" s="71"/>
    </row>
    <row r="14281" spans="31:31" ht="15.75" x14ac:dyDescent="0.3">
      <c r="AE14281" s="71"/>
    </row>
    <row r="14282" spans="31:31" ht="15.75" x14ac:dyDescent="0.3">
      <c r="AE14282" s="71"/>
    </row>
    <row r="14283" spans="31:31" ht="15.75" x14ac:dyDescent="0.3">
      <c r="AE14283" s="71"/>
    </row>
    <row r="14284" spans="31:31" ht="15.75" x14ac:dyDescent="0.3">
      <c r="AE14284" s="71"/>
    </row>
    <row r="14285" spans="31:31" ht="15.75" x14ac:dyDescent="0.3">
      <c r="AE14285" s="71"/>
    </row>
    <row r="14286" spans="31:31" ht="15.75" x14ac:dyDescent="0.3">
      <c r="AE14286" s="71"/>
    </row>
    <row r="14287" spans="31:31" ht="15.75" x14ac:dyDescent="0.3">
      <c r="AE14287" s="71"/>
    </row>
    <row r="14288" spans="31:31" ht="15.75" x14ac:dyDescent="0.3">
      <c r="AE14288" s="71"/>
    </row>
    <row r="14289" spans="31:31" ht="15.75" x14ac:dyDescent="0.3">
      <c r="AE14289" s="71"/>
    </row>
    <row r="14290" spans="31:31" ht="15.75" x14ac:dyDescent="0.3">
      <c r="AE14290" s="71"/>
    </row>
    <row r="14291" spans="31:31" ht="15.75" x14ac:dyDescent="0.3">
      <c r="AE14291" s="71"/>
    </row>
    <row r="14292" spans="31:31" ht="15.75" x14ac:dyDescent="0.3">
      <c r="AE14292" s="71"/>
    </row>
    <row r="14293" spans="31:31" ht="15.75" x14ac:dyDescent="0.3">
      <c r="AE14293" s="71"/>
    </row>
    <row r="14294" spans="31:31" ht="15.75" x14ac:dyDescent="0.3">
      <c r="AE14294" s="71"/>
    </row>
    <row r="14295" spans="31:31" ht="15.75" x14ac:dyDescent="0.3">
      <c r="AE14295" s="71"/>
    </row>
    <row r="14296" spans="31:31" ht="15.75" x14ac:dyDescent="0.3">
      <c r="AE14296" s="71"/>
    </row>
    <row r="14297" spans="31:31" ht="15.75" x14ac:dyDescent="0.3">
      <c r="AE14297" s="71"/>
    </row>
    <row r="14298" spans="31:31" ht="15.75" x14ac:dyDescent="0.3">
      <c r="AE14298" s="71"/>
    </row>
    <row r="14299" spans="31:31" ht="15.75" x14ac:dyDescent="0.3">
      <c r="AE14299" s="71"/>
    </row>
    <row r="14300" spans="31:31" ht="15.75" x14ac:dyDescent="0.3">
      <c r="AE14300" s="71"/>
    </row>
    <row r="14301" spans="31:31" ht="15.75" x14ac:dyDescent="0.3">
      <c r="AE14301" s="71"/>
    </row>
    <row r="14302" spans="31:31" ht="15.75" x14ac:dyDescent="0.3">
      <c r="AE14302" s="71"/>
    </row>
    <row r="14303" spans="31:31" ht="15.75" x14ac:dyDescent="0.3">
      <c r="AE14303" s="71"/>
    </row>
    <row r="14304" spans="31:31" ht="15.75" x14ac:dyDescent="0.3">
      <c r="AE14304" s="71"/>
    </row>
    <row r="14305" spans="31:31" ht="15.75" x14ac:dyDescent="0.3">
      <c r="AE14305" s="71"/>
    </row>
    <row r="14306" spans="31:31" ht="15.75" x14ac:dyDescent="0.3">
      <c r="AE14306" s="71"/>
    </row>
    <row r="14307" spans="31:31" ht="15.75" x14ac:dyDescent="0.3">
      <c r="AE14307" s="71"/>
    </row>
    <row r="14308" spans="31:31" ht="15.75" x14ac:dyDescent="0.3">
      <c r="AE14308" s="71"/>
    </row>
    <row r="14309" spans="31:31" ht="15.75" x14ac:dyDescent="0.3">
      <c r="AE14309" s="71"/>
    </row>
    <row r="14310" spans="31:31" ht="15.75" x14ac:dyDescent="0.3">
      <c r="AE14310" s="71"/>
    </row>
    <row r="14311" spans="31:31" ht="15.75" x14ac:dyDescent="0.3">
      <c r="AE14311" s="71"/>
    </row>
    <row r="14312" spans="31:31" ht="15.75" x14ac:dyDescent="0.3">
      <c r="AE14312" s="71"/>
    </row>
    <row r="14313" spans="31:31" ht="15.75" x14ac:dyDescent="0.3">
      <c r="AE14313" s="71"/>
    </row>
    <row r="14314" spans="31:31" ht="15.75" x14ac:dyDescent="0.3">
      <c r="AE14314" s="71"/>
    </row>
    <row r="14315" spans="31:31" ht="15.75" x14ac:dyDescent="0.3">
      <c r="AE14315" s="71"/>
    </row>
    <row r="14316" spans="31:31" ht="15.75" x14ac:dyDescent="0.3">
      <c r="AE14316" s="71"/>
    </row>
    <row r="14317" spans="31:31" ht="15.75" x14ac:dyDescent="0.3">
      <c r="AE14317" s="71"/>
    </row>
    <row r="14318" spans="31:31" ht="15.75" x14ac:dyDescent="0.3">
      <c r="AE14318" s="71"/>
    </row>
    <row r="14319" spans="31:31" ht="15.75" x14ac:dyDescent="0.3">
      <c r="AE14319" s="71"/>
    </row>
    <row r="14320" spans="31:31" ht="15.75" x14ac:dyDescent="0.3">
      <c r="AE14320" s="71"/>
    </row>
    <row r="14321" spans="31:31" ht="15.75" x14ac:dyDescent="0.3">
      <c r="AE14321" s="71"/>
    </row>
    <row r="14322" spans="31:31" ht="15.75" x14ac:dyDescent="0.3">
      <c r="AE14322" s="71"/>
    </row>
    <row r="14323" spans="31:31" ht="15.75" x14ac:dyDescent="0.3">
      <c r="AE14323" s="71"/>
    </row>
    <row r="14324" spans="31:31" ht="15.75" x14ac:dyDescent="0.3">
      <c r="AE14324" s="71"/>
    </row>
    <row r="14325" spans="31:31" ht="15.75" x14ac:dyDescent="0.3">
      <c r="AE14325" s="71"/>
    </row>
    <row r="14326" spans="31:31" ht="15.75" x14ac:dyDescent="0.3">
      <c r="AE14326" s="71"/>
    </row>
    <row r="14327" spans="31:31" ht="15.75" x14ac:dyDescent="0.3">
      <c r="AE14327" s="71"/>
    </row>
    <row r="14328" spans="31:31" ht="15.75" x14ac:dyDescent="0.3">
      <c r="AE14328" s="71"/>
    </row>
    <row r="14329" spans="31:31" ht="15.75" x14ac:dyDescent="0.3">
      <c r="AE14329" s="71"/>
    </row>
    <row r="14330" spans="31:31" ht="15.75" x14ac:dyDescent="0.3">
      <c r="AE14330" s="71"/>
    </row>
    <row r="14331" spans="31:31" ht="15.75" x14ac:dyDescent="0.3">
      <c r="AE14331" s="71"/>
    </row>
    <row r="14332" spans="31:31" ht="15.75" x14ac:dyDescent="0.3">
      <c r="AE14332" s="71"/>
    </row>
    <row r="14333" spans="31:31" ht="15.75" x14ac:dyDescent="0.3">
      <c r="AE14333" s="71"/>
    </row>
    <row r="14334" spans="31:31" ht="15.75" x14ac:dyDescent="0.3">
      <c r="AE14334" s="71"/>
    </row>
    <row r="14335" spans="31:31" ht="15.75" x14ac:dyDescent="0.3">
      <c r="AE14335" s="71"/>
    </row>
    <row r="14336" spans="31:31" ht="15.75" x14ac:dyDescent="0.3">
      <c r="AE14336" s="71"/>
    </row>
    <row r="14337" spans="31:31" ht="15.75" x14ac:dyDescent="0.3">
      <c r="AE14337" s="71"/>
    </row>
    <row r="14338" spans="31:31" ht="15.75" x14ac:dyDescent="0.3">
      <c r="AE14338" s="71"/>
    </row>
    <row r="14339" spans="31:31" ht="15.75" x14ac:dyDescent="0.3">
      <c r="AE14339" s="71"/>
    </row>
    <row r="14340" spans="31:31" ht="15.75" x14ac:dyDescent="0.3">
      <c r="AE14340" s="71"/>
    </row>
    <row r="14341" spans="31:31" ht="15.75" x14ac:dyDescent="0.3">
      <c r="AE14341" s="71"/>
    </row>
    <row r="14342" spans="31:31" ht="15.75" x14ac:dyDescent="0.3">
      <c r="AE14342" s="71"/>
    </row>
    <row r="14343" spans="31:31" ht="15.75" x14ac:dyDescent="0.3">
      <c r="AE14343" s="71"/>
    </row>
    <row r="14344" spans="31:31" ht="15.75" x14ac:dyDescent="0.3">
      <c r="AE14344" s="71"/>
    </row>
    <row r="14345" spans="31:31" ht="15.75" x14ac:dyDescent="0.3">
      <c r="AE14345" s="71"/>
    </row>
    <row r="14346" spans="31:31" ht="15.75" x14ac:dyDescent="0.3">
      <c r="AE14346" s="71"/>
    </row>
    <row r="14347" spans="31:31" ht="15.75" x14ac:dyDescent="0.3">
      <c r="AE14347" s="71"/>
    </row>
    <row r="14348" spans="31:31" ht="15.75" x14ac:dyDescent="0.3">
      <c r="AE14348" s="71"/>
    </row>
    <row r="14349" spans="31:31" ht="15.75" x14ac:dyDescent="0.3">
      <c r="AE14349" s="71"/>
    </row>
    <row r="14350" spans="31:31" ht="15.75" x14ac:dyDescent="0.3">
      <c r="AE14350" s="71"/>
    </row>
    <row r="14351" spans="31:31" ht="15.75" x14ac:dyDescent="0.3">
      <c r="AE14351" s="71"/>
    </row>
    <row r="14352" spans="31:31" ht="15.75" x14ac:dyDescent="0.3">
      <c r="AE14352" s="71"/>
    </row>
    <row r="14353" spans="31:31" ht="15.75" x14ac:dyDescent="0.3">
      <c r="AE14353" s="71"/>
    </row>
    <row r="14354" spans="31:31" ht="15.75" x14ac:dyDescent="0.3">
      <c r="AE14354" s="71"/>
    </row>
    <row r="14355" spans="31:31" ht="15.75" x14ac:dyDescent="0.3">
      <c r="AE14355" s="71"/>
    </row>
    <row r="14356" spans="31:31" ht="15.75" x14ac:dyDescent="0.3">
      <c r="AE14356" s="71"/>
    </row>
    <row r="14357" spans="31:31" ht="15.75" x14ac:dyDescent="0.3">
      <c r="AE14357" s="71"/>
    </row>
    <row r="14358" spans="31:31" ht="15.75" x14ac:dyDescent="0.3">
      <c r="AE14358" s="71"/>
    </row>
    <row r="14359" spans="31:31" ht="15.75" x14ac:dyDescent="0.3">
      <c r="AE14359" s="71"/>
    </row>
    <row r="14360" spans="31:31" ht="15.75" x14ac:dyDescent="0.3">
      <c r="AE14360" s="71"/>
    </row>
    <row r="14361" spans="31:31" ht="15.75" x14ac:dyDescent="0.3">
      <c r="AE14361" s="71"/>
    </row>
    <row r="14362" spans="31:31" ht="15.75" x14ac:dyDescent="0.3">
      <c r="AE14362" s="71"/>
    </row>
    <row r="14363" spans="31:31" ht="15.75" x14ac:dyDescent="0.3">
      <c r="AE14363" s="71"/>
    </row>
    <row r="14364" spans="31:31" ht="15.75" x14ac:dyDescent="0.3">
      <c r="AE14364" s="71"/>
    </row>
    <row r="14365" spans="31:31" ht="15.75" x14ac:dyDescent="0.3">
      <c r="AE14365" s="71"/>
    </row>
    <row r="14366" spans="31:31" ht="15.75" x14ac:dyDescent="0.3">
      <c r="AE14366" s="71"/>
    </row>
    <row r="14367" spans="31:31" ht="15.75" x14ac:dyDescent="0.3">
      <c r="AE14367" s="71"/>
    </row>
    <row r="14368" spans="31:31" ht="15.75" x14ac:dyDescent="0.3">
      <c r="AE14368" s="71"/>
    </row>
    <row r="14369" spans="31:31" ht="15.75" x14ac:dyDescent="0.3">
      <c r="AE14369" s="71"/>
    </row>
    <row r="14370" spans="31:31" ht="15.75" x14ac:dyDescent="0.3">
      <c r="AE14370" s="71"/>
    </row>
    <row r="14371" spans="31:31" ht="15.75" x14ac:dyDescent="0.3">
      <c r="AE14371" s="71"/>
    </row>
    <row r="14372" spans="31:31" ht="15.75" x14ac:dyDescent="0.3">
      <c r="AE14372" s="71"/>
    </row>
    <row r="14373" spans="31:31" ht="15.75" x14ac:dyDescent="0.3">
      <c r="AE14373" s="71"/>
    </row>
    <row r="14374" spans="31:31" ht="15.75" x14ac:dyDescent="0.3">
      <c r="AE14374" s="71"/>
    </row>
    <row r="14375" spans="31:31" ht="15.75" x14ac:dyDescent="0.3">
      <c r="AE14375" s="71"/>
    </row>
    <row r="14376" spans="31:31" ht="15.75" x14ac:dyDescent="0.3">
      <c r="AE14376" s="71"/>
    </row>
    <row r="14377" spans="31:31" ht="15.75" x14ac:dyDescent="0.3">
      <c r="AE14377" s="71"/>
    </row>
    <row r="14378" spans="31:31" ht="15.75" x14ac:dyDescent="0.3">
      <c r="AE14378" s="71"/>
    </row>
    <row r="14379" spans="31:31" ht="15.75" x14ac:dyDescent="0.3">
      <c r="AE14379" s="71"/>
    </row>
    <row r="14380" spans="31:31" ht="15.75" x14ac:dyDescent="0.3">
      <c r="AE14380" s="71"/>
    </row>
    <row r="14381" spans="31:31" ht="15.75" x14ac:dyDescent="0.3">
      <c r="AE14381" s="71"/>
    </row>
    <row r="14382" spans="31:31" ht="15.75" x14ac:dyDescent="0.3">
      <c r="AE14382" s="71"/>
    </row>
    <row r="14383" spans="31:31" ht="15.75" x14ac:dyDescent="0.3">
      <c r="AE14383" s="71"/>
    </row>
    <row r="14384" spans="31:31" ht="15.75" x14ac:dyDescent="0.3">
      <c r="AE14384" s="71"/>
    </row>
    <row r="14385" spans="31:31" ht="15.75" x14ac:dyDescent="0.3">
      <c r="AE14385" s="71"/>
    </row>
    <row r="14386" spans="31:31" ht="15.75" x14ac:dyDescent="0.3">
      <c r="AE14386" s="71"/>
    </row>
    <row r="14387" spans="31:31" ht="15.75" x14ac:dyDescent="0.3">
      <c r="AE14387" s="71"/>
    </row>
    <row r="14388" spans="31:31" ht="15.75" x14ac:dyDescent="0.3">
      <c r="AE14388" s="71"/>
    </row>
    <row r="14389" spans="31:31" ht="15.75" x14ac:dyDescent="0.3">
      <c r="AE14389" s="71"/>
    </row>
    <row r="14390" spans="31:31" ht="15.75" x14ac:dyDescent="0.3">
      <c r="AE14390" s="71"/>
    </row>
    <row r="14391" spans="31:31" ht="15.75" x14ac:dyDescent="0.3">
      <c r="AE14391" s="71"/>
    </row>
    <row r="14392" spans="31:31" ht="15.75" x14ac:dyDescent="0.3">
      <c r="AE14392" s="71"/>
    </row>
    <row r="14393" spans="31:31" ht="15.75" x14ac:dyDescent="0.3">
      <c r="AE14393" s="71"/>
    </row>
    <row r="14394" spans="31:31" ht="15.75" x14ac:dyDescent="0.3">
      <c r="AE14394" s="71"/>
    </row>
    <row r="14395" spans="31:31" ht="15.75" x14ac:dyDescent="0.3">
      <c r="AE14395" s="71"/>
    </row>
    <row r="14396" spans="31:31" ht="15.75" x14ac:dyDescent="0.3">
      <c r="AE14396" s="71"/>
    </row>
    <row r="14397" spans="31:31" ht="15.75" x14ac:dyDescent="0.3">
      <c r="AE14397" s="71"/>
    </row>
    <row r="14398" spans="31:31" ht="15.75" x14ac:dyDescent="0.3">
      <c r="AE14398" s="71"/>
    </row>
    <row r="14399" spans="31:31" ht="15.75" x14ac:dyDescent="0.3">
      <c r="AE14399" s="71"/>
    </row>
    <row r="14400" spans="31:31" ht="15.75" x14ac:dyDescent="0.3">
      <c r="AE14400" s="71"/>
    </row>
    <row r="14401" spans="31:31" ht="15.75" x14ac:dyDescent="0.3">
      <c r="AE14401" s="71"/>
    </row>
    <row r="14402" spans="31:31" ht="15.75" x14ac:dyDescent="0.3">
      <c r="AE14402" s="71"/>
    </row>
    <row r="14403" spans="31:31" ht="15.75" x14ac:dyDescent="0.3">
      <c r="AE14403" s="71"/>
    </row>
    <row r="14404" spans="31:31" ht="15.75" x14ac:dyDescent="0.3">
      <c r="AE14404" s="71"/>
    </row>
    <row r="14405" spans="31:31" ht="15.75" x14ac:dyDescent="0.3">
      <c r="AE14405" s="71"/>
    </row>
    <row r="14406" spans="31:31" ht="15.75" x14ac:dyDescent="0.3">
      <c r="AE14406" s="71"/>
    </row>
    <row r="14407" spans="31:31" ht="15.75" x14ac:dyDescent="0.3">
      <c r="AE14407" s="71"/>
    </row>
    <row r="14408" spans="31:31" ht="15.75" x14ac:dyDescent="0.3">
      <c r="AE14408" s="71"/>
    </row>
    <row r="14409" spans="31:31" ht="15.75" x14ac:dyDescent="0.3">
      <c r="AE14409" s="71"/>
    </row>
    <row r="14410" spans="31:31" ht="15.75" x14ac:dyDescent="0.3">
      <c r="AE14410" s="71"/>
    </row>
    <row r="14411" spans="31:31" ht="15.75" x14ac:dyDescent="0.3">
      <c r="AE14411" s="71"/>
    </row>
    <row r="14412" spans="31:31" ht="15.75" x14ac:dyDescent="0.3">
      <c r="AE14412" s="71"/>
    </row>
    <row r="14413" spans="31:31" ht="15.75" x14ac:dyDescent="0.3">
      <c r="AE14413" s="71"/>
    </row>
    <row r="14414" spans="31:31" ht="15.75" x14ac:dyDescent="0.3">
      <c r="AE14414" s="71"/>
    </row>
    <row r="14415" spans="31:31" ht="15.75" x14ac:dyDescent="0.3">
      <c r="AE14415" s="71"/>
    </row>
    <row r="14416" spans="31:31" ht="15.75" x14ac:dyDescent="0.3">
      <c r="AE14416" s="71"/>
    </row>
    <row r="14417" spans="31:31" ht="15.75" x14ac:dyDescent="0.3">
      <c r="AE14417" s="71"/>
    </row>
    <row r="14418" spans="31:31" ht="15.75" x14ac:dyDescent="0.3">
      <c r="AE14418" s="71"/>
    </row>
    <row r="14419" spans="31:31" ht="15.75" x14ac:dyDescent="0.3">
      <c r="AE14419" s="71"/>
    </row>
    <row r="14420" spans="31:31" ht="15.75" x14ac:dyDescent="0.3">
      <c r="AE14420" s="71"/>
    </row>
    <row r="14421" spans="31:31" ht="15.75" x14ac:dyDescent="0.3">
      <c r="AE14421" s="71"/>
    </row>
    <row r="14422" spans="31:31" ht="15.75" x14ac:dyDescent="0.3">
      <c r="AE14422" s="71"/>
    </row>
    <row r="14423" spans="31:31" ht="15.75" x14ac:dyDescent="0.3">
      <c r="AE14423" s="71"/>
    </row>
    <row r="14424" spans="31:31" ht="15.75" x14ac:dyDescent="0.3">
      <c r="AE14424" s="71"/>
    </row>
    <row r="14425" spans="31:31" ht="15.75" x14ac:dyDescent="0.3">
      <c r="AE14425" s="71"/>
    </row>
    <row r="14426" spans="31:31" ht="15.75" x14ac:dyDescent="0.3">
      <c r="AE14426" s="71"/>
    </row>
    <row r="14427" spans="31:31" ht="15.75" x14ac:dyDescent="0.3">
      <c r="AE14427" s="71"/>
    </row>
    <row r="14428" spans="31:31" ht="15.75" x14ac:dyDescent="0.3">
      <c r="AE14428" s="71"/>
    </row>
    <row r="14429" spans="31:31" ht="15.75" x14ac:dyDescent="0.3">
      <c r="AE14429" s="71"/>
    </row>
    <row r="14430" spans="31:31" ht="15.75" x14ac:dyDescent="0.3">
      <c r="AE14430" s="71"/>
    </row>
    <row r="14431" spans="31:31" ht="15.75" x14ac:dyDescent="0.3">
      <c r="AE14431" s="71"/>
    </row>
    <row r="14432" spans="31:31" ht="15.75" x14ac:dyDescent="0.3">
      <c r="AE14432" s="71"/>
    </row>
    <row r="14433" spans="31:31" ht="15.75" x14ac:dyDescent="0.3">
      <c r="AE14433" s="71"/>
    </row>
    <row r="14434" spans="31:31" ht="15.75" x14ac:dyDescent="0.3">
      <c r="AE14434" s="71"/>
    </row>
    <row r="14435" spans="31:31" ht="15.75" x14ac:dyDescent="0.3">
      <c r="AE14435" s="71"/>
    </row>
    <row r="14436" spans="31:31" ht="15.75" x14ac:dyDescent="0.3">
      <c r="AE14436" s="71"/>
    </row>
    <row r="14437" spans="31:31" ht="15.75" x14ac:dyDescent="0.3">
      <c r="AE14437" s="71"/>
    </row>
    <row r="14438" spans="31:31" ht="15.75" x14ac:dyDescent="0.3">
      <c r="AE14438" s="71"/>
    </row>
    <row r="14439" spans="31:31" ht="15.75" x14ac:dyDescent="0.3">
      <c r="AE14439" s="71"/>
    </row>
    <row r="14440" spans="31:31" ht="15.75" x14ac:dyDescent="0.3">
      <c r="AE14440" s="71"/>
    </row>
    <row r="14441" spans="31:31" ht="15.75" x14ac:dyDescent="0.3">
      <c r="AE14441" s="71"/>
    </row>
    <row r="14442" spans="31:31" ht="15.75" x14ac:dyDescent="0.3">
      <c r="AE14442" s="71"/>
    </row>
    <row r="14443" spans="31:31" ht="15.75" x14ac:dyDescent="0.3">
      <c r="AE14443" s="71"/>
    </row>
    <row r="14444" spans="31:31" ht="15.75" x14ac:dyDescent="0.3">
      <c r="AE14444" s="71"/>
    </row>
    <row r="14445" spans="31:31" ht="15.75" x14ac:dyDescent="0.3">
      <c r="AE14445" s="71"/>
    </row>
    <row r="14446" spans="31:31" ht="15.75" x14ac:dyDescent="0.3">
      <c r="AE14446" s="71"/>
    </row>
    <row r="14447" spans="31:31" ht="15.75" x14ac:dyDescent="0.3">
      <c r="AE14447" s="71"/>
    </row>
    <row r="14448" spans="31:31" ht="15.75" x14ac:dyDescent="0.3">
      <c r="AE14448" s="71"/>
    </row>
    <row r="14449" spans="31:31" ht="15.75" x14ac:dyDescent="0.3">
      <c r="AE14449" s="71"/>
    </row>
    <row r="14450" spans="31:31" ht="15.75" x14ac:dyDescent="0.3">
      <c r="AE14450" s="71"/>
    </row>
    <row r="14451" spans="31:31" ht="15.75" x14ac:dyDescent="0.3">
      <c r="AE14451" s="71"/>
    </row>
    <row r="14452" spans="31:31" ht="15.75" x14ac:dyDescent="0.3">
      <c r="AE14452" s="71"/>
    </row>
    <row r="14453" spans="31:31" ht="15.75" x14ac:dyDescent="0.3">
      <c r="AE14453" s="71"/>
    </row>
    <row r="14454" spans="31:31" ht="15.75" x14ac:dyDescent="0.3">
      <c r="AE14454" s="71"/>
    </row>
    <row r="14455" spans="31:31" ht="15.75" x14ac:dyDescent="0.3">
      <c r="AE14455" s="71"/>
    </row>
    <row r="14456" spans="31:31" ht="15.75" x14ac:dyDescent="0.3">
      <c r="AE14456" s="71"/>
    </row>
    <row r="14457" spans="31:31" ht="15.75" x14ac:dyDescent="0.3">
      <c r="AE14457" s="71"/>
    </row>
    <row r="14458" spans="31:31" ht="15.75" x14ac:dyDescent="0.3">
      <c r="AE14458" s="71"/>
    </row>
    <row r="14459" spans="31:31" ht="15.75" x14ac:dyDescent="0.3">
      <c r="AE14459" s="71"/>
    </row>
    <row r="14460" spans="31:31" ht="15.75" x14ac:dyDescent="0.3">
      <c r="AE14460" s="71"/>
    </row>
    <row r="14461" spans="31:31" ht="15.75" x14ac:dyDescent="0.3">
      <c r="AE14461" s="71"/>
    </row>
    <row r="14462" spans="31:31" ht="15.75" x14ac:dyDescent="0.3">
      <c r="AE14462" s="71"/>
    </row>
    <row r="14463" spans="31:31" ht="15.75" x14ac:dyDescent="0.3">
      <c r="AE14463" s="71"/>
    </row>
    <row r="14464" spans="31:31" ht="15.75" x14ac:dyDescent="0.3">
      <c r="AE14464" s="71"/>
    </row>
    <row r="14465" spans="31:31" ht="15.75" x14ac:dyDescent="0.3">
      <c r="AE14465" s="71"/>
    </row>
    <row r="14466" spans="31:31" ht="15.75" x14ac:dyDescent="0.3">
      <c r="AE14466" s="71"/>
    </row>
    <row r="14467" spans="31:31" ht="15.75" x14ac:dyDescent="0.3">
      <c r="AE14467" s="71"/>
    </row>
    <row r="14468" spans="31:31" ht="15.75" x14ac:dyDescent="0.3">
      <c r="AE14468" s="71"/>
    </row>
    <row r="14469" spans="31:31" ht="15.75" x14ac:dyDescent="0.3">
      <c r="AE14469" s="71"/>
    </row>
    <row r="14470" spans="31:31" ht="15.75" x14ac:dyDescent="0.3">
      <c r="AE14470" s="71"/>
    </row>
    <row r="14471" spans="31:31" ht="15.75" x14ac:dyDescent="0.3">
      <c r="AE14471" s="71"/>
    </row>
    <row r="14472" spans="31:31" ht="15.75" x14ac:dyDescent="0.3">
      <c r="AE14472" s="71"/>
    </row>
    <row r="14473" spans="31:31" ht="15.75" x14ac:dyDescent="0.3">
      <c r="AE14473" s="71"/>
    </row>
    <row r="14474" spans="31:31" ht="15.75" x14ac:dyDescent="0.3">
      <c r="AE14474" s="71"/>
    </row>
    <row r="14475" spans="31:31" ht="15.75" x14ac:dyDescent="0.3">
      <c r="AE14475" s="71"/>
    </row>
    <row r="14476" spans="31:31" ht="15.75" x14ac:dyDescent="0.3">
      <c r="AE14476" s="71"/>
    </row>
    <row r="14477" spans="31:31" ht="15.75" x14ac:dyDescent="0.3">
      <c r="AE14477" s="71"/>
    </row>
    <row r="14478" spans="31:31" ht="15.75" x14ac:dyDescent="0.3">
      <c r="AE14478" s="71"/>
    </row>
    <row r="14479" spans="31:31" ht="15.75" x14ac:dyDescent="0.3">
      <c r="AE14479" s="71"/>
    </row>
    <row r="14480" spans="31:31" ht="15.75" x14ac:dyDescent="0.3">
      <c r="AE14480" s="71"/>
    </row>
    <row r="14481" spans="31:31" ht="15.75" x14ac:dyDescent="0.3">
      <c r="AE14481" s="71"/>
    </row>
    <row r="14482" spans="31:31" ht="15.75" x14ac:dyDescent="0.3">
      <c r="AE14482" s="71"/>
    </row>
    <row r="14483" spans="31:31" ht="15.75" x14ac:dyDescent="0.3">
      <c r="AE14483" s="71"/>
    </row>
    <row r="14484" spans="31:31" ht="15.75" x14ac:dyDescent="0.3">
      <c r="AE14484" s="71"/>
    </row>
    <row r="14485" spans="31:31" ht="15.75" x14ac:dyDescent="0.3">
      <c r="AE14485" s="71"/>
    </row>
    <row r="14486" spans="31:31" ht="15.75" x14ac:dyDescent="0.3">
      <c r="AE14486" s="71"/>
    </row>
    <row r="14487" spans="31:31" ht="15.75" x14ac:dyDescent="0.3">
      <c r="AE14487" s="71"/>
    </row>
    <row r="14488" spans="31:31" ht="15.75" x14ac:dyDescent="0.3">
      <c r="AE14488" s="71"/>
    </row>
    <row r="14489" spans="31:31" ht="15.75" x14ac:dyDescent="0.3">
      <c r="AE14489" s="71"/>
    </row>
    <row r="14490" spans="31:31" ht="15.75" x14ac:dyDescent="0.3">
      <c r="AE14490" s="71"/>
    </row>
    <row r="14491" spans="31:31" ht="15.75" x14ac:dyDescent="0.3">
      <c r="AE14491" s="71"/>
    </row>
    <row r="14492" spans="31:31" ht="15.75" x14ac:dyDescent="0.3">
      <c r="AE14492" s="71"/>
    </row>
    <row r="14493" spans="31:31" ht="15.75" x14ac:dyDescent="0.3">
      <c r="AE14493" s="71"/>
    </row>
    <row r="14494" spans="31:31" ht="15.75" x14ac:dyDescent="0.3">
      <c r="AE14494" s="71"/>
    </row>
    <row r="14495" spans="31:31" ht="15.75" x14ac:dyDescent="0.3">
      <c r="AE14495" s="71"/>
    </row>
    <row r="14496" spans="31:31" ht="15.75" x14ac:dyDescent="0.3">
      <c r="AE14496" s="71"/>
    </row>
    <row r="14497" spans="31:31" ht="15.75" x14ac:dyDescent="0.3">
      <c r="AE14497" s="71"/>
    </row>
    <row r="14498" spans="31:31" ht="15.75" x14ac:dyDescent="0.3">
      <c r="AE14498" s="71"/>
    </row>
    <row r="14499" spans="31:31" ht="15.75" x14ac:dyDescent="0.3">
      <c r="AE14499" s="71"/>
    </row>
    <row r="14500" spans="31:31" ht="15.75" x14ac:dyDescent="0.3">
      <c r="AE14500" s="71"/>
    </row>
    <row r="14501" spans="31:31" ht="15.75" x14ac:dyDescent="0.3">
      <c r="AE14501" s="71"/>
    </row>
    <row r="14502" spans="31:31" ht="15.75" x14ac:dyDescent="0.3">
      <c r="AE14502" s="71"/>
    </row>
    <row r="14503" spans="31:31" ht="15.75" x14ac:dyDescent="0.3">
      <c r="AE14503" s="71"/>
    </row>
    <row r="14504" spans="31:31" ht="15.75" x14ac:dyDescent="0.3">
      <c r="AE14504" s="71"/>
    </row>
    <row r="14505" spans="31:31" ht="15.75" x14ac:dyDescent="0.3">
      <c r="AE14505" s="71"/>
    </row>
    <row r="14506" spans="31:31" ht="15.75" x14ac:dyDescent="0.3">
      <c r="AE14506" s="71"/>
    </row>
    <row r="14507" spans="31:31" ht="15.75" x14ac:dyDescent="0.3">
      <c r="AE14507" s="71"/>
    </row>
    <row r="14508" spans="31:31" ht="15.75" x14ac:dyDescent="0.3">
      <c r="AE14508" s="71"/>
    </row>
    <row r="14509" spans="31:31" ht="15.75" x14ac:dyDescent="0.3">
      <c r="AE14509" s="71"/>
    </row>
    <row r="14510" spans="31:31" ht="15.75" x14ac:dyDescent="0.3">
      <c r="AE14510" s="71"/>
    </row>
    <row r="14511" spans="31:31" ht="15.75" x14ac:dyDescent="0.3">
      <c r="AE14511" s="71"/>
    </row>
    <row r="14512" spans="31:31" ht="15.75" x14ac:dyDescent="0.3">
      <c r="AE14512" s="71"/>
    </row>
    <row r="14513" spans="31:31" ht="15.75" x14ac:dyDescent="0.3">
      <c r="AE14513" s="71"/>
    </row>
    <row r="14514" spans="31:31" ht="15.75" x14ac:dyDescent="0.3">
      <c r="AE14514" s="71"/>
    </row>
    <row r="14515" spans="31:31" ht="15.75" x14ac:dyDescent="0.3">
      <c r="AE14515" s="71"/>
    </row>
    <row r="14516" spans="31:31" ht="15.75" x14ac:dyDescent="0.3">
      <c r="AE14516" s="71"/>
    </row>
    <row r="14517" spans="31:31" ht="15.75" x14ac:dyDescent="0.3">
      <c r="AE14517" s="71"/>
    </row>
    <row r="14518" spans="31:31" ht="15.75" x14ac:dyDescent="0.3">
      <c r="AE14518" s="71"/>
    </row>
    <row r="14519" spans="31:31" ht="15.75" x14ac:dyDescent="0.3">
      <c r="AE14519" s="71"/>
    </row>
    <row r="14520" spans="31:31" ht="15.75" x14ac:dyDescent="0.3">
      <c r="AE14520" s="71"/>
    </row>
    <row r="14521" spans="31:31" ht="15.75" x14ac:dyDescent="0.3">
      <c r="AE14521" s="71"/>
    </row>
    <row r="14522" spans="31:31" ht="15.75" x14ac:dyDescent="0.3">
      <c r="AE14522" s="71"/>
    </row>
    <row r="14523" spans="31:31" ht="15.75" x14ac:dyDescent="0.3">
      <c r="AE14523" s="71"/>
    </row>
    <row r="14524" spans="31:31" ht="15.75" x14ac:dyDescent="0.3">
      <c r="AE14524" s="71"/>
    </row>
    <row r="14525" spans="31:31" ht="15.75" x14ac:dyDescent="0.3">
      <c r="AE14525" s="71"/>
    </row>
    <row r="14526" spans="31:31" ht="15.75" x14ac:dyDescent="0.3">
      <c r="AE14526" s="71"/>
    </row>
    <row r="14527" spans="31:31" ht="15.75" x14ac:dyDescent="0.3">
      <c r="AE14527" s="71"/>
    </row>
    <row r="14528" spans="31:31" ht="15.75" x14ac:dyDescent="0.3">
      <c r="AE14528" s="71"/>
    </row>
    <row r="14529" spans="31:31" ht="15.75" x14ac:dyDescent="0.3">
      <c r="AE14529" s="71"/>
    </row>
    <row r="14530" spans="31:31" ht="15.75" x14ac:dyDescent="0.3">
      <c r="AE14530" s="71"/>
    </row>
    <row r="14531" spans="31:31" ht="15.75" x14ac:dyDescent="0.3">
      <c r="AE14531" s="71"/>
    </row>
    <row r="14532" spans="31:31" ht="15.75" x14ac:dyDescent="0.3">
      <c r="AE14532" s="71"/>
    </row>
    <row r="14533" spans="31:31" ht="15.75" x14ac:dyDescent="0.3">
      <c r="AE14533" s="71"/>
    </row>
    <row r="14534" spans="31:31" ht="15.75" x14ac:dyDescent="0.3">
      <c r="AE14534" s="71"/>
    </row>
    <row r="14535" spans="31:31" ht="15.75" x14ac:dyDescent="0.3">
      <c r="AE14535" s="71"/>
    </row>
    <row r="14536" spans="31:31" ht="15.75" x14ac:dyDescent="0.3">
      <c r="AE14536" s="71"/>
    </row>
    <row r="14537" spans="31:31" ht="15.75" x14ac:dyDescent="0.3">
      <c r="AE14537" s="71"/>
    </row>
    <row r="14538" spans="31:31" ht="15.75" x14ac:dyDescent="0.3">
      <c r="AE14538" s="71"/>
    </row>
    <row r="14539" spans="31:31" ht="15.75" x14ac:dyDescent="0.3">
      <c r="AE14539" s="71"/>
    </row>
    <row r="14540" spans="31:31" ht="15.75" x14ac:dyDescent="0.3">
      <c r="AE14540" s="71"/>
    </row>
    <row r="14541" spans="31:31" ht="15.75" x14ac:dyDescent="0.3">
      <c r="AE14541" s="71"/>
    </row>
    <row r="14542" spans="31:31" ht="15.75" x14ac:dyDescent="0.3">
      <c r="AE14542" s="71"/>
    </row>
    <row r="14543" spans="31:31" ht="15.75" x14ac:dyDescent="0.3">
      <c r="AE14543" s="71"/>
    </row>
    <row r="14544" spans="31:31" ht="15.75" x14ac:dyDescent="0.3">
      <c r="AE14544" s="71"/>
    </row>
    <row r="14545" spans="31:31" ht="15.75" x14ac:dyDescent="0.3">
      <c r="AE14545" s="71"/>
    </row>
    <row r="14546" spans="31:31" ht="15.75" x14ac:dyDescent="0.3">
      <c r="AE14546" s="71"/>
    </row>
    <row r="14547" spans="31:31" ht="15.75" x14ac:dyDescent="0.3">
      <c r="AE14547" s="71"/>
    </row>
    <row r="14548" spans="31:31" ht="15.75" x14ac:dyDescent="0.3">
      <c r="AE14548" s="71"/>
    </row>
    <row r="14549" spans="31:31" ht="15.75" x14ac:dyDescent="0.3">
      <c r="AE14549" s="71"/>
    </row>
    <row r="14550" spans="31:31" ht="15.75" x14ac:dyDescent="0.3">
      <c r="AE14550" s="71"/>
    </row>
    <row r="14551" spans="31:31" ht="15.75" x14ac:dyDescent="0.3">
      <c r="AE14551" s="71"/>
    </row>
    <row r="14552" spans="31:31" ht="15.75" x14ac:dyDescent="0.3">
      <c r="AE14552" s="71"/>
    </row>
    <row r="14553" spans="31:31" ht="15.75" x14ac:dyDescent="0.3">
      <c r="AE14553" s="71"/>
    </row>
    <row r="14554" spans="31:31" ht="15.75" x14ac:dyDescent="0.3">
      <c r="AE14554" s="71"/>
    </row>
    <row r="14555" spans="31:31" ht="15.75" x14ac:dyDescent="0.3">
      <c r="AE14555" s="71"/>
    </row>
    <row r="14556" spans="31:31" ht="15.75" x14ac:dyDescent="0.3">
      <c r="AE14556" s="71"/>
    </row>
    <row r="14557" spans="31:31" ht="15.75" x14ac:dyDescent="0.3">
      <c r="AE14557" s="71"/>
    </row>
    <row r="14558" spans="31:31" ht="15.75" x14ac:dyDescent="0.3">
      <c r="AE14558" s="71"/>
    </row>
    <row r="14559" spans="31:31" ht="15.75" x14ac:dyDescent="0.3">
      <c r="AE14559" s="71"/>
    </row>
    <row r="14560" spans="31:31" ht="15.75" x14ac:dyDescent="0.3">
      <c r="AE14560" s="71"/>
    </row>
    <row r="14561" spans="31:31" ht="15.75" x14ac:dyDescent="0.3">
      <c r="AE14561" s="71"/>
    </row>
    <row r="14562" spans="31:31" ht="15.75" x14ac:dyDescent="0.3">
      <c r="AE14562" s="71"/>
    </row>
    <row r="14563" spans="31:31" ht="15.75" x14ac:dyDescent="0.3">
      <c r="AE14563" s="71"/>
    </row>
    <row r="14564" spans="31:31" ht="15.75" x14ac:dyDescent="0.3">
      <c r="AE14564" s="71"/>
    </row>
    <row r="14565" spans="31:31" ht="15.75" x14ac:dyDescent="0.3">
      <c r="AE14565" s="71"/>
    </row>
    <row r="14566" spans="31:31" ht="15.75" x14ac:dyDescent="0.3">
      <c r="AE14566" s="71"/>
    </row>
    <row r="14567" spans="31:31" ht="15.75" x14ac:dyDescent="0.3">
      <c r="AE14567" s="71"/>
    </row>
    <row r="14568" spans="31:31" ht="15.75" x14ac:dyDescent="0.3">
      <c r="AE14568" s="71"/>
    </row>
    <row r="14569" spans="31:31" ht="15.75" x14ac:dyDescent="0.3">
      <c r="AE14569" s="71"/>
    </row>
    <row r="14570" spans="31:31" ht="15.75" x14ac:dyDescent="0.3">
      <c r="AE14570" s="71"/>
    </row>
    <row r="14571" spans="31:31" ht="15.75" x14ac:dyDescent="0.3">
      <c r="AE14571" s="71"/>
    </row>
    <row r="14572" spans="31:31" ht="15.75" x14ac:dyDescent="0.3">
      <c r="AE14572" s="71"/>
    </row>
    <row r="14573" spans="31:31" ht="15.75" x14ac:dyDescent="0.3">
      <c r="AE14573" s="71"/>
    </row>
    <row r="14574" spans="31:31" ht="15.75" x14ac:dyDescent="0.3">
      <c r="AE14574" s="71"/>
    </row>
    <row r="14575" spans="31:31" ht="15.75" x14ac:dyDescent="0.3">
      <c r="AE14575" s="71"/>
    </row>
    <row r="14576" spans="31:31" ht="15.75" x14ac:dyDescent="0.3">
      <c r="AE14576" s="71"/>
    </row>
    <row r="14577" spans="31:31" ht="15.75" x14ac:dyDescent="0.3">
      <c r="AE14577" s="71"/>
    </row>
    <row r="14578" spans="31:31" ht="15.75" x14ac:dyDescent="0.3">
      <c r="AE14578" s="71"/>
    </row>
    <row r="14579" spans="31:31" ht="15.75" x14ac:dyDescent="0.3">
      <c r="AE14579" s="71"/>
    </row>
    <row r="14580" spans="31:31" ht="15.75" x14ac:dyDescent="0.3">
      <c r="AE14580" s="71"/>
    </row>
    <row r="14581" spans="31:31" ht="15.75" x14ac:dyDescent="0.3">
      <c r="AE14581" s="71"/>
    </row>
    <row r="14582" spans="31:31" ht="15.75" x14ac:dyDescent="0.3">
      <c r="AE14582" s="71"/>
    </row>
    <row r="14583" spans="31:31" ht="15.75" x14ac:dyDescent="0.3">
      <c r="AE14583" s="71"/>
    </row>
    <row r="14584" spans="31:31" ht="15.75" x14ac:dyDescent="0.3">
      <c r="AE14584" s="71"/>
    </row>
    <row r="14585" spans="31:31" ht="15.75" x14ac:dyDescent="0.3">
      <c r="AE14585" s="71"/>
    </row>
    <row r="14586" spans="31:31" ht="15.75" x14ac:dyDescent="0.3">
      <c r="AE14586" s="71"/>
    </row>
    <row r="14587" spans="31:31" ht="15.75" x14ac:dyDescent="0.3">
      <c r="AE14587" s="71"/>
    </row>
    <row r="14588" spans="31:31" ht="15.75" x14ac:dyDescent="0.3">
      <c r="AE14588" s="71"/>
    </row>
    <row r="14589" spans="31:31" ht="15.75" x14ac:dyDescent="0.3">
      <c r="AE14589" s="71"/>
    </row>
    <row r="14590" spans="31:31" ht="15.75" x14ac:dyDescent="0.3">
      <c r="AE14590" s="71"/>
    </row>
    <row r="14591" spans="31:31" ht="15.75" x14ac:dyDescent="0.3">
      <c r="AE14591" s="71"/>
    </row>
    <row r="14592" spans="31:31" ht="15.75" x14ac:dyDescent="0.3">
      <c r="AE14592" s="71"/>
    </row>
    <row r="14593" spans="31:31" ht="15.75" x14ac:dyDescent="0.3">
      <c r="AE14593" s="71"/>
    </row>
    <row r="14594" spans="31:31" ht="15.75" x14ac:dyDescent="0.3">
      <c r="AE14594" s="71"/>
    </row>
    <row r="14595" spans="31:31" ht="15.75" x14ac:dyDescent="0.3">
      <c r="AE14595" s="71"/>
    </row>
    <row r="14596" spans="31:31" ht="15.75" x14ac:dyDescent="0.3">
      <c r="AE14596" s="71"/>
    </row>
    <row r="14597" spans="31:31" ht="15.75" x14ac:dyDescent="0.3">
      <c r="AE14597" s="71"/>
    </row>
    <row r="14598" spans="31:31" ht="15.75" x14ac:dyDescent="0.3">
      <c r="AE14598" s="71"/>
    </row>
    <row r="14599" spans="31:31" ht="15.75" x14ac:dyDescent="0.3">
      <c r="AE14599" s="71"/>
    </row>
    <row r="14600" spans="31:31" ht="15.75" x14ac:dyDescent="0.3">
      <c r="AE14600" s="71"/>
    </row>
    <row r="14601" spans="31:31" ht="15.75" x14ac:dyDescent="0.3">
      <c r="AE14601" s="71"/>
    </row>
    <row r="14602" spans="31:31" ht="15.75" x14ac:dyDescent="0.3">
      <c r="AE14602" s="71"/>
    </row>
    <row r="14603" spans="31:31" ht="15.75" x14ac:dyDescent="0.3">
      <c r="AE14603" s="71"/>
    </row>
    <row r="14604" spans="31:31" ht="15.75" x14ac:dyDescent="0.3">
      <c r="AE14604" s="71"/>
    </row>
    <row r="14605" spans="31:31" ht="15.75" x14ac:dyDescent="0.3">
      <c r="AE14605" s="71"/>
    </row>
    <row r="14606" spans="31:31" ht="15.75" x14ac:dyDescent="0.3">
      <c r="AE14606" s="71"/>
    </row>
    <row r="14607" spans="31:31" ht="15.75" x14ac:dyDescent="0.3">
      <c r="AE14607" s="71"/>
    </row>
    <row r="14608" spans="31:31" ht="15.75" x14ac:dyDescent="0.3">
      <c r="AE14608" s="71"/>
    </row>
    <row r="14609" spans="31:31" ht="15.75" x14ac:dyDescent="0.3">
      <c r="AE14609" s="71"/>
    </row>
    <row r="14610" spans="31:31" ht="15.75" x14ac:dyDescent="0.3">
      <c r="AE14610" s="71"/>
    </row>
    <row r="14611" spans="31:31" ht="15.75" x14ac:dyDescent="0.3">
      <c r="AE14611" s="71"/>
    </row>
    <row r="14612" spans="31:31" ht="15.75" x14ac:dyDescent="0.3">
      <c r="AE14612" s="71"/>
    </row>
    <row r="14613" spans="31:31" ht="15.75" x14ac:dyDescent="0.3">
      <c r="AE14613" s="71"/>
    </row>
    <row r="14614" spans="31:31" ht="15.75" x14ac:dyDescent="0.3">
      <c r="AE14614" s="71"/>
    </row>
    <row r="14615" spans="31:31" ht="15.75" x14ac:dyDescent="0.3">
      <c r="AE14615" s="71"/>
    </row>
    <row r="14616" spans="31:31" ht="15.75" x14ac:dyDescent="0.3">
      <c r="AE14616" s="71"/>
    </row>
    <row r="14617" spans="31:31" ht="15.75" x14ac:dyDescent="0.3">
      <c r="AE14617" s="71"/>
    </row>
    <row r="14618" spans="31:31" ht="15.75" x14ac:dyDescent="0.3">
      <c r="AE14618" s="71"/>
    </row>
    <row r="14619" spans="31:31" ht="15.75" x14ac:dyDescent="0.3">
      <c r="AE14619" s="71"/>
    </row>
    <row r="14620" spans="31:31" ht="15.75" x14ac:dyDescent="0.3">
      <c r="AE14620" s="71"/>
    </row>
    <row r="14621" spans="31:31" ht="15.75" x14ac:dyDescent="0.3">
      <c r="AE14621" s="71"/>
    </row>
    <row r="14622" spans="31:31" ht="15.75" x14ac:dyDescent="0.3">
      <c r="AE14622" s="71"/>
    </row>
    <row r="14623" spans="31:31" ht="15.75" x14ac:dyDescent="0.3">
      <c r="AE14623" s="71"/>
    </row>
    <row r="14624" spans="31:31" ht="15.75" x14ac:dyDescent="0.3">
      <c r="AE14624" s="71"/>
    </row>
    <row r="14625" spans="31:31" ht="15.75" x14ac:dyDescent="0.3">
      <c r="AE14625" s="71"/>
    </row>
    <row r="14626" spans="31:31" ht="15.75" x14ac:dyDescent="0.3">
      <c r="AE14626" s="71"/>
    </row>
    <row r="14627" spans="31:31" ht="15.75" x14ac:dyDescent="0.3">
      <c r="AE14627" s="71"/>
    </row>
    <row r="14628" spans="31:31" ht="15.75" x14ac:dyDescent="0.3">
      <c r="AE14628" s="71"/>
    </row>
    <row r="14629" spans="31:31" ht="15.75" x14ac:dyDescent="0.3">
      <c r="AE14629" s="71"/>
    </row>
    <row r="14630" spans="31:31" ht="15.75" x14ac:dyDescent="0.3">
      <c r="AE14630" s="71"/>
    </row>
    <row r="14631" spans="31:31" ht="15.75" x14ac:dyDescent="0.3">
      <c r="AE14631" s="71"/>
    </row>
    <row r="14632" spans="31:31" ht="15.75" x14ac:dyDescent="0.3">
      <c r="AE14632" s="71"/>
    </row>
    <row r="14633" spans="31:31" ht="15.75" x14ac:dyDescent="0.3">
      <c r="AE14633" s="71"/>
    </row>
    <row r="14634" spans="31:31" ht="15.75" x14ac:dyDescent="0.3">
      <c r="AE14634" s="71"/>
    </row>
    <row r="14635" spans="31:31" ht="15.75" x14ac:dyDescent="0.3">
      <c r="AE14635" s="71"/>
    </row>
    <row r="14636" spans="31:31" ht="15.75" x14ac:dyDescent="0.3">
      <c r="AE14636" s="71"/>
    </row>
    <row r="14637" spans="31:31" ht="15.75" x14ac:dyDescent="0.3">
      <c r="AE14637" s="71"/>
    </row>
    <row r="14638" spans="31:31" ht="15.75" x14ac:dyDescent="0.3">
      <c r="AE14638" s="71"/>
    </row>
    <row r="14639" spans="31:31" ht="15.75" x14ac:dyDescent="0.3">
      <c r="AE14639" s="71"/>
    </row>
    <row r="14640" spans="31:31" ht="15.75" x14ac:dyDescent="0.3">
      <c r="AE14640" s="71"/>
    </row>
    <row r="14641" spans="31:31" ht="15.75" x14ac:dyDescent="0.3">
      <c r="AE14641" s="71"/>
    </row>
    <row r="14642" spans="31:31" ht="15.75" x14ac:dyDescent="0.3">
      <c r="AE14642" s="71"/>
    </row>
    <row r="14643" spans="31:31" ht="15.75" x14ac:dyDescent="0.3">
      <c r="AE14643" s="71"/>
    </row>
    <row r="14644" spans="31:31" ht="15.75" x14ac:dyDescent="0.3">
      <c r="AE14644" s="71"/>
    </row>
    <row r="14645" spans="31:31" ht="15.75" x14ac:dyDescent="0.3">
      <c r="AE14645" s="71"/>
    </row>
    <row r="14646" spans="31:31" ht="15.75" x14ac:dyDescent="0.3">
      <c r="AE14646" s="71"/>
    </row>
    <row r="14647" spans="31:31" ht="15.75" x14ac:dyDescent="0.3">
      <c r="AE14647" s="71"/>
    </row>
    <row r="14648" spans="31:31" ht="15.75" x14ac:dyDescent="0.3">
      <c r="AE14648" s="71"/>
    </row>
    <row r="14649" spans="31:31" ht="15.75" x14ac:dyDescent="0.3">
      <c r="AE14649" s="71"/>
    </row>
    <row r="14650" spans="31:31" ht="15.75" x14ac:dyDescent="0.3">
      <c r="AE14650" s="71"/>
    </row>
    <row r="14651" spans="31:31" ht="15.75" x14ac:dyDescent="0.3">
      <c r="AE14651" s="71"/>
    </row>
    <row r="14652" spans="31:31" ht="15.75" x14ac:dyDescent="0.3">
      <c r="AE14652" s="71"/>
    </row>
    <row r="14653" spans="31:31" ht="15.75" x14ac:dyDescent="0.3">
      <c r="AE14653" s="71"/>
    </row>
    <row r="14654" spans="31:31" ht="15.75" x14ac:dyDescent="0.3">
      <c r="AE14654" s="71"/>
    </row>
    <row r="14655" spans="31:31" ht="15.75" x14ac:dyDescent="0.3">
      <c r="AE14655" s="71"/>
    </row>
    <row r="14656" spans="31:31" ht="15.75" x14ac:dyDescent="0.3">
      <c r="AE14656" s="71"/>
    </row>
    <row r="14657" spans="31:31" ht="15.75" x14ac:dyDescent="0.3">
      <c r="AE14657" s="71"/>
    </row>
    <row r="14658" spans="31:31" ht="15.75" x14ac:dyDescent="0.3">
      <c r="AE14658" s="71"/>
    </row>
    <row r="14659" spans="31:31" ht="15.75" x14ac:dyDescent="0.3">
      <c r="AE14659" s="71"/>
    </row>
    <row r="14660" spans="31:31" ht="15.75" x14ac:dyDescent="0.3">
      <c r="AE14660" s="71"/>
    </row>
    <row r="14661" spans="31:31" ht="15.75" x14ac:dyDescent="0.3">
      <c r="AE14661" s="71"/>
    </row>
    <row r="14662" spans="31:31" ht="15.75" x14ac:dyDescent="0.3">
      <c r="AE14662" s="71"/>
    </row>
    <row r="14663" spans="31:31" ht="15.75" x14ac:dyDescent="0.3">
      <c r="AE14663" s="71"/>
    </row>
    <row r="14664" spans="31:31" ht="15.75" x14ac:dyDescent="0.3">
      <c r="AE14664" s="71"/>
    </row>
    <row r="14665" spans="31:31" ht="15.75" x14ac:dyDescent="0.3">
      <c r="AE14665" s="71"/>
    </row>
    <row r="14666" spans="31:31" ht="15.75" x14ac:dyDescent="0.3">
      <c r="AE14666" s="71"/>
    </row>
    <row r="14667" spans="31:31" ht="15.75" x14ac:dyDescent="0.3">
      <c r="AE14667" s="71"/>
    </row>
    <row r="14668" spans="31:31" ht="15.75" x14ac:dyDescent="0.3">
      <c r="AE14668" s="71"/>
    </row>
    <row r="14669" spans="31:31" ht="15.75" x14ac:dyDescent="0.3">
      <c r="AE14669" s="71"/>
    </row>
    <row r="14670" spans="31:31" ht="15.75" x14ac:dyDescent="0.3">
      <c r="AE14670" s="71"/>
    </row>
    <row r="14671" spans="31:31" ht="15.75" x14ac:dyDescent="0.3">
      <c r="AE14671" s="71"/>
    </row>
    <row r="14672" spans="31:31" ht="15.75" x14ac:dyDescent="0.3">
      <c r="AE14672" s="71"/>
    </row>
    <row r="14673" spans="31:31" ht="15.75" x14ac:dyDescent="0.3">
      <c r="AE14673" s="71"/>
    </row>
    <row r="14674" spans="31:31" ht="15.75" x14ac:dyDescent="0.3">
      <c r="AE14674" s="71"/>
    </row>
    <row r="14675" spans="31:31" ht="15.75" x14ac:dyDescent="0.3">
      <c r="AE14675" s="71"/>
    </row>
    <row r="14676" spans="31:31" ht="15.75" x14ac:dyDescent="0.3">
      <c r="AE14676" s="71"/>
    </row>
    <row r="14677" spans="31:31" ht="15.75" x14ac:dyDescent="0.3">
      <c r="AE14677" s="71"/>
    </row>
    <row r="14678" spans="31:31" ht="15.75" x14ac:dyDescent="0.3">
      <c r="AE14678" s="71"/>
    </row>
    <row r="14679" spans="31:31" ht="15.75" x14ac:dyDescent="0.3">
      <c r="AE14679" s="71"/>
    </row>
    <row r="14680" spans="31:31" ht="15.75" x14ac:dyDescent="0.3">
      <c r="AE14680" s="71"/>
    </row>
    <row r="14681" spans="31:31" ht="15.75" x14ac:dyDescent="0.3">
      <c r="AE14681" s="71"/>
    </row>
    <row r="14682" spans="31:31" ht="15.75" x14ac:dyDescent="0.3">
      <c r="AE14682" s="71"/>
    </row>
    <row r="14683" spans="31:31" ht="15.75" x14ac:dyDescent="0.3">
      <c r="AE14683" s="71"/>
    </row>
    <row r="14684" spans="31:31" ht="15.75" x14ac:dyDescent="0.3">
      <c r="AE14684" s="71"/>
    </row>
    <row r="14685" spans="31:31" ht="15.75" x14ac:dyDescent="0.3">
      <c r="AE14685" s="71"/>
    </row>
    <row r="14686" spans="31:31" ht="15.75" x14ac:dyDescent="0.3">
      <c r="AE14686" s="71"/>
    </row>
    <row r="14687" spans="31:31" ht="15.75" x14ac:dyDescent="0.3">
      <c r="AE14687" s="71"/>
    </row>
    <row r="14688" spans="31:31" ht="15.75" x14ac:dyDescent="0.3">
      <c r="AE14688" s="71"/>
    </row>
    <row r="14689" spans="31:31" ht="15.75" x14ac:dyDescent="0.3">
      <c r="AE14689" s="71"/>
    </row>
    <row r="14690" spans="31:31" ht="15.75" x14ac:dyDescent="0.3">
      <c r="AE14690" s="71"/>
    </row>
    <row r="14691" spans="31:31" ht="15.75" x14ac:dyDescent="0.3">
      <c r="AE14691" s="71"/>
    </row>
    <row r="14692" spans="31:31" ht="15.75" x14ac:dyDescent="0.3">
      <c r="AE14692" s="71"/>
    </row>
    <row r="14693" spans="31:31" ht="15.75" x14ac:dyDescent="0.3">
      <c r="AE14693" s="71"/>
    </row>
    <row r="14694" spans="31:31" ht="15.75" x14ac:dyDescent="0.3">
      <c r="AE14694" s="71"/>
    </row>
    <row r="14695" spans="31:31" ht="15.75" x14ac:dyDescent="0.3">
      <c r="AE14695" s="71"/>
    </row>
    <row r="14696" spans="31:31" ht="15.75" x14ac:dyDescent="0.3">
      <c r="AE14696" s="71"/>
    </row>
    <row r="14697" spans="31:31" ht="15.75" x14ac:dyDescent="0.3">
      <c r="AE14697" s="71"/>
    </row>
    <row r="14698" spans="31:31" ht="15.75" x14ac:dyDescent="0.3">
      <c r="AE14698" s="71"/>
    </row>
    <row r="14699" spans="31:31" ht="15.75" x14ac:dyDescent="0.3">
      <c r="AE14699" s="71"/>
    </row>
    <row r="14700" spans="31:31" ht="15.75" x14ac:dyDescent="0.3">
      <c r="AE14700" s="71"/>
    </row>
    <row r="14701" spans="31:31" ht="15.75" x14ac:dyDescent="0.3">
      <c r="AE14701" s="71"/>
    </row>
    <row r="14702" spans="31:31" ht="15.75" x14ac:dyDescent="0.3">
      <c r="AE14702" s="71"/>
    </row>
    <row r="14703" spans="31:31" ht="15.75" x14ac:dyDescent="0.3">
      <c r="AE14703" s="71"/>
    </row>
    <row r="14704" spans="31:31" ht="15.75" x14ac:dyDescent="0.3">
      <c r="AE14704" s="71"/>
    </row>
    <row r="14705" spans="31:31" ht="15.75" x14ac:dyDescent="0.3">
      <c r="AE14705" s="71"/>
    </row>
    <row r="14706" spans="31:31" ht="15.75" x14ac:dyDescent="0.3">
      <c r="AE14706" s="71"/>
    </row>
    <row r="14707" spans="31:31" ht="15.75" x14ac:dyDescent="0.3">
      <c r="AE14707" s="71"/>
    </row>
    <row r="14708" spans="31:31" ht="15.75" x14ac:dyDescent="0.3">
      <c r="AE14708" s="71"/>
    </row>
    <row r="14709" spans="31:31" ht="15.75" x14ac:dyDescent="0.3">
      <c r="AE14709" s="71"/>
    </row>
    <row r="14710" spans="31:31" ht="15.75" x14ac:dyDescent="0.3">
      <c r="AE14710" s="71"/>
    </row>
    <row r="14711" spans="31:31" ht="15.75" x14ac:dyDescent="0.3">
      <c r="AE14711" s="71"/>
    </row>
    <row r="14712" spans="31:31" ht="15.75" x14ac:dyDescent="0.3">
      <c r="AE14712" s="71"/>
    </row>
    <row r="14713" spans="31:31" ht="15.75" x14ac:dyDescent="0.3">
      <c r="AE14713" s="71"/>
    </row>
    <row r="14714" spans="31:31" ht="15.75" x14ac:dyDescent="0.3">
      <c r="AE14714" s="71"/>
    </row>
    <row r="14715" spans="31:31" ht="15.75" x14ac:dyDescent="0.3">
      <c r="AE14715" s="71"/>
    </row>
    <row r="14716" spans="31:31" ht="15.75" x14ac:dyDescent="0.3">
      <c r="AE14716" s="71"/>
    </row>
    <row r="14717" spans="31:31" ht="15.75" x14ac:dyDescent="0.3">
      <c r="AE14717" s="71"/>
    </row>
    <row r="14718" spans="31:31" ht="15.75" x14ac:dyDescent="0.3">
      <c r="AE14718" s="71"/>
    </row>
    <row r="14719" spans="31:31" ht="15.75" x14ac:dyDescent="0.3">
      <c r="AE14719" s="71"/>
    </row>
    <row r="14720" spans="31:31" ht="15.75" x14ac:dyDescent="0.3">
      <c r="AE14720" s="71"/>
    </row>
    <row r="14721" spans="31:31" ht="15.75" x14ac:dyDescent="0.3">
      <c r="AE14721" s="71"/>
    </row>
    <row r="14722" spans="31:31" ht="15.75" x14ac:dyDescent="0.3">
      <c r="AE14722" s="71"/>
    </row>
    <row r="14723" spans="31:31" ht="15.75" x14ac:dyDescent="0.3">
      <c r="AE14723" s="71"/>
    </row>
    <row r="14724" spans="31:31" ht="15.75" x14ac:dyDescent="0.3">
      <c r="AE14724" s="71"/>
    </row>
    <row r="14725" spans="31:31" ht="15.75" x14ac:dyDescent="0.3">
      <c r="AE14725" s="71"/>
    </row>
    <row r="14726" spans="31:31" ht="15.75" x14ac:dyDescent="0.3">
      <c r="AE14726" s="71"/>
    </row>
    <row r="14727" spans="31:31" ht="15.75" x14ac:dyDescent="0.3">
      <c r="AE14727" s="71"/>
    </row>
    <row r="14728" spans="31:31" ht="15.75" x14ac:dyDescent="0.3">
      <c r="AE14728" s="71"/>
    </row>
    <row r="14729" spans="31:31" ht="15.75" x14ac:dyDescent="0.3">
      <c r="AE14729" s="71"/>
    </row>
    <row r="14730" spans="31:31" ht="15.75" x14ac:dyDescent="0.3">
      <c r="AE14730" s="71"/>
    </row>
    <row r="14731" spans="31:31" ht="15.75" x14ac:dyDescent="0.3">
      <c r="AE14731" s="71"/>
    </row>
    <row r="14732" spans="31:31" ht="15.75" x14ac:dyDescent="0.3">
      <c r="AE14732" s="71"/>
    </row>
    <row r="14733" spans="31:31" ht="15.75" x14ac:dyDescent="0.3">
      <c r="AE14733" s="71"/>
    </row>
    <row r="14734" spans="31:31" ht="15.75" x14ac:dyDescent="0.3">
      <c r="AE14734" s="71"/>
    </row>
    <row r="14735" spans="31:31" ht="15.75" x14ac:dyDescent="0.3">
      <c r="AE14735" s="71"/>
    </row>
    <row r="14736" spans="31:31" ht="15.75" x14ac:dyDescent="0.3">
      <c r="AE14736" s="71"/>
    </row>
    <row r="14737" spans="31:31" ht="15.75" x14ac:dyDescent="0.3">
      <c r="AE14737" s="71"/>
    </row>
    <row r="14738" spans="31:31" ht="15.75" x14ac:dyDescent="0.3">
      <c r="AE14738" s="71"/>
    </row>
    <row r="14739" spans="31:31" ht="15.75" x14ac:dyDescent="0.3">
      <c r="AE14739" s="71"/>
    </row>
    <row r="14740" spans="31:31" ht="15.75" x14ac:dyDescent="0.3">
      <c r="AE14740" s="71"/>
    </row>
    <row r="14741" spans="31:31" ht="15.75" x14ac:dyDescent="0.3">
      <c r="AE14741" s="71"/>
    </row>
    <row r="14742" spans="31:31" ht="15.75" x14ac:dyDescent="0.3">
      <c r="AE14742" s="71"/>
    </row>
    <row r="14743" spans="31:31" ht="15.75" x14ac:dyDescent="0.3">
      <c r="AE14743" s="71"/>
    </row>
    <row r="14744" spans="31:31" ht="15.75" x14ac:dyDescent="0.3">
      <c r="AE14744" s="71"/>
    </row>
    <row r="14745" spans="31:31" ht="15.75" x14ac:dyDescent="0.3">
      <c r="AE14745" s="71"/>
    </row>
    <row r="14746" spans="31:31" ht="15.75" x14ac:dyDescent="0.3">
      <c r="AE14746" s="71"/>
    </row>
    <row r="14747" spans="31:31" ht="15.75" x14ac:dyDescent="0.3">
      <c r="AE14747" s="71"/>
    </row>
    <row r="14748" spans="31:31" ht="15.75" x14ac:dyDescent="0.3">
      <c r="AE14748" s="71"/>
    </row>
    <row r="14749" spans="31:31" ht="15.75" x14ac:dyDescent="0.3">
      <c r="AE14749" s="71"/>
    </row>
    <row r="14750" spans="31:31" ht="15.75" x14ac:dyDescent="0.3">
      <c r="AE14750" s="71"/>
    </row>
    <row r="14751" spans="31:31" ht="15.75" x14ac:dyDescent="0.3">
      <c r="AE14751" s="71"/>
    </row>
    <row r="14752" spans="31:31" ht="15.75" x14ac:dyDescent="0.3">
      <c r="AE14752" s="71"/>
    </row>
    <row r="14753" spans="31:31" ht="15.75" x14ac:dyDescent="0.3">
      <c r="AE14753" s="71"/>
    </row>
    <row r="14754" spans="31:31" ht="15.75" x14ac:dyDescent="0.3">
      <c r="AE14754" s="71"/>
    </row>
    <row r="14755" spans="31:31" ht="15.75" x14ac:dyDescent="0.3">
      <c r="AE14755" s="71"/>
    </row>
    <row r="14756" spans="31:31" ht="15.75" x14ac:dyDescent="0.3">
      <c r="AE14756" s="71"/>
    </row>
    <row r="14757" spans="31:31" ht="15.75" x14ac:dyDescent="0.3">
      <c r="AE14757" s="71"/>
    </row>
    <row r="14758" spans="31:31" ht="15.75" x14ac:dyDescent="0.3">
      <c r="AE14758" s="71"/>
    </row>
    <row r="14759" spans="31:31" ht="15.75" x14ac:dyDescent="0.3">
      <c r="AE14759" s="71"/>
    </row>
    <row r="14760" spans="31:31" ht="15.75" x14ac:dyDescent="0.3">
      <c r="AE14760" s="71"/>
    </row>
    <row r="14761" spans="31:31" ht="15.75" x14ac:dyDescent="0.3">
      <c r="AE14761" s="71"/>
    </row>
    <row r="14762" spans="31:31" ht="15.75" x14ac:dyDescent="0.3">
      <c r="AE14762" s="71"/>
    </row>
    <row r="14763" spans="31:31" ht="15.75" x14ac:dyDescent="0.3">
      <c r="AE14763" s="71"/>
    </row>
    <row r="14764" spans="31:31" ht="15.75" x14ac:dyDescent="0.3">
      <c r="AE14764" s="71"/>
    </row>
    <row r="14765" spans="31:31" ht="15.75" x14ac:dyDescent="0.3">
      <c r="AE14765" s="71"/>
    </row>
    <row r="14766" spans="31:31" ht="15.75" x14ac:dyDescent="0.3">
      <c r="AE14766" s="71"/>
    </row>
    <row r="14767" spans="31:31" ht="15.75" x14ac:dyDescent="0.3">
      <c r="AE14767" s="71"/>
    </row>
    <row r="14768" spans="31:31" ht="15.75" x14ac:dyDescent="0.3">
      <c r="AE14768" s="71"/>
    </row>
    <row r="14769" spans="31:31" ht="15.75" x14ac:dyDescent="0.3">
      <c r="AE14769" s="71"/>
    </row>
    <row r="14770" spans="31:31" ht="15.75" x14ac:dyDescent="0.3">
      <c r="AE14770" s="71"/>
    </row>
    <row r="14771" spans="31:31" ht="15.75" x14ac:dyDescent="0.3">
      <c r="AE14771" s="71"/>
    </row>
    <row r="14772" spans="31:31" ht="15.75" x14ac:dyDescent="0.3">
      <c r="AE14772" s="71"/>
    </row>
    <row r="14773" spans="31:31" ht="15.75" x14ac:dyDescent="0.3">
      <c r="AE14773" s="71"/>
    </row>
    <row r="14774" spans="31:31" ht="15.75" x14ac:dyDescent="0.3">
      <c r="AE14774" s="71"/>
    </row>
    <row r="14775" spans="31:31" ht="15.75" x14ac:dyDescent="0.3">
      <c r="AE14775" s="71"/>
    </row>
    <row r="14776" spans="31:31" ht="15.75" x14ac:dyDescent="0.3">
      <c r="AE14776" s="71"/>
    </row>
    <row r="14777" spans="31:31" ht="15.75" x14ac:dyDescent="0.3">
      <c r="AE14777" s="71"/>
    </row>
    <row r="14778" spans="31:31" ht="15.75" x14ac:dyDescent="0.3">
      <c r="AE14778" s="71"/>
    </row>
    <row r="14779" spans="31:31" ht="15.75" x14ac:dyDescent="0.3">
      <c r="AE14779" s="71"/>
    </row>
    <row r="14780" spans="31:31" ht="15.75" x14ac:dyDescent="0.3">
      <c r="AE14780" s="71"/>
    </row>
    <row r="14781" spans="31:31" ht="15.75" x14ac:dyDescent="0.3">
      <c r="AE14781" s="71"/>
    </row>
    <row r="14782" spans="31:31" ht="15.75" x14ac:dyDescent="0.3">
      <c r="AE14782" s="71"/>
    </row>
    <row r="14783" spans="31:31" ht="15.75" x14ac:dyDescent="0.3">
      <c r="AE14783" s="71"/>
    </row>
    <row r="14784" spans="31:31" ht="15.75" x14ac:dyDescent="0.3">
      <c r="AE14784" s="71"/>
    </row>
    <row r="14785" spans="31:31" ht="15.75" x14ac:dyDescent="0.3">
      <c r="AE14785" s="71"/>
    </row>
    <row r="14786" spans="31:31" ht="15.75" x14ac:dyDescent="0.3">
      <c r="AE14786" s="71"/>
    </row>
    <row r="14787" spans="31:31" ht="15.75" x14ac:dyDescent="0.3">
      <c r="AE14787" s="71"/>
    </row>
    <row r="14788" spans="31:31" ht="15.75" x14ac:dyDescent="0.3">
      <c r="AE14788" s="71"/>
    </row>
    <row r="14789" spans="31:31" ht="15.75" x14ac:dyDescent="0.3">
      <c r="AE14789" s="71"/>
    </row>
    <row r="14790" spans="31:31" ht="15.75" x14ac:dyDescent="0.3">
      <c r="AE14790" s="71"/>
    </row>
    <row r="14791" spans="31:31" ht="15.75" x14ac:dyDescent="0.3">
      <c r="AE14791" s="71"/>
    </row>
    <row r="14792" spans="31:31" ht="15.75" x14ac:dyDescent="0.3">
      <c r="AE14792" s="71"/>
    </row>
    <row r="14793" spans="31:31" ht="15.75" x14ac:dyDescent="0.3">
      <c r="AE14793" s="71"/>
    </row>
    <row r="14794" spans="31:31" ht="15.75" x14ac:dyDescent="0.3">
      <c r="AE14794" s="71"/>
    </row>
    <row r="14795" spans="31:31" ht="15.75" x14ac:dyDescent="0.3">
      <c r="AE14795" s="71"/>
    </row>
    <row r="14796" spans="31:31" ht="15.75" x14ac:dyDescent="0.3">
      <c r="AE14796" s="71"/>
    </row>
    <row r="14797" spans="31:31" ht="15.75" x14ac:dyDescent="0.3">
      <c r="AE14797" s="71"/>
    </row>
    <row r="14798" spans="31:31" ht="15.75" x14ac:dyDescent="0.3">
      <c r="AE14798" s="71"/>
    </row>
    <row r="14799" spans="31:31" ht="15.75" x14ac:dyDescent="0.3">
      <c r="AE14799" s="71"/>
    </row>
    <row r="14800" spans="31:31" ht="15.75" x14ac:dyDescent="0.3">
      <c r="AE14800" s="71"/>
    </row>
    <row r="14801" spans="31:31" ht="15.75" x14ac:dyDescent="0.3">
      <c r="AE14801" s="71"/>
    </row>
    <row r="14802" spans="31:31" ht="15.75" x14ac:dyDescent="0.3">
      <c r="AE14802" s="71"/>
    </row>
    <row r="14803" spans="31:31" ht="15.75" x14ac:dyDescent="0.3">
      <c r="AE14803" s="71"/>
    </row>
    <row r="14804" spans="31:31" ht="15.75" x14ac:dyDescent="0.3">
      <c r="AE14804" s="71"/>
    </row>
    <row r="14805" spans="31:31" ht="15.75" x14ac:dyDescent="0.3">
      <c r="AE14805" s="71"/>
    </row>
    <row r="14806" spans="31:31" ht="15.75" x14ac:dyDescent="0.3">
      <c r="AE14806" s="71"/>
    </row>
    <row r="14807" spans="31:31" ht="15.75" x14ac:dyDescent="0.3">
      <c r="AE14807" s="71"/>
    </row>
    <row r="14808" spans="31:31" ht="15.75" x14ac:dyDescent="0.3">
      <c r="AE14808" s="71"/>
    </row>
    <row r="14809" spans="31:31" ht="15.75" x14ac:dyDescent="0.3">
      <c r="AE14809" s="71"/>
    </row>
    <row r="14810" spans="31:31" ht="15.75" x14ac:dyDescent="0.3">
      <c r="AE14810" s="71"/>
    </row>
    <row r="14811" spans="31:31" ht="15.75" x14ac:dyDescent="0.3">
      <c r="AE14811" s="71"/>
    </row>
    <row r="14812" spans="31:31" ht="15.75" x14ac:dyDescent="0.3">
      <c r="AE14812" s="71"/>
    </row>
    <row r="14813" spans="31:31" ht="15.75" x14ac:dyDescent="0.3">
      <c r="AE14813" s="71"/>
    </row>
    <row r="14814" spans="31:31" ht="15.75" x14ac:dyDescent="0.3">
      <c r="AE14814" s="71"/>
    </row>
    <row r="14815" spans="31:31" ht="15.75" x14ac:dyDescent="0.3">
      <c r="AE14815" s="71"/>
    </row>
    <row r="14816" spans="31:31" ht="15.75" x14ac:dyDescent="0.3">
      <c r="AE14816" s="71"/>
    </row>
    <row r="14817" spans="31:31" ht="15.75" x14ac:dyDescent="0.3">
      <c r="AE14817" s="71"/>
    </row>
    <row r="14818" spans="31:31" ht="15.75" x14ac:dyDescent="0.3">
      <c r="AE14818" s="71"/>
    </row>
    <row r="14819" spans="31:31" ht="15.75" x14ac:dyDescent="0.3">
      <c r="AE14819" s="71"/>
    </row>
    <row r="14820" spans="31:31" ht="15.75" x14ac:dyDescent="0.3">
      <c r="AE14820" s="71"/>
    </row>
    <row r="14821" spans="31:31" ht="15.75" x14ac:dyDescent="0.3">
      <c r="AE14821" s="71"/>
    </row>
    <row r="14822" spans="31:31" ht="15.75" x14ac:dyDescent="0.3">
      <c r="AE14822" s="71"/>
    </row>
    <row r="14823" spans="31:31" ht="15.75" x14ac:dyDescent="0.3">
      <c r="AE14823" s="71"/>
    </row>
    <row r="14824" spans="31:31" ht="15.75" x14ac:dyDescent="0.3">
      <c r="AE14824" s="71"/>
    </row>
    <row r="14825" spans="31:31" ht="15.75" x14ac:dyDescent="0.3">
      <c r="AE14825" s="71"/>
    </row>
    <row r="14826" spans="31:31" ht="15.75" x14ac:dyDescent="0.3">
      <c r="AE14826" s="71"/>
    </row>
    <row r="14827" spans="31:31" ht="15.75" x14ac:dyDescent="0.3">
      <c r="AE14827" s="71"/>
    </row>
    <row r="14828" spans="31:31" ht="15.75" x14ac:dyDescent="0.3">
      <c r="AE14828" s="71"/>
    </row>
    <row r="14829" spans="31:31" ht="15.75" x14ac:dyDescent="0.3">
      <c r="AE14829" s="71"/>
    </row>
    <row r="14830" spans="31:31" ht="15.75" x14ac:dyDescent="0.3">
      <c r="AE14830" s="71"/>
    </row>
    <row r="14831" spans="31:31" ht="15.75" x14ac:dyDescent="0.3">
      <c r="AE14831" s="71"/>
    </row>
    <row r="14832" spans="31:31" ht="15.75" x14ac:dyDescent="0.3">
      <c r="AE14832" s="71"/>
    </row>
    <row r="14833" spans="31:31" ht="15.75" x14ac:dyDescent="0.3">
      <c r="AE14833" s="71"/>
    </row>
    <row r="14834" spans="31:31" ht="15.75" x14ac:dyDescent="0.3">
      <c r="AE14834" s="71"/>
    </row>
    <row r="14835" spans="31:31" ht="15.75" x14ac:dyDescent="0.3">
      <c r="AE14835" s="71"/>
    </row>
    <row r="14836" spans="31:31" ht="15.75" x14ac:dyDescent="0.3">
      <c r="AE14836" s="71"/>
    </row>
    <row r="14837" spans="31:31" ht="15.75" x14ac:dyDescent="0.3">
      <c r="AE14837" s="71"/>
    </row>
    <row r="14838" spans="31:31" ht="15.75" x14ac:dyDescent="0.3">
      <c r="AE14838" s="71"/>
    </row>
    <row r="14839" spans="31:31" ht="15.75" x14ac:dyDescent="0.3">
      <c r="AE14839" s="71"/>
    </row>
    <row r="14840" spans="31:31" ht="15.75" x14ac:dyDescent="0.3">
      <c r="AE14840" s="71"/>
    </row>
    <row r="14841" spans="31:31" ht="15.75" x14ac:dyDescent="0.3">
      <c r="AE14841" s="71"/>
    </row>
    <row r="14842" spans="31:31" ht="15.75" x14ac:dyDescent="0.3">
      <c r="AE14842" s="71"/>
    </row>
    <row r="14843" spans="31:31" ht="15.75" x14ac:dyDescent="0.3">
      <c r="AE14843" s="71"/>
    </row>
    <row r="14844" spans="31:31" ht="15.75" x14ac:dyDescent="0.3">
      <c r="AE14844" s="71"/>
    </row>
    <row r="14845" spans="31:31" ht="15.75" x14ac:dyDescent="0.3">
      <c r="AE14845" s="71"/>
    </row>
    <row r="14846" spans="31:31" ht="15.75" x14ac:dyDescent="0.3">
      <c r="AE14846" s="71"/>
    </row>
    <row r="14847" spans="31:31" ht="15.75" x14ac:dyDescent="0.3">
      <c r="AE14847" s="71"/>
    </row>
    <row r="14848" spans="31:31" ht="15.75" x14ac:dyDescent="0.3">
      <c r="AE14848" s="71"/>
    </row>
    <row r="14849" spans="31:31" ht="15.75" x14ac:dyDescent="0.3">
      <c r="AE14849" s="71"/>
    </row>
    <row r="14850" spans="31:31" ht="15.75" x14ac:dyDescent="0.3">
      <c r="AE14850" s="71"/>
    </row>
    <row r="14851" spans="31:31" ht="15.75" x14ac:dyDescent="0.3">
      <c r="AE14851" s="71"/>
    </row>
    <row r="14852" spans="31:31" ht="15.75" x14ac:dyDescent="0.3">
      <c r="AE14852" s="71"/>
    </row>
    <row r="14853" spans="31:31" ht="15.75" x14ac:dyDescent="0.3">
      <c r="AE14853" s="71"/>
    </row>
    <row r="14854" spans="31:31" ht="15.75" x14ac:dyDescent="0.3">
      <c r="AE14854" s="71"/>
    </row>
    <row r="14855" spans="31:31" ht="15.75" x14ac:dyDescent="0.3">
      <c r="AE14855" s="71"/>
    </row>
    <row r="14856" spans="31:31" ht="15.75" x14ac:dyDescent="0.3">
      <c r="AE14856" s="71"/>
    </row>
    <row r="14857" spans="31:31" ht="15.75" x14ac:dyDescent="0.3">
      <c r="AE14857" s="71"/>
    </row>
    <row r="14858" spans="31:31" ht="15.75" x14ac:dyDescent="0.3">
      <c r="AE14858" s="71"/>
    </row>
    <row r="14859" spans="31:31" ht="15.75" x14ac:dyDescent="0.3">
      <c r="AE14859" s="71"/>
    </row>
    <row r="14860" spans="31:31" ht="15.75" x14ac:dyDescent="0.3">
      <c r="AE14860" s="71"/>
    </row>
    <row r="14861" spans="31:31" ht="15.75" x14ac:dyDescent="0.3">
      <c r="AE14861" s="71"/>
    </row>
    <row r="14862" spans="31:31" ht="15.75" x14ac:dyDescent="0.3">
      <c r="AE14862" s="71"/>
    </row>
    <row r="14863" spans="31:31" ht="15.75" x14ac:dyDescent="0.3">
      <c r="AE14863" s="71"/>
    </row>
    <row r="14864" spans="31:31" ht="15.75" x14ac:dyDescent="0.3">
      <c r="AE14864" s="71"/>
    </row>
    <row r="14865" spans="31:31" ht="15.75" x14ac:dyDescent="0.3">
      <c r="AE14865" s="71"/>
    </row>
    <row r="14866" spans="31:31" ht="15.75" x14ac:dyDescent="0.3">
      <c r="AE14866" s="71"/>
    </row>
    <row r="14867" spans="31:31" ht="15.75" x14ac:dyDescent="0.3">
      <c r="AE14867" s="71"/>
    </row>
    <row r="14868" spans="31:31" ht="15.75" x14ac:dyDescent="0.3">
      <c r="AE14868" s="71"/>
    </row>
    <row r="14869" spans="31:31" ht="15.75" x14ac:dyDescent="0.3">
      <c r="AE14869" s="71"/>
    </row>
    <row r="14870" spans="31:31" ht="15.75" x14ac:dyDescent="0.3">
      <c r="AE14870" s="71"/>
    </row>
    <row r="14871" spans="31:31" ht="15.75" x14ac:dyDescent="0.3">
      <c r="AE14871" s="71"/>
    </row>
    <row r="14872" spans="31:31" ht="15.75" x14ac:dyDescent="0.3">
      <c r="AE14872" s="71"/>
    </row>
    <row r="14873" spans="31:31" ht="15.75" x14ac:dyDescent="0.3">
      <c r="AE14873" s="71"/>
    </row>
    <row r="14874" spans="31:31" ht="15.75" x14ac:dyDescent="0.3">
      <c r="AE14874" s="71"/>
    </row>
    <row r="14875" spans="31:31" ht="15.75" x14ac:dyDescent="0.3">
      <c r="AE14875" s="71"/>
    </row>
    <row r="14876" spans="31:31" ht="15.75" x14ac:dyDescent="0.3">
      <c r="AE14876" s="71"/>
    </row>
    <row r="14877" spans="31:31" ht="15.75" x14ac:dyDescent="0.3">
      <c r="AE14877" s="71"/>
    </row>
    <row r="14878" spans="31:31" ht="15.75" x14ac:dyDescent="0.3">
      <c r="AE14878" s="71"/>
    </row>
    <row r="14879" spans="31:31" ht="15.75" x14ac:dyDescent="0.3">
      <c r="AE14879" s="71"/>
    </row>
    <row r="14880" spans="31:31" ht="15.75" x14ac:dyDescent="0.3">
      <c r="AE14880" s="71"/>
    </row>
    <row r="14881" spans="31:31" ht="15.75" x14ac:dyDescent="0.3">
      <c r="AE14881" s="71"/>
    </row>
    <row r="14882" spans="31:31" ht="15.75" x14ac:dyDescent="0.3">
      <c r="AE14882" s="71"/>
    </row>
    <row r="14883" spans="31:31" ht="15.75" x14ac:dyDescent="0.3">
      <c r="AE14883" s="71"/>
    </row>
    <row r="14884" spans="31:31" ht="15.75" x14ac:dyDescent="0.3">
      <c r="AE14884" s="71"/>
    </row>
    <row r="14885" spans="31:31" ht="15.75" x14ac:dyDescent="0.3">
      <c r="AE14885" s="71"/>
    </row>
    <row r="14886" spans="31:31" ht="15.75" x14ac:dyDescent="0.3">
      <c r="AE14886" s="71"/>
    </row>
    <row r="14887" spans="31:31" ht="15.75" x14ac:dyDescent="0.3">
      <c r="AE14887" s="71"/>
    </row>
    <row r="14888" spans="31:31" ht="15.75" x14ac:dyDescent="0.3">
      <c r="AE14888" s="71"/>
    </row>
    <row r="14889" spans="31:31" ht="15.75" x14ac:dyDescent="0.3">
      <c r="AE14889" s="71"/>
    </row>
    <row r="14890" spans="31:31" ht="15.75" x14ac:dyDescent="0.3">
      <c r="AE14890" s="71"/>
    </row>
    <row r="14891" spans="31:31" ht="15.75" x14ac:dyDescent="0.3">
      <c r="AE14891" s="71"/>
    </row>
    <row r="14892" spans="31:31" ht="15.75" x14ac:dyDescent="0.3">
      <c r="AE14892" s="71"/>
    </row>
    <row r="14893" spans="31:31" ht="15.75" x14ac:dyDescent="0.3">
      <c r="AE14893" s="71"/>
    </row>
    <row r="14894" spans="31:31" ht="15.75" x14ac:dyDescent="0.3">
      <c r="AE14894" s="71"/>
    </row>
    <row r="14895" spans="31:31" ht="15.75" x14ac:dyDescent="0.3">
      <c r="AE14895" s="71"/>
    </row>
    <row r="14896" spans="31:31" ht="15.75" x14ac:dyDescent="0.3">
      <c r="AE14896" s="71"/>
    </row>
    <row r="14897" spans="31:31" ht="15.75" x14ac:dyDescent="0.3">
      <c r="AE14897" s="71"/>
    </row>
    <row r="14898" spans="31:31" ht="15.75" x14ac:dyDescent="0.3">
      <c r="AE14898" s="71"/>
    </row>
    <row r="14899" spans="31:31" ht="15.75" x14ac:dyDescent="0.3">
      <c r="AE14899" s="71"/>
    </row>
    <row r="14900" spans="31:31" ht="15.75" x14ac:dyDescent="0.3">
      <c r="AE14900" s="71"/>
    </row>
    <row r="14901" spans="31:31" ht="15.75" x14ac:dyDescent="0.3">
      <c r="AE14901" s="71"/>
    </row>
    <row r="14902" spans="31:31" ht="15.75" x14ac:dyDescent="0.3">
      <c r="AE14902" s="71"/>
    </row>
    <row r="14903" spans="31:31" ht="15.75" x14ac:dyDescent="0.3">
      <c r="AE14903" s="71"/>
    </row>
    <row r="14904" spans="31:31" ht="15.75" x14ac:dyDescent="0.3">
      <c r="AE14904" s="71"/>
    </row>
    <row r="14905" spans="31:31" ht="15.75" x14ac:dyDescent="0.3">
      <c r="AE14905" s="71"/>
    </row>
    <row r="14906" spans="31:31" ht="15.75" x14ac:dyDescent="0.3">
      <c r="AE14906" s="71"/>
    </row>
    <row r="14907" spans="31:31" ht="15.75" x14ac:dyDescent="0.3">
      <c r="AE14907" s="71"/>
    </row>
    <row r="14908" spans="31:31" ht="15.75" x14ac:dyDescent="0.3">
      <c r="AE14908" s="71"/>
    </row>
    <row r="14909" spans="31:31" ht="15.75" x14ac:dyDescent="0.3">
      <c r="AE14909" s="71"/>
    </row>
    <row r="14910" spans="31:31" ht="15.75" x14ac:dyDescent="0.3">
      <c r="AE14910" s="71"/>
    </row>
    <row r="14911" spans="31:31" ht="15.75" x14ac:dyDescent="0.3">
      <c r="AE14911" s="71"/>
    </row>
    <row r="14912" spans="31:31" ht="15.75" x14ac:dyDescent="0.3">
      <c r="AE14912" s="71"/>
    </row>
    <row r="14913" spans="31:31" ht="15.75" x14ac:dyDescent="0.3">
      <c r="AE14913" s="71"/>
    </row>
    <row r="14914" spans="31:31" ht="15.75" x14ac:dyDescent="0.3">
      <c r="AE14914" s="71"/>
    </row>
    <row r="14915" spans="31:31" ht="15.75" x14ac:dyDescent="0.3">
      <c r="AE14915" s="71"/>
    </row>
    <row r="14916" spans="31:31" ht="15.75" x14ac:dyDescent="0.3">
      <c r="AE14916" s="71"/>
    </row>
    <row r="14917" spans="31:31" ht="15.75" x14ac:dyDescent="0.3">
      <c r="AE14917" s="71"/>
    </row>
    <row r="14918" spans="31:31" ht="15.75" x14ac:dyDescent="0.3">
      <c r="AE14918" s="71"/>
    </row>
    <row r="14919" spans="31:31" ht="15.75" x14ac:dyDescent="0.3">
      <c r="AE14919" s="71"/>
    </row>
    <row r="14920" spans="31:31" ht="15.75" x14ac:dyDescent="0.3">
      <c r="AE14920" s="71"/>
    </row>
    <row r="14921" spans="31:31" ht="15.75" x14ac:dyDescent="0.3">
      <c r="AE14921" s="71"/>
    </row>
    <row r="14922" spans="31:31" ht="15.75" x14ac:dyDescent="0.3">
      <c r="AE14922" s="71"/>
    </row>
    <row r="14923" spans="31:31" ht="15.75" x14ac:dyDescent="0.3">
      <c r="AE14923" s="71"/>
    </row>
    <row r="14924" spans="31:31" ht="15.75" x14ac:dyDescent="0.3">
      <c r="AE14924" s="71"/>
    </row>
    <row r="14925" spans="31:31" ht="15.75" x14ac:dyDescent="0.3">
      <c r="AE14925" s="71"/>
    </row>
    <row r="14926" spans="31:31" ht="15.75" x14ac:dyDescent="0.3">
      <c r="AE14926" s="71"/>
    </row>
    <row r="14927" spans="31:31" ht="15.75" x14ac:dyDescent="0.3">
      <c r="AE14927" s="71"/>
    </row>
    <row r="14928" spans="31:31" ht="15.75" x14ac:dyDescent="0.3">
      <c r="AE14928" s="71"/>
    </row>
    <row r="14929" spans="31:31" ht="15.75" x14ac:dyDescent="0.3">
      <c r="AE14929" s="71"/>
    </row>
    <row r="14930" spans="31:31" ht="15.75" x14ac:dyDescent="0.3">
      <c r="AE14930" s="71"/>
    </row>
    <row r="14931" spans="31:31" ht="15.75" x14ac:dyDescent="0.3">
      <c r="AE14931" s="71"/>
    </row>
    <row r="14932" spans="31:31" ht="15.75" x14ac:dyDescent="0.3">
      <c r="AE14932" s="71"/>
    </row>
    <row r="14933" spans="31:31" ht="15.75" x14ac:dyDescent="0.3">
      <c r="AE14933" s="71"/>
    </row>
    <row r="14934" spans="31:31" ht="15.75" x14ac:dyDescent="0.3">
      <c r="AE14934" s="71"/>
    </row>
    <row r="14935" spans="31:31" ht="15.75" x14ac:dyDescent="0.3">
      <c r="AE14935" s="71"/>
    </row>
    <row r="14936" spans="31:31" ht="15.75" x14ac:dyDescent="0.3">
      <c r="AE14936" s="71"/>
    </row>
    <row r="14937" spans="31:31" ht="15.75" x14ac:dyDescent="0.3">
      <c r="AE14937" s="71"/>
    </row>
    <row r="14938" spans="31:31" ht="15.75" x14ac:dyDescent="0.3">
      <c r="AE14938" s="71"/>
    </row>
    <row r="14939" spans="31:31" ht="15.75" x14ac:dyDescent="0.3">
      <c r="AE14939" s="71"/>
    </row>
    <row r="14940" spans="31:31" ht="15.75" x14ac:dyDescent="0.3">
      <c r="AE14940" s="71"/>
    </row>
    <row r="14941" spans="31:31" ht="15.75" x14ac:dyDescent="0.3">
      <c r="AE14941" s="71"/>
    </row>
    <row r="14942" spans="31:31" ht="15.75" x14ac:dyDescent="0.3">
      <c r="AE14942" s="71"/>
    </row>
    <row r="14943" spans="31:31" ht="15.75" x14ac:dyDescent="0.3">
      <c r="AE14943" s="71"/>
    </row>
    <row r="14944" spans="31:31" ht="15.75" x14ac:dyDescent="0.3">
      <c r="AE14944" s="71"/>
    </row>
    <row r="14945" spans="31:31" ht="15.75" x14ac:dyDescent="0.3">
      <c r="AE14945" s="71"/>
    </row>
    <row r="14946" spans="31:31" ht="15.75" x14ac:dyDescent="0.3">
      <c r="AE14946" s="71"/>
    </row>
    <row r="14947" spans="31:31" ht="15.75" x14ac:dyDescent="0.3">
      <c r="AE14947" s="71"/>
    </row>
    <row r="14948" spans="31:31" ht="15.75" x14ac:dyDescent="0.3">
      <c r="AE14948" s="71"/>
    </row>
    <row r="14949" spans="31:31" ht="15.75" x14ac:dyDescent="0.3">
      <c r="AE14949" s="71"/>
    </row>
    <row r="14950" spans="31:31" ht="15.75" x14ac:dyDescent="0.3">
      <c r="AE14950" s="71"/>
    </row>
    <row r="14951" spans="31:31" ht="15.75" x14ac:dyDescent="0.3">
      <c r="AE14951" s="71"/>
    </row>
    <row r="14952" spans="31:31" ht="15.75" x14ac:dyDescent="0.3">
      <c r="AE14952" s="71"/>
    </row>
    <row r="14953" spans="31:31" ht="15.75" x14ac:dyDescent="0.3">
      <c r="AE14953" s="71"/>
    </row>
    <row r="14954" spans="31:31" ht="15.75" x14ac:dyDescent="0.3">
      <c r="AE14954" s="71"/>
    </row>
    <row r="14955" spans="31:31" ht="15.75" x14ac:dyDescent="0.3">
      <c r="AE14955" s="71"/>
    </row>
    <row r="14956" spans="31:31" ht="15.75" x14ac:dyDescent="0.3">
      <c r="AE14956" s="71"/>
    </row>
    <row r="14957" spans="31:31" ht="15.75" x14ac:dyDescent="0.3">
      <c r="AE14957" s="71"/>
    </row>
    <row r="14958" spans="31:31" ht="15.75" x14ac:dyDescent="0.3">
      <c r="AE14958" s="71"/>
    </row>
    <row r="14959" spans="31:31" ht="15.75" x14ac:dyDescent="0.3">
      <c r="AE14959" s="71"/>
    </row>
    <row r="14960" spans="31:31" ht="15.75" x14ac:dyDescent="0.3">
      <c r="AE14960" s="71"/>
    </row>
    <row r="14961" spans="31:31" ht="15.75" x14ac:dyDescent="0.3">
      <c r="AE14961" s="71"/>
    </row>
    <row r="14962" spans="31:31" ht="15.75" x14ac:dyDescent="0.3">
      <c r="AE14962" s="71"/>
    </row>
    <row r="14963" spans="31:31" ht="15.75" x14ac:dyDescent="0.3">
      <c r="AE14963" s="71"/>
    </row>
    <row r="14964" spans="31:31" ht="15.75" x14ac:dyDescent="0.3">
      <c r="AE14964" s="71"/>
    </row>
    <row r="14965" spans="31:31" ht="15.75" x14ac:dyDescent="0.3">
      <c r="AE14965" s="71"/>
    </row>
    <row r="14966" spans="31:31" ht="15.75" x14ac:dyDescent="0.3">
      <c r="AE14966" s="71"/>
    </row>
    <row r="14967" spans="31:31" ht="15.75" x14ac:dyDescent="0.3">
      <c r="AE14967" s="71"/>
    </row>
    <row r="14968" spans="31:31" ht="15.75" x14ac:dyDescent="0.3">
      <c r="AE14968" s="71"/>
    </row>
    <row r="14969" spans="31:31" ht="15.75" x14ac:dyDescent="0.3">
      <c r="AE14969" s="71"/>
    </row>
    <row r="14970" spans="31:31" ht="15.75" x14ac:dyDescent="0.3">
      <c r="AE14970" s="71"/>
    </row>
    <row r="14971" spans="31:31" ht="15.75" x14ac:dyDescent="0.3">
      <c r="AE14971" s="71"/>
    </row>
    <row r="14972" spans="31:31" ht="15.75" x14ac:dyDescent="0.3">
      <c r="AE14972" s="71"/>
    </row>
    <row r="14973" spans="31:31" ht="15.75" x14ac:dyDescent="0.3">
      <c r="AE14973" s="71"/>
    </row>
    <row r="14974" spans="31:31" ht="15.75" x14ac:dyDescent="0.3">
      <c r="AE14974" s="71"/>
    </row>
    <row r="14975" spans="31:31" ht="15.75" x14ac:dyDescent="0.3">
      <c r="AE14975" s="71"/>
    </row>
    <row r="14976" spans="31:31" ht="15.75" x14ac:dyDescent="0.3">
      <c r="AE14976" s="71"/>
    </row>
    <row r="14977" spans="31:31" ht="15.75" x14ac:dyDescent="0.3">
      <c r="AE14977" s="71"/>
    </row>
    <row r="14978" spans="31:31" ht="15.75" x14ac:dyDescent="0.3">
      <c r="AE14978" s="71"/>
    </row>
    <row r="14979" spans="31:31" ht="15.75" x14ac:dyDescent="0.3">
      <c r="AE14979" s="71"/>
    </row>
    <row r="14980" spans="31:31" ht="15.75" x14ac:dyDescent="0.3">
      <c r="AE14980" s="71"/>
    </row>
    <row r="14981" spans="31:31" ht="15.75" x14ac:dyDescent="0.3">
      <c r="AE14981" s="71"/>
    </row>
    <row r="14982" spans="31:31" ht="15.75" x14ac:dyDescent="0.3">
      <c r="AE14982" s="71"/>
    </row>
    <row r="14983" spans="31:31" ht="15.75" x14ac:dyDescent="0.3">
      <c r="AE14983" s="71"/>
    </row>
    <row r="14984" spans="31:31" ht="15.75" x14ac:dyDescent="0.3">
      <c r="AE14984" s="71"/>
    </row>
    <row r="14985" spans="31:31" ht="15.75" x14ac:dyDescent="0.3">
      <c r="AE14985" s="71"/>
    </row>
    <row r="14986" spans="31:31" ht="15.75" x14ac:dyDescent="0.3">
      <c r="AE14986" s="71"/>
    </row>
    <row r="14987" spans="31:31" ht="15.75" x14ac:dyDescent="0.3">
      <c r="AE14987" s="71"/>
    </row>
    <row r="14988" spans="31:31" ht="15.75" x14ac:dyDescent="0.3">
      <c r="AE14988" s="71"/>
    </row>
    <row r="14989" spans="31:31" ht="15.75" x14ac:dyDescent="0.3">
      <c r="AE14989" s="71"/>
    </row>
    <row r="14990" spans="31:31" ht="15.75" x14ac:dyDescent="0.3">
      <c r="AE14990" s="71"/>
    </row>
    <row r="14991" spans="31:31" ht="15.75" x14ac:dyDescent="0.3">
      <c r="AE14991" s="71"/>
    </row>
    <row r="14992" spans="31:31" ht="15.75" x14ac:dyDescent="0.3">
      <c r="AE14992" s="71"/>
    </row>
    <row r="14993" spans="31:31" ht="15.75" x14ac:dyDescent="0.3">
      <c r="AE14993" s="71"/>
    </row>
    <row r="14994" spans="31:31" ht="15.75" x14ac:dyDescent="0.3">
      <c r="AE14994" s="71"/>
    </row>
    <row r="14995" spans="31:31" ht="15.75" x14ac:dyDescent="0.3">
      <c r="AE14995" s="71"/>
    </row>
    <row r="14996" spans="31:31" ht="15.75" x14ac:dyDescent="0.3">
      <c r="AE14996" s="71"/>
    </row>
    <row r="14997" spans="31:31" ht="15.75" x14ac:dyDescent="0.3">
      <c r="AE14997" s="71"/>
    </row>
    <row r="14998" spans="31:31" ht="15.75" x14ac:dyDescent="0.3">
      <c r="AE14998" s="71"/>
    </row>
    <row r="14999" spans="31:31" ht="15.75" x14ac:dyDescent="0.3">
      <c r="AE14999" s="71"/>
    </row>
    <row r="15000" spans="31:31" ht="15.75" x14ac:dyDescent="0.3">
      <c r="AE15000" s="71"/>
    </row>
    <row r="15001" spans="31:31" ht="15.75" x14ac:dyDescent="0.3">
      <c r="AE15001" s="71"/>
    </row>
    <row r="15002" spans="31:31" ht="15.75" x14ac:dyDescent="0.3">
      <c r="AE15002" s="71"/>
    </row>
    <row r="15003" spans="31:31" ht="15.75" x14ac:dyDescent="0.3">
      <c r="AE15003" s="71"/>
    </row>
    <row r="15004" spans="31:31" ht="15.75" x14ac:dyDescent="0.3">
      <c r="AE15004" s="71"/>
    </row>
    <row r="15005" spans="31:31" ht="15.75" x14ac:dyDescent="0.3">
      <c r="AE15005" s="71"/>
    </row>
    <row r="15006" spans="31:31" ht="15.75" x14ac:dyDescent="0.3">
      <c r="AE15006" s="71"/>
    </row>
    <row r="15007" spans="31:31" ht="15.75" x14ac:dyDescent="0.3">
      <c r="AE15007" s="71"/>
    </row>
    <row r="15008" spans="31:31" ht="15.75" x14ac:dyDescent="0.3">
      <c r="AE15008" s="71"/>
    </row>
    <row r="15009" spans="31:31" ht="15.75" x14ac:dyDescent="0.3">
      <c r="AE15009" s="71"/>
    </row>
    <row r="15010" spans="31:31" ht="15.75" x14ac:dyDescent="0.3">
      <c r="AE15010" s="71"/>
    </row>
    <row r="15011" spans="31:31" ht="15.75" x14ac:dyDescent="0.3">
      <c r="AE15011" s="71"/>
    </row>
    <row r="15012" spans="31:31" ht="15.75" x14ac:dyDescent="0.3">
      <c r="AE15012" s="71"/>
    </row>
    <row r="15013" spans="31:31" ht="15.75" x14ac:dyDescent="0.3">
      <c r="AE15013" s="71"/>
    </row>
    <row r="15014" spans="31:31" ht="15.75" x14ac:dyDescent="0.3">
      <c r="AE15014" s="71"/>
    </row>
    <row r="15015" spans="31:31" ht="15.75" x14ac:dyDescent="0.3">
      <c r="AE15015" s="71"/>
    </row>
    <row r="15016" spans="31:31" ht="15.75" x14ac:dyDescent="0.3">
      <c r="AE15016" s="71"/>
    </row>
    <row r="15017" spans="31:31" ht="15.75" x14ac:dyDescent="0.3">
      <c r="AE15017" s="71"/>
    </row>
    <row r="15018" spans="31:31" ht="15.75" x14ac:dyDescent="0.3">
      <c r="AE15018" s="71"/>
    </row>
    <row r="15019" spans="31:31" ht="15.75" x14ac:dyDescent="0.3">
      <c r="AE15019" s="71"/>
    </row>
    <row r="15020" spans="31:31" ht="15.75" x14ac:dyDescent="0.3">
      <c r="AE15020" s="71"/>
    </row>
    <row r="15021" spans="31:31" ht="15.75" x14ac:dyDescent="0.3">
      <c r="AE15021" s="71"/>
    </row>
    <row r="15022" spans="31:31" ht="15.75" x14ac:dyDescent="0.3">
      <c r="AE15022" s="71"/>
    </row>
    <row r="15023" spans="31:31" ht="15.75" x14ac:dyDescent="0.3">
      <c r="AE15023" s="71"/>
    </row>
    <row r="15024" spans="31:31" ht="15.75" x14ac:dyDescent="0.3">
      <c r="AE15024" s="71"/>
    </row>
    <row r="15025" spans="31:31" ht="15.75" x14ac:dyDescent="0.3">
      <c r="AE15025" s="71"/>
    </row>
    <row r="15026" spans="31:31" ht="15.75" x14ac:dyDescent="0.3">
      <c r="AE15026" s="71"/>
    </row>
    <row r="15027" spans="31:31" ht="15.75" x14ac:dyDescent="0.3">
      <c r="AE15027" s="71"/>
    </row>
    <row r="15028" spans="31:31" ht="15.75" x14ac:dyDescent="0.3">
      <c r="AE15028" s="71"/>
    </row>
    <row r="15029" spans="31:31" ht="15.75" x14ac:dyDescent="0.3">
      <c r="AE15029" s="71"/>
    </row>
    <row r="15030" spans="31:31" ht="15.75" x14ac:dyDescent="0.3">
      <c r="AE15030" s="71"/>
    </row>
    <row r="15031" spans="31:31" ht="15.75" x14ac:dyDescent="0.3">
      <c r="AE15031" s="71"/>
    </row>
    <row r="15032" spans="31:31" ht="15.75" x14ac:dyDescent="0.3">
      <c r="AE15032" s="71"/>
    </row>
    <row r="15033" spans="31:31" ht="15.75" x14ac:dyDescent="0.3">
      <c r="AE15033" s="71"/>
    </row>
    <row r="15034" spans="31:31" ht="15.75" x14ac:dyDescent="0.3">
      <c r="AE15034" s="71"/>
    </row>
    <row r="15035" spans="31:31" ht="15.75" x14ac:dyDescent="0.3">
      <c r="AE15035" s="71"/>
    </row>
    <row r="15036" spans="31:31" ht="15.75" x14ac:dyDescent="0.3">
      <c r="AE15036" s="71"/>
    </row>
    <row r="15037" spans="31:31" ht="15.75" x14ac:dyDescent="0.3">
      <c r="AE15037" s="71"/>
    </row>
    <row r="15038" spans="31:31" ht="15.75" x14ac:dyDescent="0.3">
      <c r="AE15038" s="71"/>
    </row>
    <row r="15039" spans="31:31" ht="15.75" x14ac:dyDescent="0.3">
      <c r="AE15039" s="71"/>
    </row>
    <row r="15040" spans="31:31" ht="15.75" x14ac:dyDescent="0.3">
      <c r="AE15040" s="71"/>
    </row>
    <row r="15041" spans="31:31" ht="15.75" x14ac:dyDescent="0.3">
      <c r="AE15041" s="71"/>
    </row>
    <row r="15042" spans="31:31" ht="15.75" x14ac:dyDescent="0.3">
      <c r="AE15042" s="71"/>
    </row>
    <row r="15043" spans="31:31" ht="15.75" x14ac:dyDescent="0.3">
      <c r="AE15043" s="71"/>
    </row>
    <row r="15044" spans="31:31" ht="15.75" x14ac:dyDescent="0.3">
      <c r="AE15044" s="71"/>
    </row>
    <row r="15045" spans="31:31" ht="15.75" x14ac:dyDescent="0.3">
      <c r="AE15045" s="71"/>
    </row>
    <row r="15046" spans="31:31" ht="15.75" x14ac:dyDescent="0.3">
      <c r="AE15046" s="71"/>
    </row>
    <row r="15047" spans="31:31" ht="15.75" x14ac:dyDescent="0.3">
      <c r="AE15047" s="71"/>
    </row>
    <row r="15048" spans="31:31" ht="15.75" x14ac:dyDescent="0.3">
      <c r="AE15048" s="71"/>
    </row>
    <row r="15049" spans="31:31" ht="15.75" x14ac:dyDescent="0.3">
      <c r="AE15049" s="71"/>
    </row>
    <row r="15050" spans="31:31" ht="15.75" x14ac:dyDescent="0.3">
      <c r="AE15050" s="71"/>
    </row>
    <row r="15051" spans="31:31" ht="15.75" x14ac:dyDescent="0.3">
      <c r="AE15051" s="71"/>
    </row>
    <row r="15052" spans="31:31" ht="15.75" x14ac:dyDescent="0.3">
      <c r="AE15052" s="71"/>
    </row>
    <row r="15053" spans="31:31" ht="15.75" x14ac:dyDescent="0.3">
      <c r="AE15053" s="71"/>
    </row>
    <row r="15054" spans="31:31" ht="15.75" x14ac:dyDescent="0.3">
      <c r="AE15054" s="71"/>
    </row>
    <row r="15055" spans="31:31" ht="15.75" x14ac:dyDescent="0.3">
      <c r="AE15055" s="71"/>
    </row>
    <row r="15056" spans="31:31" ht="15.75" x14ac:dyDescent="0.3">
      <c r="AE15056" s="71"/>
    </row>
    <row r="15057" spans="31:31" ht="15.75" x14ac:dyDescent="0.3">
      <c r="AE15057" s="71"/>
    </row>
    <row r="15058" spans="31:31" ht="15.75" x14ac:dyDescent="0.3">
      <c r="AE15058" s="71"/>
    </row>
    <row r="15059" spans="31:31" ht="15.75" x14ac:dyDescent="0.3">
      <c r="AE15059" s="71"/>
    </row>
    <row r="15060" spans="31:31" ht="15.75" x14ac:dyDescent="0.3">
      <c r="AE15060" s="71"/>
    </row>
    <row r="15061" spans="31:31" ht="15.75" x14ac:dyDescent="0.3">
      <c r="AE15061" s="71"/>
    </row>
    <row r="15062" spans="31:31" ht="15.75" x14ac:dyDescent="0.3">
      <c r="AE15062" s="71"/>
    </row>
    <row r="15063" spans="31:31" ht="15.75" x14ac:dyDescent="0.3">
      <c r="AE15063" s="71"/>
    </row>
    <row r="15064" spans="31:31" ht="15.75" x14ac:dyDescent="0.3">
      <c r="AE15064" s="71"/>
    </row>
    <row r="15065" spans="31:31" ht="15.75" x14ac:dyDescent="0.3">
      <c r="AE15065" s="71"/>
    </row>
    <row r="15066" spans="31:31" ht="15.75" x14ac:dyDescent="0.3">
      <c r="AE15066" s="71"/>
    </row>
    <row r="15067" spans="31:31" ht="15.75" x14ac:dyDescent="0.3">
      <c r="AE15067" s="71"/>
    </row>
    <row r="15068" spans="31:31" ht="15.75" x14ac:dyDescent="0.3">
      <c r="AE15068" s="71"/>
    </row>
    <row r="15069" spans="31:31" ht="15.75" x14ac:dyDescent="0.3">
      <c r="AE15069" s="71"/>
    </row>
    <row r="15070" spans="31:31" ht="15.75" x14ac:dyDescent="0.3">
      <c r="AE15070" s="71"/>
    </row>
    <row r="15071" spans="31:31" ht="15.75" x14ac:dyDescent="0.3">
      <c r="AE15071" s="71"/>
    </row>
    <row r="15072" spans="31:31" ht="15.75" x14ac:dyDescent="0.3">
      <c r="AE15072" s="71"/>
    </row>
    <row r="15073" spans="31:31" ht="15.75" x14ac:dyDescent="0.3">
      <c r="AE15073" s="71"/>
    </row>
    <row r="15074" spans="31:31" ht="15.75" x14ac:dyDescent="0.3">
      <c r="AE15074" s="71"/>
    </row>
    <row r="15075" spans="31:31" ht="15.75" x14ac:dyDescent="0.3">
      <c r="AE15075" s="71"/>
    </row>
    <row r="15076" spans="31:31" ht="15.75" x14ac:dyDescent="0.3">
      <c r="AE15076" s="71"/>
    </row>
    <row r="15077" spans="31:31" ht="15.75" x14ac:dyDescent="0.3">
      <c r="AE15077" s="71"/>
    </row>
    <row r="15078" spans="31:31" ht="15.75" x14ac:dyDescent="0.3">
      <c r="AE15078" s="71"/>
    </row>
    <row r="15079" spans="31:31" ht="15.75" x14ac:dyDescent="0.3">
      <c r="AE15079" s="71"/>
    </row>
    <row r="15080" spans="31:31" ht="15.75" x14ac:dyDescent="0.3">
      <c r="AE15080" s="71"/>
    </row>
    <row r="15081" spans="31:31" ht="15.75" x14ac:dyDescent="0.3">
      <c r="AE15081" s="71"/>
    </row>
    <row r="15082" spans="31:31" ht="15.75" x14ac:dyDescent="0.3">
      <c r="AE15082" s="71"/>
    </row>
    <row r="15083" spans="31:31" ht="15.75" x14ac:dyDescent="0.3">
      <c r="AE15083" s="71"/>
    </row>
    <row r="15084" spans="31:31" ht="15.75" x14ac:dyDescent="0.3">
      <c r="AE15084" s="71"/>
    </row>
    <row r="15085" spans="31:31" ht="15.75" x14ac:dyDescent="0.3">
      <c r="AE15085" s="71"/>
    </row>
    <row r="15086" spans="31:31" ht="15.75" x14ac:dyDescent="0.3">
      <c r="AE15086" s="71"/>
    </row>
    <row r="15087" spans="31:31" ht="15.75" x14ac:dyDescent="0.3">
      <c r="AE15087" s="71"/>
    </row>
    <row r="15088" spans="31:31" ht="15.75" x14ac:dyDescent="0.3">
      <c r="AE15088" s="71"/>
    </row>
    <row r="15089" spans="31:31" ht="15.75" x14ac:dyDescent="0.3">
      <c r="AE15089" s="71"/>
    </row>
    <row r="15090" spans="31:31" ht="15.75" x14ac:dyDescent="0.3">
      <c r="AE15090" s="71"/>
    </row>
    <row r="15091" spans="31:31" ht="15.75" x14ac:dyDescent="0.3">
      <c r="AE15091" s="71"/>
    </row>
    <row r="15092" spans="31:31" ht="15.75" x14ac:dyDescent="0.3">
      <c r="AE15092" s="71"/>
    </row>
    <row r="15093" spans="31:31" ht="15.75" x14ac:dyDescent="0.3">
      <c r="AE15093" s="71"/>
    </row>
    <row r="15094" spans="31:31" ht="15.75" x14ac:dyDescent="0.3">
      <c r="AE15094" s="71"/>
    </row>
    <row r="15095" spans="31:31" ht="15.75" x14ac:dyDescent="0.3">
      <c r="AE15095" s="71"/>
    </row>
    <row r="15096" spans="31:31" ht="15.75" x14ac:dyDescent="0.3">
      <c r="AE15096" s="71"/>
    </row>
    <row r="15097" spans="31:31" ht="15.75" x14ac:dyDescent="0.3">
      <c r="AE15097" s="71"/>
    </row>
    <row r="15098" spans="31:31" ht="15.75" x14ac:dyDescent="0.3">
      <c r="AE15098" s="71"/>
    </row>
    <row r="15099" spans="31:31" ht="15.75" x14ac:dyDescent="0.3">
      <c r="AE15099" s="71"/>
    </row>
    <row r="15100" spans="31:31" ht="15.75" x14ac:dyDescent="0.3">
      <c r="AE15100" s="71"/>
    </row>
    <row r="15101" spans="31:31" ht="15.75" x14ac:dyDescent="0.3">
      <c r="AE15101" s="71"/>
    </row>
    <row r="15102" spans="31:31" ht="15.75" x14ac:dyDescent="0.3">
      <c r="AE15102" s="71"/>
    </row>
    <row r="15103" spans="31:31" ht="15.75" x14ac:dyDescent="0.3">
      <c r="AE15103" s="71"/>
    </row>
    <row r="15104" spans="31:31" ht="15.75" x14ac:dyDescent="0.3">
      <c r="AE15104" s="71"/>
    </row>
    <row r="15105" spans="31:31" ht="15.75" x14ac:dyDescent="0.3">
      <c r="AE15105" s="71"/>
    </row>
    <row r="15106" spans="31:31" ht="15.75" x14ac:dyDescent="0.3">
      <c r="AE15106" s="71"/>
    </row>
    <row r="15107" spans="31:31" ht="15.75" x14ac:dyDescent="0.3">
      <c r="AE15107" s="71"/>
    </row>
    <row r="15108" spans="31:31" ht="15.75" x14ac:dyDescent="0.3">
      <c r="AE15108" s="71"/>
    </row>
    <row r="15109" spans="31:31" ht="15.75" x14ac:dyDescent="0.3">
      <c r="AE15109" s="71"/>
    </row>
    <row r="15110" spans="31:31" ht="15.75" x14ac:dyDescent="0.3">
      <c r="AE15110" s="71"/>
    </row>
    <row r="15111" spans="31:31" ht="15.75" x14ac:dyDescent="0.3">
      <c r="AE15111" s="71"/>
    </row>
    <row r="15112" spans="31:31" ht="15.75" x14ac:dyDescent="0.3">
      <c r="AE15112" s="71"/>
    </row>
    <row r="15113" spans="31:31" ht="15.75" x14ac:dyDescent="0.3">
      <c r="AE15113" s="71"/>
    </row>
    <row r="15114" spans="31:31" ht="15.75" x14ac:dyDescent="0.3">
      <c r="AE15114" s="71"/>
    </row>
    <row r="15115" spans="31:31" ht="15.75" x14ac:dyDescent="0.3">
      <c r="AE15115" s="71"/>
    </row>
    <row r="15116" spans="31:31" ht="15.75" x14ac:dyDescent="0.3">
      <c r="AE15116" s="71"/>
    </row>
    <row r="15117" spans="31:31" ht="15.75" x14ac:dyDescent="0.3">
      <c r="AE15117" s="71"/>
    </row>
    <row r="15118" spans="31:31" ht="15.75" x14ac:dyDescent="0.3">
      <c r="AE15118" s="71"/>
    </row>
    <row r="15119" spans="31:31" ht="15.75" x14ac:dyDescent="0.3">
      <c r="AE15119" s="71"/>
    </row>
    <row r="15120" spans="31:31" ht="15.75" x14ac:dyDescent="0.3">
      <c r="AE15120" s="71"/>
    </row>
    <row r="15121" spans="31:31" ht="15.75" x14ac:dyDescent="0.3">
      <c r="AE15121" s="71"/>
    </row>
    <row r="15122" spans="31:31" ht="15.75" x14ac:dyDescent="0.3">
      <c r="AE15122" s="71"/>
    </row>
    <row r="15123" spans="31:31" ht="15.75" x14ac:dyDescent="0.3">
      <c r="AE15123" s="71"/>
    </row>
    <row r="15124" spans="31:31" ht="15.75" x14ac:dyDescent="0.3">
      <c r="AE15124" s="71"/>
    </row>
    <row r="15125" spans="31:31" ht="15.75" x14ac:dyDescent="0.3">
      <c r="AE15125" s="71"/>
    </row>
    <row r="15126" spans="31:31" ht="15.75" x14ac:dyDescent="0.3">
      <c r="AE15126" s="71"/>
    </row>
    <row r="15127" spans="31:31" ht="15.75" x14ac:dyDescent="0.3">
      <c r="AE15127" s="71"/>
    </row>
    <row r="15128" spans="31:31" ht="15.75" x14ac:dyDescent="0.3">
      <c r="AE15128" s="71"/>
    </row>
    <row r="15129" spans="31:31" ht="15.75" x14ac:dyDescent="0.3">
      <c r="AE15129" s="71"/>
    </row>
    <row r="15130" spans="31:31" ht="15.75" x14ac:dyDescent="0.3">
      <c r="AE15130" s="71"/>
    </row>
    <row r="15131" spans="31:31" ht="15.75" x14ac:dyDescent="0.3">
      <c r="AE15131" s="71"/>
    </row>
    <row r="15132" spans="31:31" ht="15.75" x14ac:dyDescent="0.3">
      <c r="AE15132" s="71"/>
    </row>
    <row r="15133" spans="31:31" ht="15.75" x14ac:dyDescent="0.3">
      <c r="AE15133" s="71"/>
    </row>
    <row r="15134" spans="31:31" ht="15.75" x14ac:dyDescent="0.3">
      <c r="AE15134" s="71"/>
    </row>
    <row r="15135" spans="31:31" ht="15.75" x14ac:dyDescent="0.3">
      <c r="AE15135" s="71"/>
    </row>
    <row r="15136" spans="31:31" ht="15.75" x14ac:dyDescent="0.3">
      <c r="AE15136" s="71"/>
    </row>
    <row r="15137" spans="31:31" ht="15.75" x14ac:dyDescent="0.3">
      <c r="AE15137" s="71"/>
    </row>
    <row r="15138" spans="31:31" ht="15.75" x14ac:dyDescent="0.3">
      <c r="AE15138" s="71"/>
    </row>
    <row r="15139" spans="31:31" ht="15.75" x14ac:dyDescent="0.3">
      <c r="AE15139" s="71"/>
    </row>
    <row r="15140" spans="31:31" ht="15.75" x14ac:dyDescent="0.3">
      <c r="AE15140" s="71"/>
    </row>
    <row r="15141" spans="31:31" ht="15.75" x14ac:dyDescent="0.3">
      <c r="AE15141" s="71"/>
    </row>
    <row r="15142" spans="31:31" ht="15.75" x14ac:dyDescent="0.3">
      <c r="AE15142" s="71"/>
    </row>
    <row r="15143" spans="31:31" ht="15.75" x14ac:dyDescent="0.3">
      <c r="AE15143" s="71"/>
    </row>
    <row r="15144" spans="31:31" ht="15.75" x14ac:dyDescent="0.3">
      <c r="AE15144" s="71"/>
    </row>
    <row r="15145" spans="31:31" ht="15.75" x14ac:dyDescent="0.3">
      <c r="AE15145" s="71"/>
    </row>
    <row r="15146" spans="31:31" ht="15.75" x14ac:dyDescent="0.3">
      <c r="AE15146" s="71"/>
    </row>
    <row r="15147" spans="31:31" ht="15.75" x14ac:dyDescent="0.3">
      <c r="AE15147" s="71"/>
    </row>
    <row r="15148" spans="31:31" ht="15.75" x14ac:dyDescent="0.3">
      <c r="AE15148" s="71"/>
    </row>
    <row r="15149" spans="31:31" ht="15.75" x14ac:dyDescent="0.3">
      <c r="AE15149" s="71"/>
    </row>
    <row r="15150" spans="31:31" ht="15.75" x14ac:dyDescent="0.3">
      <c r="AE15150" s="71"/>
    </row>
    <row r="15151" spans="31:31" ht="15.75" x14ac:dyDescent="0.3">
      <c r="AE15151" s="71"/>
    </row>
    <row r="15152" spans="31:31" ht="15.75" x14ac:dyDescent="0.3">
      <c r="AE15152" s="71"/>
    </row>
    <row r="15153" spans="31:31" ht="15.75" x14ac:dyDescent="0.3">
      <c r="AE15153" s="71"/>
    </row>
    <row r="15154" spans="31:31" ht="15.75" x14ac:dyDescent="0.3">
      <c r="AE15154" s="71"/>
    </row>
    <row r="15155" spans="31:31" ht="15.75" x14ac:dyDescent="0.3">
      <c r="AE15155" s="71"/>
    </row>
    <row r="15156" spans="31:31" ht="15.75" x14ac:dyDescent="0.3">
      <c r="AE15156" s="71"/>
    </row>
    <row r="15157" spans="31:31" ht="15.75" x14ac:dyDescent="0.3">
      <c r="AE15157" s="71"/>
    </row>
    <row r="15158" spans="31:31" ht="15.75" x14ac:dyDescent="0.3">
      <c r="AE15158" s="71"/>
    </row>
    <row r="15159" spans="31:31" ht="15.75" x14ac:dyDescent="0.3">
      <c r="AE15159" s="71"/>
    </row>
    <row r="15160" spans="31:31" ht="15.75" x14ac:dyDescent="0.3">
      <c r="AE15160" s="71"/>
    </row>
    <row r="15161" spans="31:31" ht="15.75" x14ac:dyDescent="0.3">
      <c r="AE15161" s="71"/>
    </row>
    <row r="15162" spans="31:31" ht="15.75" x14ac:dyDescent="0.3">
      <c r="AE15162" s="71"/>
    </row>
    <row r="15163" spans="31:31" ht="15.75" x14ac:dyDescent="0.3">
      <c r="AE15163" s="71"/>
    </row>
    <row r="15164" spans="31:31" ht="15.75" x14ac:dyDescent="0.3">
      <c r="AE15164" s="71"/>
    </row>
    <row r="15165" spans="31:31" ht="15.75" x14ac:dyDescent="0.3">
      <c r="AE15165" s="71"/>
    </row>
    <row r="15166" spans="31:31" ht="15.75" x14ac:dyDescent="0.3">
      <c r="AE15166" s="71"/>
    </row>
    <row r="15167" spans="31:31" ht="15.75" x14ac:dyDescent="0.3">
      <c r="AE15167" s="71"/>
    </row>
    <row r="15168" spans="31:31" ht="15.75" x14ac:dyDescent="0.3">
      <c r="AE15168" s="71"/>
    </row>
    <row r="15169" spans="31:31" ht="15.75" x14ac:dyDescent="0.3">
      <c r="AE15169" s="71"/>
    </row>
    <row r="15170" spans="31:31" ht="15.75" x14ac:dyDescent="0.3">
      <c r="AE15170" s="71"/>
    </row>
    <row r="15171" spans="31:31" ht="15.75" x14ac:dyDescent="0.3">
      <c r="AE15171" s="71"/>
    </row>
    <row r="15172" spans="31:31" ht="15.75" x14ac:dyDescent="0.3">
      <c r="AE15172" s="71"/>
    </row>
    <row r="15173" spans="31:31" ht="15.75" x14ac:dyDescent="0.3">
      <c r="AE15173" s="71"/>
    </row>
    <row r="15174" spans="31:31" ht="15.75" x14ac:dyDescent="0.3">
      <c r="AE15174" s="71"/>
    </row>
    <row r="15175" spans="31:31" ht="15.75" x14ac:dyDescent="0.3">
      <c r="AE15175" s="71"/>
    </row>
    <row r="15176" spans="31:31" ht="15.75" x14ac:dyDescent="0.3">
      <c r="AE15176" s="71"/>
    </row>
    <row r="15177" spans="31:31" ht="15.75" x14ac:dyDescent="0.3">
      <c r="AE15177" s="71"/>
    </row>
    <row r="15178" spans="31:31" ht="15.75" x14ac:dyDescent="0.3">
      <c r="AE15178" s="71"/>
    </row>
    <row r="15179" spans="31:31" ht="15.75" x14ac:dyDescent="0.3">
      <c r="AE15179" s="71"/>
    </row>
    <row r="15180" spans="31:31" ht="15.75" x14ac:dyDescent="0.3">
      <c r="AE15180" s="71"/>
    </row>
    <row r="15181" spans="31:31" ht="15.75" x14ac:dyDescent="0.3">
      <c r="AE15181" s="71"/>
    </row>
    <row r="15182" spans="31:31" ht="15.75" x14ac:dyDescent="0.3">
      <c r="AE15182" s="71"/>
    </row>
    <row r="15183" spans="31:31" ht="15.75" x14ac:dyDescent="0.3">
      <c r="AE15183" s="71"/>
    </row>
    <row r="15184" spans="31:31" ht="15.75" x14ac:dyDescent="0.3">
      <c r="AE15184" s="71"/>
    </row>
    <row r="15185" spans="31:31" ht="15.75" x14ac:dyDescent="0.3">
      <c r="AE15185" s="71"/>
    </row>
    <row r="15186" spans="31:31" ht="15.75" x14ac:dyDescent="0.3">
      <c r="AE15186" s="71"/>
    </row>
    <row r="15187" spans="31:31" ht="15.75" x14ac:dyDescent="0.3">
      <c r="AE15187" s="71"/>
    </row>
    <row r="15188" spans="31:31" ht="15.75" x14ac:dyDescent="0.3">
      <c r="AE15188" s="71"/>
    </row>
    <row r="15189" spans="31:31" ht="15.75" x14ac:dyDescent="0.3">
      <c r="AE15189" s="71"/>
    </row>
    <row r="15190" spans="31:31" ht="15.75" x14ac:dyDescent="0.3">
      <c r="AE15190" s="71"/>
    </row>
    <row r="15191" spans="31:31" ht="15.75" x14ac:dyDescent="0.3">
      <c r="AE15191" s="71"/>
    </row>
    <row r="15192" spans="31:31" ht="15.75" x14ac:dyDescent="0.3">
      <c r="AE15192" s="71"/>
    </row>
    <row r="15193" spans="31:31" ht="15.75" x14ac:dyDescent="0.3">
      <c r="AE15193" s="71"/>
    </row>
    <row r="15194" spans="31:31" ht="15.75" x14ac:dyDescent="0.3">
      <c r="AE15194" s="71"/>
    </row>
    <row r="15195" spans="31:31" ht="15.75" x14ac:dyDescent="0.3">
      <c r="AE15195" s="71"/>
    </row>
    <row r="15196" spans="31:31" ht="15.75" x14ac:dyDescent="0.3">
      <c r="AE15196" s="71"/>
    </row>
    <row r="15197" spans="31:31" ht="15.75" x14ac:dyDescent="0.3">
      <c r="AE15197" s="71"/>
    </row>
    <row r="15198" spans="31:31" ht="15.75" x14ac:dyDescent="0.3">
      <c r="AE15198" s="71"/>
    </row>
    <row r="15199" spans="31:31" ht="15.75" x14ac:dyDescent="0.3">
      <c r="AE15199" s="71"/>
    </row>
    <row r="15200" spans="31:31" ht="15.75" x14ac:dyDescent="0.3">
      <c r="AE15200" s="71"/>
    </row>
    <row r="15201" spans="31:31" ht="15.75" x14ac:dyDescent="0.3">
      <c r="AE15201" s="71"/>
    </row>
    <row r="15202" spans="31:31" ht="15.75" x14ac:dyDescent="0.3">
      <c r="AE15202" s="71"/>
    </row>
    <row r="15203" spans="31:31" ht="15.75" x14ac:dyDescent="0.3">
      <c r="AE15203" s="71"/>
    </row>
    <row r="15204" spans="31:31" ht="15.75" x14ac:dyDescent="0.3">
      <c r="AE15204" s="71"/>
    </row>
    <row r="15205" spans="31:31" ht="15.75" x14ac:dyDescent="0.3">
      <c r="AE15205" s="71"/>
    </row>
    <row r="15206" spans="31:31" ht="15.75" x14ac:dyDescent="0.3">
      <c r="AE15206" s="71"/>
    </row>
    <row r="15207" spans="31:31" ht="15.75" x14ac:dyDescent="0.3">
      <c r="AE15207" s="71"/>
    </row>
    <row r="15208" spans="31:31" ht="15.75" x14ac:dyDescent="0.3">
      <c r="AE15208" s="71"/>
    </row>
    <row r="15209" spans="31:31" ht="15.75" x14ac:dyDescent="0.3">
      <c r="AE15209" s="71"/>
    </row>
    <row r="15210" spans="31:31" ht="15.75" x14ac:dyDescent="0.3">
      <c r="AE15210" s="71"/>
    </row>
    <row r="15211" spans="31:31" ht="15.75" x14ac:dyDescent="0.3">
      <c r="AE15211" s="71"/>
    </row>
    <row r="15212" spans="31:31" ht="15.75" x14ac:dyDescent="0.3">
      <c r="AE15212" s="71"/>
    </row>
    <row r="15213" spans="31:31" ht="15.75" x14ac:dyDescent="0.3">
      <c r="AE15213" s="71"/>
    </row>
    <row r="15214" spans="31:31" ht="15.75" x14ac:dyDescent="0.3">
      <c r="AE15214" s="71"/>
    </row>
    <row r="15215" spans="31:31" ht="15.75" x14ac:dyDescent="0.3">
      <c r="AE15215" s="71"/>
    </row>
    <row r="15216" spans="31:31" ht="15.75" x14ac:dyDescent="0.3">
      <c r="AE15216" s="71"/>
    </row>
    <row r="15217" spans="31:31" ht="15.75" x14ac:dyDescent="0.3">
      <c r="AE15217" s="71"/>
    </row>
    <row r="15218" spans="31:31" ht="15.75" x14ac:dyDescent="0.3">
      <c r="AE15218" s="71"/>
    </row>
    <row r="15219" spans="31:31" ht="15.75" x14ac:dyDescent="0.3">
      <c r="AE15219" s="71"/>
    </row>
    <row r="15220" spans="31:31" ht="15.75" x14ac:dyDescent="0.3">
      <c r="AE15220" s="71"/>
    </row>
    <row r="15221" spans="31:31" ht="15.75" x14ac:dyDescent="0.3">
      <c r="AE15221" s="71"/>
    </row>
    <row r="15222" spans="31:31" ht="15.75" x14ac:dyDescent="0.3">
      <c r="AE15222" s="71"/>
    </row>
    <row r="15223" spans="31:31" ht="15.75" x14ac:dyDescent="0.3">
      <c r="AE15223" s="71"/>
    </row>
    <row r="15224" spans="31:31" ht="15.75" x14ac:dyDescent="0.3">
      <c r="AE15224" s="71"/>
    </row>
    <row r="15225" spans="31:31" ht="15.75" x14ac:dyDescent="0.3">
      <c r="AE15225" s="71"/>
    </row>
    <row r="15226" spans="31:31" ht="15.75" x14ac:dyDescent="0.3">
      <c r="AE15226" s="71"/>
    </row>
    <row r="15227" spans="31:31" ht="15.75" x14ac:dyDescent="0.3">
      <c r="AE15227" s="71"/>
    </row>
    <row r="15228" spans="31:31" ht="15.75" x14ac:dyDescent="0.3">
      <c r="AE15228" s="71"/>
    </row>
    <row r="15229" spans="31:31" ht="15.75" x14ac:dyDescent="0.3">
      <c r="AE15229" s="71"/>
    </row>
    <row r="15230" spans="31:31" ht="15.75" x14ac:dyDescent="0.3">
      <c r="AE15230" s="71"/>
    </row>
    <row r="15231" spans="31:31" ht="15.75" x14ac:dyDescent="0.3">
      <c r="AE15231" s="71"/>
    </row>
    <row r="15232" spans="31:31" ht="15.75" x14ac:dyDescent="0.3">
      <c r="AE15232" s="71"/>
    </row>
    <row r="15233" spans="31:31" ht="15.75" x14ac:dyDescent="0.3">
      <c r="AE15233" s="71"/>
    </row>
    <row r="15234" spans="31:31" ht="15.75" x14ac:dyDescent="0.3">
      <c r="AE15234" s="71"/>
    </row>
    <row r="15235" spans="31:31" ht="15.75" x14ac:dyDescent="0.3">
      <c r="AE15235" s="71"/>
    </row>
    <row r="15236" spans="31:31" ht="15.75" x14ac:dyDescent="0.3">
      <c r="AE15236" s="71"/>
    </row>
    <row r="15237" spans="31:31" ht="15.75" x14ac:dyDescent="0.3">
      <c r="AE15237" s="71"/>
    </row>
    <row r="15238" spans="31:31" ht="15.75" x14ac:dyDescent="0.3">
      <c r="AE15238" s="71"/>
    </row>
    <row r="15239" spans="31:31" ht="15.75" x14ac:dyDescent="0.3">
      <c r="AE15239" s="71"/>
    </row>
    <row r="15240" spans="31:31" ht="15.75" x14ac:dyDescent="0.3">
      <c r="AE15240" s="71"/>
    </row>
    <row r="15241" spans="31:31" ht="15.75" x14ac:dyDescent="0.3">
      <c r="AE15241" s="71"/>
    </row>
    <row r="15242" spans="31:31" ht="15.75" x14ac:dyDescent="0.3">
      <c r="AE15242" s="71"/>
    </row>
    <row r="15243" spans="31:31" ht="15.75" x14ac:dyDescent="0.3">
      <c r="AE15243" s="71"/>
    </row>
    <row r="15244" spans="31:31" ht="15.75" x14ac:dyDescent="0.3">
      <c r="AE15244" s="71"/>
    </row>
    <row r="15245" spans="31:31" ht="15.75" x14ac:dyDescent="0.3">
      <c r="AE15245" s="71"/>
    </row>
    <row r="15246" spans="31:31" ht="15.75" x14ac:dyDescent="0.3">
      <c r="AE15246" s="71"/>
    </row>
    <row r="15247" spans="31:31" ht="15.75" x14ac:dyDescent="0.3">
      <c r="AE15247" s="71"/>
    </row>
    <row r="15248" spans="31:31" ht="15.75" x14ac:dyDescent="0.3">
      <c r="AE15248" s="71"/>
    </row>
    <row r="15249" spans="31:31" ht="15.75" x14ac:dyDescent="0.3">
      <c r="AE15249" s="71"/>
    </row>
    <row r="15250" spans="31:31" ht="15.75" x14ac:dyDescent="0.3">
      <c r="AE15250" s="71"/>
    </row>
    <row r="15251" spans="31:31" ht="15.75" x14ac:dyDescent="0.3">
      <c r="AE15251" s="71"/>
    </row>
    <row r="15252" spans="31:31" ht="15.75" x14ac:dyDescent="0.3">
      <c r="AE15252" s="71"/>
    </row>
    <row r="15253" spans="31:31" ht="15.75" x14ac:dyDescent="0.3">
      <c r="AE15253" s="71"/>
    </row>
    <row r="15254" spans="31:31" ht="15.75" x14ac:dyDescent="0.3">
      <c r="AE15254" s="71"/>
    </row>
    <row r="15255" spans="31:31" ht="15.75" x14ac:dyDescent="0.3">
      <c r="AE15255" s="71"/>
    </row>
    <row r="15256" spans="31:31" ht="15.75" x14ac:dyDescent="0.3">
      <c r="AE15256" s="71"/>
    </row>
    <row r="15257" spans="31:31" ht="15.75" x14ac:dyDescent="0.3">
      <c r="AE15257" s="71"/>
    </row>
    <row r="15258" spans="31:31" ht="15.75" x14ac:dyDescent="0.3">
      <c r="AE15258" s="71"/>
    </row>
    <row r="15259" spans="31:31" ht="15.75" x14ac:dyDescent="0.3">
      <c r="AE15259" s="71"/>
    </row>
    <row r="15260" spans="31:31" ht="15.75" x14ac:dyDescent="0.3">
      <c r="AE15260" s="71"/>
    </row>
    <row r="15261" spans="31:31" ht="15.75" x14ac:dyDescent="0.3">
      <c r="AE15261" s="71"/>
    </row>
    <row r="15262" spans="31:31" ht="15.75" x14ac:dyDescent="0.3">
      <c r="AE15262" s="71"/>
    </row>
    <row r="15263" spans="31:31" ht="15.75" x14ac:dyDescent="0.3">
      <c r="AE15263" s="71"/>
    </row>
    <row r="15264" spans="31:31" ht="15.75" x14ac:dyDescent="0.3">
      <c r="AE15264" s="71"/>
    </row>
    <row r="15265" spans="31:31" ht="15.75" x14ac:dyDescent="0.3">
      <c r="AE15265" s="71"/>
    </row>
    <row r="15266" spans="31:31" ht="15.75" x14ac:dyDescent="0.3">
      <c r="AE15266" s="71"/>
    </row>
    <row r="15267" spans="31:31" ht="15.75" x14ac:dyDescent="0.3">
      <c r="AE15267" s="71"/>
    </row>
    <row r="15268" spans="31:31" ht="15.75" x14ac:dyDescent="0.3">
      <c r="AE15268" s="71"/>
    </row>
    <row r="15269" spans="31:31" ht="15.75" x14ac:dyDescent="0.3">
      <c r="AE15269" s="71"/>
    </row>
    <row r="15270" spans="31:31" ht="15.75" x14ac:dyDescent="0.3">
      <c r="AE15270" s="71"/>
    </row>
    <row r="15271" spans="31:31" ht="15.75" x14ac:dyDescent="0.3">
      <c r="AE15271" s="71"/>
    </row>
    <row r="15272" spans="31:31" ht="15.75" x14ac:dyDescent="0.3">
      <c r="AE15272" s="71"/>
    </row>
    <row r="15273" spans="31:31" ht="15.75" x14ac:dyDescent="0.3">
      <c r="AE15273" s="71"/>
    </row>
    <row r="15274" spans="31:31" ht="15.75" x14ac:dyDescent="0.3">
      <c r="AE15274" s="71"/>
    </row>
    <row r="15275" spans="31:31" ht="15.75" x14ac:dyDescent="0.3">
      <c r="AE15275" s="71"/>
    </row>
    <row r="15276" spans="31:31" ht="15.75" x14ac:dyDescent="0.3">
      <c r="AE15276" s="71"/>
    </row>
    <row r="15277" spans="31:31" ht="15.75" x14ac:dyDescent="0.3">
      <c r="AE15277" s="71"/>
    </row>
    <row r="15278" spans="31:31" ht="15.75" x14ac:dyDescent="0.3">
      <c r="AE15278" s="71"/>
    </row>
    <row r="15279" spans="31:31" ht="15.75" x14ac:dyDescent="0.3">
      <c r="AE15279" s="71"/>
    </row>
    <row r="15280" spans="31:31" ht="15.75" x14ac:dyDescent="0.3">
      <c r="AE15280" s="71"/>
    </row>
    <row r="15281" spans="31:31" ht="15.75" x14ac:dyDescent="0.3">
      <c r="AE15281" s="71"/>
    </row>
    <row r="15282" spans="31:31" ht="15.75" x14ac:dyDescent="0.3">
      <c r="AE15282" s="71"/>
    </row>
    <row r="15283" spans="31:31" ht="15.75" x14ac:dyDescent="0.3">
      <c r="AE15283" s="71"/>
    </row>
    <row r="15284" spans="31:31" ht="15.75" x14ac:dyDescent="0.3">
      <c r="AE15284" s="71"/>
    </row>
    <row r="15285" spans="31:31" ht="15.75" x14ac:dyDescent="0.3">
      <c r="AE15285" s="71"/>
    </row>
    <row r="15286" spans="31:31" ht="15.75" x14ac:dyDescent="0.3">
      <c r="AE15286" s="71"/>
    </row>
    <row r="15287" spans="31:31" ht="15.75" x14ac:dyDescent="0.3">
      <c r="AE15287" s="71"/>
    </row>
    <row r="15288" spans="31:31" ht="15.75" x14ac:dyDescent="0.3">
      <c r="AE15288" s="71"/>
    </row>
    <row r="15289" spans="31:31" ht="15.75" x14ac:dyDescent="0.3">
      <c r="AE15289" s="71"/>
    </row>
    <row r="15290" spans="31:31" ht="15.75" x14ac:dyDescent="0.3">
      <c r="AE15290" s="71"/>
    </row>
    <row r="15291" spans="31:31" ht="15.75" x14ac:dyDescent="0.3">
      <c r="AE15291" s="71"/>
    </row>
    <row r="15292" spans="31:31" ht="15.75" x14ac:dyDescent="0.3">
      <c r="AE15292" s="71"/>
    </row>
    <row r="15293" spans="31:31" ht="15.75" x14ac:dyDescent="0.3">
      <c r="AE15293" s="71"/>
    </row>
    <row r="15294" spans="31:31" ht="15.75" x14ac:dyDescent="0.3">
      <c r="AE15294" s="71"/>
    </row>
    <row r="15295" spans="31:31" ht="15.75" x14ac:dyDescent="0.3">
      <c r="AE15295" s="71"/>
    </row>
    <row r="15296" spans="31:31" ht="15.75" x14ac:dyDescent="0.3">
      <c r="AE15296" s="71"/>
    </row>
    <row r="15297" spans="31:31" ht="15.75" x14ac:dyDescent="0.3">
      <c r="AE15297" s="71"/>
    </row>
    <row r="15298" spans="31:31" ht="15.75" x14ac:dyDescent="0.3">
      <c r="AE15298" s="71"/>
    </row>
    <row r="15299" spans="31:31" ht="15.75" x14ac:dyDescent="0.3">
      <c r="AE15299" s="71"/>
    </row>
    <row r="15300" spans="31:31" ht="15.75" x14ac:dyDescent="0.3">
      <c r="AE15300" s="71"/>
    </row>
    <row r="15301" spans="31:31" ht="15.75" x14ac:dyDescent="0.3">
      <c r="AE15301" s="71"/>
    </row>
    <row r="15302" spans="31:31" ht="15.75" x14ac:dyDescent="0.3">
      <c r="AE15302" s="71"/>
    </row>
    <row r="15303" spans="31:31" ht="15.75" x14ac:dyDescent="0.3">
      <c r="AE15303" s="71"/>
    </row>
    <row r="15304" spans="31:31" ht="15.75" x14ac:dyDescent="0.3">
      <c r="AE15304" s="71"/>
    </row>
    <row r="15305" spans="31:31" ht="15.75" x14ac:dyDescent="0.3">
      <c r="AE15305" s="71"/>
    </row>
    <row r="15306" spans="31:31" ht="15.75" x14ac:dyDescent="0.3">
      <c r="AE15306" s="71"/>
    </row>
    <row r="15307" spans="31:31" ht="15.75" x14ac:dyDescent="0.3">
      <c r="AE15307" s="71"/>
    </row>
    <row r="15308" spans="31:31" ht="15.75" x14ac:dyDescent="0.3">
      <c r="AE15308" s="71"/>
    </row>
    <row r="15309" spans="31:31" ht="15.75" x14ac:dyDescent="0.3">
      <c r="AE15309" s="71"/>
    </row>
    <row r="15310" spans="31:31" ht="15.75" x14ac:dyDescent="0.3">
      <c r="AE15310" s="71"/>
    </row>
    <row r="15311" spans="31:31" ht="15.75" x14ac:dyDescent="0.3">
      <c r="AE15311" s="71"/>
    </row>
    <row r="15312" spans="31:31" ht="15.75" x14ac:dyDescent="0.3">
      <c r="AE15312" s="71"/>
    </row>
    <row r="15313" spans="31:31" ht="15.75" x14ac:dyDescent="0.3">
      <c r="AE15313" s="71"/>
    </row>
    <row r="15314" spans="31:31" ht="15.75" x14ac:dyDescent="0.3">
      <c r="AE15314" s="71"/>
    </row>
    <row r="15315" spans="31:31" ht="15.75" x14ac:dyDescent="0.3">
      <c r="AE15315" s="71"/>
    </row>
    <row r="15316" spans="31:31" ht="15.75" x14ac:dyDescent="0.3">
      <c r="AE15316" s="71"/>
    </row>
    <row r="15317" spans="31:31" ht="15.75" x14ac:dyDescent="0.3">
      <c r="AE15317" s="71"/>
    </row>
    <row r="15318" spans="31:31" ht="15.75" x14ac:dyDescent="0.3">
      <c r="AE15318" s="71"/>
    </row>
    <row r="15319" spans="31:31" ht="15.75" x14ac:dyDescent="0.3">
      <c r="AE15319" s="71"/>
    </row>
    <row r="15320" spans="31:31" ht="15.75" x14ac:dyDescent="0.3">
      <c r="AE15320" s="71"/>
    </row>
    <row r="15321" spans="31:31" ht="15.75" x14ac:dyDescent="0.3">
      <c r="AE15321" s="71"/>
    </row>
    <row r="15322" spans="31:31" ht="15.75" x14ac:dyDescent="0.3">
      <c r="AE15322" s="71"/>
    </row>
    <row r="15323" spans="31:31" ht="15.75" x14ac:dyDescent="0.3">
      <c r="AE15323" s="71"/>
    </row>
    <row r="15324" spans="31:31" ht="15.75" x14ac:dyDescent="0.3">
      <c r="AE15324" s="71"/>
    </row>
    <row r="15325" spans="31:31" ht="15.75" x14ac:dyDescent="0.3">
      <c r="AE15325" s="71"/>
    </row>
    <row r="15326" spans="31:31" ht="15.75" x14ac:dyDescent="0.3">
      <c r="AE15326" s="71"/>
    </row>
    <row r="15327" spans="31:31" ht="15.75" x14ac:dyDescent="0.3">
      <c r="AE15327" s="71"/>
    </row>
    <row r="15328" spans="31:31" ht="15.75" x14ac:dyDescent="0.3">
      <c r="AE15328" s="71"/>
    </row>
    <row r="15329" spans="31:31" ht="15.75" x14ac:dyDescent="0.3">
      <c r="AE15329" s="71"/>
    </row>
    <row r="15330" spans="31:31" ht="15.75" x14ac:dyDescent="0.3">
      <c r="AE15330" s="71"/>
    </row>
    <row r="15331" spans="31:31" ht="15.75" x14ac:dyDescent="0.3">
      <c r="AE15331" s="71"/>
    </row>
    <row r="15332" spans="31:31" ht="15.75" x14ac:dyDescent="0.3">
      <c r="AE15332" s="71"/>
    </row>
    <row r="15333" spans="31:31" ht="15.75" x14ac:dyDescent="0.3">
      <c r="AE15333" s="71"/>
    </row>
    <row r="15334" spans="31:31" ht="15.75" x14ac:dyDescent="0.3">
      <c r="AE15334" s="71"/>
    </row>
    <row r="15335" spans="31:31" ht="15.75" x14ac:dyDescent="0.3">
      <c r="AE15335" s="71"/>
    </row>
    <row r="15336" spans="31:31" ht="15.75" x14ac:dyDescent="0.3">
      <c r="AE15336" s="71"/>
    </row>
    <row r="15337" spans="31:31" ht="15.75" x14ac:dyDescent="0.3">
      <c r="AE15337" s="71"/>
    </row>
    <row r="15338" spans="31:31" ht="15.75" x14ac:dyDescent="0.3">
      <c r="AE15338" s="71"/>
    </row>
    <row r="15339" spans="31:31" ht="15.75" x14ac:dyDescent="0.3">
      <c r="AE15339" s="71"/>
    </row>
    <row r="15340" spans="31:31" ht="15.75" x14ac:dyDescent="0.3">
      <c r="AE15340" s="71"/>
    </row>
    <row r="15341" spans="31:31" ht="15.75" x14ac:dyDescent="0.3">
      <c r="AE15341" s="71"/>
    </row>
    <row r="15342" spans="31:31" ht="15.75" x14ac:dyDescent="0.3">
      <c r="AE15342" s="71"/>
    </row>
    <row r="15343" spans="31:31" ht="15.75" x14ac:dyDescent="0.3">
      <c r="AE15343" s="71"/>
    </row>
    <row r="15344" spans="31:31" ht="15.75" x14ac:dyDescent="0.3">
      <c r="AE15344" s="71"/>
    </row>
    <row r="15345" spans="31:31" ht="15.75" x14ac:dyDescent="0.3">
      <c r="AE15345" s="71"/>
    </row>
    <row r="15346" spans="31:31" ht="15.75" x14ac:dyDescent="0.3">
      <c r="AE15346" s="71"/>
    </row>
    <row r="15347" spans="31:31" ht="15.75" x14ac:dyDescent="0.3">
      <c r="AE15347" s="71"/>
    </row>
    <row r="15348" spans="31:31" ht="15.75" x14ac:dyDescent="0.3">
      <c r="AE15348" s="71"/>
    </row>
    <row r="15349" spans="31:31" ht="15.75" x14ac:dyDescent="0.3">
      <c r="AE15349" s="71"/>
    </row>
    <row r="15350" spans="31:31" ht="15.75" x14ac:dyDescent="0.3">
      <c r="AE15350" s="71"/>
    </row>
    <row r="15351" spans="31:31" ht="15.75" x14ac:dyDescent="0.3">
      <c r="AE15351" s="71"/>
    </row>
    <row r="15352" spans="31:31" ht="15.75" x14ac:dyDescent="0.3">
      <c r="AE15352" s="71"/>
    </row>
    <row r="15353" spans="31:31" ht="15.75" x14ac:dyDescent="0.3">
      <c r="AE15353" s="71"/>
    </row>
    <row r="15354" spans="31:31" ht="15.75" x14ac:dyDescent="0.3">
      <c r="AE15354" s="71"/>
    </row>
    <row r="15355" spans="31:31" ht="15.75" x14ac:dyDescent="0.3">
      <c r="AE15355" s="71"/>
    </row>
    <row r="15356" spans="31:31" ht="15.75" x14ac:dyDescent="0.3">
      <c r="AE15356" s="71"/>
    </row>
    <row r="15357" spans="31:31" ht="15.75" x14ac:dyDescent="0.3">
      <c r="AE15357" s="71"/>
    </row>
    <row r="15358" spans="31:31" ht="15.75" x14ac:dyDescent="0.3">
      <c r="AE15358" s="71"/>
    </row>
    <row r="15359" spans="31:31" ht="15.75" x14ac:dyDescent="0.3">
      <c r="AE15359" s="71"/>
    </row>
    <row r="15360" spans="31:31" ht="15.75" x14ac:dyDescent="0.3">
      <c r="AE15360" s="71"/>
    </row>
    <row r="15361" spans="31:31" ht="15.75" x14ac:dyDescent="0.3">
      <c r="AE15361" s="71"/>
    </row>
    <row r="15362" spans="31:31" ht="15.75" x14ac:dyDescent="0.3">
      <c r="AE15362" s="71"/>
    </row>
    <row r="15363" spans="31:31" ht="15.75" x14ac:dyDescent="0.3">
      <c r="AE15363" s="71"/>
    </row>
    <row r="15364" spans="31:31" ht="15.75" x14ac:dyDescent="0.3">
      <c r="AE15364" s="71"/>
    </row>
    <row r="15365" spans="31:31" ht="15.75" x14ac:dyDescent="0.3">
      <c r="AE15365" s="71"/>
    </row>
    <row r="15366" spans="31:31" ht="15.75" x14ac:dyDescent="0.3">
      <c r="AE15366" s="71"/>
    </row>
    <row r="15367" spans="31:31" ht="15.75" x14ac:dyDescent="0.3">
      <c r="AE15367" s="71"/>
    </row>
    <row r="15368" spans="31:31" ht="15.75" x14ac:dyDescent="0.3">
      <c r="AE15368" s="71"/>
    </row>
    <row r="15369" spans="31:31" ht="15.75" x14ac:dyDescent="0.3">
      <c r="AE15369" s="71"/>
    </row>
    <row r="15370" spans="31:31" ht="15.75" x14ac:dyDescent="0.3">
      <c r="AE15370" s="71"/>
    </row>
    <row r="15371" spans="31:31" ht="15.75" x14ac:dyDescent="0.3">
      <c r="AE15371" s="71"/>
    </row>
    <row r="15372" spans="31:31" ht="15.75" x14ac:dyDescent="0.3">
      <c r="AE15372" s="71"/>
    </row>
    <row r="15373" spans="31:31" ht="15.75" x14ac:dyDescent="0.3">
      <c r="AE15373" s="71"/>
    </row>
    <row r="15374" spans="31:31" ht="15.75" x14ac:dyDescent="0.3">
      <c r="AE15374" s="71"/>
    </row>
    <row r="15375" spans="31:31" ht="15.75" x14ac:dyDescent="0.3">
      <c r="AE15375" s="71"/>
    </row>
    <row r="15376" spans="31:31" ht="15.75" x14ac:dyDescent="0.3">
      <c r="AE15376" s="71"/>
    </row>
    <row r="15377" spans="31:31" ht="15.75" x14ac:dyDescent="0.3">
      <c r="AE15377" s="71"/>
    </row>
    <row r="15378" spans="31:31" ht="15.75" x14ac:dyDescent="0.3">
      <c r="AE15378" s="71"/>
    </row>
    <row r="15379" spans="31:31" ht="15.75" x14ac:dyDescent="0.3">
      <c r="AE15379" s="71"/>
    </row>
    <row r="15380" spans="31:31" ht="15.75" x14ac:dyDescent="0.3">
      <c r="AE15380" s="71"/>
    </row>
    <row r="15381" spans="31:31" ht="15.75" x14ac:dyDescent="0.3">
      <c r="AE15381" s="71"/>
    </row>
    <row r="15382" spans="31:31" ht="15.75" x14ac:dyDescent="0.3">
      <c r="AE15382" s="71"/>
    </row>
    <row r="15383" spans="31:31" ht="15.75" x14ac:dyDescent="0.3">
      <c r="AE15383" s="71"/>
    </row>
    <row r="15384" spans="31:31" ht="15.75" x14ac:dyDescent="0.3">
      <c r="AE15384" s="71"/>
    </row>
    <row r="15385" spans="31:31" ht="15.75" x14ac:dyDescent="0.3">
      <c r="AE15385" s="71"/>
    </row>
    <row r="15386" spans="31:31" ht="15.75" x14ac:dyDescent="0.3">
      <c r="AE15386" s="71"/>
    </row>
    <row r="15387" spans="31:31" ht="15.75" x14ac:dyDescent="0.3">
      <c r="AE15387" s="71"/>
    </row>
    <row r="15388" spans="31:31" ht="15.75" x14ac:dyDescent="0.3">
      <c r="AE15388" s="71"/>
    </row>
    <row r="15389" spans="31:31" ht="15.75" x14ac:dyDescent="0.3">
      <c r="AE15389" s="71"/>
    </row>
    <row r="15390" spans="31:31" ht="15.75" x14ac:dyDescent="0.3">
      <c r="AE15390" s="71"/>
    </row>
    <row r="15391" spans="31:31" ht="15.75" x14ac:dyDescent="0.3">
      <c r="AE15391" s="71"/>
    </row>
    <row r="15392" spans="31:31" ht="15.75" x14ac:dyDescent="0.3">
      <c r="AE15392" s="71"/>
    </row>
    <row r="15393" spans="31:31" ht="15.75" x14ac:dyDescent="0.3">
      <c r="AE15393" s="71"/>
    </row>
    <row r="15394" spans="31:31" ht="15.75" x14ac:dyDescent="0.3">
      <c r="AE15394" s="71"/>
    </row>
    <row r="15395" spans="31:31" ht="15.75" x14ac:dyDescent="0.3">
      <c r="AE15395" s="71"/>
    </row>
    <row r="15396" spans="31:31" ht="15.75" x14ac:dyDescent="0.3">
      <c r="AE15396" s="71"/>
    </row>
    <row r="15397" spans="31:31" ht="15.75" x14ac:dyDescent="0.3">
      <c r="AE15397" s="71"/>
    </row>
    <row r="15398" spans="31:31" ht="15.75" x14ac:dyDescent="0.3">
      <c r="AE15398" s="71"/>
    </row>
    <row r="15399" spans="31:31" ht="15.75" x14ac:dyDescent="0.3">
      <c r="AE15399" s="71"/>
    </row>
    <row r="15400" spans="31:31" ht="15.75" x14ac:dyDescent="0.3">
      <c r="AE15400" s="71"/>
    </row>
    <row r="15401" spans="31:31" ht="15.75" x14ac:dyDescent="0.3">
      <c r="AE15401" s="71"/>
    </row>
    <row r="15402" spans="31:31" ht="15.75" x14ac:dyDescent="0.3">
      <c r="AE15402" s="71"/>
    </row>
    <row r="15403" spans="31:31" ht="15.75" x14ac:dyDescent="0.3">
      <c r="AE15403" s="71"/>
    </row>
    <row r="15404" spans="31:31" ht="15.75" x14ac:dyDescent="0.3">
      <c r="AE15404" s="71"/>
    </row>
    <row r="15405" spans="31:31" ht="15.75" x14ac:dyDescent="0.3">
      <c r="AE15405" s="71"/>
    </row>
    <row r="15406" spans="31:31" ht="15.75" x14ac:dyDescent="0.3">
      <c r="AE15406" s="71"/>
    </row>
    <row r="15407" spans="31:31" ht="15.75" x14ac:dyDescent="0.3">
      <c r="AE15407" s="71"/>
    </row>
    <row r="15408" spans="31:31" ht="15.75" x14ac:dyDescent="0.3">
      <c r="AE15408" s="71"/>
    </row>
    <row r="15409" spans="31:31" ht="15.75" x14ac:dyDescent="0.3">
      <c r="AE15409" s="71"/>
    </row>
    <row r="15410" spans="31:31" ht="15.75" x14ac:dyDescent="0.3">
      <c r="AE15410" s="71"/>
    </row>
    <row r="15411" spans="31:31" ht="15.75" x14ac:dyDescent="0.3">
      <c r="AE15411" s="71"/>
    </row>
    <row r="15412" spans="31:31" ht="15.75" x14ac:dyDescent="0.3">
      <c r="AE15412" s="71"/>
    </row>
    <row r="15413" spans="31:31" ht="15.75" x14ac:dyDescent="0.3">
      <c r="AE15413" s="71"/>
    </row>
    <row r="15414" spans="31:31" ht="15.75" x14ac:dyDescent="0.3">
      <c r="AE15414" s="71"/>
    </row>
    <row r="15415" spans="31:31" ht="15.75" x14ac:dyDescent="0.3">
      <c r="AE15415" s="71"/>
    </row>
    <row r="15416" spans="31:31" ht="15.75" x14ac:dyDescent="0.3">
      <c r="AE15416" s="71"/>
    </row>
    <row r="15417" spans="31:31" ht="15.75" x14ac:dyDescent="0.3">
      <c r="AE15417" s="71"/>
    </row>
    <row r="15418" spans="31:31" ht="15.75" x14ac:dyDescent="0.3">
      <c r="AE15418" s="71"/>
    </row>
    <row r="15419" spans="31:31" ht="15.75" x14ac:dyDescent="0.3">
      <c r="AE15419" s="71"/>
    </row>
    <row r="15420" spans="31:31" ht="15.75" x14ac:dyDescent="0.3">
      <c r="AE15420" s="71"/>
    </row>
    <row r="15421" spans="31:31" ht="15.75" x14ac:dyDescent="0.3">
      <c r="AE15421" s="71"/>
    </row>
    <row r="15422" spans="31:31" ht="15.75" x14ac:dyDescent="0.3">
      <c r="AE15422" s="71"/>
    </row>
    <row r="15423" spans="31:31" ht="15.75" x14ac:dyDescent="0.3">
      <c r="AE15423" s="71"/>
    </row>
    <row r="15424" spans="31:31" ht="15.75" x14ac:dyDescent="0.3">
      <c r="AE15424" s="71"/>
    </row>
    <row r="15425" spans="31:31" ht="15.75" x14ac:dyDescent="0.3">
      <c r="AE15425" s="71"/>
    </row>
    <row r="15426" spans="31:31" ht="15.75" x14ac:dyDescent="0.3">
      <c r="AE15426" s="71"/>
    </row>
    <row r="15427" spans="31:31" ht="15.75" x14ac:dyDescent="0.3">
      <c r="AE15427" s="71"/>
    </row>
    <row r="15428" spans="31:31" ht="15.75" x14ac:dyDescent="0.3">
      <c r="AE15428" s="71"/>
    </row>
    <row r="15429" spans="31:31" ht="15.75" x14ac:dyDescent="0.3">
      <c r="AE15429" s="71"/>
    </row>
    <row r="15430" spans="31:31" ht="15.75" x14ac:dyDescent="0.3">
      <c r="AE15430" s="71"/>
    </row>
    <row r="15431" spans="31:31" ht="15.75" x14ac:dyDescent="0.3">
      <c r="AE15431" s="71"/>
    </row>
    <row r="15432" spans="31:31" ht="15.75" x14ac:dyDescent="0.3">
      <c r="AE15432" s="71"/>
    </row>
    <row r="15433" spans="31:31" ht="15.75" x14ac:dyDescent="0.3">
      <c r="AE15433" s="71"/>
    </row>
    <row r="15434" spans="31:31" ht="15.75" x14ac:dyDescent="0.3">
      <c r="AE15434" s="71"/>
    </row>
    <row r="15435" spans="31:31" ht="15.75" x14ac:dyDescent="0.3">
      <c r="AE15435" s="71"/>
    </row>
    <row r="15436" spans="31:31" ht="15.75" x14ac:dyDescent="0.3">
      <c r="AE15436" s="71"/>
    </row>
    <row r="15437" spans="31:31" ht="15.75" x14ac:dyDescent="0.3">
      <c r="AE15437" s="71"/>
    </row>
    <row r="15438" spans="31:31" ht="15.75" x14ac:dyDescent="0.3">
      <c r="AE15438" s="71"/>
    </row>
    <row r="15439" spans="31:31" ht="15.75" x14ac:dyDescent="0.3">
      <c r="AE15439" s="71"/>
    </row>
    <row r="15440" spans="31:31" ht="15.75" x14ac:dyDescent="0.3">
      <c r="AE15440" s="71"/>
    </row>
    <row r="15441" spans="31:31" ht="15.75" x14ac:dyDescent="0.3">
      <c r="AE15441" s="71"/>
    </row>
    <row r="15442" spans="31:31" ht="15.75" x14ac:dyDescent="0.3">
      <c r="AE15442" s="71"/>
    </row>
    <row r="15443" spans="31:31" ht="15.75" x14ac:dyDescent="0.3">
      <c r="AE15443" s="71"/>
    </row>
    <row r="15444" spans="31:31" ht="15.75" x14ac:dyDescent="0.3">
      <c r="AE15444" s="71"/>
    </row>
    <row r="15445" spans="31:31" ht="15.75" x14ac:dyDescent="0.3">
      <c r="AE15445" s="71"/>
    </row>
    <row r="15446" spans="31:31" ht="15.75" x14ac:dyDescent="0.3">
      <c r="AE15446" s="71"/>
    </row>
    <row r="15447" spans="31:31" ht="15.75" x14ac:dyDescent="0.3">
      <c r="AE15447" s="71"/>
    </row>
    <row r="15448" spans="31:31" ht="15.75" x14ac:dyDescent="0.3">
      <c r="AE15448" s="71"/>
    </row>
    <row r="15449" spans="31:31" ht="15.75" x14ac:dyDescent="0.3">
      <c r="AE15449" s="71"/>
    </row>
    <row r="15450" spans="31:31" ht="15.75" x14ac:dyDescent="0.3">
      <c r="AE15450" s="71"/>
    </row>
    <row r="15451" spans="31:31" ht="15.75" x14ac:dyDescent="0.3">
      <c r="AE15451" s="71"/>
    </row>
    <row r="15452" spans="31:31" ht="15.75" x14ac:dyDescent="0.3">
      <c r="AE15452" s="71"/>
    </row>
    <row r="15453" spans="31:31" ht="15.75" x14ac:dyDescent="0.3">
      <c r="AE15453" s="71"/>
    </row>
    <row r="15454" spans="31:31" ht="15.75" x14ac:dyDescent="0.3">
      <c r="AE15454" s="71"/>
    </row>
    <row r="15455" spans="31:31" ht="15.75" x14ac:dyDescent="0.3">
      <c r="AE15455" s="71"/>
    </row>
    <row r="15456" spans="31:31" ht="15.75" x14ac:dyDescent="0.3">
      <c r="AE15456" s="71"/>
    </row>
    <row r="15457" spans="31:31" ht="15.75" x14ac:dyDescent="0.3">
      <c r="AE15457" s="71"/>
    </row>
    <row r="15458" spans="31:31" ht="15.75" x14ac:dyDescent="0.3">
      <c r="AE15458" s="71"/>
    </row>
    <row r="15459" spans="31:31" ht="15.75" x14ac:dyDescent="0.3">
      <c r="AE15459" s="71"/>
    </row>
    <row r="15460" spans="31:31" ht="15.75" x14ac:dyDescent="0.3">
      <c r="AE15460" s="71"/>
    </row>
    <row r="15461" spans="31:31" ht="15.75" x14ac:dyDescent="0.3">
      <c r="AE15461" s="71"/>
    </row>
    <row r="15462" spans="31:31" ht="15.75" x14ac:dyDescent="0.3">
      <c r="AE15462" s="71"/>
    </row>
    <row r="15463" spans="31:31" ht="15.75" x14ac:dyDescent="0.3">
      <c r="AE15463" s="71"/>
    </row>
    <row r="15464" spans="31:31" ht="15.75" x14ac:dyDescent="0.3">
      <c r="AE15464" s="71"/>
    </row>
    <row r="15465" spans="31:31" ht="15.75" x14ac:dyDescent="0.3">
      <c r="AE15465" s="71"/>
    </row>
    <row r="15466" spans="31:31" ht="15.75" x14ac:dyDescent="0.3">
      <c r="AE15466" s="71"/>
    </row>
    <row r="15467" spans="31:31" ht="15.75" x14ac:dyDescent="0.3">
      <c r="AE15467" s="71"/>
    </row>
    <row r="15468" spans="31:31" ht="15.75" x14ac:dyDescent="0.3">
      <c r="AE15468" s="71"/>
    </row>
    <row r="15469" spans="31:31" ht="15.75" x14ac:dyDescent="0.3">
      <c r="AE15469" s="71"/>
    </row>
    <row r="15470" spans="31:31" ht="15.75" x14ac:dyDescent="0.3">
      <c r="AE15470" s="71"/>
    </row>
    <row r="15471" spans="31:31" ht="15.75" x14ac:dyDescent="0.3">
      <c r="AE15471" s="71"/>
    </row>
    <row r="15472" spans="31:31" ht="15.75" x14ac:dyDescent="0.3">
      <c r="AE15472" s="71"/>
    </row>
    <row r="15473" spans="31:31" ht="15.75" x14ac:dyDescent="0.3">
      <c r="AE15473" s="71"/>
    </row>
    <row r="15474" spans="31:31" ht="15.75" x14ac:dyDescent="0.3">
      <c r="AE15474" s="71"/>
    </row>
    <row r="15475" spans="31:31" ht="15.75" x14ac:dyDescent="0.3">
      <c r="AE15475" s="71"/>
    </row>
    <row r="15476" spans="31:31" ht="15.75" x14ac:dyDescent="0.3">
      <c r="AE15476" s="71"/>
    </row>
    <row r="15477" spans="31:31" ht="15.75" x14ac:dyDescent="0.3">
      <c r="AE15477" s="71"/>
    </row>
    <row r="15478" spans="31:31" ht="15.75" x14ac:dyDescent="0.3">
      <c r="AE15478" s="71"/>
    </row>
    <row r="15479" spans="31:31" ht="15.75" x14ac:dyDescent="0.3">
      <c r="AE15479" s="71"/>
    </row>
    <row r="15480" spans="31:31" ht="15.75" x14ac:dyDescent="0.3">
      <c r="AE15480" s="71"/>
    </row>
    <row r="15481" spans="31:31" ht="15.75" x14ac:dyDescent="0.3">
      <c r="AE15481" s="71"/>
    </row>
    <row r="15482" spans="31:31" ht="15.75" x14ac:dyDescent="0.3">
      <c r="AE15482" s="71"/>
    </row>
    <row r="15483" spans="31:31" ht="15.75" x14ac:dyDescent="0.3">
      <c r="AE15483" s="71"/>
    </row>
    <row r="15484" spans="31:31" ht="15.75" x14ac:dyDescent="0.3">
      <c r="AE15484" s="71"/>
    </row>
    <row r="15485" spans="31:31" ht="15.75" x14ac:dyDescent="0.3">
      <c r="AE15485" s="71"/>
    </row>
    <row r="15486" spans="31:31" ht="15.75" x14ac:dyDescent="0.3">
      <c r="AE15486" s="71"/>
    </row>
    <row r="15487" spans="31:31" ht="15.75" x14ac:dyDescent="0.3">
      <c r="AE15487" s="71"/>
    </row>
    <row r="15488" spans="31:31" ht="15.75" x14ac:dyDescent="0.3">
      <c r="AE15488" s="71"/>
    </row>
    <row r="15489" spans="31:31" ht="15.75" x14ac:dyDescent="0.3">
      <c r="AE15489" s="71"/>
    </row>
    <row r="15490" spans="31:31" ht="15.75" x14ac:dyDescent="0.3">
      <c r="AE15490" s="71"/>
    </row>
    <row r="15491" spans="31:31" ht="15.75" x14ac:dyDescent="0.3">
      <c r="AE15491" s="71"/>
    </row>
    <row r="15492" spans="31:31" ht="15.75" x14ac:dyDescent="0.3">
      <c r="AE15492" s="71"/>
    </row>
    <row r="15493" spans="31:31" ht="15.75" x14ac:dyDescent="0.3">
      <c r="AE15493" s="71"/>
    </row>
    <row r="15494" spans="31:31" ht="15.75" x14ac:dyDescent="0.3">
      <c r="AE15494" s="71"/>
    </row>
    <row r="15495" spans="31:31" ht="15.75" x14ac:dyDescent="0.3">
      <c r="AE15495" s="71"/>
    </row>
    <row r="15496" spans="31:31" ht="15.75" x14ac:dyDescent="0.3">
      <c r="AE15496" s="71"/>
    </row>
    <row r="15497" spans="31:31" ht="15.75" x14ac:dyDescent="0.3">
      <c r="AE15497" s="71"/>
    </row>
    <row r="15498" spans="31:31" ht="15.75" x14ac:dyDescent="0.3">
      <c r="AE15498" s="71"/>
    </row>
    <row r="15499" spans="31:31" ht="15.75" x14ac:dyDescent="0.3">
      <c r="AE15499" s="71"/>
    </row>
    <row r="15500" spans="31:31" ht="15.75" x14ac:dyDescent="0.3">
      <c r="AE15500" s="71"/>
    </row>
    <row r="15501" spans="31:31" ht="15.75" x14ac:dyDescent="0.3">
      <c r="AE15501" s="71"/>
    </row>
    <row r="15502" spans="31:31" ht="15.75" x14ac:dyDescent="0.3">
      <c r="AE15502" s="71"/>
    </row>
    <row r="15503" spans="31:31" ht="15.75" x14ac:dyDescent="0.3">
      <c r="AE15503" s="71"/>
    </row>
    <row r="15504" spans="31:31" ht="15.75" x14ac:dyDescent="0.3">
      <c r="AE15504" s="71"/>
    </row>
    <row r="15505" spans="31:31" ht="15.75" x14ac:dyDescent="0.3">
      <c r="AE15505" s="71"/>
    </row>
    <row r="15506" spans="31:31" ht="15.75" x14ac:dyDescent="0.3">
      <c r="AE15506" s="71"/>
    </row>
    <row r="15507" spans="31:31" ht="15.75" x14ac:dyDescent="0.3">
      <c r="AE15507" s="71"/>
    </row>
    <row r="15508" spans="31:31" ht="15.75" x14ac:dyDescent="0.3">
      <c r="AE15508" s="71"/>
    </row>
    <row r="15509" spans="31:31" ht="15.75" x14ac:dyDescent="0.3">
      <c r="AE15509" s="71"/>
    </row>
    <row r="15510" spans="31:31" ht="15.75" x14ac:dyDescent="0.3">
      <c r="AE15510" s="71"/>
    </row>
    <row r="15511" spans="31:31" ht="15.75" x14ac:dyDescent="0.3">
      <c r="AE15511" s="71"/>
    </row>
    <row r="15512" spans="31:31" ht="15.75" x14ac:dyDescent="0.3">
      <c r="AE15512" s="71"/>
    </row>
    <row r="15513" spans="31:31" ht="15.75" x14ac:dyDescent="0.3">
      <c r="AE15513" s="71"/>
    </row>
    <row r="15514" spans="31:31" ht="15.75" x14ac:dyDescent="0.3">
      <c r="AE15514" s="71"/>
    </row>
    <row r="15515" spans="31:31" ht="15.75" x14ac:dyDescent="0.3">
      <c r="AE15515" s="71"/>
    </row>
    <row r="15516" spans="31:31" ht="15.75" x14ac:dyDescent="0.3">
      <c r="AE15516" s="71"/>
    </row>
    <row r="15517" spans="31:31" ht="15.75" x14ac:dyDescent="0.3">
      <c r="AE15517" s="71"/>
    </row>
    <row r="15518" spans="31:31" ht="15.75" x14ac:dyDescent="0.3">
      <c r="AE15518" s="71"/>
    </row>
    <row r="15519" spans="31:31" ht="15.75" x14ac:dyDescent="0.3">
      <c r="AE15519" s="71"/>
    </row>
    <row r="15520" spans="31:31" ht="15.75" x14ac:dyDescent="0.3">
      <c r="AE15520" s="71"/>
    </row>
    <row r="15521" spans="31:31" ht="15.75" x14ac:dyDescent="0.3">
      <c r="AE15521" s="71"/>
    </row>
    <row r="15522" spans="31:31" ht="15.75" x14ac:dyDescent="0.3">
      <c r="AE15522" s="71"/>
    </row>
    <row r="15523" spans="31:31" ht="15.75" x14ac:dyDescent="0.3">
      <c r="AE15523" s="71"/>
    </row>
    <row r="15524" spans="31:31" ht="15.75" x14ac:dyDescent="0.3">
      <c r="AE15524" s="71"/>
    </row>
    <row r="15525" spans="31:31" ht="15.75" x14ac:dyDescent="0.3">
      <c r="AE15525" s="71"/>
    </row>
    <row r="15526" spans="31:31" ht="15.75" x14ac:dyDescent="0.3">
      <c r="AE15526" s="71"/>
    </row>
    <row r="15527" spans="31:31" ht="15.75" x14ac:dyDescent="0.3">
      <c r="AE15527" s="71"/>
    </row>
    <row r="15528" spans="31:31" ht="15.75" x14ac:dyDescent="0.3">
      <c r="AE15528" s="71"/>
    </row>
    <row r="15529" spans="31:31" ht="15.75" x14ac:dyDescent="0.3">
      <c r="AE15529" s="71"/>
    </row>
    <row r="15530" spans="31:31" ht="15.75" x14ac:dyDescent="0.3">
      <c r="AE15530" s="71"/>
    </row>
    <row r="15531" spans="31:31" ht="15.75" x14ac:dyDescent="0.3">
      <c r="AE15531" s="71"/>
    </row>
    <row r="15532" spans="31:31" ht="15.75" x14ac:dyDescent="0.3">
      <c r="AE15532" s="71"/>
    </row>
    <row r="15533" spans="31:31" ht="15.75" x14ac:dyDescent="0.3">
      <c r="AE15533" s="71"/>
    </row>
    <row r="15534" spans="31:31" ht="15.75" x14ac:dyDescent="0.3">
      <c r="AE15534" s="71"/>
    </row>
    <row r="15535" spans="31:31" ht="15.75" x14ac:dyDescent="0.3">
      <c r="AE15535" s="71"/>
    </row>
    <row r="15536" spans="31:31" ht="15.75" x14ac:dyDescent="0.3">
      <c r="AE15536" s="71"/>
    </row>
    <row r="15537" spans="31:31" ht="15.75" x14ac:dyDescent="0.3">
      <c r="AE15537" s="71"/>
    </row>
    <row r="15538" spans="31:31" ht="15.75" x14ac:dyDescent="0.3">
      <c r="AE15538" s="71"/>
    </row>
    <row r="15539" spans="31:31" ht="15.75" x14ac:dyDescent="0.3">
      <c r="AE15539" s="71"/>
    </row>
    <row r="15540" spans="31:31" ht="15.75" x14ac:dyDescent="0.3">
      <c r="AE15540" s="71"/>
    </row>
    <row r="15541" spans="31:31" ht="15.75" x14ac:dyDescent="0.3">
      <c r="AE15541" s="71"/>
    </row>
    <row r="15542" spans="31:31" ht="15.75" x14ac:dyDescent="0.3">
      <c r="AE15542" s="71"/>
    </row>
    <row r="15543" spans="31:31" ht="15.75" x14ac:dyDescent="0.3">
      <c r="AE15543" s="71"/>
    </row>
    <row r="15544" spans="31:31" ht="15.75" x14ac:dyDescent="0.3">
      <c r="AE15544" s="71"/>
    </row>
    <row r="15545" spans="31:31" ht="15.75" x14ac:dyDescent="0.3">
      <c r="AE15545" s="71"/>
    </row>
    <row r="15546" spans="31:31" ht="15.75" x14ac:dyDescent="0.3">
      <c r="AE15546" s="71"/>
    </row>
    <row r="15547" spans="31:31" ht="15.75" x14ac:dyDescent="0.3">
      <c r="AE15547" s="71"/>
    </row>
    <row r="15548" spans="31:31" ht="15.75" x14ac:dyDescent="0.3">
      <c r="AE15548" s="71"/>
    </row>
    <row r="15549" spans="31:31" ht="15.75" x14ac:dyDescent="0.3">
      <c r="AE15549" s="71"/>
    </row>
    <row r="15550" spans="31:31" ht="15.75" x14ac:dyDescent="0.3">
      <c r="AE15550" s="71"/>
    </row>
    <row r="15551" spans="31:31" ht="15.75" x14ac:dyDescent="0.3">
      <c r="AE15551" s="71"/>
    </row>
    <row r="15552" spans="31:31" ht="15.75" x14ac:dyDescent="0.3">
      <c r="AE15552" s="71"/>
    </row>
    <row r="15553" spans="31:31" ht="15.75" x14ac:dyDescent="0.3">
      <c r="AE15553" s="71"/>
    </row>
    <row r="15554" spans="31:31" ht="15.75" x14ac:dyDescent="0.3">
      <c r="AE15554" s="71"/>
    </row>
    <row r="15555" spans="31:31" ht="15.75" x14ac:dyDescent="0.3">
      <c r="AE15555" s="71"/>
    </row>
    <row r="15556" spans="31:31" ht="15.75" x14ac:dyDescent="0.3">
      <c r="AE15556" s="71"/>
    </row>
    <row r="15557" spans="31:31" ht="15.75" x14ac:dyDescent="0.3">
      <c r="AE15557" s="71"/>
    </row>
    <row r="15558" spans="31:31" ht="15.75" x14ac:dyDescent="0.3">
      <c r="AE15558" s="71"/>
    </row>
    <row r="15559" spans="31:31" ht="15.75" x14ac:dyDescent="0.3">
      <c r="AE15559" s="71"/>
    </row>
    <row r="15560" spans="31:31" ht="15.75" x14ac:dyDescent="0.3">
      <c r="AE15560" s="71"/>
    </row>
    <row r="15561" spans="31:31" ht="15.75" x14ac:dyDescent="0.3">
      <c r="AE15561" s="71"/>
    </row>
    <row r="15562" spans="31:31" ht="15.75" x14ac:dyDescent="0.3">
      <c r="AE15562" s="71"/>
    </row>
    <row r="15563" spans="31:31" ht="15.75" x14ac:dyDescent="0.3">
      <c r="AE15563" s="71"/>
    </row>
    <row r="15564" spans="31:31" ht="15.75" x14ac:dyDescent="0.3">
      <c r="AE15564" s="71"/>
    </row>
    <row r="15565" spans="31:31" ht="15.75" x14ac:dyDescent="0.3">
      <c r="AE15565" s="71"/>
    </row>
    <row r="15566" spans="31:31" ht="15.75" x14ac:dyDescent="0.3">
      <c r="AE15566" s="71"/>
    </row>
    <row r="15567" spans="31:31" ht="15.75" x14ac:dyDescent="0.3">
      <c r="AE15567" s="71"/>
    </row>
    <row r="15568" spans="31:31" ht="15.75" x14ac:dyDescent="0.3">
      <c r="AE15568" s="71"/>
    </row>
    <row r="15569" spans="31:31" ht="15.75" x14ac:dyDescent="0.3">
      <c r="AE15569" s="71"/>
    </row>
    <row r="15570" spans="31:31" ht="15.75" x14ac:dyDescent="0.3">
      <c r="AE15570" s="71"/>
    </row>
    <row r="15571" spans="31:31" ht="15.75" x14ac:dyDescent="0.3">
      <c r="AE15571" s="71"/>
    </row>
    <row r="15572" spans="31:31" ht="15.75" x14ac:dyDescent="0.3">
      <c r="AE15572" s="71"/>
    </row>
    <row r="15573" spans="31:31" ht="15.75" x14ac:dyDescent="0.3">
      <c r="AE15573" s="71"/>
    </row>
    <row r="15574" spans="31:31" ht="15.75" x14ac:dyDescent="0.3">
      <c r="AE15574" s="71"/>
    </row>
    <row r="15575" spans="31:31" ht="15.75" x14ac:dyDescent="0.3">
      <c r="AE15575" s="71"/>
    </row>
    <row r="15576" spans="31:31" ht="15.75" x14ac:dyDescent="0.3">
      <c r="AE15576" s="71"/>
    </row>
    <row r="15577" spans="31:31" ht="15.75" x14ac:dyDescent="0.3">
      <c r="AE15577" s="71"/>
    </row>
    <row r="15578" spans="31:31" ht="15.75" x14ac:dyDescent="0.3">
      <c r="AE15578" s="71"/>
    </row>
    <row r="15579" spans="31:31" ht="15.75" x14ac:dyDescent="0.3">
      <c r="AE15579" s="71"/>
    </row>
    <row r="15580" spans="31:31" ht="15.75" x14ac:dyDescent="0.3">
      <c r="AE15580" s="71"/>
    </row>
    <row r="15581" spans="31:31" ht="15.75" x14ac:dyDescent="0.3">
      <c r="AE15581" s="71"/>
    </row>
    <row r="15582" spans="31:31" ht="15.75" x14ac:dyDescent="0.3">
      <c r="AE15582" s="71"/>
    </row>
    <row r="15583" spans="31:31" ht="15.75" x14ac:dyDescent="0.3">
      <c r="AE15583" s="71"/>
    </row>
    <row r="15584" spans="31:31" ht="15.75" x14ac:dyDescent="0.3">
      <c r="AE15584" s="71"/>
    </row>
    <row r="15585" spans="31:31" ht="15.75" x14ac:dyDescent="0.3">
      <c r="AE15585" s="71"/>
    </row>
    <row r="15586" spans="31:31" ht="15.75" x14ac:dyDescent="0.3">
      <c r="AE15586" s="71"/>
    </row>
    <row r="15587" spans="31:31" ht="15.75" x14ac:dyDescent="0.3">
      <c r="AE15587" s="71"/>
    </row>
    <row r="15588" spans="31:31" ht="15.75" x14ac:dyDescent="0.3">
      <c r="AE15588" s="71"/>
    </row>
    <row r="15589" spans="31:31" ht="15.75" x14ac:dyDescent="0.3">
      <c r="AE15589" s="71"/>
    </row>
    <row r="15590" spans="31:31" ht="15.75" x14ac:dyDescent="0.3">
      <c r="AE15590" s="71"/>
    </row>
    <row r="15591" spans="31:31" ht="15.75" x14ac:dyDescent="0.3">
      <c r="AE15591" s="71"/>
    </row>
    <row r="15592" spans="31:31" ht="15.75" x14ac:dyDescent="0.3">
      <c r="AE15592" s="71"/>
    </row>
    <row r="15593" spans="31:31" ht="15.75" x14ac:dyDescent="0.3">
      <c r="AE15593" s="71"/>
    </row>
    <row r="15594" spans="31:31" ht="15.75" x14ac:dyDescent="0.3">
      <c r="AE15594" s="71"/>
    </row>
    <row r="15595" spans="31:31" ht="15.75" x14ac:dyDescent="0.3">
      <c r="AE15595" s="71"/>
    </row>
    <row r="15596" spans="31:31" ht="15.75" x14ac:dyDescent="0.3">
      <c r="AE15596" s="71"/>
    </row>
    <row r="15597" spans="31:31" ht="15.75" x14ac:dyDescent="0.3">
      <c r="AE15597" s="71"/>
    </row>
    <row r="15598" spans="31:31" ht="15.75" x14ac:dyDescent="0.3">
      <c r="AE15598" s="71"/>
    </row>
    <row r="15599" spans="31:31" ht="15.75" x14ac:dyDescent="0.3">
      <c r="AE15599" s="71"/>
    </row>
    <row r="15600" spans="31:31" ht="15.75" x14ac:dyDescent="0.3">
      <c r="AE15600" s="71"/>
    </row>
    <row r="15601" spans="31:31" ht="15.75" x14ac:dyDescent="0.3">
      <c r="AE15601" s="71"/>
    </row>
    <row r="15602" spans="31:31" ht="15.75" x14ac:dyDescent="0.3">
      <c r="AE15602" s="71"/>
    </row>
    <row r="15603" spans="31:31" ht="15.75" x14ac:dyDescent="0.3">
      <c r="AE15603" s="71"/>
    </row>
    <row r="15604" spans="31:31" ht="15.75" x14ac:dyDescent="0.3">
      <c r="AE15604" s="71"/>
    </row>
    <row r="15605" spans="31:31" ht="15.75" x14ac:dyDescent="0.3">
      <c r="AE15605" s="71"/>
    </row>
    <row r="15606" spans="31:31" ht="15.75" x14ac:dyDescent="0.3">
      <c r="AE15606" s="71"/>
    </row>
    <row r="15607" spans="31:31" ht="15.75" x14ac:dyDescent="0.3">
      <c r="AE15607" s="71"/>
    </row>
    <row r="15608" spans="31:31" ht="15.75" x14ac:dyDescent="0.3">
      <c r="AE15608" s="71"/>
    </row>
    <row r="15609" spans="31:31" ht="15.75" x14ac:dyDescent="0.3">
      <c r="AE15609" s="71"/>
    </row>
    <row r="15610" spans="31:31" ht="15.75" x14ac:dyDescent="0.3">
      <c r="AE15610" s="71"/>
    </row>
    <row r="15611" spans="31:31" ht="15.75" x14ac:dyDescent="0.3">
      <c r="AE15611" s="71"/>
    </row>
    <row r="15612" spans="31:31" ht="15.75" x14ac:dyDescent="0.3">
      <c r="AE15612" s="71"/>
    </row>
    <row r="15613" spans="31:31" ht="15.75" x14ac:dyDescent="0.3">
      <c r="AE15613" s="71"/>
    </row>
    <row r="15614" spans="31:31" ht="15.75" x14ac:dyDescent="0.3">
      <c r="AE15614" s="71"/>
    </row>
    <row r="15615" spans="31:31" ht="15.75" x14ac:dyDescent="0.3">
      <c r="AE15615" s="71"/>
    </row>
    <row r="15616" spans="31:31" ht="15.75" x14ac:dyDescent="0.3">
      <c r="AE15616" s="71"/>
    </row>
    <row r="15617" spans="31:31" ht="15.75" x14ac:dyDescent="0.3">
      <c r="AE15617" s="71"/>
    </row>
    <row r="15618" spans="31:31" ht="15.75" x14ac:dyDescent="0.3">
      <c r="AE15618" s="71"/>
    </row>
    <row r="15619" spans="31:31" ht="15.75" x14ac:dyDescent="0.3">
      <c r="AE15619" s="71"/>
    </row>
    <row r="15620" spans="31:31" ht="15.75" x14ac:dyDescent="0.3">
      <c r="AE15620" s="71"/>
    </row>
    <row r="15621" spans="31:31" ht="15.75" x14ac:dyDescent="0.3">
      <c r="AE15621" s="71"/>
    </row>
    <row r="15622" spans="31:31" ht="15.75" x14ac:dyDescent="0.3">
      <c r="AE15622" s="71"/>
    </row>
    <row r="15623" spans="31:31" ht="15.75" x14ac:dyDescent="0.3">
      <c r="AE15623" s="71"/>
    </row>
    <row r="15624" spans="31:31" ht="15.75" x14ac:dyDescent="0.3">
      <c r="AE15624" s="71"/>
    </row>
    <row r="15625" spans="31:31" ht="15.75" x14ac:dyDescent="0.3">
      <c r="AE15625" s="71"/>
    </row>
    <row r="15626" spans="31:31" ht="15.75" x14ac:dyDescent="0.3">
      <c r="AE15626" s="71"/>
    </row>
    <row r="15627" spans="31:31" ht="15.75" x14ac:dyDescent="0.3">
      <c r="AE15627" s="71"/>
    </row>
    <row r="15628" spans="31:31" ht="15.75" x14ac:dyDescent="0.3">
      <c r="AE15628" s="71"/>
    </row>
    <row r="15629" spans="31:31" ht="15.75" x14ac:dyDescent="0.3">
      <c r="AE15629" s="71"/>
    </row>
    <row r="15630" spans="31:31" ht="15.75" x14ac:dyDescent="0.3">
      <c r="AE15630" s="71"/>
    </row>
    <row r="15631" spans="31:31" ht="15.75" x14ac:dyDescent="0.3">
      <c r="AE15631" s="71"/>
    </row>
    <row r="15632" spans="31:31" ht="15.75" x14ac:dyDescent="0.3">
      <c r="AE15632" s="71"/>
    </row>
    <row r="15633" spans="31:31" ht="15.75" x14ac:dyDescent="0.3">
      <c r="AE15633" s="71"/>
    </row>
    <row r="15634" spans="31:31" ht="15.75" x14ac:dyDescent="0.3">
      <c r="AE15634" s="71"/>
    </row>
    <row r="15635" spans="31:31" ht="15.75" x14ac:dyDescent="0.3">
      <c r="AE15635" s="71"/>
    </row>
    <row r="15636" spans="31:31" ht="15.75" x14ac:dyDescent="0.3">
      <c r="AE15636" s="71"/>
    </row>
    <row r="15637" spans="31:31" ht="15.75" x14ac:dyDescent="0.3">
      <c r="AE15637" s="71"/>
    </row>
    <row r="15638" spans="31:31" ht="15.75" x14ac:dyDescent="0.3">
      <c r="AE15638" s="71"/>
    </row>
    <row r="15639" spans="31:31" ht="15.75" x14ac:dyDescent="0.3">
      <c r="AE15639" s="71"/>
    </row>
    <row r="15640" spans="31:31" ht="15.75" x14ac:dyDescent="0.3">
      <c r="AE15640" s="71"/>
    </row>
    <row r="15641" spans="31:31" ht="15.75" x14ac:dyDescent="0.3">
      <c r="AE15641" s="71"/>
    </row>
    <row r="15642" spans="31:31" ht="15.75" x14ac:dyDescent="0.3">
      <c r="AE15642" s="71"/>
    </row>
    <row r="15643" spans="31:31" ht="15.75" x14ac:dyDescent="0.3">
      <c r="AE15643" s="71"/>
    </row>
    <row r="15644" spans="31:31" ht="15.75" x14ac:dyDescent="0.3">
      <c r="AE15644" s="71"/>
    </row>
    <row r="15645" spans="31:31" ht="15.75" x14ac:dyDescent="0.3">
      <c r="AE15645" s="71"/>
    </row>
    <row r="15646" spans="31:31" ht="15.75" x14ac:dyDescent="0.3">
      <c r="AE15646" s="71"/>
    </row>
    <row r="15647" spans="31:31" ht="15.75" x14ac:dyDescent="0.3">
      <c r="AE15647" s="71"/>
    </row>
    <row r="15648" spans="31:31" ht="15.75" x14ac:dyDescent="0.3">
      <c r="AE15648" s="71"/>
    </row>
    <row r="15649" spans="31:31" ht="15.75" x14ac:dyDescent="0.3">
      <c r="AE15649" s="71"/>
    </row>
    <row r="15650" spans="31:31" ht="15.75" x14ac:dyDescent="0.3">
      <c r="AE15650" s="71"/>
    </row>
    <row r="15651" spans="31:31" ht="15.75" x14ac:dyDescent="0.3">
      <c r="AE15651" s="71"/>
    </row>
    <row r="15652" spans="31:31" ht="15.75" x14ac:dyDescent="0.3">
      <c r="AE15652" s="71"/>
    </row>
    <row r="15653" spans="31:31" ht="15.75" x14ac:dyDescent="0.3">
      <c r="AE15653" s="71"/>
    </row>
    <row r="15654" spans="31:31" ht="15.75" x14ac:dyDescent="0.3">
      <c r="AE15654" s="71"/>
    </row>
    <row r="15655" spans="31:31" ht="15.75" x14ac:dyDescent="0.3">
      <c r="AE15655" s="71"/>
    </row>
    <row r="15656" spans="31:31" ht="15.75" x14ac:dyDescent="0.3">
      <c r="AE15656" s="71"/>
    </row>
    <row r="15657" spans="31:31" ht="15.75" x14ac:dyDescent="0.3">
      <c r="AE15657" s="71"/>
    </row>
    <row r="15658" spans="31:31" ht="15.75" x14ac:dyDescent="0.3">
      <c r="AE15658" s="71"/>
    </row>
    <row r="15659" spans="31:31" ht="15.75" x14ac:dyDescent="0.3">
      <c r="AE15659" s="71"/>
    </row>
    <row r="15660" spans="31:31" ht="15.75" x14ac:dyDescent="0.3">
      <c r="AE15660" s="71"/>
    </row>
    <row r="15661" spans="31:31" ht="15.75" x14ac:dyDescent="0.3">
      <c r="AE15661" s="71"/>
    </row>
    <row r="15662" spans="31:31" ht="15.75" x14ac:dyDescent="0.3">
      <c r="AE15662" s="71"/>
    </row>
    <row r="15663" spans="31:31" ht="15.75" x14ac:dyDescent="0.3">
      <c r="AE15663" s="71"/>
    </row>
    <row r="15664" spans="31:31" ht="15.75" x14ac:dyDescent="0.3">
      <c r="AE15664" s="71"/>
    </row>
    <row r="15665" spans="31:31" ht="15.75" x14ac:dyDescent="0.3">
      <c r="AE15665" s="71"/>
    </row>
    <row r="15666" spans="31:31" ht="15.75" x14ac:dyDescent="0.3">
      <c r="AE15666" s="71"/>
    </row>
    <row r="15667" spans="31:31" ht="15.75" x14ac:dyDescent="0.3">
      <c r="AE15667" s="71"/>
    </row>
    <row r="15668" spans="31:31" ht="15.75" x14ac:dyDescent="0.3">
      <c r="AE15668" s="71"/>
    </row>
    <row r="15669" spans="31:31" ht="15.75" x14ac:dyDescent="0.3">
      <c r="AE15669" s="71"/>
    </row>
    <row r="15670" spans="31:31" ht="15.75" x14ac:dyDescent="0.3">
      <c r="AE15670" s="71"/>
    </row>
    <row r="15671" spans="31:31" ht="15.75" x14ac:dyDescent="0.3">
      <c r="AE15671" s="71"/>
    </row>
    <row r="15672" spans="31:31" ht="15.75" x14ac:dyDescent="0.3">
      <c r="AE15672" s="71"/>
    </row>
    <row r="15673" spans="31:31" ht="15.75" x14ac:dyDescent="0.3">
      <c r="AE15673" s="71"/>
    </row>
    <row r="15674" spans="31:31" ht="15.75" x14ac:dyDescent="0.3">
      <c r="AE15674" s="71"/>
    </row>
    <row r="15675" spans="31:31" ht="15.75" x14ac:dyDescent="0.3">
      <c r="AE15675" s="71"/>
    </row>
    <row r="15676" spans="31:31" ht="15.75" x14ac:dyDescent="0.3">
      <c r="AE15676" s="71"/>
    </row>
    <row r="15677" spans="31:31" ht="15.75" x14ac:dyDescent="0.3">
      <c r="AE15677" s="71"/>
    </row>
    <row r="15678" spans="31:31" ht="15.75" x14ac:dyDescent="0.3">
      <c r="AE15678" s="71"/>
    </row>
    <row r="15679" spans="31:31" ht="15.75" x14ac:dyDescent="0.3">
      <c r="AE15679" s="71"/>
    </row>
    <row r="15680" spans="31:31" ht="15.75" x14ac:dyDescent="0.3">
      <c r="AE15680" s="71"/>
    </row>
    <row r="15681" spans="31:31" ht="15.75" x14ac:dyDescent="0.3">
      <c r="AE15681" s="71"/>
    </row>
    <row r="15682" spans="31:31" ht="15.75" x14ac:dyDescent="0.3">
      <c r="AE15682" s="71"/>
    </row>
    <row r="15683" spans="31:31" ht="15.75" x14ac:dyDescent="0.3">
      <c r="AE15683" s="71"/>
    </row>
    <row r="15684" spans="31:31" ht="15.75" x14ac:dyDescent="0.3">
      <c r="AE15684" s="71"/>
    </row>
    <row r="15685" spans="31:31" ht="15.75" x14ac:dyDescent="0.3">
      <c r="AE15685" s="71"/>
    </row>
    <row r="15686" spans="31:31" ht="15.75" x14ac:dyDescent="0.3">
      <c r="AE15686" s="71"/>
    </row>
    <row r="15687" spans="31:31" ht="15.75" x14ac:dyDescent="0.3">
      <c r="AE15687" s="71"/>
    </row>
    <row r="15688" spans="31:31" ht="15.75" x14ac:dyDescent="0.3">
      <c r="AE15688" s="71"/>
    </row>
    <row r="15689" spans="31:31" ht="15.75" x14ac:dyDescent="0.3">
      <c r="AE15689" s="71"/>
    </row>
    <row r="15690" spans="31:31" ht="15.75" x14ac:dyDescent="0.3">
      <c r="AE15690" s="71"/>
    </row>
    <row r="15691" spans="31:31" ht="15.75" x14ac:dyDescent="0.3">
      <c r="AE15691" s="71"/>
    </row>
    <row r="15692" spans="31:31" ht="15.75" x14ac:dyDescent="0.3">
      <c r="AE15692" s="71"/>
    </row>
    <row r="15693" spans="31:31" ht="15.75" x14ac:dyDescent="0.3">
      <c r="AE15693" s="71"/>
    </row>
    <row r="15694" spans="31:31" ht="15.75" x14ac:dyDescent="0.3">
      <c r="AE15694" s="71"/>
    </row>
    <row r="15695" spans="31:31" ht="15.75" x14ac:dyDescent="0.3">
      <c r="AE15695" s="71"/>
    </row>
    <row r="15696" spans="31:31" ht="15.75" x14ac:dyDescent="0.3">
      <c r="AE15696" s="71"/>
    </row>
    <row r="15697" spans="31:31" ht="15.75" x14ac:dyDescent="0.3">
      <c r="AE15697" s="71"/>
    </row>
    <row r="15698" spans="31:31" ht="15.75" x14ac:dyDescent="0.3">
      <c r="AE15698" s="71"/>
    </row>
    <row r="15699" spans="31:31" ht="15.75" x14ac:dyDescent="0.3">
      <c r="AE15699" s="71"/>
    </row>
    <row r="15700" spans="31:31" ht="15.75" x14ac:dyDescent="0.3">
      <c r="AE15700" s="71"/>
    </row>
    <row r="15701" spans="31:31" ht="15.75" x14ac:dyDescent="0.3">
      <c r="AE15701" s="71"/>
    </row>
    <row r="15702" spans="31:31" ht="15.75" x14ac:dyDescent="0.3">
      <c r="AE15702" s="71"/>
    </row>
    <row r="15703" spans="31:31" ht="15.75" x14ac:dyDescent="0.3">
      <c r="AE15703" s="71"/>
    </row>
    <row r="15704" spans="31:31" ht="15.75" x14ac:dyDescent="0.3">
      <c r="AE15704" s="71"/>
    </row>
    <row r="15705" spans="31:31" ht="15.75" x14ac:dyDescent="0.3">
      <c r="AE15705" s="71"/>
    </row>
    <row r="15706" spans="31:31" ht="15.75" x14ac:dyDescent="0.3">
      <c r="AE15706" s="71"/>
    </row>
    <row r="15707" spans="31:31" ht="15.75" x14ac:dyDescent="0.3">
      <c r="AE15707" s="71"/>
    </row>
    <row r="15708" spans="31:31" ht="15.75" x14ac:dyDescent="0.3">
      <c r="AE15708" s="71"/>
    </row>
    <row r="15709" spans="31:31" ht="15.75" x14ac:dyDescent="0.3">
      <c r="AE15709" s="71"/>
    </row>
    <row r="15710" spans="31:31" ht="15.75" x14ac:dyDescent="0.3">
      <c r="AE15710" s="71"/>
    </row>
    <row r="15711" spans="31:31" ht="15.75" x14ac:dyDescent="0.3">
      <c r="AE15711" s="71"/>
    </row>
    <row r="15712" spans="31:31" ht="15.75" x14ac:dyDescent="0.3">
      <c r="AE15712" s="71"/>
    </row>
    <row r="15713" spans="31:31" ht="15.75" x14ac:dyDescent="0.3">
      <c r="AE15713" s="71"/>
    </row>
    <row r="15714" spans="31:31" ht="15.75" x14ac:dyDescent="0.3">
      <c r="AE15714" s="71"/>
    </row>
    <row r="15715" spans="31:31" ht="15.75" x14ac:dyDescent="0.3">
      <c r="AE15715" s="71"/>
    </row>
    <row r="15716" spans="31:31" ht="15.75" x14ac:dyDescent="0.3">
      <c r="AE15716" s="71"/>
    </row>
    <row r="15717" spans="31:31" ht="15.75" x14ac:dyDescent="0.3">
      <c r="AE15717" s="71"/>
    </row>
    <row r="15718" spans="31:31" ht="15.75" x14ac:dyDescent="0.3">
      <c r="AE15718" s="71"/>
    </row>
    <row r="15719" spans="31:31" ht="15.75" x14ac:dyDescent="0.3">
      <c r="AE15719" s="71"/>
    </row>
    <row r="15720" spans="31:31" ht="15.75" x14ac:dyDescent="0.3">
      <c r="AE15720" s="71"/>
    </row>
    <row r="15721" spans="31:31" ht="15.75" x14ac:dyDescent="0.3">
      <c r="AE15721" s="71"/>
    </row>
    <row r="15722" spans="31:31" ht="15.75" x14ac:dyDescent="0.3">
      <c r="AE15722" s="71"/>
    </row>
    <row r="15723" spans="31:31" ht="15.75" x14ac:dyDescent="0.3">
      <c r="AE15723" s="71"/>
    </row>
    <row r="15724" spans="31:31" ht="15.75" x14ac:dyDescent="0.3">
      <c r="AE15724" s="71"/>
    </row>
    <row r="15725" spans="31:31" ht="15.75" x14ac:dyDescent="0.3">
      <c r="AE15725" s="71"/>
    </row>
    <row r="15726" spans="31:31" ht="15.75" x14ac:dyDescent="0.3">
      <c r="AE15726" s="71"/>
    </row>
    <row r="15727" spans="31:31" ht="15.75" x14ac:dyDescent="0.3">
      <c r="AE15727" s="71"/>
    </row>
    <row r="15728" spans="31:31" ht="15.75" x14ac:dyDescent="0.3">
      <c r="AE15728" s="71"/>
    </row>
    <row r="15729" spans="31:31" ht="15.75" x14ac:dyDescent="0.3">
      <c r="AE15729" s="71"/>
    </row>
    <row r="15730" spans="31:31" ht="15.75" x14ac:dyDescent="0.3">
      <c r="AE15730" s="71"/>
    </row>
    <row r="15731" spans="31:31" ht="15.75" x14ac:dyDescent="0.3">
      <c r="AE15731" s="71"/>
    </row>
    <row r="15732" spans="31:31" ht="15.75" x14ac:dyDescent="0.3">
      <c r="AE15732" s="71"/>
    </row>
    <row r="15733" spans="31:31" ht="15.75" x14ac:dyDescent="0.3">
      <c r="AE15733" s="71"/>
    </row>
    <row r="15734" spans="31:31" ht="15.75" x14ac:dyDescent="0.3">
      <c r="AE15734" s="71"/>
    </row>
    <row r="15735" spans="31:31" ht="15.75" x14ac:dyDescent="0.3">
      <c r="AE15735" s="71"/>
    </row>
    <row r="15736" spans="31:31" ht="15.75" x14ac:dyDescent="0.3">
      <c r="AE15736" s="71"/>
    </row>
    <row r="15737" spans="31:31" ht="15.75" x14ac:dyDescent="0.3">
      <c r="AE15737" s="71"/>
    </row>
    <row r="15738" spans="31:31" ht="15.75" x14ac:dyDescent="0.3">
      <c r="AE15738" s="71"/>
    </row>
    <row r="15739" spans="31:31" ht="15.75" x14ac:dyDescent="0.3">
      <c r="AE15739" s="71"/>
    </row>
    <row r="15740" spans="31:31" ht="15.75" x14ac:dyDescent="0.3">
      <c r="AE15740" s="71"/>
    </row>
    <row r="15741" spans="31:31" ht="15.75" x14ac:dyDescent="0.3">
      <c r="AE15741" s="71"/>
    </row>
    <row r="15742" spans="31:31" ht="15.75" x14ac:dyDescent="0.3">
      <c r="AE15742" s="71"/>
    </row>
    <row r="15743" spans="31:31" ht="15.75" x14ac:dyDescent="0.3">
      <c r="AE15743" s="71"/>
    </row>
    <row r="15744" spans="31:31" ht="15.75" x14ac:dyDescent="0.3">
      <c r="AE15744" s="71"/>
    </row>
    <row r="15745" spans="31:31" ht="15.75" x14ac:dyDescent="0.3">
      <c r="AE15745" s="71"/>
    </row>
    <row r="15746" spans="31:31" ht="15.75" x14ac:dyDescent="0.3">
      <c r="AE15746" s="71"/>
    </row>
    <row r="15747" spans="31:31" ht="15.75" x14ac:dyDescent="0.3">
      <c r="AE15747" s="71"/>
    </row>
    <row r="15748" spans="31:31" ht="15.75" x14ac:dyDescent="0.3">
      <c r="AE15748" s="71"/>
    </row>
    <row r="15749" spans="31:31" ht="15.75" x14ac:dyDescent="0.3">
      <c r="AE15749" s="71"/>
    </row>
    <row r="15750" spans="31:31" ht="15.75" x14ac:dyDescent="0.3">
      <c r="AE15750" s="71"/>
    </row>
    <row r="15751" spans="31:31" ht="15.75" x14ac:dyDescent="0.3">
      <c r="AE15751" s="71"/>
    </row>
    <row r="15752" spans="31:31" ht="15.75" x14ac:dyDescent="0.3">
      <c r="AE15752" s="71"/>
    </row>
    <row r="15753" spans="31:31" ht="15.75" x14ac:dyDescent="0.3">
      <c r="AE15753" s="71"/>
    </row>
    <row r="15754" spans="31:31" ht="15.75" x14ac:dyDescent="0.3">
      <c r="AE15754" s="71"/>
    </row>
    <row r="15755" spans="31:31" ht="15.75" x14ac:dyDescent="0.3">
      <c r="AE15755" s="71"/>
    </row>
    <row r="15756" spans="31:31" ht="15.75" x14ac:dyDescent="0.3">
      <c r="AE15756" s="71"/>
    </row>
    <row r="15757" spans="31:31" ht="15.75" x14ac:dyDescent="0.3">
      <c r="AE15757" s="71"/>
    </row>
    <row r="15758" spans="31:31" ht="15.75" x14ac:dyDescent="0.3">
      <c r="AE15758" s="71"/>
    </row>
    <row r="15759" spans="31:31" ht="15.75" x14ac:dyDescent="0.3">
      <c r="AE15759" s="71"/>
    </row>
    <row r="15760" spans="31:31" ht="15.75" x14ac:dyDescent="0.3">
      <c r="AE15760" s="71"/>
    </row>
    <row r="15761" spans="31:31" ht="15.75" x14ac:dyDescent="0.3">
      <c r="AE15761" s="71"/>
    </row>
    <row r="15762" spans="31:31" ht="15.75" x14ac:dyDescent="0.3">
      <c r="AE15762" s="71"/>
    </row>
    <row r="15763" spans="31:31" ht="15.75" x14ac:dyDescent="0.3">
      <c r="AE15763" s="71"/>
    </row>
    <row r="15764" spans="31:31" ht="15.75" x14ac:dyDescent="0.3">
      <c r="AE15764" s="71"/>
    </row>
    <row r="15765" spans="31:31" ht="15.75" x14ac:dyDescent="0.3">
      <c r="AE15765" s="71"/>
    </row>
    <row r="15766" spans="31:31" ht="15.75" x14ac:dyDescent="0.3">
      <c r="AE15766" s="71"/>
    </row>
    <row r="15767" spans="31:31" ht="15.75" x14ac:dyDescent="0.3">
      <c r="AE15767" s="71"/>
    </row>
    <row r="15768" spans="31:31" ht="15.75" x14ac:dyDescent="0.3">
      <c r="AE15768" s="71"/>
    </row>
    <row r="15769" spans="31:31" ht="15.75" x14ac:dyDescent="0.3">
      <c r="AE15769" s="71"/>
    </row>
    <row r="15770" spans="31:31" ht="15.75" x14ac:dyDescent="0.3">
      <c r="AE15770" s="71"/>
    </row>
    <row r="15771" spans="31:31" ht="15.75" x14ac:dyDescent="0.3">
      <c r="AE15771" s="71"/>
    </row>
    <row r="15772" spans="31:31" ht="15.75" x14ac:dyDescent="0.3">
      <c r="AE15772" s="71"/>
    </row>
    <row r="15773" spans="31:31" ht="15.75" x14ac:dyDescent="0.3">
      <c r="AE15773" s="71"/>
    </row>
    <row r="15774" spans="31:31" ht="15.75" x14ac:dyDescent="0.3">
      <c r="AE15774" s="71"/>
    </row>
    <row r="15775" spans="31:31" ht="15.75" x14ac:dyDescent="0.3">
      <c r="AE15775" s="71"/>
    </row>
    <row r="15776" spans="31:31" ht="15.75" x14ac:dyDescent="0.3">
      <c r="AE15776" s="71"/>
    </row>
    <row r="15777" spans="31:31" ht="15.75" x14ac:dyDescent="0.3">
      <c r="AE15777" s="71"/>
    </row>
    <row r="15778" spans="31:31" ht="15.75" x14ac:dyDescent="0.3">
      <c r="AE15778" s="71"/>
    </row>
    <row r="15779" spans="31:31" ht="15.75" x14ac:dyDescent="0.3">
      <c r="AE15779" s="71"/>
    </row>
    <row r="15780" spans="31:31" ht="15.75" x14ac:dyDescent="0.3">
      <c r="AE15780" s="71"/>
    </row>
    <row r="15781" spans="31:31" ht="15.75" x14ac:dyDescent="0.3">
      <c r="AE15781" s="71"/>
    </row>
    <row r="15782" spans="31:31" ht="15.75" x14ac:dyDescent="0.3">
      <c r="AE15782" s="71"/>
    </row>
    <row r="15783" spans="31:31" ht="15.75" x14ac:dyDescent="0.3">
      <c r="AE15783" s="71"/>
    </row>
    <row r="15784" spans="31:31" ht="15.75" x14ac:dyDescent="0.3">
      <c r="AE15784" s="71"/>
    </row>
    <row r="15785" spans="31:31" ht="15.75" x14ac:dyDescent="0.3">
      <c r="AE15785" s="71"/>
    </row>
    <row r="15786" spans="31:31" ht="15.75" x14ac:dyDescent="0.3">
      <c r="AE15786" s="71"/>
    </row>
    <row r="15787" spans="31:31" ht="15.75" x14ac:dyDescent="0.3">
      <c r="AE15787" s="71"/>
    </row>
    <row r="15788" spans="31:31" ht="15.75" x14ac:dyDescent="0.3">
      <c r="AE15788" s="71"/>
    </row>
    <row r="15789" spans="31:31" ht="15.75" x14ac:dyDescent="0.3">
      <c r="AE15789" s="71"/>
    </row>
    <row r="15790" spans="31:31" ht="15.75" x14ac:dyDescent="0.3">
      <c r="AE15790" s="71"/>
    </row>
    <row r="15791" spans="31:31" ht="15.75" x14ac:dyDescent="0.3">
      <c r="AE15791" s="71"/>
    </row>
    <row r="15792" spans="31:31" ht="15.75" x14ac:dyDescent="0.3">
      <c r="AE15792" s="71"/>
    </row>
    <row r="15793" spans="31:31" ht="15.75" x14ac:dyDescent="0.3">
      <c r="AE15793" s="71"/>
    </row>
    <row r="15794" spans="31:31" ht="15.75" x14ac:dyDescent="0.3">
      <c r="AE15794" s="71"/>
    </row>
    <row r="15795" spans="31:31" ht="15.75" x14ac:dyDescent="0.3">
      <c r="AE15795" s="71"/>
    </row>
    <row r="15796" spans="31:31" ht="15.75" x14ac:dyDescent="0.3">
      <c r="AE15796" s="71"/>
    </row>
    <row r="15797" spans="31:31" ht="15.75" x14ac:dyDescent="0.3">
      <c r="AE15797" s="71"/>
    </row>
    <row r="15798" spans="31:31" ht="15.75" x14ac:dyDescent="0.3">
      <c r="AE15798" s="71"/>
    </row>
    <row r="15799" spans="31:31" ht="15.75" x14ac:dyDescent="0.3">
      <c r="AE15799" s="71"/>
    </row>
    <row r="15800" spans="31:31" ht="15.75" x14ac:dyDescent="0.3">
      <c r="AE15800" s="71"/>
    </row>
    <row r="15801" spans="31:31" ht="15.75" x14ac:dyDescent="0.3">
      <c r="AE15801" s="71"/>
    </row>
    <row r="15802" spans="31:31" ht="15.75" x14ac:dyDescent="0.3">
      <c r="AE15802" s="71"/>
    </row>
    <row r="15803" spans="31:31" ht="15.75" x14ac:dyDescent="0.3">
      <c r="AE15803" s="71"/>
    </row>
    <row r="15804" spans="31:31" ht="15.75" x14ac:dyDescent="0.3">
      <c r="AE15804" s="71"/>
    </row>
    <row r="15805" spans="31:31" ht="15.75" x14ac:dyDescent="0.3">
      <c r="AE15805" s="71"/>
    </row>
    <row r="15806" spans="31:31" ht="15.75" x14ac:dyDescent="0.3">
      <c r="AE15806" s="71"/>
    </row>
    <row r="15807" spans="31:31" ht="15.75" x14ac:dyDescent="0.3">
      <c r="AE15807" s="71"/>
    </row>
    <row r="15808" spans="31:31" ht="15.75" x14ac:dyDescent="0.3">
      <c r="AE15808" s="71"/>
    </row>
    <row r="15809" spans="31:31" ht="15.75" x14ac:dyDescent="0.3">
      <c r="AE15809" s="71"/>
    </row>
    <row r="15810" spans="31:31" ht="15.75" x14ac:dyDescent="0.3">
      <c r="AE15810" s="71"/>
    </row>
    <row r="15811" spans="31:31" ht="15.75" x14ac:dyDescent="0.3">
      <c r="AE15811" s="71"/>
    </row>
    <row r="15812" spans="31:31" ht="15.75" x14ac:dyDescent="0.3">
      <c r="AE15812" s="71"/>
    </row>
    <row r="15813" spans="31:31" ht="15.75" x14ac:dyDescent="0.3">
      <c r="AE15813" s="71"/>
    </row>
    <row r="15814" spans="31:31" ht="15.75" x14ac:dyDescent="0.3">
      <c r="AE15814" s="71"/>
    </row>
    <row r="15815" spans="31:31" ht="15.75" x14ac:dyDescent="0.3">
      <c r="AE15815" s="71"/>
    </row>
    <row r="15816" spans="31:31" ht="15.75" x14ac:dyDescent="0.3">
      <c r="AE15816" s="71"/>
    </row>
    <row r="15817" spans="31:31" ht="15.75" x14ac:dyDescent="0.3">
      <c r="AE15817" s="71"/>
    </row>
    <row r="15818" spans="31:31" ht="15.75" x14ac:dyDescent="0.3">
      <c r="AE15818" s="71"/>
    </row>
    <row r="15819" spans="31:31" ht="15.75" x14ac:dyDescent="0.3">
      <c r="AE15819" s="71"/>
    </row>
    <row r="15820" spans="31:31" ht="15.75" x14ac:dyDescent="0.3">
      <c r="AE15820" s="71"/>
    </row>
    <row r="15821" spans="31:31" ht="15.75" x14ac:dyDescent="0.3">
      <c r="AE15821" s="71"/>
    </row>
    <row r="15822" spans="31:31" ht="15.75" x14ac:dyDescent="0.3">
      <c r="AE15822" s="71"/>
    </row>
    <row r="15823" spans="31:31" ht="15.75" x14ac:dyDescent="0.3">
      <c r="AE15823" s="71"/>
    </row>
    <row r="15824" spans="31:31" ht="15.75" x14ac:dyDescent="0.3">
      <c r="AE15824" s="71"/>
    </row>
    <row r="15825" spans="31:31" ht="15.75" x14ac:dyDescent="0.3">
      <c r="AE15825" s="71"/>
    </row>
    <row r="15826" spans="31:31" ht="15.75" x14ac:dyDescent="0.3">
      <c r="AE15826" s="71"/>
    </row>
    <row r="15827" spans="31:31" ht="15.75" x14ac:dyDescent="0.3">
      <c r="AE15827" s="71"/>
    </row>
    <row r="15828" spans="31:31" ht="15.75" x14ac:dyDescent="0.3">
      <c r="AE15828" s="71"/>
    </row>
    <row r="15829" spans="31:31" ht="15.75" x14ac:dyDescent="0.3">
      <c r="AE15829" s="71"/>
    </row>
    <row r="15830" spans="31:31" ht="15.75" x14ac:dyDescent="0.3">
      <c r="AE15830" s="71"/>
    </row>
    <row r="15831" spans="31:31" ht="15.75" x14ac:dyDescent="0.3">
      <c r="AE15831" s="71"/>
    </row>
    <row r="15832" spans="31:31" ht="15.75" x14ac:dyDescent="0.3">
      <c r="AE15832" s="71"/>
    </row>
    <row r="15833" spans="31:31" ht="15.75" x14ac:dyDescent="0.3">
      <c r="AE15833" s="71"/>
    </row>
    <row r="15834" spans="31:31" ht="15.75" x14ac:dyDescent="0.3">
      <c r="AE15834" s="71"/>
    </row>
    <row r="15835" spans="31:31" ht="15.75" x14ac:dyDescent="0.3">
      <c r="AE15835" s="71"/>
    </row>
    <row r="15836" spans="31:31" ht="15.75" x14ac:dyDescent="0.3">
      <c r="AE15836" s="71"/>
    </row>
    <row r="15837" spans="31:31" ht="15.75" x14ac:dyDescent="0.3">
      <c r="AE15837" s="71"/>
    </row>
    <row r="15838" spans="31:31" ht="15.75" x14ac:dyDescent="0.3">
      <c r="AE15838" s="71"/>
    </row>
    <row r="15839" spans="31:31" ht="15.75" x14ac:dyDescent="0.3">
      <c r="AE15839" s="71"/>
    </row>
    <row r="15840" spans="31:31" ht="15.75" x14ac:dyDescent="0.3">
      <c r="AE15840" s="71"/>
    </row>
    <row r="15841" spans="31:31" ht="15.75" x14ac:dyDescent="0.3">
      <c r="AE15841" s="71"/>
    </row>
    <row r="15842" spans="31:31" ht="15.75" x14ac:dyDescent="0.3">
      <c r="AE15842" s="71"/>
    </row>
    <row r="15843" spans="31:31" ht="15.75" x14ac:dyDescent="0.3">
      <c r="AE15843" s="71"/>
    </row>
    <row r="15844" spans="31:31" ht="15.75" x14ac:dyDescent="0.3">
      <c r="AE15844" s="71"/>
    </row>
    <row r="15845" spans="31:31" ht="15.75" x14ac:dyDescent="0.3">
      <c r="AE15845" s="71"/>
    </row>
    <row r="15846" spans="31:31" ht="15.75" x14ac:dyDescent="0.3">
      <c r="AE15846" s="71"/>
    </row>
    <row r="15847" spans="31:31" ht="15.75" x14ac:dyDescent="0.3">
      <c r="AE15847" s="71"/>
    </row>
    <row r="15848" spans="31:31" ht="15.75" x14ac:dyDescent="0.3">
      <c r="AE15848" s="71"/>
    </row>
    <row r="15849" spans="31:31" ht="15.75" x14ac:dyDescent="0.3">
      <c r="AE15849" s="71"/>
    </row>
    <row r="15850" spans="31:31" ht="15.75" x14ac:dyDescent="0.3">
      <c r="AE15850" s="71"/>
    </row>
    <row r="15851" spans="31:31" ht="15.75" x14ac:dyDescent="0.3">
      <c r="AE15851" s="71"/>
    </row>
    <row r="15852" spans="31:31" ht="15.75" x14ac:dyDescent="0.3">
      <c r="AE15852" s="71"/>
    </row>
    <row r="15853" spans="31:31" ht="15.75" x14ac:dyDescent="0.3">
      <c r="AE15853" s="71"/>
    </row>
    <row r="15854" spans="31:31" ht="15.75" x14ac:dyDescent="0.3">
      <c r="AE15854" s="71"/>
    </row>
    <row r="15855" spans="31:31" ht="15.75" x14ac:dyDescent="0.3">
      <c r="AE15855" s="71"/>
    </row>
    <row r="15856" spans="31:31" ht="15.75" x14ac:dyDescent="0.3">
      <c r="AE15856" s="71"/>
    </row>
    <row r="15857" spans="31:31" ht="15.75" x14ac:dyDescent="0.3">
      <c r="AE15857" s="71"/>
    </row>
    <row r="15858" spans="31:31" ht="15.75" x14ac:dyDescent="0.3">
      <c r="AE15858" s="71"/>
    </row>
    <row r="15859" spans="31:31" ht="15.75" x14ac:dyDescent="0.3">
      <c r="AE15859" s="71"/>
    </row>
    <row r="15860" spans="31:31" ht="15.75" x14ac:dyDescent="0.3">
      <c r="AE15860" s="71"/>
    </row>
    <row r="15861" spans="31:31" ht="15.75" x14ac:dyDescent="0.3">
      <c r="AE15861" s="71"/>
    </row>
    <row r="15862" spans="31:31" ht="15.75" x14ac:dyDescent="0.3">
      <c r="AE15862" s="71"/>
    </row>
    <row r="15863" spans="31:31" ht="15.75" x14ac:dyDescent="0.3">
      <c r="AE15863" s="71"/>
    </row>
    <row r="15864" spans="31:31" ht="15.75" x14ac:dyDescent="0.3">
      <c r="AE15864" s="71"/>
    </row>
    <row r="15865" spans="31:31" ht="15.75" x14ac:dyDescent="0.3">
      <c r="AE15865" s="71"/>
    </row>
    <row r="15866" spans="31:31" ht="15.75" x14ac:dyDescent="0.3">
      <c r="AE15866" s="71"/>
    </row>
    <row r="15867" spans="31:31" ht="15.75" x14ac:dyDescent="0.3">
      <c r="AE15867" s="71"/>
    </row>
    <row r="15868" spans="31:31" ht="15.75" x14ac:dyDescent="0.3">
      <c r="AE15868" s="71"/>
    </row>
    <row r="15869" spans="31:31" ht="15.75" x14ac:dyDescent="0.3">
      <c r="AE15869" s="71"/>
    </row>
    <row r="15870" spans="31:31" ht="15.75" x14ac:dyDescent="0.3">
      <c r="AE15870" s="71"/>
    </row>
    <row r="15871" spans="31:31" ht="15.75" x14ac:dyDescent="0.3">
      <c r="AE15871" s="71"/>
    </row>
    <row r="15872" spans="31:31" ht="15.75" x14ac:dyDescent="0.3">
      <c r="AE15872" s="71"/>
    </row>
    <row r="15873" spans="31:31" ht="15.75" x14ac:dyDescent="0.3">
      <c r="AE15873" s="71"/>
    </row>
    <row r="15874" spans="31:31" ht="15.75" x14ac:dyDescent="0.3">
      <c r="AE15874" s="71"/>
    </row>
    <row r="15875" spans="31:31" ht="15.75" x14ac:dyDescent="0.3">
      <c r="AE15875" s="71"/>
    </row>
    <row r="15876" spans="31:31" ht="15.75" x14ac:dyDescent="0.3">
      <c r="AE15876" s="71"/>
    </row>
    <row r="15877" spans="31:31" ht="15.75" x14ac:dyDescent="0.3">
      <c r="AE15877" s="71"/>
    </row>
    <row r="15878" spans="31:31" ht="15.75" x14ac:dyDescent="0.3">
      <c r="AE15878" s="71"/>
    </row>
    <row r="15879" spans="31:31" ht="15.75" x14ac:dyDescent="0.3">
      <c r="AE15879" s="71"/>
    </row>
    <row r="15880" spans="31:31" ht="15.75" x14ac:dyDescent="0.3">
      <c r="AE15880" s="71"/>
    </row>
    <row r="15881" spans="31:31" ht="15.75" x14ac:dyDescent="0.3">
      <c r="AE15881" s="71"/>
    </row>
    <row r="15882" spans="31:31" ht="15.75" x14ac:dyDescent="0.3">
      <c r="AE15882" s="71"/>
    </row>
    <row r="15883" spans="31:31" ht="15.75" x14ac:dyDescent="0.3">
      <c r="AE15883" s="71"/>
    </row>
    <row r="15884" spans="31:31" ht="15.75" x14ac:dyDescent="0.3">
      <c r="AE15884" s="71"/>
    </row>
    <row r="15885" spans="31:31" ht="15.75" x14ac:dyDescent="0.3">
      <c r="AE15885" s="71"/>
    </row>
    <row r="15886" spans="31:31" ht="15.75" x14ac:dyDescent="0.3">
      <c r="AE15886" s="71"/>
    </row>
    <row r="15887" spans="31:31" ht="15.75" x14ac:dyDescent="0.3">
      <c r="AE15887" s="71"/>
    </row>
    <row r="15888" spans="31:31" ht="15.75" x14ac:dyDescent="0.3">
      <c r="AE15888" s="71"/>
    </row>
    <row r="15889" spans="31:31" ht="15.75" x14ac:dyDescent="0.3">
      <c r="AE15889" s="71"/>
    </row>
    <row r="15890" spans="31:31" ht="15.75" x14ac:dyDescent="0.3">
      <c r="AE15890" s="71"/>
    </row>
    <row r="15891" spans="31:31" ht="15.75" x14ac:dyDescent="0.3">
      <c r="AE15891" s="71"/>
    </row>
    <row r="15892" spans="31:31" ht="15.75" x14ac:dyDescent="0.3">
      <c r="AE15892" s="71"/>
    </row>
    <row r="15893" spans="31:31" ht="15.75" x14ac:dyDescent="0.3">
      <c r="AE15893" s="71"/>
    </row>
    <row r="15894" spans="31:31" ht="15.75" x14ac:dyDescent="0.3">
      <c r="AE15894" s="71"/>
    </row>
    <row r="15895" spans="31:31" ht="15.75" x14ac:dyDescent="0.3">
      <c r="AE15895" s="71"/>
    </row>
    <row r="15896" spans="31:31" ht="15.75" x14ac:dyDescent="0.3">
      <c r="AE15896" s="71"/>
    </row>
    <row r="15897" spans="31:31" ht="15.75" x14ac:dyDescent="0.3">
      <c r="AE15897" s="71"/>
    </row>
    <row r="15898" spans="31:31" ht="15.75" x14ac:dyDescent="0.3">
      <c r="AE15898" s="71"/>
    </row>
    <row r="15899" spans="31:31" ht="15.75" x14ac:dyDescent="0.3">
      <c r="AE15899" s="71"/>
    </row>
    <row r="15900" spans="31:31" ht="15.75" x14ac:dyDescent="0.3">
      <c r="AE15900" s="71"/>
    </row>
    <row r="15901" spans="31:31" ht="15.75" x14ac:dyDescent="0.3">
      <c r="AE15901" s="71"/>
    </row>
    <row r="15902" spans="31:31" ht="15.75" x14ac:dyDescent="0.3">
      <c r="AE15902" s="71"/>
    </row>
    <row r="15903" spans="31:31" ht="15.75" x14ac:dyDescent="0.3">
      <c r="AE15903" s="71"/>
    </row>
    <row r="15904" spans="31:31" ht="15.75" x14ac:dyDescent="0.3">
      <c r="AE15904" s="71"/>
    </row>
    <row r="15905" spans="31:31" ht="15.75" x14ac:dyDescent="0.3">
      <c r="AE15905" s="71"/>
    </row>
    <row r="15906" spans="31:31" ht="15.75" x14ac:dyDescent="0.3">
      <c r="AE15906" s="71"/>
    </row>
    <row r="15907" spans="31:31" ht="15.75" x14ac:dyDescent="0.3">
      <c r="AE15907" s="71"/>
    </row>
    <row r="15908" spans="31:31" ht="15.75" x14ac:dyDescent="0.3">
      <c r="AE15908" s="71"/>
    </row>
    <row r="15909" spans="31:31" ht="15.75" x14ac:dyDescent="0.3">
      <c r="AE15909" s="71"/>
    </row>
    <row r="15910" spans="31:31" ht="15.75" x14ac:dyDescent="0.3">
      <c r="AE15910" s="71"/>
    </row>
    <row r="15911" spans="31:31" ht="15.75" x14ac:dyDescent="0.3">
      <c r="AE15911" s="71"/>
    </row>
    <row r="15912" spans="31:31" ht="15.75" x14ac:dyDescent="0.3">
      <c r="AE15912" s="71"/>
    </row>
    <row r="15913" spans="31:31" ht="15.75" x14ac:dyDescent="0.3">
      <c r="AE15913" s="71"/>
    </row>
    <row r="15914" spans="31:31" ht="15.75" x14ac:dyDescent="0.3">
      <c r="AE15914" s="71"/>
    </row>
    <row r="15915" spans="31:31" ht="15.75" x14ac:dyDescent="0.3">
      <c r="AE15915" s="71"/>
    </row>
    <row r="15916" spans="31:31" ht="15.75" x14ac:dyDescent="0.3">
      <c r="AE15916" s="71"/>
    </row>
    <row r="15917" spans="31:31" ht="15.75" x14ac:dyDescent="0.3">
      <c r="AE15917" s="71"/>
    </row>
    <row r="15918" spans="31:31" ht="15.75" x14ac:dyDescent="0.3">
      <c r="AE15918" s="71"/>
    </row>
    <row r="15919" spans="31:31" ht="15.75" x14ac:dyDescent="0.3">
      <c r="AE15919" s="71"/>
    </row>
    <row r="15920" spans="31:31" ht="15.75" x14ac:dyDescent="0.3">
      <c r="AE15920" s="71"/>
    </row>
    <row r="15921" spans="31:31" ht="15.75" x14ac:dyDescent="0.3">
      <c r="AE15921" s="71"/>
    </row>
    <row r="15922" spans="31:31" ht="15.75" x14ac:dyDescent="0.3">
      <c r="AE15922" s="71"/>
    </row>
    <row r="15923" spans="31:31" ht="15.75" x14ac:dyDescent="0.3">
      <c r="AE15923" s="71"/>
    </row>
    <row r="15924" spans="31:31" ht="15.75" x14ac:dyDescent="0.3">
      <c r="AE15924" s="71"/>
    </row>
    <row r="15925" spans="31:31" ht="15.75" x14ac:dyDescent="0.3">
      <c r="AE15925" s="71"/>
    </row>
    <row r="15926" spans="31:31" ht="15.75" x14ac:dyDescent="0.3">
      <c r="AE15926" s="71"/>
    </row>
    <row r="15927" spans="31:31" ht="15.75" x14ac:dyDescent="0.3">
      <c r="AE15927" s="71"/>
    </row>
    <row r="15928" spans="31:31" ht="15.75" x14ac:dyDescent="0.3">
      <c r="AE15928" s="71"/>
    </row>
    <row r="15929" spans="31:31" ht="15.75" x14ac:dyDescent="0.3">
      <c r="AE15929" s="71"/>
    </row>
    <row r="15930" spans="31:31" ht="15.75" x14ac:dyDescent="0.3">
      <c r="AE15930" s="71"/>
    </row>
    <row r="15931" spans="31:31" ht="15.75" x14ac:dyDescent="0.3">
      <c r="AE15931" s="71"/>
    </row>
    <row r="15932" spans="31:31" ht="15.75" x14ac:dyDescent="0.3">
      <c r="AE15932" s="71"/>
    </row>
    <row r="15933" spans="31:31" ht="15.75" x14ac:dyDescent="0.3">
      <c r="AE15933" s="71"/>
    </row>
    <row r="15934" spans="31:31" ht="15.75" x14ac:dyDescent="0.3">
      <c r="AE15934" s="71"/>
    </row>
    <row r="15935" spans="31:31" ht="15.75" x14ac:dyDescent="0.3">
      <c r="AE15935" s="71"/>
    </row>
    <row r="15936" spans="31:31" ht="15.75" x14ac:dyDescent="0.3">
      <c r="AE15936" s="71"/>
    </row>
    <row r="15937" spans="31:31" ht="15.75" x14ac:dyDescent="0.3">
      <c r="AE15937" s="71"/>
    </row>
    <row r="15938" spans="31:31" ht="15.75" x14ac:dyDescent="0.3">
      <c r="AE15938" s="71"/>
    </row>
    <row r="15939" spans="31:31" ht="15.75" x14ac:dyDescent="0.3">
      <c r="AE15939" s="71"/>
    </row>
    <row r="15940" spans="31:31" ht="15.75" x14ac:dyDescent="0.3">
      <c r="AE15940" s="71"/>
    </row>
    <row r="15941" spans="31:31" ht="15.75" x14ac:dyDescent="0.3">
      <c r="AE15941" s="71"/>
    </row>
    <row r="15942" spans="31:31" ht="15.75" x14ac:dyDescent="0.3">
      <c r="AE15942" s="71"/>
    </row>
    <row r="15943" spans="31:31" ht="15.75" x14ac:dyDescent="0.3">
      <c r="AE15943" s="71"/>
    </row>
    <row r="15944" spans="31:31" ht="15.75" x14ac:dyDescent="0.3">
      <c r="AE15944" s="71"/>
    </row>
    <row r="15945" spans="31:31" ht="15.75" x14ac:dyDescent="0.3">
      <c r="AE15945" s="71"/>
    </row>
    <row r="15946" spans="31:31" ht="15.75" x14ac:dyDescent="0.3">
      <c r="AE15946" s="71"/>
    </row>
    <row r="15947" spans="31:31" ht="15.75" x14ac:dyDescent="0.3">
      <c r="AE15947" s="71"/>
    </row>
    <row r="15948" spans="31:31" ht="15.75" x14ac:dyDescent="0.3">
      <c r="AE15948" s="71"/>
    </row>
    <row r="15949" spans="31:31" ht="15.75" x14ac:dyDescent="0.3">
      <c r="AE15949" s="71"/>
    </row>
    <row r="15950" spans="31:31" ht="15.75" x14ac:dyDescent="0.3">
      <c r="AE15950" s="71"/>
    </row>
    <row r="15951" spans="31:31" ht="15.75" x14ac:dyDescent="0.3">
      <c r="AE15951" s="71"/>
    </row>
    <row r="15952" spans="31:31" ht="15.75" x14ac:dyDescent="0.3">
      <c r="AE15952" s="71"/>
    </row>
    <row r="15953" spans="31:31" ht="15.75" x14ac:dyDescent="0.3">
      <c r="AE15953" s="71"/>
    </row>
    <row r="15954" spans="31:31" ht="15.75" x14ac:dyDescent="0.3">
      <c r="AE15954" s="71"/>
    </row>
    <row r="15955" spans="31:31" ht="15.75" x14ac:dyDescent="0.3">
      <c r="AE15955" s="71"/>
    </row>
    <row r="15956" spans="31:31" ht="15.75" x14ac:dyDescent="0.3">
      <c r="AE15956" s="71"/>
    </row>
    <row r="15957" spans="31:31" ht="15.75" x14ac:dyDescent="0.3">
      <c r="AE15957" s="71"/>
    </row>
    <row r="15958" spans="31:31" ht="15.75" x14ac:dyDescent="0.3">
      <c r="AE15958" s="71"/>
    </row>
    <row r="15959" spans="31:31" ht="15.75" x14ac:dyDescent="0.3">
      <c r="AE15959" s="71"/>
    </row>
    <row r="15960" spans="31:31" ht="15.75" x14ac:dyDescent="0.3">
      <c r="AE15960" s="71"/>
    </row>
    <row r="15961" spans="31:31" ht="15.75" x14ac:dyDescent="0.3">
      <c r="AE15961" s="71"/>
    </row>
    <row r="15962" spans="31:31" ht="15.75" x14ac:dyDescent="0.3">
      <c r="AE15962" s="71"/>
    </row>
    <row r="15963" spans="31:31" ht="15.75" x14ac:dyDescent="0.3">
      <c r="AE15963" s="71"/>
    </row>
    <row r="15964" spans="31:31" ht="15.75" x14ac:dyDescent="0.3">
      <c r="AE15964" s="71"/>
    </row>
    <row r="15965" spans="31:31" ht="15.75" x14ac:dyDescent="0.3">
      <c r="AE15965" s="71"/>
    </row>
    <row r="15966" spans="31:31" ht="15.75" x14ac:dyDescent="0.3">
      <c r="AE15966" s="71"/>
    </row>
    <row r="15967" spans="31:31" ht="15.75" x14ac:dyDescent="0.3">
      <c r="AE15967" s="71"/>
    </row>
    <row r="15968" spans="31:31" ht="15.75" x14ac:dyDescent="0.3">
      <c r="AE15968" s="71"/>
    </row>
    <row r="15969" spans="31:31" ht="15.75" x14ac:dyDescent="0.3">
      <c r="AE15969" s="71"/>
    </row>
    <row r="15970" spans="31:31" ht="15.75" x14ac:dyDescent="0.3">
      <c r="AE15970" s="71"/>
    </row>
    <row r="15971" spans="31:31" ht="15.75" x14ac:dyDescent="0.3">
      <c r="AE15971" s="71"/>
    </row>
    <row r="15972" spans="31:31" ht="15.75" x14ac:dyDescent="0.3">
      <c r="AE15972" s="71"/>
    </row>
    <row r="15973" spans="31:31" ht="15.75" x14ac:dyDescent="0.3">
      <c r="AE15973" s="71"/>
    </row>
    <row r="15974" spans="31:31" ht="15.75" x14ac:dyDescent="0.3">
      <c r="AE15974" s="71"/>
    </row>
    <row r="15975" spans="31:31" ht="15.75" x14ac:dyDescent="0.3">
      <c r="AE15975" s="71"/>
    </row>
    <row r="15976" spans="31:31" ht="15.75" x14ac:dyDescent="0.3">
      <c r="AE15976" s="71"/>
    </row>
    <row r="15977" spans="31:31" ht="15.75" x14ac:dyDescent="0.3">
      <c r="AE15977" s="71"/>
    </row>
    <row r="15978" spans="31:31" ht="15.75" x14ac:dyDescent="0.3">
      <c r="AE15978" s="71"/>
    </row>
    <row r="15979" spans="31:31" ht="15.75" x14ac:dyDescent="0.3">
      <c r="AE15979" s="71"/>
    </row>
    <row r="15980" spans="31:31" ht="15.75" x14ac:dyDescent="0.3">
      <c r="AE15980" s="71"/>
    </row>
    <row r="15981" spans="31:31" ht="15.75" x14ac:dyDescent="0.3">
      <c r="AE15981" s="71"/>
    </row>
    <row r="15982" spans="31:31" ht="15.75" x14ac:dyDescent="0.3">
      <c r="AE15982" s="71"/>
    </row>
    <row r="15983" spans="31:31" ht="15.75" x14ac:dyDescent="0.3">
      <c r="AE15983" s="71"/>
    </row>
    <row r="15984" spans="31:31" ht="15.75" x14ac:dyDescent="0.3">
      <c r="AE15984" s="71"/>
    </row>
    <row r="15985" spans="31:31" ht="15.75" x14ac:dyDescent="0.3">
      <c r="AE15985" s="71"/>
    </row>
    <row r="15986" spans="31:31" ht="15.75" x14ac:dyDescent="0.3">
      <c r="AE15986" s="71"/>
    </row>
    <row r="15987" spans="31:31" ht="15.75" x14ac:dyDescent="0.3">
      <c r="AE15987" s="71"/>
    </row>
    <row r="15988" spans="31:31" ht="15.75" x14ac:dyDescent="0.3">
      <c r="AE15988" s="71"/>
    </row>
    <row r="15989" spans="31:31" ht="15.75" x14ac:dyDescent="0.3">
      <c r="AE15989" s="71"/>
    </row>
    <row r="15990" spans="31:31" ht="15.75" x14ac:dyDescent="0.3">
      <c r="AE15990" s="71"/>
    </row>
    <row r="15991" spans="31:31" ht="15.75" x14ac:dyDescent="0.3">
      <c r="AE15991" s="71"/>
    </row>
    <row r="15992" spans="31:31" ht="15.75" x14ac:dyDescent="0.3">
      <c r="AE15992" s="71"/>
    </row>
    <row r="15993" spans="31:31" ht="15.75" x14ac:dyDescent="0.3">
      <c r="AE15993" s="71"/>
    </row>
    <row r="15994" spans="31:31" ht="15.75" x14ac:dyDescent="0.3">
      <c r="AE15994" s="71"/>
    </row>
    <row r="15995" spans="31:31" ht="15.75" x14ac:dyDescent="0.3">
      <c r="AE15995" s="71"/>
    </row>
    <row r="15996" spans="31:31" ht="15.75" x14ac:dyDescent="0.3">
      <c r="AE15996" s="71"/>
    </row>
    <row r="15997" spans="31:31" ht="15.75" x14ac:dyDescent="0.3">
      <c r="AE15997" s="71"/>
    </row>
    <row r="15998" spans="31:31" ht="15.75" x14ac:dyDescent="0.3">
      <c r="AE15998" s="71"/>
    </row>
    <row r="15999" spans="31:31" ht="15.75" x14ac:dyDescent="0.3">
      <c r="AE15999" s="71"/>
    </row>
    <row r="16000" spans="31:31" ht="15.75" x14ac:dyDescent="0.3">
      <c r="AE16000" s="71"/>
    </row>
    <row r="16001" spans="31:31" ht="15.75" x14ac:dyDescent="0.3">
      <c r="AE16001" s="71"/>
    </row>
    <row r="16002" spans="31:31" ht="15.75" x14ac:dyDescent="0.3">
      <c r="AE16002" s="71"/>
    </row>
    <row r="16003" spans="31:31" ht="15.75" x14ac:dyDescent="0.3">
      <c r="AE16003" s="71"/>
    </row>
    <row r="16004" spans="31:31" ht="15.75" x14ac:dyDescent="0.3">
      <c r="AE16004" s="71"/>
    </row>
    <row r="16005" spans="31:31" ht="15.75" x14ac:dyDescent="0.3">
      <c r="AE16005" s="71"/>
    </row>
    <row r="16006" spans="31:31" ht="15.75" x14ac:dyDescent="0.3">
      <c r="AE16006" s="71"/>
    </row>
    <row r="16007" spans="31:31" ht="15.75" x14ac:dyDescent="0.3">
      <c r="AE16007" s="71"/>
    </row>
    <row r="16008" spans="31:31" ht="15.75" x14ac:dyDescent="0.3">
      <c r="AE16008" s="71"/>
    </row>
    <row r="16009" spans="31:31" ht="15.75" x14ac:dyDescent="0.3">
      <c r="AE16009" s="71"/>
    </row>
    <row r="16010" spans="31:31" ht="15.75" x14ac:dyDescent="0.3">
      <c r="AE16010" s="71"/>
    </row>
    <row r="16011" spans="31:31" ht="15.75" x14ac:dyDescent="0.3">
      <c r="AE16011" s="71"/>
    </row>
    <row r="16012" spans="31:31" ht="15.75" x14ac:dyDescent="0.3">
      <c r="AE16012" s="71"/>
    </row>
    <row r="16013" spans="31:31" ht="15.75" x14ac:dyDescent="0.3">
      <c r="AE16013" s="71"/>
    </row>
    <row r="16014" spans="31:31" ht="15.75" x14ac:dyDescent="0.3">
      <c r="AE16014" s="71"/>
    </row>
    <row r="16015" spans="31:31" ht="15.75" x14ac:dyDescent="0.3">
      <c r="AE16015" s="71"/>
    </row>
    <row r="16016" spans="31:31" ht="15.75" x14ac:dyDescent="0.3">
      <c r="AE16016" s="71"/>
    </row>
    <row r="16017" spans="31:31" ht="15.75" x14ac:dyDescent="0.3">
      <c r="AE16017" s="71"/>
    </row>
    <row r="16018" spans="31:31" ht="15.75" x14ac:dyDescent="0.3">
      <c r="AE16018" s="71"/>
    </row>
    <row r="16019" spans="31:31" ht="15.75" x14ac:dyDescent="0.3">
      <c r="AE16019" s="71"/>
    </row>
    <row r="16020" spans="31:31" ht="15.75" x14ac:dyDescent="0.3">
      <c r="AE16020" s="71"/>
    </row>
    <row r="16021" spans="31:31" ht="15.75" x14ac:dyDescent="0.3">
      <c r="AE16021" s="71"/>
    </row>
    <row r="16022" spans="31:31" ht="15.75" x14ac:dyDescent="0.3">
      <c r="AE16022" s="71"/>
    </row>
    <row r="16023" spans="31:31" ht="15.75" x14ac:dyDescent="0.3">
      <c r="AE16023" s="71"/>
    </row>
    <row r="16024" spans="31:31" ht="15.75" x14ac:dyDescent="0.3">
      <c r="AE16024" s="71"/>
    </row>
    <row r="16025" spans="31:31" ht="15.75" x14ac:dyDescent="0.3">
      <c r="AE16025" s="71"/>
    </row>
    <row r="16026" spans="31:31" ht="15.75" x14ac:dyDescent="0.3">
      <c r="AE16026" s="71"/>
    </row>
    <row r="16027" spans="31:31" ht="15.75" x14ac:dyDescent="0.3">
      <c r="AE16027" s="71"/>
    </row>
    <row r="16028" spans="31:31" ht="15.75" x14ac:dyDescent="0.3">
      <c r="AE16028" s="71"/>
    </row>
    <row r="16029" spans="31:31" ht="15.75" x14ac:dyDescent="0.3">
      <c r="AE16029" s="71"/>
    </row>
    <row r="16030" spans="31:31" ht="15.75" x14ac:dyDescent="0.3">
      <c r="AE16030" s="71"/>
    </row>
    <row r="16031" spans="31:31" ht="15.75" x14ac:dyDescent="0.3">
      <c r="AE16031" s="71"/>
    </row>
    <row r="16032" spans="31:31" ht="15.75" x14ac:dyDescent="0.3">
      <c r="AE16032" s="71"/>
    </row>
    <row r="16033" spans="31:31" ht="15.75" x14ac:dyDescent="0.3">
      <c r="AE16033" s="71"/>
    </row>
    <row r="16034" spans="31:31" ht="15.75" x14ac:dyDescent="0.3">
      <c r="AE16034" s="71"/>
    </row>
    <row r="16035" spans="31:31" ht="15.75" x14ac:dyDescent="0.3">
      <c r="AE16035" s="71"/>
    </row>
    <row r="16036" spans="31:31" ht="15.75" x14ac:dyDescent="0.3">
      <c r="AE16036" s="71"/>
    </row>
    <row r="16037" spans="31:31" ht="15.75" x14ac:dyDescent="0.3">
      <c r="AE16037" s="71"/>
    </row>
    <row r="16038" spans="31:31" ht="15.75" x14ac:dyDescent="0.3">
      <c r="AE16038" s="71"/>
    </row>
    <row r="16039" spans="31:31" ht="15.75" x14ac:dyDescent="0.3">
      <c r="AE16039" s="71"/>
    </row>
    <row r="16040" spans="31:31" ht="15.75" x14ac:dyDescent="0.3">
      <c r="AE16040" s="71"/>
    </row>
    <row r="16041" spans="31:31" ht="15.75" x14ac:dyDescent="0.3">
      <c r="AE16041" s="71"/>
    </row>
    <row r="16042" spans="31:31" ht="15.75" x14ac:dyDescent="0.3">
      <c r="AE16042" s="71"/>
    </row>
    <row r="16043" spans="31:31" ht="15.75" x14ac:dyDescent="0.3">
      <c r="AE16043" s="71"/>
    </row>
    <row r="16044" spans="31:31" ht="15.75" x14ac:dyDescent="0.3">
      <c r="AE16044" s="71"/>
    </row>
    <row r="16045" spans="31:31" ht="15.75" x14ac:dyDescent="0.3">
      <c r="AE16045" s="71"/>
    </row>
    <row r="16046" spans="31:31" ht="15.75" x14ac:dyDescent="0.3">
      <c r="AE16046" s="71"/>
    </row>
    <row r="16047" spans="31:31" ht="15.75" x14ac:dyDescent="0.3">
      <c r="AE16047" s="71"/>
    </row>
    <row r="16048" spans="31:31" ht="15.75" x14ac:dyDescent="0.3">
      <c r="AE16048" s="71"/>
    </row>
    <row r="16049" spans="31:31" ht="15.75" x14ac:dyDescent="0.3">
      <c r="AE16049" s="71"/>
    </row>
    <row r="16050" spans="31:31" ht="15.75" x14ac:dyDescent="0.3">
      <c r="AE16050" s="71"/>
    </row>
    <row r="16051" spans="31:31" ht="15.75" x14ac:dyDescent="0.3">
      <c r="AE16051" s="71"/>
    </row>
    <row r="16052" spans="31:31" ht="15.75" x14ac:dyDescent="0.3">
      <c r="AE16052" s="71"/>
    </row>
    <row r="16053" spans="31:31" ht="15.75" x14ac:dyDescent="0.3">
      <c r="AE16053" s="71"/>
    </row>
    <row r="16054" spans="31:31" ht="15.75" x14ac:dyDescent="0.3">
      <c r="AE16054" s="71"/>
    </row>
    <row r="16055" spans="31:31" ht="15.75" x14ac:dyDescent="0.3">
      <c r="AE16055" s="71"/>
    </row>
    <row r="16056" spans="31:31" ht="15.75" x14ac:dyDescent="0.3">
      <c r="AE16056" s="71"/>
    </row>
    <row r="16057" spans="31:31" ht="15.75" x14ac:dyDescent="0.3">
      <c r="AE16057" s="71"/>
    </row>
    <row r="16058" spans="31:31" ht="15.75" x14ac:dyDescent="0.3">
      <c r="AE16058" s="71"/>
    </row>
    <row r="16059" spans="31:31" ht="15.75" x14ac:dyDescent="0.3">
      <c r="AE16059" s="71"/>
    </row>
    <row r="16060" spans="31:31" ht="15.75" x14ac:dyDescent="0.3">
      <c r="AE16060" s="71"/>
    </row>
    <row r="16061" spans="31:31" ht="15.75" x14ac:dyDescent="0.3">
      <c r="AE16061" s="71"/>
    </row>
    <row r="16062" spans="31:31" ht="15.75" x14ac:dyDescent="0.3">
      <c r="AE16062" s="71"/>
    </row>
    <row r="16063" spans="31:31" ht="15.75" x14ac:dyDescent="0.3">
      <c r="AE16063" s="71"/>
    </row>
    <row r="16064" spans="31:31" ht="15.75" x14ac:dyDescent="0.3">
      <c r="AE16064" s="71"/>
    </row>
    <row r="16065" spans="31:31" ht="15.75" x14ac:dyDescent="0.3">
      <c r="AE16065" s="71"/>
    </row>
    <row r="16066" spans="31:31" ht="15.75" x14ac:dyDescent="0.3">
      <c r="AE16066" s="71"/>
    </row>
    <row r="16067" spans="31:31" ht="15.75" x14ac:dyDescent="0.3">
      <c r="AE16067" s="71"/>
    </row>
    <row r="16068" spans="31:31" ht="15.75" x14ac:dyDescent="0.3">
      <c r="AE16068" s="71"/>
    </row>
    <row r="16069" spans="31:31" ht="15.75" x14ac:dyDescent="0.3">
      <c r="AE16069" s="71"/>
    </row>
    <row r="16070" spans="31:31" ht="15.75" x14ac:dyDescent="0.3">
      <c r="AE16070" s="71"/>
    </row>
    <row r="16071" spans="31:31" ht="15.75" x14ac:dyDescent="0.3">
      <c r="AE16071" s="71"/>
    </row>
    <row r="16072" spans="31:31" ht="15.75" x14ac:dyDescent="0.3">
      <c r="AE16072" s="71"/>
    </row>
    <row r="16073" spans="31:31" ht="15.75" x14ac:dyDescent="0.3">
      <c r="AE16073" s="71"/>
    </row>
    <row r="16074" spans="31:31" ht="15.75" x14ac:dyDescent="0.3">
      <c r="AE16074" s="71"/>
    </row>
    <row r="16075" spans="31:31" ht="15.75" x14ac:dyDescent="0.3">
      <c r="AE16075" s="71"/>
    </row>
    <row r="16076" spans="31:31" ht="15.75" x14ac:dyDescent="0.3">
      <c r="AE16076" s="71"/>
    </row>
    <row r="16077" spans="31:31" ht="15.75" x14ac:dyDescent="0.3">
      <c r="AE16077" s="71"/>
    </row>
    <row r="16078" spans="31:31" ht="15.75" x14ac:dyDescent="0.3">
      <c r="AE16078" s="71"/>
    </row>
    <row r="16079" spans="31:31" ht="15.75" x14ac:dyDescent="0.3">
      <c r="AE16079" s="71"/>
    </row>
    <row r="16080" spans="31:31" ht="15.75" x14ac:dyDescent="0.3">
      <c r="AE16080" s="71"/>
    </row>
    <row r="16081" spans="31:31" ht="15.75" x14ac:dyDescent="0.3">
      <c r="AE16081" s="71"/>
    </row>
    <row r="16082" spans="31:31" ht="15.75" x14ac:dyDescent="0.3">
      <c r="AE16082" s="71"/>
    </row>
    <row r="16083" spans="31:31" ht="15.75" x14ac:dyDescent="0.3">
      <c r="AE16083" s="71"/>
    </row>
    <row r="16084" spans="31:31" ht="15.75" x14ac:dyDescent="0.3">
      <c r="AE16084" s="71"/>
    </row>
    <row r="16085" spans="31:31" ht="15.75" x14ac:dyDescent="0.3">
      <c r="AE16085" s="71"/>
    </row>
    <row r="16086" spans="31:31" ht="15.75" x14ac:dyDescent="0.3">
      <c r="AE16086" s="71"/>
    </row>
    <row r="16087" spans="31:31" ht="15.75" x14ac:dyDescent="0.3">
      <c r="AE16087" s="71"/>
    </row>
    <row r="16088" spans="31:31" ht="15.75" x14ac:dyDescent="0.3">
      <c r="AE16088" s="71"/>
    </row>
    <row r="16089" spans="31:31" ht="15.75" x14ac:dyDescent="0.3">
      <c r="AE16089" s="71"/>
    </row>
    <row r="16090" spans="31:31" ht="15.75" x14ac:dyDescent="0.3">
      <c r="AE16090" s="71"/>
    </row>
    <row r="16091" spans="31:31" ht="15.75" x14ac:dyDescent="0.3">
      <c r="AE16091" s="71"/>
    </row>
    <row r="16092" spans="31:31" ht="15.75" x14ac:dyDescent="0.3">
      <c r="AE16092" s="71"/>
    </row>
    <row r="16093" spans="31:31" ht="15.75" x14ac:dyDescent="0.3">
      <c r="AE16093" s="71"/>
    </row>
    <row r="16094" spans="31:31" ht="15.75" x14ac:dyDescent="0.3">
      <c r="AE16094" s="71"/>
    </row>
    <row r="16095" spans="31:31" ht="15.75" x14ac:dyDescent="0.3">
      <c r="AE16095" s="71"/>
    </row>
    <row r="16096" spans="31:31" ht="15.75" x14ac:dyDescent="0.3">
      <c r="AE16096" s="71"/>
    </row>
    <row r="16097" spans="31:31" ht="15.75" x14ac:dyDescent="0.3">
      <c r="AE16097" s="71"/>
    </row>
    <row r="16098" spans="31:31" ht="15.75" x14ac:dyDescent="0.3">
      <c r="AE16098" s="71"/>
    </row>
    <row r="16099" spans="31:31" ht="15.75" x14ac:dyDescent="0.3">
      <c r="AE16099" s="71"/>
    </row>
    <row r="16100" spans="31:31" ht="15.75" x14ac:dyDescent="0.3">
      <c r="AE16100" s="71"/>
    </row>
    <row r="16101" spans="31:31" ht="15.75" x14ac:dyDescent="0.3">
      <c r="AE16101" s="71"/>
    </row>
    <row r="16102" spans="31:31" ht="15.75" x14ac:dyDescent="0.3">
      <c r="AE16102" s="71"/>
    </row>
    <row r="16103" spans="31:31" ht="15.75" x14ac:dyDescent="0.3">
      <c r="AE16103" s="71"/>
    </row>
    <row r="16104" spans="31:31" ht="15.75" x14ac:dyDescent="0.3">
      <c r="AE16104" s="71"/>
    </row>
    <row r="16105" spans="31:31" ht="15.75" x14ac:dyDescent="0.3">
      <c r="AE16105" s="71"/>
    </row>
    <row r="16106" spans="31:31" ht="15.75" x14ac:dyDescent="0.3">
      <c r="AE16106" s="71"/>
    </row>
    <row r="16107" spans="31:31" ht="15.75" x14ac:dyDescent="0.3">
      <c r="AE16107" s="71"/>
    </row>
    <row r="16108" spans="31:31" ht="15.75" x14ac:dyDescent="0.3">
      <c r="AE16108" s="71"/>
    </row>
    <row r="16109" spans="31:31" ht="15.75" x14ac:dyDescent="0.3">
      <c r="AE16109" s="71"/>
    </row>
    <row r="16110" spans="31:31" ht="15.75" x14ac:dyDescent="0.3">
      <c r="AE16110" s="71"/>
    </row>
    <row r="16111" spans="31:31" ht="15.75" x14ac:dyDescent="0.3">
      <c r="AE16111" s="71"/>
    </row>
    <row r="16112" spans="31:31" ht="15.75" x14ac:dyDescent="0.3">
      <c r="AE16112" s="71"/>
    </row>
    <row r="16113" spans="31:31" ht="15.75" x14ac:dyDescent="0.3">
      <c r="AE16113" s="71"/>
    </row>
    <row r="16114" spans="31:31" ht="15.75" x14ac:dyDescent="0.3">
      <c r="AE16114" s="71"/>
    </row>
    <row r="16115" spans="31:31" ht="15.75" x14ac:dyDescent="0.3">
      <c r="AE16115" s="71"/>
    </row>
    <row r="16116" spans="31:31" ht="15.75" x14ac:dyDescent="0.3">
      <c r="AE16116" s="71"/>
    </row>
    <row r="16117" spans="31:31" ht="15.75" x14ac:dyDescent="0.3">
      <c r="AE16117" s="71"/>
    </row>
    <row r="16118" spans="31:31" ht="15.75" x14ac:dyDescent="0.3">
      <c r="AE16118" s="71"/>
    </row>
    <row r="16119" spans="31:31" ht="15.75" x14ac:dyDescent="0.3">
      <c r="AE16119" s="71"/>
    </row>
    <row r="16120" spans="31:31" ht="15.75" x14ac:dyDescent="0.3">
      <c r="AE16120" s="71"/>
    </row>
    <row r="16121" spans="31:31" ht="15.75" x14ac:dyDescent="0.3">
      <c r="AE16121" s="71"/>
    </row>
    <row r="16122" spans="31:31" ht="15.75" x14ac:dyDescent="0.3">
      <c r="AE16122" s="71"/>
    </row>
    <row r="16123" spans="31:31" ht="15.75" x14ac:dyDescent="0.3">
      <c r="AE16123" s="71"/>
    </row>
    <row r="16124" spans="31:31" ht="15.75" x14ac:dyDescent="0.3">
      <c r="AE16124" s="71"/>
    </row>
    <row r="16125" spans="31:31" ht="15.75" x14ac:dyDescent="0.3">
      <c r="AE16125" s="71"/>
    </row>
    <row r="16126" spans="31:31" ht="15.75" x14ac:dyDescent="0.3">
      <c r="AE16126" s="71"/>
    </row>
    <row r="16127" spans="31:31" ht="15.75" x14ac:dyDescent="0.3">
      <c r="AE16127" s="71"/>
    </row>
    <row r="16128" spans="31:31" ht="15.75" x14ac:dyDescent="0.3">
      <c r="AE16128" s="71"/>
    </row>
    <row r="16129" spans="31:31" ht="15.75" x14ac:dyDescent="0.3">
      <c r="AE16129" s="71"/>
    </row>
    <row r="16130" spans="31:31" ht="15.75" x14ac:dyDescent="0.3">
      <c r="AE16130" s="71"/>
    </row>
    <row r="16131" spans="31:31" ht="15.75" x14ac:dyDescent="0.3">
      <c r="AE16131" s="71"/>
    </row>
    <row r="16132" spans="31:31" ht="15.75" x14ac:dyDescent="0.3">
      <c r="AE16132" s="71"/>
    </row>
    <row r="16133" spans="31:31" ht="15.75" x14ac:dyDescent="0.3">
      <c r="AE16133" s="71"/>
    </row>
    <row r="16134" spans="31:31" ht="15.75" x14ac:dyDescent="0.3">
      <c r="AE16134" s="71"/>
    </row>
    <row r="16135" spans="31:31" ht="15.75" x14ac:dyDescent="0.3">
      <c r="AE16135" s="71"/>
    </row>
    <row r="16136" spans="31:31" ht="15.75" x14ac:dyDescent="0.3">
      <c r="AE16136" s="71"/>
    </row>
    <row r="16137" spans="31:31" ht="15.75" x14ac:dyDescent="0.3">
      <c r="AE16137" s="71"/>
    </row>
    <row r="16138" spans="31:31" ht="15.75" x14ac:dyDescent="0.3">
      <c r="AE16138" s="71"/>
    </row>
    <row r="16139" spans="31:31" ht="15.75" x14ac:dyDescent="0.3">
      <c r="AE16139" s="71"/>
    </row>
    <row r="16140" spans="31:31" ht="15.75" x14ac:dyDescent="0.3">
      <c r="AE16140" s="71"/>
    </row>
    <row r="16141" spans="31:31" ht="15.75" x14ac:dyDescent="0.3">
      <c r="AE16141" s="71"/>
    </row>
    <row r="16142" spans="31:31" ht="15.75" x14ac:dyDescent="0.3">
      <c r="AE16142" s="71"/>
    </row>
    <row r="16143" spans="31:31" ht="15.75" x14ac:dyDescent="0.3">
      <c r="AE16143" s="71"/>
    </row>
    <row r="16144" spans="31:31" ht="15.75" x14ac:dyDescent="0.3">
      <c r="AE16144" s="71"/>
    </row>
    <row r="16145" spans="31:31" ht="15.75" x14ac:dyDescent="0.3">
      <c r="AE16145" s="71"/>
    </row>
    <row r="16146" spans="31:31" ht="15.75" x14ac:dyDescent="0.3">
      <c r="AE16146" s="71"/>
    </row>
    <row r="16147" spans="31:31" ht="15.75" x14ac:dyDescent="0.3">
      <c r="AE16147" s="71"/>
    </row>
    <row r="16148" spans="31:31" ht="15.75" x14ac:dyDescent="0.3">
      <c r="AE16148" s="71"/>
    </row>
    <row r="16149" spans="31:31" ht="15.75" x14ac:dyDescent="0.3">
      <c r="AE16149" s="71"/>
    </row>
    <row r="16150" spans="31:31" ht="15.75" x14ac:dyDescent="0.3">
      <c r="AE16150" s="71"/>
    </row>
    <row r="16151" spans="31:31" ht="15.75" x14ac:dyDescent="0.3">
      <c r="AE16151" s="71"/>
    </row>
    <row r="16152" spans="31:31" ht="15.75" x14ac:dyDescent="0.3">
      <c r="AE16152" s="71"/>
    </row>
    <row r="16153" spans="31:31" ht="15.75" x14ac:dyDescent="0.3">
      <c r="AE16153" s="71"/>
    </row>
    <row r="16154" spans="31:31" ht="15.75" x14ac:dyDescent="0.3">
      <c r="AE16154" s="71"/>
    </row>
    <row r="16155" spans="31:31" ht="15.75" x14ac:dyDescent="0.3">
      <c r="AE16155" s="71"/>
    </row>
    <row r="16156" spans="31:31" ht="15.75" x14ac:dyDescent="0.3">
      <c r="AE16156" s="71"/>
    </row>
    <row r="16157" spans="31:31" ht="15.75" x14ac:dyDescent="0.3">
      <c r="AE16157" s="71"/>
    </row>
    <row r="16158" spans="31:31" ht="15.75" x14ac:dyDescent="0.3">
      <c r="AE16158" s="71"/>
    </row>
    <row r="16159" spans="31:31" ht="15.75" x14ac:dyDescent="0.3">
      <c r="AE16159" s="71"/>
    </row>
    <row r="16160" spans="31:31" ht="15.75" x14ac:dyDescent="0.3">
      <c r="AE16160" s="71"/>
    </row>
    <row r="16161" spans="31:31" ht="15.75" x14ac:dyDescent="0.3">
      <c r="AE16161" s="71"/>
    </row>
    <row r="16162" spans="31:31" ht="15.75" x14ac:dyDescent="0.3">
      <c r="AE16162" s="71"/>
    </row>
    <row r="16163" spans="31:31" ht="15.75" x14ac:dyDescent="0.3">
      <c r="AE16163" s="71"/>
    </row>
    <row r="16164" spans="31:31" ht="15.75" x14ac:dyDescent="0.3">
      <c r="AE16164" s="71"/>
    </row>
    <row r="16165" spans="31:31" ht="15.75" x14ac:dyDescent="0.3">
      <c r="AE16165" s="71"/>
    </row>
    <row r="16166" spans="31:31" ht="15.75" x14ac:dyDescent="0.3">
      <c r="AE16166" s="71"/>
    </row>
    <row r="16167" spans="31:31" ht="15.75" x14ac:dyDescent="0.3">
      <c r="AE16167" s="71"/>
    </row>
    <row r="16168" spans="31:31" ht="15.75" x14ac:dyDescent="0.3">
      <c r="AE16168" s="71"/>
    </row>
    <row r="16169" spans="31:31" ht="15.75" x14ac:dyDescent="0.3">
      <c r="AE16169" s="71"/>
    </row>
    <row r="16170" spans="31:31" ht="15.75" x14ac:dyDescent="0.3">
      <c r="AE16170" s="71"/>
    </row>
    <row r="16171" spans="31:31" ht="15.75" x14ac:dyDescent="0.3">
      <c r="AE16171" s="71"/>
    </row>
    <row r="16172" spans="31:31" ht="15.75" x14ac:dyDescent="0.3">
      <c r="AE16172" s="71"/>
    </row>
    <row r="16173" spans="31:31" ht="15.75" x14ac:dyDescent="0.3">
      <c r="AE16173" s="71"/>
    </row>
    <row r="16174" spans="31:31" ht="15.75" x14ac:dyDescent="0.3">
      <c r="AE16174" s="71"/>
    </row>
    <row r="16175" spans="31:31" ht="15.75" x14ac:dyDescent="0.3">
      <c r="AE16175" s="71"/>
    </row>
    <row r="16176" spans="31:31" ht="15.75" x14ac:dyDescent="0.3">
      <c r="AE16176" s="71"/>
    </row>
    <row r="16177" spans="31:31" ht="15.75" x14ac:dyDescent="0.3">
      <c r="AE16177" s="71"/>
    </row>
    <row r="16178" spans="31:31" ht="15.75" x14ac:dyDescent="0.3">
      <c r="AE16178" s="71"/>
    </row>
    <row r="16179" spans="31:31" ht="15.75" x14ac:dyDescent="0.3">
      <c r="AE16179" s="71"/>
    </row>
    <row r="16180" spans="31:31" ht="15.75" x14ac:dyDescent="0.3">
      <c r="AE16180" s="71"/>
    </row>
    <row r="16181" spans="31:31" ht="15.75" x14ac:dyDescent="0.3">
      <c r="AE16181" s="71"/>
    </row>
    <row r="16182" spans="31:31" ht="15.75" x14ac:dyDescent="0.3">
      <c r="AE16182" s="71"/>
    </row>
    <row r="16183" spans="31:31" ht="15.75" x14ac:dyDescent="0.3">
      <c r="AE16183" s="71"/>
    </row>
    <row r="16184" spans="31:31" ht="15.75" x14ac:dyDescent="0.3">
      <c r="AE16184" s="71"/>
    </row>
    <row r="16185" spans="31:31" ht="15.75" x14ac:dyDescent="0.3">
      <c r="AE16185" s="71"/>
    </row>
    <row r="16186" spans="31:31" ht="15.75" x14ac:dyDescent="0.3">
      <c r="AE16186" s="71"/>
    </row>
    <row r="16187" spans="31:31" ht="15.75" x14ac:dyDescent="0.3">
      <c r="AE16187" s="71"/>
    </row>
    <row r="16188" spans="31:31" ht="15.75" x14ac:dyDescent="0.3">
      <c r="AE16188" s="71"/>
    </row>
    <row r="16189" spans="31:31" ht="15.75" x14ac:dyDescent="0.3">
      <c r="AE16189" s="71"/>
    </row>
    <row r="16190" spans="31:31" ht="15.75" x14ac:dyDescent="0.3">
      <c r="AE16190" s="71"/>
    </row>
    <row r="16191" spans="31:31" ht="15.75" x14ac:dyDescent="0.3">
      <c r="AE16191" s="71"/>
    </row>
    <row r="16192" spans="31:31" ht="15.75" x14ac:dyDescent="0.3">
      <c r="AE16192" s="71"/>
    </row>
    <row r="16193" spans="31:31" ht="15.75" x14ac:dyDescent="0.3">
      <c r="AE16193" s="71"/>
    </row>
    <row r="16194" spans="31:31" ht="15.75" x14ac:dyDescent="0.3">
      <c r="AE16194" s="71"/>
    </row>
    <row r="16195" spans="31:31" ht="15.75" x14ac:dyDescent="0.3">
      <c r="AE16195" s="71"/>
    </row>
    <row r="16196" spans="31:31" ht="15.75" x14ac:dyDescent="0.3">
      <c r="AE16196" s="71"/>
    </row>
    <row r="16197" spans="31:31" ht="15.75" x14ac:dyDescent="0.3">
      <c r="AE16197" s="71"/>
    </row>
    <row r="16198" spans="31:31" ht="15.75" x14ac:dyDescent="0.3">
      <c r="AE16198" s="71"/>
    </row>
    <row r="16199" spans="31:31" ht="15.75" x14ac:dyDescent="0.3">
      <c r="AE16199" s="71"/>
    </row>
    <row r="16200" spans="31:31" ht="15.75" x14ac:dyDescent="0.3">
      <c r="AE16200" s="71"/>
    </row>
    <row r="16201" spans="31:31" ht="15.75" x14ac:dyDescent="0.3">
      <c r="AE16201" s="71"/>
    </row>
    <row r="16202" spans="31:31" ht="15.75" x14ac:dyDescent="0.3">
      <c r="AE16202" s="71"/>
    </row>
    <row r="16203" spans="31:31" ht="15.75" x14ac:dyDescent="0.3">
      <c r="AE16203" s="71"/>
    </row>
    <row r="16204" spans="31:31" ht="15.75" x14ac:dyDescent="0.3">
      <c r="AE16204" s="71"/>
    </row>
    <row r="16205" spans="31:31" ht="15.75" x14ac:dyDescent="0.3">
      <c r="AE16205" s="71"/>
    </row>
    <row r="16206" spans="31:31" ht="15.75" x14ac:dyDescent="0.3">
      <c r="AE16206" s="71"/>
    </row>
    <row r="16207" spans="31:31" ht="15.75" x14ac:dyDescent="0.3">
      <c r="AE16207" s="71"/>
    </row>
    <row r="16208" spans="31:31" ht="15.75" x14ac:dyDescent="0.3">
      <c r="AE16208" s="71"/>
    </row>
    <row r="16209" spans="31:31" ht="15.75" x14ac:dyDescent="0.3">
      <c r="AE16209" s="71"/>
    </row>
    <row r="16210" spans="31:31" ht="15.75" x14ac:dyDescent="0.3">
      <c r="AE16210" s="71"/>
    </row>
    <row r="16211" spans="31:31" ht="15.75" x14ac:dyDescent="0.3">
      <c r="AE16211" s="71"/>
    </row>
    <row r="16212" spans="31:31" ht="15.75" x14ac:dyDescent="0.3">
      <c r="AE16212" s="71"/>
    </row>
    <row r="16213" spans="31:31" ht="15.75" x14ac:dyDescent="0.3">
      <c r="AE16213" s="71"/>
    </row>
    <row r="16214" spans="31:31" ht="15.75" x14ac:dyDescent="0.3">
      <c r="AE16214" s="71"/>
    </row>
    <row r="16215" spans="31:31" ht="15.75" x14ac:dyDescent="0.3">
      <c r="AE16215" s="71"/>
    </row>
    <row r="16216" spans="31:31" ht="15.75" x14ac:dyDescent="0.3">
      <c r="AE16216" s="71"/>
    </row>
    <row r="16217" spans="31:31" ht="15.75" x14ac:dyDescent="0.3">
      <c r="AE16217" s="71"/>
    </row>
    <row r="16218" spans="31:31" ht="15.75" x14ac:dyDescent="0.3">
      <c r="AE16218" s="71"/>
    </row>
    <row r="16219" spans="31:31" ht="15.75" x14ac:dyDescent="0.3">
      <c r="AE16219" s="71"/>
    </row>
    <row r="16220" spans="31:31" ht="15.75" x14ac:dyDescent="0.3">
      <c r="AE16220" s="71"/>
    </row>
    <row r="16221" spans="31:31" ht="15.75" x14ac:dyDescent="0.3">
      <c r="AE16221" s="71"/>
    </row>
    <row r="16222" spans="31:31" ht="15.75" x14ac:dyDescent="0.3">
      <c r="AE16222" s="71"/>
    </row>
    <row r="16223" spans="31:31" ht="15.75" x14ac:dyDescent="0.3">
      <c r="AE16223" s="71"/>
    </row>
    <row r="16224" spans="31:31" ht="15.75" x14ac:dyDescent="0.3">
      <c r="AE16224" s="71"/>
    </row>
    <row r="16225" spans="31:31" ht="15.75" x14ac:dyDescent="0.3">
      <c r="AE16225" s="71"/>
    </row>
    <row r="16226" spans="31:31" ht="15.75" x14ac:dyDescent="0.3">
      <c r="AE16226" s="71"/>
    </row>
    <row r="16227" spans="31:31" ht="15.75" x14ac:dyDescent="0.3">
      <c r="AE16227" s="71"/>
    </row>
    <row r="16228" spans="31:31" ht="15.75" x14ac:dyDescent="0.3">
      <c r="AE16228" s="71"/>
    </row>
    <row r="16229" spans="31:31" ht="15.75" x14ac:dyDescent="0.3">
      <c r="AE16229" s="71"/>
    </row>
    <row r="16230" spans="31:31" ht="15.75" x14ac:dyDescent="0.3">
      <c r="AE16230" s="71"/>
    </row>
    <row r="16231" spans="31:31" ht="15.75" x14ac:dyDescent="0.3">
      <c r="AE16231" s="71"/>
    </row>
    <row r="16232" spans="31:31" ht="15.75" x14ac:dyDescent="0.3">
      <c r="AE16232" s="71"/>
    </row>
    <row r="16233" spans="31:31" ht="15.75" x14ac:dyDescent="0.3">
      <c r="AE16233" s="71"/>
    </row>
    <row r="16234" spans="31:31" ht="15.75" x14ac:dyDescent="0.3">
      <c r="AE16234" s="71"/>
    </row>
    <row r="16235" spans="31:31" ht="15.75" x14ac:dyDescent="0.3">
      <c r="AE16235" s="71"/>
    </row>
    <row r="16236" spans="31:31" ht="15.75" x14ac:dyDescent="0.3">
      <c r="AE16236" s="71"/>
    </row>
    <row r="16237" spans="31:31" ht="15.75" x14ac:dyDescent="0.3">
      <c r="AE16237" s="71"/>
    </row>
    <row r="16238" spans="31:31" ht="15.75" x14ac:dyDescent="0.3">
      <c r="AE16238" s="71"/>
    </row>
    <row r="16239" spans="31:31" ht="15.75" x14ac:dyDescent="0.3">
      <c r="AE16239" s="71"/>
    </row>
    <row r="16240" spans="31:31" ht="15.75" x14ac:dyDescent="0.3">
      <c r="AE16240" s="71"/>
    </row>
    <row r="16241" spans="31:31" ht="15.75" x14ac:dyDescent="0.3">
      <c r="AE16241" s="71"/>
    </row>
    <row r="16242" spans="31:31" ht="15.75" x14ac:dyDescent="0.3">
      <c r="AE16242" s="71"/>
    </row>
    <row r="16243" spans="31:31" ht="15.75" x14ac:dyDescent="0.3">
      <c r="AE16243" s="71"/>
    </row>
    <row r="16244" spans="31:31" ht="15.75" x14ac:dyDescent="0.3">
      <c r="AE16244" s="71"/>
    </row>
    <row r="16245" spans="31:31" ht="15.75" x14ac:dyDescent="0.3">
      <c r="AE16245" s="71"/>
    </row>
    <row r="16246" spans="31:31" ht="15.75" x14ac:dyDescent="0.3">
      <c r="AE16246" s="71"/>
    </row>
    <row r="16247" spans="31:31" ht="15.75" x14ac:dyDescent="0.3">
      <c r="AE16247" s="71"/>
    </row>
    <row r="16248" spans="31:31" ht="15.75" x14ac:dyDescent="0.3">
      <c r="AE16248" s="71"/>
    </row>
    <row r="16249" spans="31:31" ht="15.75" x14ac:dyDescent="0.3">
      <c r="AE16249" s="71"/>
    </row>
    <row r="16250" spans="31:31" ht="15.75" x14ac:dyDescent="0.3">
      <c r="AE16250" s="71"/>
    </row>
    <row r="16251" spans="31:31" ht="15.75" x14ac:dyDescent="0.3">
      <c r="AE16251" s="71"/>
    </row>
    <row r="16252" spans="31:31" ht="15.75" x14ac:dyDescent="0.3">
      <c r="AE16252" s="71"/>
    </row>
    <row r="16253" spans="31:31" ht="15.75" x14ac:dyDescent="0.3">
      <c r="AE16253" s="71"/>
    </row>
    <row r="16254" spans="31:31" ht="15.75" x14ac:dyDescent="0.3">
      <c r="AE16254" s="71"/>
    </row>
    <row r="16255" spans="31:31" ht="15.75" x14ac:dyDescent="0.3">
      <c r="AE16255" s="71"/>
    </row>
    <row r="16256" spans="31:31" ht="15.75" x14ac:dyDescent="0.3">
      <c r="AE16256" s="71"/>
    </row>
    <row r="16257" spans="31:31" ht="15.75" x14ac:dyDescent="0.3">
      <c r="AE16257" s="71"/>
    </row>
    <row r="16258" spans="31:31" ht="15.75" x14ac:dyDescent="0.3">
      <c r="AE16258" s="71"/>
    </row>
    <row r="16259" spans="31:31" ht="15.75" x14ac:dyDescent="0.3">
      <c r="AE16259" s="71"/>
    </row>
    <row r="16260" spans="31:31" ht="15.75" x14ac:dyDescent="0.3">
      <c r="AE16260" s="71"/>
    </row>
    <row r="16261" spans="31:31" ht="15.75" x14ac:dyDescent="0.3">
      <c r="AE16261" s="71"/>
    </row>
    <row r="16262" spans="31:31" ht="15.75" x14ac:dyDescent="0.3">
      <c r="AE16262" s="71"/>
    </row>
    <row r="16263" spans="31:31" ht="15.75" x14ac:dyDescent="0.3">
      <c r="AE16263" s="71"/>
    </row>
    <row r="16264" spans="31:31" ht="15.75" x14ac:dyDescent="0.3">
      <c r="AE16264" s="71"/>
    </row>
    <row r="16265" spans="31:31" ht="15.75" x14ac:dyDescent="0.3">
      <c r="AE16265" s="71"/>
    </row>
    <row r="16266" spans="31:31" ht="15.75" x14ac:dyDescent="0.3">
      <c r="AE16266" s="71"/>
    </row>
    <row r="16267" spans="31:31" ht="15.75" x14ac:dyDescent="0.3">
      <c r="AE16267" s="71"/>
    </row>
    <row r="16268" spans="31:31" ht="15.75" x14ac:dyDescent="0.3">
      <c r="AE16268" s="71"/>
    </row>
    <row r="16269" spans="31:31" ht="15.75" x14ac:dyDescent="0.3">
      <c r="AE16269" s="71"/>
    </row>
    <row r="16270" spans="31:31" ht="15.75" x14ac:dyDescent="0.3">
      <c r="AE16270" s="71"/>
    </row>
    <row r="16271" spans="31:31" ht="15.75" x14ac:dyDescent="0.3">
      <c r="AE16271" s="71"/>
    </row>
    <row r="16272" spans="31:31" ht="15.75" x14ac:dyDescent="0.3">
      <c r="AE16272" s="71"/>
    </row>
    <row r="16273" spans="31:31" ht="15.75" x14ac:dyDescent="0.3">
      <c r="AE16273" s="71"/>
    </row>
    <row r="16274" spans="31:31" ht="15.75" x14ac:dyDescent="0.3">
      <c r="AE16274" s="71"/>
    </row>
    <row r="16275" spans="31:31" ht="15.75" x14ac:dyDescent="0.3">
      <c r="AE16275" s="71"/>
    </row>
    <row r="16276" spans="31:31" ht="15.75" x14ac:dyDescent="0.3">
      <c r="AE16276" s="71"/>
    </row>
    <row r="16277" spans="31:31" ht="15.75" x14ac:dyDescent="0.3">
      <c r="AE16277" s="71"/>
    </row>
    <row r="16278" spans="31:31" ht="15.75" x14ac:dyDescent="0.3">
      <c r="AE16278" s="71"/>
    </row>
    <row r="16279" spans="31:31" ht="15.75" x14ac:dyDescent="0.3">
      <c r="AE16279" s="71"/>
    </row>
    <row r="16280" spans="31:31" ht="15.75" x14ac:dyDescent="0.3">
      <c r="AE16280" s="71"/>
    </row>
    <row r="16281" spans="31:31" ht="15.75" x14ac:dyDescent="0.3">
      <c r="AE16281" s="71"/>
    </row>
    <row r="16282" spans="31:31" ht="15.75" x14ac:dyDescent="0.3">
      <c r="AE16282" s="71"/>
    </row>
    <row r="16283" spans="31:31" ht="15.75" x14ac:dyDescent="0.3">
      <c r="AE16283" s="71"/>
    </row>
    <row r="16284" spans="31:31" ht="15.75" x14ac:dyDescent="0.3">
      <c r="AE16284" s="71"/>
    </row>
    <row r="16285" spans="31:31" ht="15.75" x14ac:dyDescent="0.3">
      <c r="AE16285" s="71"/>
    </row>
    <row r="16286" spans="31:31" ht="15.75" x14ac:dyDescent="0.3">
      <c r="AE16286" s="71"/>
    </row>
    <row r="16287" spans="31:31" ht="15.75" x14ac:dyDescent="0.3">
      <c r="AE16287" s="71"/>
    </row>
    <row r="16288" spans="31:31" ht="15.75" x14ac:dyDescent="0.3">
      <c r="AE16288" s="71"/>
    </row>
    <row r="16289" spans="31:31" ht="15.75" x14ac:dyDescent="0.3">
      <c r="AE16289" s="71"/>
    </row>
    <row r="16290" spans="31:31" ht="15.75" x14ac:dyDescent="0.3">
      <c r="AE16290" s="71"/>
    </row>
    <row r="16291" spans="31:31" ht="15.75" x14ac:dyDescent="0.3">
      <c r="AE16291" s="71"/>
    </row>
    <row r="16292" spans="31:31" ht="15.75" x14ac:dyDescent="0.3">
      <c r="AE16292" s="71"/>
    </row>
    <row r="16293" spans="31:31" ht="15.75" x14ac:dyDescent="0.3">
      <c r="AE16293" s="71"/>
    </row>
    <row r="16294" spans="31:31" ht="15.75" x14ac:dyDescent="0.3">
      <c r="AE16294" s="71"/>
    </row>
    <row r="16295" spans="31:31" ht="15.75" x14ac:dyDescent="0.3">
      <c r="AE16295" s="71"/>
    </row>
    <row r="16296" spans="31:31" ht="15.75" x14ac:dyDescent="0.3">
      <c r="AE16296" s="71"/>
    </row>
    <row r="16297" spans="31:31" ht="15.75" x14ac:dyDescent="0.3">
      <c r="AE16297" s="71"/>
    </row>
    <row r="16298" spans="31:31" ht="15.75" x14ac:dyDescent="0.3">
      <c r="AE16298" s="71"/>
    </row>
    <row r="16299" spans="31:31" ht="15.75" x14ac:dyDescent="0.3">
      <c r="AE16299" s="71"/>
    </row>
    <row r="16300" spans="31:31" ht="15.75" x14ac:dyDescent="0.3">
      <c r="AE16300" s="71"/>
    </row>
    <row r="16301" spans="31:31" ht="15.75" x14ac:dyDescent="0.3">
      <c r="AE16301" s="71"/>
    </row>
    <row r="16302" spans="31:31" ht="15.75" x14ac:dyDescent="0.3">
      <c r="AE16302" s="71"/>
    </row>
    <row r="16303" spans="31:31" ht="15.75" x14ac:dyDescent="0.3">
      <c r="AE16303" s="71"/>
    </row>
    <row r="16304" spans="31:31" ht="15.75" x14ac:dyDescent="0.3">
      <c r="AE16304" s="71"/>
    </row>
    <row r="16305" spans="31:31" ht="15.75" x14ac:dyDescent="0.3">
      <c r="AE16305" s="71"/>
    </row>
    <row r="16306" spans="31:31" ht="15.75" x14ac:dyDescent="0.3">
      <c r="AE16306" s="71"/>
    </row>
    <row r="16307" spans="31:31" ht="15.75" x14ac:dyDescent="0.3">
      <c r="AE16307" s="71"/>
    </row>
    <row r="16308" spans="31:31" ht="15.75" x14ac:dyDescent="0.3">
      <c r="AE16308" s="71"/>
    </row>
    <row r="16309" spans="31:31" ht="15.75" x14ac:dyDescent="0.3">
      <c r="AE16309" s="71"/>
    </row>
    <row r="16310" spans="31:31" ht="15.75" x14ac:dyDescent="0.3">
      <c r="AE16310" s="71"/>
    </row>
    <row r="16311" spans="31:31" ht="15.75" x14ac:dyDescent="0.3">
      <c r="AE16311" s="71"/>
    </row>
    <row r="16312" spans="31:31" ht="15.75" x14ac:dyDescent="0.3">
      <c r="AE16312" s="71"/>
    </row>
    <row r="16313" spans="31:31" ht="15.75" x14ac:dyDescent="0.3">
      <c r="AE16313" s="71"/>
    </row>
    <row r="16314" spans="31:31" ht="15.75" x14ac:dyDescent="0.3">
      <c r="AE16314" s="71"/>
    </row>
    <row r="16315" spans="31:31" ht="15.75" x14ac:dyDescent="0.3">
      <c r="AE16315" s="71"/>
    </row>
    <row r="16316" spans="31:31" ht="15.75" x14ac:dyDescent="0.3">
      <c r="AE16316" s="71"/>
    </row>
    <row r="16317" spans="31:31" ht="15.75" x14ac:dyDescent="0.3">
      <c r="AE16317" s="71"/>
    </row>
    <row r="16318" spans="31:31" ht="15.75" x14ac:dyDescent="0.3">
      <c r="AE16318" s="71"/>
    </row>
    <row r="16319" spans="31:31" ht="15.75" x14ac:dyDescent="0.3">
      <c r="AE16319" s="71"/>
    </row>
    <row r="16320" spans="31:31" ht="15.75" x14ac:dyDescent="0.3">
      <c r="AE16320" s="71"/>
    </row>
    <row r="16321" spans="31:31" ht="15.75" x14ac:dyDescent="0.3">
      <c r="AE16321" s="71"/>
    </row>
    <row r="16322" spans="31:31" ht="15.75" x14ac:dyDescent="0.3">
      <c r="AE16322" s="71"/>
    </row>
    <row r="16323" spans="31:31" ht="15.75" x14ac:dyDescent="0.3">
      <c r="AE16323" s="71"/>
    </row>
    <row r="16324" spans="31:31" ht="15.75" x14ac:dyDescent="0.3">
      <c r="AE16324" s="71"/>
    </row>
    <row r="16325" spans="31:31" ht="15.75" x14ac:dyDescent="0.3">
      <c r="AE16325" s="71"/>
    </row>
    <row r="16326" spans="31:31" ht="15.75" x14ac:dyDescent="0.3">
      <c r="AE16326" s="71"/>
    </row>
    <row r="16327" spans="31:31" ht="15.75" x14ac:dyDescent="0.3">
      <c r="AE16327" s="71"/>
    </row>
    <row r="16328" spans="31:31" ht="15.75" x14ac:dyDescent="0.3">
      <c r="AE16328" s="71"/>
    </row>
    <row r="16329" spans="31:31" ht="15.75" x14ac:dyDescent="0.3">
      <c r="AE16329" s="71"/>
    </row>
    <row r="16330" spans="31:31" ht="15.75" x14ac:dyDescent="0.3">
      <c r="AE16330" s="71"/>
    </row>
    <row r="16331" spans="31:31" ht="15.75" x14ac:dyDescent="0.3">
      <c r="AE16331" s="71"/>
    </row>
    <row r="16332" spans="31:31" ht="15.75" x14ac:dyDescent="0.3">
      <c r="AE16332" s="71"/>
    </row>
    <row r="16333" spans="31:31" ht="15.75" x14ac:dyDescent="0.3">
      <c r="AE16333" s="71"/>
    </row>
    <row r="16334" spans="31:31" ht="15.75" x14ac:dyDescent="0.3">
      <c r="AE16334" s="71"/>
    </row>
    <row r="16335" spans="31:31" ht="15.75" x14ac:dyDescent="0.3">
      <c r="AE16335" s="71"/>
    </row>
    <row r="16336" spans="31:31" ht="15.75" x14ac:dyDescent="0.3">
      <c r="AE16336" s="71"/>
    </row>
    <row r="16337" spans="31:31" ht="15.75" x14ac:dyDescent="0.3">
      <c r="AE16337" s="71"/>
    </row>
    <row r="16338" spans="31:31" ht="15.75" x14ac:dyDescent="0.3">
      <c r="AE16338" s="71"/>
    </row>
    <row r="16339" spans="31:31" ht="15.75" x14ac:dyDescent="0.3">
      <c r="AE16339" s="71"/>
    </row>
    <row r="16340" spans="31:31" ht="15.75" x14ac:dyDescent="0.3">
      <c r="AE16340" s="71"/>
    </row>
    <row r="16341" spans="31:31" ht="15.75" x14ac:dyDescent="0.3">
      <c r="AE16341" s="71"/>
    </row>
    <row r="16342" spans="31:31" ht="15.75" x14ac:dyDescent="0.3">
      <c r="AE16342" s="71"/>
    </row>
    <row r="16343" spans="31:31" ht="15.75" x14ac:dyDescent="0.3">
      <c r="AE16343" s="71"/>
    </row>
    <row r="16344" spans="31:31" ht="15.75" x14ac:dyDescent="0.3">
      <c r="AE16344" s="71"/>
    </row>
    <row r="16345" spans="31:31" ht="15.75" x14ac:dyDescent="0.3">
      <c r="AE16345" s="71"/>
    </row>
    <row r="16346" spans="31:31" ht="15.75" x14ac:dyDescent="0.3">
      <c r="AE16346" s="71"/>
    </row>
    <row r="16347" spans="31:31" ht="15.75" x14ac:dyDescent="0.3">
      <c r="AE16347" s="71"/>
    </row>
    <row r="16348" spans="31:31" ht="15.75" x14ac:dyDescent="0.3">
      <c r="AE16348" s="71"/>
    </row>
    <row r="16349" spans="31:31" ht="15.75" x14ac:dyDescent="0.3">
      <c r="AE16349" s="71"/>
    </row>
    <row r="16350" spans="31:31" ht="15.75" x14ac:dyDescent="0.3">
      <c r="AE16350" s="71"/>
    </row>
    <row r="16351" spans="31:31" ht="15.75" x14ac:dyDescent="0.3">
      <c r="AE16351" s="71"/>
    </row>
    <row r="16352" spans="31:31" ht="15.75" x14ac:dyDescent="0.3">
      <c r="AE16352" s="71"/>
    </row>
    <row r="16353" spans="31:31" ht="15.75" x14ac:dyDescent="0.3">
      <c r="AE16353" s="71"/>
    </row>
    <row r="16354" spans="31:31" ht="15.75" x14ac:dyDescent="0.3">
      <c r="AE16354" s="71"/>
    </row>
    <row r="16355" spans="31:31" ht="15.75" x14ac:dyDescent="0.3">
      <c r="AE16355" s="71"/>
    </row>
    <row r="16356" spans="31:31" ht="15.75" x14ac:dyDescent="0.3">
      <c r="AE16356" s="71"/>
    </row>
    <row r="16357" spans="31:31" ht="15.75" x14ac:dyDescent="0.3">
      <c r="AE16357" s="71"/>
    </row>
    <row r="16358" spans="31:31" ht="15.75" x14ac:dyDescent="0.3">
      <c r="AE16358" s="71"/>
    </row>
    <row r="16359" spans="31:31" ht="15.75" x14ac:dyDescent="0.3">
      <c r="AE16359" s="71"/>
    </row>
    <row r="16360" spans="31:31" ht="15.75" x14ac:dyDescent="0.3">
      <c r="AE16360" s="71"/>
    </row>
    <row r="16361" spans="31:31" ht="15.75" x14ac:dyDescent="0.3">
      <c r="AE16361" s="71"/>
    </row>
    <row r="16362" spans="31:31" ht="15.75" x14ac:dyDescent="0.3">
      <c r="AE16362" s="71"/>
    </row>
    <row r="16363" spans="31:31" ht="15.75" x14ac:dyDescent="0.3">
      <c r="AE16363" s="71"/>
    </row>
    <row r="16364" spans="31:31" ht="15.75" x14ac:dyDescent="0.3">
      <c r="AE16364" s="71"/>
    </row>
    <row r="16365" spans="31:31" ht="15.75" x14ac:dyDescent="0.3">
      <c r="AE16365" s="71"/>
    </row>
    <row r="16366" spans="31:31" ht="15.75" x14ac:dyDescent="0.3">
      <c r="AE16366" s="71"/>
    </row>
    <row r="16367" spans="31:31" ht="15.75" x14ac:dyDescent="0.3">
      <c r="AE16367" s="71"/>
    </row>
    <row r="16368" spans="31:31" ht="15.75" x14ac:dyDescent="0.3">
      <c r="AE16368" s="71"/>
    </row>
    <row r="16369" spans="31:31" ht="15.75" x14ac:dyDescent="0.3">
      <c r="AE16369" s="71"/>
    </row>
    <row r="16370" spans="31:31" ht="15.75" x14ac:dyDescent="0.3">
      <c r="AE16370" s="71"/>
    </row>
    <row r="16371" spans="31:31" ht="15.75" x14ac:dyDescent="0.3">
      <c r="AE16371" s="71"/>
    </row>
    <row r="16372" spans="31:31" ht="15.75" x14ac:dyDescent="0.3">
      <c r="AE16372" s="71"/>
    </row>
    <row r="16373" spans="31:31" ht="15.75" x14ac:dyDescent="0.3">
      <c r="AE16373" s="71"/>
    </row>
    <row r="16374" spans="31:31" ht="15.75" x14ac:dyDescent="0.3">
      <c r="AE16374" s="71"/>
    </row>
    <row r="16375" spans="31:31" ht="15.75" x14ac:dyDescent="0.3">
      <c r="AE16375" s="71"/>
    </row>
    <row r="16376" spans="31:31" ht="15.75" x14ac:dyDescent="0.3">
      <c r="AE16376" s="71"/>
    </row>
    <row r="16377" spans="31:31" ht="15.75" x14ac:dyDescent="0.3">
      <c r="AE16377" s="71"/>
    </row>
    <row r="16378" spans="31:31" ht="15.75" x14ac:dyDescent="0.3">
      <c r="AE16378" s="71"/>
    </row>
    <row r="16379" spans="31:31" ht="15.75" x14ac:dyDescent="0.3">
      <c r="AE16379" s="71"/>
    </row>
    <row r="16380" spans="31:31" ht="15.75" x14ac:dyDescent="0.3">
      <c r="AE16380" s="71"/>
    </row>
    <row r="16381" spans="31:31" ht="15.75" x14ac:dyDescent="0.3">
      <c r="AE16381" s="71"/>
    </row>
    <row r="16382" spans="31:31" ht="15.75" x14ac:dyDescent="0.3">
      <c r="AE16382" s="71"/>
    </row>
    <row r="16383" spans="31:31" ht="15.75" x14ac:dyDescent="0.3">
      <c r="AE16383" s="71"/>
    </row>
    <row r="16384" spans="31:31" ht="15.75" x14ac:dyDescent="0.3">
      <c r="AE16384" s="71"/>
    </row>
    <row r="16385" spans="31:31" ht="15.75" x14ac:dyDescent="0.3">
      <c r="AE16385" s="71"/>
    </row>
    <row r="16386" spans="31:31" ht="15.75" x14ac:dyDescent="0.3">
      <c r="AE16386" s="71"/>
    </row>
    <row r="16387" spans="31:31" ht="15.75" x14ac:dyDescent="0.3">
      <c r="AE16387" s="71"/>
    </row>
    <row r="16388" spans="31:31" ht="15.75" x14ac:dyDescent="0.3">
      <c r="AE16388" s="71"/>
    </row>
    <row r="16389" spans="31:31" ht="15.75" x14ac:dyDescent="0.3">
      <c r="AE16389" s="71"/>
    </row>
    <row r="16390" spans="31:31" ht="15.75" x14ac:dyDescent="0.3">
      <c r="AE16390" s="71"/>
    </row>
    <row r="16391" spans="31:31" ht="15.75" x14ac:dyDescent="0.3">
      <c r="AE16391" s="71"/>
    </row>
    <row r="16392" spans="31:31" ht="15.75" x14ac:dyDescent="0.3">
      <c r="AE16392" s="71"/>
    </row>
    <row r="16393" spans="31:31" ht="15.75" x14ac:dyDescent="0.3">
      <c r="AE16393" s="71"/>
    </row>
    <row r="16394" spans="31:31" ht="15.75" x14ac:dyDescent="0.3">
      <c r="AE16394" s="71"/>
    </row>
    <row r="16395" spans="31:31" ht="15.75" x14ac:dyDescent="0.3">
      <c r="AE16395" s="71"/>
    </row>
    <row r="16396" spans="31:31" ht="15.75" x14ac:dyDescent="0.3">
      <c r="AE16396" s="71"/>
    </row>
    <row r="16397" spans="31:31" ht="15.75" x14ac:dyDescent="0.3">
      <c r="AE16397" s="71"/>
    </row>
    <row r="16398" spans="31:31" ht="15.75" x14ac:dyDescent="0.3">
      <c r="AE16398" s="71"/>
    </row>
    <row r="16399" spans="31:31" ht="15.75" x14ac:dyDescent="0.3">
      <c r="AE16399" s="71"/>
    </row>
    <row r="16400" spans="31:31" ht="15.75" x14ac:dyDescent="0.3">
      <c r="AE16400" s="71"/>
    </row>
    <row r="16401" spans="31:31" ht="15.75" x14ac:dyDescent="0.3">
      <c r="AE16401" s="71"/>
    </row>
    <row r="16402" spans="31:31" ht="15.75" x14ac:dyDescent="0.3">
      <c r="AE16402" s="71"/>
    </row>
    <row r="16403" spans="31:31" ht="15.75" x14ac:dyDescent="0.3">
      <c r="AE16403" s="71"/>
    </row>
    <row r="16404" spans="31:31" ht="15.75" x14ac:dyDescent="0.3">
      <c r="AE16404" s="71"/>
    </row>
    <row r="16405" spans="31:31" ht="15.75" x14ac:dyDescent="0.3">
      <c r="AE16405" s="71"/>
    </row>
    <row r="16406" spans="31:31" ht="15.75" x14ac:dyDescent="0.3">
      <c r="AE16406" s="71"/>
    </row>
    <row r="16407" spans="31:31" ht="15.75" x14ac:dyDescent="0.3">
      <c r="AE16407" s="71"/>
    </row>
    <row r="16408" spans="31:31" ht="15.75" x14ac:dyDescent="0.3">
      <c r="AE16408" s="71"/>
    </row>
    <row r="16409" spans="31:31" ht="15.75" x14ac:dyDescent="0.3">
      <c r="AE16409" s="71"/>
    </row>
    <row r="16410" spans="31:31" ht="15.75" x14ac:dyDescent="0.3">
      <c r="AE16410" s="71"/>
    </row>
    <row r="16411" spans="31:31" ht="15.75" x14ac:dyDescent="0.3">
      <c r="AE16411" s="71"/>
    </row>
    <row r="16412" spans="31:31" ht="15.75" x14ac:dyDescent="0.3">
      <c r="AE16412" s="71"/>
    </row>
    <row r="16413" spans="31:31" ht="15.75" x14ac:dyDescent="0.3">
      <c r="AE16413" s="71"/>
    </row>
    <row r="16414" spans="31:31" ht="15.75" x14ac:dyDescent="0.3">
      <c r="AE16414" s="71"/>
    </row>
    <row r="16415" spans="31:31" ht="15.75" x14ac:dyDescent="0.3">
      <c r="AE16415" s="71"/>
    </row>
    <row r="16416" spans="31:31" ht="15.75" x14ac:dyDescent="0.3">
      <c r="AE16416" s="71"/>
    </row>
    <row r="16417" spans="31:31" ht="15.75" x14ac:dyDescent="0.3">
      <c r="AE16417" s="71"/>
    </row>
    <row r="16418" spans="31:31" ht="15.75" x14ac:dyDescent="0.3">
      <c r="AE16418" s="71"/>
    </row>
    <row r="16419" spans="31:31" ht="15.75" x14ac:dyDescent="0.3">
      <c r="AE16419" s="71"/>
    </row>
    <row r="16420" spans="31:31" ht="15.75" x14ac:dyDescent="0.3">
      <c r="AE16420" s="71"/>
    </row>
    <row r="16421" spans="31:31" ht="15.75" x14ac:dyDescent="0.3">
      <c r="AE16421" s="71"/>
    </row>
    <row r="16422" spans="31:31" ht="15.75" x14ac:dyDescent="0.3">
      <c r="AE16422" s="71"/>
    </row>
    <row r="16423" spans="31:31" ht="15.75" x14ac:dyDescent="0.3">
      <c r="AE16423" s="71"/>
    </row>
    <row r="16424" spans="31:31" ht="15.75" x14ac:dyDescent="0.3">
      <c r="AE16424" s="71"/>
    </row>
    <row r="16425" spans="31:31" ht="15.75" x14ac:dyDescent="0.3">
      <c r="AE16425" s="71"/>
    </row>
    <row r="16426" spans="31:31" ht="15.75" x14ac:dyDescent="0.3">
      <c r="AE16426" s="71"/>
    </row>
    <row r="16427" spans="31:31" ht="15.75" x14ac:dyDescent="0.3">
      <c r="AE16427" s="71"/>
    </row>
    <row r="16428" spans="31:31" ht="15.75" x14ac:dyDescent="0.3">
      <c r="AE16428" s="71"/>
    </row>
    <row r="16429" spans="31:31" ht="15.75" x14ac:dyDescent="0.3">
      <c r="AE16429" s="71"/>
    </row>
    <row r="16430" spans="31:31" ht="15.75" x14ac:dyDescent="0.3">
      <c r="AE16430" s="71"/>
    </row>
    <row r="16431" spans="31:31" ht="15.75" x14ac:dyDescent="0.3">
      <c r="AE16431" s="71"/>
    </row>
    <row r="16432" spans="31:31" ht="15.75" x14ac:dyDescent="0.3">
      <c r="AE16432" s="71"/>
    </row>
    <row r="16433" spans="31:31" ht="15.75" x14ac:dyDescent="0.3">
      <c r="AE16433" s="71"/>
    </row>
    <row r="16434" spans="31:31" ht="15.75" x14ac:dyDescent="0.3">
      <c r="AE16434" s="71"/>
    </row>
    <row r="16435" spans="31:31" ht="15.75" x14ac:dyDescent="0.3">
      <c r="AE16435" s="71"/>
    </row>
    <row r="16436" spans="31:31" ht="15.75" x14ac:dyDescent="0.3">
      <c r="AE16436" s="71"/>
    </row>
    <row r="16437" spans="31:31" ht="15.75" x14ac:dyDescent="0.3">
      <c r="AE16437" s="71"/>
    </row>
    <row r="16438" spans="31:31" ht="15.75" x14ac:dyDescent="0.3">
      <c r="AE16438" s="71"/>
    </row>
    <row r="16439" spans="31:31" ht="15.75" x14ac:dyDescent="0.3">
      <c r="AE16439" s="71"/>
    </row>
    <row r="16440" spans="31:31" ht="15.75" x14ac:dyDescent="0.3">
      <c r="AE16440" s="71"/>
    </row>
    <row r="16441" spans="31:31" ht="15.75" x14ac:dyDescent="0.3">
      <c r="AE16441" s="71"/>
    </row>
    <row r="16442" spans="31:31" ht="15.75" x14ac:dyDescent="0.3">
      <c r="AE16442" s="71"/>
    </row>
    <row r="16443" spans="31:31" ht="15.75" x14ac:dyDescent="0.3">
      <c r="AE16443" s="71"/>
    </row>
    <row r="16444" spans="31:31" ht="15.75" x14ac:dyDescent="0.3">
      <c r="AE16444" s="71"/>
    </row>
    <row r="16445" spans="31:31" ht="15.75" x14ac:dyDescent="0.3">
      <c r="AE16445" s="71"/>
    </row>
    <row r="16446" spans="31:31" ht="15.75" x14ac:dyDescent="0.3">
      <c r="AE16446" s="71"/>
    </row>
    <row r="16447" spans="31:31" ht="15.75" x14ac:dyDescent="0.3">
      <c r="AE16447" s="71"/>
    </row>
    <row r="16448" spans="31:31" ht="15.75" x14ac:dyDescent="0.3">
      <c r="AE16448" s="71"/>
    </row>
    <row r="16449" spans="31:31" ht="15.75" x14ac:dyDescent="0.3">
      <c r="AE16449" s="71"/>
    </row>
    <row r="16450" spans="31:31" ht="15.75" x14ac:dyDescent="0.3">
      <c r="AE16450" s="71"/>
    </row>
    <row r="16451" spans="31:31" ht="15.75" x14ac:dyDescent="0.3">
      <c r="AE16451" s="71"/>
    </row>
    <row r="16452" spans="31:31" ht="15.75" x14ac:dyDescent="0.3">
      <c r="AE16452" s="71"/>
    </row>
    <row r="16453" spans="31:31" ht="15.75" x14ac:dyDescent="0.3">
      <c r="AE16453" s="71"/>
    </row>
    <row r="16454" spans="31:31" ht="15.75" x14ac:dyDescent="0.3">
      <c r="AE16454" s="71"/>
    </row>
    <row r="16455" spans="31:31" ht="15.75" x14ac:dyDescent="0.3">
      <c r="AE16455" s="71"/>
    </row>
    <row r="16456" spans="31:31" ht="15.75" x14ac:dyDescent="0.3">
      <c r="AE16456" s="71"/>
    </row>
    <row r="16457" spans="31:31" ht="15.75" x14ac:dyDescent="0.3">
      <c r="AE16457" s="71"/>
    </row>
    <row r="16458" spans="31:31" ht="15.75" x14ac:dyDescent="0.3">
      <c r="AE16458" s="71"/>
    </row>
    <row r="16459" spans="31:31" ht="15.75" x14ac:dyDescent="0.3">
      <c r="AE16459" s="71"/>
    </row>
    <row r="16460" spans="31:31" ht="15.75" x14ac:dyDescent="0.3">
      <c r="AE16460" s="71"/>
    </row>
    <row r="16461" spans="31:31" ht="15.75" x14ac:dyDescent="0.3">
      <c r="AE16461" s="71"/>
    </row>
    <row r="16462" spans="31:31" ht="15.75" x14ac:dyDescent="0.3">
      <c r="AE16462" s="71"/>
    </row>
    <row r="16463" spans="31:31" ht="15.75" x14ac:dyDescent="0.3">
      <c r="AE16463" s="71"/>
    </row>
    <row r="16464" spans="31:31" ht="15.75" x14ac:dyDescent="0.3">
      <c r="AE16464" s="71"/>
    </row>
    <row r="16465" spans="31:31" ht="15.75" x14ac:dyDescent="0.3">
      <c r="AE16465" s="71"/>
    </row>
    <row r="16466" spans="31:31" ht="15.75" x14ac:dyDescent="0.3">
      <c r="AE16466" s="71"/>
    </row>
    <row r="16467" spans="31:31" ht="15.75" x14ac:dyDescent="0.3">
      <c r="AE16467" s="71"/>
    </row>
    <row r="16468" spans="31:31" ht="15.75" x14ac:dyDescent="0.3">
      <c r="AE16468" s="71"/>
    </row>
    <row r="16469" spans="31:31" ht="15.75" x14ac:dyDescent="0.3">
      <c r="AE16469" s="71"/>
    </row>
    <row r="16470" spans="31:31" ht="15.75" x14ac:dyDescent="0.3">
      <c r="AE16470" s="71"/>
    </row>
    <row r="16471" spans="31:31" ht="15.75" x14ac:dyDescent="0.3">
      <c r="AE16471" s="71"/>
    </row>
    <row r="16472" spans="31:31" ht="15.75" x14ac:dyDescent="0.3">
      <c r="AE16472" s="71"/>
    </row>
    <row r="16473" spans="31:31" ht="15.75" x14ac:dyDescent="0.3">
      <c r="AE16473" s="71"/>
    </row>
    <row r="16474" spans="31:31" ht="15.75" x14ac:dyDescent="0.3">
      <c r="AE16474" s="71"/>
    </row>
    <row r="16475" spans="31:31" ht="15.75" x14ac:dyDescent="0.3">
      <c r="AE16475" s="71"/>
    </row>
    <row r="16476" spans="31:31" ht="15.75" x14ac:dyDescent="0.3">
      <c r="AE16476" s="71"/>
    </row>
    <row r="16477" spans="31:31" ht="15.75" x14ac:dyDescent="0.3">
      <c r="AE16477" s="71"/>
    </row>
    <row r="16478" spans="31:31" ht="15.75" x14ac:dyDescent="0.3">
      <c r="AE16478" s="71"/>
    </row>
    <row r="16479" spans="31:31" ht="15.75" x14ac:dyDescent="0.3">
      <c r="AE16479" s="71"/>
    </row>
    <row r="16480" spans="31:31" ht="15.75" x14ac:dyDescent="0.3">
      <c r="AE16480" s="71"/>
    </row>
    <row r="16481" spans="31:31" ht="15.75" x14ac:dyDescent="0.3">
      <c r="AE16481" s="71"/>
    </row>
    <row r="16482" spans="31:31" ht="15.75" x14ac:dyDescent="0.3">
      <c r="AE16482" s="71"/>
    </row>
    <row r="16483" spans="31:31" ht="15.75" x14ac:dyDescent="0.3">
      <c r="AE16483" s="71"/>
    </row>
    <row r="16484" spans="31:31" ht="15.75" x14ac:dyDescent="0.3">
      <c r="AE16484" s="71"/>
    </row>
    <row r="16485" spans="31:31" ht="15.75" x14ac:dyDescent="0.3">
      <c r="AE16485" s="71"/>
    </row>
    <row r="16486" spans="31:31" ht="15.75" x14ac:dyDescent="0.3">
      <c r="AE16486" s="71"/>
    </row>
    <row r="16487" spans="31:31" ht="15.75" x14ac:dyDescent="0.3">
      <c r="AE16487" s="71"/>
    </row>
    <row r="16488" spans="31:31" ht="15.75" x14ac:dyDescent="0.3">
      <c r="AE16488" s="71"/>
    </row>
    <row r="16489" spans="31:31" ht="15.75" x14ac:dyDescent="0.3">
      <c r="AE16489" s="71"/>
    </row>
    <row r="16490" spans="31:31" ht="15.75" x14ac:dyDescent="0.3">
      <c r="AE16490" s="71"/>
    </row>
    <row r="16491" spans="31:31" ht="15.75" x14ac:dyDescent="0.3">
      <c r="AE16491" s="71"/>
    </row>
    <row r="16492" spans="31:31" ht="15.75" x14ac:dyDescent="0.3">
      <c r="AE16492" s="71"/>
    </row>
    <row r="16493" spans="31:31" ht="15.75" x14ac:dyDescent="0.3">
      <c r="AE16493" s="71"/>
    </row>
    <row r="16494" spans="31:31" ht="15.75" x14ac:dyDescent="0.3">
      <c r="AE16494" s="71"/>
    </row>
    <row r="16495" spans="31:31" ht="15.75" x14ac:dyDescent="0.3">
      <c r="AE16495" s="71"/>
    </row>
    <row r="16496" spans="31:31" ht="15.75" x14ac:dyDescent="0.3">
      <c r="AE16496" s="71"/>
    </row>
    <row r="16497" spans="31:31" ht="15.75" x14ac:dyDescent="0.3">
      <c r="AE16497" s="71"/>
    </row>
    <row r="16498" spans="31:31" ht="15.75" x14ac:dyDescent="0.3">
      <c r="AE16498" s="71"/>
    </row>
    <row r="16499" spans="31:31" ht="15.75" x14ac:dyDescent="0.3">
      <c r="AE16499" s="71"/>
    </row>
    <row r="16500" spans="31:31" ht="15.75" x14ac:dyDescent="0.3">
      <c r="AE16500" s="71"/>
    </row>
    <row r="16501" spans="31:31" ht="15.75" x14ac:dyDescent="0.3">
      <c r="AE16501" s="71"/>
    </row>
    <row r="16502" spans="31:31" ht="15.75" x14ac:dyDescent="0.3">
      <c r="AE16502" s="71"/>
    </row>
    <row r="16503" spans="31:31" ht="15.75" x14ac:dyDescent="0.3">
      <c r="AE16503" s="71"/>
    </row>
    <row r="16504" spans="31:31" ht="15.75" x14ac:dyDescent="0.3">
      <c r="AE16504" s="71"/>
    </row>
    <row r="16505" spans="31:31" ht="15.75" x14ac:dyDescent="0.3">
      <c r="AE16505" s="71"/>
    </row>
    <row r="16506" spans="31:31" ht="15.75" x14ac:dyDescent="0.3">
      <c r="AE16506" s="71"/>
    </row>
    <row r="16507" spans="31:31" ht="15.75" x14ac:dyDescent="0.3">
      <c r="AE16507" s="71"/>
    </row>
    <row r="16508" spans="31:31" ht="15.75" x14ac:dyDescent="0.3">
      <c r="AE16508" s="71"/>
    </row>
    <row r="16509" spans="31:31" ht="15.75" x14ac:dyDescent="0.3">
      <c r="AE16509" s="71"/>
    </row>
    <row r="16510" spans="31:31" ht="15.75" x14ac:dyDescent="0.3">
      <c r="AE16510" s="71"/>
    </row>
    <row r="16511" spans="31:31" ht="15.75" x14ac:dyDescent="0.3">
      <c r="AE16511" s="71"/>
    </row>
    <row r="16512" spans="31:31" ht="15.75" x14ac:dyDescent="0.3">
      <c r="AE16512" s="71"/>
    </row>
    <row r="16513" spans="31:31" ht="15.75" x14ac:dyDescent="0.3">
      <c r="AE16513" s="71"/>
    </row>
    <row r="16514" spans="31:31" ht="15.75" x14ac:dyDescent="0.3">
      <c r="AE16514" s="71"/>
    </row>
    <row r="16515" spans="31:31" ht="15.75" x14ac:dyDescent="0.3">
      <c r="AE16515" s="71"/>
    </row>
    <row r="16516" spans="31:31" ht="15.75" x14ac:dyDescent="0.3">
      <c r="AE16516" s="71"/>
    </row>
    <row r="16517" spans="31:31" ht="15.75" x14ac:dyDescent="0.3">
      <c r="AE16517" s="71"/>
    </row>
    <row r="16518" spans="31:31" ht="15.75" x14ac:dyDescent="0.3">
      <c r="AE16518" s="71"/>
    </row>
    <row r="16519" spans="31:31" ht="15.75" x14ac:dyDescent="0.3">
      <c r="AE16519" s="71"/>
    </row>
    <row r="16520" spans="31:31" ht="15.75" x14ac:dyDescent="0.3">
      <c r="AE16520" s="71"/>
    </row>
    <row r="16521" spans="31:31" ht="15.75" x14ac:dyDescent="0.3">
      <c r="AE16521" s="71"/>
    </row>
    <row r="16522" spans="31:31" ht="15.75" x14ac:dyDescent="0.3">
      <c r="AE16522" s="71"/>
    </row>
    <row r="16523" spans="31:31" ht="15.75" x14ac:dyDescent="0.3">
      <c r="AE16523" s="71"/>
    </row>
    <row r="16524" spans="31:31" ht="15.75" x14ac:dyDescent="0.3">
      <c r="AE16524" s="71"/>
    </row>
    <row r="16525" spans="31:31" ht="15.75" x14ac:dyDescent="0.3">
      <c r="AE16525" s="71"/>
    </row>
    <row r="16526" spans="31:31" ht="15.75" x14ac:dyDescent="0.3">
      <c r="AE16526" s="71"/>
    </row>
    <row r="16527" spans="31:31" ht="15.75" x14ac:dyDescent="0.3">
      <c r="AE16527" s="71"/>
    </row>
    <row r="16528" spans="31:31" ht="15.75" x14ac:dyDescent="0.3">
      <c r="AE16528" s="71"/>
    </row>
    <row r="16529" spans="31:31" ht="15.75" x14ac:dyDescent="0.3">
      <c r="AE16529" s="71"/>
    </row>
    <row r="16530" spans="31:31" ht="15.75" x14ac:dyDescent="0.3">
      <c r="AE16530" s="71"/>
    </row>
    <row r="16531" spans="31:31" ht="15.75" x14ac:dyDescent="0.3">
      <c r="AE16531" s="71"/>
    </row>
    <row r="16532" spans="31:31" ht="15.75" x14ac:dyDescent="0.3">
      <c r="AE16532" s="71"/>
    </row>
    <row r="16533" spans="31:31" ht="15.75" x14ac:dyDescent="0.3">
      <c r="AE16533" s="71"/>
    </row>
    <row r="16534" spans="31:31" ht="15.75" x14ac:dyDescent="0.3">
      <c r="AE16534" s="71"/>
    </row>
    <row r="16535" spans="31:31" ht="15.75" x14ac:dyDescent="0.3">
      <c r="AE16535" s="71"/>
    </row>
    <row r="16536" spans="31:31" ht="15.75" x14ac:dyDescent="0.3">
      <c r="AE16536" s="71"/>
    </row>
    <row r="16537" spans="31:31" ht="15.75" x14ac:dyDescent="0.3">
      <c r="AE16537" s="71"/>
    </row>
    <row r="16538" spans="31:31" ht="15.75" x14ac:dyDescent="0.3">
      <c r="AE16538" s="71"/>
    </row>
    <row r="16539" spans="31:31" ht="15.75" x14ac:dyDescent="0.3">
      <c r="AE16539" s="71"/>
    </row>
    <row r="16540" spans="31:31" ht="15.75" x14ac:dyDescent="0.3">
      <c r="AE16540" s="71"/>
    </row>
    <row r="16541" spans="31:31" ht="15.75" x14ac:dyDescent="0.3">
      <c r="AE16541" s="71"/>
    </row>
    <row r="16542" spans="31:31" ht="15.75" x14ac:dyDescent="0.3">
      <c r="AE16542" s="71"/>
    </row>
    <row r="16543" spans="31:31" ht="15.75" x14ac:dyDescent="0.3">
      <c r="AE16543" s="71"/>
    </row>
    <row r="16544" spans="31:31" ht="15.75" x14ac:dyDescent="0.3">
      <c r="AE16544" s="71"/>
    </row>
    <row r="16545" spans="31:31" ht="15.75" x14ac:dyDescent="0.3">
      <c r="AE16545" s="71"/>
    </row>
    <row r="16546" spans="31:31" ht="15.75" x14ac:dyDescent="0.3">
      <c r="AE16546" s="71"/>
    </row>
    <row r="16547" spans="31:31" ht="15.75" x14ac:dyDescent="0.3">
      <c r="AE16547" s="71"/>
    </row>
    <row r="16548" spans="31:31" ht="15.75" x14ac:dyDescent="0.3">
      <c r="AE16548" s="71"/>
    </row>
    <row r="16549" spans="31:31" ht="15.75" x14ac:dyDescent="0.3">
      <c r="AE16549" s="71"/>
    </row>
    <row r="16550" spans="31:31" ht="15.75" x14ac:dyDescent="0.3">
      <c r="AE16550" s="71"/>
    </row>
    <row r="16551" spans="31:31" ht="15.75" x14ac:dyDescent="0.3">
      <c r="AE16551" s="71"/>
    </row>
    <row r="16552" spans="31:31" ht="15.75" x14ac:dyDescent="0.3">
      <c r="AE16552" s="71"/>
    </row>
    <row r="16553" spans="31:31" ht="15.75" x14ac:dyDescent="0.3">
      <c r="AE16553" s="71"/>
    </row>
    <row r="16554" spans="31:31" ht="15.75" x14ac:dyDescent="0.3">
      <c r="AE16554" s="71"/>
    </row>
    <row r="16555" spans="31:31" ht="15.75" x14ac:dyDescent="0.3">
      <c r="AE16555" s="71"/>
    </row>
    <row r="16556" spans="31:31" ht="15.75" x14ac:dyDescent="0.3">
      <c r="AE16556" s="71"/>
    </row>
    <row r="16557" spans="31:31" ht="15.75" x14ac:dyDescent="0.3">
      <c r="AE16557" s="71"/>
    </row>
    <row r="16558" spans="31:31" ht="15.75" x14ac:dyDescent="0.3">
      <c r="AE16558" s="71"/>
    </row>
    <row r="16559" spans="31:31" ht="15.75" x14ac:dyDescent="0.3">
      <c r="AE16559" s="71"/>
    </row>
    <row r="16560" spans="31:31" ht="15.75" x14ac:dyDescent="0.3">
      <c r="AE16560" s="71"/>
    </row>
    <row r="16561" spans="31:31" ht="15.75" x14ac:dyDescent="0.3">
      <c r="AE16561" s="71"/>
    </row>
    <row r="16562" spans="31:31" ht="15.75" x14ac:dyDescent="0.3">
      <c r="AE16562" s="71"/>
    </row>
    <row r="16563" spans="31:31" ht="15.75" x14ac:dyDescent="0.3">
      <c r="AE16563" s="71"/>
    </row>
    <row r="16564" spans="31:31" ht="15.75" x14ac:dyDescent="0.3">
      <c r="AE16564" s="71"/>
    </row>
    <row r="16565" spans="31:31" ht="15.75" x14ac:dyDescent="0.3">
      <c r="AE16565" s="71"/>
    </row>
    <row r="16566" spans="31:31" ht="15.75" x14ac:dyDescent="0.3">
      <c r="AE16566" s="71"/>
    </row>
    <row r="16567" spans="31:31" ht="15.75" x14ac:dyDescent="0.3">
      <c r="AE16567" s="71"/>
    </row>
    <row r="16568" spans="31:31" ht="15.75" x14ac:dyDescent="0.3">
      <c r="AE16568" s="71"/>
    </row>
    <row r="16569" spans="31:31" ht="15.75" x14ac:dyDescent="0.3">
      <c r="AE16569" s="71"/>
    </row>
    <row r="16570" spans="31:31" ht="15.75" x14ac:dyDescent="0.3">
      <c r="AE16570" s="71"/>
    </row>
    <row r="16571" spans="31:31" ht="15.75" x14ac:dyDescent="0.3">
      <c r="AE16571" s="71"/>
    </row>
    <row r="16572" spans="31:31" ht="15.75" x14ac:dyDescent="0.3">
      <c r="AE16572" s="71"/>
    </row>
    <row r="16573" spans="31:31" ht="15.75" x14ac:dyDescent="0.3">
      <c r="AE16573" s="71"/>
    </row>
    <row r="16574" spans="31:31" ht="15.75" x14ac:dyDescent="0.3">
      <c r="AE16574" s="71"/>
    </row>
    <row r="16575" spans="31:31" ht="15.75" x14ac:dyDescent="0.3">
      <c r="AE16575" s="71"/>
    </row>
    <row r="16576" spans="31:31" ht="15.75" x14ac:dyDescent="0.3">
      <c r="AE16576" s="71"/>
    </row>
    <row r="16577" spans="31:31" ht="15.75" x14ac:dyDescent="0.3">
      <c r="AE16577" s="71"/>
    </row>
    <row r="16578" spans="31:31" ht="15.75" x14ac:dyDescent="0.3">
      <c r="AE16578" s="71"/>
    </row>
    <row r="16579" spans="31:31" ht="15.75" x14ac:dyDescent="0.3">
      <c r="AE16579" s="71"/>
    </row>
    <row r="16580" spans="31:31" ht="15.75" x14ac:dyDescent="0.3">
      <c r="AE16580" s="71"/>
    </row>
    <row r="16581" spans="31:31" ht="15.75" x14ac:dyDescent="0.3">
      <c r="AE16581" s="71"/>
    </row>
    <row r="16582" spans="31:31" ht="15.75" x14ac:dyDescent="0.3">
      <c r="AE16582" s="71"/>
    </row>
    <row r="16583" spans="31:31" ht="15.75" x14ac:dyDescent="0.3">
      <c r="AE16583" s="71"/>
    </row>
    <row r="16584" spans="31:31" ht="15.75" x14ac:dyDescent="0.3">
      <c r="AE16584" s="71"/>
    </row>
    <row r="16585" spans="31:31" ht="15.75" x14ac:dyDescent="0.3">
      <c r="AE16585" s="71"/>
    </row>
    <row r="16586" spans="31:31" ht="15.75" x14ac:dyDescent="0.3">
      <c r="AE16586" s="71"/>
    </row>
    <row r="16587" spans="31:31" ht="15.75" x14ac:dyDescent="0.3">
      <c r="AE16587" s="71"/>
    </row>
    <row r="16588" spans="31:31" ht="15.75" x14ac:dyDescent="0.3">
      <c r="AE16588" s="71"/>
    </row>
    <row r="16589" spans="31:31" ht="15.75" x14ac:dyDescent="0.3">
      <c r="AE16589" s="71"/>
    </row>
    <row r="16590" spans="31:31" ht="15.75" x14ac:dyDescent="0.3">
      <c r="AE16590" s="71"/>
    </row>
    <row r="16591" spans="31:31" ht="15.75" x14ac:dyDescent="0.3">
      <c r="AE16591" s="71"/>
    </row>
    <row r="16592" spans="31:31" ht="15.75" x14ac:dyDescent="0.3">
      <c r="AE16592" s="71"/>
    </row>
    <row r="16593" spans="31:31" ht="15.75" x14ac:dyDescent="0.3">
      <c r="AE16593" s="71"/>
    </row>
    <row r="16594" spans="31:31" ht="15.75" x14ac:dyDescent="0.3">
      <c r="AE16594" s="71"/>
    </row>
    <row r="16595" spans="31:31" ht="15.75" x14ac:dyDescent="0.3">
      <c r="AE16595" s="71"/>
    </row>
    <row r="16596" spans="31:31" ht="15.75" x14ac:dyDescent="0.3">
      <c r="AE16596" s="71"/>
    </row>
    <row r="16597" spans="31:31" ht="15.75" x14ac:dyDescent="0.3">
      <c r="AE16597" s="71"/>
    </row>
    <row r="16598" spans="31:31" ht="15.75" x14ac:dyDescent="0.3">
      <c r="AE16598" s="71"/>
    </row>
    <row r="16599" spans="31:31" ht="15.75" x14ac:dyDescent="0.3">
      <c r="AE16599" s="71"/>
    </row>
    <row r="16600" spans="31:31" ht="15.75" x14ac:dyDescent="0.3">
      <c r="AE16600" s="71"/>
    </row>
    <row r="16601" spans="31:31" ht="15.75" x14ac:dyDescent="0.3">
      <c r="AE16601" s="71"/>
    </row>
    <row r="16602" spans="31:31" ht="15.75" x14ac:dyDescent="0.3">
      <c r="AE16602" s="71"/>
    </row>
    <row r="16603" spans="31:31" ht="15.75" x14ac:dyDescent="0.3">
      <c r="AE16603" s="71"/>
    </row>
    <row r="16604" spans="31:31" ht="15.75" x14ac:dyDescent="0.3">
      <c r="AE16604" s="71"/>
    </row>
    <row r="16605" spans="31:31" ht="15.75" x14ac:dyDescent="0.3">
      <c r="AE16605" s="71"/>
    </row>
    <row r="16606" spans="31:31" ht="15.75" x14ac:dyDescent="0.3">
      <c r="AE16606" s="71"/>
    </row>
    <row r="16607" spans="31:31" ht="15.75" x14ac:dyDescent="0.3">
      <c r="AE16607" s="71"/>
    </row>
    <row r="16608" spans="31:31" ht="15.75" x14ac:dyDescent="0.3">
      <c r="AE16608" s="71"/>
    </row>
    <row r="16609" spans="31:31" ht="15.75" x14ac:dyDescent="0.3">
      <c r="AE16609" s="71"/>
    </row>
    <row r="16610" spans="31:31" ht="15.75" x14ac:dyDescent="0.3">
      <c r="AE16610" s="71"/>
    </row>
    <row r="16611" spans="31:31" ht="15.75" x14ac:dyDescent="0.3">
      <c r="AE16611" s="71"/>
    </row>
    <row r="16612" spans="31:31" ht="15.75" x14ac:dyDescent="0.3">
      <c r="AE16612" s="71"/>
    </row>
    <row r="16613" spans="31:31" ht="15.75" x14ac:dyDescent="0.3">
      <c r="AE16613" s="71"/>
    </row>
    <row r="16614" spans="31:31" ht="15.75" x14ac:dyDescent="0.3">
      <c r="AE16614" s="71"/>
    </row>
    <row r="16615" spans="31:31" ht="15.75" x14ac:dyDescent="0.3">
      <c r="AE16615" s="71"/>
    </row>
    <row r="16616" spans="31:31" ht="15.75" x14ac:dyDescent="0.3">
      <c r="AE16616" s="71"/>
    </row>
    <row r="16617" spans="31:31" ht="15.75" x14ac:dyDescent="0.3">
      <c r="AE16617" s="71"/>
    </row>
    <row r="16618" spans="31:31" ht="15.75" x14ac:dyDescent="0.3">
      <c r="AE16618" s="71"/>
    </row>
    <row r="16619" spans="31:31" ht="15.75" x14ac:dyDescent="0.3">
      <c r="AE16619" s="71"/>
    </row>
    <row r="16620" spans="31:31" ht="15.75" x14ac:dyDescent="0.3">
      <c r="AE16620" s="71"/>
    </row>
    <row r="16621" spans="31:31" ht="15.75" x14ac:dyDescent="0.3">
      <c r="AE16621" s="71"/>
    </row>
    <row r="16622" spans="31:31" ht="15.75" x14ac:dyDescent="0.3">
      <c r="AE16622" s="71"/>
    </row>
    <row r="16623" spans="31:31" ht="15.75" x14ac:dyDescent="0.3">
      <c r="AE16623" s="71"/>
    </row>
    <row r="16624" spans="31:31" ht="15.75" x14ac:dyDescent="0.3">
      <c r="AE16624" s="71"/>
    </row>
    <row r="16625" spans="31:31" ht="15.75" x14ac:dyDescent="0.3">
      <c r="AE16625" s="71"/>
    </row>
    <row r="16626" spans="31:31" ht="15.75" x14ac:dyDescent="0.3">
      <c r="AE16626" s="71"/>
    </row>
    <row r="16627" spans="31:31" ht="15.75" x14ac:dyDescent="0.3">
      <c r="AE16627" s="71"/>
    </row>
    <row r="16628" spans="31:31" ht="15.75" x14ac:dyDescent="0.3">
      <c r="AE16628" s="71"/>
    </row>
    <row r="16629" spans="31:31" ht="15.75" x14ac:dyDescent="0.3">
      <c r="AE16629" s="71"/>
    </row>
    <row r="16630" spans="31:31" ht="15.75" x14ac:dyDescent="0.3">
      <c r="AE16630" s="71"/>
    </row>
    <row r="16631" spans="31:31" ht="15.75" x14ac:dyDescent="0.3">
      <c r="AE16631" s="71"/>
    </row>
    <row r="16632" spans="31:31" ht="15.75" x14ac:dyDescent="0.3">
      <c r="AE16632" s="71"/>
    </row>
    <row r="16633" spans="31:31" ht="15.75" x14ac:dyDescent="0.3">
      <c r="AE16633" s="71"/>
    </row>
    <row r="16634" spans="31:31" ht="15.75" x14ac:dyDescent="0.3">
      <c r="AE16634" s="71"/>
    </row>
    <row r="16635" spans="31:31" ht="15.75" x14ac:dyDescent="0.3">
      <c r="AE16635" s="71"/>
    </row>
    <row r="16636" spans="31:31" ht="15.75" x14ac:dyDescent="0.3">
      <c r="AE16636" s="71"/>
    </row>
    <row r="16637" spans="31:31" ht="15.75" x14ac:dyDescent="0.3">
      <c r="AE16637" s="71"/>
    </row>
    <row r="16638" spans="31:31" ht="15.75" x14ac:dyDescent="0.3">
      <c r="AE16638" s="71"/>
    </row>
    <row r="16639" spans="31:31" ht="15.75" x14ac:dyDescent="0.3">
      <c r="AE16639" s="71"/>
    </row>
    <row r="16640" spans="31:31" ht="15.75" x14ac:dyDescent="0.3">
      <c r="AE16640" s="71"/>
    </row>
    <row r="16641" spans="31:31" ht="15.75" x14ac:dyDescent="0.3">
      <c r="AE16641" s="71"/>
    </row>
    <row r="16642" spans="31:31" ht="15.75" x14ac:dyDescent="0.3">
      <c r="AE16642" s="71"/>
    </row>
    <row r="16643" spans="31:31" ht="15.75" x14ac:dyDescent="0.3">
      <c r="AE16643" s="71"/>
    </row>
    <row r="16644" spans="31:31" ht="15.75" x14ac:dyDescent="0.3">
      <c r="AE16644" s="71"/>
    </row>
    <row r="16645" spans="31:31" ht="15.75" x14ac:dyDescent="0.3">
      <c r="AE16645" s="71"/>
    </row>
    <row r="16646" spans="31:31" ht="15.75" x14ac:dyDescent="0.3">
      <c r="AE16646" s="71"/>
    </row>
    <row r="16647" spans="31:31" ht="15.75" x14ac:dyDescent="0.3">
      <c r="AE16647" s="71"/>
    </row>
    <row r="16648" spans="31:31" ht="15.75" x14ac:dyDescent="0.3">
      <c r="AE16648" s="71"/>
    </row>
    <row r="16649" spans="31:31" ht="15.75" x14ac:dyDescent="0.3">
      <c r="AE16649" s="71"/>
    </row>
    <row r="16650" spans="31:31" ht="15.75" x14ac:dyDescent="0.3">
      <c r="AE16650" s="71"/>
    </row>
    <row r="16651" spans="31:31" ht="15.75" x14ac:dyDescent="0.3">
      <c r="AE16651" s="71"/>
    </row>
    <row r="16652" spans="31:31" ht="15.75" x14ac:dyDescent="0.3">
      <c r="AE16652" s="71"/>
    </row>
    <row r="16653" spans="31:31" ht="15.75" x14ac:dyDescent="0.3">
      <c r="AE16653" s="71"/>
    </row>
    <row r="16654" spans="31:31" ht="15.75" x14ac:dyDescent="0.3">
      <c r="AE16654" s="71"/>
    </row>
    <row r="16655" spans="31:31" ht="15.75" x14ac:dyDescent="0.3">
      <c r="AE16655" s="71"/>
    </row>
    <row r="16656" spans="31:31" ht="15.75" x14ac:dyDescent="0.3">
      <c r="AE16656" s="71"/>
    </row>
    <row r="16657" spans="31:31" ht="15.75" x14ac:dyDescent="0.3">
      <c r="AE16657" s="71"/>
    </row>
    <row r="16658" spans="31:31" ht="15.75" x14ac:dyDescent="0.3">
      <c r="AE16658" s="71"/>
    </row>
    <row r="16659" spans="31:31" ht="15.75" x14ac:dyDescent="0.3">
      <c r="AE16659" s="71"/>
    </row>
    <row r="16660" spans="31:31" ht="15.75" x14ac:dyDescent="0.3">
      <c r="AE16660" s="71"/>
    </row>
    <row r="16661" spans="31:31" ht="15.75" x14ac:dyDescent="0.3">
      <c r="AE16661" s="71"/>
    </row>
    <row r="16662" spans="31:31" ht="15.75" x14ac:dyDescent="0.3">
      <c r="AE16662" s="71"/>
    </row>
    <row r="16663" spans="31:31" ht="15.75" x14ac:dyDescent="0.3">
      <c r="AE16663" s="71"/>
    </row>
    <row r="16664" spans="31:31" ht="15.75" x14ac:dyDescent="0.3">
      <c r="AE16664" s="71"/>
    </row>
    <row r="16665" spans="31:31" ht="15.75" x14ac:dyDescent="0.3">
      <c r="AE16665" s="71"/>
    </row>
    <row r="16666" spans="31:31" ht="15.75" x14ac:dyDescent="0.3">
      <c r="AE16666" s="71"/>
    </row>
    <row r="16667" spans="31:31" ht="15.75" x14ac:dyDescent="0.3">
      <c r="AE16667" s="71"/>
    </row>
    <row r="16668" spans="31:31" ht="15.75" x14ac:dyDescent="0.3">
      <c r="AE16668" s="71"/>
    </row>
    <row r="16669" spans="31:31" ht="15.75" x14ac:dyDescent="0.3">
      <c r="AE16669" s="71"/>
    </row>
    <row r="16670" spans="31:31" ht="15.75" x14ac:dyDescent="0.3">
      <c r="AE16670" s="71"/>
    </row>
    <row r="16671" spans="31:31" ht="15.75" x14ac:dyDescent="0.3">
      <c r="AE16671" s="71"/>
    </row>
    <row r="16672" spans="31:31" ht="15.75" x14ac:dyDescent="0.3">
      <c r="AE16672" s="71"/>
    </row>
    <row r="16673" spans="31:31" ht="15.75" x14ac:dyDescent="0.3">
      <c r="AE16673" s="71"/>
    </row>
    <row r="16674" spans="31:31" ht="15.75" x14ac:dyDescent="0.3">
      <c r="AE16674" s="71"/>
    </row>
    <row r="16675" spans="31:31" ht="15.75" x14ac:dyDescent="0.3">
      <c r="AE16675" s="71"/>
    </row>
    <row r="16676" spans="31:31" ht="15.75" x14ac:dyDescent="0.3">
      <c r="AE16676" s="71"/>
    </row>
    <row r="16677" spans="31:31" ht="15.75" x14ac:dyDescent="0.3">
      <c r="AE16677" s="71"/>
    </row>
    <row r="16678" spans="31:31" ht="15.75" x14ac:dyDescent="0.3">
      <c r="AE16678" s="71"/>
    </row>
    <row r="16679" spans="31:31" ht="15.75" x14ac:dyDescent="0.3">
      <c r="AE16679" s="71"/>
    </row>
    <row r="16680" spans="31:31" ht="15.75" x14ac:dyDescent="0.3">
      <c r="AE16680" s="71"/>
    </row>
    <row r="16681" spans="31:31" ht="15.75" x14ac:dyDescent="0.3">
      <c r="AE16681" s="71"/>
    </row>
    <row r="16682" spans="31:31" ht="15.75" x14ac:dyDescent="0.3">
      <c r="AE16682" s="71"/>
    </row>
    <row r="16683" spans="31:31" ht="15.75" x14ac:dyDescent="0.3">
      <c r="AE16683" s="71"/>
    </row>
    <row r="16684" spans="31:31" ht="15.75" x14ac:dyDescent="0.3">
      <c r="AE16684" s="71"/>
    </row>
    <row r="16685" spans="31:31" ht="15.75" x14ac:dyDescent="0.3">
      <c r="AE16685" s="71"/>
    </row>
    <row r="16686" spans="31:31" ht="15.75" x14ac:dyDescent="0.3">
      <c r="AE16686" s="71"/>
    </row>
    <row r="16687" spans="31:31" ht="15.75" x14ac:dyDescent="0.3">
      <c r="AE16687" s="71"/>
    </row>
    <row r="16688" spans="31:31" ht="15.75" x14ac:dyDescent="0.3">
      <c r="AE16688" s="71"/>
    </row>
    <row r="16689" spans="31:31" ht="15.75" x14ac:dyDescent="0.3">
      <c r="AE16689" s="71"/>
    </row>
    <row r="16690" spans="31:31" ht="15.75" x14ac:dyDescent="0.3">
      <c r="AE16690" s="71"/>
    </row>
    <row r="16691" spans="31:31" ht="15.75" x14ac:dyDescent="0.3">
      <c r="AE16691" s="71"/>
    </row>
    <row r="16692" spans="31:31" ht="15.75" x14ac:dyDescent="0.3">
      <c r="AE16692" s="71"/>
    </row>
    <row r="16693" spans="31:31" ht="15.75" x14ac:dyDescent="0.3">
      <c r="AE16693" s="71"/>
    </row>
    <row r="16694" spans="31:31" ht="15.75" x14ac:dyDescent="0.3">
      <c r="AE16694" s="71"/>
    </row>
    <row r="16695" spans="31:31" ht="15.75" x14ac:dyDescent="0.3">
      <c r="AE16695" s="71"/>
    </row>
    <row r="16696" spans="31:31" ht="15.75" x14ac:dyDescent="0.3">
      <c r="AE16696" s="71"/>
    </row>
    <row r="16697" spans="31:31" ht="15.75" x14ac:dyDescent="0.3">
      <c r="AE16697" s="71"/>
    </row>
    <row r="16698" spans="31:31" ht="15.75" x14ac:dyDescent="0.3">
      <c r="AE16698" s="71"/>
    </row>
    <row r="16699" spans="31:31" ht="15.75" x14ac:dyDescent="0.3">
      <c r="AE16699" s="71"/>
    </row>
    <row r="16700" spans="31:31" ht="15.75" x14ac:dyDescent="0.3">
      <c r="AE16700" s="71"/>
    </row>
    <row r="16701" spans="31:31" ht="15.75" x14ac:dyDescent="0.3">
      <c r="AE16701" s="71"/>
    </row>
    <row r="16702" spans="31:31" ht="15.75" x14ac:dyDescent="0.3">
      <c r="AE16702" s="71"/>
    </row>
    <row r="16703" spans="31:31" ht="15.75" x14ac:dyDescent="0.3">
      <c r="AE16703" s="71"/>
    </row>
    <row r="16704" spans="31:31" ht="15.75" x14ac:dyDescent="0.3">
      <c r="AE16704" s="71"/>
    </row>
    <row r="16705" spans="31:31" ht="15.75" x14ac:dyDescent="0.3">
      <c r="AE16705" s="71"/>
    </row>
    <row r="16706" spans="31:31" ht="15.75" x14ac:dyDescent="0.3">
      <c r="AE16706" s="71"/>
    </row>
    <row r="16707" spans="31:31" ht="15.75" x14ac:dyDescent="0.3">
      <c r="AE16707" s="71"/>
    </row>
    <row r="16708" spans="31:31" ht="15.75" x14ac:dyDescent="0.3">
      <c r="AE16708" s="71"/>
    </row>
    <row r="16709" spans="31:31" ht="15.75" x14ac:dyDescent="0.3">
      <c r="AE16709" s="71"/>
    </row>
    <row r="16710" spans="31:31" ht="15.75" x14ac:dyDescent="0.3">
      <c r="AE16710" s="71"/>
    </row>
    <row r="16711" spans="31:31" ht="15.75" x14ac:dyDescent="0.3">
      <c r="AE16711" s="71"/>
    </row>
    <row r="16712" spans="31:31" ht="15.75" x14ac:dyDescent="0.3">
      <c r="AE16712" s="71"/>
    </row>
    <row r="16713" spans="31:31" ht="15.75" x14ac:dyDescent="0.3">
      <c r="AE16713" s="71"/>
    </row>
    <row r="16714" spans="31:31" ht="15.75" x14ac:dyDescent="0.3">
      <c r="AE16714" s="71"/>
    </row>
    <row r="16715" spans="31:31" ht="15.75" x14ac:dyDescent="0.3">
      <c r="AE16715" s="71"/>
    </row>
    <row r="16716" spans="31:31" ht="15.75" x14ac:dyDescent="0.3">
      <c r="AE16716" s="71"/>
    </row>
    <row r="16717" spans="31:31" ht="15.75" x14ac:dyDescent="0.3">
      <c r="AE16717" s="71"/>
    </row>
    <row r="16718" spans="31:31" ht="15.75" x14ac:dyDescent="0.3">
      <c r="AE16718" s="71"/>
    </row>
    <row r="16719" spans="31:31" ht="15.75" x14ac:dyDescent="0.3">
      <c r="AE16719" s="71"/>
    </row>
    <row r="16720" spans="31:31" ht="15.75" x14ac:dyDescent="0.3">
      <c r="AE16720" s="71"/>
    </row>
    <row r="16721" spans="31:31" ht="15.75" x14ac:dyDescent="0.3">
      <c r="AE16721" s="71"/>
    </row>
    <row r="16722" spans="31:31" ht="15.75" x14ac:dyDescent="0.3">
      <c r="AE16722" s="71"/>
    </row>
    <row r="16723" spans="31:31" ht="15.75" x14ac:dyDescent="0.3">
      <c r="AE16723" s="71"/>
    </row>
    <row r="16724" spans="31:31" ht="15.75" x14ac:dyDescent="0.3">
      <c r="AE16724" s="71"/>
    </row>
    <row r="16725" spans="31:31" ht="15.75" x14ac:dyDescent="0.3">
      <c r="AE16725" s="71"/>
    </row>
    <row r="16726" spans="31:31" ht="15.75" x14ac:dyDescent="0.3">
      <c r="AE16726" s="71"/>
    </row>
    <row r="16727" spans="31:31" ht="15.75" x14ac:dyDescent="0.3">
      <c r="AE16727" s="71"/>
    </row>
    <row r="16728" spans="31:31" ht="15.75" x14ac:dyDescent="0.3">
      <c r="AE16728" s="71"/>
    </row>
    <row r="16729" spans="31:31" ht="15.75" x14ac:dyDescent="0.3">
      <c r="AE16729" s="71"/>
    </row>
    <row r="16730" spans="31:31" ht="15.75" x14ac:dyDescent="0.3">
      <c r="AE16730" s="71"/>
    </row>
    <row r="16731" spans="31:31" ht="15.75" x14ac:dyDescent="0.3">
      <c r="AE16731" s="71"/>
    </row>
    <row r="16732" spans="31:31" ht="15.75" x14ac:dyDescent="0.3">
      <c r="AE16732" s="71"/>
    </row>
    <row r="16733" spans="31:31" ht="15.75" x14ac:dyDescent="0.3">
      <c r="AE16733" s="71"/>
    </row>
    <row r="16734" spans="31:31" ht="15.75" x14ac:dyDescent="0.3">
      <c r="AE16734" s="71"/>
    </row>
    <row r="16735" spans="31:31" ht="15.75" x14ac:dyDescent="0.3">
      <c r="AE16735" s="71"/>
    </row>
    <row r="16736" spans="31:31" ht="15.75" x14ac:dyDescent="0.3">
      <c r="AE16736" s="71"/>
    </row>
    <row r="16737" spans="31:31" ht="15.75" x14ac:dyDescent="0.3">
      <c r="AE16737" s="71"/>
    </row>
    <row r="16738" spans="31:31" ht="15.75" x14ac:dyDescent="0.3">
      <c r="AE16738" s="71"/>
    </row>
    <row r="16739" spans="31:31" ht="15.75" x14ac:dyDescent="0.3">
      <c r="AE16739" s="71"/>
    </row>
    <row r="16740" spans="31:31" ht="15.75" x14ac:dyDescent="0.3">
      <c r="AE16740" s="71"/>
    </row>
    <row r="16741" spans="31:31" ht="15.75" x14ac:dyDescent="0.3">
      <c r="AE16741" s="71"/>
    </row>
    <row r="16742" spans="31:31" ht="15.75" x14ac:dyDescent="0.3">
      <c r="AE16742" s="71"/>
    </row>
    <row r="16743" spans="31:31" ht="15.75" x14ac:dyDescent="0.3">
      <c r="AE16743" s="71"/>
    </row>
    <row r="16744" spans="31:31" ht="15.75" x14ac:dyDescent="0.3">
      <c r="AE16744" s="71"/>
    </row>
    <row r="16745" spans="31:31" ht="15.75" x14ac:dyDescent="0.3">
      <c r="AE16745" s="71"/>
    </row>
    <row r="16746" spans="31:31" ht="15.75" x14ac:dyDescent="0.3">
      <c r="AE16746" s="71"/>
    </row>
    <row r="16747" spans="31:31" ht="15.75" x14ac:dyDescent="0.3">
      <c r="AE16747" s="71"/>
    </row>
    <row r="16748" spans="31:31" ht="15.75" x14ac:dyDescent="0.3">
      <c r="AE16748" s="71"/>
    </row>
    <row r="16749" spans="31:31" ht="15.75" x14ac:dyDescent="0.3">
      <c r="AE16749" s="71"/>
    </row>
    <row r="16750" spans="31:31" ht="15.75" x14ac:dyDescent="0.3">
      <c r="AE16750" s="71"/>
    </row>
    <row r="16751" spans="31:31" ht="15.75" x14ac:dyDescent="0.3">
      <c r="AE16751" s="71"/>
    </row>
    <row r="16752" spans="31:31" ht="15.75" x14ac:dyDescent="0.3">
      <c r="AE16752" s="71"/>
    </row>
    <row r="16753" spans="31:31" ht="15.75" x14ac:dyDescent="0.3">
      <c r="AE16753" s="71"/>
    </row>
    <row r="16754" spans="31:31" ht="15.75" x14ac:dyDescent="0.3">
      <c r="AE16754" s="71"/>
    </row>
    <row r="16755" spans="31:31" ht="15.75" x14ac:dyDescent="0.3">
      <c r="AE16755" s="71"/>
    </row>
    <row r="16756" spans="31:31" ht="15.75" x14ac:dyDescent="0.3">
      <c r="AE16756" s="71"/>
    </row>
    <row r="16757" spans="31:31" ht="15.75" x14ac:dyDescent="0.3">
      <c r="AE16757" s="71"/>
    </row>
    <row r="16758" spans="31:31" ht="15.75" x14ac:dyDescent="0.3">
      <c r="AE16758" s="71"/>
    </row>
    <row r="16759" spans="31:31" ht="15.75" x14ac:dyDescent="0.3">
      <c r="AE16759" s="71"/>
    </row>
    <row r="16760" spans="31:31" ht="15.75" x14ac:dyDescent="0.3">
      <c r="AE16760" s="71"/>
    </row>
    <row r="16761" spans="31:31" ht="15.75" x14ac:dyDescent="0.3">
      <c r="AE16761" s="71"/>
    </row>
    <row r="16762" spans="31:31" ht="15.75" x14ac:dyDescent="0.3">
      <c r="AE16762" s="71"/>
    </row>
    <row r="16763" spans="31:31" ht="15.75" x14ac:dyDescent="0.3">
      <c r="AE16763" s="71"/>
    </row>
    <row r="16764" spans="31:31" ht="15.75" x14ac:dyDescent="0.3">
      <c r="AE16764" s="71"/>
    </row>
    <row r="16765" spans="31:31" ht="15.75" x14ac:dyDescent="0.3">
      <c r="AE16765" s="71"/>
    </row>
    <row r="16766" spans="31:31" ht="15.75" x14ac:dyDescent="0.3">
      <c r="AE16766" s="71"/>
    </row>
    <row r="16767" spans="31:31" ht="15.75" x14ac:dyDescent="0.3">
      <c r="AE16767" s="71"/>
    </row>
    <row r="16768" spans="31:31" ht="15.75" x14ac:dyDescent="0.3">
      <c r="AE16768" s="71"/>
    </row>
    <row r="16769" spans="31:31" ht="15.75" x14ac:dyDescent="0.3">
      <c r="AE16769" s="71"/>
    </row>
    <row r="16770" spans="31:31" ht="15.75" x14ac:dyDescent="0.3">
      <c r="AE16770" s="71"/>
    </row>
    <row r="16771" spans="31:31" ht="15.75" x14ac:dyDescent="0.3">
      <c r="AE16771" s="71"/>
    </row>
    <row r="16772" spans="31:31" ht="15.75" x14ac:dyDescent="0.3">
      <c r="AE16772" s="71"/>
    </row>
    <row r="16773" spans="31:31" ht="15.75" x14ac:dyDescent="0.3">
      <c r="AE16773" s="71"/>
    </row>
    <row r="16774" spans="31:31" ht="15.75" x14ac:dyDescent="0.3">
      <c r="AE16774" s="71"/>
    </row>
    <row r="16775" spans="31:31" ht="15.75" x14ac:dyDescent="0.3">
      <c r="AE16775" s="71"/>
    </row>
    <row r="16776" spans="31:31" ht="15.75" x14ac:dyDescent="0.3">
      <c r="AE16776" s="71"/>
    </row>
    <row r="16777" spans="31:31" ht="15.75" x14ac:dyDescent="0.3">
      <c r="AE16777" s="71"/>
    </row>
    <row r="16778" spans="31:31" ht="15.75" x14ac:dyDescent="0.3">
      <c r="AE16778" s="71"/>
    </row>
    <row r="16779" spans="31:31" ht="15.75" x14ac:dyDescent="0.3">
      <c r="AE16779" s="71"/>
    </row>
    <row r="16780" spans="31:31" ht="15.75" x14ac:dyDescent="0.3">
      <c r="AE16780" s="71"/>
    </row>
    <row r="16781" spans="31:31" ht="15.75" x14ac:dyDescent="0.3">
      <c r="AE16781" s="71"/>
    </row>
    <row r="16782" spans="31:31" ht="15.75" x14ac:dyDescent="0.3">
      <c r="AE16782" s="71"/>
    </row>
    <row r="16783" spans="31:31" ht="15.75" x14ac:dyDescent="0.3">
      <c r="AE16783" s="71"/>
    </row>
    <row r="16784" spans="31:31" ht="15.75" x14ac:dyDescent="0.3">
      <c r="AE16784" s="71"/>
    </row>
    <row r="16785" spans="31:31" ht="15.75" x14ac:dyDescent="0.3">
      <c r="AE16785" s="71"/>
    </row>
    <row r="16786" spans="31:31" ht="15.75" x14ac:dyDescent="0.3">
      <c r="AE16786" s="71"/>
    </row>
    <row r="16787" spans="31:31" ht="15.75" x14ac:dyDescent="0.3">
      <c r="AE16787" s="71"/>
    </row>
    <row r="16788" spans="31:31" ht="15.75" x14ac:dyDescent="0.3">
      <c r="AE16788" s="71"/>
    </row>
    <row r="16789" spans="31:31" ht="15.75" x14ac:dyDescent="0.3">
      <c r="AE16789" s="71"/>
    </row>
    <row r="16790" spans="31:31" ht="15.75" x14ac:dyDescent="0.3">
      <c r="AE16790" s="71"/>
    </row>
    <row r="16791" spans="31:31" ht="15.75" x14ac:dyDescent="0.3">
      <c r="AE16791" s="71"/>
    </row>
    <row r="16792" spans="31:31" ht="15.75" x14ac:dyDescent="0.3">
      <c r="AE16792" s="71"/>
    </row>
    <row r="16793" spans="31:31" ht="15.75" x14ac:dyDescent="0.3">
      <c r="AE16793" s="71"/>
    </row>
    <row r="16794" spans="31:31" ht="15.75" x14ac:dyDescent="0.3">
      <c r="AE16794" s="71"/>
    </row>
    <row r="16795" spans="31:31" ht="15.75" x14ac:dyDescent="0.3">
      <c r="AE16795" s="71"/>
    </row>
    <row r="16796" spans="31:31" ht="15.75" x14ac:dyDescent="0.3">
      <c r="AE16796" s="71"/>
    </row>
    <row r="16797" spans="31:31" ht="15.75" x14ac:dyDescent="0.3">
      <c r="AE16797" s="71"/>
    </row>
    <row r="16798" spans="31:31" ht="15.75" x14ac:dyDescent="0.3">
      <c r="AE16798" s="71"/>
    </row>
    <row r="16799" spans="31:31" ht="15.75" x14ac:dyDescent="0.3">
      <c r="AE16799" s="71"/>
    </row>
    <row r="16800" spans="31:31" ht="15.75" x14ac:dyDescent="0.3">
      <c r="AE16800" s="71"/>
    </row>
    <row r="16801" spans="31:31" ht="15.75" x14ac:dyDescent="0.3">
      <c r="AE16801" s="71"/>
    </row>
    <row r="16802" spans="31:31" ht="15.75" x14ac:dyDescent="0.3">
      <c r="AE16802" s="71"/>
    </row>
    <row r="16803" spans="31:31" ht="15.75" x14ac:dyDescent="0.3">
      <c r="AE16803" s="71"/>
    </row>
    <row r="16804" spans="31:31" ht="15.75" x14ac:dyDescent="0.3">
      <c r="AE16804" s="71"/>
    </row>
    <row r="16805" spans="31:31" ht="15.75" x14ac:dyDescent="0.3">
      <c r="AE16805" s="71"/>
    </row>
    <row r="16806" spans="31:31" ht="15.75" x14ac:dyDescent="0.3">
      <c r="AE16806" s="71"/>
    </row>
    <row r="16807" spans="31:31" ht="15.75" x14ac:dyDescent="0.3">
      <c r="AE16807" s="71"/>
    </row>
    <row r="16808" spans="31:31" ht="15.75" x14ac:dyDescent="0.3">
      <c r="AE16808" s="71"/>
    </row>
    <row r="16809" spans="31:31" ht="15.75" x14ac:dyDescent="0.3">
      <c r="AE16809" s="71"/>
    </row>
    <row r="16810" spans="31:31" ht="15.75" x14ac:dyDescent="0.3">
      <c r="AE16810" s="71"/>
    </row>
    <row r="16811" spans="31:31" ht="15.75" x14ac:dyDescent="0.3">
      <c r="AE16811" s="71"/>
    </row>
    <row r="16812" spans="31:31" ht="15.75" x14ac:dyDescent="0.3">
      <c r="AE16812" s="71"/>
    </row>
    <row r="16813" spans="31:31" ht="15.75" x14ac:dyDescent="0.3">
      <c r="AE16813" s="71"/>
    </row>
    <row r="16814" spans="31:31" ht="15.75" x14ac:dyDescent="0.3">
      <c r="AE16814" s="71"/>
    </row>
    <row r="16815" spans="31:31" ht="15.75" x14ac:dyDescent="0.3">
      <c r="AE16815" s="71"/>
    </row>
    <row r="16816" spans="31:31" ht="15.75" x14ac:dyDescent="0.3">
      <c r="AE16816" s="71"/>
    </row>
    <row r="16817" spans="31:31" ht="15.75" x14ac:dyDescent="0.3">
      <c r="AE16817" s="71"/>
    </row>
    <row r="16818" spans="31:31" ht="15.75" x14ac:dyDescent="0.3">
      <c r="AE16818" s="71"/>
    </row>
    <row r="16819" spans="31:31" ht="15.75" x14ac:dyDescent="0.3">
      <c r="AE16819" s="71"/>
    </row>
    <row r="16820" spans="31:31" ht="15.75" x14ac:dyDescent="0.3">
      <c r="AE16820" s="71"/>
    </row>
    <row r="16821" spans="31:31" ht="15.75" x14ac:dyDescent="0.3">
      <c r="AE16821" s="71"/>
    </row>
    <row r="16822" spans="31:31" ht="15.75" x14ac:dyDescent="0.3">
      <c r="AE16822" s="71"/>
    </row>
    <row r="16823" spans="31:31" ht="15.75" x14ac:dyDescent="0.3">
      <c r="AE16823" s="71"/>
    </row>
    <row r="16824" spans="31:31" ht="15.75" x14ac:dyDescent="0.3">
      <c r="AE16824" s="71"/>
    </row>
    <row r="16825" spans="31:31" ht="15.75" x14ac:dyDescent="0.3">
      <c r="AE16825" s="71"/>
    </row>
    <row r="16826" spans="31:31" ht="15.75" x14ac:dyDescent="0.3">
      <c r="AE16826" s="71"/>
    </row>
    <row r="16827" spans="31:31" ht="15.75" x14ac:dyDescent="0.3">
      <c r="AE16827" s="71"/>
    </row>
    <row r="16828" spans="31:31" ht="15.75" x14ac:dyDescent="0.3">
      <c r="AE16828" s="71"/>
    </row>
    <row r="16829" spans="31:31" ht="15.75" x14ac:dyDescent="0.3">
      <c r="AE16829" s="71"/>
    </row>
    <row r="16830" spans="31:31" ht="15.75" x14ac:dyDescent="0.3">
      <c r="AE16830" s="71"/>
    </row>
    <row r="16831" spans="31:31" ht="15.75" x14ac:dyDescent="0.3">
      <c r="AE16831" s="71"/>
    </row>
    <row r="16832" spans="31:31" ht="15.75" x14ac:dyDescent="0.3">
      <c r="AE16832" s="71"/>
    </row>
    <row r="16833" spans="31:31" ht="15.75" x14ac:dyDescent="0.3">
      <c r="AE16833" s="71"/>
    </row>
    <row r="16834" spans="31:31" ht="15.75" x14ac:dyDescent="0.3">
      <c r="AE16834" s="71"/>
    </row>
    <row r="16835" spans="31:31" ht="15.75" x14ac:dyDescent="0.3">
      <c r="AE16835" s="71"/>
    </row>
    <row r="16836" spans="31:31" ht="15.75" x14ac:dyDescent="0.3">
      <c r="AE16836" s="71"/>
    </row>
    <row r="16837" spans="31:31" ht="15.75" x14ac:dyDescent="0.3">
      <c r="AE16837" s="71"/>
    </row>
    <row r="16838" spans="31:31" ht="15.75" x14ac:dyDescent="0.3">
      <c r="AE16838" s="71"/>
    </row>
    <row r="16839" spans="31:31" ht="15.75" x14ac:dyDescent="0.3">
      <c r="AE16839" s="71"/>
    </row>
    <row r="16840" spans="31:31" ht="15.75" x14ac:dyDescent="0.3">
      <c r="AE16840" s="71"/>
    </row>
    <row r="16841" spans="31:31" ht="15.75" x14ac:dyDescent="0.3">
      <c r="AE16841" s="71"/>
    </row>
    <row r="16842" spans="31:31" ht="15.75" x14ac:dyDescent="0.3">
      <c r="AE16842" s="71"/>
    </row>
    <row r="16843" spans="31:31" ht="15.75" x14ac:dyDescent="0.3">
      <c r="AE16843" s="71"/>
    </row>
    <row r="16844" spans="31:31" ht="15.75" x14ac:dyDescent="0.3">
      <c r="AE16844" s="71"/>
    </row>
    <row r="16845" spans="31:31" ht="15.75" x14ac:dyDescent="0.3">
      <c r="AE16845" s="71"/>
    </row>
    <row r="16846" spans="31:31" ht="15.75" x14ac:dyDescent="0.3">
      <c r="AE16846" s="71"/>
    </row>
    <row r="16847" spans="31:31" ht="15.75" x14ac:dyDescent="0.3">
      <c r="AE16847" s="71"/>
    </row>
    <row r="16848" spans="31:31" ht="15.75" x14ac:dyDescent="0.3">
      <c r="AE16848" s="71"/>
    </row>
    <row r="16849" spans="31:31" ht="15.75" x14ac:dyDescent="0.3">
      <c r="AE16849" s="71"/>
    </row>
    <row r="16850" spans="31:31" ht="15.75" x14ac:dyDescent="0.3">
      <c r="AE16850" s="71"/>
    </row>
    <row r="16851" spans="31:31" ht="15.75" x14ac:dyDescent="0.3">
      <c r="AE16851" s="71"/>
    </row>
    <row r="16852" spans="31:31" ht="15.75" x14ac:dyDescent="0.3">
      <c r="AE16852" s="71"/>
    </row>
    <row r="16853" spans="31:31" ht="15.75" x14ac:dyDescent="0.3">
      <c r="AE16853" s="71"/>
    </row>
    <row r="16854" spans="31:31" ht="15.75" x14ac:dyDescent="0.3">
      <c r="AE16854" s="71"/>
    </row>
    <row r="16855" spans="31:31" ht="15.75" x14ac:dyDescent="0.3">
      <c r="AE16855" s="71"/>
    </row>
    <row r="16856" spans="31:31" ht="15.75" x14ac:dyDescent="0.3">
      <c r="AE16856" s="71"/>
    </row>
    <row r="16857" spans="31:31" ht="15.75" x14ac:dyDescent="0.3">
      <c r="AE16857" s="71"/>
    </row>
    <row r="16858" spans="31:31" ht="15.75" x14ac:dyDescent="0.3">
      <c r="AE16858" s="71"/>
    </row>
    <row r="16859" spans="31:31" ht="15.75" x14ac:dyDescent="0.3">
      <c r="AE16859" s="71"/>
    </row>
    <row r="16860" spans="31:31" ht="15.75" x14ac:dyDescent="0.3">
      <c r="AE16860" s="71"/>
    </row>
    <row r="16861" spans="31:31" ht="15.75" x14ac:dyDescent="0.3">
      <c r="AE16861" s="71"/>
    </row>
    <row r="16862" spans="31:31" ht="15.75" x14ac:dyDescent="0.3">
      <c r="AE16862" s="71"/>
    </row>
    <row r="16863" spans="31:31" ht="15.75" x14ac:dyDescent="0.3">
      <c r="AE16863" s="71"/>
    </row>
    <row r="16864" spans="31:31" ht="15.75" x14ac:dyDescent="0.3">
      <c r="AE16864" s="71"/>
    </row>
    <row r="16865" spans="31:31" ht="15.75" x14ac:dyDescent="0.3">
      <c r="AE16865" s="71"/>
    </row>
    <row r="16866" spans="31:31" ht="15.75" x14ac:dyDescent="0.3">
      <c r="AE16866" s="71"/>
    </row>
    <row r="16867" spans="31:31" ht="15.75" x14ac:dyDescent="0.3">
      <c r="AE16867" s="71"/>
    </row>
    <row r="16868" spans="31:31" ht="15.75" x14ac:dyDescent="0.3">
      <c r="AE16868" s="71"/>
    </row>
    <row r="16869" spans="31:31" ht="15.75" x14ac:dyDescent="0.3">
      <c r="AE16869" s="71"/>
    </row>
    <row r="16870" spans="31:31" ht="15.75" x14ac:dyDescent="0.3">
      <c r="AE16870" s="71"/>
    </row>
    <row r="16871" spans="31:31" ht="15.75" x14ac:dyDescent="0.3">
      <c r="AE16871" s="71"/>
    </row>
    <row r="16872" spans="31:31" ht="15.75" x14ac:dyDescent="0.3">
      <c r="AE16872" s="71"/>
    </row>
    <row r="16873" spans="31:31" ht="15.75" x14ac:dyDescent="0.3">
      <c r="AE16873" s="71"/>
    </row>
    <row r="16874" spans="31:31" ht="15.75" x14ac:dyDescent="0.3">
      <c r="AE16874" s="71"/>
    </row>
    <row r="16875" spans="31:31" ht="15.75" x14ac:dyDescent="0.3">
      <c r="AE16875" s="71"/>
    </row>
    <row r="16876" spans="31:31" ht="15.75" x14ac:dyDescent="0.3">
      <c r="AE16876" s="71"/>
    </row>
    <row r="16877" spans="31:31" ht="15.75" x14ac:dyDescent="0.3">
      <c r="AE16877" s="71"/>
    </row>
    <row r="16878" spans="31:31" ht="15.75" x14ac:dyDescent="0.3">
      <c r="AE16878" s="71"/>
    </row>
    <row r="16879" spans="31:31" ht="15.75" x14ac:dyDescent="0.3">
      <c r="AE16879" s="71"/>
    </row>
    <row r="16880" spans="31:31" ht="15.75" x14ac:dyDescent="0.3">
      <c r="AE16880" s="71"/>
    </row>
    <row r="16881" spans="31:31" ht="15.75" x14ac:dyDescent="0.3">
      <c r="AE16881" s="71"/>
    </row>
    <row r="16882" spans="31:31" ht="15.75" x14ac:dyDescent="0.3">
      <c r="AE16882" s="71"/>
    </row>
    <row r="16883" spans="31:31" ht="15.75" x14ac:dyDescent="0.3">
      <c r="AE16883" s="71"/>
    </row>
    <row r="16884" spans="31:31" ht="15.75" x14ac:dyDescent="0.3">
      <c r="AE16884" s="71"/>
    </row>
    <row r="16885" spans="31:31" ht="15.75" x14ac:dyDescent="0.3">
      <c r="AE16885" s="71"/>
    </row>
    <row r="16886" spans="31:31" ht="15.75" x14ac:dyDescent="0.3">
      <c r="AE16886" s="71"/>
    </row>
    <row r="16887" spans="31:31" ht="15.75" x14ac:dyDescent="0.3">
      <c r="AE16887" s="71"/>
    </row>
    <row r="16888" spans="31:31" ht="15.75" x14ac:dyDescent="0.3">
      <c r="AE16888" s="71"/>
    </row>
    <row r="16889" spans="31:31" ht="15.75" x14ac:dyDescent="0.3">
      <c r="AE16889" s="71"/>
    </row>
    <row r="16890" spans="31:31" ht="15.75" x14ac:dyDescent="0.3">
      <c r="AE16890" s="71"/>
    </row>
    <row r="16891" spans="31:31" ht="15.75" x14ac:dyDescent="0.3">
      <c r="AE16891" s="71"/>
    </row>
    <row r="16892" spans="31:31" ht="15.75" x14ac:dyDescent="0.3">
      <c r="AE16892" s="71"/>
    </row>
    <row r="16893" spans="31:31" ht="15.75" x14ac:dyDescent="0.3">
      <c r="AE16893" s="71"/>
    </row>
    <row r="16894" spans="31:31" ht="15.75" x14ac:dyDescent="0.3">
      <c r="AE16894" s="71"/>
    </row>
    <row r="16895" spans="31:31" ht="15.75" x14ac:dyDescent="0.3">
      <c r="AE16895" s="71"/>
    </row>
    <row r="16896" spans="31:31" ht="15.75" x14ac:dyDescent="0.3">
      <c r="AE16896" s="71"/>
    </row>
    <row r="16897" spans="31:31" ht="15.75" x14ac:dyDescent="0.3">
      <c r="AE16897" s="71"/>
    </row>
    <row r="16898" spans="31:31" ht="15.75" x14ac:dyDescent="0.3">
      <c r="AE16898" s="71"/>
    </row>
    <row r="16899" spans="31:31" ht="15.75" x14ac:dyDescent="0.3">
      <c r="AE16899" s="71"/>
    </row>
    <row r="16900" spans="31:31" ht="15.75" x14ac:dyDescent="0.3">
      <c r="AE16900" s="71"/>
    </row>
    <row r="16901" spans="31:31" ht="15.75" x14ac:dyDescent="0.3">
      <c r="AE16901" s="71"/>
    </row>
    <row r="16902" spans="31:31" ht="15.75" x14ac:dyDescent="0.3">
      <c r="AE16902" s="71"/>
    </row>
    <row r="16903" spans="31:31" ht="15.75" x14ac:dyDescent="0.3">
      <c r="AE16903" s="71"/>
    </row>
    <row r="16904" spans="31:31" ht="15.75" x14ac:dyDescent="0.3">
      <c r="AE16904" s="71"/>
    </row>
    <row r="16905" spans="31:31" ht="15.75" x14ac:dyDescent="0.3">
      <c r="AE16905" s="71"/>
    </row>
    <row r="16906" spans="31:31" ht="15.75" x14ac:dyDescent="0.3">
      <c r="AE16906" s="71"/>
    </row>
    <row r="16907" spans="31:31" ht="15.75" x14ac:dyDescent="0.3">
      <c r="AE16907" s="71"/>
    </row>
    <row r="16908" spans="31:31" ht="15.75" x14ac:dyDescent="0.3">
      <c r="AE16908" s="71"/>
    </row>
    <row r="16909" spans="31:31" ht="15.75" x14ac:dyDescent="0.3">
      <c r="AE16909" s="71"/>
    </row>
    <row r="16910" spans="31:31" ht="15.75" x14ac:dyDescent="0.3">
      <c r="AE16910" s="71"/>
    </row>
    <row r="16911" spans="31:31" ht="15.75" x14ac:dyDescent="0.3">
      <c r="AE16911" s="71"/>
    </row>
    <row r="16912" spans="31:31" ht="15.75" x14ac:dyDescent="0.3">
      <c r="AE16912" s="71"/>
    </row>
    <row r="16913" spans="31:31" ht="15.75" x14ac:dyDescent="0.3">
      <c r="AE16913" s="71"/>
    </row>
    <row r="16914" spans="31:31" ht="15.75" x14ac:dyDescent="0.3">
      <c r="AE16914" s="71"/>
    </row>
    <row r="16915" spans="31:31" ht="15.75" x14ac:dyDescent="0.3">
      <c r="AE16915" s="71"/>
    </row>
    <row r="16916" spans="31:31" ht="15.75" x14ac:dyDescent="0.3">
      <c r="AE16916" s="71"/>
    </row>
    <row r="16917" spans="31:31" ht="15.75" x14ac:dyDescent="0.3">
      <c r="AE16917" s="71"/>
    </row>
    <row r="16918" spans="31:31" ht="15.75" x14ac:dyDescent="0.3">
      <c r="AE16918" s="71"/>
    </row>
    <row r="16919" spans="31:31" ht="15.75" x14ac:dyDescent="0.3">
      <c r="AE16919" s="71"/>
    </row>
    <row r="16920" spans="31:31" ht="15.75" x14ac:dyDescent="0.3">
      <c r="AE16920" s="71"/>
    </row>
    <row r="16921" spans="31:31" ht="15.75" x14ac:dyDescent="0.3">
      <c r="AE16921" s="71"/>
    </row>
    <row r="16922" spans="31:31" ht="15.75" x14ac:dyDescent="0.3">
      <c r="AE16922" s="71"/>
    </row>
    <row r="16923" spans="31:31" ht="15.75" x14ac:dyDescent="0.3">
      <c r="AE16923" s="71"/>
    </row>
    <row r="16924" spans="31:31" ht="15.75" x14ac:dyDescent="0.3">
      <c r="AE16924" s="71"/>
    </row>
    <row r="16925" spans="31:31" ht="15.75" x14ac:dyDescent="0.3">
      <c r="AE16925" s="71"/>
    </row>
    <row r="16926" spans="31:31" ht="15.75" x14ac:dyDescent="0.3">
      <c r="AE16926" s="71"/>
    </row>
    <row r="16927" spans="31:31" ht="15.75" x14ac:dyDescent="0.3">
      <c r="AE16927" s="71"/>
    </row>
    <row r="16928" spans="31:31" ht="15.75" x14ac:dyDescent="0.3">
      <c r="AE16928" s="71"/>
    </row>
    <row r="16929" spans="31:31" ht="15.75" x14ac:dyDescent="0.3">
      <c r="AE16929" s="71"/>
    </row>
    <row r="16930" spans="31:31" ht="15.75" x14ac:dyDescent="0.3">
      <c r="AE16930" s="71"/>
    </row>
    <row r="16931" spans="31:31" ht="15.75" x14ac:dyDescent="0.3">
      <c r="AE16931" s="71"/>
    </row>
    <row r="16932" spans="31:31" ht="15.75" x14ac:dyDescent="0.3">
      <c r="AE16932" s="71"/>
    </row>
    <row r="16933" spans="31:31" ht="15.75" x14ac:dyDescent="0.3">
      <c r="AE16933" s="71"/>
    </row>
    <row r="16934" spans="31:31" ht="15.75" x14ac:dyDescent="0.3">
      <c r="AE16934" s="71"/>
    </row>
    <row r="16935" spans="31:31" ht="15.75" x14ac:dyDescent="0.3">
      <c r="AE16935" s="71"/>
    </row>
    <row r="16936" spans="31:31" ht="15.75" x14ac:dyDescent="0.3">
      <c r="AE16936" s="71"/>
    </row>
    <row r="16937" spans="31:31" ht="15.75" x14ac:dyDescent="0.3">
      <c r="AE16937" s="71"/>
    </row>
    <row r="16938" spans="31:31" ht="15.75" x14ac:dyDescent="0.3">
      <c r="AE16938" s="71"/>
    </row>
    <row r="16939" spans="31:31" ht="15.75" x14ac:dyDescent="0.3">
      <c r="AE16939" s="71"/>
    </row>
    <row r="16940" spans="31:31" ht="15.75" x14ac:dyDescent="0.3">
      <c r="AE16940" s="71"/>
    </row>
    <row r="16941" spans="31:31" ht="15.75" x14ac:dyDescent="0.3">
      <c r="AE16941" s="71"/>
    </row>
    <row r="16942" spans="31:31" ht="15.75" x14ac:dyDescent="0.3">
      <c r="AE16942" s="71"/>
    </row>
    <row r="16943" spans="31:31" ht="15.75" x14ac:dyDescent="0.3">
      <c r="AE16943" s="71"/>
    </row>
    <row r="16944" spans="31:31" ht="15.75" x14ac:dyDescent="0.3">
      <c r="AE16944" s="71"/>
    </row>
    <row r="16945" spans="31:31" ht="15.75" x14ac:dyDescent="0.3">
      <c r="AE16945" s="71"/>
    </row>
    <row r="16946" spans="31:31" ht="15.75" x14ac:dyDescent="0.3">
      <c r="AE16946" s="71"/>
    </row>
    <row r="16947" spans="31:31" ht="15.75" x14ac:dyDescent="0.3">
      <c r="AE16947" s="71"/>
    </row>
    <row r="16948" spans="31:31" ht="15.75" x14ac:dyDescent="0.3">
      <c r="AE16948" s="71"/>
    </row>
    <row r="16949" spans="31:31" ht="15.75" x14ac:dyDescent="0.3">
      <c r="AE16949" s="71"/>
    </row>
    <row r="16950" spans="31:31" ht="15.75" x14ac:dyDescent="0.3">
      <c r="AE16950" s="71"/>
    </row>
    <row r="16951" spans="31:31" ht="15.75" x14ac:dyDescent="0.3">
      <c r="AE16951" s="71"/>
    </row>
    <row r="16952" spans="31:31" ht="15.75" x14ac:dyDescent="0.3">
      <c r="AE16952" s="71"/>
    </row>
    <row r="16953" spans="31:31" ht="15.75" x14ac:dyDescent="0.3">
      <c r="AE16953" s="71"/>
    </row>
    <row r="16954" spans="31:31" ht="15.75" x14ac:dyDescent="0.3">
      <c r="AE16954" s="71"/>
    </row>
    <row r="16955" spans="31:31" ht="15.75" x14ac:dyDescent="0.3">
      <c r="AE16955" s="71"/>
    </row>
    <row r="16956" spans="31:31" ht="15.75" x14ac:dyDescent="0.3">
      <c r="AE16956" s="71"/>
    </row>
    <row r="16957" spans="31:31" ht="15.75" x14ac:dyDescent="0.3">
      <c r="AE16957" s="71"/>
    </row>
    <row r="16958" spans="31:31" ht="15.75" x14ac:dyDescent="0.3">
      <c r="AE16958" s="71"/>
    </row>
    <row r="16959" spans="31:31" ht="15.75" x14ac:dyDescent="0.3">
      <c r="AE16959" s="71"/>
    </row>
    <row r="16960" spans="31:31" ht="15.75" x14ac:dyDescent="0.3">
      <c r="AE16960" s="71"/>
    </row>
    <row r="16961" spans="31:31" ht="15.75" x14ac:dyDescent="0.3">
      <c r="AE16961" s="71"/>
    </row>
    <row r="16962" spans="31:31" ht="15.75" x14ac:dyDescent="0.3">
      <c r="AE16962" s="71"/>
    </row>
    <row r="16963" spans="31:31" ht="15.75" x14ac:dyDescent="0.3">
      <c r="AE16963" s="71"/>
    </row>
    <row r="16964" spans="31:31" ht="15.75" x14ac:dyDescent="0.3">
      <c r="AE16964" s="71"/>
    </row>
    <row r="16965" spans="31:31" ht="15.75" x14ac:dyDescent="0.3">
      <c r="AE16965" s="71"/>
    </row>
    <row r="16966" spans="31:31" ht="15.75" x14ac:dyDescent="0.3">
      <c r="AE16966" s="71"/>
    </row>
    <row r="16967" spans="31:31" ht="15.75" x14ac:dyDescent="0.3">
      <c r="AE16967" s="71"/>
    </row>
    <row r="16968" spans="31:31" ht="15.75" x14ac:dyDescent="0.3">
      <c r="AE16968" s="71"/>
    </row>
    <row r="16969" spans="31:31" ht="15.75" x14ac:dyDescent="0.3">
      <c r="AE16969" s="71"/>
    </row>
    <row r="16970" spans="31:31" ht="15.75" x14ac:dyDescent="0.3">
      <c r="AE16970" s="71"/>
    </row>
    <row r="16971" spans="31:31" ht="15.75" x14ac:dyDescent="0.3">
      <c r="AE16971" s="71"/>
    </row>
    <row r="16972" spans="31:31" ht="15.75" x14ac:dyDescent="0.3">
      <c r="AE16972" s="71"/>
    </row>
    <row r="16973" spans="31:31" ht="15.75" x14ac:dyDescent="0.3">
      <c r="AE16973" s="71"/>
    </row>
    <row r="16974" spans="31:31" ht="15.75" x14ac:dyDescent="0.3">
      <c r="AE16974" s="71"/>
    </row>
    <row r="16975" spans="31:31" ht="15.75" x14ac:dyDescent="0.3">
      <c r="AE16975" s="71"/>
    </row>
    <row r="16976" spans="31:31" ht="15.75" x14ac:dyDescent="0.3">
      <c r="AE16976" s="71"/>
    </row>
    <row r="16977" spans="31:31" ht="15.75" x14ac:dyDescent="0.3">
      <c r="AE16977" s="71"/>
    </row>
    <row r="16978" spans="31:31" ht="15.75" x14ac:dyDescent="0.3">
      <c r="AE16978" s="71"/>
    </row>
    <row r="16979" spans="31:31" ht="15.75" x14ac:dyDescent="0.3">
      <c r="AE16979" s="71"/>
    </row>
    <row r="16980" spans="31:31" ht="15.75" x14ac:dyDescent="0.3">
      <c r="AE16980" s="71"/>
    </row>
    <row r="16981" spans="31:31" ht="15.75" x14ac:dyDescent="0.3">
      <c r="AE16981" s="71"/>
    </row>
    <row r="16982" spans="31:31" ht="15.75" x14ac:dyDescent="0.3">
      <c r="AE16982" s="71"/>
    </row>
    <row r="16983" spans="31:31" ht="15.75" x14ac:dyDescent="0.3">
      <c r="AE16983" s="71"/>
    </row>
    <row r="16984" spans="31:31" ht="15.75" x14ac:dyDescent="0.3">
      <c r="AE16984" s="71"/>
    </row>
    <row r="16985" spans="31:31" ht="15.75" x14ac:dyDescent="0.3">
      <c r="AE16985" s="71"/>
    </row>
    <row r="16986" spans="31:31" ht="15.75" x14ac:dyDescent="0.3">
      <c r="AE16986" s="71"/>
    </row>
    <row r="16987" spans="31:31" ht="15.75" x14ac:dyDescent="0.3">
      <c r="AE16987" s="71"/>
    </row>
    <row r="16988" spans="31:31" ht="15.75" x14ac:dyDescent="0.3">
      <c r="AE16988" s="71"/>
    </row>
    <row r="16989" spans="31:31" ht="15.75" x14ac:dyDescent="0.3">
      <c r="AE16989" s="71"/>
    </row>
    <row r="16990" spans="31:31" ht="15.75" x14ac:dyDescent="0.3">
      <c r="AE16990" s="71"/>
    </row>
    <row r="16991" spans="31:31" ht="15.75" x14ac:dyDescent="0.3">
      <c r="AE16991" s="71"/>
    </row>
    <row r="16992" spans="31:31" ht="15.75" x14ac:dyDescent="0.3">
      <c r="AE16992" s="71"/>
    </row>
    <row r="16993" spans="31:31" ht="15.75" x14ac:dyDescent="0.3">
      <c r="AE16993" s="71"/>
    </row>
    <row r="16994" spans="31:31" ht="15.75" x14ac:dyDescent="0.3">
      <c r="AE16994" s="71"/>
    </row>
    <row r="16995" spans="31:31" ht="15.75" x14ac:dyDescent="0.3">
      <c r="AE16995" s="71"/>
    </row>
    <row r="16996" spans="31:31" ht="15.75" x14ac:dyDescent="0.3">
      <c r="AE16996" s="71"/>
    </row>
    <row r="16997" spans="31:31" ht="15.75" x14ac:dyDescent="0.3">
      <c r="AE16997" s="71"/>
    </row>
    <row r="16998" spans="31:31" ht="15.75" x14ac:dyDescent="0.3">
      <c r="AE16998" s="71"/>
    </row>
    <row r="16999" spans="31:31" ht="15.75" x14ac:dyDescent="0.3">
      <c r="AE16999" s="71"/>
    </row>
    <row r="17000" spans="31:31" ht="15.75" x14ac:dyDescent="0.3">
      <c r="AE17000" s="71"/>
    </row>
    <row r="17001" spans="31:31" ht="15.75" x14ac:dyDescent="0.3">
      <c r="AE17001" s="71"/>
    </row>
    <row r="17002" spans="31:31" ht="15.75" x14ac:dyDescent="0.3">
      <c r="AE17002" s="71"/>
    </row>
    <row r="17003" spans="31:31" ht="15.75" x14ac:dyDescent="0.3">
      <c r="AE17003" s="71"/>
    </row>
    <row r="17004" spans="31:31" ht="15.75" x14ac:dyDescent="0.3">
      <c r="AE17004" s="71"/>
    </row>
    <row r="17005" spans="31:31" ht="15.75" x14ac:dyDescent="0.3">
      <c r="AE17005" s="71"/>
    </row>
    <row r="17006" spans="31:31" ht="15.75" x14ac:dyDescent="0.3">
      <c r="AE17006" s="71"/>
    </row>
    <row r="17007" spans="31:31" ht="15.75" x14ac:dyDescent="0.3">
      <c r="AE17007" s="71"/>
    </row>
    <row r="17008" spans="31:31" ht="15.75" x14ac:dyDescent="0.3">
      <c r="AE17008" s="71"/>
    </row>
    <row r="17009" spans="31:31" ht="15.75" x14ac:dyDescent="0.3">
      <c r="AE17009" s="71"/>
    </row>
    <row r="17010" spans="31:31" ht="15.75" x14ac:dyDescent="0.3">
      <c r="AE17010" s="71"/>
    </row>
    <row r="17011" spans="31:31" ht="15.75" x14ac:dyDescent="0.3">
      <c r="AE17011" s="71"/>
    </row>
    <row r="17012" spans="31:31" ht="15.75" x14ac:dyDescent="0.3">
      <c r="AE17012" s="71"/>
    </row>
    <row r="17013" spans="31:31" ht="15.75" x14ac:dyDescent="0.3">
      <c r="AE17013" s="71"/>
    </row>
    <row r="17014" spans="31:31" ht="15.75" x14ac:dyDescent="0.3">
      <c r="AE17014" s="71"/>
    </row>
    <row r="17015" spans="31:31" ht="15.75" x14ac:dyDescent="0.3">
      <c r="AE17015" s="71"/>
    </row>
    <row r="17016" spans="31:31" ht="15.75" x14ac:dyDescent="0.3">
      <c r="AE17016" s="71"/>
    </row>
    <row r="17017" spans="31:31" ht="15.75" x14ac:dyDescent="0.3">
      <c r="AE17017" s="71"/>
    </row>
    <row r="17018" spans="31:31" ht="15.75" x14ac:dyDescent="0.3">
      <c r="AE17018" s="71"/>
    </row>
    <row r="17019" spans="31:31" ht="15.75" x14ac:dyDescent="0.3">
      <c r="AE17019" s="71"/>
    </row>
    <row r="17020" spans="31:31" ht="15.75" x14ac:dyDescent="0.3">
      <c r="AE17020" s="71"/>
    </row>
    <row r="17021" spans="31:31" ht="15.75" x14ac:dyDescent="0.3">
      <c r="AE17021" s="71"/>
    </row>
    <row r="17022" spans="31:31" ht="15.75" x14ac:dyDescent="0.3">
      <c r="AE17022" s="71"/>
    </row>
    <row r="17023" spans="31:31" ht="15.75" x14ac:dyDescent="0.3">
      <c r="AE17023" s="71"/>
    </row>
    <row r="17024" spans="31:31" ht="15.75" x14ac:dyDescent="0.3">
      <c r="AE17024" s="71"/>
    </row>
    <row r="17025" spans="31:31" ht="15.75" x14ac:dyDescent="0.3">
      <c r="AE17025" s="71"/>
    </row>
    <row r="17026" spans="31:31" ht="15.75" x14ac:dyDescent="0.3">
      <c r="AE17026" s="71"/>
    </row>
    <row r="17027" spans="31:31" ht="15.75" x14ac:dyDescent="0.3">
      <c r="AE17027" s="71"/>
    </row>
    <row r="17028" spans="31:31" ht="15.75" x14ac:dyDescent="0.3">
      <c r="AE17028" s="71"/>
    </row>
    <row r="17029" spans="31:31" ht="15.75" x14ac:dyDescent="0.3">
      <c r="AE17029" s="71"/>
    </row>
    <row r="17030" spans="31:31" ht="15.75" x14ac:dyDescent="0.3">
      <c r="AE17030" s="71"/>
    </row>
    <row r="17031" spans="31:31" ht="15.75" x14ac:dyDescent="0.3">
      <c r="AE17031" s="71"/>
    </row>
    <row r="17032" spans="31:31" ht="15.75" x14ac:dyDescent="0.3">
      <c r="AE17032" s="71"/>
    </row>
    <row r="17033" spans="31:31" ht="15.75" x14ac:dyDescent="0.3">
      <c r="AE17033" s="71"/>
    </row>
    <row r="17034" spans="31:31" ht="15.75" x14ac:dyDescent="0.3">
      <c r="AE17034" s="71"/>
    </row>
    <row r="17035" spans="31:31" ht="15.75" x14ac:dyDescent="0.3">
      <c r="AE17035" s="71"/>
    </row>
    <row r="17036" spans="31:31" ht="15.75" x14ac:dyDescent="0.3">
      <c r="AE17036" s="71"/>
    </row>
    <row r="17037" spans="31:31" ht="15.75" x14ac:dyDescent="0.3">
      <c r="AE17037" s="71"/>
    </row>
    <row r="17038" spans="31:31" ht="15.75" x14ac:dyDescent="0.3">
      <c r="AE17038" s="71"/>
    </row>
    <row r="17039" spans="31:31" ht="15.75" x14ac:dyDescent="0.3">
      <c r="AE17039" s="71"/>
    </row>
    <row r="17040" spans="31:31" ht="15.75" x14ac:dyDescent="0.3">
      <c r="AE17040" s="71"/>
    </row>
    <row r="17041" spans="31:31" ht="15.75" x14ac:dyDescent="0.3">
      <c r="AE17041" s="71"/>
    </row>
    <row r="17042" spans="31:31" ht="15.75" x14ac:dyDescent="0.3">
      <c r="AE17042" s="71"/>
    </row>
    <row r="17043" spans="31:31" ht="15.75" x14ac:dyDescent="0.3">
      <c r="AE17043" s="71"/>
    </row>
    <row r="17044" spans="31:31" ht="15.75" x14ac:dyDescent="0.3">
      <c r="AE17044" s="71"/>
    </row>
    <row r="17045" spans="31:31" ht="15.75" x14ac:dyDescent="0.3">
      <c r="AE17045" s="71"/>
    </row>
    <row r="17046" spans="31:31" ht="15.75" x14ac:dyDescent="0.3">
      <c r="AE17046" s="71"/>
    </row>
    <row r="17047" spans="31:31" ht="15.75" x14ac:dyDescent="0.3">
      <c r="AE17047" s="71"/>
    </row>
    <row r="17048" spans="31:31" ht="15.75" x14ac:dyDescent="0.3">
      <c r="AE17048" s="71"/>
    </row>
    <row r="17049" spans="31:31" ht="15.75" x14ac:dyDescent="0.3">
      <c r="AE17049" s="71"/>
    </row>
    <row r="17050" spans="31:31" ht="15.75" x14ac:dyDescent="0.3">
      <c r="AE17050" s="71"/>
    </row>
    <row r="17051" spans="31:31" ht="15.75" x14ac:dyDescent="0.3">
      <c r="AE17051" s="71"/>
    </row>
    <row r="17052" spans="31:31" ht="15.75" x14ac:dyDescent="0.3">
      <c r="AE17052" s="71"/>
    </row>
    <row r="17053" spans="31:31" ht="15.75" x14ac:dyDescent="0.3">
      <c r="AE17053" s="71"/>
    </row>
    <row r="17054" spans="31:31" ht="15.75" x14ac:dyDescent="0.3">
      <c r="AE17054" s="71"/>
    </row>
    <row r="17055" spans="31:31" ht="15.75" x14ac:dyDescent="0.3">
      <c r="AE17055" s="71"/>
    </row>
    <row r="17056" spans="31:31" ht="15.75" x14ac:dyDescent="0.3">
      <c r="AE17056" s="71"/>
    </row>
    <row r="17057" spans="31:31" ht="15.75" x14ac:dyDescent="0.3">
      <c r="AE17057" s="71"/>
    </row>
    <row r="17058" spans="31:31" ht="15.75" x14ac:dyDescent="0.3">
      <c r="AE17058" s="71"/>
    </row>
    <row r="17059" spans="31:31" ht="15.75" x14ac:dyDescent="0.3">
      <c r="AE17059" s="71"/>
    </row>
    <row r="17060" spans="31:31" ht="15.75" x14ac:dyDescent="0.3">
      <c r="AE17060" s="71"/>
    </row>
    <row r="17061" spans="31:31" ht="15.75" x14ac:dyDescent="0.3">
      <c r="AE17061" s="71"/>
    </row>
    <row r="17062" spans="31:31" ht="15.75" x14ac:dyDescent="0.3">
      <c r="AE17062" s="71"/>
    </row>
    <row r="17063" spans="31:31" ht="15.75" x14ac:dyDescent="0.3">
      <c r="AE17063" s="71"/>
    </row>
    <row r="17064" spans="31:31" ht="15.75" x14ac:dyDescent="0.3">
      <c r="AE17064" s="71"/>
    </row>
    <row r="17065" spans="31:31" ht="15.75" x14ac:dyDescent="0.3">
      <c r="AE17065" s="71"/>
    </row>
    <row r="17066" spans="31:31" ht="15.75" x14ac:dyDescent="0.3">
      <c r="AE17066" s="71"/>
    </row>
    <row r="17067" spans="31:31" ht="15.75" x14ac:dyDescent="0.3">
      <c r="AE17067" s="71"/>
    </row>
    <row r="17068" spans="31:31" ht="15.75" x14ac:dyDescent="0.3">
      <c r="AE17068" s="71"/>
    </row>
    <row r="17069" spans="31:31" ht="15.75" x14ac:dyDescent="0.3">
      <c r="AE17069" s="71"/>
    </row>
    <row r="17070" spans="31:31" ht="15.75" x14ac:dyDescent="0.3">
      <c r="AE17070" s="71"/>
    </row>
    <row r="17071" spans="31:31" ht="15.75" x14ac:dyDescent="0.3">
      <c r="AE17071" s="71"/>
    </row>
    <row r="17072" spans="31:31" ht="15.75" x14ac:dyDescent="0.3">
      <c r="AE17072" s="71"/>
    </row>
    <row r="17073" spans="31:31" ht="15.75" x14ac:dyDescent="0.3">
      <c r="AE17073" s="71"/>
    </row>
    <row r="17074" spans="31:31" ht="15.75" x14ac:dyDescent="0.3">
      <c r="AE17074" s="71"/>
    </row>
    <row r="17075" spans="31:31" ht="15.75" x14ac:dyDescent="0.3">
      <c r="AE17075" s="71"/>
    </row>
    <row r="17076" spans="31:31" ht="15.75" x14ac:dyDescent="0.3">
      <c r="AE17076" s="71"/>
    </row>
    <row r="17077" spans="31:31" ht="15.75" x14ac:dyDescent="0.3">
      <c r="AE17077" s="71"/>
    </row>
    <row r="17078" spans="31:31" ht="15.75" x14ac:dyDescent="0.3">
      <c r="AE17078" s="71"/>
    </row>
    <row r="17079" spans="31:31" ht="15.75" x14ac:dyDescent="0.3">
      <c r="AE17079" s="71"/>
    </row>
    <row r="17080" spans="31:31" ht="15.75" x14ac:dyDescent="0.3">
      <c r="AE17080" s="71"/>
    </row>
    <row r="17081" spans="31:31" ht="15.75" x14ac:dyDescent="0.3">
      <c r="AE17081" s="71"/>
    </row>
    <row r="17082" spans="31:31" ht="15.75" x14ac:dyDescent="0.3">
      <c r="AE17082" s="71"/>
    </row>
    <row r="17083" spans="31:31" ht="15.75" x14ac:dyDescent="0.3">
      <c r="AE17083" s="71"/>
    </row>
    <row r="17084" spans="31:31" ht="15.75" x14ac:dyDescent="0.3">
      <c r="AE17084" s="71"/>
    </row>
    <row r="17085" spans="31:31" ht="15.75" x14ac:dyDescent="0.3">
      <c r="AE17085" s="71"/>
    </row>
    <row r="17086" spans="31:31" ht="15.75" x14ac:dyDescent="0.3">
      <c r="AE17086" s="71"/>
    </row>
    <row r="17087" spans="31:31" ht="15.75" x14ac:dyDescent="0.3">
      <c r="AE17087" s="71"/>
    </row>
    <row r="17088" spans="31:31" ht="15.75" x14ac:dyDescent="0.3">
      <c r="AE17088" s="71"/>
    </row>
    <row r="17089" spans="31:31" ht="15.75" x14ac:dyDescent="0.3">
      <c r="AE17089" s="71"/>
    </row>
    <row r="17090" spans="31:31" ht="15.75" x14ac:dyDescent="0.3">
      <c r="AE17090" s="71"/>
    </row>
    <row r="17091" spans="31:31" ht="15.75" x14ac:dyDescent="0.3">
      <c r="AE17091" s="71"/>
    </row>
    <row r="17092" spans="31:31" ht="15.75" x14ac:dyDescent="0.3">
      <c r="AE17092" s="71"/>
    </row>
    <row r="17093" spans="31:31" ht="15.75" x14ac:dyDescent="0.3">
      <c r="AE17093" s="71"/>
    </row>
    <row r="17094" spans="31:31" ht="15.75" x14ac:dyDescent="0.3">
      <c r="AE17094" s="71"/>
    </row>
    <row r="17095" spans="31:31" ht="15.75" x14ac:dyDescent="0.3">
      <c r="AE17095" s="71"/>
    </row>
    <row r="17096" spans="31:31" ht="15.75" x14ac:dyDescent="0.3">
      <c r="AE17096" s="71"/>
    </row>
    <row r="17097" spans="31:31" ht="15.75" x14ac:dyDescent="0.3">
      <c r="AE17097" s="71"/>
    </row>
    <row r="17098" spans="31:31" ht="15.75" x14ac:dyDescent="0.3">
      <c r="AE17098" s="71"/>
    </row>
    <row r="17099" spans="31:31" ht="15.75" x14ac:dyDescent="0.3">
      <c r="AE17099" s="71"/>
    </row>
    <row r="17100" spans="31:31" ht="15.75" x14ac:dyDescent="0.3">
      <c r="AE17100" s="71"/>
    </row>
    <row r="17101" spans="31:31" ht="15.75" x14ac:dyDescent="0.3">
      <c r="AE17101" s="71"/>
    </row>
    <row r="17102" spans="31:31" ht="15.75" x14ac:dyDescent="0.3">
      <c r="AE17102" s="71"/>
    </row>
    <row r="17103" spans="31:31" ht="15.75" x14ac:dyDescent="0.3">
      <c r="AE17103" s="71"/>
    </row>
    <row r="17104" spans="31:31" ht="15.75" x14ac:dyDescent="0.3">
      <c r="AE17104" s="71"/>
    </row>
    <row r="17105" spans="31:31" ht="15.75" x14ac:dyDescent="0.3">
      <c r="AE17105" s="71"/>
    </row>
    <row r="17106" spans="31:31" ht="15.75" x14ac:dyDescent="0.3">
      <c r="AE17106" s="71"/>
    </row>
    <row r="17107" spans="31:31" ht="15.75" x14ac:dyDescent="0.3">
      <c r="AE17107" s="71"/>
    </row>
    <row r="17108" spans="31:31" ht="15.75" x14ac:dyDescent="0.3">
      <c r="AE17108" s="71"/>
    </row>
    <row r="17109" spans="31:31" ht="15.75" x14ac:dyDescent="0.3">
      <c r="AE17109" s="71"/>
    </row>
    <row r="17110" spans="31:31" ht="15.75" x14ac:dyDescent="0.3">
      <c r="AE17110" s="71"/>
    </row>
    <row r="17111" spans="31:31" ht="15.75" x14ac:dyDescent="0.3">
      <c r="AE17111" s="71"/>
    </row>
    <row r="17112" spans="31:31" ht="15.75" x14ac:dyDescent="0.3">
      <c r="AE17112" s="71"/>
    </row>
    <row r="17113" spans="31:31" ht="15.75" x14ac:dyDescent="0.3">
      <c r="AE17113" s="71"/>
    </row>
    <row r="17114" spans="31:31" ht="15.75" x14ac:dyDescent="0.3">
      <c r="AE17114" s="71"/>
    </row>
    <row r="17115" spans="31:31" ht="15.75" x14ac:dyDescent="0.3">
      <c r="AE17115" s="71"/>
    </row>
    <row r="17116" spans="31:31" ht="15.75" x14ac:dyDescent="0.3">
      <c r="AE17116" s="71"/>
    </row>
    <row r="17117" spans="31:31" ht="15.75" x14ac:dyDescent="0.3">
      <c r="AE17117" s="71"/>
    </row>
    <row r="17118" spans="31:31" ht="15.75" x14ac:dyDescent="0.3">
      <c r="AE17118" s="71"/>
    </row>
    <row r="17119" spans="31:31" ht="15.75" x14ac:dyDescent="0.3">
      <c r="AE17119" s="71"/>
    </row>
    <row r="17120" spans="31:31" ht="15.75" x14ac:dyDescent="0.3">
      <c r="AE17120" s="71"/>
    </row>
    <row r="17121" spans="31:31" ht="15.75" x14ac:dyDescent="0.3">
      <c r="AE17121" s="71"/>
    </row>
    <row r="17122" spans="31:31" ht="15.75" x14ac:dyDescent="0.3">
      <c r="AE17122" s="71"/>
    </row>
    <row r="17123" spans="31:31" ht="15.75" x14ac:dyDescent="0.3">
      <c r="AE17123" s="71"/>
    </row>
    <row r="17124" spans="31:31" ht="15.75" x14ac:dyDescent="0.3">
      <c r="AE17124" s="71"/>
    </row>
    <row r="17125" spans="31:31" ht="15.75" x14ac:dyDescent="0.3">
      <c r="AE17125" s="71"/>
    </row>
    <row r="17126" spans="31:31" ht="15.75" x14ac:dyDescent="0.3">
      <c r="AE17126" s="71"/>
    </row>
    <row r="17127" spans="31:31" ht="15.75" x14ac:dyDescent="0.3">
      <c r="AE17127" s="71"/>
    </row>
    <row r="17128" spans="31:31" ht="15.75" x14ac:dyDescent="0.3">
      <c r="AE17128" s="71"/>
    </row>
    <row r="17129" spans="31:31" ht="15.75" x14ac:dyDescent="0.3">
      <c r="AE17129" s="71"/>
    </row>
    <row r="17130" spans="31:31" ht="15.75" x14ac:dyDescent="0.3">
      <c r="AE17130" s="71"/>
    </row>
    <row r="17131" spans="31:31" ht="15.75" x14ac:dyDescent="0.3">
      <c r="AE17131" s="71"/>
    </row>
    <row r="17132" spans="31:31" ht="15.75" x14ac:dyDescent="0.3">
      <c r="AE17132" s="71"/>
    </row>
    <row r="17133" spans="31:31" ht="15.75" x14ac:dyDescent="0.3">
      <c r="AE17133" s="71"/>
    </row>
    <row r="17134" spans="31:31" ht="15.75" x14ac:dyDescent="0.3">
      <c r="AE17134" s="71"/>
    </row>
    <row r="17135" spans="31:31" ht="15.75" x14ac:dyDescent="0.3">
      <c r="AE17135" s="71"/>
    </row>
    <row r="17136" spans="31:31" ht="15.75" x14ac:dyDescent="0.3">
      <c r="AE17136" s="71"/>
    </row>
    <row r="17137" spans="31:31" ht="15.75" x14ac:dyDescent="0.3">
      <c r="AE17137" s="71"/>
    </row>
    <row r="17138" spans="31:31" ht="15.75" x14ac:dyDescent="0.3">
      <c r="AE17138" s="71"/>
    </row>
    <row r="17139" spans="31:31" ht="15.75" x14ac:dyDescent="0.3">
      <c r="AE17139" s="71"/>
    </row>
    <row r="17140" spans="31:31" ht="15.75" x14ac:dyDescent="0.3">
      <c r="AE17140" s="71"/>
    </row>
    <row r="17141" spans="31:31" ht="15.75" x14ac:dyDescent="0.3">
      <c r="AE17141" s="71"/>
    </row>
    <row r="17142" spans="31:31" ht="15.75" x14ac:dyDescent="0.3">
      <c r="AE17142" s="71"/>
    </row>
    <row r="17143" spans="31:31" ht="15.75" x14ac:dyDescent="0.3">
      <c r="AE17143" s="71"/>
    </row>
    <row r="17144" spans="31:31" ht="15.75" x14ac:dyDescent="0.3">
      <c r="AE17144" s="71"/>
    </row>
    <row r="17145" spans="31:31" ht="15.75" x14ac:dyDescent="0.3">
      <c r="AE17145" s="71"/>
    </row>
    <row r="17146" spans="31:31" ht="15.75" x14ac:dyDescent="0.3">
      <c r="AE17146" s="71"/>
    </row>
    <row r="17147" spans="31:31" ht="15.75" x14ac:dyDescent="0.3">
      <c r="AE17147" s="71"/>
    </row>
    <row r="17148" spans="31:31" ht="15.75" x14ac:dyDescent="0.3">
      <c r="AE17148" s="71"/>
    </row>
    <row r="17149" spans="31:31" ht="15.75" x14ac:dyDescent="0.3">
      <c r="AE17149" s="71"/>
    </row>
    <row r="17150" spans="31:31" ht="15.75" x14ac:dyDescent="0.3">
      <c r="AE17150" s="71"/>
    </row>
    <row r="17151" spans="31:31" ht="15.75" x14ac:dyDescent="0.3">
      <c r="AE17151" s="71"/>
    </row>
    <row r="17152" spans="31:31" ht="15.75" x14ac:dyDescent="0.3">
      <c r="AE17152" s="71"/>
    </row>
    <row r="17153" spans="31:31" ht="15.75" x14ac:dyDescent="0.3">
      <c r="AE17153" s="71"/>
    </row>
    <row r="17154" spans="31:31" ht="15.75" x14ac:dyDescent="0.3">
      <c r="AE17154" s="71"/>
    </row>
    <row r="17155" spans="31:31" ht="15.75" x14ac:dyDescent="0.3">
      <c r="AE17155" s="71"/>
    </row>
    <row r="17156" spans="31:31" ht="15.75" x14ac:dyDescent="0.3">
      <c r="AE17156" s="71"/>
    </row>
    <row r="17157" spans="31:31" ht="15.75" x14ac:dyDescent="0.3">
      <c r="AE17157" s="71"/>
    </row>
    <row r="17158" spans="31:31" ht="15.75" x14ac:dyDescent="0.3">
      <c r="AE17158" s="71"/>
    </row>
    <row r="17159" spans="31:31" ht="15.75" x14ac:dyDescent="0.3">
      <c r="AE17159" s="71"/>
    </row>
    <row r="17160" spans="31:31" ht="15.75" x14ac:dyDescent="0.3">
      <c r="AE17160" s="71"/>
    </row>
    <row r="17161" spans="31:31" ht="15.75" x14ac:dyDescent="0.3">
      <c r="AE17161" s="71"/>
    </row>
    <row r="17162" spans="31:31" ht="15.75" x14ac:dyDescent="0.3">
      <c r="AE17162" s="71"/>
    </row>
    <row r="17163" spans="31:31" ht="15.75" x14ac:dyDescent="0.3">
      <c r="AE17163" s="71"/>
    </row>
    <row r="17164" spans="31:31" ht="15.75" x14ac:dyDescent="0.3">
      <c r="AE17164" s="71"/>
    </row>
    <row r="17165" spans="31:31" ht="15.75" x14ac:dyDescent="0.3">
      <c r="AE17165" s="71"/>
    </row>
    <row r="17166" spans="31:31" ht="15.75" x14ac:dyDescent="0.3">
      <c r="AE17166" s="71"/>
    </row>
    <row r="17167" spans="31:31" ht="15.75" x14ac:dyDescent="0.3">
      <c r="AE17167" s="71"/>
    </row>
    <row r="17168" spans="31:31" ht="15.75" x14ac:dyDescent="0.3">
      <c r="AE17168" s="71"/>
    </row>
    <row r="17169" spans="31:31" ht="15.75" x14ac:dyDescent="0.3">
      <c r="AE17169" s="71"/>
    </row>
    <row r="17170" spans="31:31" ht="15.75" x14ac:dyDescent="0.3">
      <c r="AE17170" s="71"/>
    </row>
    <row r="17171" spans="31:31" ht="15.75" x14ac:dyDescent="0.3">
      <c r="AE17171" s="71"/>
    </row>
    <row r="17172" spans="31:31" ht="15.75" x14ac:dyDescent="0.3">
      <c r="AE17172" s="71"/>
    </row>
    <row r="17173" spans="31:31" ht="15.75" x14ac:dyDescent="0.3">
      <c r="AE17173" s="71"/>
    </row>
    <row r="17174" spans="31:31" ht="15.75" x14ac:dyDescent="0.3">
      <c r="AE17174" s="71"/>
    </row>
    <row r="17175" spans="31:31" ht="15.75" x14ac:dyDescent="0.3">
      <c r="AE17175" s="71"/>
    </row>
    <row r="17176" spans="31:31" ht="15.75" x14ac:dyDescent="0.3">
      <c r="AE17176" s="71"/>
    </row>
    <row r="17177" spans="31:31" ht="15.75" x14ac:dyDescent="0.3">
      <c r="AE17177" s="71"/>
    </row>
    <row r="17178" spans="31:31" ht="15.75" x14ac:dyDescent="0.3">
      <c r="AE17178" s="71"/>
    </row>
    <row r="17179" spans="31:31" ht="15.75" x14ac:dyDescent="0.3">
      <c r="AE17179" s="71"/>
    </row>
    <row r="17180" spans="31:31" ht="15.75" x14ac:dyDescent="0.3">
      <c r="AE17180" s="71"/>
    </row>
    <row r="17181" spans="31:31" ht="15.75" x14ac:dyDescent="0.3">
      <c r="AE17181" s="71"/>
    </row>
    <row r="17182" spans="31:31" ht="15.75" x14ac:dyDescent="0.3">
      <c r="AE17182" s="71"/>
    </row>
    <row r="17183" spans="31:31" ht="15.75" x14ac:dyDescent="0.3">
      <c r="AE17183" s="71"/>
    </row>
    <row r="17184" spans="31:31" ht="15.75" x14ac:dyDescent="0.3">
      <c r="AE17184" s="71"/>
    </row>
    <row r="17185" spans="31:31" ht="15.75" x14ac:dyDescent="0.3">
      <c r="AE17185" s="71"/>
    </row>
    <row r="17186" spans="31:31" ht="15.75" x14ac:dyDescent="0.3">
      <c r="AE17186" s="71"/>
    </row>
    <row r="17187" spans="31:31" ht="15.75" x14ac:dyDescent="0.3">
      <c r="AE17187" s="71"/>
    </row>
    <row r="17188" spans="31:31" ht="15.75" x14ac:dyDescent="0.3">
      <c r="AE17188" s="71"/>
    </row>
    <row r="17189" spans="31:31" ht="15.75" x14ac:dyDescent="0.3">
      <c r="AE17189" s="71"/>
    </row>
    <row r="17190" spans="31:31" ht="15.75" x14ac:dyDescent="0.3">
      <c r="AE17190" s="71"/>
    </row>
    <row r="17191" spans="31:31" ht="15.75" x14ac:dyDescent="0.3">
      <c r="AE17191" s="71"/>
    </row>
    <row r="17192" spans="31:31" ht="15.75" x14ac:dyDescent="0.3">
      <c r="AE17192" s="71"/>
    </row>
    <row r="17193" spans="31:31" ht="15.75" x14ac:dyDescent="0.3">
      <c r="AE17193" s="71"/>
    </row>
    <row r="17194" spans="31:31" ht="15.75" x14ac:dyDescent="0.3">
      <c r="AE17194" s="71"/>
    </row>
    <row r="17195" spans="31:31" ht="15.75" x14ac:dyDescent="0.3">
      <c r="AE17195" s="71"/>
    </row>
    <row r="17196" spans="31:31" ht="15.75" x14ac:dyDescent="0.3">
      <c r="AE17196" s="71"/>
    </row>
    <row r="17197" spans="31:31" ht="15.75" x14ac:dyDescent="0.3">
      <c r="AE17197" s="71"/>
    </row>
    <row r="17198" spans="31:31" ht="15.75" x14ac:dyDescent="0.3">
      <c r="AE17198" s="71"/>
    </row>
    <row r="17199" spans="31:31" ht="15.75" x14ac:dyDescent="0.3">
      <c r="AE17199" s="71"/>
    </row>
    <row r="17200" spans="31:31" ht="15.75" x14ac:dyDescent="0.3">
      <c r="AE17200" s="71"/>
    </row>
    <row r="17201" spans="31:31" ht="15.75" x14ac:dyDescent="0.3">
      <c r="AE17201" s="71"/>
    </row>
    <row r="17202" spans="31:31" ht="15.75" x14ac:dyDescent="0.3">
      <c r="AE17202" s="71"/>
    </row>
    <row r="17203" spans="31:31" ht="15.75" x14ac:dyDescent="0.3">
      <c r="AE17203" s="71"/>
    </row>
    <row r="17204" spans="31:31" ht="15.75" x14ac:dyDescent="0.3">
      <c r="AE17204" s="71"/>
    </row>
    <row r="17205" spans="31:31" ht="15.75" x14ac:dyDescent="0.3">
      <c r="AE17205" s="71"/>
    </row>
    <row r="17206" spans="31:31" ht="15.75" x14ac:dyDescent="0.3">
      <c r="AE17206" s="71"/>
    </row>
    <row r="17207" spans="31:31" ht="15.75" x14ac:dyDescent="0.3">
      <c r="AE17207" s="71"/>
    </row>
    <row r="17208" spans="31:31" ht="15.75" x14ac:dyDescent="0.3">
      <c r="AE17208" s="71"/>
    </row>
    <row r="17209" spans="31:31" ht="15.75" x14ac:dyDescent="0.3">
      <c r="AE17209" s="71"/>
    </row>
    <row r="17210" spans="31:31" ht="15.75" x14ac:dyDescent="0.3">
      <c r="AE17210" s="71"/>
    </row>
    <row r="17211" spans="31:31" ht="15.75" x14ac:dyDescent="0.3">
      <c r="AE17211" s="71"/>
    </row>
    <row r="17212" spans="31:31" ht="15.75" x14ac:dyDescent="0.3">
      <c r="AE17212" s="71"/>
    </row>
    <row r="17213" spans="31:31" ht="15.75" x14ac:dyDescent="0.3">
      <c r="AE17213" s="71"/>
    </row>
    <row r="17214" spans="31:31" ht="15.75" x14ac:dyDescent="0.3">
      <c r="AE17214" s="71"/>
    </row>
    <row r="17215" spans="31:31" ht="15.75" x14ac:dyDescent="0.3">
      <c r="AE17215" s="71"/>
    </row>
    <row r="17216" spans="31:31" ht="15.75" x14ac:dyDescent="0.3">
      <c r="AE17216" s="71"/>
    </row>
    <row r="17217" spans="31:31" ht="15.75" x14ac:dyDescent="0.3">
      <c r="AE17217" s="71"/>
    </row>
    <row r="17218" spans="31:31" ht="15.75" x14ac:dyDescent="0.3">
      <c r="AE17218" s="71"/>
    </row>
    <row r="17219" spans="31:31" ht="15.75" x14ac:dyDescent="0.3">
      <c r="AE17219" s="71"/>
    </row>
    <row r="17220" spans="31:31" ht="15.75" x14ac:dyDescent="0.3">
      <c r="AE17220" s="71"/>
    </row>
    <row r="17221" spans="31:31" ht="15.75" x14ac:dyDescent="0.3">
      <c r="AE17221" s="71"/>
    </row>
    <row r="17222" spans="31:31" ht="15.75" x14ac:dyDescent="0.3">
      <c r="AE17222" s="71"/>
    </row>
    <row r="17223" spans="31:31" ht="15.75" x14ac:dyDescent="0.3">
      <c r="AE17223" s="71"/>
    </row>
    <row r="17224" spans="31:31" ht="15.75" x14ac:dyDescent="0.3">
      <c r="AE17224" s="71"/>
    </row>
    <row r="17225" spans="31:31" ht="15.75" x14ac:dyDescent="0.3">
      <c r="AE17225" s="71"/>
    </row>
    <row r="17226" spans="31:31" ht="15.75" x14ac:dyDescent="0.3">
      <c r="AE17226" s="71"/>
    </row>
    <row r="17227" spans="31:31" ht="15.75" x14ac:dyDescent="0.3">
      <c r="AE17227" s="71"/>
    </row>
    <row r="17228" spans="31:31" ht="15.75" x14ac:dyDescent="0.3">
      <c r="AE17228" s="71"/>
    </row>
    <row r="17229" spans="31:31" ht="15.75" x14ac:dyDescent="0.3">
      <c r="AE17229" s="71"/>
    </row>
    <row r="17230" spans="31:31" ht="15.75" x14ac:dyDescent="0.3">
      <c r="AE17230" s="71"/>
    </row>
    <row r="17231" spans="31:31" ht="15.75" x14ac:dyDescent="0.3">
      <c r="AE17231" s="71"/>
    </row>
    <row r="17232" spans="31:31" ht="15.75" x14ac:dyDescent="0.3">
      <c r="AE17232" s="71"/>
    </row>
    <row r="17233" spans="31:31" ht="15.75" x14ac:dyDescent="0.3">
      <c r="AE17233" s="71"/>
    </row>
    <row r="17234" spans="31:31" ht="15.75" x14ac:dyDescent="0.3">
      <c r="AE17234" s="71"/>
    </row>
    <row r="17235" spans="31:31" ht="15.75" x14ac:dyDescent="0.3">
      <c r="AE17235" s="71"/>
    </row>
    <row r="17236" spans="31:31" ht="15.75" x14ac:dyDescent="0.3">
      <c r="AE17236" s="71"/>
    </row>
    <row r="17237" spans="31:31" ht="15.75" x14ac:dyDescent="0.3">
      <c r="AE17237" s="71"/>
    </row>
    <row r="17238" spans="31:31" ht="15.75" x14ac:dyDescent="0.3">
      <c r="AE17238" s="71"/>
    </row>
    <row r="17239" spans="31:31" ht="15.75" x14ac:dyDescent="0.3">
      <c r="AE17239" s="71"/>
    </row>
    <row r="17240" spans="31:31" ht="15.75" x14ac:dyDescent="0.3">
      <c r="AE17240" s="71"/>
    </row>
    <row r="17241" spans="31:31" ht="15.75" x14ac:dyDescent="0.3">
      <c r="AE17241" s="71"/>
    </row>
    <row r="17242" spans="31:31" ht="15.75" x14ac:dyDescent="0.3">
      <c r="AE17242" s="71"/>
    </row>
    <row r="17243" spans="31:31" ht="15.75" x14ac:dyDescent="0.3">
      <c r="AE17243" s="71"/>
    </row>
    <row r="17244" spans="31:31" ht="15.75" x14ac:dyDescent="0.3">
      <c r="AE17244" s="71"/>
    </row>
    <row r="17245" spans="31:31" ht="15.75" x14ac:dyDescent="0.3">
      <c r="AE17245" s="71"/>
    </row>
    <row r="17246" spans="31:31" ht="15.75" x14ac:dyDescent="0.3">
      <c r="AE17246" s="71"/>
    </row>
    <row r="17247" spans="31:31" ht="15.75" x14ac:dyDescent="0.3">
      <c r="AE17247" s="71"/>
    </row>
    <row r="17248" spans="31:31" ht="15.75" x14ac:dyDescent="0.3">
      <c r="AE17248" s="71"/>
    </row>
    <row r="17249" spans="31:31" ht="15.75" x14ac:dyDescent="0.3">
      <c r="AE17249" s="71"/>
    </row>
    <row r="17250" spans="31:31" ht="15.75" x14ac:dyDescent="0.3">
      <c r="AE17250" s="71"/>
    </row>
    <row r="17251" spans="31:31" ht="15.75" x14ac:dyDescent="0.3">
      <c r="AE17251" s="71"/>
    </row>
    <row r="17252" spans="31:31" ht="15.75" x14ac:dyDescent="0.3">
      <c r="AE17252" s="71"/>
    </row>
    <row r="17253" spans="31:31" ht="15.75" x14ac:dyDescent="0.3">
      <c r="AE17253" s="71"/>
    </row>
    <row r="17254" spans="31:31" ht="15.75" x14ac:dyDescent="0.3">
      <c r="AE17254" s="71"/>
    </row>
    <row r="17255" spans="31:31" ht="15.75" x14ac:dyDescent="0.3">
      <c r="AE17255" s="71"/>
    </row>
    <row r="17256" spans="31:31" ht="15.75" x14ac:dyDescent="0.3">
      <c r="AE17256" s="71"/>
    </row>
    <row r="17257" spans="31:31" ht="15.75" x14ac:dyDescent="0.3">
      <c r="AE17257" s="71"/>
    </row>
    <row r="17258" spans="31:31" ht="15.75" x14ac:dyDescent="0.3">
      <c r="AE17258" s="71"/>
    </row>
    <row r="17259" spans="31:31" ht="15.75" x14ac:dyDescent="0.3">
      <c r="AE17259" s="71"/>
    </row>
    <row r="17260" spans="31:31" ht="15.75" x14ac:dyDescent="0.3">
      <c r="AE17260" s="71"/>
    </row>
    <row r="17261" spans="31:31" ht="15.75" x14ac:dyDescent="0.3">
      <c r="AE17261" s="71"/>
    </row>
    <row r="17262" spans="31:31" ht="15.75" x14ac:dyDescent="0.3">
      <c r="AE17262" s="71"/>
    </row>
    <row r="17263" spans="31:31" ht="15.75" x14ac:dyDescent="0.3">
      <c r="AE17263" s="71"/>
    </row>
    <row r="17264" spans="31:31" ht="15.75" x14ac:dyDescent="0.3">
      <c r="AE17264" s="71"/>
    </row>
    <row r="17265" spans="31:31" ht="15.75" x14ac:dyDescent="0.3">
      <c r="AE17265" s="71"/>
    </row>
    <row r="17266" spans="31:31" ht="15.75" x14ac:dyDescent="0.3">
      <c r="AE17266" s="71"/>
    </row>
    <row r="17267" spans="31:31" ht="15.75" x14ac:dyDescent="0.3">
      <c r="AE17267" s="71"/>
    </row>
    <row r="17268" spans="31:31" ht="15.75" x14ac:dyDescent="0.3">
      <c r="AE17268" s="71"/>
    </row>
    <row r="17269" spans="31:31" ht="15.75" x14ac:dyDescent="0.3">
      <c r="AE17269" s="71"/>
    </row>
    <row r="17270" spans="31:31" ht="15.75" x14ac:dyDescent="0.3">
      <c r="AE17270" s="71"/>
    </row>
    <row r="17271" spans="31:31" ht="15.75" x14ac:dyDescent="0.3">
      <c r="AE17271" s="71"/>
    </row>
    <row r="17272" spans="31:31" ht="15.75" x14ac:dyDescent="0.3">
      <c r="AE17272" s="71"/>
    </row>
    <row r="17273" spans="31:31" ht="15.75" x14ac:dyDescent="0.3">
      <c r="AE17273" s="71"/>
    </row>
    <row r="17274" spans="31:31" ht="15.75" x14ac:dyDescent="0.3">
      <c r="AE17274" s="71"/>
    </row>
    <row r="17275" spans="31:31" ht="15.75" x14ac:dyDescent="0.3">
      <c r="AE17275" s="71"/>
    </row>
    <row r="17276" spans="31:31" ht="15.75" x14ac:dyDescent="0.3">
      <c r="AE17276" s="71"/>
    </row>
    <row r="17277" spans="31:31" ht="15.75" x14ac:dyDescent="0.3">
      <c r="AE17277" s="71"/>
    </row>
    <row r="17278" spans="31:31" ht="15.75" x14ac:dyDescent="0.3">
      <c r="AE17278" s="71"/>
    </row>
    <row r="17279" spans="31:31" ht="15.75" x14ac:dyDescent="0.3">
      <c r="AE17279" s="71"/>
    </row>
    <row r="17280" spans="31:31" ht="15.75" x14ac:dyDescent="0.3">
      <c r="AE17280" s="71"/>
    </row>
    <row r="17281" spans="31:31" ht="15.75" x14ac:dyDescent="0.3">
      <c r="AE17281" s="71"/>
    </row>
    <row r="17282" spans="31:31" ht="15.75" x14ac:dyDescent="0.3">
      <c r="AE17282" s="71"/>
    </row>
    <row r="17283" spans="31:31" ht="15.75" x14ac:dyDescent="0.3">
      <c r="AE17283" s="71"/>
    </row>
    <row r="17284" spans="31:31" ht="15.75" x14ac:dyDescent="0.3">
      <c r="AE17284" s="71"/>
    </row>
    <row r="17285" spans="31:31" ht="15.75" x14ac:dyDescent="0.3">
      <c r="AE17285" s="71"/>
    </row>
    <row r="17286" spans="31:31" ht="15.75" x14ac:dyDescent="0.3">
      <c r="AE17286" s="71"/>
    </row>
    <row r="17287" spans="31:31" ht="15.75" x14ac:dyDescent="0.3">
      <c r="AE17287" s="71"/>
    </row>
    <row r="17288" spans="31:31" ht="15.75" x14ac:dyDescent="0.3">
      <c r="AE17288" s="71"/>
    </row>
    <row r="17289" spans="31:31" ht="15.75" x14ac:dyDescent="0.3">
      <c r="AE17289" s="71"/>
    </row>
    <row r="17290" spans="31:31" ht="15.75" x14ac:dyDescent="0.3">
      <c r="AE17290" s="71"/>
    </row>
    <row r="17291" spans="31:31" ht="15.75" x14ac:dyDescent="0.3">
      <c r="AE17291" s="71"/>
    </row>
    <row r="17292" spans="31:31" ht="15.75" x14ac:dyDescent="0.3">
      <c r="AE17292" s="71"/>
    </row>
    <row r="17293" spans="31:31" ht="15.75" x14ac:dyDescent="0.3">
      <c r="AE17293" s="71"/>
    </row>
    <row r="17294" spans="31:31" ht="15.75" x14ac:dyDescent="0.3">
      <c r="AE17294" s="71"/>
    </row>
    <row r="17295" spans="31:31" ht="15.75" x14ac:dyDescent="0.3">
      <c r="AE17295" s="71"/>
    </row>
    <row r="17296" spans="31:31" ht="15.75" x14ac:dyDescent="0.3">
      <c r="AE17296" s="71"/>
    </row>
    <row r="17297" spans="31:31" ht="15.75" x14ac:dyDescent="0.3">
      <c r="AE17297" s="71"/>
    </row>
    <row r="17298" spans="31:31" ht="15.75" x14ac:dyDescent="0.3">
      <c r="AE17298" s="71"/>
    </row>
    <row r="17299" spans="31:31" ht="15.75" x14ac:dyDescent="0.3">
      <c r="AE17299" s="71"/>
    </row>
    <row r="17300" spans="31:31" ht="15.75" x14ac:dyDescent="0.3">
      <c r="AE17300" s="71"/>
    </row>
    <row r="17301" spans="31:31" ht="15.75" x14ac:dyDescent="0.3">
      <c r="AE17301" s="71"/>
    </row>
    <row r="17302" spans="31:31" ht="15.75" x14ac:dyDescent="0.3">
      <c r="AE17302" s="71"/>
    </row>
    <row r="17303" spans="31:31" ht="15.75" x14ac:dyDescent="0.3">
      <c r="AE17303" s="71"/>
    </row>
    <row r="17304" spans="31:31" ht="15.75" x14ac:dyDescent="0.3">
      <c r="AE17304" s="71"/>
    </row>
    <row r="17305" spans="31:31" ht="15.75" x14ac:dyDescent="0.3">
      <c r="AE17305" s="71"/>
    </row>
    <row r="17306" spans="31:31" ht="15.75" x14ac:dyDescent="0.3">
      <c r="AE17306" s="71"/>
    </row>
    <row r="17307" spans="31:31" ht="15.75" x14ac:dyDescent="0.3">
      <c r="AE17307" s="71"/>
    </row>
    <row r="17308" spans="31:31" ht="15.75" x14ac:dyDescent="0.3">
      <c r="AE17308" s="71"/>
    </row>
    <row r="17309" spans="31:31" ht="15.75" x14ac:dyDescent="0.3">
      <c r="AE17309" s="71"/>
    </row>
    <row r="17310" spans="31:31" ht="15.75" x14ac:dyDescent="0.3">
      <c r="AE17310" s="71"/>
    </row>
    <row r="17311" spans="31:31" ht="15.75" x14ac:dyDescent="0.3">
      <c r="AE17311" s="71"/>
    </row>
    <row r="17312" spans="31:31" ht="15.75" x14ac:dyDescent="0.3">
      <c r="AE17312" s="71"/>
    </row>
    <row r="17313" spans="31:31" ht="15.75" x14ac:dyDescent="0.3">
      <c r="AE17313" s="71"/>
    </row>
    <row r="17314" spans="31:31" ht="15.75" x14ac:dyDescent="0.3">
      <c r="AE17314" s="71"/>
    </row>
    <row r="17315" spans="31:31" ht="15.75" x14ac:dyDescent="0.3">
      <c r="AE17315" s="71"/>
    </row>
    <row r="17316" spans="31:31" ht="15.75" x14ac:dyDescent="0.3">
      <c r="AE17316" s="71"/>
    </row>
    <row r="17317" spans="31:31" ht="15.75" x14ac:dyDescent="0.3">
      <c r="AE17317" s="71"/>
    </row>
    <row r="17318" spans="31:31" ht="15.75" x14ac:dyDescent="0.3">
      <c r="AE17318" s="71"/>
    </row>
    <row r="17319" spans="31:31" ht="15.75" x14ac:dyDescent="0.3">
      <c r="AE17319" s="71"/>
    </row>
    <row r="17320" spans="31:31" ht="15.75" x14ac:dyDescent="0.3">
      <c r="AE17320" s="71"/>
    </row>
    <row r="17321" spans="31:31" ht="15.75" x14ac:dyDescent="0.3">
      <c r="AE17321" s="71"/>
    </row>
    <row r="17322" spans="31:31" ht="15.75" x14ac:dyDescent="0.3">
      <c r="AE17322" s="71"/>
    </row>
    <row r="17323" spans="31:31" ht="15.75" x14ac:dyDescent="0.3">
      <c r="AE17323" s="71"/>
    </row>
    <row r="17324" spans="31:31" ht="15.75" x14ac:dyDescent="0.3">
      <c r="AE17324" s="71"/>
    </row>
    <row r="17325" spans="31:31" ht="15.75" x14ac:dyDescent="0.3">
      <c r="AE17325" s="71"/>
    </row>
    <row r="17326" spans="31:31" ht="15.75" x14ac:dyDescent="0.3">
      <c r="AE17326" s="71"/>
    </row>
    <row r="17327" spans="31:31" ht="15.75" x14ac:dyDescent="0.3">
      <c r="AE17327" s="71"/>
    </row>
    <row r="17328" spans="31:31" ht="15.75" x14ac:dyDescent="0.3">
      <c r="AE17328" s="71"/>
    </row>
    <row r="17329" spans="31:31" ht="15.75" x14ac:dyDescent="0.3">
      <c r="AE17329" s="71"/>
    </row>
    <row r="17330" spans="31:31" ht="15.75" x14ac:dyDescent="0.3">
      <c r="AE17330" s="71"/>
    </row>
    <row r="17331" spans="31:31" ht="15.75" x14ac:dyDescent="0.3">
      <c r="AE17331" s="71"/>
    </row>
    <row r="17332" spans="31:31" ht="15.75" x14ac:dyDescent="0.3">
      <c r="AE17332" s="71"/>
    </row>
    <row r="17333" spans="31:31" ht="15.75" x14ac:dyDescent="0.3">
      <c r="AE17333" s="71"/>
    </row>
    <row r="17334" spans="31:31" ht="15.75" x14ac:dyDescent="0.3">
      <c r="AE17334" s="71"/>
    </row>
    <row r="17335" spans="31:31" ht="15.75" x14ac:dyDescent="0.3">
      <c r="AE17335" s="71"/>
    </row>
    <row r="17336" spans="31:31" ht="15.75" x14ac:dyDescent="0.3">
      <c r="AE17336" s="71"/>
    </row>
    <row r="17337" spans="31:31" ht="15.75" x14ac:dyDescent="0.3">
      <c r="AE17337" s="71"/>
    </row>
    <row r="17338" spans="31:31" ht="15.75" x14ac:dyDescent="0.3">
      <c r="AE17338" s="71"/>
    </row>
    <row r="17339" spans="31:31" ht="15.75" x14ac:dyDescent="0.3">
      <c r="AE17339" s="71"/>
    </row>
    <row r="17340" spans="31:31" ht="15.75" x14ac:dyDescent="0.3">
      <c r="AE17340" s="71"/>
    </row>
    <row r="17341" spans="31:31" ht="15.75" x14ac:dyDescent="0.3">
      <c r="AE17341" s="71"/>
    </row>
    <row r="17342" spans="31:31" ht="15.75" x14ac:dyDescent="0.3">
      <c r="AE17342" s="71"/>
    </row>
    <row r="17343" spans="31:31" ht="15.75" x14ac:dyDescent="0.3">
      <c r="AE17343" s="71"/>
    </row>
    <row r="17344" spans="31:31" ht="15.75" x14ac:dyDescent="0.3">
      <c r="AE17344" s="71"/>
    </row>
    <row r="17345" spans="31:31" ht="15.75" x14ac:dyDescent="0.3">
      <c r="AE17345" s="71"/>
    </row>
    <row r="17346" spans="31:31" ht="15.75" x14ac:dyDescent="0.3">
      <c r="AE17346" s="71"/>
    </row>
    <row r="17347" spans="31:31" ht="15.75" x14ac:dyDescent="0.3">
      <c r="AE17347" s="71"/>
    </row>
    <row r="17348" spans="31:31" ht="15.75" x14ac:dyDescent="0.3">
      <c r="AE17348" s="71"/>
    </row>
    <row r="17349" spans="31:31" ht="15.75" x14ac:dyDescent="0.3">
      <c r="AE17349" s="71"/>
    </row>
    <row r="17350" spans="31:31" ht="15.75" x14ac:dyDescent="0.3">
      <c r="AE17350" s="71"/>
    </row>
    <row r="17351" spans="31:31" ht="15.75" x14ac:dyDescent="0.3">
      <c r="AE17351" s="71"/>
    </row>
    <row r="17352" spans="31:31" ht="15.75" x14ac:dyDescent="0.3">
      <c r="AE17352" s="71"/>
    </row>
    <row r="17353" spans="31:31" ht="15.75" x14ac:dyDescent="0.3">
      <c r="AE17353" s="71"/>
    </row>
    <row r="17354" spans="31:31" ht="15.75" x14ac:dyDescent="0.3">
      <c r="AE17354" s="71"/>
    </row>
    <row r="17355" spans="31:31" ht="15.75" x14ac:dyDescent="0.3">
      <c r="AE17355" s="71"/>
    </row>
    <row r="17356" spans="31:31" ht="15.75" x14ac:dyDescent="0.3">
      <c r="AE17356" s="71"/>
    </row>
    <row r="17357" spans="31:31" ht="15.75" x14ac:dyDescent="0.3">
      <c r="AE17357" s="71"/>
    </row>
    <row r="17358" spans="31:31" ht="15.75" x14ac:dyDescent="0.3">
      <c r="AE17358" s="71"/>
    </row>
    <row r="17359" spans="31:31" ht="15.75" x14ac:dyDescent="0.3">
      <c r="AE17359" s="71"/>
    </row>
    <row r="17360" spans="31:31" ht="15.75" x14ac:dyDescent="0.3">
      <c r="AE17360" s="71"/>
    </row>
    <row r="17361" spans="31:31" ht="15.75" x14ac:dyDescent="0.3">
      <c r="AE17361" s="71"/>
    </row>
    <row r="17362" spans="31:31" ht="15.75" x14ac:dyDescent="0.3">
      <c r="AE17362" s="71"/>
    </row>
    <row r="17363" spans="31:31" ht="15.75" x14ac:dyDescent="0.3">
      <c r="AE17363" s="71"/>
    </row>
    <row r="17364" spans="31:31" ht="15.75" x14ac:dyDescent="0.3">
      <c r="AE17364" s="71"/>
    </row>
    <row r="17365" spans="31:31" ht="15.75" x14ac:dyDescent="0.3">
      <c r="AE17365" s="71"/>
    </row>
    <row r="17366" spans="31:31" ht="15.75" x14ac:dyDescent="0.3">
      <c r="AE17366" s="71"/>
    </row>
    <row r="17367" spans="31:31" ht="15.75" x14ac:dyDescent="0.3">
      <c r="AE17367" s="71"/>
    </row>
    <row r="17368" spans="31:31" ht="15.75" x14ac:dyDescent="0.3">
      <c r="AE17368" s="71"/>
    </row>
    <row r="17369" spans="31:31" ht="15.75" x14ac:dyDescent="0.3">
      <c r="AE17369" s="71"/>
    </row>
    <row r="17370" spans="31:31" ht="15.75" x14ac:dyDescent="0.3">
      <c r="AE17370" s="71"/>
    </row>
    <row r="17371" spans="31:31" ht="15.75" x14ac:dyDescent="0.3">
      <c r="AE17371" s="71"/>
    </row>
    <row r="17372" spans="31:31" ht="15.75" x14ac:dyDescent="0.3">
      <c r="AE17372" s="71"/>
    </row>
    <row r="17373" spans="31:31" ht="15.75" x14ac:dyDescent="0.3">
      <c r="AE17373" s="71"/>
    </row>
    <row r="17374" spans="31:31" ht="15.75" x14ac:dyDescent="0.3">
      <c r="AE17374" s="71"/>
    </row>
    <row r="17375" spans="31:31" ht="15.75" x14ac:dyDescent="0.3">
      <c r="AE17375" s="71"/>
    </row>
    <row r="17376" spans="31:31" ht="15.75" x14ac:dyDescent="0.3">
      <c r="AE17376" s="71"/>
    </row>
    <row r="17377" spans="31:31" ht="15.75" x14ac:dyDescent="0.3">
      <c r="AE17377" s="71"/>
    </row>
    <row r="17378" spans="31:31" ht="15.75" x14ac:dyDescent="0.3">
      <c r="AE17378" s="71"/>
    </row>
    <row r="17379" spans="31:31" ht="15.75" x14ac:dyDescent="0.3">
      <c r="AE17379" s="71"/>
    </row>
    <row r="17380" spans="31:31" ht="15.75" x14ac:dyDescent="0.3">
      <c r="AE17380" s="71"/>
    </row>
    <row r="17381" spans="31:31" ht="15.75" x14ac:dyDescent="0.3">
      <c r="AE17381" s="71"/>
    </row>
    <row r="17382" spans="31:31" ht="15.75" x14ac:dyDescent="0.3">
      <c r="AE17382" s="71"/>
    </row>
    <row r="17383" spans="31:31" ht="15.75" x14ac:dyDescent="0.3">
      <c r="AE17383" s="71"/>
    </row>
    <row r="17384" spans="31:31" ht="15.75" x14ac:dyDescent="0.3">
      <c r="AE17384" s="71"/>
    </row>
    <row r="17385" spans="31:31" ht="15.75" x14ac:dyDescent="0.3">
      <c r="AE17385" s="71"/>
    </row>
    <row r="17386" spans="31:31" ht="15.75" x14ac:dyDescent="0.3">
      <c r="AE17386" s="71"/>
    </row>
    <row r="17387" spans="31:31" ht="15.75" x14ac:dyDescent="0.3">
      <c r="AE17387" s="71"/>
    </row>
    <row r="17388" spans="31:31" ht="15.75" x14ac:dyDescent="0.3">
      <c r="AE17388" s="71"/>
    </row>
    <row r="17389" spans="31:31" ht="15.75" x14ac:dyDescent="0.3">
      <c r="AE17389" s="71"/>
    </row>
    <row r="17390" spans="31:31" ht="15.75" x14ac:dyDescent="0.3">
      <c r="AE17390" s="71"/>
    </row>
    <row r="17391" spans="31:31" ht="15.75" x14ac:dyDescent="0.3">
      <c r="AE17391" s="71"/>
    </row>
    <row r="17392" spans="31:31" ht="15.75" x14ac:dyDescent="0.3">
      <c r="AE17392" s="71"/>
    </row>
    <row r="17393" spans="31:31" ht="15.75" x14ac:dyDescent="0.3">
      <c r="AE17393" s="71"/>
    </row>
    <row r="17394" spans="31:31" ht="15.75" x14ac:dyDescent="0.3">
      <c r="AE17394" s="71"/>
    </row>
    <row r="17395" spans="31:31" ht="15.75" x14ac:dyDescent="0.3">
      <c r="AE17395" s="71"/>
    </row>
    <row r="17396" spans="31:31" ht="15.75" x14ac:dyDescent="0.3">
      <c r="AE17396" s="71"/>
    </row>
    <row r="17397" spans="31:31" ht="15.75" x14ac:dyDescent="0.3">
      <c r="AE17397" s="71"/>
    </row>
    <row r="17398" spans="31:31" ht="15.75" x14ac:dyDescent="0.3">
      <c r="AE17398" s="71"/>
    </row>
    <row r="17399" spans="31:31" ht="15.75" x14ac:dyDescent="0.3">
      <c r="AE17399" s="71"/>
    </row>
    <row r="17400" spans="31:31" ht="15.75" x14ac:dyDescent="0.3">
      <c r="AE17400" s="71"/>
    </row>
    <row r="17401" spans="31:31" ht="15.75" x14ac:dyDescent="0.3">
      <c r="AE17401" s="71"/>
    </row>
    <row r="17402" spans="31:31" ht="15.75" x14ac:dyDescent="0.3">
      <c r="AE17402" s="71"/>
    </row>
    <row r="17403" spans="31:31" ht="15.75" x14ac:dyDescent="0.3">
      <c r="AE17403" s="71"/>
    </row>
    <row r="17404" spans="31:31" ht="15.75" x14ac:dyDescent="0.3">
      <c r="AE17404" s="71"/>
    </row>
    <row r="17405" spans="31:31" ht="15.75" x14ac:dyDescent="0.3">
      <c r="AE17405" s="71"/>
    </row>
    <row r="17406" spans="31:31" ht="15.75" x14ac:dyDescent="0.3">
      <c r="AE17406" s="71"/>
    </row>
    <row r="17407" spans="31:31" ht="15.75" x14ac:dyDescent="0.3">
      <c r="AE17407" s="71"/>
    </row>
    <row r="17408" spans="31:31" ht="15.75" x14ac:dyDescent="0.3">
      <c r="AE17408" s="71"/>
    </row>
    <row r="17409" spans="31:31" ht="15.75" x14ac:dyDescent="0.3">
      <c r="AE17409" s="71"/>
    </row>
    <row r="17410" spans="31:31" ht="15.75" x14ac:dyDescent="0.3">
      <c r="AE17410" s="71"/>
    </row>
    <row r="17411" spans="31:31" ht="15.75" x14ac:dyDescent="0.3">
      <c r="AE17411" s="71"/>
    </row>
    <row r="17412" spans="31:31" ht="15.75" x14ac:dyDescent="0.3">
      <c r="AE17412" s="71"/>
    </row>
    <row r="17413" spans="31:31" ht="15.75" x14ac:dyDescent="0.3">
      <c r="AE17413" s="71"/>
    </row>
    <row r="17414" spans="31:31" ht="15.75" x14ac:dyDescent="0.3">
      <c r="AE17414" s="71"/>
    </row>
    <row r="17415" spans="31:31" ht="15.75" x14ac:dyDescent="0.3">
      <c r="AE17415" s="71"/>
    </row>
    <row r="17416" spans="31:31" ht="15.75" x14ac:dyDescent="0.3">
      <c r="AE17416" s="71"/>
    </row>
    <row r="17417" spans="31:31" ht="15.75" x14ac:dyDescent="0.3">
      <c r="AE17417" s="71"/>
    </row>
    <row r="17418" spans="31:31" ht="15.75" x14ac:dyDescent="0.3">
      <c r="AE17418" s="71"/>
    </row>
    <row r="17419" spans="31:31" ht="15.75" x14ac:dyDescent="0.3">
      <c r="AE17419" s="71"/>
    </row>
    <row r="17420" spans="31:31" ht="15.75" x14ac:dyDescent="0.3">
      <c r="AE17420" s="71"/>
    </row>
    <row r="17421" spans="31:31" ht="15.75" x14ac:dyDescent="0.3">
      <c r="AE17421" s="71"/>
    </row>
    <row r="17422" spans="31:31" ht="15.75" x14ac:dyDescent="0.3">
      <c r="AE17422" s="71"/>
    </row>
    <row r="17423" spans="31:31" ht="15.75" x14ac:dyDescent="0.3">
      <c r="AE17423" s="71"/>
    </row>
    <row r="17424" spans="31:31" ht="15.75" x14ac:dyDescent="0.3">
      <c r="AE17424" s="71"/>
    </row>
    <row r="17425" spans="31:31" ht="15.75" x14ac:dyDescent="0.3">
      <c r="AE17425" s="71"/>
    </row>
    <row r="17426" spans="31:31" ht="15.75" x14ac:dyDescent="0.3">
      <c r="AE17426" s="71"/>
    </row>
    <row r="17427" spans="31:31" ht="15.75" x14ac:dyDescent="0.3">
      <c r="AE17427" s="71"/>
    </row>
    <row r="17428" spans="31:31" ht="15.75" x14ac:dyDescent="0.3">
      <c r="AE17428" s="71"/>
    </row>
    <row r="17429" spans="31:31" ht="15.75" x14ac:dyDescent="0.3">
      <c r="AE17429" s="71"/>
    </row>
    <row r="17430" spans="31:31" ht="15.75" x14ac:dyDescent="0.3">
      <c r="AE17430" s="71"/>
    </row>
    <row r="17431" spans="31:31" ht="15.75" x14ac:dyDescent="0.3">
      <c r="AE17431" s="71"/>
    </row>
    <row r="17432" spans="31:31" ht="15.75" x14ac:dyDescent="0.3">
      <c r="AE17432" s="71"/>
    </row>
    <row r="17433" spans="31:31" ht="15.75" x14ac:dyDescent="0.3">
      <c r="AE17433" s="71"/>
    </row>
    <row r="17434" spans="31:31" ht="15.75" x14ac:dyDescent="0.3">
      <c r="AE17434" s="71"/>
    </row>
    <row r="17435" spans="31:31" ht="15.75" x14ac:dyDescent="0.3">
      <c r="AE17435" s="71"/>
    </row>
    <row r="17436" spans="31:31" ht="15.75" x14ac:dyDescent="0.3">
      <c r="AE17436" s="71"/>
    </row>
    <row r="17437" spans="31:31" ht="15.75" x14ac:dyDescent="0.3">
      <c r="AE17437" s="71"/>
    </row>
    <row r="17438" spans="31:31" ht="15.75" x14ac:dyDescent="0.3">
      <c r="AE17438" s="71"/>
    </row>
    <row r="17439" spans="31:31" ht="15.75" x14ac:dyDescent="0.3">
      <c r="AE17439" s="71"/>
    </row>
    <row r="17440" spans="31:31" ht="15.75" x14ac:dyDescent="0.3">
      <c r="AE17440" s="71"/>
    </row>
    <row r="17441" spans="31:31" ht="15.75" x14ac:dyDescent="0.3">
      <c r="AE17441" s="71"/>
    </row>
    <row r="17442" spans="31:31" ht="15.75" x14ac:dyDescent="0.3">
      <c r="AE17442" s="71"/>
    </row>
    <row r="17443" spans="31:31" ht="15.75" x14ac:dyDescent="0.3">
      <c r="AE17443" s="71"/>
    </row>
    <row r="17444" spans="31:31" ht="15.75" x14ac:dyDescent="0.3">
      <c r="AE17444" s="71"/>
    </row>
    <row r="17445" spans="31:31" ht="15.75" x14ac:dyDescent="0.3">
      <c r="AE17445" s="71"/>
    </row>
    <row r="17446" spans="31:31" ht="15.75" x14ac:dyDescent="0.3">
      <c r="AE17446" s="71"/>
    </row>
    <row r="17447" spans="31:31" ht="15.75" x14ac:dyDescent="0.3">
      <c r="AE17447" s="71"/>
    </row>
    <row r="17448" spans="31:31" ht="15.75" x14ac:dyDescent="0.3">
      <c r="AE17448" s="71"/>
    </row>
    <row r="17449" spans="31:31" ht="15.75" x14ac:dyDescent="0.3">
      <c r="AE17449" s="71"/>
    </row>
    <row r="17450" spans="31:31" ht="15.75" x14ac:dyDescent="0.3">
      <c r="AE17450" s="71"/>
    </row>
    <row r="17451" spans="31:31" ht="15.75" x14ac:dyDescent="0.3">
      <c r="AE17451" s="71"/>
    </row>
    <row r="17452" spans="31:31" ht="15.75" x14ac:dyDescent="0.3">
      <c r="AE17452" s="71"/>
    </row>
    <row r="17453" spans="31:31" ht="15.75" x14ac:dyDescent="0.3">
      <c r="AE17453" s="71"/>
    </row>
    <row r="17454" spans="31:31" ht="15.75" x14ac:dyDescent="0.3">
      <c r="AE17454" s="71"/>
    </row>
    <row r="17455" spans="31:31" ht="15.75" x14ac:dyDescent="0.3">
      <c r="AE17455" s="71"/>
    </row>
    <row r="17456" spans="31:31" ht="15.75" x14ac:dyDescent="0.3">
      <c r="AE17456" s="71"/>
    </row>
    <row r="17457" spans="31:31" ht="15.75" x14ac:dyDescent="0.3">
      <c r="AE17457" s="71"/>
    </row>
    <row r="17458" spans="31:31" ht="15.75" x14ac:dyDescent="0.3">
      <c r="AE17458" s="71"/>
    </row>
    <row r="17459" spans="31:31" ht="15.75" x14ac:dyDescent="0.3">
      <c r="AE17459" s="71"/>
    </row>
    <row r="17460" spans="31:31" ht="15.75" x14ac:dyDescent="0.3">
      <c r="AE17460" s="71"/>
    </row>
    <row r="17461" spans="31:31" ht="15.75" x14ac:dyDescent="0.3">
      <c r="AE17461" s="71"/>
    </row>
    <row r="17462" spans="31:31" ht="15.75" x14ac:dyDescent="0.3">
      <c r="AE17462" s="71"/>
    </row>
    <row r="17463" spans="31:31" ht="15.75" x14ac:dyDescent="0.3">
      <c r="AE17463" s="71"/>
    </row>
    <row r="17464" spans="31:31" ht="15.75" x14ac:dyDescent="0.3">
      <c r="AE17464" s="71"/>
    </row>
    <row r="17465" spans="31:31" ht="15.75" x14ac:dyDescent="0.3">
      <c r="AE17465" s="71"/>
    </row>
    <row r="17466" spans="31:31" ht="15.75" x14ac:dyDescent="0.3">
      <c r="AE17466" s="71"/>
    </row>
    <row r="17467" spans="31:31" ht="15.75" x14ac:dyDescent="0.3">
      <c r="AE17467" s="71"/>
    </row>
    <row r="17468" spans="31:31" ht="15.75" x14ac:dyDescent="0.3">
      <c r="AE17468" s="71"/>
    </row>
    <row r="17469" spans="31:31" ht="15.75" x14ac:dyDescent="0.3">
      <c r="AE17469" s="71"/>
    </row>
    <row r="17470" spans="31:31" ht="15.75" x14ac:dyDescent="0.3">
      <c r="AE17470" s="71"/>
    </row>
    <row r="17471" spans="31:31" ht="15.75" x14ac:dyDescent="0.3">
      <c r="AE17471" s="71"/>
    </row>
    <row r="17472" spans="31:31" ht="15.75" x14ac:dyDescent="0.3">
      <c r="AE17472" s="71"/>
    </row>
    <row r="17473" spans="31:31" ht="15.75" x14ac:dyDescent="0.3">
      <c r="AE17473" s="71"/>
    </row>
    <row r="17474" spans="31:31" ht="15.75" x14ac:dyDescent="0.3">
      <c r="AE17474" s="71"/>
    </row>
    <row r="17475" spans="31:31" ht="15.75" x14ac:dyDescent="0.3">
      <c r="AE17475" s="71"/>
    </row>
    <row r="17476" spans="31:31" ht="15.75" x14ac:dyDescent="0.3">
      <c r="AE17476" s="71"/>
    </row>
    <row r="17477" spans="31:31" ht="15.75" x14ac:dyDescent="0.3">
      <c r="AE17477" s="71"/>
    </row>
    <row r="17478" spans="31:31" ht="15.75" x14ac:dyDescent="0.3">
      <c r="AE17478" s="71"/>
    </row>
    <row r="17479" spans="31:31" ht="15.75" x14ac:dyDescent="0.3">
      <c r="AE17479" s="71"/>
    </row>
    <row r="17480" spans="31:31" ht="15.75" x14ac:dyDescent="0.3">
      <c r="AE17480" s="71"/>
    </row>
    <row r="17481" spans="31:31" ht="15.75" x14ac:dyDescent="0.3">
      <c r="AE17481" s="71"/>
    </row>
    <row r="17482" spans="31:31" ht="15.75" x14ac:dyDescent="0.3">
      <c r="AE17482" s="71"/>
    </row>
    <row r="17483" spans="31:31" ht="15.75" x14ac:dyDescent="0.3">
      <c r="AE17483" s="71"/>
    </row>
    <row r="17484" spans="31:31" ht="15.75" x14ac:dyDescent="0.3">
      <c r="AE17484" s="71"/>
    </row>
    <row r="17485" spans="31:31" ht="15.75" x14ac:dyDescent="0.3">
      <c r="AE17485" s="71"/>
    </row>
    <row r="17486" spans="31:31" ht="15.75" x14ac:dyDescent="0.3">
      <c r="AE17486" s="71"/>
    </row>
    <row r="17487" spans="31:31" ht="15.75" x14ac:dyDescent="0.3">
      <c r="AE17487" s="71"/>
    </row>
    <row r="17488" spans="31:31" ht="15.75" x14ac:dyDescent="0.3">
      <c r="AE17488" s="71"/>
    </row>
    <row r="17489" spans="31:31" ht="15.75" x14ac:dyDescent="0.3">
      <c r="AE17489" s="71"/>
    </row>
    <row r="17490" spans="31:31" ht="15.75" x14ac:dyDescent="0.3">
      <c r="AE17490" s="71"/>
    </row>
    <row r="17491" spans="31:31" ht="15.75" x14ac:dyDescent="0.3">
      <c r="AE17491" s="71"/>
    </row>
    <row r="17492" spans="31:31" ht="15.75" x14ac:dyDescent="0.3">
      <c r="AE17492" s="71"/>
    </row>
    <row r="17493" spans="31:31" ht="15.75" x14ac:dyDescent="0.3">
      <c r="AE17493" s="71"/>
    </row>
    <row r="17494" spans="31:31" ht="15.75" x14ac:dyDescent="0.3">
      <c r="AE17494" s="71"/>
    </row>
    <row r="17495" spans="31:31" ht="15.75" x14ac:dyDescent="0.3">
      <c r="AE17495" s="71"/>
    </row>
    <row r="17496" spans="31:31" ht="15.75" x14ac:dyDescent="0.3">
      <c r="AE17496" s="71"/>
    </row>
    <row r="17497" spans="31:31" ht="15.75" x14ac:dyDescent="0.3">
      <c r="AE17497" s="71"/>
    </row>
    <row r="17498" spans="31:31" ht="15.75" x14ac:dyDescent="0.3">
      <c r="AE17498" s="71"/>
    </row>
    <row r="17499" spans="31:31" ht="15.75" x14ac:dyDescent="0.3">
      <c r="AE17499" s="71"/>
    </row>
    <row r="17500" spans="31:31" ht="15.75" x14ac:dyDescent="0.3">
      <c r="AE17500" s="71"/>
    </row>
    <row r="17501" spans="31:31" ht="15.75" x14ac:dyDescent="0.3">
      <c r="AE17501" s="71"/>
    </row>
    <row r="17502" spans="31:31" ht="15.75" x14ac:dyDescent="0.3">
      <c r="AE17502" s="71"/>
    </row>
    <row r="17503" spans="31:31" ht="15.75" x14ac:dyDescent="0.3">
      <c r="AE17503" s="71"/>
    </row>
    <row r="17504" spans="31:31" ht="15.75" x14ac:dyDescent="0.3">
      <c r="AE17504" s="71"/>
    </row>
    <row r="17505" spans="31:31" ht="15.75" x14ac:dyDescent="0.3">
      <c r="AE17505" s="71"/>
    </row>
    <row r="17506" spans="31:31" ht="15.75" x14ac:dyDescent="0.3">
      <c r="AE17506" s="71"/>
    </row>
    <row r="17507" spans="31:31" ht="15.75" x14ac:dyDescent="0.3">
      <c r="AE17507" s="71"/>
    </row>
    <row r="17508" spans="31:31" ht="15.75" x14ac:dyDescent="0.3">
      <c r="AE17508" s="71"/>
    </row>
    <row r="17509" spans="31:31" ht="15.75" x14ac:dyDescent="0.3">
      <c r="AE17509" s="71"/>
    </row>
    <row r="17510" spans="31:31" ht="15.75" x14ac:dyDescent="0.3">
      <c r="AE17510" s="71"/>
    </row>
    <row r="17511" spans="31:31" ht="15.75" x14ac:dyDescent="0.3">
      <c r="AE17511" s="71"/>
    </row>
    <row r="17512" spans="31:31" ht="15.75" x14ac:dyDescent="0.3">
      <c r="AE17512" s="71"/>
    </row>
    <row r="17513" spans="31:31" ht="15.75" x14ac:dyDescent="0.3">
      <c r="AE17513" s="71"/>
    </row>
    <row r="17514" spans="31:31" ht="15.75" x14ac:dyDescent="0.3">
      <c r="AE17514" s="71"/>
    </row>
    <row r="17515" spans="31:31" ht="15.75" x14ac:dyDescent="0.3">
      <c r="AE17515" s="71"/>
    </row>
    <row r="17516" spans="31:31" ht="15.75" x14ac:dyDescent="0.3">
      <c r="AE17516" s="71"/>
    </row>
    <row r="17517" spans="31:31" ht="15.75" x14ac:dyDescent="0.3">
      <c r="AE17517" s="71"/>
    </row>
    <row r="17518" spans="31:31" ht="15.75" x14ac:dyDescent="0.3">
      <c r="AE17518" s="71"/>
    </row>
    <row r="17519" spans="31:31" ht="15.75" x14ac:dyDescent="0.3">
      <c r="AE17519" s="71"/>
    </row>
    <row r="17520" spans="31:31" ht="15.75" x14ac:dyDescent="0.3">
      <c r="AE17520" s="71"/>
    </row>
    <row r="17521" spans="31:31" ht="15.75" x14ac:dyDescent="0.3">
      <c r="AE17521" s="71"/>
    </row>
    <row r="17522" spans="31:31" ht="15.75" x14ac:dyDescent="0.3">
      <c r="AE17522" s="71"/>
    </row>
    <row r="17523" spans="31:31" ht="15.75" x14ac:dyDescent="0.3">
      <c r="AE17523" s="71"/>
    </row>
    <row r="17524" spans="31:31" ht="15.75" x14ac:dyDescent="0.3">
      <c r="AE17524" s="71"/>
    </row>
    <row r="17525" spans="31:31" ht="15.75" x14ac:dyDescent="0.3">
      <c r="AE17525" s="71"/>
    </row>
    <row r="17526" spans="31:31" ht="15.75" x14ac:dyDescent="0.3">
      <c r="AE17526" s="71"/>
    </row>
    <row r="17527" spans="31:31" ht="15.75" x14ac:dyDescent="0.3">
      <c r="AE17527" s="71"/>
    </row>
    <row r="17528" spans="31:31" ht="15.75" x14ac:dyDescent="0.3">
      <c r="AE17528" s="71"/>
    </row>
    <row r="17529" spans="31:31" ht="15.75" x14ac:dyDescent="0.3">
      <c r="AE17529" s="71"/>
    </row>
    <row r="17530" spans="31:31" ht="15.75" x14ac:dyDescent="0.3">
      <c r="AE17530" s="71"/>
    </row>
    <row r="17531" spans="31:31" ht="15.75" x14ac:dyDescent="0.3">
      <c r="AE17531" s="71"/>
    </row>
    <row r="17532" spans="31:31" ht="15.75" x14ac:dyDescent="0.3">
      <c r="AE17532" s="71"/>
    </row>
    <row r="17533" spans="31:31" ht="15.75" x14ac:dyDescent="0.3">
      <c r="AE17533" s="71"/>
    </row>
    <row r="17534" spans="31:31" ht="15.75" x14ac:dyDescent="0.3">
      <c r="AE17534" s="71"/>
    </row>
    <row r="17535" spans="31:31" ht="15.75" x14ac:dyDescent="0.3">
      <c r="AE17535" s="71"/>
    </row>
    <row r="17536" spans="31:31" ht="15.75" x14ac:dyDescent="0.3">
      <c r="AE17536" s="71"/>
    </row>
    <row r="17537" spans="31:31" ht="15.75" x14ac:dyDescent="0.3">
      <c r="AE17537" s="71"/>
    </row>
    <row r="17538" spans="31:31" ht="15.75" x14ac:dyDescent="0.3">
      <c r="AE17538" s="71"/>
    </row>
    <row r="17539" spans="31:31" ht="15.75" x14ac:dyDescent="0.3">
      <c r="AE17539" s="71"/>
    </row>
    <row r="17540" spans="31:31" ht="15.75" x14ac:dyDescent="0.3">
      <c r="AE17540" s="71"/>
    </row>
    <row r="17541" spans="31:31" ht="15.75" x14ac:dyDescent="0.3">
      <c r="AE17541" s="71"/>
    </row>
    <row r="17542" spans="31:31" ht="15.75" x14ac:dyDescent="0.3">
      <c r="AE17542" s="71"/>
    </row>
    <row r="17543" spans="31:31" ht="15.75" x14ac:dyDescent="0.3">
      <c r="AE17543" s="71"/>
    </row>
    <row r="17544" spans="31:31" ht="15.75" x14ac:dyDescent="0.3">
      <c r="AE17544" s="71"/>
    </row>
    <row r="17545" spans="31:31" ht="15.75" x14ac:dyDescent="0.3">
      <c r="AE17545" s="71"/>
    </row>
    <row r="17546" spans="31:31" ht="15.75" x14ac:dyDescent="0.3">
      <c r="AE17546" s="71"/>
    </row>
    <row r="17547" spans="31:31" ht="15.75" x14ac:dyDescent="0.3">
      <c r="AE17547" s="71"/>
    </row>
    <row r="17548" spans="31:31" ht="15.75" x14ac:dyDescent="0.3">
      <c r="AE17548" s="71"/>
    </row>
    <row r="17549" spans="31:31" ht="15.75" x14ac:dyDescent="0.3">
      <c r="AE17549" s="71"/>
    </row>
    <row r="17550" spans="31:31" ht="15.75" x14ac:dyDescent="0.3">
      <c r="AE17550" s="71"/>
    </row>
    <row r="17551" spans="31:31" ht="15.75" x14ac:dyDescent="0.3">
      <c r="AE17551" s="71"/>
    </row>
    <row r="17552" spans="31:31" ht="15.75" x14ac:dyDescent="0.3">
      <c r="AE17552" s="71"/>
    </row>
    <row r="17553" spans="31:31" ht="15.75" x14ac:dyDescent="0.3">
      <c r="AE17553" s="71"/>
    </row>
    <row r="17554" spans="31:31" ht="15.75" x14ac:dyDescent="0.3">
      <c r="AE17554" s="71"/>
    </row>
    <row r="17555" spans="31:31" ht="15.75" x14ac:dyDescent="0.3">
      <c r="AE17555" s="71"/>
    </row>
    <row r="17556" spans="31:31" ht="15.75" x14ac:dyDescent="0.3">
      <c r="AE17556" s="71"/>
    </row>
    <row r="17557" spans="31:31" ht="15.75" x14ac:dyDescent="0.3">
      <c r="AE17557" s="71"/>
    </row>
    <row r="17558" spans="31:31" ht="15.75" x14ac:dyDescent="0.3">
      <c r="AE17558" s="71"/>
    </row>
    <row r="17559" spans="31:31" ht="15.75" x14ac:dyDescent="0.3">
      <c r="AE17559" s="71"/>
    </row>
    <row r="17560" spans="31:31" ht="15.75" x14ac:dyDescent="0.3">
      <c r="AE17560" s="71"/>
    </row>
    <row r="17561" spans="31:31" ht="15.75" x14ac:dyDescent="0.3">
      <c r="AE17561" s="71"/>
    </row>
    <row r="17562" spans="31:31" ht="15.75" x14ac:dyDescent="0.3">
      <c r="AE17562" s="71"/>
    </row>
    <row r="17563" spans="31:31" ht="15.75" x14ac:dyDescent="0.3">
      <c r="AE17563" s="71"/>
    </row>
    <row r="17564" spans="31:31" ht="15.75" x14ac:dyDescent="0.3">
      <c r="AE17564" s="71"/>
    </row>
    <row r="17565" spans="31:31" ht="15.75" x14ac:dyDescent="0.3">
      <c r="AE17565" s="71"/>
    </row>
    <row r="17566" spans="31:31" ht="15.75" x14ac:dyDescent="0.3">
      <c r="AE17566" s="71"/>
    </row>
    <row r="17567" spans="31:31" ht="15.75" x14ac:dyDescent="0.3">
      <c r="AE17567" s="71"/>
    </row>
    <row r="17568" spans="31:31" ht="15.75" x14ac:dyDescent="0.3">
      <c r="AE17568" s="71"/>
    </row>
    <row r="17569" spans="31:31" ht="15.75" x14ac:dyDescent="0.3">
      <c r="AE17569" s="71"/>
    </row>
    <row r="17570" spans="31:31" ht="15.75" x14ac:dyDescent="0.3">
      <c r="AE17570" s="71"/>
    </row>
    <row r="17571" spans="31:31" ht="15.75" x14ac:dyDescent="0.3">
      <c r="AE17571" s="71"/>
    </row>
    <row r="17572" spans="31:31" ht="15.75" x14ac:dyDescent="0.3">
      <c r="AE17572" s="71"/>
    </row>
    <row r="17573" spans="31:31" ht="15.75" x14ac:dyDescent="0.3">
      <c r="AE17573" s="71"/>
    </row>
    <row r="17574" spans="31:31" ht="15.75" x14ac:dyDescent="0.3">
      <c r="AE17574" s="71"/>
    </row>
    <row r="17575" spans="31:31" ht="15.75" x14ac:dyDescent="0.3">
      <c r="AE17575" s="71"/>
    </row>
    <row r="17576" spans="31:31" ht="15.75" x14ac:dyDescent="0.3">
      <c r="AE17576" s="71"/>
    </row>
    <row r="17577" spans="31:31" ht="15.75" x14ac:dyDescent="0.3">
      <c r="AE17577" s="71"/>
    </row>
    <row r="17578" spans="31:31" ht="15.75" x14ac:dyDescent="0.3">
      <c r="AE17578" s="71"/>
    </row>
    <row r="17579" spans="31:31" ht="15.75" x14ac:dyDescent="0.3">
      <c r="AE17579" s="71"/>
    </row>
    <row r="17580" spans="31:31" ht="15.75" x14ac:dyDescent="0.3">
      <c r="AE17580" s="71"/>
    </row>
    <row r="17581" spans="31:31" ht="15.75" x14ac:dyDescent="0.3">
      <c r="AE17581" s="71"/>
    </row>
    <row r="17582" spans="31:31" ht="15.75" x14ac:dyDescent="0.3">
      <c r="AE17582" s="71"/>
    </row>
    <row r="17583" spans="31:31" ht="15.75" x14ac:dyDescent="0.3">
      <c r="AE17583" s="71"/>
    </row>
    <row r="17584" spans="31:31" ht="15.75" x14ac:dyDescent="0.3">
      <c r="AE17584" s="71"/>
    </row>
    <row r="17585" spans="31:31" ht="15.75" x14ac:dyDescent="0.3">
      <c r="AE17585" s="71"/>
    </row>
    <row r="17586" spans="31:31" ht="15.75" x14ac:dyDescent="0.3">
      <c r="AE17586" s="71"/>
    </row>
    <row r="17587" spans="31:31" ht="15.75" x14ac:dyDescent="0.3">
      <c r="AE17587" s="71"/>
    </row>
    <row r="17588" spans="31:31" ht="15.75" x14ac:dyDescent="0.3">
      <c r="AE17588" s="71"/>
    </row>
    <row r="17589" spans="31:31" ht="15.75" x14ac:dyDescent="0.3">
      <c r="AE17589" s="71"/>
    </row>
    <row r="17590" spans="31:31" ht="15.75" x14ac:dyDescent="0.3">
      <c r="AE17590" s="71"/>
    </row>
    <row r="17591" spans="31:31" ht="15.75" x14ac:dyDescent="0.3">
      <c r="AE17591" s="71"/>
    </row>
    <row r="17592" spans="31:31" ht="15.75" x14ac:dyDescent="0.3">
      <c r="AE17592" s="71"/>
    </row>
    <row r="17593" spans="31:31" ht="15.75" x14ac:dyDescent="0.3">
      <c r="AE17593" s="71"/>
    </row>
    <row r="17594" spans="31:31" ht="15.75" x14ac:dyDescent="0.3">
      <c r="AE17594" s="71"/>
    </row>
    <row r="17595" spans="31:31" ht="15.75" x14ac:dyDescent="0.3">
      <c r="AE17595" s="71"/>
    </row>
    <row r="17596" spans="31:31" ht="15.75" x14ac:dyDescent="0.3">
      <c r="AE17596" s="71"/>
    </row>
    <row r="17597" spans="31:31" ht="15.75" x14ac:dyDescent="0.3">
      <c r="AE17597" s="71"/>
    </row>
    <row r="17598" spans="31:31" ht="15.75" x14ac:dyDescent="0.3">
      <c r="AE17598" s="71"/>
    </row>
    <row r="17599" spans="31:31" ht="15.75" x14ac:dyDescent="0.3">
      <c r="AE17599" s="71"/>
    </row>
    <row r="17600" spans="31:31" ht="15.75" x14ac:dyDescent="0.3">
      <c r="AE17600" s="71"/>
    </row>
    <row r="17601" spans="31:31" ht="15.75" x14ac:dyDescent="0.3">
      <c r="AE17601" s="71"/>
    </row>
    <row r="17602" spans="31:31" ht="15.75" x14ac:dyDescent="0.3">
      <c r="AE17602" s="71"/>
    </row>
    <row r="17603" spans="31:31" ht="15.75" x14ac:dyDescent="0.3">
      <c r="AE17603" s="71"/>
    </row>
    <row r="17604" spans="31:31" ht="15.75" x14ac:dyDescent="0.3">
      <c r="AE17604" s="71"/>
    </row>
    <row r="17605" spans="31:31" ht="15.75" x14ac:dyDescent="0.3">
      <c r="AE17605" s="71"/>
    </row>
    <row r="17606" spans="31:31" ht="15.75" x14ac:dyDescent="0.3">
      <c r="AE17606" s="71"/>
    </row>
    <row r="17607" spans="31:31" ht="15.75" x14ac:dyDescent="0.3">
      <c r="AE17607" s="71"/>
    </row>
    <row r="17608" spans="31:31" ht="15.75" x14ac:dyDescent="0.3">
      <c r="AE17608" s="71"/>
    </row>
    <row r="17609" spans="31:31" ht="15.75" x14ac:dyDescent="0.3">
      <c r="AE17609" s="71"/>
    </row>
    <row r="17610" spans="31:31" ht="15.75" x14ac:dyDescent="0.3">
      <c r="AE17610" s="71"/>
    </row>
    <row r="17611" spans="31:31" ht="15.75" x14ac:dyDescent="0.3">
      <c r="AE17611" s="71"/>
    </row>
    <row r="17612" spans="31:31" ht="15.75" x14ac:dyDescent="0.3">
      <c r="AE17612" s="71"/>
    </row>
    <row r="17613" spans="31:31" ht="15.75" x14ac:dyDescent="0.3">
      <c r="AE17613" s="71"/>
    </row>
    <row r="17614" spans="31:31" ht="15.75" x14ac:dyDescent="0.3">
      <c r="AE17614" s="71"/>
    </row>
    <row r="17615" spans="31:31" ht="15.75" x14ac:dyDescent="0.3">
      <c r="AE17615" s="71"/>
    </row>
    <row r="17616" spans="31:31" ht="15.75" x14ac:dyDescent="0.3">
      <c r="AE17616" s="71"/>
    </row>
    <row r="17617" spans="31:31" ht="15.75" x14ac:dyDescent="0.3">
      <c r="AE17617" s="71"/>
    </row>
    <row r="17618" spans="31:31" ht="15.75" x14ac:dyDescent="0.3">
      <c r="AE17618" s="71"/>
    </row>
    <row r="17619" spans="31:31" ht="15.75" x14ac:dyDescent="0.3">
      <c r="AE17619" s="71"/>
    </row>
    <row r="17620" spans="31:31" ht="15.75" x14ac:dyDescent="0.3">
      <c r="AE17620" s="71"/>
    </row>
    <row r="17621" spans="31:31" ht="15.75" x14ac:dyDescent="0.3">
      <c r="AE17621" s="71"/>
    </row>
    <row r="17622" spans="31:31" ht="15.75" x14ac:dyDescent="0.3">
      <c r="AE17622" s="71"/>
    </row>
    <row r="17623" spans="31:31" ht="15.75" x14ac:dyDescent="0.3">
      <c r="AE17623" s="71"/>
    </row>
    <row r="17624" spans="31:31" ht="15.75" x14ac:dyDescent="0.3">
      <c r="AE17624" s="71"/>
    </row>
    <row r="17625" spans="31:31" ht="15.75" x14ac:dyDescent="0.3">
      <c r="AE17625" s="71"/>
    </row>
    <row r="17626" spans="31:31" ht="15.75" x14ac:dyDescent="0.3">
      <c r="AE17626" s="71"/>
    </row>
    <row r="17627" spans="31:31" ht="15.75" x14ac:dyDescent="0.3">
      <c r="AE17627" s="71"/>
    </row>
    <row r="17628" spans="31:31" ht="15.75" x14ac:dyDescent="0.3">
      <c r="AE17628" s="71"/>
    </row>
    <row r="17629" spans="31:31" ht="15.75" x14ac:dyDescent="0.3">
      <c r="AE17629" s="71"/>
    </row>
    <row r="17630" spans="31:31" ht="15.75" x14ac:dyDescent="0.3">
      <c r="AE17630" s="71"/>
    </row>
    <row r="17631" spans="31:31" ht="15.75" x14ac:dyDescent="0.3">
      <c r="AE17631" s="71"/>
    </row>
    <row r="17632" spans="31:31" ht="15.75" x14ac:dyDescent="0.3">
      <c r="AE17632" s="71"/>
    </row>
    <row r="17633" spans="31:31" ht="15.75" x14ac:dyDescent="0.3">
      <c r="AE17633" s="71"/>
    </row>
    <row r="17634" spans="31:31" ht="15.75" x14ac:dyDescent="0.3">
      <c r="AE17634" s="71"/>
    </row>
    <row r="17635" spans="31:31" ht="15.75" x14ac:dyDescent="0.3">
      <c r="AE17635" s="71"/>
    </row>
    <row r="17636" spans="31:31" ht="15.75" x14ac:dyDescent="0.3">
      <c r="AE17636" s="71"/>
    </row>
    <row r="17637" spans="31:31" ht="15.75" x14ac:dyDescent="0.3">
      <c r="AE17637" s="71"/>
    </row>
    <row r="17638" spans="31:31" ht="15.75" x14ac:dyDescent="0.3">
      <c r="AE17638" s="71"/>
    </row>
    <row r="17639" spans="31:31" ht="15.75" x14ac:dyDescent="0.3">
      <c r="AE17639" s="71"/>
    </row>
    <row r="17640" spans="31:31" ht="15.75" x14ac:dyDescent="0.3">
      <c r="AE17640" s="71"/>
    </row>
    <row r="17641" spans="31:31" ht="15.75" x14ac:dyDescent="0.3">
      <c r="AE17641" s="71"/>
    </row>
    <row r="17642" spans="31:31" ht="15.75" x14ac:dyDescent="0.3">
      <c r="AE17642" s="71"/>
    </row>
    <row r="17643" spans="31:31" ht="15.75" x14ac:dyDescent="0.3">
      <c r="AE17643" s="71"/>
    </row>
    <row r="17644" spans="31:31" ht="15.75" x14ac:dyDescent="0.3">
      <c r="AE17644" s="71"/>
    </row>
    <row r="17645" spans="31:31" ht="15.75" x14ac:dyDescent="0.3">
      <c r="AE17645" s="71"/>
    </row>
    <row r="17646" spans="31:31" ht="15.75" x14ac:dyDescent="0.3">
      <c r="AE17646" s="71"/>
    </row>
    <row r="17647" spans="31:31" ht="15.75" x14ac:dyDescent="0.3">
      <c r="AE17647" s="71"/>
    </row>
    <row r="17648" spans="31:31" ht="15.75" x14ac:dyDescent="0.3">
      <c r="AE17648" s="71"/>
    </row>
    <row r="17649" spans="31:31" ht="15.75" x14ac:dyDescent="0.3">
      <c r="AE17649" s="71"/>
    </row>
    <row r="17650" spans="31:31" ht="15.75" x14ac:dyDescent="0.3">
      <c r="AE17650" s="71"/>
    </row>
    <row r="17651" spans="31:31" ht="15.75" x14ac:dyDescent="0.3">
      <c r="AE17651" s="71"/>
    </row>
    <row r="17652" spans="31:31" ht="15.75" x14ac:dyDescent="0.3">
      <c r="AE17652" s="71"/>
    </row>
    <row r="17653" spans="31:31" ht="15.75" x14ac:dyDescent="0.3">
      <c r="AE17653" s="71"/>
    </row>
    <row r="17654" spans="31:31" ht="15.75" x14ac:dyDescent="0.3">
      <c r="AE17654" s="71"/>
    </row>
    <row r="17655" spans="31:31" ht="15.75" x14ac:dyDescent="0.3">
      <c r="AE17655" s="71"/>
    </row>
    <row r="17656" spans="31:31" ht="15.75" x14ac:dyDescent="0.3">
      <c r="AE17656" s="71"/>
    </row>
    <row r="17657" spans="31:31" ht="15.75" x14ac:dyDescent="0.3">
      <c r="AE17657" s="71"/>
    </row>
    <row r="17658" spans="31:31" ht="15.75" x14ac:dyDescent="0.3">
      <c r="AE17658" s="71"/>
    </row>
    <row r="17659" spans="31:31" ht="15.75" x14ac:dyDescent="0.3">
      <c r="AE17659" s="71"/>
    </row>
    <row r="17660" spans="31:31" ht="15.75" x14ac:dyDescent="0.3">
      <c r="AE17660" s="71"/>
    </row>
    <row r="17661" spans="31:31" ht="15.75" x14ac:dyDescent="0.3">
      <c r="AE17661" s="71"/>
    </row>
    <row r="17662" spans="31:31" ht="15.75" x14ac:dyDescent="0.3">
      <c r="AE17662" s="71"/>
    </row>
    <row r="17663" spans="31:31" ht="15.75" x14ac:dyDescent="0.3">
      <c r="AE17663" s="71"/>
    </row>
    <row r="17664" spans="31:31" ht="15.75" x14ac:dyDescent="0.3">
      <c r="AE17664" s="71"/>
    </row>
    <row r="17665" spans="31:31" ht="15.75" x14ac:dyDescent="0.3">
      <c r="AE17665" s="71"/>
    </row>
    <row r="17666" spans="31:31" ht="15.75" x14ac:dyDescent="0.3">
      <c r="AE17666" s="71"/>
    </row>
    <row r="17667" spans="31:31" ht="15.75" x14ac:dyDescent="0.3">
      <c r="AE17667" s="71"/>
    </row>
    <row r="17668" spans="31:31" ht="15.75" x14ac:dyDescent="0.3">
      <c r="AE17668" s="71"/>
    </row>
    <row r="17669" spans="31:31" ht="15.75" x14ac:dyDescent="0.3">
      <c r="AE17669" s="71"/>
    </row>
    <row r="17670" spans="31:31" ht="15.75" x14ac:dyDescent="0.3">
      <c r="AE17670" s="71"/>
    </row>
    <row r="17671" spans="31:31" ht="15.75" x14ac:dyDescent="0.3">
      <c r="AE17671" s="71"/>
    </row>
    <row r="17672" spans="31:31" ht="15.75" x14ac:dyDescent="0.3">
      <c r="AE17672" s="71"/>
    </row>
    <row r="17673" spans="31:31" ht="15.75" x14ac:dyDescent="0.3">
      <c r="AE17673" s="71"/>
    </row>
    <row r="17674" spans="31:31" ht="15.75" x14ac:dyDescent="0.3">
      <c r="AE17674" s="71"/>
    </row>
    <row r="17675" spans="31:31" ht="15.75" x14ac:dyDescent="0.3">
      <c r="AE17675" s="71"/>
    </row>
    <row r="17676" spans="31:31" ht="15.75" x14ac:dyDescent="0.3">
      <c r="AE17676" s="71"/>
    </row>
    <row r="17677" spans="31:31" ht="15.75" x14ac:dyDescent="0.3">
      <c r="AE17677" s="71"/>
    </row>
    <row r="17678" spans="31:31" ht="15.75" x14ac:dyDescent="0.3">
      <c r="AE17678" s="71"/>
    </row>
    <row r="17679" spans="31:31" ht="15.75" x14ac:dyDescent="0.3">
      <c r="AE17679" s="71"/>
    </row>
    <row r="17680" spans="31:31" ht="15.75" x14ac:dyDescent="0.3">
      <c r="AE17680" s="71"/>
    </row>
    <row r="17681" spans="31:31" ht="15.75" x14ac:dyDescent="0.3">
      <c r="AE17681" s="71"/>
    </row>
    <row r="17682" spans="31:31" ht="15.75" x14ac:dyDescent="0.3">
      <c r="AE17682" s="71"/>
    </row>
    <row r="17683" spans="31:31" ht="15.75" x14ac:dyDescent="0.3">
      <c r="AE17683" s="71"/>
    </row>
    <row r="17684" spans="31:31" ht="15.75" x14ac:dyDescent="0.3">
      <c r="AE17684" s="71"/>
    </row>
    <row r="17685" spans="31:31" ht="15.75" x14ac:dyDescent="0.3">
      <c r="AE17685" s="71"/>
    </row>
    <row r="17686" spans="31:31" ht="15.75" x14ac:dyDescent="0.3">
      <c r="AE17686" s="71"/>
    </row>
    <row r="17687" spans="31:31" ht="15.75" x14ac:dyDescent="0.3">
      <c r="AE17687" s="71"/>
    </row>
    <row r="17688" spans="31:31" ht="15.75" x14ac:dyDescent="0.3">
      <c r="AE17688" s="71"/>
    </row>
    <row r="17689" spans="31:31" ht="15.75" x14ac:dyDescent="0.3">
      <c r="AE17689" s="71"/>
    </row>
    <row r="17690" spans="31:31" ht="15.75" x14ac:dyDescent="0.3">
      <c r="AE17690" s="71"/>
    </row>
    <row r="17691" spans="31:31" ht="15.75" x14ac:dyDescent="0.3">
      <c r="AE17691" s="71"/>
    </row>
    <row r="17692" spans="31:31" ht="15.75" x14ac:dyDescent="0.3">
      <c r="AE17692" s="71"/>
    </row>
    <row r="17693" spans="31:31" ht="15.75" x14ac:dyDescent="0.3">
      <c r="AE17693" s="71"/>
    </row>
    <row r="17694" spans="31:31" ht="15.75" x14ac:dyDescent="0.3">
      <c r="AE17694" s="71"/>
    </row>
    <row r="17695" spans="31:31" ht="15.75" x14ac:dyDescent="0.3">
      <c r="AE17695" s="71"/>
    </row>
    <row r="17696" spans="31:31" ht="15.75" x14ac:dyDescent="0.3">
      <c r="AE17696" s="71"/>
    </row>
    <row r="17697" spans="31:31" ht="15.75" x14ac:dyDescent="0.3">
      <c r="AE17697" s="71"/>
    </row>
    <row r="17698" spans="31:31" ht="15.75" x14ac:dyDescent="0.3">
      <c r="AE17698" s="71"/>
    </row>
    <row r="17699" spans="31:31" ht="15.75" x14ac:dyDescent="0.3">
      <c r="AE17699" s="71"/>
    </row>
    <row r="17700" spans="31:31" ht="15.75" x14ac:dyDescent="0.3">
      <c r="AE17700" s="71"/>
    </row>
    <row r="17701" spans="31:31" ht="15.75" x14ac:dyDescent="0.3">
      <c r="AE17701" s="71"/>
    </row>
    <row r="17702" spans="31:31" ht="15.75" x14ac:dyDescent="0.3">
      <c r="AE17702" s="71"/>
    </row>
    <row r="17703" spans="31:31" ht="15.75" x14ac:dyDescent="0.3">
      <c r="AE17703" s="71"/>
    </row>
    <row r="17704" spans="31:31" ht="15.75" x14ac:dyDescent="0.3">
      <c r="AE17704" s="71"/>
    </row>
    <row r="17705" spans="31:31" ht="15.75" x14ac:dyDescent="0.3">
      <c r="AE17705" s="71"/>
    </row>
    <row r="17706" spans="31:31" ht="15.75" x14ac:dyDescent="0.3">
      <c r="AE17706" s="71"/>
    </row>
    <row r="17707" spans="31:31" ht="15.75" x14ac:dyDescent="0.3">
      <c r="AE17707" s="71"/>
    </row>
    <row r="17708" spans="31:31" ht="15.75" x14ac:dyDescent="0.3">
      <c r="AE17708" s="71"/>
    </row>
    <row r="17709" spans="31:31" ht="15.75" x14ac:dyDescent="0.3">
      <c r="AE17709" s="71"/>
    </row>
    <row r="17710" spans="31:31" ht="15.75" x14ac:dyDescent="0.3">
      <c r="AE17710" s="71"/>
    </row>
    <row r="17711" spans="31:31" ht="15.75" x14ac:dyDescent="0.3">
      <c r="AE17711" s="71"/>
    </row>
    <row r="17712" spans="31:31" ht="15.75" x14ac:dyDescent="0.3">
      <c r="AE17712" s="71"/>
    </row>
    <row r="17713" spans="31:31" ht="15.75" x14ac:dyDescent="0.3">
      <c r="AE17713" s="71"/>
    </row>
    <row r="17714" spans="31:31" ht="15.75" x14ac:dyDescent="0.3">
      <c r="AE17714" s="71"/>
    </row>
    <row r="17715" spans="31:31" ht="15.75" x14ac:dyDescent="0.3">
      <c r="AE17715" s="71"/>
    </row>
    <row r="17716" spans="31:31" ht="15.75" x14ac:dyDescent="0.3">
      <c r="AE17716" s="71"/>
    </row>
    <row r="17717" spans="31:31" ht="15.75" x14ac:dyDescent="0.3">
      <c r="AE17717" s="71"/>
    </row>
    <row r="17718" spans="31:31" ht="15.75" x14ac:dyDescent="0.3">
      <c r="AE17718" s="71"/>
    </row>
    <row r="17719" spans="31:31" ht="15.75" x14ac:dyDescent="0.3">
      <c r="AE17719" s="71"/>
    </row>
    <row r="17720" spans="31:31" ht="15.75" x14ac:dyDescent="0.3">
      <c r="AE17720" s="71"/>
    </row>
    <row r="17721" spans="31:31" ht="15.75" x14ac:dyDescent="0.3">
      <c r="AE17721" s="71"/>
    </row>
    <row r="17722" spans="31:31" ht="15.75" x14ac:dyDescent="0.3">
      <c r="AE17722" s="71"/>
    </row>
    <row r="17723" spans="31:31" ht="15.75" x14ac:dyDescent="0.3">
      <c r="AE17723" s="71"/>
    </row>
    <row r="17724" spans="31:31" ht="15.75" x14ac:dyDescent="0.3">
      <c r="AE17724" s="71"/>
    </row>
    <row r="17725" spans="31:31" ht="15.75" x14ac:dyDescent="0.3">
      <c r="AE17725" s="71"/>
    </row>
    <row r="17726" spans="31:31" ht="15.75" x14ac:dyDescent="0.3">
      <c r="AE17726" s="71"/>
    </row>
    <row r="17727" spans="31:31" ht="15.75" x14ac:dyDescent="0.3">
      <c r="AE17727" s="71"/>
    </row>
    <row r="17728" spans="31:31" ht="15.75" x14ac:dyDescent="0.3">
      <c r="AE17728" s="71"/>
    </row>
    <row r="17729" spans="31:31" ht="15.75" x14ac:dyDescent="0.3">
      <c r="AE17729" s="71"/>
    </row>
    <row r="17730" spans="31:31" ht="15.75" x14ac:dyDescent="0.3">
      <c r="AE17730" s="71"/>
    </row>
    <row r="17731" spans="31:31" ht="15.75" x14ac:dyDescent="0.3">
      <c r="AE17731" s="71"/>
    </row>
    <row r="17732" spans="31:31" ht="15.75" x14ac:dyDescent="0.3">
      <c r="AE17732" s="71"/>
    </row>
    <row r="17733" spans="31:31" ht="15.75" x14ac:dyDescent="0.3">
      <c r="AE17733" s="71"/>
    </row>
    <row r="17734" spans="31:31" ht="15.75" x14ac:dyDescent="0.3">
      <c r="AE17734" s="71"/>
    </row>
    <row r="17735" spans="31:31" ht="15.75" x14ac:dyDescent="0.3">
      <c r="AE17735" s="71"/>
    </row>
    <row r="17736" spans="31:31" ht="15.75" x14ac:dyDescent="0.3">
      <c r="AE17736" s="71"/>
    </row>
    <row r="17737" spans="31:31" ht="15.75" x14ac:dyDescent="0.3">
      <c r="AE17737" s="71"/>
    </row>
    <row r="17738" spans="31:31" ht="15.75" x14ac:dyDescent="0.3">
      <c r="AE17738" s="71"/>
    </row>
    <row r="17739" spans="31:31" ht="15.75" x14ac:dyDescent="0.3">
      <c r="AE17739" s="71"/>
    </row>
    <row r="17740" spans="31:31" ht="15.75" x14ac:dyDescent="0.3">
      <c r="AE17740" s="71"/>
    </row>
    <row r="17741" spans="31:31" ht="15.75" x14ac:dyDescent="0.3">
      <c r="AE17741" s="71"/>
    </row>
    <row r="17742" spans="31:31" ht="15.75" x14ac:dyDescent="0.3">
      <c r="AE17742" s="71"/>
    </row>
    <row r="17743" spans="31:31" ht="15.75" x14ac:dyDescent="0.3">
      <c r="AE17743" s="71"/>
    </row>
    <row r="17744" spans="31:31" ht="15.75" x14ac:dyDescent="0.3">
      <c r="AE17744" s="71"/>
    </row>
    <row r="17745" spans="31:31" ht="15.75" x14ac:dyDescent="0.3">
      <c r="AE17745" s="71"/>
    </row>
    <row r="17746" spans="31:31" ht="15.75" x14ac:dyDescent="0.3">
      <c r="AE17746" s="71"/>
    </row>
    <row r="17747" spans="31:31" ht="15.75" x14ac:dyDescent="0.3">
      <c r="AE17747" s="71"/>
    </row>
    <row r="17748" spans="31:31" ht="15.75" x14ac:dyDescent="0.3">
      <c r="AE17748" s="71"/>
    </row>
    <row r="17749" spans="31:31" ht="15.75" x14ac:dyDescent="0.3">
      <c r="AE17749" s="71"/>
    </row>
    <row r="17750" spans="31:31" ht="15.75" x14ac:dyDescent="0.3">
      <c r="AE17750" s="71"/>
    </row>
    <row r="17751" spans="31:31" ht="15.75" x14ac:dyDescent="0.3">
      <c r="AE17751" s="71"/>
    </row>
    <row r="17752" spans="31:31" ht="15.75" x14ac:dyDescent="0.3">
      <c r="AE17752" s="71"/>
    </row>
    <row r="17753" spans="31:31" ht="15.75" x14ac:dyDescent="0.3">
      <c r="AE17753" s="71"/>
    </row>
    <row r="17754" spans="31:31" ht="15.75" x14ac:dyDescent="0.3">
      <c r="AE17754" s="71"/>
    </row>
    <row r="17755" spans="31:31" ht="15.75" x14ac:dyDescent="0.3">
      <c r="AE17755" s="71"/>
    </row>
    <row r="17756" spans="31:31" ht="15.75" x14ac:dyDescent="0.3">
      <c r="AE17756" s="71"/>
    </row>
    <row r="17757" spans="31:31" ht="15.75" x14ac:dyDescent="0.3">
      <c r="AE17757" s="71"/>
    </row>
    <row r="17758" spans="31:31" ht="15.75" x14ac:dyDescent="0.3">
      <c r="AE17758" s="71"/>
    </row>
    <row r="17759" spans="31:31" ht="15.75" x14ac:dyDescent="0.3">
      <c r="AE17759" s="71"/>
    </row>
    <row r="17760" spans="31:31" ht="15.75" x14ac:dyDescent="0.3">
      <c r="AE17760" s="71"/>
    </row>
    <row r="17761" spans="31:31" ht="15.75" x14ac:dyDescent="0.3">
      <c r="AE17761" s="71"/>
    </row>
    <row r="17762" spans="31:31" ht="15.75" x14ac:dyDescent="0.3">
      <c r="AE17762" s="71"/>
    </row>
    <row r="17763" spans="31:31" ht="15.75" x14ac:dyDescent="0.3">
      <c r="AE17763" s="71"/>
    </row>
    <row r="17764" spans="31:31" ht="15.75" x14ac:dyDescent="0.3">
      <c r="AE17764" s="71"/>
    </row>
    <row r="17765" spans="31:31" ht="15.75" x14ac:dyDescent="0.3">
      <c r="AE17765" s="71"/>
    </row>
    <row r="17766" spans="31:31" ht="15.75" x14ac:dyDescent="0.3">
      <c r="AE17766" s="71"/>
    </row>
    <row r="17767" spans="31:31" ht="15.75" x14ac:dyDescent="0.3">
      <c r="AE17767" s="71"/>
    </row>
    <row r="17768" spans="31:31" ht="15.75" x14ac:dyDescent="0.3">
      <c r="AE17768" s="71"/>
    </row>
    <row r="17769" spans="31:31" ht="15.75" x14ac:dyDescent="0.3">
      <c r="AE17769" s="71"/>
    </row>
    <row r="17770" spans="31:31" ht="15.75" x14ac:dyDescent="0.3">
      <c r="AE17770" s="71"/>
    </row>
    <row r="17771" spans="31:31" ht="15.75" x14ac:dyDescent="0.3">
      <c r="AE17771" s="71"/>
    </row>
    <row r="17772" spans="31:31" ht="15.75" x14ac:dyDescent="0.3">
      <c r="AE17772" s="71"/>
    </row>
    <row r="17773" spans="31:31" ht="15.75" x14ac:dyDescent="0.3">
      <c r="AE17773" s="71"/>
    </row>
    <row r="17774" spans="31:31" ht="15.75" x14ac:dyDescent="0.3">
      <c r="AE17774" s="71"/>
    </row>
    <row r="17775" spans="31:31" ht="15.75" x14ac:dyDescent="0.3">
      <c r="AE17775" s="71"/>
    </row>
    <row r="17776" spans="31:31" ht="15.75" x14ac:dyDescent="0.3">
      <c r="AE17776" s="71"/>
    </row>
    <row r="17777" spans="31:31" ht="15.75" x14ac:dyDescent="0.3">
      <c r="AE17777" s="71"/>
    </row>
    <row r="17778" spans="31:31" ht="15.75" x14ac:dyDescent="0.3">
      <c r="AE17778" s="71"/>
    </row>
    <row r="17779" spans="31:31" ht="15.75" x14ac:dyDescent="0.3">
      <c r="AE17779" s="71"/>
    </row>
    <row r="17780" spans="31:31" ht="15.75" x14ac:dyDescent="0.3">
      <c r="AE17780" s="71"/>
    </row>
    <row r="17781" spans="31:31" ht="15.75" x14ac:dyDescent="0.3">
      <c r="AE17781" s="71"/>
    </row>
    <row r="17782" spans="31:31" ht="15.75" x14ac:dyDescent="0.3">
      <c r="AE17782" s="71"/>
    </row>
    <row r="17783" spans="31:31" ht="15.75" x14ac:dyDescent="0.3">
      <c r="AE17783" s="71"/>
    </row>
    <row r="17784" spans="31:31" ht="15.75" x14ac:dyDescent="0.3">
      <c r="AE17784" s="71"/>
    </row>
    <row r="17785" spans="31:31" ht="15.75" x14ac:dyDescent="0.3">
      <c r="AE17785" s="71"/>
    </row>
    <row r="17786" spans="31:31" ht="15.75" x14ac:dyDescent="0.3">
      <c r="AE17786" s="71"/>
    </row>
    <row r="17787" spans="31:31" ht="15.75" x14ac:dyDescent="0.3">
      <c r="AE17787" s="71"/>
    </row>
    <row r="17788" spans="31:31" ht="15.75" x14ac:dyDescent="0.3">
      <c r="AE17788" s="71"/>
    </row>
    <row r="17789" spans="31:31" ht="15.75" x14ac:dyDescent="0.3">
      <c r="AE17789" s="71"/>
    </row>
    <row r="17790" spans="31:31" ht="15.75" x14ac:dyDescent="0.3">
      <c r="AE17790" s="71"/>
    </row>
    <row r="17791" spans="31:31" ht="15.75" x14ac:dyDescent="0.3">
      <c r="AE17791" s="71"/>
    </row>
    <row r="17792" spans="31:31" ht="15.75" x14ac:dyDescent="0.3">
      <c r="AE17792" s="71"/>
    </row>
    <row r="17793" spans="31:31" ht="15.75" x14ac:dyDescent="0.3">
      <c r="AE17793" s="71"/>
    </row>
    <row r="17794" spans="31:31" ht="15.75" x14ac:dyDescent="0.3">
      <c r="AE17794" s="71"/>
    </row>
    <row r="17795" spans="31:31" ht="15.75" x14ac:dyDescent="0.3">
      <c r="AE17795" s="71"/>
    </row>
    <row r="17796" spans="31:31" ht="15.75" x14ac:dyDescent="0.3">
      <c r="AE17796" s="71"/>
    </row>
    <row r="17797" spans="31:31" ht="15.75" x14ac:dyDescent="0.3">
      <c r="AE17797" s="71"/>
    </row>
    <row r="17798" spans="31:31" ht="15.75" x14ac:dyDescent="0.3">
      <c r="AE17798" s="71"/>
    </row>
    <row r="17799" spans="31:31" ht="15.75" x14ac:dyDescent="0.3">
      <c r="AE17799" s="71"/>
    </row>
    <row r="17800" spans="31:31" ht="15.75" x14ac:dyDescent="0.3">
      <c r="AE17800" s="71"/>
    </row>
    <row r="17801" spans="31:31" ht="15.75" x14ac:dyDescent="0.3">
      <c r="AE17801" s="71"/>
    </row>
    <row r="17802" spans="31:31" ht="15.75" x14ac:dyDescent="0.3">
      <c r="AE17802" s="71"/>
    </row>
    <row r="17803" spans="31:31" ht="15.75" x14ac:dyDescent="0.3">
      <c r="AE17803" s="71"/>
    </row>
    <row r="17804" spans="31:31" ht="15.75" x14ac:dyDescent="0.3">
      <c r="AE17804" s="71"/>
    </row>
    <row r="17805" spans="31:31" ht="15.75" x14ac:dyDescent="0.3">
      <c r="AE17805" s="71"/>
    </row>
    <row r="17806" spans="31:31" ht="15.75" x14ac:dyDescent="0.3">
      <c r="AE17806" s="71"/>
    </row>
    <row r="17807" spans="31:31" ht="15.75" x14ac:dyDescent="0.3">
      <c r="AE17807" s="71"/>
    </row>
    <row r="17808" spans="31:31" ht="15.75" x14ac:dyDescent="0.3">
      <c r="AE17808" s="71"/>
    </row>
    <row r="17809" spans="31:31" ht="15.75" x14ac:dyDescent="0.3">
      <c r="AE17809" s="71"/>
    </row>
    <row r="17810" spans="31:31" ht="15.75" x14ac:dyDescent="0.3">
      <c r="AE17810" s="71"/>
    </row>
    <row r="17811" spans="31:31" ht="15.75" x14ac:dyDescent="0.3">
      <c r="AE17811" s="71"/>
    </row>
    <row r="17812" spans="31:31" ht="15.75" x14ac:dyDescent="0.3">
      <c r="AE17812" s="71"/>
    </row>
    <row r="17813" spans="31:31" ht="15.75" x14ac:dyDescent="0.3">
      <c r="AE17813" s="71"/>
    </row>
    <row r="17814" spans="31:31" ht="15.75" x14ac:dyDescent="0.3">
      <c r="AE17814" s="71"/>
    </row>
    <row r="17815" spans="31:31" ht="15.75" x14ac:dyDescent="0.3">
      <c r="AE17815" s="71"/>
    </row>
    <row r="17816" spans="31:31" ht="15.75" x14ac:dyDescent="0.3">
      <c r="AE17816" s="71"/>
    </row>
    <row r="17817" spans="31:31" ht="15.75" x14ac:dyDescent="0.3">
      <c r="AE17817" s="71"/>
    </row>
    <row r="17818" spans="31:31" ht="15.75" x14ac:dyDescent="0.3">
      <c r="AE17818" s="71"/>
    </row>
    <row r="17819" spans="31:31" ht="15.75" x14ac:dyDescent="0.3">
      <c r="AE17819" s="71"/>
    </row>
    <row r="17820" spans="31:31" ht="15.75" x14ac:dyDescent="0.3">
      <c r="AE17820" s="71"/>
    </row>
    <row r="17821" spans="31:31" ht="15.75" x14ac:dyDescent="0.3">
      <c r="AE17821" s="71"/>
    </row>
    <row r="17822" spans="31:31" ht="15.75" x14ac:dyDescent="0.3">
      <c r="AE17822" s="71"/>
    </row>
    <row r="17823" spans="31:31" ht="15.75" x14ac:dyDescent="0.3">
      <c r="AE17823" s="71"/>
    </row>
    <row r="17824" spans="31:31" ht="15.75" x14ac:dyDescent="0.3">
      <c r="AE17824" s="71"/>
    </row>
    <row r="17825" spans="31:31" ht="15.75" x14ac:dyDescent="0.3">
      <c r="AE17825" s="71"/>
    </row>
    <row r="17826" spans="31:31" ht="15.75" x14ac:dyDescent="0.3">
      <c r="AE17826" s="71"/>
    </row>
    <row r="17827" spans="31:31" ht="15.75" x14ac:dyDescent="0.3">
      <c r="AE17827" s="71"/>
    </row>
    <row r="17828" spans="31:31" ht="15.75" x14ac:dyDescent="0.3">
      <c r="AE17828" s="71"/>
    </row>
    <row r="17829" spans="31:31" ht="15.75" x14ac:dyDescent="0.3">
      <c r="AE17829" s="71"/>
    </row>
    <row r="17830" spans="31:31" ht="15.75" x14ac:dyDescent="0.3">
      <c r="AE17830" s="71"/>
    </row>
    <row r="17831" spans="31:31" ht="15.75" x14ac:dyDescent="0.3">
      <c r="AE17831" s="71"/>
    </row>
    <row r="17832" spans="31:31" ht="15.75" x14ac:dyDescent="0.3">
      <c r="AE17832" s="71"/>
    </row>
    <row r="17833" spans="31:31" ht="15.75" x14ac:dyDescent="0.3">
      <c r="AE17833" s="71"/>
    </row>
    <row r="17834" spans="31:31" ht="15.75" x14ac:dyDescent="0.3">
      <c r="AE17834" s="71"/>
    </row>
    <row r="17835" spans="31:31" ht="15.75" x14ac:dyDescent="0.3">
      <c r="AE17835" s="71"/>
    </row>
    <row r="17836" spans="31:31" ht="15.75" x14ac:dyDescent="0.3">
      <c r="AE17836" s="71"/>
    </row>
    <row r="17837" spans="31:31" ht="15.75" x14ac:dyDescent="0.3">
      <c r="AE17837" s="71"/>
    </row>
    <row r="17838" spans="31:31" ht="15.75" x14ac:dyDescent="0.3">
      <c r="AE17838" s="71"/>
    </row>
    <row r="17839" spans="31:31" ht="15.75" x14ac:dyDescent="0.3">
      <c r="AE17839" s="71"/>
    </row>
    <row r="17840" spans="31:31" ht="15.75" x14ac:dyDescent="0.3">
      <c r="AE17840" s="71"/>
    </row>
    <row r="17841" spans="31:31" ht="15.75" x14ac:dyDescent="0.3">
      <c r="AE17841" s="71"/>
    </row>
    <row r="17842" spans="31:31" ht="15.75" x14ac:dyDescent="0.3">
      <c r="AE17842" s="71"/>
    </row>
    <row r="17843" spans="31:31" ht="15.75" x14ac:dyDescent="0.3">
      <c r="AE17843" s="71"/>
    </row>
    <row r="17844" spans="31:31" ht="15.75" x14ac:dyDescent="0.3">
      <c r="AE17844" s="71"/>
    </row>
    <row r="17845" spans="31:31" ht="15.75" x14ac:dyDescent="0.3">
      <c r="AE17845" s="71"/>
    </row>
    <row r="17846" spans="31:31" ht="15.75" x14ac:dyDescent="0.3">
      <c r="AE17846" s="71"/>
    </row>
    <row r="17847" spans="31:31" ht="15.75" x14ac:dyDescent="0.3">
      <c r="AE17847" s="71"/>
    </row>
    <row r="17848" spans="31:31" ht="15.75" x14ac:dyDescent="0.3">
      <c r="AE17848" s="71"/>
    </row>
    <row r="17849" spans="31:31" ht="15.75" x14ac:dyDescent="0.3">
      <c r="AE17849" s="71"/>
    </row>
    <row r="17850" spans="31:31" ht="15.75" x14ac:dyDescent="0.3">
      <c r="AE17850" s="71"/>
    </row>
    <row r="17851" spans="31:31" ht="15.75" x14ac:dyDescent="0.3">
      <c r="AE17851" s="71"/>
    </row>
    <row r="17852" spans="31:31" ht="15.75" x14ac:dyDescent="0.3">
      <c r="AE17852" s="71"/>
    </row>
    <row r="17853" spans="31:31" ht="15.75" x14ac:dyDescent="0.3">
      <c r="AE17853" s="71"/>
    </row>
    <row r="17854" spans="31:31" ht="15.75" x14ac:dyDescent="0.3">
      <c r="AE17854" s="71"/>
    </row>
    <row r="17855" spans="31:31" ht="15.75" x14ac:dyDescent="0.3">
      <c r="AE17855" s="71"/>
    </row>
    <row r="17856" spans="31:31" ht="15.75" x14ac:dyDescent="0.3">
      <c r="AE17856" s="71"/>
    </row>
    <row r="17857" spans="31:31" ht="15.75" x14ac:dyDescent="0.3">
      <c r="AE17857" s="71"/>
    </row>
    <row r="17858" spans="31:31" ht="15.75" x14ac:dyDescent="0.3">
      <c r="AE17858" s="71"/>
    </row>
    <row r="17859" spans="31:31" ht="15.75" x14ac:dyDescent="0.3">
      <c r="AE17859" s="71"/>
    </row>
    <row r="17860" spans="31:31" ht="15.75" x14ac:dyDescent="0.3">
      <c r="AE17860" s="71"/>
    </row>
    <row r="17861" spans="31:31" ht="15.75" x14ac:dyDescent="0.3">
      <c r="AE17861" s="71"/>
    </row>
    <row r="17862" spans="31:31" ht="15.75" x14ac:dyDescent="0.3">
      <c r="AE17862" s="71"/>
    </row>
    <row r="17863" spans="31:31" ht="15.75" x14ac:dyDescent="0.3">
      <c r="AE17863" s="71"/>
    </row>
    <row r="17864" spans="31:31" ht="15.75" x14ac:dyDescent="0.3">
      <c r="AE17864" s="71"/>
    </row>
    <row r="17865" spans="31:31" ht="15.75" x14ac:dyDescent="0.3">
      <c r="AE17865" s="71"/>
    </row>
    <row r="17866" spans="31:31" ht="15.75" x14ac:dyDescent="0.3">
      <c r="AE17866" s="71"/>
    </row>
    <row r="17867" spans="31:31" ht="15.75" x14ac:dyDescent="0.3">
      <c r="AE17867" s="71"/>
    </row>
    <row r="17868" spans="31:31" ht="15.75" x14ac:dyDescent="0.3">
      <c r="AE17868" s="71"/>
    </row>
    <row r="17869" spans="31:31" ht="15.75" x14ac:dyDescent="0.3">
      <c r="AE17869" s="71"/>
    </row>
    <row r="17870" spans="31:31" ht="15.75" x14ac:dyDescent="0.3">
      <c r="AE17870" s="71"/>
    </row>
    <row r="17871" spans="31:31" ht="15.75" x14ac:dyDescent="0.3">
      <c r="AE17871" s="71"/>
    </row>
    <row r="17872" spans="31:31" ht="15.75" x14ac:dyDescent="0.3">
      <c r="AE17872" s="71"/>
    </row>
    <row r="17873" spans="31:31" ht="15.75" x14ac:dyDescent="0.3">
      <c r="AE17873" s="71"/>
    </row>
    <row r="17874" spans="31:31" ht="15.75" x14ac:dyDescent="0.3">
      <c r="AE17874" s="71"/>
    </row>
    <row r="17875" spans="31:31" ht="15.75" x14ac:dyDescent="0.3">
      <c r="AE17875" s="71"/>
    </row>
    <row r="17876" spans="31:31" ht="15.75" x14ac:dyDescent="0.3">
      <c r="AE17876" s="71"/>
    </row>
    <row r="17877" spans="31:31" ht="15.75" x14ac:dyDescent="0.3">
      <c r="AE17877" s="71"/>
    </row>
    <row r="17878" spans="31:31" ht="15.75" x14ac:dyDescent="0.3">
      <c r="AE17878" s="71"/>
    </row>
    <row r="17879" spans="31:31" ht="15.75" x14ac:dyDescent="0.3">
      <c r="AE17879" s="71"/>
    </row>
    <row r="17880" spans="31:31" ht="15.75" x14ac:dyDescent="0.3">
      <c r="AE17880" s="71"/>
    </row>
    <row r="17881" spans="31:31" ht="15.75" x14ac:dyDescent="0.3">
      <c r="AE17881" s="71"/>
    </row>
    <row r="17882" spans="31:31" ht="15.75" x14ac:dyDescent="0.3">
      <c r="AE17882" s="71"/>
    </row>
    <row r="17883" spans="31:31" ht="15.75" x14ac:dyDescent="0.3">
      <c r="AE17883" s="71"/>
    </row>
    <row r="17884" spans="31:31" ht="15.75" x14ac:dyDescent="0.3">
      <c r="AE17884" s="71"/>
    </row>
    <row r="17885" spans="31:31" ht="15.75" x14ac:dyDescent="0.3">
      <c r="AE17885" s="71"/>
    </row>
    <row r="17886" spans="31:31" ht="15.75" x14ac:dyDescent="0.3">
      <c r="AE17886" s="71"/>
    </row>
    <row r="17887" spans="31:31" ht="15.75" x14ac:dyDescent="0.3">
      <c r="AE17887" s="71"/>
    </row>
    <row r="17888" spans="31:31" ht="15.75" x14ac:dyDescent="0.3">
      <c r="AE17888" s="71"/>
    </row>
    <row r="17889" spans="31:31" ht="15.75" x14ac:dyDescent="0.3">
      <c r="AE17889" s="71"/>
    </row>
    <row r="17890" spans="31:31" ht="15.75" x14ac:dyDescent="0.3">
      <c r="AE17890" s="71"/>
    </row>
    <row r="17891" spans="31:31" ht="15.75" x14ac:dyDescent="0.3">
      <c r="AE17891" s="71"/>
    </row>
    <row r="17892" spans="31:31" ht="15.75" x14ac:dyDescent="0.3">
      <c r="AE17892" s="71"/>
    </row>
    <row r="17893" spans="31:31" ht="15.75" x14ac:dyDescent="0.3">
      <c r="AE17893" s="71"/>
    </row>
    <row r="17894" spans="31:31" ht="15.75" x14ac:dyDescent="0.3">
      <c r="AE17894" s="71"/>
    </row>
    <row r="17895" spans="31:31" ht="15.75" x14ac:dyDescent="0.3">
      <c r="AE17895" s="71"/>
    </row>
    <row r="17896" spans="31:31" ht="15.75" x14ac:dyDescent="0.3">
      <c r="AE17896" s="71"/>
    </row>
    <row r="17897" spans="31:31" ht="15.75" x14ac:dyDescent="0.3">
      <c r="AE17897" s="71"/>
    </row>
    <row r="17898" spans="31:31" ht="15.75" x14ac:dyDescent="0.3">
      <c r="AE17898" s="71"/>
    </row>
    <row r="17899" spans="31:31" ht="15.75" x14ac:dyDescent="0.3">
      <c r="AE17899" s="71"/>
    </row>
    <row r="17900" spans="31:31" ht="15.75" x14ac:dyDescent="0.3">
      <c r="AE17900" s="71"/>
    </row>
    <row r="17901" spans="31:31" ht="15.75" x14ac:dyDescent="0.3">
      <c r="AE17901" s="71"/>
    </row>
    <row r="17902" spans="31:31" ht="15.75" x14ac:dyDescent="0.3">
      <c r="AE17902" s="71"/>
    </row>
    <row r="17903" spans="31:31" ht="15.75" x14ac:dyDescent="0.3">
      <c r="AE17903" s="71"/>
    </row>
    <row r="17904" spans="31:31" ht="15.75" x14ac:dyDescent="0.3">
      <c r="AE17904" s="71"/>
    </row>
    <row r="17905" spans="31:31" ht="15.75" x14ac:dyDescent="0.3">
      <c r="AE17905" s="71"/>
    </row>
    <row r="17906" spans="31:31" ht="15.75" x14ac:dyDescent="0.3">
      <c r="AE17906" s="71"/>
    </row>
    <row r="17907" spans="31:31" ht="15.75" x14ac:dyDescent="0.3">
      <c r="AE17907" s="71"/>
    </row>
    <row r="17908" spans="31:31" ht="15.75" x14ac:dyDescent="0.3">
      <c r="AE17908" s="71"/>
    </row>
    <row r="17909" spans="31:31" ht="15.75" x14ac:dyDescent="0.3">
      <c r="AE17909" s="71"/>
    </row>
    <row r="17910" spans="31:31" ht="15.75" x14ac:dyDescent="0.3">
      <c r="AE17910" s="71"/>
    </row>
    <row r="17911" spans="31:31" ht="15.75" x14ac:dyDescent="0.3">
      <c r="AE17911" s="71"/>
    </row>
    <row r="17912" spans="31:31" ht="15.75" x14ac:dyDescent="0.3">
      <c r="AE17912" s="71"/>
    </row>
    <row r="17913" spans="31:31" ht="15.75" x14ac:dyDescent="0.3">
      <c r="AE17913" s="71"/>
    </row>
    <row r="17914" spans="31:31" ht="15.75" x14ac:dyDescent="0.3">
      <c r="AE17914" s="71"/>
    </row>
    <row r="17915" spans="31:31" ht="15.75" x14ac:dyDescent="0.3">
      <c r="AE17915" s="71"/>
    </row>
    <row r="17916" spans="31:31" ht="15.75" x14ac:dyDescent="0.3">
      <c r="AE17916" s="71"/>
    </row>
    <row r="17917" spans="31:31" ht="15.75" x14ac:dyDescent="0.3">
      <c r="AE17917" s="71"/>
    </row>
    <row r="17918" spans="31:31" ht="15.75" x14ac:dyDescent="0.3">
      <c r="AE17918" s="71"/>
    </row>
    <row r="17919" spans="31:31" ht="15.75" x14ac:dyDescent="0.3">
      <c r="AE17919" s="71"/>
    </row>
    <row r="17920" spans="31:31" ht="15.75" x14ac:dyDescent="0.3">
      <c r="AE17920" s="71"/>
    </row>
    <row r="17921" spans="31:31" ht="15.75" x14ac:dyDescent="0.3">
      <c r="AE17921" s="71"/>
    </row>
    <row r="17922" spans="31:31" ht="15.75" x14ac:dyDescent="0.3">
      <c r="AE17922" s="71"/>
    </row>
    <row r="17923" spans="31:31" ht="15.75" x14ac:dyDescent="0.3">
      <c r="AE17923" s="71"/>
    </row>
    <row r="17924" spans="31:31" ht="15.75" x14ac:dyDescent="0.3">
      <c r="AE17924" s="71"/>
    </row>
    <row r="17925" spans="31:31" ht="15.75" x14ac:dyDescent="0.3">
      <c r="AE17925" s="71"/>
    </row>
    <row r="17926" spans="31:31" ht="15.75" x14ac:dyDescent="0.3">
      <c r="AE17926" s="71"/>
    </row>
    <row r="17927" spans="31:31" ht="15.75" x14ac:dyDescent="0.3">
      <c r="AE17927" s="71"/>
    </row>
    <row r="17928" spans="31:31" ht="15.75" x14ac:dyDescent="0.3">
      <c r="AE17928" s="71"/>
    </row>
    <row r="17929" spans="31:31" ht="15.75" x14ac:dyDescent="0.3">
      <c r="AE17929" s="71"/>
    </row>
    <row r="17930" spans="31:31" ht="15.75" x14ac:dyDescent="0.3">
      <c r="AE17930" s="71"/>
    </row>
    <row r="17931" spans="31:31" ht="15.75" x14ac:dyDescent="0.3">
      <c r="AE17931" s="71"/>
    </row>
    <row r="17932" spans="31:31" ht="15.75" x14ac:dyDescent="0.3">
      <c r="AE17932" s="71"/>
    </row>
    <row r="17933" spans="31:31" ht="15.75" x14ac:dyDescent="0.3">
      <c r="AE17933" s="71"/>
    </row>
    <row r="17934" spans="31:31" ht="15.75" x14ac:dyDescent="0.3">
      <c r="AE17934" s="71"/>
    </row>
    <row r="17935" spans="31:31" ht="15.75" x14ac:dyDescent="0.3">
      <c r="AE17935" s="71"/>
    </row>
    <row r="17936" spans="31:31" ht="15.75" x14ac:dyDescent="0.3">
      <c r="AE17936" s="71"/>
    </row>
    <row r="17937" spans="31:31" ht="15.75" x14ac:dyDescent="0.3">
      <c r="AE17937" s="71"/>
    </row>
    <row r="17938" spans="31:31" ht="15.75" x14ac:dyDescent="0.3">
      <c r="AE17938" s="71"/>
    </row>
    <row r="17939" spans="31:31" ht="15.75" x14ac:dyDescent="0.3">
      <c r="AE17939" s="71"/>
    </row>
    <row r="17940" spans="31:31" ht="15.75" x14ac:dyDescent="0.3">
      <c r="AE17940" s="71"/>
    </row>
    <row r="17941" spans="31:31" ht="15.75" x14ac:dyDescent="0.3">
      <c r="AE17941" s="71"/>
    </row>
    <row r="17942" spans="31:31" ht="15.75" x14ac:dyDescent="0.3">
      <c r="AE17942" s="71"/>
    </row>
    <row r="17943" spans="31:31" ht="15.75" x14ac:dyDescent="0.3">
      <c r="AE17943" s="71"/>
    </row>
    <row r="17944" spans="31:31" ht="15.75" x14ac:dyDescent="0.3">
      <c r="AE17944" s="71"/>
    </row>
    <row r="17945" spans="31:31" ht="15.75" x14ac:dyDescent="0.3">
      <c r="AE17945" s="71"/>
    </row>
    <row r="17946" spans="31:31" ht="15.75" x14ac:dyDescent="0.3">
      <c r="AE17946" s="71"/>
    </row>
    <row r="17947" spans="31:31" ht="15.75" x14ac:dyDescent="0.3">
      <c r="AE17947" s="71"/>
    </row>
    <row r="17948" spans="31:31" ht="15.75" x14ac:dyDescent="0.3">
      <c r="AE17948" s="71"/>
    </row>
    <row r="17949" spans="31:31" ht="15.75" x14ac:dyDescent="0.3">
      <c r="AE17949" s="71"/>
    </row>
    <row r="17950" spans="31:31" ht="15.75" x14ac:dyDescent="0.3">
      <c r="AE17950" s="71"/>
    </row>
    <row r="17951" spans="31:31" ht="15.75" x14ac:dyDescent="0.3">
      <c r="AE17951" s="71"/>
    </row>
    <row r="17952" spans="31:31" ht="15.75" x14ac:dyDescent="0.3">
      <c r="AE17952" s="71"/>
    </row>
    <row r="17953" spans="31:31" ht="15.75" x14ac:dyDescent="0.3">
      <c r="AE17953" s="71"/>
    </row>
    <row r="17954" spans="31:31" ht="15.75" x14ac:dyDescent="0.3">
      <c r="AE17954" s="71"/>
    </row>
    <row r="17955" spans="31:31" ht="15.75" x14ac:dyDescent="0.3">
      <c r="AE17955" s="71"/>
    </row>
    <row r="17956" spans="31:31" ht="15.75" x14ac:dyDescent="0.3">
      <c r="AE17956" s="71"/>
    </row>
    <row r="17957" spans="31:31" ht="15.75" x14ac:dyDescent="0.3">
      <c r="AE17957" s="71"/>
    </row>
    <row r="17958" spans="31:31" ht="15.75" x14ac:dyDescent="0.3">
      <c r="AE17958" s="71"/>
    </row>
    <row r="17959" spans="31:31" ht="15.75" x14ac:dyDescent="0.3">
      <c r="AE17959" s="71"/>
    </row>
    <row r="17960" spans="31:31" ht="15.75" x14ac:dyDescent="0.3">
      <c r="AE17960" s="71"/>
    </row>
    <row r="17961" spans="31:31" ht="15.75" x14ac:dyDescent="0.3">
      <c r="AE17961" s="71"/>
    </row>
    <row r="17962" spans="31:31" ht="15.75" x14ac:dyDescent="0.3">
      <c r="AE17962" s="71"/>
    </row>
    <row r="17963" spans="31:31" ht="15.75" x14ac:dyDescent="0.3">
      <c r="AE17963" s="71"/>
    </row>
    <row r="17964" spans="31:31" ht="15.75" x14ac:dyDescent="0.3">
      <c r="AE17964" s="71"/>
    </row>
    <row r="17965" spans="31:31" ht="15.75" x14ac:dyDescent="0.3">
      <c r="AE17965" s="71"/>
    </row>
    <row r="17966" spans="31:31" ht="15.75" x14ac:dyDescent="0.3">
      <c r="AE17966" s="71"/>
    </row>
    <row r="17967" spans="31:31" ht="15.75" x14ac:dyDescent="0.3">
      <c r="AE17967" s="71"/>
    </row>
    <row r="17968" spans="31:31" ht="15.75" x14ac:dyDescent="0.3">
      <c r="AE17968" s="71"/>
    </row>
    <row r="17969" spans="31:31" ht="15.75" x14ac:dyDescent="0.3">
      <c r="AE17969" s="71"/>
    </row>
    <row r="17970" spans="31:31" ht="15.75" x14ac:dyDescent="0.3">
      <c r="AE17970" s="71"/>
    </row>
    <row r="17971" spans="31:31" ht="15.75" x14ac:dyDescent="0.3">
      <c r="AE17971" s="71"/>
    </row>
    <row r="17972" spans="31:31" ht="15.75" x14ac:dyDescent="0.3">
      <c r="AE17972" s="71"/>
    </row>
    <row r="17973" spans="31:31" ht="15.75" x14ac:dyDescent="0.3">
      <c r="AE17973" s="71"/>
    </row>
    <row r="17974" spans="31:31" ht="15.75" x14ac:dyDescent="0.3">
      <c r="AE17974" s="71"/>
    </row>
    <row r="17975" spans="31:31" ht="15.75" x14ac:dyDescent="0.3">
      <c r="AE17975" s="71"/>
    </row>
    <row r="17976" spans="31:31" ht="15.75" x14ac:dyDescent="0.3">
      <c r="AE17976" s="71"/>
    </row>
    <row r="17977" spans="31:31" ht="15.75" x14ac:dyDescent="0.3">
      <c r="AE17977" s="71"/>
    </row>
    <row r="17978" spans="31:31" ht="15.75" x14ac:dyDescent="0.3">
      <c r="AE17978" s="71"/>
    </row>
    <row r="17979" spans="31:31" ht="15.75" x14ac:dyDescent="0.3">
      <c r="AE17979" s="71"/>
    </row>
    <row r="17980" spans="31:31" ht="15.75" x14ac:dyDescent="0.3">
      <c r="AE17980" s="71"/>
    </row>
    <row r="17981" spans="31:31" ht="15.75" x14ac:dyDescent="0.3">
      <c r="AE17981" s="71"/>
    </row>
    <row r="17982" spans="31:31" ht="15.75" x14ac:dyDescent="0.3">
      <c r="AE17982" s="71"/>
    </row>
    <row r="17983" spans="31:31" ht="15.75" x14ac:dyDescent="0.3">
      <c r="AE17983" s="71"/>
    </row>
    <row r="17984" spans="31:31" ht="15.75" x14ac:dyDescent="0.3">
      <c r="AE17984" s="71"/>
    </row>
    <row r="17985" spans="31:31" ht="15.75" x14ac:dyDescent="0.3">
      <c r="AE17985" s="71"/>
    </row>
    <row r="17986" spans="31:31" ht="15.75" x14ac:dyDescent="0.3">
      <c r="AE17986" s="71"/>
    </row>
    <row r="17987" spans="31:31" ht="15.75" x14ac:dyDescent="0.3">
      <c r="AE17987" s="71"/>
    </row>
    <row r="17988" spans="31:31" ht="15.75" x14ac:dyDescent="0.3">
      <c r="AE17988" s="71"/>
    </row>
    <row r="17989" spans="31:31" ht="15.75" x14ac:dyDescent="0.3">
      <c r="AE17989" s="71"/>
    </row>
    <row r="17990" spans="31:31" ht="15.75" x14ac:dyDescent="0.3">
      <c r="AE17990" s="71"/>
    </row>
    <row r="17991" spans="31:31" ht="15.75" x14ac:dyDescent="0.3">
      <c r="AE17991" s="71"/>
    </row>
    <row r="17992" spans="31:31" ht="15.75" x14ac:dyDescent="0.3">
      <c r="AE17992" s="71"/>
    </row>
    <row r="17993" spans="31:31" ht="15.75" x14ac:dyDescent="0.3">
      <c r="AE17993" s="71"/>
    </row>
    <row r="17994" spans="31:31" ht="15.75" x14ac:dyDescent="0.3">
      <c r="AE17994" s="71"/>
    </row>
    <row r="17995" spans="31:31" ht="15.75" x14ac:dyDescent="0.3">
      <c r="AE17995" s="71"/>
    </row>
    <row r="17996" spans="31:31" ht="15.75" x14ac:dyDescent="0.3">
      <c r="AE17996" s="71"/>
    </row>
    <row r="17997" spans="31:31" ht="15.75" x14ac:dyDescent="0.3">
      <c r="AE17997" s="71"/>
    </row>
    <row r="17998" spans="31:31" ht="15.75" x14ac:dyDescent="0.3">
      <c r="AE17998" s="71"/>
    </row>
    <row r="17999" spans="31:31" ht="15.75" x14ac:dyDescent="0.3">
      <c r="AE17999" s="71"/>
    </row>
    <row r="18000" spans="31:31" ht="15.75" x14ac:dyDescent="0.3">
      <c r="AE18000" s="71"/>
    </row>
    <row r="18001" spans="31:31" ht="15.75" x14ac:dyDescent="0.3">
      <c r="AE18001" s="71"/>
    </row>
    <row r="18002" spans="31:31" ht="15.75" x14ac:dyDescent="0.3">
      <c r="AE18002" s="71"/>
    </row>
    <row r="18003" spans="31:31" ht="15.75" x14ac:dyDescent="0.3">
      <c r="AE18003" s="71"/>
    </row>
    <row r="18004" spans="31:31" ht="15.75" x14ac:dyDescent="0.3">
      <c r="AE18004" s="71"/>
    </row>
    <row r="18005" spans="31:31" ht="15.75" x14ac:dyDescent="0.3">
      <c r="AE18005" s="71"/>
    </row>
    <row r="18006" spans="31:31" ht="15.75" x14ac:dyDescent="0.3">
      <c r="AE18006" s="71"/>
    </row>
    <row r="18007" spans="31:31" ht="15.75" x14ac:dyDescent="0.3">
      <c r="AE18007" s="71"/>
    </row>
    <row r="18008" spans="31:31" ht="15.75" x14ac:dyDescent="0.3">
      <c r="AE18008" s="71"/>
    </row>
    <row r="18009" spans="31:31" ht="15.75" x14ac:dyDescent="0.3">
      <c r="AE18009" s="71"/>
    </row>
    <row r="18010" spans="31:31" ht="15.75" x14ac:dyDescent="0.3">
      <c r="AE18010" s="71"/>
    </row>
    <row r="18011" spans="31:31" ht="15.75" x14ac:dyDescent="0.3">
      <c r="AE18011" s="71"/>
    </row>
    <row r="18012" spans="31:31" ht="15.75" x14ac:dyDescent="0.3">
      <c r="AE18012" s="71"/>
    </row>
    <row r="18013" spans="31:31" ht="15.75" x14ac:dyDescent="0.3">
      <c r="AE18013" s="71"/>
    </row>
    <row r="18014" spans="31:31" ht="15.75" x14ac:dyDescent="0.3">
      <c r="AE18014" s="71"/>
    </row>
    <row r="18015" spans="31:31" ht="15.75" x14ac:dyDescent="0.3">
      <c r="AE18015" s="71"/>
    </row>
    <row r="18016" spans="31:31" ht="15.75" x14ac:dyDescent="0.3">
      <c r="AE18016" s="71"/>
    </row>
    <row r="18017" spans="31:31" ht="15.75" x14ac:dyDescent="0.3">
      <c r="AE18017" s="71"/>
    </row>
    <row r="18018" spans="31:31" ht="15.75" x14ac:dyDescent="0.3">
      <c r="AE18018" s="71"/>
    </row>
    <row r="18019" spans="31:31" ht="15.75" x14ac:dyDescent="0.3">
      <c r="AE18019" s="71"/>
    </row>
    <row r="18020" spans="31:31" ht="15.75" x14ac:dyDescent="0.3">
      <c r="AE18020" s="71"/>
    </row>
    <row r="18021" spans="31:31" ht="15.75" x14ac:dyDescent="0.3">
      <c r="AE18021" s="71"/>
    </row>
    <row r="18022" spans="31:31" ht="15.75" x14ac:dyDescent="0.3">
      <c r="AE18022" s="71"/>
    </row>
    <row r="18023" spans="31:31" ht="15.75" x14ac:dyDescent="0.3">
      <c r="AE18023" s="71"/>
    </row>
    <row r="18024" spans="31:31" ht="15.75" x14ac:dyDescent="0.3">
      <c r="AE18024" s="71"/>
    </row>
    <row r="18025" spans="31:31" ht="15.75" x14ac:dyDescent="0.3">
      <c r="AE18025" s="71"/>
    </row>
    <row r="18026" spans="31:31" ht="15.75" x14ac:dyDescent="0.3">
      <c r="AE18026" s="71"/>
    </row>
    <row r="18027" spans="31:31" ht="15.75" x14ac:dyDescent="0.3">
      <c r="AE18027" s="71"/>
    </row>
    <row r="18028" spans="31:31" ht="15.75" x14ac:dyDescent="0.3">
      <c r="AE18028" s="71"/>
    </row>
    <row r="18029" spans="31:31" ht="15.75" x14ac:dyDescent="0.3">
      <c r="AE18029" s="71"/>
    </row>
    <row r="18030" spans="31:31" ht="15.75" x14ac:dyDescent="0.3">
      <c r="AE18030" s="71"/>
    </row>
    <row r="18031" spans="31:31" ht="15.75" x14ac:dyDescent="0.3">
      <c r="AE18031" s="71"/>
    </row>
    <row r="18032" spans="31:31" ht="15.75" x14ac:dyDescent="0.3">
      <c r="AE18032" s="71"/>
    </row>
    <row r="18033" spans="31:31" ht="15.75" x14ac:dyDescent="0.3">
      <c r="AE18033" s="71"/>
    </row>
    <row r="18034" spans="31:31" ht="15.75" x14ac:dyDescent="0.3">
      <c r="AE18034" s="71"/>
    </row>
    <row r="18035" spans="31:31" ht="15.75" x14ac:dyDescent="0.3">
      <c r="AE18035" s="71"/>
    </row>
    <row r="18036" spans="31:31" ht="15.75" x14ac:dyDescent="0.3">
      <c r="AE18036" s="71"/>
    </row>
    <row r="18037" spans="31:31" ht="15.75" x14ac:dyDescent="0.3">
      <c r="AE18037" s="71"/>
    </row>
    <row r="18038" spans="31:31" ht="15.75" x14ac:dyDescent="0.3">
      <c r="AE18038" s="71"/>
    </row>
    <row r="18039" spans="31:31" ht="15.75" x14ac:dyDescent="0.3">
      <c r="AE18039" s="71"/>
    </row>
    <row r="18040" spans="31:31" ht="15.75" x14ac:dyDescent="0.3">
      <c r="AE18040" s="71"/>
    </row>
    <row r="18041" spans="31:31" ht="15.75" x14ac:dyDescent="0.3">
      <c r="AE18041" s="71"/>
    </row>
    <row r="18042" spans="31:31" ht="15.75" x14ac:dyDescent="0.3">
      <c r="AE18042" s="71"/>
    </row>
    <row r="18043" spans="31:31" ht="15.75" x14ac:dyDescent="0.3">
      <c r="AE18043" s="71"/>
    </row>
    <row r="18044" spans="31:31" ht="15.75" x14ac:dyDescent="0.3">
      <c r="AE18044" s="71"/>
    </row>
    <row r="18045" spans="31:31" ht="15.75" x14ac:dyDescent="0.3">
      <c r="AE18045" s="71"/>
    </row>
    <row r="18046" spans="31:31" ht="15.75" x14ac:dyDescent="0.3">
      <c r="AE18046" s="71"/>
    </row>
    <row r="18047" spans="31:31" ht="15.75" x14ac:dyDescent="0.3">
      <c r="AE18047" s="71"/>
    </row>
    <row r="18048" spans="31:31" ht="15.75" x14ac:dyDescent="0.3">
      <c r="AE18048" s="71"/>
    </row>
    <row r="18049" spans="31:31" ht="15.75" x14ac:dyDescent="0.3">
      <c r="AE18049" s="71"/>
    </row>
    <row r="18050" spans="31:31" ht="15.75" x14ac:dyDescent="0.3">
      <c r="AE18050" s="71"/>
    </row>
    <row r="18051" spans="31:31" ht="15.75" x14ac:dyDescent="0.3">
      <c r="AE18051" s="71"/>
    </row>
    <row r="18052" spans="31:31" ht="15.75" x14ac:dyDescent="0.3">
      <c r="AE18052" s="71"/>
    </row>
    <row r="18053" spans="31:31" ht="15.75" x14ac:dyDescent="0.3">
      <c r="AE18053" s="71"/>
    </row>
    <row r="18054" spans="31:31" ht="15.75" x14ac:dyDescent="0.3">
      <c r="AE18054" s="71"/>
    </row>
    <row r="18055" spans="31:31" ht="15.75" x14ac:dyDescent="0.3">
      <c r="AE18055" s="71"/>
    </row>
    <row r="18056" spans="31:31" ht="15.75" x14ac:dyDescent="0.3">
      <c r="AE18056" s="71"/>
    </row>
    <row r="18057" spans="31:31" ht="15.75" x14ac:dyDescent="0.3">
      <c r="AE18057" s="71"/>
    </row>
    <row r="18058" spans="31:31" ht="15.75" x14ac:dyDescent="0.3">
      <c r="AE18058" s="71"/>
    </row>
    <row r="18059" spans="31:31" ht="15.75" x14ac:dyDescent="0.3">
      <c r="AE18059" s="71"/>
    </row>
    <row r="18060" spans="31:31" ht="15.75" x14ac:dyDescent="0.3">
      <c r="AE18060" s="71"/>
    </row>
    <row r="18061" spans="31:31" ht="15.75" x14ac:dyDescent="0.3">
      <c r="AE18061" s="71"/>
    </row>
    <row r="18062" spans="31:31" ht="15.75" x14ac:dyDescent="0.3">
      <c r="AE18062" s="71"/>
    </row>
    <row r="18063" spans="31:31" ht="15.75" x14ac:dyDescent="0.3">
      <c r="AE18063" s="71"/>
    </row>
    <row r="18064" spans="31:31" ht="15.75" x14ac:dyDescent="0.3">
      <c r="AE18064" s="71"/>
    </row>
    <row r="18065" spans="31:31" ht="15.75" x14ac:dyDescent="0.3">
      <c r="AE18065" s="71"/>
    </row>
    <row r="18066" spans="31:31" ht="15.75" x14ac:dyDescent="0.3">
      <c r="AE18066" s="71"/>
    </row>
    <row r="18067" spans="31:31" ht="15.75" x14ac:dyDescent="0.3">
      <c r="AE18067" s="71"/>
    </row>
    <row r="18068" spans="31:31" ht="15.75" x14ac:dyDescent="0.3">
      <c r="AE18068" s="71"/>
    </row>
    <row r="18069" spans="31:31" ht="15.75" x14ac:dyDescent="0.3">
      <c r="AE18069" s="71"/>
    </row>
    <row r="18070" spans="31:31" ht="15.75" x14ac:dyDescent="0.3">
      <c r="AE18070" s="71"/>
    </row>
    <row r="18071" spans="31:31" ht="15.75" x14ac:dyDescent="0.3">
      <c r="AE18071" s="71"/>
    </row>
    <row r="18072" spans="31:31" ht="15.75" x14ac:dyDescent="0.3">
      <c r="AE18072" s="71"/>
    </row>
    <row r="18073" spans="31:31" ht="15.75" x14ac:dyDescent="0.3">
      <c r="AE18073" s="71"/>
    </row>
    <row r="18074" spans="31:31" ht="15.75" x14ac:dyDescent="0.3">
      <c r="AE18074" s="71"/>
    </row>
    <row r="18075" spans="31:31" ht="15.75" x14ac:dyDescent="0.3">
      <c r="AE18075" s="71"/>
    </row>
    <row r="18076" spans="31:31" ht="15.75" x14ac:dyDescent="0.3">
      <c r="AE18076" s="71"/>
    </row>
    <row r="18077" spans="31:31" ht="15.75" x14ac:dyDescent="0.3">
      <c r="AE18077" s="71"/>
    </row>
    <row r="18078" spans="31:31" ht="15.75" x14ac:dyDescent="0.3">
      <c r="AE18078" s="71"/>
    </row>
    <row r="18079" spans="31:31" ht="15.75" x14ac:dyDescent="0.3">
      <c r="AE18079" s="71"/>
    </row>
    <row r="18080" spans="31:31" ht="15.75" x14ac:dyDescent="0.3">
      <c r="AE18080" s="71"/>
    </row>
    <row r="18081" spans="31:31" ht="15.75" x14ac:dyDescent="0.3">
      <c r="AE18081" s="71"/>
    </row>
    <row r="18082" spans="31:31" ht="15.75" x14ac:dyDescent="0.3">
      <c r="AE18082" s="71"/>
    </row>
    <row r="18083" spans="31:31" ht="15.75" x14ac:dyDescent="0.3">
      <c r="AE18083" s="71"/>
    </row>
    <row r="18084" spans="31:31" ht="15.75" x14ac:dyDescent="0.3">
      <c r="AE18084" s="71"/>
    </row>
    <row r="18085" spans="31:31" ht="15.75" x14ac:dyDescent="0.3">
      <c r="AE18085" s="71"/>
    </row>
    <row r="18086" spans="31:31" ht="15.75" x14ac:dyDescent="0.3">
      <c r="AE18086" s="71"/>
    </row>
    <row r="18087" spans="31:31" ht="15.75" x14ac:dyDescent="0.3">
      <c r="AE18087" s="71"/>
    </row>
    <row r="18088" spans="31:31" ht="15.75" x14ac:dyDescent="0.3">
      <c r="AE18088" s="71"/>
    </row>
    <row r="18089" spans="31:31" ht="15.75" x14ac:dyDescent="0.3">
      <c r="AE18089" s="71"/>
    </row>
    <row r="18090" spans="31:31" ht="15.75" x14ac:dyDescent="0.3">
      <c r="AE18090" s="71"/>
    </row>
    <row r="18091" spans="31:31" ht="15.75" x14ac:dyDescent="0.3">
      <c r="AE18091" s="71"/>
    </row>
    <row r="18092" spans="31:31" ht="15.75" x14ac:dyDescent="0.3">
      <c r="AE18092" s="71"/>
    </row>
    <row r="18093" spans="31:31" ht="15.75" x14ac:dyDescent="0.3">
      <c r="AE18093" s="71"/>
    </row>
    <row r="18094" spans="31:31" ht="15.75" x14ac:dyDescent="0.3">
      <c r="AE18094" s="71"/>
    </row>
    <row r="18095" spans="31:31" ht="15.75" x14ac:dyDescent="0.3">
      <c r="AE18095" s="71"/>
    </row>
    <row r="18096" spans="31:31" ht="15.75" x14ac:dyDescent="0.3">
      <c r="AE18096" s="71"/>
    </row>
    <row r="18097" spans="31:31" ht="15.75" x14ac:dyDescent="0.3">
      <c r="AE18097" s="71"/>
    </row>
    <row r="18098" spans="31:31" ht="15.75" x14ac:dyDescent="0.3">
      <c r="AE18098" s="71"/>
    </row>
    <row r="18099" spans="31:31" ht="15.75" x14ac:dyDescent="0.3">
      <c r="AE18099" s="71"/>
    </row>
    <row r="18100" spans="31:31" ht="15.75" x14ac:dyDescent="0.3">
      <c r="AE18100" s="71"/>
    </row>
    <row r="18101" spans="31:31" ht="15.75" x14ac:dyDescent="0.3">
      <c r="AE18101" s="71"/>
    </row>
    <row r="18102" spans="31:31" ht="15.75" x14ac:dyDescent="0.3">
      <c r="AE18102" s="71"/>
    </row>
    <row r="18103" spans="31:31" ht="15.75" x14ac:dyDescent="0.3">
      <c r="AE18103" s="71"/>
    </row>
    <row r="18104" spans="31:31" ht="15.75" x14ac:dyDescent="0.3">
      <c r="AE18104" s="71"/>
    </row>
    <row r="18105" spans="31:31" ht="15.75" x14ac:dyDescent="0.3">
      <c r="AE18105" s="71"/>
    </row>
    <row r="18106" spans="31:31" ht="15.75" x14ac:dyDescent="0.3">
      <c r="AE18106" s="71"/>
    </row>
    <row r="18107" spans="31:31" ht="15.75" x14ac:dyDescent="0.3">
      <c r="AE18107" s="71"/>
    </row>
    <row r="18108" spans="31:31" ht="15.75" x14ac:dyDescent="0.3">
      <c r="AE18108" s="71"/>
    </row>
    <row r="18109" spans="31:31" ht="15.75" x14ac:dyDescent="0.3">
      <c r="AE18109" s="71"/>
    </row>
    <row r="18110" spans="31:31" ht="15.75" x14ac:dyDescent="0.3">
      <c r="AE18110" s="71"/>
    </row>
    <row r="18111" spans="31:31" ht="15.75" x14ac:dyDescent="0.3">
      <c r="AE18111" s="71"/>
    </row>
    <row r="18112" spans="31:31" ht="15.75" x14ac:dyDescent="0.3">
      <c r="AE18112" s="71"/>
    </row>
    <row r="18113" spans="31:31" ht="15.75" x14ac:dyDescent="0.3">
      <c r="AE18113" s="71"/>
    </row>
    <row r="18114" spans="31:31" ht="15.75" x14ac:dyDescent="0.3">
      <c r="AE18114" s="71"/>
    </row>
    <row r="18115" spans="31:31" ht="15.75" x14ac:dyDescent="0.3">
      <c r="AE18115" s="71"/>
    </row>
    <row r="18116" spans="31:31" ht="15.75" x14ac:dyDescent="0.3">
      <c r="AE18116" s="71"/>
    </row>
    <row r="18117" spans="31:31" ht="15.75" x14ac:dyDescent="0.3">
      <c r="AE18117" s="71"/>
    </row>
    <row r="18118" spans="31:31" ht="15.75" x14ac:dyDescent="0.3">
      <c r="AE18118" s="71"/>
    </row>
    <row r="18119" spans="31:31" ht="15.75" x14ac:dyDescent="0.3">
      <c r="AE18119" s="71"/>
    </row>
    <row r="18120" spans="31:31" ht="15.75" x14ac:dyDescent="0.3">
      <c r="AE18120" s="71"/>
    </row>
    <row r="18121" spans="31:31" ht="15.75" x14ac:dyDescent="0.3">
      <c r="AE18121" s="71"/>
    </row>
    <row r="18122" spans="31:31" ht="15.75" x14ac:dyDescent="0.3">
      <c r="AE18122" s="71"/>
    </row>
    <row r="18123" spans="31:31" ht="15.75" x14ac:dyDescent="0.3">
      <c r="AE18123" s="71"/>
    </row>
    <row r="18124" spans="31:31" ht="15.75" x14ac:dyDescent="0.3">
      <c r="AE18124" s="71"/>
    </row>
    <row r="18125" spans="31:31" ht="15.75" x14ac:dyDescent="0.3">
      <c r="AE18125" s="71"/>
    </row>
    <row r="18126" spans="31:31" ht="15.75" x14ac:dyDescent="0.3">
      <c r="AE18126" s="71"/>
    </row>
    <row r="18127" spans="31:31" ht="15.75" x14ac:dyDescent="0.3">
      <c r="AE18127" s="71"/>
    </row>
    <row r="18128" spans="31:31" ht="15.75" x14ac:dyDescent="0.3">
      <c r="AE18128" s="71"/>
    </row>
    <row r="18129" spans="31:31" ht="15.75" x14ac:dyDescent="0.3">
      <c r="AE18129" s="71"/>
    </row>
    <row r="18130" spans="31:31" ht="15.75" x14ac:dyDescent="0.3">
      <c r="AE18130" s="71"/>
    </row>
    <row r="18131" spans="31:31" ht="15.75" x14ac:dyDescent="0.3">
      <c r="AE18131" s="71"/>
    </row>
    <row r="18132" spans="31:31" ht="15.75" x14ac:dyDescent="0.3">
      <c r="AE18132" s="71"/>
    </row>
    <row r="18133" spans="31:31" ht="15.75" x14ac:dyDescent="0.3">
      <c r="AE18133" s="71"/>
    </row>
    <row r="18134" spans="31:31" ht="15.75" x14ac:dyDescent="0.3">
      <c r="AE18134" s="71"/>
    </row>
    <row r="18135" spans="31:31" ht="15.75" x14ac:dyDescent="0.3">
      <c r="AE18135" s="71"/>
    </row>
    <row r="18136" spans="31:31" ht="15.75" x14ac:dyDescent="0.3">
      <c r="AE18136" s="71"/>
    </row>
    <row r="18137" spans="31:31" ht="15.75" x14ac:dyDescent="0.3">
      <c r="AE18137" s="71"/>
    </row>
    <row r="18138" spans="31:31" ht="15.75" x14ac:dyDescent="0.3">
      <c r="AE18138" s="71"/>
    </row>
    <row r="18139" spans="31:31" ht="15.75" x14ac:dyDescent="0.3">
      <c r="AE18139" s="71"/>
    </row>
    <row r="18140" spans="31:31" ht="15.75" x14ac:dyDescent="0.3">
      <c r="AE18140" s="71"/>
    </row>
    <row r="18141" spans="31:31" ht="15.75" x14ac:dyDescent="0.3">
      <c r="AE18141" s="71"/>
    </row>
    <row r="18142" spans="31:31" ht="15.75" x14ac:dyDescent="0.3">
      <c r="AE18142" s="71"/>
    </row>
    <row r="18143" spans="31:31" ht="15.75" x14ac:dyDescent="0.3">
      <c r="AE18143" s="71"/>
    </row>
    <row r="18144" spans="31:31" ht="15.75" x14ac:dyDescent="0.3">
      <c r="AE18144" s="71"/>
    </row>
    <row r="18145" spans="31:31" ht="15.75" x14ac:dyDescent="0.3">
      <c r="AE18145" s="71"/>
    </row>
    <row r="18146" spans="31:31" ht="15.75" x14ac:dyDescent="0.3">
      <c r="AE18146" s="71"/>
    </row>
    <row r="18147" spans="31:31" ht="15.75" x14ac:dyDescent="0.3">
      <c r="AE18147" s="71"/>
    </row>
    <row r="18148" spans="31:31" ht="15.75" x14ac:dyDescent="0.3">
      <c r="AE18148" s="71"/>
    </row>
    <row r="18149" spans="31:31" ht="15.75" x14ac:dyDescent="0.3">
      <c r="AE18149" s="71"/>
    </row>
    <row r="18150" spans="31:31" ht="15.75" x14ac:dyDescent="0.3">
      <c r="AE18150" s="71"/>
    </row>
    <row r="18151" spans="31:31" ht="15.75" x14ac:dyDescent="0.3">
      <c r="AE18151" s="71"/>
    </row>
    <row r="18152" spans="31:31" ht="15.75" x14ac:dyDescent="0.3">
      <c r="AE18152" s="71"/>
    </row>
    <row r="18153" spans="31:31" ht="15.75" x14ac:dyDescent="0.3">
      <c r="AE18153" s="71"/>
    </row>
    <row r="18154" spans="31:31" ht="15.75" x14ac:dyDescent="0.3">
      <c r="AE18154" s="71"/>
    </row>
    <row r="18155" spans="31:31" ht="15.75" x14ac:dyDescent="0.3">
      <c r="AE18155" s="71"/>
    </row>
    <row r="18156" spans="31:31" ht="15.75" x14ac:dyDescent="0.3">
      <c r="AE18156" s="71"/>
    </row>
    <row r="18157" spans="31:31" ht="15.75" x14ac:dyDescent="0.3">
      <c r="AE18157" s="71"/>
    </row>
    <row r="18158" spans="31:31" ht="15.75" x14ac:dyDescent="0.3">
      <c r="AE18158" s="71"/>
    </row>
    <row r="18159" spans="31:31" ht="15.75" x14ac:dyDescent="0.3">
      <c r="AE18159" s="71"/>
    </row>
    <row r="18160" spans="31:31" ht="15.75" x14ac:dyDescent="0.3">
      <c r="AE18160" s="71"/>
    </row>
    <row r="18161" spans="31:31" ht="15.75" x14ac:dyDescent="0.3">
      <c r="AE18161" s="71"/>
    </row>
    <row r="18162" spans="31:31" ht="15.75" x14ac:dyDescent="0.3">
      <c r="AE18162" s="71"/>
    </row>
    <row r="18163" spans="31:31" ht="15.75" x14ac:dyDescent="0.3">
      <c r="AE18163" s="71"/>
    </row>
    <row r="18164" spans="31:31" ht="15.75" x14ac:dyDescent="0.3">
      <c r="AE18164" s="71"/>
    </row>
    <row r="18165" spans="31:31" ht="15.75" x14ac:dyDescent="0.3">
      <c r="AE18165" s="71"/>
    </row>
    <row r="18166" spans="31:31" ht="15.75" x14ac:dyDescent="0.3">
      <c r="AE18166" s="71"/>
    </row>
    <row r="18167" spans="31:31" ht="15.75" x14ac:dyDescent="0.3">
      <c r="AE18167" s="71"/>
    </row>
    <row r="18168" spans="31:31" ht="15.75" x14ac:dyDescent="0.3">
      <c r="AE18168" s="71"/>
    </row>
    <row r="18169" spans="31:31" ht="15.75" x14ac:dyDescent="0.3">
      <c r="AE18169" s="71"/>
    </row>
    <row r="18170" spans="31:31" ht="15.75" x14ac:dyDescent="0.3">
      <c r="AE18170" s="71"/>
    </row>
    <row r="18171" spans="31:31" ht="15.75" x14ac:dyDescent="0.3">
      <c r="AE18171" s="71"/>
    </row>
    <row r="18172" spans="31:31" ht="15.75" x14ac:dyDescent="0.3">
      <c r="AE18172" s="71"/>
    </row>
    <row r="18173" spans="31:31" ht="15.75" x14ac:dyDescent="0.3">
      <c r="AE18173" s="71"/>
    </row>
    <row r="18174" spans="31:31" ht="15.75" x14ac:dyDescent="0.3">
      <c r="AE18174" s="71"/>
    </row>
    <row r="18175" spans="31:31" ht="15.75" x14ac:dyDescent="0.3">
      <c r="AE18175" s="71"/>
    </row>
    <row r="18176" spans="31:31" ht="15.75" x14ac:dyDescent="0.3">
      <c r="AE18176" s="71"/>
    </row>
    <row r="18177" spans="31:31" ht="15.75" x14ac:dyDescent="0.3">
      <c r="AE18177" s="71"/>
    </row>
    <row r="18178" spans="31:31" ht="15.75" x14ac:dyDescent="0.3">
      <c r="AE18178" s="71"/>
    </row>
    <row r="18179" spans="31:31" ht="15.75" x14ac:dyDescent="0.3">
      <c r="AE18179" s="71"/>
    </row>
    <row r="18180" spans="31:31" ht="15.75" x14ac:dyDescent="0.3">
      <c r="AE18180" s="71"/>
    </row>
    <row r="18181" spans="31:31" ht="15.75" x14ac:dyDescent="0.3">
      <c r="AE18181" s="71"/>
    </row>
    <row r="18182" spans="31:31" ht="15.75" x14ac:dyDescent="0.3">
      <c r="AE18182" s="71"/>
    </row>
    <row r="18183" spans="31:31" ht="15.75" x14ac:dyDescent="0.3">
      <c r="AE18183" s="71"/>
    </row>
    <row r="18184" spans="31:31" ht="15.75" x14ac:dyDescent="0.3">
      <c r="AE18184" s="71"/>
    </row>
    <row r="18185" spans="31:31" ht="15.75" x14ac:dyDescent="0.3">
      <c r="AE18185" s="71"/>
    </row>
    <row r="18186" spans="31:31" ht="15.75" x14ac:dyDescent="0.3">
      <c r="AE18186" s="71"/>
    </row>
    <row r="18187" spans="31:31" ht="15.75" x14ac:dyDescent="0.3">
      <c r="AE18187" s="71"/>
    </row>
    <row r="18188" spans="31:31" ht="15.75" x14ac:dyDescent="0.3">
      <c r="AE18188" s="71"/>
    </row>
    <row r="18189" spans="31:31" ht="15.75" x14ac:dyDescent="0.3">
      <c r="AE18189" s="71"/>
    </row>
    <row r="18190" spans="31:31" ht="15.75" x14ac:dyDescent="0.3">
      <c r="AE18190" s="71"/>
    </row>
    <row r="18191" spans="31:31" ht="15.75" x14ac:dyDescent="0.3">
      <c r="AE18191" s="71"/>
    </row>
    <row r="18192" spans="31:31" ht="15.75" x14ac:dyDescent="0.3">
      <c r="AE18192" s="71"/>
    </row>
    <row r="18193" spans="31:31" ht="15.75" x14ac:dyDescent="0.3">
      <c r="AE18193" s="71"/>
    </row>
    <row r="18194" spans="31:31" ht="15.75" x14ac:dyDescent="0.3">
      <c r="AE18194" s="71"/>
    </row>
    <row r="18195" spans="31:31" ht="15.75" x14ac:dyDescent="0.3">
      <c r="AE18195" s="71"/>
    </row>
    <row r="18196" spans="31:31" ht="15.75" x14ac:dyDescent="0.3">
      <c r="AE18196" s="71"/>
    </row>
    <row r="18197" spans="31:31" ht="15.75" x14ac:dyDescent="0.3">
      <c r="AE18197" s="71"/>
    </row>
    <row r="18198" spans="31:31" ht="15.75" x14ac:dyDescent="0.3">
      <c r="AE18198" s="71"/>
    </row>
    <row r="18199" spans="31:31" ht="15.75" x14ac:dyDescent="0.3">
      <c r="AE18199" s="71"/>
    </row>
    <row r="18200" spans="31:31" ht="15.75" x14ac:dyDescent="0.3">
      <c r="AE18200" s="71"/>
    </row>
    <row r="18201" spans="31:31" ht="15.75" x14ac:dyDescent="0.3">
      <c r="AE18201" s="71"/>
    </row>
    <row r="18202" spans="31:31" ht="15.75" x14ac:dyDescent="0.3">
      <c r="AE18202" s="71"/>
    </row>
    <row r="18203" spans="31:31" ht="15.75" x14ac:dyDescent="0.3">
      <c r="AE18203" s="71"/>
    </row>
    <row r="18204" spans="31:31" ht="15.75" x14ac:dyDescent="0.3">
      <c r="AE18204" s="71"/>
    </row>
    <row r="18205" spans="31:31" ht="15.75" x14ac:dyDescent="0.3">
      <c r="AE18205" s="71"/>
    </row>
    <row r="18206" spans="31:31" ht="15.75" x14ac:dyDescent="0.3">
      <c r="AE18206" s="71"/>
    </row>
    <row r="18207" spans="31:31" ht="15.75" x14ac:dyDescent="0.3">
      <c r="AE18207" s="71"/>
    </row>
    <row r="18208" spans="31:31" ht="15.75" x14ac:dyDescent="0.3">
      <c r="AE18208" s="71"/>
    </row>
    <row r="18209" spans="31:31" ht="15.75" x14ac:dyDescent="0.3">
      <c r="AE18209" s="71"/>
    </row>
    <row r="18210" spans="31:31" ht="15.75" x14ac:dyDescent="0.3">
      <c r="AE18210" s="71"/>
    </row>
    <row r="18211" spans="31:31" ht="15.75" x14ac:dyDescent="0.3">
      <c r="AE18211" s="71"/>
    </row>
    <row r="18212" spans="31:31" ht="15.75" x14ac:dyDescent="0.3">
      <c r="AE18212" s="71"/>
    </row>
    <row r="18213" spans="31:31" ht="15.75" x14ac:dyDescent="0.3">
      <c r="AE18213" s="71"/>
    </row>
    <row r="18214" spans="31:31" ht="15.75" x14ac:dyDescent="0.3">
      <c r="AE18214" s="71"/>
    </row>
    <row r="18215" spans="31:31" ht="15.75" x14ac:dyDescent="0.3">
      <c r="AE18215" s="71"/>
    </row>
    <row r="18216" spans="31:31" ht="15.75" x14ac:dyDescent="0.3">
      <c r="AE18216" s="71"/>
    </row>
    <row r="18217" spans="31:31" ht="15.75" x14ac:dyDescent="0.3">
      <c r="AE18217" s="71"/>
    </row>
    <row r="18218" spans="31:31" ht="15.75" x14ac:dyDescent="0.3">
      <c r="AE18218" s="71"/>
    </row>
    <row r="18219" spans="31:31" ht="15.75" x14ac:dyDescent="0.3">
      <c r="AE18219" s="71"/>
    </row>
    <row r="18220" spans="31:31" ht="15.75" x14ac:dyDescent="0.3">
      <c r="AE18220" s="71"/>
    </row>
    <row r="18221" spans="31:31" ht="15.75" x14ac:dyDescent="0.3">
      <c r="AE18221" s="71"/>
    </row>
    <row r="18222" spans="31:31" ht="15.75" x14ac:dyDescent="0.3">
      <c r="AE18222" s="71"/>
    </row>
    <row r="18223" spans="31:31" ht="15.75" x14ac:dyDescent="0.3">
      <c r="AE18223" s="71"/>
    </row>
    <row r="18224" spans="31:31" ht="15.75" x14ac:dyDescent="0.3">
      <c r="AE18224" s="71"/>
    </row>
    <row r="18225" spans="31:31" ht="15.75" x14ac:dyDescent="0.3">
      <c r="AE18225" s="71"/>
    </row>
    <row r="18226" spans="31:31" ht="15.75" x14ac:dyDescent="0.3">
      <c r="AE18226" s="71"/>
    </row>
    <row r="18227" spans="31:31" ht="15.75" x14ac:dyDescent="0.3">
      <c r="AE18227" s="71"/>
    </row>
    <row r="18228" spans="31:31" ht="15.75" x14ac:dyDescent="0.3">
      <c r="AE18228" s="71"/>
    </row>
    <row r="18229" spans="31:31" ht="15.75" x14ac:dyDescent="0.3">
      <c r="AE18229" s="71"/>
    </row>
    <row r="18230" spans="31:31" ht="15.75" x14ac:dyDescent="0.3">
      <c r="AE18230" s="71"/>
    </row>
    <row r="18231" spans="31:31" ht="15.75" x14ac:dyDescent="0.3">
      <c r="AE18231" s="71"/>
    </row>
    <row r="18232" spans="31:31" ht="15.75" x14ac:dyDescent="0.3">
      <c r="AE18232" s="71"/>
    </row>
    <row r="18233" spans="31:31" ht="15.75" x14ac:dyDescent="0.3">
      <c r="AE18233" s="71"/>
    </row>
    <row r="18234" spans="31:31" ht="15.75" x14ac:dyDescent="0.3">
      <c r="AE18234" s="71"/>
    </row>
    <row r="18235" spans="31:31" ht="15.75" x14ac:dyDescent="0.3">
      <c r="AE18235" s="71"/>
    </row>
    <row r="18236" spans="31:31" ht="15.75" x14ac:dyDescent="0.3">
      <c r="AE18236" s="71"/>
    </row>
    <row r="18237" spans="31:31" ht="15.75" x14ac:dyDescent="0.3">
      <c r="AE18237" s="71"/>
    </row>
    <row r="18238" spans="31:31" ht="15.75" x14ac:dyDescent="0.3">
      <c r="AE18238" s="71"/>
    </row>
    <row r="18239" spans="31:31" ht="15.75" x14ac:dyDescent="0.3">
      <c r="AE18239" s="71"/>
    </row>
    <row r="18240" spans="31:31" ht="15.75" x14ac:dyDescent="0.3">
      <c r="AE18240" s="71"/>
    </row>
    <row r="18241" spans="31:31" ht="15.75" x14ac:dyDescent="0.3">
      <c r="AE18241" s="71"/>
    </row>
    <row r="18242" spans="31:31" ht="15.75" x14ac:dyDescent="0.3">
      <c r="AE18242" s="71"/>
    </row>
    <row r="18243" spans="31:31" ht="15.75" x14ac:dyDescent="0.3">
      <c r="AE18243" s="71"/>
    </row>
    <row r="18244" spans="31:31" ht="15.75" x14ac:dyDescent="0.3">
      <c r="AE18244" s="71"/>
    </row>
    <row r="18245" spans="31:31" ht="15.75" x14ac:dyDescent="0.3">
      <c r="AE18245" s="71"/>
    </row>
    <row r="18246" spans="31:31" ht="15.75" x14ac:dyDescent="0.3">
      <c r="AE18246" s="71"/>
    </row>
    <row r="18247" spans="31:31" ht="15.75" x14ac:dyDescent="0.3">
      <c r="AE18247" s="71"/>
    </row>
    <row r="18248" spans="31:31" ht="15.75" x14ac:dyDescent="0.3">
      <c r="AE18248" s="71"/>
    </row>
    <row r="18249" spans="31:31" ht="15.75" x14ac:dyDescent="0.3">
      <c r="AE18249" s="71"/>
    </row>
    <row r="18250" spans="31:31" ht="15.75" x14ac:dyDescent="0.3">
      <c r="AE18250" s="71"/>
    </row>
    <row r="18251" spans="31:31" ht="15.75" x14ac:dyDescent="0.3">
      <c r="AE18251" s="71"/>
    </row>
    <row r="18252" spans="31:31" ht="15.75" x14ac:dyDescent="0.3">
      <c r="AE18252" s="71"/>
    </row>
    <row r="18253" spans="31:31" ht="15.75" x14ac:dyDescent="0.3">
      <c r="AE18253" s="71"/>
    </row>
    <row r="18254" spans="31:31" ht="15.75" x14ac:dyDescent="0.3">
      <c r="AE18254" s="71"/>
    </row>
    <row r="18255" spans="31:31" ht="15.75" x14ac:dyDescent="0.3">
      <c r="AE18255" s="71"/>
    </row>
    <row r="18256" spans="31:31" ht="15.75" x14ac:dyDescent="0.3">
      <c r="AE18256" s="71"/>
    </row>
    <row r="18257" spans="31:31" ht="15.75" x14ac:dyDescent="0.3">
      <c r="AE18257" s="71"/>
    </row>
    <row r="18258" spans="31:31" ht="15.75" x14ac:dyDescent="0.3">
      <c r="AE18258" s="71"/>
    </row>
    <row r="18259" spans="31:31" ht="15.75" x14ac:dyDescent="0.3">
      <c r="AE18259" s="71"/>
    </row>
    <row r="18260" spans="31:31" ht="15.75" x14ac:dyDescent="0.3">
      <c r="AE18260" s="71"/>
    </row>
    <row r="18261" spans="31:31" ht="15.75" x14ac:dyDescent="0.3">
      <c r="AE18261" s="71"/>
    </row>
    <row r="18262" spans="31:31" ht="15.75" x14ac:dyDescent="0.3">
      <c r="AE18262" s="71"/>
    </row>
    <row r="18263" spans="31:31" ht="15.75" x14ac:dyDescent="0.3">
      <c r="AE18263" s="71"/>
    </row>
    <row r="18264" spans="31:31" ht="15.75" x14ac:dyDescent="0.3">
      <c r="AE18264" s="71"/>
    </row>
    <row r="18265" spans="31:31" ht="15.75" x14ac:dyDescent="0.3">
      <c r="AE18265" s="71"/>
    </row>
    <row r="18266" spans="31:31" ht="15.75" x14ac:dyDescent="0.3">
      <c r="AE18266" s="71"/>
    </row>
    <row r="18267" spans="31:31" ht="15.75" x14ac:dyDescent="0.3">
      <c r="AE18267" s="71"/>
    </row>
    <row r="18268" spans="31:31" ht="15.75" x14ac:dyDescent="0.3">
      <c r="AE18268" s="71"/>
    </row>
    <row r="18269" spans="31:31" ht="15.75" x14ac:dyDescent="0.3">
      <c r="AE18269" s="71"/>
    </row>
    <row r="18270" spans="31:31" ht="15.75" x14ac:dyDescent="0.3">
      <c r="AE18270" s="71"/>
    </row>
    <row r="18271" spans="31:31" ht="15.75" x14ac:dyDescent="0.3">
      <c r="AE18271" s="71"/>
    </row>
    <row r="18272" spans="31:31" ht="15.75" x14ac:dyDescent="0.3">
      <c r="AE18272" s="71"/>
    </row>
    <row r="18273" spans="31:31" ht="15.75" x14ac:dyDescent="0.3">
      <c r="AE18273" s="71"/>
    </row>
    <row r="18274" spans="31:31" ht="15.75" x14ac:dyDescent="0.3">
      <c r="AE18274" s="71"/>
    </row>
    <row r="18275" spans="31:31" ht="15.75" x14ac:dyDescent="0.3">
      <c r="AE18275" s="71"/>
    </row>
    <row r="18276" spans="31:31" ht="15.75" x14ac:dyDescent="0.3">
      <c r="AE18276" s="71"/>
    </row>
    <row r="18277" spans="31:31" ht="15.75" x14ac:dyDescent="0.3">
      <c r="AE18277" s="71"/>
    </row>
    <row r="18278" spans="31:31" ht="15.75" x14ac:dyDescent="0.3">
      <c r="AE18278" s="71"/>
    </row>
    <row r="18279" spans="31:31" ht="15.75" x14ac:dyDescent="0.3">
      <c r="AE18279" s="71"/>
    </row>
    <row r="18280" spans="31:31" ht="15.75" x14ac:dyDescent="0.3">
      <c r="AE18280" s="71"/>
    </row>
    <row r="18281" spans="31:31" ht="15.75" x14ac:dyDescent="0.3">
      <c r="AE18281" s="71"/>
    </row>
    <row r="18282" spans="31:31" ht="15.75" x14ac:dyDescent="0.3">
      <c r="AE18282" s="71"/>
    </row>
    <row r="18283" spans="31:31" ht="15.75" x14ac:dyDescent="0.3">
      <c r="AE18283" s="71"/>
    </row>
    <row r="18284" spans="31:31" ht="15.75" x14ac:dyDescent="0.3">
      <c r="AE18284" s="71"/>
    </row>
    <row r="18285" spans="31:31" ht="15.75" x14ac:dyDescent="0.3">
      <c r="AE18285" s="71"/>
    </row>
    <row r="18286" spans="31:31" ht="15.75" x14ac:dyDescent="0.3">
      <c r="AE18286" s="71"/>
    </row>
    <row r="18287" spans="31:31" ht="15.75" x14ac:dyDescent="0.3">
      <c r="AE18287" s="71"/>
    </row>
    <row r="18288" spans="31:31" ht="15.75" x14ac:dyDescent="0.3">
      <c r="AE18288" s="71"/>
    </row>
    <row r="18289" spans="31:31" ht="15.75" x14ac:dyDescent="0.3">
      <c r="AE18289" s="71"/>
    </row>
    <row r="18290" spans="31:31" ht="15.75" x14ac:dyDescent="0.3">
      <c r="AE18290" s="71"/>
    </row>
    <row r="18291" spans="31:31" ht="15.75" x14ac:dyDescent="0.3">
      <c r="AE18291" s="71"/>
    </row>
    <row r="18292" spans="31:31" ht="15.75" x14ac:dyDescent="0.3">
      <c r="AE18292" s="71"/>
    </row>
    <row r="18293" spans="31:31" ht="15.75" x14ac:dyDescent="0.3">
      <c r="AE18293" s="71"/>
    </row>
    <row r="18294" spans="31:31" ht="15.75" x14ac:dyDescent="0.3">
      <c r="AE18294" s="71"/>
    </row>
    <row r="18295" spans="31:31" ht="15.75" x14ac:dyDescent="0.3">
      <c r="AE18295" s="71"/>
    </row>
    <row r="18296" spans="31:31" ht="15.75" x14ac:dyDescent="0.3">
      <c r="AE18296" s="71"/>
    </row>
    <row r="18297" spans="31:31" ht="15.75" x14ac:dyDescent="0.3">
      <c r="AE18297" s="71"/>
    </row>
    <row r="18298" spans="31:31" ht="15.75" x14ac:dyDescent="0.3">
      <c r="AE18298" s="71"/>
    </row>
    <row r="18299" spans="31:31" ht="15.75" x14ac:dyDescent="0.3">
      <c r="AE18299" s="71"/>
    </row>
    <row r="18300" spans="31:31" ht="15.75" x14ac:dyDescent="0.3">
      <c r="AE18300" s="71"/>
    </row>
    <row r="18301" spans="31:31" ht="15.75" x14ac:dyDescent="0.3">
      <c r="AE18301" s="71"/>
    </row>
    <row r="18302" spans="31:31" ht="15.75" x14ac:dyDescent="0.3">
      <c r="AE18302" s="71"/>
    </row>
    <row r="18303" spans="31:31" ht="15.75" x14ac:dyDescent="0.3">
      <c r="AE18303" s="71"/>
    </row>
    <row r="18304" spans="31:31" ht="15.75" x14ac:dyDescent="0.3">
      <c r="AE18304" s="71"/>
    </row>
    <row r="18305" spans="31:31" ht="15.75" x14ac:dyDescent="0.3">
      <c r="AE18305" s="71"/>
    </row>
    <row r="18306" spans="31:31" ht="15.75" x14ac:dyDescent="0.3">
      <c r="AE18306" s="71"/>
    </row>
    <row r="18307" spans="31:31" ht="15.75" x14ac:dyDescent="0.3">
      <c r="AE18307" s="71"/>
    </row>
    <row r="18308" spans="31:31" ht="15.75" x14ac:dyDescent="0.3">
      <c r="AE18308" s="71"/>
    </row>
    <row r="18309" spans="31:31" ht="15.75" x14ac:dyDescent="0.3">
      <c r="AE18309" s="71"/>
    </row>
    <row r="18310" spans="31:31" ht="15.75" x14ac:dyDescent="0.3">
      <c r="AE18310" s="71"/>
    </row>
    <row r="18311" spans="31:31" ht="15.75" x14ac:dyDescent="0.3">
      <c r="AE18311" s="71"/>
    </row>
    <row r="18312" spans="31:31" ht="15.75" x14ac:dyDescent="0.3">
      <c r="AE18312" s="71"/>
    </row>
    <row r="18313" spans="31:31" ht="15.75" x14ac:dyDescent="0.3">
      <c r="AE18313" s="71"/>
    </row>
    <row r="18314" spans="31:31" ht="15.75" x14ac:dyDescent="0.3">
      <c r="AE18314" s="71"/>
    </row>
    <row r="18315" spans="31:31" ht="15.75" x14ac:dyDescent="0.3">
      <c r="AE18315" s="71"/>
    </row>
    <row r="18316" spans="31:31" ht="15.75" x14ac:dyDescent="0.3">
      <c r="AE18316" s="71"/>
    </row>
    <row r="18317" spans="31:31" ht="15.75" x14ac:dyDescent="0.3">
      <c r="AE18317" s="71"/>
    </row>
    <row r="18318" spans="31:31" ht="15.75" x14ac:dyDescent="0.3">
      <c r="AE18318" s="71"/>
    </row>
    <row r="18319" spans="31:31" ht="15.75" x14ac:dyDescent="0.3">
      <c r="AE18319" s="71"/>
    </row>
    <row r="18320" spans="31:31" ht="15.75" x14ac:dyDescent="0.3">
      <c r="AE18320" s="71"/>
    </row>
    <row r="18321" spans="31:31" ht="15.75" x14ac:dyDescent="0.3">
      <c r="AE18321" s="71"/>
    </row>
    <row r="18322" spans="31:31" ht="15.75" x14ac:dyDescent="0.3">
      <c r="AE18322" s="71"/>
    </row>
    <row r="18323" spans="31:31" ht="15.75" x14ac:dyDescent="0.3">
      <c r="AE18323" s="71"/>
    </row>
    <row r="18324" spans="31:31" ht="15.75" x14ac:dyDescent="0.3">
      <c r="AE18324" s="71"/>
    </row>
    <row r="18325" spans="31:31" ht="15.75" x14ac:dyDescent="0.3">
      <c r="AE18325" s="71"/>
    </row>
    <row r="18326" spans="31:31" ht="15.75" x14ac:dyDescent="0.3">
      <c r="AE18326" s="71"/>
    </row>
    <row r="18327" spans="31:31" ht="15.75" x14ac:dyDescent="0.3">
      <c r="AE18327" s="71"/>
    </row>
    <row r="18328" spans="31:31" ht="15.75" x14ac:dyDescent="0.3">
      <c r="AE18328" s="71"/>
    </row>
    <row r="18329" spans="31:31" ht="15.75" x14ac:dyDescent="0.3">
      <c r="AE18329" s="71"/>
    </row>
    <row r="18330" spans="31:31" ht="15.75" x14ac:dyDescent="0.3">
      <c r="AE18330" s="71"/>
    </row>
    <row r="18331" spans="31:31" ht="15.75" x14ac:dyDescent="0.3">
      <c r="AE18331" s="71"/>
    </row>
    <row r="18332" spans="31:31" ht="15.75" x14ac:dyDescent="0.3">
      <c r="AE18332" s="71"/>
    </row>
    <row r="18333" spans="31:31" ht="15.75" x14ac:dyDescent="0.3">
      <c r="AE18333" s="71"/>
    </row>
    <row r="18334" spans="31:31" ht="15.75" x14ac:dyDescent="0.3">
      <c r="AE18334" s="71"/>
    </row>
    <row r="18335" spans="31:31" ht="15.75" x14ac:dyDescent="0.3">
      <c r="AE18335" s="71"/>
    </row>
    <row r="18336" spans="31:31" ht="15.75" x14ac:dyDescent="0.3">
      <c r="AE18336" s="71"/>
    </row>
    <row r="18337" spans="31:31" ht="15.75" x14ac:dyDescent="0.3">
      <c r="AE18337" s="71"/>
    </row>
    <row r="18338" spans="31:31" ht="15.75" x14ac:dyDescent="0.3">
      <c r="AE18338" s="71"/>
    </row>
    <row r="18339" spans="31:31" ht="15.75" x14ac:dyDescent="0.3">
      <c r="AE18339" s="71"/>
    </row>
    <row r="18340" spans="31:31" ht="15.75" x14ac:dyDescent="0.3">
      <c r="AE18340" s="71"/>
    </row>
    <row r="18341" spans="31:31" ht="15.75" x14ac:dyDescent="0.3">
      <c r="AE18341" s="71"/>
    </row>
    <row r="18342" spans="31:31" ht="15.75" x14ac:dyDescent="0.3">
      <c r="AE18342" s="71"/>
    </row>
    <row r="18343" spans="31:31" ht="15.75" x14ac:dyDescent="0.3">
      <c r="AE18343" s="71"/>
    </row>
    <row r="18344" spans="31:31" ht="15.75" x14ac:dyDescent="0.3">
      <c r="AE18344" s="71"/>
    </row>
    <row r="18345" spans="31:31" ht="15.75" x14ac:dyDescent="0.3">
      <c r="AE18345" s="71"/>
    </row>
    <row r="18346" spans="31:31" ht="15.75" x14ac:dyDescent="0.3">
      <c r="AE18346" s="71"/>
    </row>
    <row r="18347" spans="31:31" ht="15.75" x14ac:dyDescent="0.3">
      <c r="AE18347" s="71"/>
    </row>
    <row r="18348" spans="31:31" ht="15.75" x14ac:dyDescent="0.3">
      <c r="AE18348" s="71"/>
    </row>
    <row r="18349" spans="31:31" ht="15.75" x14ac:dyDescent="0.3">
      <c r="AE18349" s="71"/>
    </row>
    <row r="18350" spans="31:31" ht="15.75" x14ac:dyDescent="0.3">
      <c r="AE18350" s="71"/>
    </row>
    <row r="18351" spans="31:31" ht="15.75" x14ac:dyDescent="0.3">
      <c r="AE18351" s="71"/>
    </row>
    <row r="18352" spans="31:31" ht="15.75" x14ac:dyDescent="0.3">
      <c r="AE18352" s="71"/>
    </row>
    <row r="18353" spans="31:31" ht="15.75" x14ac:dyDescent="0.3">
      <c r="AE18353" s="71"/>
    </row>
    <row r="18354" spans="31:31" ht="15.75" x14ac:dyDescent="0.3">
      <c r="AE18354" s="71"/>
    </row>
    <row r="18355" spans="31:31" ht="15.75" x14ac:dyDescent="0.3">
      <c r="AE18355" s="71"/>
    </row>
    <row r="18356" spans="31:31" ht="15.75" x14ac:dyDescent="0.3">
      <c r="AE18356" s="71"/>
    </row>
    <row r="18357" spans="31:31" ht="15.75" x14ac:dyDescent="0.3">
      <c r="AE18357" s="71"/>
    </row>
    <row r="18358" spans="31:31" ht="15.75" x14ac:dyDescent="0.3">
      <c r="AE18358" s="71"/>
    </row>
    <row r="18359" spans="31:31" ht="15.75" x14ac:dyDescent="0.3">
      <c r="AE18359" s="71"/>
    </row>
    <row r="18360" spans="31:31" ht="15.75" x14ac:dyDescent="0.3">
      <c r="AE18360" s="71"/>
    </row>
    <row r="18361" spans="31:31" ht="15.75" x14ac:dyDescent="0.3">
      <c r="AE18361" s="71"/>
    </row>
    <row r="18362" spans="31:31" ht="15.75" x14ac:dyDescent="0.3">
      <c r="AE18362" s="71"/>
    </row>
    <row r="18363" spans="31:31" ht="15.75" x14ac:dyDescent="0.3">
      <c r="AE18363" s="71"/>
    </row>
    <row r="18364" spans="31:31" ht="15.75" x14ac:dyDescent="0.3">
      <c r="AE18364" s="71"/>
    </row>
    <row r="18365" spans="31:31" ht="15.75" x14ac:dyDescent="0.3">
      <c r="AE18365" s="71"/>
    </row>
    <row r="18366" spans="31:31" ht="15.75" x14ac:dyDescent="0.3">
      <c r="AE18366" s="71"/>
    </row>
    <row r="18367" spans="31:31" ht="15.75" x14ac:dyDescent="0.3">
      <c r="AE18367" s="71"/>
    </row>
    <row r="18368" spans="31:31" ht="15.75" x14ac:dyDescent="0.3">
      <c r="AE18368" s="71"/>
    </row>
    <row r="18369" spans="31:31" ht="15.75" x14ac:dyDescent="0.3">
      <c r="AE18369" s="71"/>
    </row>
    <row r="18370" spans="31:31" ht="15.75" x14ac:dyDescent="0.3">
      <c r="AE18370" s="71"/>
    </row>
    <row r="18371" spans="31:31" ht="15.75" x14ac:dyDescent="0.3">
      <c r="AE18371" s="71"/>
    </row>
    <row r="18372" spans="31:31" ht="15.75" x14ac:dyDescent="0.3">
      <c r="AE18372" s="71"/>
    </row>
    <row r="18373" spans="31:31" ht="15.75" x14ac:dyDescent="0.3">
      <c r="AE18373" s="71"/>
    </row>
    <row r="18374" spans="31:31" ht="15.75" x14ac:dyDescent="0.3">
      <c r="AE18374" s="71"/>
    </row>
    <row r="18375" spans="31:31" ht="15.75" x14ac:dyDescent="0.3">
      <c r="AE18375" s="71"/>
    </row>
    <row r="18376" spans="31:31" ht="15.75" x14ac:dyDescent="0.3">
      <c r="AE18376" s="71"/>
    </row>
    <row r="18377" spans="31:31" ht="15.75" x14ac:dyDescent="0.3">
      <c r="AE18377" s="71"/>
    </row>
    <row r="18378" spans="31:31" ht="15.75" x14ac:dyDescent="0.3">
      <c r="AE18378" s="71"/>
    </row>
    <row r="18379" spans="31:31" ht="15.75" x14ac:dyDescent="0.3">
      <c r="AE18379" s="71"/>
    </row>
    <row r="18380" spans="31:31" ht="15.75" x14ac:dyDescent="0.3">
      <c r="AE18380" s="71"/>
    </row>
    <row r="18381" spans="31:31" ht="15.75" x14ac:dyDescent="0.3">
      <c r="AE18381" s="71"/>
    </row>
    <row r="18382" spans="31:31" ht="15.75" x14ac:dyDescent="0.3">
      <c r="AE18382" s="71"/>
    </row>
    <row r="18383" spans="31:31" ht="15.75" x14ac:dyDescent="0.3">
      <c r="AE18383" s="71"/>
    </row>
    <row r="18384" spans="31:31" ht="15.75" x14ac:dyDescent="0.3">
      <c r="AE18384" s="71"/>
    </row>
    <row r="18385" spans="31:31" ht="15.75" x14ac:dyDescent="0.3">
      <c r="AE18385" s="71"/>
    </row>
    <row r="18386" spans="31:31" ht="15.75" x14ac:dyDescent="0.3">
      <c r="AE18386" s="71"/>
    </row>
    <row r="18387" spans="31:31" ht="15.75" x14ac:dyDescent="0.3">
      <c r="AE18387" s="71"/>
    </row>
    <row r="18388" spans="31:31" ht="15.75" x14ac:dyDescent="0.3">
      <c r="AE18388" s="71"/>
    </row>
    <row r="18389" spans="31:31" ht="15.75" x14ac:dyDescent="0.3">
      <c r="AE18389" s="71"/>
    </row>
    <row r="18390" spans="31:31" ht="15.75" x14ac:dyDescent="0.3">
      <c r="AE18390" s="71"/>
    </row>
    <row r="18391" spans="31:31" ht="15.75" x14ac:dyDescent="0.3">
      <c r="AE18391" s="71"/>
    </row>
    <row r="18392" spans="31:31" ht="15.75" x14ac:dyDescent="0.3">
      <c r="AE18392" s="71"/>
    </row>
    <row r="18393" spans="31:31" ht="15.75" x14ac:dyDescent="0.3">
      <c r="AE18393" s="71"/>
    </row>
    <row r="18394" spans="31:31" ht="15.75" x14ac:dyDescent="0.3">
      <c r="AE18394" s="71"/>
    </row>
    <row r="18395" spans="31:31" ht="15.75" x14ac:dyDescent="0.3">
      <c r="AE18395" s="71"/>
    </row>
    <row r="18396" spans="31:31" ht="15.75" x14ac:dyDescent="0.3">
      <c r="AE18396" s="71"/>
    </row>
    <row r="18397" spans="31:31" ht="15.75" x14ac:dyDescent="0.3">
      <c r="AE18397" s="71"/>
    </row>
    <row r="18398" spans="31:31" ht="15.75" x14ac:dyDescent="0.3">
      <c r="AE18398" s="71"/>
    </row>
    <row r="18399" spans="31:31" ht="15.75" x14ac:dyDescent="0.3">
      <c r="AE18399" s="71"/>
    </row>
    <row r="18400" spans="31:31" ht="15.75" x14ac:dyDescent="0.3">
      <c r="AE18400" s="71"/>
    </row>
    <row r="18401" spans="31:31" ht="15.75" x14ac:dyDescent="0.3">
      <c r="AE18401" s="71"/>
    </row>
    <row r="18402" spans="31:31" ht="15.75" x14ac:dyDescent="0.3">
      <c r="AE18402" s="71"/>
    </row>
    <row r="18403" spans="31:31" ht="15.75" x14ac:dyDescent="0.3">
      <c r="AE18403" s="71"/>
    </row>
    <row r="18404" spans="31:31" ht="15.75" x14ac:dyDescent="0.3">
      <c r="AE18404" s="71"/>
    </row>
    <row r="18405" spans="31:31" ht="15.75" x14ac:dyDescent="0.3">
      <c r="AE18405" s="71"/>
    </row>
    <row r="18406" spans="31:31" ht="15.75" x14ac:dyDescent="0.3">
      <c r="AE18406" s="71"/>
    </row>
    <row r="18407" spans="31:31" ht="15.75" x14ac:dyDescent="0.3">
      <c r="AE18407" s="71"/>
    </row>
    <row r="18408" spans="31:31" ht="15.75" x14ac:dyDescent="0.3">
      <c r="AE18408" s="71"/>
    </row>
    <row r="18409" spans="31:31" ht="15.75" x14ac:dyDescent="0.3">
      <c r="AE18409" s="71"/>
    </row>
    <row r="18410" spans="31:31" ht="15.75" x14ac:dyDescent="0.3">
      <c r="AE18410" s="71"/>
    </row>
    <row r="18411" spans="31:31" ht="15.75" x14ac:dyDescent="0.3">
      <c r="AE18411" s="71"/>
    </row>
    <row r="18412" spans="31:31" ht="15.75" x14ac:dyDescent="0.3">
      <c r="AE18412" s="71"/>
    </row>
    <row r="18413" spans="31:31" ht="15.75" x14ac:dyDescent="0.3">
      <c r="AE18413" s="71"/>
    </row>
    <row r="18414" spans="31:31" ht="15.75" x14ac:dyDescent="0.3">
      <c r="AE18414" s="71"/>
    </row>
    <row r="18415" spans="31:31" ht="15.75" x14ac:dyDescent="0.3">
      <c r="AE18415" s="71"/>
    </row>
    <row r="18416" spans="31:31" ht="15.75" x14ac:dyDescent="0.3">
      <c r="AE18416" s="71"/>
    </row>
    <row r="18417" spans="31:31" ht="15.75" x14ac:dyDescent="0.3">
      <c r="AE18417" s="71"/>
    </row>
    <row r="18418" spans="31:31" ht="15.75" x14ac:dyDescent="0.3">
      <c r="AE18418" s="71"/>
    </row>
    <row r="18419" spans="31:31" ht="15.75" x14ac:dyDescent="0.3">
      <c r="AE18419" s="71"/>
    </row>
    <row r="18420" spans="31:31" ht="15.75" x14ac:dyDescent="0.3">
      <c r="AE18420" s="71"/>
    </row>
    <row r="18421" spans="31:31" ht="15.75" x14ac:dyDescent="0.3">
      <c r="AE18421" s="71"/>
    </row>
    <row r="18422" spans="31:31" ht="15.75" x14ac:dyDescent="0.3">
      <c r="AE18422" s="71"/>
    </row>
    <row r="18423" spans="31:31" ht="15.75" x14ac:dyDescent="0.3">
      <c r="AE18423" s="71"/>
    </row>
    <row r="18424" spans="31:31" ht="15.75" x14ac:dyDescent="0.3">
      <c r="AE18424" s="71"/>
    </row>
    <row r="18425" spans="31:31" ht="15.75" x14ac:dyDescent="0.3">
      <c r="AE18425" s="71"/>
    </row>
    <row r="18426" spans="31:31" ht="15.75" x14ac:dyDescent="0.3">
      <c r="AE18426" s="71"/>
    </row>
    <row r="18427" spans="31:31" ht="15.75" x14ac:dyDescent="0.3">
      <c r="AE18427" s="71"/>
    </row>
    <row r="18428" spans="31:31" ht="15.75" x14ac:dyDescent="0.3">
      <c r="AE18428" s="71"/>
    </row>
    <row r="18429" spans="31:31" ht="15.75" x14ac:dyDescent="0.3">
      <c r="AE18429" s="71"/>
    </row>
    <row r="18430" spans="31:31" ht="15.75" x14ac:dyDescent="0.3">
      <c r="AE18430" s="71"/>
    </row>
    <row r="18431" spans="31:31" ht="15.75" x14ac:dyDescent="0.3">
      <c r="AE18431" s="71"/>
    </row>
    <row r="18432" spans="31:31" ht="15.75" x14ac:dyDescent="0.3">
      <c r="AE18432" s="71"/>
    </row>
    <row r="18433" spans="31:31" ht="15.75" x14ac:dyDescent="0.3">
      <c r="AE18433" s="71"/>
    </row>
    <row r="18434" spans="31:31" ht="15.75" x14ac:dyDescent="0.3">
      <c r="AE18434" s="71"/>
    </row>
    <row r="18435" spans="31:31" ht="15.75" x14ac:dyDescent="0.3">
      <c r="AE18435" s="71"/>
    </row>
    <row r="18436" spans="31:31" ht="15.75" x14ac:dyDescent="0.3">
      <c r="AE18436" s="71"/>
    </row>
    <row r="18437" spans="31:31" ht="15.75" x14ac:dyDescent="0.3">
      <c r="AE18437" s="71"/>
    </row>
    <row r="18438" spans="31:31" ht="15.75" x14ac:dyDescent="0.3">
      <c r="AE18438" s="71"/>
    </row>
    <row r="18439" spans="31:31" ht="15.75" x14ac:dyDescent="0.3">
      <c r="AE18439" s="71"/>
    </row>
    <row r="18440" spans="31:31" ht="15.75" x14ac:dyDescent="0.3">
      <c r="AE18440" s="71"/>
    </row>
    <row r="18441" spans="31:31" ht="15.75" x14ac:dyDescent="0.3">
      <c r="AE18441" s="71"/>
    </row>
    <row r="18442" spans="31:31" ht="15.75" x14ac:dyDescent="0.3">
      <c r="AE18442" s="71"/>
    </row>
    <row r="18443" spans="31:31" ht="15.75" x14ac:dyDescent="0.3">
      <c r="AE18443" s="71"/>
    </row>
    <row r="18444" spans="31:31" ht="15.75" x14ac:dyDescent="0.3">
      <c r="AE18444" s="71"/>
    </row>
    <row r="18445" spans="31:31" ht="15.75" x14ac:dyDescent="0.3">
      <c r="AE18445" s="71"/>
    </row>
    <row r="18446" spans="31:31" ht="15.75" x14ac:dyDescent="0.3">
      <c r="AE18446" s="71"/>
    </row>
    <row r="18447" spans="31:31" ht="15.75" x14ac:dyDescent="0.3">
      <c r="AE18447" s="71"/>
    </row>
    <row r="18448" spans="31:31" ht="15.75" x14ac:dyDescent="0.3">
      <c r="AE18448" s="71"/>
    </row>
    <row r="18449" spans="31:31" ht="15.75" x14ac:dyDescent="0.3">
      <c r="AE18449" s="71"/>
    </row>
    <row r="18450" spans="31:31" ht="15.75" x14ac:dyDescent="0.3">
      <c r="AE18450" s="71"/>
    </row>
    <row r="18451" spans="31:31" ht="15.75" x14ac:dyDescent="0.3">
      <c r="AE18451" s="71"/>
    </row>
    <row r="18452" spans="31:31" ht="15.75" x14ac:dyDescent="0.3">
      <c r="AE18452" s="71"/>
    </row>
    <row r="18453" spans="31:31" ht="15.75" x14ac:dyDescent="0.3">
      <c r="AE18453" s="71"/>
    </row>
    <row r="18454" spans="31:31" ht="15.75" x14ac:dyDescent="0.3">
      <c r="AE18454" s="71"/>
    </row>
    <row r="18455" spans="31:31" ht="15.75" x14ac:dyDescent="0.3">
      <c r="AE18455" s="71"/>
    </row>
    <row r="18456" spans="31:31" ht="15.75" x14ac:dyDescent="0.3">
      <c r="AE18456" s="71"/>
    </row>
    <row r="18457" spans="31:31" ht="15.75" x14ac:dyDescent="0.3">
      <c r="AE18457" s="71"/>
    </row>
    <row r="18458" spans="31:31" ht="15.75" x14ac:dyDescent="0.3">
      <c r="AE18458" s="71"/>
    </row>
    <row r="18459" spans="31:31" ht="15.75" x14ac:dyDescent="0.3">
      <c r="AE18459" s="71"/>
    </row>
    <row r="18460" spans="31:31" ht="15.75" x14ac:dyDescent="0.3">
      <c r="AE18460" s="71"/>
    </row>
    <row r="18461" spans="31:31" ht="15.75" x14ac:dyDescent="0.3">
      <c r="AE18461" s="71"/>
    </row>
    <row r="18462" spans="31:31" ht="15.75" x14ac:dyDescent="0.3">
      <c r="AE18462" s="71"/>
    </row>
    <row r="18463" spans="31:31" ht="15.75" x14ac:dyDescent="0.3">
      <c r="AE18463" s="71"/>
    </row>
    <row r="18464" spans="31:31" ht="15.75" x14ac:dyDescent="0.3">
      <c r="AE18464" s="71"/>
    </row>
    <row r="18465" spans="31:31" ht="15.75" x14ac:dyDescent="0.3">
      <c r="AE18465" s="71"/>
    </row>
    <row r="18466" spans="31:31" ht="15.75" x14ac:dyDescent="0.3">
      <c r="AE18466" s="71"/>
    </row>
    <row r="18467" spans="31:31" ht="15.75" x14ac:dyDescent="0.3">
      <c r="AE18467" s="71"/>
    </row>
    <row r="18468" spans="31:31" ht="15.75" x14ac:dyDescent="0.3">
      <c r="AE18468" s="71"/>
    </row>
    <row r="18469" spans="31:31" ht="15.75" x14ac:dyDescent="0.3">
      <c r="AE18469" s="71"/>
    </row>
    <row r="18470" spans="31:31" ht="15.75" x14ac:dyDescent="0.3">
      <c r="AE18470" s="71"/>
    </row>
    <row r="18471" spans="31:31" ht="15.75" x14ac:dyDescent="0.3">
      <c r="AE18471" s="71"/>
    </row>
    <row r="18472" spans="31:31" ht="15.75" x14ac:dyDescent="0.3">
      <c r="AE18472" s="71"/>
    </row>
    <row r="18473" spans="31:31" ht="15.75" x14ac:dyDescent="0.3">
      <c r="AE18473" s="71"/>
    </row>
    <row r="18474" spans="31:31" ht="15.75" x14ac:dyDescent="0.3">
      <c r="AE18474" s="71"/>
    </row>
    <row r="18475" spans="31:31" ht="15.75" x14ac:dyDescent="0.3">
      <c r="AE18475" s="71"/>
    </row>
    <row r="18476" spans="31:31" ht="15.75" x14ac:dyDescent="0.3">
      <c r="AE18476" s="71"/>
    </row>
    <row r="18477" spans="31:31" ht="15.75" x14ac:dyDescent="0.3">
      <c r="AE18477" s="71"/>
    </row>
    <row r="18478" spans="31:31" ht="15.75" x14ac:dyDescent="0.3">
      <c r="AE18478" s="71"/>
    </row>
    <row r="18479" spans="31:31" ht="15.75" x14ac:dyDescent="0.3">
      <c r="AE18479" s="71"/>
    </row>
    <row r="18480" spans="31:31" ht="15.75" x14ac:dyDescent="0.3">
      <c r="AE18480" s="71"/>
    </row>
    <row r="18481" spans="31:31" ht="15.75" x14ac:dyDescent="0.3">
      <c r="AE18481" s="71"/>
    </row>
    <row r="18482" spans="31:31" ht="15.75" x14ac:dyDescent="0.3">
      <c r="AE18482" s="71"/>
    </row>
    <row r="18483" spans="31:31" ht="15.75" x14ac:dyDescent="0.3">
      <c r="AE18483" s="71"/>
    </row>
    <row r="18484" spans="31:31" ht="15.75" x14ac:dyDescent="0.3">
      <c r="AE18484" s="71"/>
    </row>
    <row r="18485" spans="31:31" ht="15.75" x14ac:dyDescent="0.3">
      <c r="AE18485" s="71"/>
    </row>
    <row r="18486" spans="31:31" ht="15.75" x14ac:dyDescent="0.3">
      <c r="AE18486" s="71"/>
    </row>
    <row r="18487" spans="31:31" ht="15.75" x14ac:dyDescent="0.3">
      <c r="AE18487" s="71"/>
    </row>
    <row r="18488" spans="31:31" ht="15.75" x14ac:dyDescent="0.3">
      <c r="AE18488" s="71"/>
    </row>
    <row r="18489" spans="31:31" ht="15.75" x14ac:dyDescent="0.3">
      <c r="AE18489" s="71"/>
    </row>
    <row r="18490" spans="31:31" ht="15.75" x14ac:dyDescent="0.3">
      <c r="AE18490" s="71"/>
    </row>
    <row r="18491" spans="31:31" ht="15.75" x14ac:dyDescent="0.3">
      <c r="AE18491" s="71"/>
    </row>
    <row r="18492" spans="31:31" ht="15.75" x14ac:dyDescent="0.3">
      <c r="AE18492" s="71"/>
    </row>
    <row r="18493" spans="31:31" ht="15.75" x14ac:dyDescent="0.3">
      <c r="AE18493" s="71"/>
    </row>
    <row r="18494" spans="31:31" ht="15.75" x14ac:dyDescent="0.3">
      <c r="AE18494" s="71"/>
    </row>
    <row r="18495" spans="31:31" ht="15.75" x14ac:dyDescent="0.3">
      <c r="AE18495" s="71"/>
    </row>
    <row r="18496" spans="31:31" ht="15.75" x14ac:dyDescent="0.3">
      <c r="AE18496" s="71"/>
    </row>
    <row r="18497" spans="31:31" ht="15.75" x14ac:dyDescent="0.3">
      <c r="AE18497" s="71"/>
    </row>
    <row r="18498" spans="31:31" ht="15.75" x14ac:dyDescent="0.3">
      <c r="AE18498" s="71"/>
    </row>
    <row r="18499" spans="31:31" ht="15.75" x14ac:dyDescent="0.3">
      <c r="AE18499" s="71"/>
    </row>
    <row r="18500" spans="31:31" ht="15.75" x14ac:dyDescent="0.3">
      <c r="AE18500" s="71"/>
    </row>
    <row r="18501" spans="31:31" ht="15.75" x14ac:dyDescent="0.3">
      <c r="AE18501" s="71"/>
    </row>
    <row r="18502" spans="31:31" ht="15.75" x14ac:dyDescent="0.3">
      <c r="AE18502" s="71"/>
    </row>
    <row r="18503" spans="31:31" ht="15.75" x14ac:dyDescent="0.3">
      <c r="AE18503" s="71"/>
    </row>
    <row r="18504" spans="31:31" ht="15.75" x14ac:dyDescent="0.3">
      <c r="AE18504" s="71"/>
    </row>
    <row r="18505" spans="31:31" ht="15.75" x14ac:dyDescent="0.3">
      <c r="AE18505" s="71"/>
    </row>
    <row r="18506" spans="31:31" ht="15.75" x14ac:dyDescent="0.3">
      <c r="AE18506" s="71"/>
    </row>
    <row r="18507" spans="31:31" ht="15.75" x14ac:dyDescent="0.3">
      <c r="AE18507" s="71"/>
    </row>
    <row r="18508" spans="31:31" ht="15.75" x14ac:dyDescent="0.3">
      <c r="AE18508" s="71"/>
    </row>
    <row r="18509" spans="31:31" ht="15.75" x14ac:dyDescent="0.3">
      <c r="AE18509" s="71"/>
    </row>
    <row r="18510" spans="31:31" ht="15.75" x14ac:dyDescent="0.3">
      <c r="AE18510" s="71"/>
    </row>
    <row r="18511" spans="31:31" ht="15.75" x14ac:dyDescent="0.3">
      <c r="AE18511" s="71"/>
    </row>
    <row r="18512" spans="31:31" ht="15.75" x14ac:dyDescent="0.3">
      <c r="AE18512" s="71"/>
    </row>
    <row r="18513" spans="31:31" ht="15.75" x14ac:dyDescent="0.3">
      <c r="AE18513" s="71"/>
    </row>
    <row r="18514" spans="31:31" ht="15.75" x14ac:dyDescent="0.3">
      <c r="AE18514" s="71"/>
    </row>
    <row r="18515" spans="31:31" ht="15.75" x14ac:dyDescent="0.3">
      <c r="AE18515" s="71"/>
    </row>
    <row r="18516" spans="31:31" ht="15.75" x14ac:dyDescent="0.3">
      <c r="AE18516" s="71"/>
    </row>
    <row r="18517" spans="31:31" ht="15.75" x14ac:dyDescent="0.3">
      <c r="AE18517" s="71"/>
    </row>
    <row r="18518" spans="31:31" ht="15.75" x14ac:dyDescent="0.3">
      <c r="AE18518" s="71"/>
    </row>
    <row r="18519" spans="31:31" ht="15.75" x14ac:dyDescent="0.3">
      <c r="AE18519" s="71"/>
    </row>
    <row r="18520" spans="31:31" ht="15.75" x14ac:dyDescent="0.3">
      <c r="AE18520" s="71"/>
    </row>
    <row r="18521" spans="31:31" ht="15.75" x14ac:dyDescent="0.3">
      <c r="AE18521" s="71"/>
    </row>
    <row r="18522" spans="31:31" ht="15.75" x14ac:dyDescent="0.3">
      <c r="AE18522" s="71"/>
    </row>
    <row r="18523" spans="31:31" ht="15.75" x14ac:dyDescent="0.3">
      <c r="AE18523" s="71"/>
    </row>
    <row r="18524" spans="31:31" ht="15.75" x14ac:dyDescent="0.3">
      <c r="AE18524" s="71"/>
    </row>
    <row r="18525" spans="31:31" ht="15.75" x14ac:dyDescent="0.3">
      <c r="AE18525" s="71"/>
    </row>
    <row r="18526" spans="31:31" ht="15.75" x14ac:dyDescent="0.3">
      <c r="AE18526" s="71"/>
    </row>
    <row r="18527" spans="31:31" ht="15.75" x14ac:dyDescent="0.3">
      <c r="AE18527" s="71"/>
    </row>
    <row r="18528" spans="31:31" ht="15.75" x14ac:dyDescent="0.3">
      <c r="AE18528" s="71"/>
    </row>
    <row r="18529" spans="31:31" ht="15.75" x14ac:dyDescent="0.3">
      <c r="AE18529" s="71"/>
    </row>
    <row r="18530" spans="31:31" ht="15.75" x14ac:dyDescent="0.3">
      <c r="AE18530" s="71"/>
    </row>
    <row r="18531" spans="31:31" ht="15.75" x14ac:dyDescent="0.3">
      <c r="AE18531" s="71"/>
    </row>
    <row r="18532" spans="31:31" ht="15.75" x14ac:dyDescent="0.3">
      <c r="AE18532" s="71"/>
    </row>
    <row r="18533" spans="31:31" ht="15.75" x14ac:dyDescent="0.3">
      <c r="AE18533" s="71"/>
    </row>
    <row r="18534" spans="31:31" ht="15.75" x14ac:dyDescent="0.3">
      <c r="AE18534" s="71"/>
    </row>
    <row r="18535" spans="31:31" ht="15.75" x14ac:dyDescent="0.3">
      <c r="AE18535" s="71"/>
    </row>
    <row r="18536" spans="31:31" ht="15.75" x14ac:dyDescent="0.3">
      <c r="AE18536" s="71"/>
    </row>
    <row r="18537" spans="31:31" ht="15.75" x14ac:dyDescent="0.3">
      <c r="AE18537" s="71"/>
    </row>
    <row r="18538" spans="31:31" ht="15.75" x14ac:dyDescent="0.3">
      <c r="AE18538" s="71"/>
    </row>
    <row r="18539" spans="31:31" ht="15.75" x14ac:dyDescent="0.3">
      <c r="AE18539" s="71"/>
    </row>
    <row r="18540" spans="31:31" ht="15.75" x14ac:dyDescent="0.3">
      <c r="AE18540" s="71"/>
    </row>
    <row r="18541" spans="31:31" ht="15.75" x14ac:dyDescent="0.3">
      <c r="AE18541" s="71"/>
    </row>
    <row r="18542" spans="31:31" ht="15.75" x14ac:dyDescent="0.3">
      <c r="AE18542" s="71"/>
    </row>
    <row r="18543" spans="31:31" ht="15.75" x14ac:dyDescent="0.3">
      <c r="AE18543" s="71"/>
    </row>
    <row r="18544" spans="31:31" ht="15.75" x14ac:dyDescent="0.3">
      <c r="AE18544" s="71"/>
    </row>
    <row r="18545" spans="31:31" ht="15.75" x14ac:dyDescent="0.3">
      <c r="AE18545" s="71"/>
    </row>
    <row r="18546" spans="31:31" ht="15.75" x14ac:dyDescent="0.3">
      <c r="AE18546" s="71"/>
    </row>
    <row r="18547" spans="31:31" ht="15.75" x14ac:dyDescent="0.3">
      <c r="AE18547" s="71"/>
    </row>
    <row r="18548" spans="31:31" ht="15.75" x14ac:dyDescent="0.3">
      <c r="AE18548" s="71"/>
    </row>
    <row r="18549" spans="31:31" ht="15.75" x14ac:dyDescent="0.3">
      <c r="AE18549" s="71"/>
    </row>
    <row r="18550" spans="31:31" ht="15.75" x14ac:dyDescent="0.3">
      <c r="AE18550" s="71"/>
    </row>
    <row r="18551" spans="31:31" ht="15.75" x14ac:dyDescent="0.3">
      <c r="AE18551" s="71"/>
    </row>
    <row r="18552" spans="31:31" ht="15.75" x14ac:dyDescent="0.3">
      <c r="AE18552" s="71"/>
    </row>
    <row r="18553" spans="31:31" ht="15.75" x14ac:dyDescent="0.3">
      <c r="AE18553" s="71"/>
    </row>
    <row r="18554" spans="31:31" ht="15.75" x14ac:dyDescent="0.3">
      <c r="AE18554" s="71"/>
    </row>
    <row r="18555" spans="31:31" ht="15.75" x14ac:dyDescent="0.3">
      <c r="AE18555" s="71"/>
    </row>
    <row r="18556" spans="31:31" ht="15.75" x14ac:dyDescent="0.3">
      <c r="AE18556" s="71"/>
    </row>
    <row r="18557" spans="31:31" ht="15.75" x14ac:dyDescent="0.3">
      <c r="AE18557" s="71"/>
    </row>
    <row r="18558" spans="31:31" ht="15.75" x14ac:dyDescent="0.3">
      <c r="AE18558" s="71"/>
    </row>
    <row r="18559" spans="31:31" ht="15.75" x14ac:dyDescent="0.3">
      <c r="AE18559" s="71"/>
    </row>
    <row r="18560" spans="31:31" ht="15.75" x14ac:dyDescent="0.3">
      <c r="AE18560" s="71"/>
    </row>
    <row r="18561" spans="31:31" ht="15.75" x14ac:dyDescent="0.3">
      <c r="AE18561" s="71"/>
    </row>
    <row r="18562" spans="31:31" ht="15.75" x14ac:dyDescent="0.3">
      <c r="AE18562" s="71"/>
    </row>
    <row r="18563" spans="31:31" ht="15.75" x14ac:dyDescent="0.3">
      <c r="AE18563" s="71"/>
    </row>
    <row r="18564" spans="31:31" ht="15.75" x14ac:dyDescent="0.3">
      <c r="AE18564" s="71"/>
    </row>
    <row r="18565" spans="31:31" ht="15.75" x14ac:dyDescent="0.3">
      <c r="AE18565" s="71"/>
    </row>
    <row r="18566" spans="31:31" ht="15.75" x14ac:dyDescent="0.3">
      <c r="AE18566" s="71"/>
    </row>
    <row r="18567" spans="31:31" ht="15.75" x14ac:dyDescent="0.3">
      <c r="AE18567" s="71"/>
    </row>
    <row r="18568" spans="31:31" ht="15.75" x14ac:dyDescent="0.3">
      <c r="AE18568" s="71"/>
    </row>
    <row r="18569" spans="31:31" ht="15.75" x14ac:dyDescent="0.3">
      <c r="AE18569" s="71"/>
    </row>
    <row r="18570" spans="31:31" ht="15.75" x14ac:dyDescent="0.3">
      <c r="AE18570" s="71"/>
    </row>
    <row r="18571" spans="31:31" ht="15.75" x14ac:dyDescent="0.3">
      <c r="AE18571" s="71"/>
    </row>
    <row r="18572" spans="31:31" ht="15.75" x14ac:dyDescent="0.3">
      <c r="AE18572" s="71"/>
    </row>
    <row r="18573" spans="31:31" ht="15.75" x14ac:dyDescent="0.3">
      <c r="AE18573" s="71"/>
    </row>
    <row r="18574" spans="31:31" ht="15.75" x14ac:dyDescent="0.3">
      <c r="AE18574" s="71"/>
    </row>
    <row r="18575" spans="31:31" ht="15.75" x14ac:dyDescent="0.3">
      <c r="AE18575" s="71"/>
    </row>
    <row r="18576" spans="31:31" ht="15.75" x14ac:dyDescent="0.3">
      <c r="AE18576" s="71"/>
    </row>
    <row r="18577" spans="31:31" ht="15.75" x14ac:dyDescent="0.3">
      <c r="AE18577" s="71"/>
    </row>
    <row r="18578" spans="31:31" ht="15.75" x14ac:dyDescent="0.3">
      <c r="AE18578" s="71"/>
    </row>
    <row r="18579" spans="31:31" ht="15.75" x14ac:dyDescent="0.3">
      <c r="AE18579" s="71"/>
    </row>
    <row r="18580" spans="31:31" ht="15.75" x14ac:dyDescent="0.3">
      <c r="AE18580" s="71"/>
    </row>
    <row r="18581" spans="31:31" ht="15.75" x14ac:dyDescent="0.3">
      <c r="AE18581" s="71"/>
    </row>
    <row r="18582" spans="31:31" ht="15.75" x14ac:dyDescent="0.3">
      <c r="AE18582" s="71"/>
    </row>
    <row r="18583" spans="31:31" ht="15.75" x14ac:dyDescent="0.3">
      <c r="AE18583" s="71"/>
    </row>
    <row r="18584" spans="31:31" ht="15.75" x14ac:dyDescent="0.3">
      <c r="AE18584" s="71"/>
    </row>
    <row r="18585" spans="31:31" ht="15.75" x14ac:dyDescent="0.3">
      <c r="AE18585" s="71"/>
    </row>
    <row r="18586" spans="31:31" ht="15.75" x14ac:dyDescent="0.3">
      <c r="AE18586" s="71"/>
    </row>
    <row r="18587" spans="31:31" ht="15.75" x14ac:dyDescent="0.3">
      <c r="AE18587" s="71"/>
    </row>
    <row r="18588" spans="31:31" ht="15.75" x14ac:dyDescent="0.3">
      <c r="AE18588" s="71"/>
    </row>
    <row r="18589" spans="31:31" ht="15.75" x14ac:dyDescent="0.3">
      <c r="AE18589" s="71"/>
    </row>
    <row r="18590" spans="31:31" ht="15.75" x14ac:dyDescent="0.3">
      <c r="AE18590" s="71"/>
    </row>
    <row r="18591" spans="31:31" ht="15.75" x14ac:dyDescent="0.3">
      <c r="AE18591" s="71"/>
    </row>
    <row r="18592" spans="31:31" ht="15.75" x14ac:dyDescent="0.3">
      <c r="AE18592" s="71"/>
    </row>
    <row r="18593" spans="31:31" ht="15.75" x14ac:dyDescent="0.3">
      <c r="AE18593" s="71"/>
    </row>
    <row r="18594" spans="31:31" ht="15.75" x14ac:dyDescent="0.3">
      <c r="AE18594" s="71"/>
    </row>
    <row r="18595" spans="31:31" ht="15.75" x14ac:dyDescent="0.3">
      <c r="AE18595" s="71"/>
    </row>
    <row r="18596" spans="31:31" ht="15.75" x14ac:dyDescent="0.3">
      <c r="AE18596" s="71"/>
    </row>
    <row r="18597" spans="31:31" ht="15.75" x14ac:dyDescent="0.3">
      <c r="AE18597" s="71"/>
    </row>
    <row r="18598" spans="31:31" ht="15.75" x14ac:dyDescent="0.3">
      <c r="AE18598" s="71"/>
    </row>
    <row r="18599" spans="31:31" ht="15.75" x14ac:dyDescent="0.3">
      <c r="AE18599" s="71"/>
    </row>
    <row r="18600" spans="31:31" ht="15.75" x14ac:dyDescent="0.3">
      <c r="AE18600" s="71"/>
    </row>
    <row r="18601" spans="31:31" ht="15.75" x14ac:dyDescent="0.3">
      <c r="AE18601" s="71"/>
    </row>
    <row r="18602" spans="31:31" ht="15.75" x14ac:dyDescent="0.3">
      <c r="AE18602" s="71"/>
    </row>
    <row r="18603" spans="31:31" ht="15.75" x14ac:dyDescent="0.3">
      <c r="AE18603" s="71"/>
    </row>
    <row r="18604" spans="31:31" ht="15.75" x14ac:dyDescent="0.3">
      <c r="AE18604" s="71"/>
    </row>
    <row r="18605" spans="31:31" ht="15.75" x14ac:dyDescent="0.3">
      <c r="AE18605" s="71"/>
    </row>
    <row r="18606" spans="31:31" ht="15.75" x14ac:dyDescent="0.3">
      <c r="AE18606" s="71"/>
    </row>
    <row r="18607" spans="31:31" ht="15.75" x14ac:dyDescent="0.3">
      <c r="AE18607" s="71"/>
    </row>
    <row r="18608" spans="31:31" ht="15.75" x14ac:dyDescent="0.3">
      <c r="AE18608" s="71"/>
    </row>
    <row r="18609" spans="31:31" ht="15.75" x14ac:dyDescent="0.3">
      <c r="AE18609" s="71"/>
    </row>
    <row r="18610" spans="31:31" ht="15.75" x14ac:dyDescent="0.3">
      <c r="AE18610" s="71"/>
    </row>
    <row r="18611" spans="31:31" ht="15.75" x14ac:dyDescent="0.3">
      <c r="AE18611" s="71"/>
    </row>
    <row r="18612" spans="31:31" ht="15.75" x14ac:dyDescent="0.3">
      <c r="AE18612" s="71"/>
    </row>
    <row r="18613" spans="31:31" ht="15.75" x14ac:dyDescent="0.3">
      <c r="AE18613" s="71"/>
    </row>
    <row r="18614" spans="31:31" ht="15.75" x14ac:dyDescent="0.3">
      <c r="AE18614" s="71"/>
    </row>
    <row r="18615" spans="31:31" ht="15.75" x14ac:dyDescent="0.3">
      <c r="AE18615" s="71"/>
    </row>
    <row r="18616" spans="31:31" ht="15.75" x14ac:dyDescent="0.3">
      <c r="AE18616" s="71"/>
    </row>
    <row r="18617" spans="31:31" ht="15.75" x14ac:dyDescent="0.3">
      <c r="AE18617" s="71"/>
    </row>
    <row r="18618" spans="31:31" ht="15.75" x14ac:dyDescent="0.3">
      <c r="AE18618" s="71"/>
    </row>
    <row r="18619" spans="31:31" ht="15.75" x14ac:dyDescent="0.3">
      <c r="AE18619" s="71"/>
    </row>
    <row r="18620" spans="31:31" ht="15.75" x14ac:dyDescent="0.3">
      <c r="AE18620" s="71"/>
    </row>
    <row r="18621" spans="31:31" ht="15.75" x14ac:dyDescent="0.3">
      <c r="AE18621" s="71"/>
    </row>
    <row r="18622" spans="31:31" ht="15.75" x14ac:dyDescent="0.3">
      <c r="AE18622" s="71"/>
    </row>
    <row r="18623" spans="31:31" ht="15.75" x14ac:dyDescent="0.3">
      <c r="AE18623" s="71"/>
    </row>
    <row r="18624" spans="31:31" ht="15.75" x14ac:dyDescent="0.3">
      <c r="AE18624" s="71"/>
    </row>
    <row r="18625" spans="31:31" ht="15.75" x14ac:dyDescent="0.3">
      <c r="AE18625" s="71"/>
    </row>
    <row r="18626" spans="31:31" ht="15.75" x14ac:dyDescent="0.3">
      <c r="AE18626" s="71"/>
    </row>
    <row r="18627" spans="31:31" ht="15.75" x14ac:dyDescent="0.3">
      <c r="AE18627" s="71"/>
    </row>
    <row r="18628" spans="31:31" ht="15.75" x14ac:dyDescent="0.3">
      <c r="AE18628" s="71"/>
    </row>
    <row r="18629" spans="31:31" ht="15.75" x14ac:dyDescent="0.3">
      <c r="AE18629" s="71"/>
    </row>
    <row r="18630" spans="31:31" ht="15.75" x14ac:dyDescent="0.3">
      <c r="AE18630" s="71"/>
    </row>
    <row r="18631" spans="31:31" ht="15.75" x14ac:dyDescent="0.3">
      <c r="AE18631" s="71"/>
    </row>
    <row r="18632" spans="31:31" ht="15.75" x14ac:dyDescent="0.3">
      <c r="AE18632" s="71"/>
    </row>
    <row r="18633" spans="31:31" ht="15.75" x14ac:dyDescent="0.3">
      <c r="AE18633" s="71"/>
    </row>
    <row r="18634" spans="31:31" ht="15.75" x14ac:dyDescent="0.3">
      <c r="AE18634" s="71"/>
    </row>
    <row r="18635" spans="31:31" ht="15.75" x14ac:dyDescent="0.3">
      <c r="AE18635" s="71"/>
    </row>
    <row r="18636" spans="31:31" ht="15.75" x14ac:dyDescent="0.3">
      <c r="AE18636" s="71"/>
    </row>
    <row r="18637" spans="31:31" ht="15.75" x14ac:dyDescent="0.3">
      <c r="AE18637" s="71"/>
    </row>
    <row r="18638" spans="31:31" ht="15.75" x14ac:dyDescent="0.3">
      <c r="AE18638" s="71"/>
    </row>
    <row r="18639" spans="31:31" ht="15.75" x14ac:dyDescent="0.3">
      <c r="AE18639" s="71"/>
    </row>
    <row r="18640" spans="31:31" ht="15.75" x14ac:dyDescent="0.3">
      <c r="AE18640" s="71"/>
    </row>
    <row r="18641" spans="31:31" ht="15.75" x14ac:dyDescent="0.3">
      <c r="AE18641" s="71"/>
    </row>
    <row r="18642" spans="31:31" ht="15.75" x14ac:dyDescent="0.3">
      <c r="AE18642" s="71"/>
    </row>
    <row r="18643" spans="31:31" ht="15.75" x14ac:dyDescent="0.3">
      <c r="AE18643" s="71"/>
    </row>
    <row r="18644" spans="31:31" ht="15.75" x14ac:dyDescent="0.3">
      <c r="AE18644" s="71"/>
    </row>
    <row r="18645" spans="31:31" ht="15.75" x14ac:dyDescent="0.3">
      <c r="AE18645" s="71"/>
    </row>
    <row r="18646" spans="31:31" ht="15.75" x14ac:dyDescent="0.3">
      <c r="AE18646" s="71"/>
    </row>
    <row r="18647" spans="31:31" ht="15.75" x14ac:dyDescent="0.3">
      <c r="AE18647" s="71"/>
    </row>
    <row r="18648" spans="31:31" ht="15.75" x14ac:dyDescent="0.3">
      <c r="AE18648" s="71"/>
    </row>
    <row r="18649" spans="31:31" ht="15.75" x14ac:dyDescent="0.3">
      <c r="AE18649" s="71"/>
    </row>
    <row r="18650" spans="31:31" ht="15.75" x14ac:dyDescent="0.3">
      <c r="AE18650" s="71"/>
    </row>
    <row r="18651" spans="31:31" ht="15.75" x14ac:dyDescent="0.3">
      <c r="AE18651" s="71"/>
    </row>
    <row r="18652" spans="31:31" ht="15.75" x14ac:dyDescent="0.3">
      <c r="AE18652" s="71"/>
    </row>
    <row r="18653" spans="31:31" ht="15.75" x14ac:dyDescent="0.3">
      <c r="AE18653" s="71"/>
    </row>
    <row r="18654" spans="31:31" ht="15.75" x14ac:dyDescent="0.3">
      <c r="AE18654" s="71"/>
    </row>
    <row r="18655" spans="31:31" ht="15.75" x14ac:dyDescent="0.3">
      <c r="AE18655" s="71"/>
    </row>
    <row r="18656" spans="31:31" ht="15.75" x14ac:dyDescent="0.3">
      <c r="AE18656" s="71"/>
    </row>
    <row r="18657" spans="31:31" ht="15.75" x14ac:dyDescent="0.3">
      <c r="AE18657" s="71"/>
    </row>
    <row r="18658" spans="31:31" ht="15.75" x14ac:dyDescent="0.3">
      <c r="AE18658" s="71"/>
    </row>
    <row r="18659" spans="31:31" ht="15.75" x14ac:dyDescent="0.3">
      <c r="AE18659" s="71"/>
    </row>
    <row r="18660" spans="31:31" ht="15.75" x14ac:dyDescent="0.3">
      <c r="AE18660" s="71"/>
    </row>
    <row r="18661" spans="31:31" ht="15.75" x14ac:dyDescent="0.3">
      <c r="AE18661" s="71"/>
    </row>
    <row r="18662" spans="31:31" ht="15.75" x14ac:dyDescent="0.3">
      <c r="AE18662" s="71"/>
    </row>
    <row r="18663" spans="31:31" ht="15.75" x14ac:dyDescent="0.3">
      <c r="AE18663" s="71"/>
    </row>
    <row r="18664" spans="31:31" ht="15.75" x14ac:dyDescent="0.3">
      <c r="AE18664" s="71"/>
    </row>
    <row r="18665" spans="31:31" ht="15.75" x14ac:dyDescent="0.3">
      <c r="AE18665" s="71"/>
    </row>
    <row r="18666" spans="31:31" ht="15.75" x14ac:dyDescent="0.3">
      <c r="AE18666" s="71"/>
    </row>
    <row r="18667" spans="31:31" ht="15.75" x14ac:dyDescent="0.3">
      <c r="AE18667" s="71"/>
    </row>
    <row r="18668" spans="31:31" ht="15.75" x14ac:dyDescent="0.3">
      <c r="AE18668" s="71"/>
    </row>
    <row r="18669" spans="31:31" ht="15.75" x14ac:dyDescent="0.3">
      <c r="AE18669" s="71"/>
    </row>
    <row r="18670" spans="31:31" ht="15.75" x14ac:dyDescent="0.3">
      <c r="AE18670" s="71"/>
    </row>
    <row r="18671" spans="31:31" ht="15.75" x14ac:dyDescent="0.3">
      <c r="AE18671" s="71"/>
    </row>
    <row r="18672" spans="31:31" ht="15.75" x14ac:dyDescent="0.3">
      <c r="AE18672" s="71"/>
    </row>
    <row r="18673" spans="31:31" ht="15.75" x14ac:dyDescent="0.3">
      <c r="AE18673" s="71"/>
    </row>
    <row r="18674" spans="31:31" ht="15.75" x14ac:dyDescent="0.3">
      <c r="AE18674" s="71"/>
    </row>
    <row r="18675" spans="31:31" ht="15.75" x14ac:dyDescent="0.3">
      <c r="AE18675" s="71"/>
    </row>
    <row r="18676" spans="31:31" ht="15.75" x14ac:dyDescent="0.3">
      <c r="AE18676" s="71"/>
    </row>
    <row r="18677" spans="31:31" ht="15.75" x14ac:dyDescent="0.3">
      <c r="AE18677" s="71"/>
    </row>
    <row r="18678" spans="31:31" ht="15.75" x14ac:dyDescent="0.3">
      <c r="AE18678" s="71"/>
    </row>
    <row r="18679" spans="31:31" ht="15.75" x14ac:dyDescent="0.3">
      <c r="AE18679" s="71"/>
    </row>
    <row r="18680" spans="31:31" ht="15.75" x14ac:dyDescent="0.3">
      <c r="AE18680" s="71"/>
    </row>
    <row r="18681" spans="31:31" ht="15.75" x14ac:dyDescent="0.3">
      <c r="AE18681" s="71"/>
    </row>
    <row r="18682" spans="31:31" ht="15.75" x14ac:dyDescent="0.3">
      <c r="AE18682" s="71"/>
    </row>
    <row r="18683" spans="31:31" ht="15.75" x14ac:dyDescent="0.3">
      <c r="AE18683" s="71"/>
    </row>
    <row r="18684" spans="31:31" ht="15.75" x14ac:dyDescent="0.3">
      <c r="AE18684" s="71"/>
    </row>
    <row r="18685" spans="31:31" ht="15.75" x14ac:dyDescent="0.3">
      <c r="AE18685" s="71"/>
    </row>
    <row r="18686" spans="31:31" ht="15.75" x14ac:dyDescent="0.3">
      <c r="AE18686" s="71"/>
    </row>
    <row r="18687" spans="31:31" ht="15.75" x14ac:dyDescent="0.3">
      <c r="AE18687" s="71"/>
    </row>
    <row r="18688" spans="31:31" ht="15.75" x14ac:dyDescent="0.3">
      <c r="AE18688" s="71"/>
    </row>
    <row r="18689" spans="31:31" ht="15.75" x14ac:dyDescent="0.3">
      <c r="AE18689" s="71"/>
    </row>
    <row r="18690" spans="31:31" ht="15.75" x14ac:dyDescent="0.3">
      <c r="AE18690" s="71"/>
    </row>
    <row r="18691" spans="31:31" ht="15.75" x14ac:dyDescent="0.3">
      <c r="AE18691" s="71"/>
    </row>
    <row r="18692" spans="31:31" ht="15.75" x14ac:dyDescent="0.3">
      <c r="AE18692" s="71"/>
    </row>
    <row r="18693" spans="31:31" ht="15.75" x14ac:dyDescent="0.3">
      <c r="AE18693" s="71"/>
    </row>
    <row r="18694" spans="31:31" ht="15.75" x14ac:dyDescent="0.3">
      <c r="AE18694" s="71"/>
    </row>
    <row r="18695" spans="31:31" ht="15.75" x14ac:dyDescent="0.3">
      <c r="AE18695" s="71"/>
    </row>
    <row r="18696" spans="31:31" ht="15.75" x14ac:dyDescent="0.3">
      <c r="AE18696" s="71"/>
    </row>
    <row r="18697" spans="31:31" ht="15.75" x14ac:dyDescent="0.3">
      <c r="AE18697" s="71"/>
    </row>
    <row r="18698" spans="31:31" ht="15.75" x14ac:dyDescent="0.3">
      <c r="AE18698" s="71"/>
    </row>
    <row r="18699" spans="31:31" ht="15.75" x14ac:dyDescent="0.3">
      <c r="AE18699" s="71"/>
    </row>
    <row r="18700" spans="31:31" ht="15.75" x14ac:dyDescent="0.3">
      <c r="AE18700" s="71"/>
    </row>
    <row r="18701" spans="31:31" ht="15.75" x14ac:dyDescent="0.3">
      <c r="AE18701" s="71"/>
    </row>
    <row r="18702" spans="31:31" ht="15.75" x14ac:dyDescent="0.3">
      <c r="AE18702" s="71"/>
    </row>
    <row r="18703" spans="31:31" ht="15.75" x14ac:dyDescent="0.3">
      <c r="AE18703" s="71"/>
    </row>
    <row r="18704" spans="31:31" ht="15.75" x14ac:dyDescent="0.3">
      <c r="AE18704" s="71"/>
    </row>
    <row r="18705" spans="31:31" ht="15.75" x14ac:dyDescent="0.3">
      <c r="AE18705" s="71"/>
    </row>
    <row r="18706" spans="31:31" ht="15.75" x14ac:dyDescent="0.3">
      <c r="AE18706" s="71"/>
    </row>
    <row r="18707" spans="31:31" ht="15.75" x14ac:dyDescent="0.3">
      <c r="AE18707" s="71"/>
    </row>
    <row r="18708" spans="31:31" ht="15.75" x14ac:dyDescent="0.3">
      <c r="AE18708" s="71"/>
    </row>
    <row r="18709" spans="31:31" ht="15.75" x14ac:dyDescent="0.3">
      <c r="AE18709" s="71"/>
    </row>
    <row r="18710" spans="31:31" ht="15.75" x14ac:dyDescent="0.3">
      <c r="AE18710" s="71"/>
    </row>
    <row r="18711" spans="31:31" ht="15.75" x14ac:dyDescent="0.3">
      <c r="AE18711" s="71"/>
    </row>
    <row r="18712" spans="31:31" ht="15.75" x14ac:dyDescent="0.3">
      <c r="AE18712" s="71"/>
    </row>
    <row r="18713" spans="31:31" ht="15.75" x14ac:dyDescent="0.3">
      <c r="AE18713" s="71"/>
    </row>
    <row r="18714" spans="31:31" ht="15.75" x14ac:dyDescent="0.3">
      <c r="AE18714" s="71"/>
    </row>
    <row r="18715" spans="31:31" ht="15.75" x14ac:dyDescent="0.3">
      <c r="AE18715" s="71"/>
    </row>
    <row r="18716" spans="31:31" ht="15.75" x14ac:dyDescent="0.3">
      <c r="AE18716" s="71"/>
    </row>
    <row r="18717" spans="31:31" ht="15.75" x14ac:dyDescent="0.3">
      <c r="AE18717" s="71"/>
    </row>
    <row r="18718" spans="31:31" ht="15.75" x14ac:dyDescent="0.3">
      <c r="AE18718" s="71"/>
    </row>
    <row r="18719" spans="31:31" ht="15.75" x14ac:dyDescent="0.3">
      <c r="AE18719" s="71"/>
    </row>
    <row r="18720" spans="31:31" ht="15.75" x14ac:dyDescent="0.3">
      <c r="AE18720" s="71"/>
    </row>
    <row r="18721" spans="31:31" ht="15.75" x14ac:dyDescent="0.3">
      <c r="AE18721" s="71"/>
    </row>
    <row r="18722" spans="31:31" ht="15.75" x14ac:dyDescent="0.3">
      <c r="AE18722" s="71"/>
    </row>
    <row r="18723" spans="31:31" ht="15.75" x14ac:dyDescent="0.3">
      <c r="AE18723" s="71"/>
    </row>
    <row r="18724" spans="31:31" ht="15.75" x14ac:dyDescent="0.3">
      <c r="AE18724" s="71"/>
    </row>
    <row r="18725" spans="31:31" ht="15.75" x14ac:dyDescent="0.3">
      <c r="AE18725" s="71"/>
    </row>
    <row r="18726" spans="31:31" ht="15.75" x14ac:dyDescent="0.3">
      <c r="AE18726" s="71"/>
    </row>
    <row r="18727" spans="31:31" ht="15.75" x14ac:dyDescent="0.3">
      <c r="AE18727" s="71"/>
    </row>
    <row r="18728" spans="31:31" ht="15.75" x14ac:dyDescent="0.3">
      <c r="AE18728" s="71"/>
    </row>
    <row r="18729" spans="31:31" ht="15.75" x14ac:dyDescent="0.3">
      <c r="AE18729" s="71"/>
    </row>
    <row r="18730" spans="31:31" ht="15.75" x14ac:dyDescent="0.3">
      <c r="AE18730" s="71"/>
    </row>
    <row r="18731" spans="31:31" ht="15.75" x14ac:dyDescent="0.3">
      <c r="AE18731" s="71"/>
    </row>
    <row r="18732" spans="31:31" ht="15.75" x14ac:dyDescent="0.3">
      <c r="AE18732" s="71"/>
    </row>
    <row r="18733" spans="31:31" ht="15.75" x14ac:dyDescent="0.3">
      <c r="AE18733" s="71"/>
    </row>
    <row r="18734" spans="31:31" ht="15.75" x14ac:dyDescent="0.3">
      <c r="AE18734" s="71"/>
    </row>
    <row r="18735" spans="31:31" ht="15.75" x14ac:dyDescent="0.3">
      <c r="AE18735" s="71"/>
    </row>
    <row r="18736" spans="31:31" ht="15.75" x14ac:dyDescent="0.3">
      <c r="AE18736" s="71"/>
    </row>
    <row r="18737" spans="31:31" ht="15.75" x14ac:dyDescent="0.3">
      <c r="AE18737" s="71"/>
    </row>
    <row r="18738" spans="31:31" ht="15.75" x14ac:dyDescent="0.3">
      <c r="AE18738" s="71"/>
    </row>
    <row r="18739" spans="31:31" ht="15.75" x14ac:dyDescent="0.3">
      <c r="AE18739" s="71"/>
    </row>
    <row r="18740" spans="31:31" ht="15.75" x14ac:dyDescent="0.3">
      <c r="AE18740" s="71"/>
    </row>
    <row r="18741" spans="31:31" ht="15.75" x14ac:dyDescent="0.3">
      <c r="AE18741" s="71"/>
    </row>
    <row r="18742" spans="31:31" ht="15.75" x14ac:dyDescent="0.3">
      <c r="AE18742" s="71"/>
    </row>
    <row r="18743" spans="31:31" ht="15.75" x14ac:dyDescent="0.3">
      <c r="AE18743" s="71"/>
    </row>
    <row r="18744" spans="31:31" ht="15.75" x14ac:dyDescent="0.3">
      <c r="AE18744" s="71"/>
    </row>
    <row r="18745" spans="31:31" ht="15.75" x14ac:dyDescent="0.3">
      <c r="AE18745" s="71"/>
    </row>
    <row r="18746" spans="31:31" ht="15.75" x14ac:dyDescent="0.3">
      <c r="AE18746" s="71"/>
    </row>
    <row r="18747" spans="31:31" ht="15.75" x14ac:dyDescent="0.3">
      <c r="AE18747" s="71"/>
    </row>
    <row r="18748" spans="31:31" ht="15.75" x14ac:dyDescent="0.3">
      <c r="AE18748" s="71"/>
    </row>
    <row r="18749" spans="31:31" ht="15.75" x14ac:dyDescent="0.3">
      <c r="AE18749" s="71"/>
    </row>
    <row r="18750" spans="31:31" ht="15.75" x14ac:dyDescent="0.3">
      <c r="AE18750" s="71"/>
    </row>
    <row r="18751" spans="31:31" ht="15.75" x14ac:dyDescent="0.3">
      <c r="AE18751" s="71"/>
    </row>
    <row r="18752" spans="31:31" ht="15.75" x14ac:dyDescent="0.3">
      <c r="AE18752" s="71"/>
    </row>
    <row r="18753" spans="31:31" ht="15.75" x14ac:dyDescent="0.3">
      <c r="AE18753" s="71"/>
    </row>
    <row r="18754" spans="31:31" ht="15.75" x14ac:dyDescent="0.3">
      <c r="AE18754" s="71"/>
    </row>
    <row r="18755" spans="31:31" ht="15.75" x14ac:dyDescent="0.3">
      <c r="AE18755" s="71"/>
    </row>
    <row r="18756" spans="31:31" ht="15.75" x14ac:dyDescent="0.3">
      <c r="AE18756" s="71"/>
    </row>
    <row r="18757" spans="31:31" ht="15.75" x14ac:dyDescent="0.3">
      <c r="AE18757" s="71"/>
    </row>
    <row r="18758" spans="31:31" ht="15.75" x14ac:dyDescent="0.3">
      <c r="AE18758" s="71"/>
    </row>
    <row r="18759" spans="31:31" ht="15.75" x14ac:dyDescent="0.3">
      <c r="AE18759" s="71"/>
    </row>
    <row r="18760" spans="31:31" ht="15.75" x14ac:dyDescent="0.3">
      <c r="AE18760" s="71"/>
    </row>
    <row r="18761" spans="31:31" ht="15.75" x14ac:dyDescent="0.3">
      <c r="AE18761" s="71"/>
    </row>
    <row r="18762" spans="31:31" ht="15.75" x14ac:dyDescent="0.3">
      <c r="AE18762" s="71"/>
    </row>
    <row r="18763" spans="31:31" ht="15.75" x14ac:dyDescent="0.3">
      <c r="AE18763" s="71"/>
    </row>
    <row r="18764" spans="31:31" ht="15.75" x14ac:dyDescent="0.3">
      <c r="AE18764" s="71"/>
    </row>
    <row r="18765" spans="31:31" ht="15.75" x14ac:dyDescent="0.3">
      <c r="AE18765" s="71"/>
    </row>
    <row r="18766" spans="31:31" ht="15.75" x14ac:dyDescent="0.3">
      <c r="AE18766" s="71"/>
    </row>
    <row r="18767" spans="31:31" ht="15.75" x14ac:dyDescent="0.3">
      <c r="AE18767" s="71"/>
    </row>
    <row r="18768" spans="31:31" ht="15.75" x14ac:dyDescent="0.3">
      <c r="AE18768" s="71"/>
    </row>
    <row r="18769" spans="31:31" ht="15.75" x14ac:dyDescent="0.3">
      <c r="AE18769" s="71"/>
    </row>
    <row r="18770" spans="31:31" ht="15.75" x14ac:dyDescent="0.3">
      <c r="AE18770" s="71"/>
    </row>
    <row r="18771" spans="31:31" ht="15.75" x14ac:dyDescent="0.3">
      <c r="AE18771" s="71"/>
    </row>
    <row r="18772" spans="31:31" ht="15.75" x14ac:dyDescent="0.3">
      <c r="AE18772" s="71"/>
    </row>
    <row r="18773" spans="31:31" ht="15.75" x14ac:dyDescent="0.3">
      <c r="AE18773" s="71"/>
    </row>
    <row r="18774" spans="31:31" ht="15.75" x14ac:dyDescent="0.3">
      <c r="AE18774" s="71"/>
    </row>
    <row r="18775" spans="31:31" ht="15.75" x14ac:dyDescent="0.3">
      <c r="AE18775" s="71"/>
    </row>
    <row r="18776" spans="31:31" ht="15.75" x14ac:dyDescent="0.3">
      <c r="AE18776" s="71"/>
    </row>
    <row r="18777" spans="31:31" ht="15.75" x14ac:dyDescent="0.3">
      <c r="AE18777" s="71"/>
    </row>
    <row r="18778" spans="31:31" ht="15.75" x14ac:dyDescent="0.3">
      <c r="AE18778" s="71"/>
    </row>
    <row r="18779" spans="31:31" ht="15.75" x14ac:dyDescent="0.3">
      <c r="AE18779" s="71"/>
    </row>
    <row r="18780" spans="31:31" ht="15.75" x14ac:dyDescent="0.3">
      <c r="AE18780" s="71"/>
    </row>
    <row r="18781" spans="31:31" ht="15.75" x14ac:dyDescent="0.3">
      <c r="AE18781" s="71"/>
    </row>
    <row r="18782" spans="31:31" ht="15.75" x14ac:dyDescent="0.3">
      <c r="AE18782" s="71"/>
    </row>
    <row r="18783" spans="31:31" ht="15.75" x14ac:dyDescent="0.3">
      <c r="AE18783" s="71"/>
    </row>
    <row r="18784" spans="31:31" ht="15.75" x14ac:dyDescent="0.3">
      <c r="AE18784" s="71"/>
    </row>
    <row r="18785" spans="31:31" ht="15.75" x14ac:dyDescent="0.3">
      <c r="AE18785" s="71"/>
    </row>
    <row r="18786" spans="31:31" ht="15.75" x14ac:dyDescent="0.3">
      <c r="AE18786" s="71"/>
    </row>
    <row r="18787" spans="31:31" ht="15.75" x14ac:dyDescent="0.3">
      <c r="AE18787" s="71"/>
    </row>
    <row r="18788" spans="31:31" ht="15.75" x14ac:dyDescent="0.3">
      <c r="AE18788" s="71"/>
    </row>
    <row r="18789" spans="31:31" ht="15.75" x14ac:dyDescent="0.3">
      <c r="AE18789" s="71"/>
    </row>
    <row r="18790" spans="31:31" ht="15.75" x14ac:dyDescent="0.3">
      <c r="AE18790" s="71"/>
    </row>
    <row r="18791" spans="31:31" ht="15.75" x14ac:dyDescent="0.3">
      <c r="AE18791" s="71"/>
    </row>
    <row r="18792" spans="31:31" ht="15.75" x14ac:dyDescent="0.3">
      <c r="AE18792" s="71"/>
    </row>
    <row r="18793" spans="31:31" ht="15.75" x14ac:dyDescent="0.3">
      <c r="AE18793" s="71"/>
    </row>
    <row r="18794" spans="31:31" ht="15.75" x14ac:dyDescent="0.3">
      <c r="AE18794" s="71"/>
    </row>
    <row r="18795" spans="31:31" ht="15.75" x14ac:dyDescent="0.3">
      <c r="AE18795" s="71"/>
    </row>
    <row r="18796" spans="31:31" ht="15.75" x14ac:dyDescent="0.3">
      <c r="AE18796" s="71"/>
    </row>
    <row r="18797" spans="31:31" ht="15.75" x14ac:dyDescent="0.3">
      <c r="AE18797" s="71"/>
    </row>
    <row r="18798" spans="31:31" ht="15.75" x14ac:dyDescent="0.3">
      <c r="AE18798" s="71"/>
    </row>
    <row r="18799" spans="31:31" ht="15.75" x14ac:dyDescent="0.3">
      <c r="AE18799" s="71"/>
    </row>
    <row r="18800" spans="31:31" ht="15.75" x14ac:dyDescent="0.3">
      <c r="AE18800" s="71"/>
    </row>
    <row r="18801" spans="31:31" ht="15.75" x14ac:dyDescent="0.3">
      <c r="AE18801" s="71"/>
    </row>
    <row r="18802" spans="31:31" ht="15.75" x14ac:dyDescent="0.3">
      <c r="AE18802" s="71"/>
    </row>
    <row r="18803" spans="31:31" ht="15.75" x14ac:dyDescent="0.3">
      <c r="AE18803" s="71"/>
    </row>
    <row r="18804" spans="31:31" ht="15.75" x14ac:dyDescent="0.3">
      <c r="AE18804" s="71"/>
    </row>
    <row r="18805" spans="31:31" ht="15.75" x14ac:dyDescent="0.3">
      <c r="AE18805" s="71"/>
    </row>
    <row r="18806" spans="31:31" ht="15.75" x14ac:dyDescent="0.3">
      <c r="AE18806" s="71"/>
    </row>
    <row r="18807" spans="31:31" ht="15.75" x14ac:dyDescent="0.3">
      <c r="AE18807" s="71"/>
    </row>
    <row r="18808" spans="31:31" ht="15.75" x14ac:dyDescent="0.3">
      <c r="AE18808" s="71"/>
    </row>
    <row r="18809" spans="31:31" ht="15.75" x14ac:dyDescent="0.3">
      <c r="AE18809" s="71"/>
    </row>
    <row r="18810" spans="31:31" ht="15.75" x14ac:dyDescent="0.3">
      <c r="AE18810" s="71"/>
    </row>
    <row r="18811" spans="31:31" ht="15.75" x14ac:dyDescent="0.3">
      <c r="AE18811" s="71"/>
    </row>
    <row r="18812" spans="31:31" ht="15.75" x14ac:dyDescent="0.3">
      <c r="AE18812" s="71"/>
    </row>
    <row r="18813" spans="31:31" ht="15.75" x14ac:dyDescent="0.3">
      <c r="AE18813" s="71"/>
    </row>
    <row r="18814" spans="31:31" ht="15.75" x14ac:dyDescent="0.3">
      <c r="AE18814" s="71"/>
    </row>
    <row r="18815" spans="31:31" ht="15.75" x14ac:dyDescent="0.3">
      <c r="AE18815" s="71"/>
    </row>
    <row r="18816" spans="31:31" ht="15.75" x14ac:dyDescent="0.3">
      <c r="AE18816" s="71"/>
    </row>
    <row r="18817" spans="31:31" ht="15.75" x14ac:dyDescent="0.3">
      <c r="AE18817" s="71"/>
    </row>
    <row r="18818" spans="31:31" ht="15.75" x14ac:dyDescent="0.3">
      <c r="AE18818" s="71"/>
    </row>
    <row r="18819" spans="31:31" ht="15.75" x14ac:dyDescent="0.3">
      <c r="AE18819" s="71"/>
    </row>
    <row r="18820" spans="31:31" ht="15.75" x14ac:dyDescent="0.3">
      <c r="AE18820" s="71"/>
    </row>
    <row r="18821" spans="31:31" ht="15.75" x14ac:dyDescent="0.3">
      <c r="AE18821" s="71"/>
    </row>
    <row r="18822" spans="31:31" ht="15.75" x14ac:dyDescent="0.3">
      <c r="AE18822" s="71"/>
    </row>
    <row r="18823" spans="31:31" ht="15.75" x14ac:dyDescent="0.3">
      <c r="AE18823" s="71"/>
    </row>
    <row r="18824" spans="31:31" ht="15.75" x14ac:dyDescent="0.3">
      <c r="AE18824" s="71"/>
    </row>
    <row r="18825" spans="31:31" ht="15.75" x14ac:dyDescent="0.3">
      <c r="AE18825" s="71"/>
    </row>
    <row r="18826" spans="31:31" ht="15.75" x14ac:dyDescent="0.3">
      <c r="AE18826" s="71"/>
    </row>
    <row r="18827" spans="31:31" ht="15.75" x14ac:dyDescent="0.3">
      <c r="AE18827" s="71"/>
    </row>
    <row r="18828" spans="31:31" ht="15.75" x14ac:dyDescent="0.3">
      <c r="AE18828" s="71"/>
    </row>
    <row r="18829" spans="31:31" ht="15.75" x14ac:dyDescent="0.3">
      <c r="AE18829" s="71"/>
    </row>
    <row r="18830" spans="31:31" ht="15.75" x14ac:dyDescent="0.3">
      <c r="AE18830" s="71"/>
    </row>
    <row r="18831" spans="31:31" ht="15.75" x14ac:dyDescent="0.3">
      <c r="AE18831" s="71"/>
    </row>
    <row r="18832" spans="31:31" ht="15.75" x14ac:dyDescent="0.3">
      <c r="AE18832" s="71"/>
    </row>
    <row r="18833" spans="31:31" ht="15.75" x14ac:dyDescent="0.3">
      <c r="AE18833" s="71"/>
    </row>
    <row r="18834" spans="31:31" ht="15.75" x14ac:dyDescent="0.3">
      <c r="AE18834" s="71"/>
    </row>
    <row r="18835" spans="31:31" ht="15.75" x14ac:dyDescent="0.3">
      <c r="AE18835" s="71"/>
    </row>
    <row r="18836" spans="31:31" ht="15.75" x14ac:dyDescent="0.3">
      <c r="AE18836" s="71"/>
    </row>
    <row r="18837" spans="31:31" ht="15.75" x14ac:dyDescent="0.3">
      <c r="AE18837" s="71"/>
    </row>
    <row r="18838" spans="31:31" ht="15.75" x14ac:dyDescent="0.3">
      <c r="AE18838" s="71"/>
    </row>
    <row r="18839" spans="31:31" ht="15.75" x14ac:dyDescent="0.3">
      <c r="AE18839" s="71"/>
    </row>
    <row r="18840" spans="31:31" ht="15.75" x14ac:dyDescent="0.3">
      <c r="AE18840" s="71"/>
    </row>
    <row r="18841" spans="31:31" ht="15.75" x14ac:dyDescent="0.3">
      <c r="AE18841" s="71"/>
    </row>
    <row r="18842" spans="31:31" ht="15.75" x14ac:dyDescent="0.3">
      <c r="AE18842" s="71"/>
    </row>
    <row r="18843" spans="31:31" ht="15.75" x14ac:dyDescent="0.3">
      <c r="AE18843" s="71"/>
    </row>
    <row r="18844" spans="31:31" ht="15.75" x14ac:dyDescent="0.3">
      <c r="AE18844" s="71"/>
    </row>
    <row r="18845" spans="31:31" ht="15.75" x14ac:dyDescent="0.3">
      <c r="AE18845" s="71"/>
    </row>
    <row r="18846" spans="31:31" ht="15.75" x14ac:dyDescent="0.3">
      <c r="AE18846" s="71"/>
    </row>
    <row r="18847" spans="31:31" ht="15.75" x14ac:dyDescent="0.3">
      <c r="AE18847" s="71"/>
    </row>
    <row r="18848" spans="31:31" ht="15.75" x14ac:dyDescent="0.3">
      <c r="AE18848" s="71"/>
    </row>
    <row r="18849" spans="31:31" ht="15.75" x14ac:dyDescent="0.3">
      <c r="AE18849" s="71"/>
    </row>
    <row r="18850" spans="31:31" ht="15.75" x14ac:dyDescent="0.3">
      <c r="AE18850" s="71"/>
    </row>
    <row r="18851" spans="31:31" ht="15.75" x14ac:dyDescent="0.3">
      <c r="AE18851" s="71"/>
    </row>
    <row r="18852" spans="31:31" ht="15.75" x14ac:dyDescent="0.3">
      <c r="AE18852" s="71"/>
    </row>
    <row r="18853" spans="31:31" ht="15.75" x14ac:dyDescent="0.3">
      <c r="AE18853" s="71"/>
    </row>
    <row r="18854" spans="31:31" ht="15.75" x14ac:dyDescent="0.3">
      <c r="AE18854" s="71"/>
    </row>
    <row r="18855" spans="31:31" ht="15.75" x14ac:dyDescent="0.3">
      <c r="AE18855" s="71"/>
    </row>
    <row r="18856" spans="31:31" ht="15.75" x14ac:dyDescent="0.3">
      <c r="AE18856" s="71"/>
    </row>
    <row r="18857" spans="31:31" ht="15.75" x14ac:dyDescent="0.3">
      <c r="AE18857" s="71"/>
    </row>
    <row r="18858" spans="31:31" ht="15.75" x14ac:dyDescent="0.3">
      <c r="AE18858" s="71"/>
    </row>
    <row r="18859" spans="31:31" ht="15.75" x14ac:dyDescent="0.3">
      <c r="AE18859" s="71"/>
    </row>
    <row r="18860" spans="31:31" ht="15.75" x14ac:dyDescent="0.3">
      <c r="AE18860" s="71"/>
    </row>
    <row r="18861" spans="31:31" ht="15.75" x14ac:dyDescent="0.3">
      <c r="AE18861" s="71"/>
    </row>
    <row r="18862" spans="31:31" ht="15.75" x14ac:dyDescent="0.3">
      <c r="AE18862" s="71"/>
    </row>
    <row r="18863" spans="31:31" ht="15.75" x14ac:dyDescent="0.3">
      <c r="AE18863" s="71"/>
    </row>
    <row r="18864" spans="31:31" ht="15.75" x14ac:dyDescent="0.3">
      <c r="AE18864" s="71"/>
    </row>
    <row r="18865" spans="31:31" ht="15.75" x14ac:dyDescent="0.3">
      <c r="AE18865" s="71"/>
    </row>
    <row r="18866" spans="31:31" ht="15.75" x14ac:dyDescent="0.3">
      <c r="AE18866" s="71"/>
    </row>
    <row r="18867" spans="31:31" ht="15.75" x14ac:dyDescent="0.3">
      <c r="AE18867" s="71"/>
    </row>
    <row r="18868" spans="31:31" ht="15.75" x14ac:dyDescent="0.3">
      <c r="AE18868" s="71"/>
    </row>
    <row r="18869" spans="31:31" ht="15.75" x14ac:dyDescent="0.3">
      <c r="AE18869" s="71"/>
    </row>
    <row r="18870" spans="31:31" ht="15.75" x14ac:dyDescent="0.3">
      <c r="AE18870" s="71"/>
    </row>
    <row r="18871" spans="31:31" ht="15.75" x14ac:dyDescent="0.3">
      <c r="AE18871" s="71"/>
    </row>
    <row r="18872" spans="31:31" ht="15.75" x14ac:dyDescent="0.3">
      <c r="AE18872" s="71"/>
    </row>
    <row r="18873" spans="31:31" ht="15.75" x14ac:dyDescent="0.3">
      <c r="AE18873" s="71"/>
    </row>
    <row r="18874" spans="31:31" ht="15.75" x14ac:dyDescent="0.3">
      <c r="AE18874" s="71"/>
    </row>
    <row r="18875" spans="31:31" ht="15.75" x14ac:dyDescent="0.3">
      <c r="AE18875" s="71"/>
    </row>
    <row r="18876" spans="31:31" ht="15.75" x14ac:dyDescent="0.3">
      <c r="AE18876" s="71"/>
    </row>
    <row r="18877" spans="31:31" ht="15.75" x14ac:dyDescent="0.3">
      <c r="AE18877" s="71"/>
    </row>
    <row r="18878" spans="31:31" ht="15.75" x14ac:dyDescent="0.3">
      <c r="AE18878" s="71"/>
    </row>
    <row r="18879" spans="31:31" ht="15.75" x14ac:dyDescent="0.3">
      <c r="AE18879" s="71"/>
    </row>
    <row r="18880" spans="31:31" ht="15.75" x14ac:dyDescent="0.3">
      <c r="AE18880" s="71"/>
    </row>
    <row r="18881" spans="31:31" ht="15.75" x14ac:dyDescent="0.3">
      <c r="AE18881" s="71"/>
    </row>
    <row r="18882" spans="31:31" ht="15.75" x14ac:dyDescent="0.3">
      <c r="AE18882" s="71"/>
    </row>
    <row r="18883" spans="31:31" ht="15.75" x14ac:dyDescent="0.3">
      <c r="AE18883" s="71"/>
    </row>
    <row r="18884" spans="31:31" ht="15.75" x14ac:dyDescent="0.3">
      <c r="AE18884" s="71"/>
    </row>
    <row r="18885" spans="31:31" ht="15.75" x14ac:dyDescent="0.3">
      <c r="AE18885" s="71"/>
    </row>
    <row r="18886" spans="31:31" ht="15.75" x14ac:dyDescent="0.3">
      <c r="AE18886" s="71"/>
    </row>
    <row r="18887" spans="31:31" ht="15.75" x14ac:dyDescent="0.3">
      <c r="AE18887" s="71"/>
    </row>
    <row r="18888" spans="31:31" ht="15.75" x14ac:dyDescent="0.3">
      <c r="AE18888" s="71"/>
    </row>
    <row r="18889" spans="31:31" ht="15.75" x14ac:dyDescent="0.3">
      <c r="AE18889" s="71"/>
    </row>
    <row r="18890" spans="31:31" ht="15.75" x14ac:dyDescent="0.3">
      <c r="AE18890" s="71"/>
    </row>
    <row r="18891" spans="31:31" ht="15.75" x14ac:dyDescent="0.3">
      <c r="AE18891" s="71"/>
    </row>
    <row r="18892" spans="31:31" ht="15.75" x14ac:dyDescent="0.3">
      <c r="AE18892" s="71"/>
    </row>
    <row r="18893" spans="31:31" ht="15.75" x14ac:dyDescent="0.3">
      <c r="AE18893" s="71"/>
    </row>
    <row r="18894" spans="31:31" ht="15.75" x14ac:dyDescent="0.3">
      <c r="AE18894" s="71"/>
    </row>
    <row r="18895" spans="31:31" ht="15.75" x14ac:dyDescent="0.3">
      <c r="AE18895" s="71"/>
    </row>
    <row r="18896" spans="31:31" ht="15.75" x14ac:dyDescent="0.3">
      <c r="AE18896" s="71"/>
    </row>
    <row r="18897" spans="31:31" ht="15.75" x14ac:dyDescent="0.3">
      <c r="AE18897" s="71"/>
    </row>
    <row r="18898" spans="31:31" ht="15.75" x14ac:dyDescent="0.3">
      <c r="AE18898" s="71"/>
    </row>
    <row r="18899" spans="31:31" ht="15.75" x14ac:dyDescent="0.3">
      <c r="AE18899" s="71"/>
    </row>
    <row r="18900" spans="31:31" ht="15.75" x14ac:dyDescent="0.3">
      <c r="AE18900" s="71"/>
    </row>
    <row r="18901" spans="31:31" ht="15.75" x14ac:dyDescent="0.3">
      <c r="AE18901" s="71"/>
    </row>
    <row r="18902" spans="31:31" ht="15.75" x14ac:dyDescent="0.3">
      <c r="AE18902" s="71"/>
    </row>
    <row r="18903" spans="31:31" ht="15.75" x14ac:dyDescent="0.3">
      <c r="AE18903" s="71"/>
    </row>
    <row r="18904" spans="31:31" ht="15.75" x14ac:dyDescent="0.3">
      <c r="AE18904" s="71"/>
    </row>
    <row r="18905" spans="31:31" ht="15.75" x14ac:dyDescent="0.3">
      <c r="AE18905" s="71"/>
    </row>
    <row r="18906" spans="31:31" ht="15.75" x14ac:dyDescent="0.3">
      <c r="AE18906" s="71"/>
    </row>
    <row r="18907" spans="31:31" ht="15.75" x14ac:dyDescent="0.3">
      <c r="AE18907" s="71"/>
    </row>
    <row r="18908" spans="31:31" ht="15.75" x14ac:dyDescent="0.3">
      <c r="AE18908" s="71"/>
    </row>
    <row r="18909" spans="31:31" ht="15.75" x14ac:dyDescent="0.3">
      <c r="AE18909" s="71"/>
    </row>
    <row r="18910" spans="31:31" ht="15.75" x14ac:dyDescent="0.3">
      <c r="AE18910" s="71"/>
    </row>
    <row r="18911" spans="31:31" ht="15.75" x14ac:dyDescent="0.3">
      <c r="AE18911" s="71"/>
    </row>
    <row r="18912" spans="31:31" ht="15.75" x14ac:dyDescent="0.3">
      <c r="AE18912" s="71"/>
    </row>
    <row r="18913" spans="31:31" ht="15.75" x14ac:dyDescent="0.3">
      <c r="AE18913" s="71"/>
    </row>
    <row r="18914" spans="31:31" ht="15.75" x14ac:dyDescent="0.3">
      <c r="AE18914" s="71"/>
    </row>
    <row r="18915" spans="31:31" ht="15.75" x14ac:dyDescent="0.3">
      <c r="AE18915" s="71"/>
    </row>
    <row r="18916" spans="31:31" ht="15.75" x14ac:dyDescent="0.3">
      <c r="AE18916" s="71"/>
    </row>
    <row r="18917" spans="31:31" ht="15.75" x14ac:dyDescent="0.3">
      <c r="AE18917" s="71"/>
    </row>
    <row r="18918" spans="31:31" ht="15.75" x14ac:dyDescent="0.3">
      <c r="AE18918" s="71"/>
    </row>
    <row r="18919" spans="31:31" ht="15.75" x14ac:dyDescent="0.3">
      <c r="AE18919" s="71"/>
    </row>
    <row r="18920" spans="31:31" ht="15.75" x14ac:dyDescent="0.3">
      <c r="AE18920" s="71"/>
    </row>
    <row r="18921" spans="31:31" ht="15.75" x14ac:dyDescent="0.3">
      <c r="AE18921" s="71"/>
    </row>
    <row r="18922" spans="31:31" ht="15.75" x14ac:dyDescent="0.3">
      <c r="AE18922" s="71"/>
    </row>
    <row r="18923" spans="31:31" ht="15.75" x14ac:dyDescent="0.3">
      <c r="AE18923" s="71"/>
    </row>
    <row r="18924" spans="31:31" ht="15.75" x14ac:dyDescent="0.3">
      <c r="AE18924" s="71"/>
    </row>
    <row r="18925" spans="31:31" ht="15.75" x14ac:dyDescent="0.3">
      <c r="AE18925" s="71"/>
    </row>
    <row r="18926" spans="31:31" ht="15.75" x14ac:dyDescent="0.3">
      <c r="AE18926" s="71"/>
    </row>
    <row r="18927" spans="31:31" ht="15.75" x14ac:dyDescent="0.3">
      <c r="AE18927" s="71"/>
    </row>
    <row r="18928" spans="31:31" ht="15.75" x14ac:dyDescent="0.3">
      <c r="AE18928" s="71"/>
    </row>
    <row r="18929" spans="31:31" ht="15.75" x14ac:dyDescent="0.3">
      <c r="AE18929" s="71"/>
    </row>
    <row r="18930" spans="31:31" ht="15.75" x14ac:dyDescent="0.3">
      <c r="AE18930" s="71"/>
    </row>
    <row r="18931" spans="31:31" ht="15.75" x14ac:dyDescent="0.3">
      <c r="AE18931" s="71"/>
    </row>
    <row r="18932" spans="31:31" ht="15.75" x14ac:dyDescent="0.3">
      <c r="AE18932" s="71"/>
    </row>
    <row r="18933" spans="31:31" ht="15.75" x14ac:dyDescent="0.3">
      <c r="AE18933" s="71"/>
    </row>
    <row r="18934" spans="31:31" ht="15.75" x14ac:dyDescent="0.3">
      <c r="AE18934" s="71"/>
    </row>
    <row r="18935" spans="31:31" ht="15.75" x14ac:dyDescent="0.3">
      <c r="AE18935" s="71"/>
    </row>
    <row r="18936" spans="31:31" ht="15.75" x14ac:dyDescent="0.3">
      <c r="AE18936" s="71"/>
    </row>
    <row r="18937" spans="31:31" ht="15.75" x14ac:dyDescent="0.3">
      <c r="AE18937" s="71"/>
    </row>
    <row r="18938" spans="31:31" ht="15.75" x14ac:dyDescent="0.3">
      <c r="AE18938" s="71"/>
    </row>
    <row r="18939" spans="31:31" ht="15.75" x14ac:dyDescent="0.3">
      <c r="AE18939" s="71"/>
    </row>
    <row r="18940" spans="31:31" ht="15.75" x14ac:dyDescent="0.3">
      <c r="AE18940" s="71"/>
    </row>
    <row r="18941" spans="31:31" ht="15.75" x14ac:dyDescent="0.3">
      <c r="AE18941" s="71"/>
    </row>
    <row r="18942" spans="31:31" ht="15.75" x14ac:dyDescent="0.3">
      <c r="AE18942" s="71"/>
    </row>
    <row r="18943" spans="31:31" ht="15.75" x14ac:dyDescent="0.3">
      <c r="AE18943" s="71"/>
    </row>
    <row r="18944" spans="31:31" ht="15.75" x14ac:dyDescent="0.3">
      <c r="AE18944" s="71"/>
    </row>
    <row r="18945" spans="31:31" ht="15.75" x14ac:dyDescent="0.3">
      <c r="AE18945" s="71"/>
    </row>
    <row r="18946" spans="31:31" ht="15.75" x14ac:dyDescent="0.3">
      <c r="AE18946" s="71"/>
    </row>
    <row r="18947" spans="31:31" ht="15.75" x14ac:dyDescent="0.3">
      <c r="AE18947" s="71"/>
    </row>
    <row r="18948" spans="31:31" ht="15.75" x14ac:dyDescent="0.3">
      <c r="AE18948" s="71"/>
    </row>
    <row r="18949" spans="31:31" ht="15.75" x14ac:dyDescent="0.3">
      <c r="AE18949" s="71"/>
    </row>
    <row r="18950" spans="31:31" ht="15.75" x14ac:dyDescent="0.3">
      <c r="AE18950" s="71"/>
    </row>
    <row r="18951" spans="31:31" ht="15.75" x14ac:dyDescent="0.3">
      <c r="AE18951" s="71"/>
    </row>
    <row r="18952" spans="31:31" ht="15.75" x14ac:dyDescent="0.3">
      <c r="AE18952" s="71"/>
    </row>
    <row r="18953" spans="31:31" ht="15.75" x14ac:dyDescent="0.3">
      <c r="AE18953" s="71"/>
    </row>
    <row r="18954" spans="31:31" ht="15.75" x14ac:dyDescent="0.3">
      <c r="AE18954" s="71"/>
    </row>
    <row r="18955" spans="31:31" ht="15.75" x14ac:dyDescent="0.3">
      <c r="AE18955" s="71"/>
    </row>
    <row r="18956" spans="31:31" ht="15.75" x14ac:dyDescent="0.3">
      <c r="AE18956" s="71"/>
    </row>
    <row r="18957" spans="31:31" ht="15.75" x14ac:dyDescent="0.3">
      <c r="AE18957" s="71"/>
    </row>
    <row r="18958" spans="31:31" ht="15.75" x14ac:dyDescent="0.3">
      <c r="AE18958" s="71"/>
    </row>
    <row r="18959" spans="31:31" ht="15.75" x14ac:dyDescent="0.3">
      <c r="AE18959" s="71"/>
    </row>
    <row r="18960" spans="31:31" ht="15.75" x14ac:dyDescent="0.3">
      <c r="AE18960" s="71"/>
    </row>
    <row r="18961" spans="31:31" ht="15.75" x14ac:dyDescent="0.3">
      <c r="AE18961" s="71"/>
    </row>
    <row r="18962" spans="31:31" ht="15.75" x14ac:dyDescent="0.3">
      <c r="AE18962" s="71"/>
    </row>
    <row r="18963" spans="31:31" ht="15.75" x14ac:dyDescent="0.3">
      <c r="AE18963" s="71"/>
    </row>
    <row r="18964" spans="31:31" ht="15.75" x14ac:dyDescent="0.3">
      <c r="AE18964" s="71"/>
    </row>
    <row r="18965" spans="31:31" ht="15.75" x14ac:dyDescent="0.3">
      <c r="AE18965" s="71"/>
    </row>
    <row r="18966" spans="31:31" ht="15.75" x14ac:dyDescent="0.3">
      <c r="AE18966" s="71"/>
    </row>
    <row r="18967" spans="31:31" ht="15.75" x14ac:dyDescent="0.3">
      <c r="AE18967" s="71"/>
    </row>
    <row r="18968" spans="31:31" ht="15.75" x14ac:dyDescent="0.3">
      <c r="AE18968" s="71"/>
    </row>
    <row r="18969" spans="31:31" ht="15.75" x14ac:dyDescent="0.3">
      <c r="AE18969" s="71"/>
    </row>
    <row r="18970" spans="31:31" ht="15.75" x14ac:dyDescent="0.3">
      <c r="AE18970" s="71"/>
    </row>
    <row r="18971" spans="31:31" ht="15.75" x14ac:dyDescent="0.3">
      <c r="AE18971" s="71"/>
    </row>
    <row r="18972" spans="31:31" ht="15.75" x14ac:dyDescent="0.3">
      <c r="AE18972" s="71"/>
    </row>
    <row r="18973" spans="31:31" ht="15.75" x14ac:dyDescent="0.3">
      <c r="AE18973" s="71"/>
    </row>
    <row r="18974" spans="31:31" ht="15.75" x14ac:dyDescent="0.3">
      <c r="AE18974" s="71"/>
    </row>
    <row r="18975" spans="31:31" ht="15.75" x14ac:dyDescent="0.3">
      <c r="AE18975" s="71"/>
    </row>
    <row r="18976" spans="31:31" ht="15.75" x14ac:dyDescent="0.3">
      <c r="AE18976" s="71"/>
    </row>
    <row r="18977" spans="31:31" ht="15.75" x14ac:dyDescent="0.3">
      <c r="AE18977" s="71"/>
    </row>
    <row r="18978" spans="31:31" ht="15.75" x14ac:dyDescent="0.3">
      <c r="AE18978" s="71"/>
    </row>
    <row r="18979" spans="31:31" ht="15.75" x14ac:dyDescent="0.3">
      <c r="AE18979" s="71"/>
    </row>
    <row r="18980" spans="31:31" ht="15.75" x14ac:dyDescent="0.3">
      <c r="AE18980" s="71"/>
    </row>
    <row r="18981" spans="31:31" ht="15.75" x14ac:dyDescent="0.3">
      <c r="AE18981" s="71"/>
    </row>
    <row r="18982" spans="31:31" ht="15.75" x14ac:dyDescent="0.3">
      <c r="AE18982" s="71"/>
    </row>
    <row r="18983" spans="31:31" ht="15.75" x14ac:dyDescent="0.3">
      <c r="AE18983" s="71"/>
    </row>
    <row r="18984" spans="31:31" ht="15.75" x14ac:dyDescent="0.3">
      <c r="AE18984" s="71"/>
    </row>
    <row r="18985" spans="31:31" ht="15.75" x14ac:dyDescent="0.3">
      <c r="AE18985" s="71"/>
    </row>
    <row r="18986" spans="31:31" ht="15.75" x14ac:dyDescent="0.3">
      <c r="AE18986" s="71"/>
    </row>
    <row r="18987" spans="31:31" ht="15.75" x14ac:dyDescent="0.3">
      <c r="AE18987" s="71"/>
    </row>
    <row r="18988" spans="31:31" ht="15.75" x14ac:dyDescent="0.3">
      <c r="AE18988" s="71"/>
    </row>
    <row r="18989" spans="31:31" ht="15.75" x14ac:dyDescent="0.3">
      <c r="AE18989" s="71"/>
    </row>
    <row r="18990" spans="31:31" ht="15.75" x14ac:dyDescent="0.3">
      <c r="AE18990" s="71"/>
    </row>
    <row r="18991" spans="31:31" ht="15.75" x14ac:dyDescent="0.3">
      <c r="AE18991" s="71"/>
    </row>
    <row r="18992" spans="31:31" ht="15.75" x14ac:dyDescent="0.3">
      <c r="AE18992" s="71"/>
    </row>
    <row r="18993" spans="31:31" ht="15.75" x14ac:dyDescent="0.3">
      <c r="AE18993" s="71"/>
    </row>
    <row r="18994" spans="31:31" ht="15.75" x14ac:dyDescent="0.3">
      <c r="AE18994" s="71"/>
    </row>
    <row r="18995" spans="31:31" ht="15.75" x14ac:dyDescent="0.3">
      <c r="AE18995" s="71"/>
    </row>
    <row r="18996" spans="31:31" ht="15.75" x14ac:dyDescent="0.3">
      <c r="AE18996" s="71"/>
    </row>
    <row r="18997" spans="31:31" ht="15.75" x14ac:dyDescent="0.3">
      <c r="AE18997" s="71"/>
    </row>
    <row r="18998" spans="31:31" ht="15.75" x14ac:dyDescent="0.3">
      <c r="AE18998" s="71"/>
    </row>
    <row r="18999" spans="31:31" ht="15.75" x14ac:dyDescent="0.3">
      <c r="AE18999" s="71"/>
    </row>
    <row r="19000" spans="31:31" ht="15.75" x14ac:dyDescent="0.3">
      <c r="AE19000" s="71"/>
    </row>
    <row r="19001" spans="31:31" ht="15.75" x14ac:dyDescent="0.3">
      <c r="AE19001" s="71"/>
    </row>
    <row r="19002" spans="31:31" ht="15.75" x14ac:dyDescent="0.3">
      <c r="AE19002" s="71"/>
    </row>
    <row r="19003" spans="31:31" ht="15.75" x14ac:dyDescent="0.3">
      <c r="AE19003" s="71"/>
    </row>
    <row r="19004" spans="31:31" ht="15.75" x14ac:dyDescent="0.3">
      <c r="AE19004" s="71"/>
    </row>
    <row r="19005" spans="31:31" ht="15.75" x14ac:dyDescent="0.3">
      <c r="AE19005" s="71"/>
    </row>
    <row r="19006" spans="31:31" ht="15.75" x14ac:dyDescent="0.3">
      <c r="AE19006" s="71"/>
    </row>
    <row r="19007" spans="31:31" ht="15.75" x14ac:dyDescent="0.3">
      <c r="AE19007" s="71"/>
    </row>
    <row r="19008" spans="31:31" ht="15.75" x14ac:dyDescent="0.3">
      <c r="AE19008" s="71"/>
    </row>
    <row r="19009" spans="31:31" ht="15.75" x14ac:dyDescent="0.3">
      <c r="AE19009" s="71"/>
    </row>
    <row r="19010" spans="31:31" ht="15.75" x14ac:dyDescent="0.3">
      <c r="AE19010" s="71"/>
    </row>
    <row r="19011" spans="31:31" ht="15.75" x14ac:dyDescent="0.3">
      <c r="AE19011" s="71"/>
    </row>
    <row r="19012" spans="31:31" ht="15.75" x14ac:dyDescent="0.3">
      <c r="AE19012" s="71"/>
    </row>
    <row r="19013" spans="31:31" ht="15.75" x14ac:dyDescent="0.3">
      <c r="AE19013" s="71"/>
    </row>
    <row r="19014" spans="31:31" ht="15.75" x14ac:dyDescent="0.3">
      <c r="AE19014" s="71"/>
    </row>
    <row r="19015" spans="31:31" ht="15.75" x14ac:dyDescent="0.3">
      <c r="AE19015" s="71"/>
    </row>
    <row r="19016" spans="31:31" ht="15.75" x14ac:dyDescent="0.3">
      <c r="AE19016" s="71"/>
    </row>
    <row r="19017" spans="31:31" ht="15.75" x14ac:dyDescent="0.3">
      <c r="AE19017" s="71"/>
    </row>
    <row r="19018" spans="31:31" ht="15.75" x14ac:dyDescent="0.3">
      <c r="AE19018" s="71"/>
    </row>
    <row r="19019" spans="31:31" ht="15.75" x14ac:dyDescent="0.3">
      <c r="AE19019" s="71"/>
    </row>
    <row r="19020" spans="31:31" ht="15.75" x14ac:dyDescent="0.3">
      <c r="AE19020" s="71"/>
    </row>
    <row r="19021" spans="31:31" ht="15.75" x14ac:dyDescent="0.3">
      <c r="AE19021" s="71"/>
    </row>
    <row r="19022" spans="31:31" ht="15.75" x14ac:dyDescent="0.3">
      <c r="AE19022" s="71"/>
    </row>
    <row r="19023" spans="31:31" ht="15.75" x14ac:dyDescent="0.3">
      <c r="AE19023" s="71"/>
    </row>
    <row r="19024" spans="31:31" ht="15.75" x14ac:dyDescent="0.3">
      <c r="AE19024" s="71"/>
    </row>
    <row r="19025" spans="31:31" ht="15.75" x14ac:dyDescent="0.3">
      <c r="AE19025" s="71"/>
    </row>
    <row r="19026" spans="31:31" ht="15.75" x14ac:dyDescent="0.3">
      <c r="AE19026" s="71"/>
    </row>
    <row r="19027" spans="31:31" ht="15.75" x14ac:dyDescent="0.3">
      <c r="AE19027" s="71"/>
    </row>
    <row r="19028" spans="31:31" ht="15.75" x14ac:dyDescent="0.3">
      <c r="AE19028" s="71"/>
    </row>
    <row r="19029" spans="31:31" ht="15.75" x14ac:dyDescent="0.3">
      <c r="AE19029" s="71"/>
    </row>
    <row r="19030" spans="31:31" ht="15.75" x14ac:dyDescent="0.3">
      <c r="AE19030" s="71"/>
    </row>
    <row r="19031" spans="31:31" ht="15.75" x14ac:dyDescent="0.3">
      <c r="AE19031" s="71"/>
    </row>
    <row r="19032" spans="31:31" ht="15.75" x14ac:dyDescent="0.3">
      <c r="AE19032" s="71"/>
    </row>
    <row r="19033" spans="31:31" ht="15.75" x14ac:dyDescent="0.3">
      <c r="AE19033" s="71"/>
    </row>
    <row r="19034" spans="31:31" ht="15.75" x14ac:dyDescent="0.3">
      <c r="AE19034" s="71"/>
    </row>
    <row r="19035" spans="31:31" ht="15.75" x14ac:dyDescent="0.3">
      <c r="AE19035" s="71"/>
    </row>
    <row r="19036" spans="31:31" ht="15.75" x14ac:dyDescent="0.3">
      <c r="AE19036" s="71"/>
    </row>
    <row r="19037" spans="31:31" ht="15.75" x14ac:dyDescent="0.3">
      <c r="AE19037" s="71"/>
    </row>
    <row r="19038" spans="31:31" ht="15.75" x14ac:dyDescent="0.3">
      <c r="AE19038" s="71"/>
    </row>
    <row r="19039" spans="31:31" ht="15.75" x14ac:dyDescent="0.3">
      <c r="AE19039" s="71"/>
    </row>
    <row r="19040" spans="31:31" ht="15.75" x14ac:dyDescent="0.3">
      <c r="AE19040" s="71"/>
    </row>
    <row r="19041" spans="31:31" ht="15.75" x14ac:dyDescent="0.3">
      <c r="AE19041" s="71"/>
    </row>
    <row r="19042" spans="31:31" ht="15.75" x14ac:dyDescent="0.3">
      <c r="AE19042" s="71"/>
    </row>
    <row r="19043" spans="31:31" ht="15.75" x14ac:dyDescent="0.3">
      <c r="AE19043" s="71"/>
    </row>
    <row r="19044" spans="31:31" ht="15.75" x14ac:dyDescent="0.3">
      <c r="AE19044" s="71"/>
    </row>
    <row r="19045" spans="31:31" ht="15.75" x14ac:dyDescent="0.3">
      <c r="AE19045" s="71"/>
    </row>
    <row r="19046" spans="31:31" ht="15.75" x14ac:dyDescent="0.3">
      <c r="AE19046" s="71"/>
    </row>
    <row r="19047" spans="31:31" ht="15.75" x14ac:dyDescent="0.3">
      <c r="AE19047" s="71"/>
    </row>
    <row r="19048" spans="31:31" ht="15.75" x14ac:dyDescent="0.3">
      <c r="AE19048" s="71"/>
    </row>
    <row r="19049" spans="31:31" ht="15.75" x14ac:dyDescent="0.3">
      <c r="AE19049" s="71"/>
    </row>
    <row r="19050" spans="31:31" ht="15.75" x14ac:dyDescent="0.3">
      <c r="AE19050" s="71"/>
    </row>
    <row r="19051" spans="31:31" ht="15.75" x14ac:dyDescent="0.3">
      <c r="AE19051" s="71"/>
    </row>
    <row r="19052" spans="31:31" ht="15.75" x14ac:dyDescent="0.3">
      <c r="AE19052" s="71"/>
    </row>
    <row r="19053" spans="31:31" ht="15.75" x14ac:dyDescent="0.3">
      <c r="AE19053" s="71"/>
    </row>
    <row r="19054" spans="31:31" ht="15.75" x14ac:dyDescent="0.3">
      <c r="AE19054" s="71"/>
    </row>
    <row r="19055" spans="31:31" ht="15.75" x14ac:dyDescent="0.3">
      <c r="AE19055" s="71"/>
    </row>
    <row r="19056" spans="31:31" ht="15.75" x14ac:dyDescent="0.3">
      <c r="AE19056" s="71"/>
    </row>
    <row r="19057" spans="31:31" ht="15.75" x14ac:dyDescent="0.3">
      <c r="AE19057" s="71"/>
    </row>
    <row r="19058" spans="31:31" ht="15.75" x14ac:dyDescent="0.3">
      <c r="AE19058" s="71"/>
    </row>
    <row r="19059" spans="31:31" ht="15.75" x14ac:dyDescent="0.3">
      <c r="AE19059" s="71"/>
    </row>
    <row r="19060" spans="31:31" ht="15.75" x14ac:dyDescent="0.3">
      <c r="AE19060" s="71"/>
    </row>
    <row r="19061" spans="31:31" ht="15.75" x14ac:dyDescent="0.3">
      <c r="AE19061" s="71"/>
    </row>
    <row r="19062" spans="31:31" ht="15.75" x14ac:dyDescent="0.3">
      <c r="AE19062" s="71"/>
    </row>
    <row r="19063" spans="31:31" ht="15.75" x14ac:dyDescent="0.3">
      <c r="AE19063" s="71"/>
    </row>
    <row r="19064" spans="31:31" ht="15.75" x14ac:dyDescent="0.3">
      <c r="AE19064" s="71"/>
    </row>
    <row r="19065" spans="31:31" ht="15.75" x14ac:dyDescent="0.3">
      <c r="AE19065" s="71"/>
    </row>
    <row r="19066" spans="31:31" ht="15.75" x14ac:dyDescent="0.3">
      <c r="AE19066" s="71"/>
    </row>
    <row r="19067" spans="31:31" ht="15.75" x14ac:dyDescent="0.3">
      <c r="AE19067" s="71"/>
    </row>
    <row r="19068" spans="31:31" ht="15.75" x14ac:dyDescent="0.3">
      <c r="AE19068" s="71"/>
    </row>
    <row r="19069" spans="31:31" ht="15.75" x14ac:dyDescent="0.3">
      <c r="AE19069" s="71"/>
    </row>
    <row r="19070" spans="31:31" ht="15.75" x14ac:dyDescent="0.3">
      <c r="AE19070" s="71"/>
    </row>
    <row r="19071" spans="31:31" ht="15.75" x14ac:dyDescent="0.3">
      <c r="AE19071" s="71"/>
    </row>
    <row r="19072" spans="31:31" ht="15.75" x14ac:dyDescent="0.3">
      <c r="AE19072" s="71"/>
    </row>
    <row r="19073" spans="31:31" ht="15.75" x14ac:dyDescent="0.3">
      <c r="AE19073" s="71"/>
    </row>
    <row r="19074" spans="31:31" ht="15.75" x14ac:dyDescent="0.3">
      <c r="AE19074" s="71"/>
    </row>
    <row r="19075" spans="31:31" ht="15.75" x14ac:dyDescent="0.3">
      <c r="AE19075" s="71"/>
    </row>
    <row r="19076" spans="31:31" ht="15.75" x14ac:dyDescent="0.3">
      <c r="AE19076" s="71"/>
    </row>
    <row r="19077" spans="31:31" ht="15.75" x14ac:dyDescent="0.3">
      <c r="AE19077" s="71"/>
    </row>
    <row r="19078" spans="31:31" ht="15.75" x14ac:dyDescent="0.3">
      <c r="AE19078" s="71"/>
    </row>
    <row r="19079" spans="31:31" ht="15.75" x14ac:dyDescent="0.3">
      <c r="AE19079" s="71"/>
    </row>
    <row r="19080" spans="31:31" ht="15.75" x14ac:dyDescent="0.3">
      <c r="AE19080" s="71"/>
    </row>
    <row r="19081" spans="31:31" ht="15.75" x14ac:dyDescent="0.3">
      <c r="AE19081" s="71"/>
    </row>
    <row r="19082" spans="31:31" ht="15.75" x14ac:dyDescent="0.3">
      <c r="AE19082" s="71"/>
    </row>
    <row r="19083" spans="31:31" ht="15.75" x14ac:dyDescent="0.3">
      <c r="AE19083" s="71"/>
    </row>
    <row r="19084" spans="31:31" ht="15.75" x14ac:dyDescent="0.3">
      <c r="AE19084" s="71"/>
    </row>
    <row r="19085" spans="31:31" ht="15.75" x14ac:dyDescent="0.3">
      <c r="AE19085" s="71"/>
    </row>
    <row r="19086" spans="31:31" ht="15.75" x14ac:dyDescent="0.3">
      <c r="AE19086" s="71"/>
    </row>
    <row r="19087" spans="31:31" ht="15.75" x14ac:dyDescent="0.3">
      <c r="AE19087" s="71"/>
    </row>
    <row r="19088" spans="31:31" ht="15.75" x14ac:dyDescent="0.3">
      <c r="AE19088" s="71"/>
    </row>
    <row r="19089" spans="31:31" ht="15.75" x14ac:dyDescent="0.3">
      <c r="AE19089" s="71"/>
    </row>
    <row r="19090" spans="31:31" ht="15.75" x14ac:dyDescent="0.3">
      <c r="AE19090" s="71"/>
    </row>
    <row r="19091" spans="31:31" ht="15.75" x14ac:dyDescent="0.3">
      <c r="AE19091" s="71"/>
    </row>
    <row r="19092" spans="31:31" ht="15.75" x14ac:dyDescent="0.3">
      <c r="AE19092" s="71"/>
    </row>
    <row r="19093" spans="31:31" ht="15.75" x14ac:dyDescent="0.3">
      <c r="AE19093" s="71"/>
    </row>
    <row r="19094" spans="31:31" ht="15.75" x14ac:dyDescent="0.3">
      <c r="AE19094" s="71"/>
    </row>
    <row r="19095" spans="31:31" ht="15.75" x14ac:dyDescent="0.3">
      <c r="AE19095" s="71"/>
    </row>
    <row r="19096" spans="31:31" ht="15.75" x14ac:dyDescent="0.3">
      <c r="AE19096" s="71"/>
    </row>
    <row r="19097" spans="31:31" ht="15.75" x14ac:dyDescent="0.3">
      <c r="AE19097" s="71"/>
    </row>
    <row r="19098" spans="31:31" ht="15.75" x14ac:dyDescent="0.3">
      <c r="AE19098" s="71"/>
    </row>
    <row r="19099" spans="31:31" ht="15.75" x14ac:dyDescent="0.3">
      <c r="AE19099" s="71"/>
    </row>
    <row r="19100" spans="31:31" ht="15.75" x14ac:dyDescent="0.3">
      <c r="AE19100" s="71"/>
    </row>
    <row r="19101" spans="31:31" ht="15.75" x14ac:dyDescent="0.3">
      <c r="AE19101" s="71"/>
    </row>
    <row r="19102" spans="31:31" ht="15.75" x14ac:dyDescent="0.3">
      <c r="AE19102" s="71"/>
    </row>
    <row r="19103" spans="31:31" ht="15.75" x14ac:dyDescent="0.3">
      <c r="AE19103" s="71"/>
    </row>
    <row r="19104" spans="31:31" ht="15.75" x14ac:dyDescent="0.3">
      <c r="AE19104" s="71"/>
    </row>
    <row r="19105" spans="31:31" ht="15.75" x14ac:dyDescent="0.3">
      <c r="AE19105" s="71"/>
    </row>
    <row r="19106" spans="31:31" ht="15.75" x14ac:dyDescent="0.3">
      <c r="AE19106" s="71"/>
    </row>
    <row r="19107" spans="31:31" ht="15.75" x14ac:dyDescent="0.3">
      <c r="AE19107" s="71"/>
    </row>
    <row r="19108" spans="31:31" ht="15.75" x14ac:dyDescent="0.3">
      <c r="AE19108" s="71"/>
    </row>
    <row r="19109" spans="31:31" ht="15.75" x14ac:dyDescent="0.3">
      <c r="AE19109" s="71"/>
    </row>
    <row r="19110" spans="31:31" ht="15.75" x14ac:dyDescent="0.3">
      <c r="AE19110" s="71"/>
    </row>
    <row r="19111" spans="31:31" ht="15.75" x14ac:dyDescent="0.3">
      <c r="AE19111" s="71"/>
    </row>
    <row r="19112" spans="31:31" ht="15.75" x14ac:dyDescent="0.3">
      <c r="AE19112" s="71"/>
    </row>
    <row r="19113" spans="31:31" ht="15.75" x14ac:dyDescent="0.3">
      <c r="AE19113" s="71"/>
    </row>
    <row r="19114" spans="31:31" ht="15.75" x14ac:dyDescent="0.3">
      <c r="AE19114" s="71"/>
    </row>
    <row r="19115" spans="31:31" ht="15.75" x14ac:dyDescent="0.3">
      <c r="AE19115" s="71"/>
    </row>
    <row r="19116" spans="31:31" ht="15.75" x14ac:dyDescent="0.3">
      <c r="AE19116" s="71"/>
    </row>
    <row r="19117" spans="31:31" ht="15.75" x14ac:dyDescent="0.3">
      <c r="AE19117" s="71"/>
    </row>
    <row r="19118" spans="31:31" ht="15.75" x14ac:dyDescent="0.3">
      <c r="AE19118" s="71"/>
    </row>
    <row r="19119" spans="31:31" ht="15.75" x14ac:dyDescent="0.3">
      <c r="AE19119" s="71"/>
    </row>
    <row r="19120" spans="31:31" ht="15.75" x14ac:dyDescent="0.3">
      <c r="AE19120" s="71"/>
    </row>
    <row r="19121" spans="31:31" ht="15.75" x14ac:dyDescent="0.3">
      <c r="AE19121" s="71"/>
    </row>
    <row r="19122" spans="31:31" ht="15.75" x14ac:dyDescent="0.3">
      <c r="AE19122" s="71"/>
    </row>
    <row r="19123" spans="31:31" ht="15.75" x14ac:dyDescent="0.3">
      <c r="AE19123" s="71"/>
    </row>
    <row r="19124" spans="31:31" ht="15.75" x14ac:dyDescent="0.3">
      <c r="AE19124" s="71"/>
    </row>
    <row r="19125" spans="31:31" ht="15.75" x14ac:dyDescent="0.3">
      <c r="AE19125" s="71"/>
    </row>
    <row r="19126" spans="31:31" ht="15.75" x14ac:dyDescent="0.3">
      <c r="AE19126" s="71"/>
    </row>
    <row r="19127" spans="31:31" ht="15.75" x14ac:dyDescent="0.3">
      <c r="AE19127" s="71"/>
    </row>
    <row r="19128" spans="31:31" ht="15.75" x14ac:dyDescent="0.3">
      <c r="AE19128" s="71"/>
    </row>
    <row r="19129" spans="31:31" ht="15.75" x14ac:dyDescent="0.3">
      <c r="AE19129" s="71"/>
    </row>
    <row r="19130" spans="31:31" ht="15.75" x14ac:dyDescent="0.3">
      <c r="AE19130" s="71"/>
    </row>
    <row r="19131" spans="31:31" ht="15.75" x14ac:dyDescent="0.3">
      <c r="AE19131" s="71"/>
    </row>
    <row r="19132" spans="31:31" ht="15.75" x14ac:dyDescent="0.3">
      <c r="AE19132" s="71"/>
    </row>
    <row r="19133" spans="31:31" ht="15.75" x14ac:dyDescent="0.3">
      <c r="AE19133" s="71"/>
    </row>
    <row r="19134" spans="31:31" ht="15.75" x14ac:dyDescent="0.3">
      <c r="AE19134" s="71"/>
    </row>
    <row r="19135" spans="31:31" ht="15.75" x14ac:dyDescent="0.3">
      <c r="AE19135" s="71"/>
    </row>
    <row r="19136" spans="31:31" ht="15.75" x14ac:dyDescent="0.3">
      <c r="AE19136" s="71"/>
    </row>
    <row r="19137" spans="31:31" ht="15.75" x14ac:dyDescent="0.3">
      <c r="AE19137" s="71"/>
    </row>
    <row r="19138" spans="31:31" ht="15.75" x14ac:dyDescent="0.3">
      <c r="AE19138" s="71"/>
    </row>
    <row r="19139" spans="31:31" ht="15.75" x14ac:dyDescent="0.3">
      <c r="AE19139" s="71"/>
    </row>
    <row r="19140" spans="31:31" ht="15.75" x14ac:dyDescent="0.3">
      <c r="AE19140" s="71"/>
    </row>
    <row r="19141" spans="31:31" ht="15.75" x14ac:dyDescent="0.3">
      <c r="AE19141" s="71"/>
    </row>
    <row r="19142" spans="31:31" ht="15.75" x14ac:dyDescent="0.3">
      <c r="AE19142" s="71"/>
    </row>
    <row r="19143" spans="31:31" ht="15.75" x14ac:dyDescent="0.3">
      <c r="AE19143" s="71"/>
    </row>
    <row r="19144" spans="31:31" ht="15.75" x14ac:dyDescent="0.3">
      <c r="AE19144" s="71"/>
    </row>
    <row r="19145" spans="31:31" ht="15.75" x14ac:dyDescent="0.3">
      <c r="AE19145" s="71"/>
    </row>
    <row r="19146" spans="31:31" ht="15.75" x14ac:dyDescent="0.3">
      <c r="AE19146" s="71"/>
    </row>
    <row r="19147" spans="31:31" ht="15.75" x14ac:dyDescent="0.3">
      <c r="AE19147" s="71"/>
    </row>
    <row r="19148" spans="31:31" ht="15.75" x14ac:dyDescent="0.3">
      <c r="AE19148" s="71"/>
    </row>
    <row r="19149" spans="31:31" ht="15.75" x14ac:dyDescent="0.3">
      <c r="AE19149" s="71"/>
    </row>
    <row r="19150" spans="31:31" ht="15.75" x14ac:dyDescent="0.3">
      <c r="AE19150" s="71"/>
    </row>
    <row r="19151" spans="31:31" ht="15.75" x14ac:dyDescent="0.3">
      <c r="AE19151" s="71"/>
    </row>
    <row r="19152" spans="31:31" ht="15.75" x14ac:dyDescent="0.3">
      <c r="AE19152" s="71"/>
    </row>
    <row r="19153" spans="31:31" ht="15.75" x14ac:dyDescent="0.3">
      <c r="AE19153" s="71"/>
    </row>
    <row r="19154" spans="31:31" ht="15.75" x14ac:dyDescent="0.3">
      <c r="AE19154" s="71"/>
    </row>
    <row r="19155" spans="31:31" ht="15.75" x14ac:dyDescent="0.3">
      <c r="AE19155" s="71"/>
    </row>
    <row r="19156" spans="31:31" ht="15.75" x14ac:dyDescent="0.3">
      <c r="AE19156" s="71"/>
    </row>
    <row r="19157" spans="31:31" ht="15.75" x14ac:dyDescent="0.3">
      <c r="AE19157" s="71"/>
    </row>
    <row r="19158" spans="31:31" ht="15.75" x14ac:dyDescent="0.3">
      <c r="AE19158" s="71"/>
    </row>
    <row r="19159" spans="31:31" ht="15.75" x14ac:dyDescent="0.3">
      <c r="AE19159" s="71"/>
    </row>
    <row r="19160" spans="31:31" ht="15.75" x14ac:dyDescent="0.3">
      <c r="AE19160" s="71"/>
    </row>
    <row r="19161" spans="31:31" ht="15.75" x14ac:dyDescent="0.3">
      <c r="AE19161" s="71"/>
    </row>
    <row r="19162" spans="31:31" ht="15.75" x14ac:dyDescent="0.3">
      <c r="AE19162" s="71"/>
    </row>
    <row r="19163" spans="31:31" ht="15.75" x14ac:dyDescent="0.3">
      <c r="AE19163" s="71"/>
    </row>
    <row r="19164" spans="31:31" ht="15.75" x14ac:dyDescent="0.3">
      <c r="AE19164" s="71"/>
    </row>
    <row r="19165" spans="31:31" ht="15.75" x14ac:dyDescent="0.3">
      <c r="AE19165" s="71"/>
    </row>
    <row r="19166" spans="31:31" ht="15.75" x14ac:dyDescent="0.3">
      <c r="AE19166" s="71"/>
    </row>
    <row r="19167" spans="31:31" ht="15.75" x14ac:dyDescent="0.3">
      <c r="AE19167" s="71"/>
    </row>
    <row r="19168" spans="31:31" ht="15.75" x14ac:dyDescent="0.3">
      <c r="AE19168" s="71"/>
    </row>
    <row r="19169" spans="31:31" ht="15.75" x14ac:dyDescent="0.3">
      <c r="AE19169" s="71"/>
    </row>
    <row r="19170" spans="31:31" ht="15.75" x14ac:dyDescent="0.3">
      <c r="AE19170" s="71"/>
    </row>
    <row r="19171" spans="31:31" ht="15.75" x14ac:dyDescent="0.3">
      <c r="AE19171" s="71"/>
    </row>
    <row r="19172" spans="31:31" ht="15.75" x14ac:dyDescent="0.3">
      <c r="AE19172" s="71"/>
    </row>
    <row r="19173" spans="31:31" ht="15.75" x14ac:dyDescent="0.3">
      <c r="AE19173" s="71"/>
    </row>
    <row r="19174" spans="31:31" ht="15.75" x14ac:dyDescent="0.3">
      <c r="AE19174" s="71"/>
    </row>
    <row r="19175" spans="31:31" ht="15.75" x14ac:dyDescent="0.3">
      <c r="AE19175" s="71"/>
    </row>
    <row r="19176" spans="31:31" ht="15.75" x14ac:dyDescent="0.3">
      <c r="AE19176" s="71"/>
    </row>
    <row r="19177" spans="31:31" ht="15.75" x14ac:dyDescent="0.3">
      <c r="AE19177" s="71"/>
    </row>
    <row r="19178" spans="31:31" ht="15.75" x14ac:dyDescent="0.3">
      <c r="AE19178" s="71"/>
    </row>
    <row r="19179" spans="31:31" ht="15.75" x14ac:dyDescent="0.3">
      <c r="AE19179" s="71"/>
    </row>
    <row r="19180" spans="31:31" ht="15.75" x14ac:dyDescent="0.3">
      <c r="AE19180" s="71"/>
    </row>
    <row r="19181" spans="31:31" ht="15.75" x14ac:dyDescent="0.3">
      <c r="AE19181" s="71"/>
    </row>
    <row r="19182" spans="31:31" ht="15.75" x14ac:dyDescent="0.3">
      <c r="AE19182" s="71"/>
    </row>
    <row r="19183" spans="31:31" ht="15.75" x14ac:dyDescent="0.3">
      <c r="AE19183" s="71"/>
    </row>
    <row r="19184" spans="31:31" ht="15.75" x14ac:dyDescent="0.3">
      <c r="AE19184" s="71"/>
    </row>
    <row r="19185" spans="31:31" ht="15.75" x14ac:dyDescent="0.3">
      <c r="AE19185" s="71"/>
    </row>
    <row r="19186" spans="31:31" ht="15.75" x14ac:dyDescent="0.3">
      <c r="AE19186" s="71"/>
    </row>
    <row r="19187" spans="31:31" ht="15.75" x14ac:dyDescent="0.3">
      <c r="AE19187" s="71"/>
    </row>
    <row r="19188" spans="31:31" ht="15.75" x14ac:dyDescent="0.3">
      <c r="AE19188" s="71"/>
    </row>
    <row r="19189" spans="31:31" ht="15.75" x14ac:dyDescent="0.3">
      <c r="AE19189" s="71"/>
    </row>
    <row r="19190" spans="31:31" ht="15.75" x14ac:dyDescent="0.3">
      <c r="AE19190" s="71"/>
    </row>
    <row r="19191" spans="31:31" ht="15.75" x14ac:dyDescent="0.3">
      <c r="AE19191" s="71"/>
    </row>
    <row r="19192" spans="31:31" ht="15.75" x14ac:dyDescent="0.3">
      <c r="AE19192" s="71"/>
    </row>
    <row r="19193" spans="31:31" ht="15.75" x14ac:dyDescent="0.3">
      <c r="AE19193" s="71"/>
    </row>
    <row r="19194" spans="31:31" ht="15.75" x14ac:dyDescent="0.3">
      <c r="AE19194" s="71"/>
    </row>
    <row r="19195" spans="31:31" ht="15.75" x14ac:dyDescent="0.3">
      <c r="AE19195" s="71"/>
    </row>
    <row r="19196" spans="31:31" ht="15.75" x14ac:dyDescent="0.3">
      <c r="AE19196" s="71"/>
    </row>
    <row r="19197" spans="31:31" ht="15.75" x14ac:dyDescent="0.3">
      <c r="AE19197" s="71"/>
    </row>
    <row r="19198" spans="31:31" ht="15.75" x14ac:dyDescent="0.3">
      <c r="AE19198" s="71"/>
    </row>
    <row r="19199" spans="31:31" ht="15.75" x14ac:dyDescent="0.3">
      <c r="AE19199" s="71"/>
    </row>
    <row r="19200" spans="31:31" ht="15.75" x14ac:dyDescent="0.3">
      <c r="AE19200" s="71"/>
    </row>
    <row r="19201" spans="31:31" ht="15.75" x14ac:dyDescent="0.3">
      <c r="AE19201" s="71"/>
    </row>
    <row r="19202" spans="31:31" ht="15.75" x14ac:dyDescent="0.3">
      <c r="AE19202" s="71"/>
    </row>
    <row r="19203" spans="31:31" ht="15.75" x14ac:dyDescent="0.3">
      <c r="AE19203" s="71"/>
    </row>
    <row r="19204" spans="31:31" ht="15.75" x14ac:dyDescent="0.3">
      <c r="AE19204" s="71"/>
    </row>
    <row r="19205" spans="31:31" ht="15.75" x14ac:dyDescent="0.3">
      <c r="AE19205" s="71"/>
    </row>
    <row r="19206" spans="31:31" ht="15.75" x14ac:dyDescent="0.3">
      <c r="AE19206" s="71"/>
    </row>
    <row r="19207" spans="31:31" ht="15.75" x14ac:dyDescent="0.3">
      <c r="AE19207" s="71"/>
    </row>
    <row r="19208" spans="31:31" ht="15.75" x14ac:dyDescent="0.3">
      <c r="AE19208" s="71"/>
    </row>
    <row r="19209" spans="31:31" ht="15.75" x14ac:dyDescent="0.3">
      <c r="AE19209" s="71"/>
    </row>
    <row r="19210" spans="31:31" ht="15.75" x14ac:dyDescent="0.3">
      <c r="AE19210" s="71"/>
    </row>
    <row r="19211" spans="31:31" ht="15.75" x14ac:dyDescent="0.3">
      <c r="AE19211" s="71"/>
    </row>
    <row r="19212" spans="31:31" ht="15.75" x14ac:dyDescent="0.3">
      <c r="AE19212" s="71"/>
    </row>
    <row r="19213" spans="31:31" ht="15.75" x14ac:dyDescent="0.3">
      <c r="AE19213" s="71"/>
    </row>
    <row r="19214" spans="31:31" ht="15.75" x14ac:dyDescent="0.3">
      <c r="AE19214" s="71"/>
    </row>
    <row r="19215" spans="31:31" ht="15.75" x14ac:dyDescent="0.3">
      <c r="AE19215" s="71"/>
    </row>
    <row r="19216" spans="31:31" ht="15.75" x14ac:dyDescent="0.3">
      <c r="AE19216" s="71"/>
    </row>
    <row r="19217" spans="31:31" ht="15.75" x14ac:dyDescent="0.3">
      <c r="AE19217" s="71"/>
    </row>
    <row r="19218" spans="31:31" ht="15.75" x14ac:dyDescent="0.3">
      <c r="AE19218" s="71"/>
    </row>
    <row r="19219" spans="31:31" ht="15.75" x14ac:dyDescent="0.3">
      <c r="AE19219" s="71"/>
    </row>
    <row r="19220" spans="31:31" ht="15.75" x14ac:dyDescent="0.3">
      <c r="AE19220" s="71"/>
    </row>
    <row r="19221" spans="31:31" ht="15.75" x14ac:dyDescent="0.3">
      <c r="AE19221" s="71"/>
    </row>
    <row r="19222" spans="31:31" ht="15.75" x14ac:dyDescent="0.3">
      <c r="AE19222" s="71"/>
    </row>
    <row r="19223" spans="31:31" ht="15.75" x14ac:dyDescent="0.3">
      <c r="AE19223" s="71"/>
    </row>
    <row r="19224" spans="31:31" ht="15.75" x14ac:dyDescent="0.3">
      <c r="AE19224" s="71"/>
    </row>
    <row r="19225" spans="31:31" ht="15.75" x14ac:dyDescent="0.3">
      <c r="AE19225" s="71"/>
    </row>
    <row r="19226" spans="31:31" ht="15.75" x14ac:dyDescent="0.3">
      <c r="AE19226" s="71"/>
    </row>
    <row r="19227" spans="31:31" ht="15.75" x14ac:dyDescent="0.3">
      <c r="AE19227" s="71"/>
    </row>
    <row r="19228" spans="31:31" ht="15.75" x14ac:dyDescent="0.3">
      <c r="AE19228" s="71"/>
    </row>
    <row r="19229" spans="31:31" ht="15.75" x14ac:dyDescent="0.3">
      <c r="AE19229" s="71"/>
    </row>
    <row r="19230" spans="31:31" ht="15.75" x14ac:dyDescent="0.3">
      <c r="AE19230" s="71"/>
    </row>
    <row r="19231" spans="31:31" ht="15.75" x14ac:dyDescent="0.3">
      <c r="AE19231" s="71"/>
    </row>
    <row r="19232" spans="31:31" ht="15.75" x14ac:dyDescent="0.3">
      <c r="AE19232" s="71"/>
    </row>
    <row r="19233" spans="31:31" ht="15.75" x14ac:dyDescent="0.3">
      <c r="AE19233" s="71"/>
    </row>
    <row r="19234" spans="31:31" ht="15.75" x14ac:dyDescent="0.3">
      <c r="AE19234" s="71"/>
    </row>
    <row r="19235" spans="31:31" ht="15.75" x14ac:dyDescent="0.3">
      <c r="AE19235" s="71"/>
    </row>
    <row r="19236" spans="31:31" ht="15.75" x14ac:dyDescent="0.3">
      <c r="AE19236" s="71"/>
    </row>
    <row r="19237" spans="31:31" ht="15.75" x14ac:dyDescent="0.3">
      <c r="AE19237" s="71"/>
    </row>
    <row r="19238" spans="31:31" ht="15.75" x14ac:dyDescent="0.3">
      <c r="AE19238" s="71"/>
    </row>
    <row r="19239" spans="31:31" ht="15.75" x14ac:dyDescent="0.3">
      <c r="AE19239" s="71"/>
    </row>
    <row r="19240" spans="31:31" ht="15.75" x14ac:dyDescent="0.3">
      <c r="AE19240" s="71"/>
    </row>
    <row r="19241" spans="31:31" ht="15.75" x14ac:dyDescent="0.3">
      <c r="AE19241" s="71"/>
    </row>
    <row r="19242" spans="31:31" ht="15.75" x14ac:dyDescent="0.3">
      <c r="AE19242" s="71"/>
    </row>
    <row r="19243" spans="31:31" ht="15.75" x14ac:dyDescent="0.3">
      <c r="AE19243" s="71"/>
    </row>
    <row r="19244" spans="31:31" ht="15.75" x14ac:dyDescent="0.3">
      <c r="AE19244" s="71"/>
    </row>
    <row r="19245" spans="31:31" ht="15.75" x14ac:dyDescent="0.3">
      <c r="AE19245" s="71"/>
    </row>
    <row r="19246" spans="31:31" ht="15.75" x14ac:dyDescent="0.3">
      <c r="AE19246" s="71"/>
    </row>
    <row r="19247" spans="31:31" ht="15.75" x14ac:dyDescent="0.3">
      <c r="AE19247" s="71"/>
    </row>
    <row r="19248" spans="31:31" ht="15.75" x14ac:dyDescent="0.3">
      <c r="AE19248" s="71"/>
    </row>
    <row r="19249" spans="31:31" ht="15.75" x14ac:dyDescent="0.3">
      <c r="AE19249" s="71"/>
    </row>
    <row r="19250" spans="31:31" ht="15.75" x14ac:dyDescent="0.3">
      <c r="AE19250" s="71"/>
    </row>
    <row r="19251" spans="31:31" ht="15.75" x14ac:dyDescent="0.3">
      <c r="AE19251" s="71"/>
    </row>
    <row r="19252" spans="31:31" ht="15.75" x14ac:dyDescent="0.3">
      <c r="AE19252" s="71"/>
    </row>
    <row r="19253" spans="31:31" ht="15.75" x14ac:dyDescent="0.3">
      <c r="AE19253" s="71"/>
    </row>
    <row r="19254" spans="31:31" ht="15.75" x14ac:dyDescent="0.3">
      <c r="AE19254" s="71"/>
    </row>
    <row r="19255" spans="31:31" ht="15.75" x14ac:dyDescent="0.3">
      <c r="AE19255" s="71"/>
    </row>
    <row r="19256" spans="31:31" ht="15.75" x14ac:dyDescent="0.3">
      <c r="AE19256" s="71"/>
    </row>
    <row r="19257" spans="31:31" ht="15.75" x14ac:dyDescent="0.3">
      <c r="AE19257" s="71"/>
    </row>
    <row r="19258" spans="31:31" ht="15.75" x14ac:dyDescent="0.3">
      <c r="AE19258" s="71"/>
    </row>
    <row r="19259" spans="31:31" ht="15.75" x14ac:dyDescent="0.3">
      <c r="AE19259" s="71"/>
    </row>
    <row r="19260" spans="31:31" ht="15.75" x14ac:dyDescent="0.3">
      <c r="AE19260" s="71"/>
    </row>
    <row r="19261" spans="31:31" ht="15.75" x14ac:dyDescent="0.3">
      <c r="AE19261" s="71"/>
    </row>
    <row r="19262" spans="31:31" ht="15.75" x14ac:dyDescent="0.3">
      <c r="AE19262" s="71"/>
    </row>
    <row r="19263" spans="31:31" ht="15.75" x14ac:dyDescent="0.3">
      <c r="AE19263" s="71"/>
    </row>
    <row r="19264" spans="31:31" ht="15.75" x14ac:dyDescent="0.3">
      <c r="AE19264" s="71"/>
    </row>
    <row r="19265" spans="31:31" ht="15.75" x14ac:dyDescent="0.3">
      <c r="AE19265" s="71"/>
    </row>
    <row r="19266" spans="31:31" ht="15.75" x14ac:dyDescent="0.3">
      <c r="AE19266" s="71"/>
    </row>
    <row r="19267" spans="31:31" ht="15.75" x14ac:dyDescent="0.3">
      <c r="AE19267" s="71"/>
    </row>
    <row r="19268" spans="31:31" ht="15.75" x14ac:dyDescent="0.3">
      <c r="AE19268" s="71"/>
    </row>
    <row r="19269" spans="31:31" ht="15.75" x14ac:dyDescent="0.3">
      <c r="AE19269" s="71"/>
    </row>
    <row r="19270" spans="31:31" ht="15.75" x14ac:dyDescent="0.3">
      <c r="AE19270" s="71"/>
    </row>
    <row r="19271" spans="31:31" ht="15.75" x14ac:dyDescent="0.3">
      <c r="AE19271" s="71"/>
    </row>
    <row r="19272" spans="31:31" ht="15.75" x14ac:dyDescent="0.3">
      <c r="AE19272" s="71"/>
    </row>
    <row r="19273" spans="31:31" ht="15.75" x14ac:dyDescent="0.3">
      <c r="AE19273" s="71"/>
    </row>
    <row r="19274" spans="31:31" ht="15.75" x14ac:dyDescent="0.3">
      <c r="AE19274" s="71"/>
    </row>
    <row r="19275" spans="31:31" ht="15.75" x14ac:dyDescent="0.3">
      <c r="AE19275" s="71"/>
    </row>
    <row r="19276" spans="31:31" ht="15.75" x14ac:dyDescent="0.3">
      <c r="AE19276" s="71"/>
    </row>
    <row r="19277" spans="31:31" ht="15.75" x14ac:dyDescent="0.3">
      <c r="AE19277" s="71"/>
    </row>
    <row r="19278" spans="31:31" ht="15.75" x14ac:dyDescent="0.3">
      <c r="AE19278" s="71"/>
    </row>
    <row r="19279" spans="31:31" ht="15.75" x14ac:dyDescent="0.3">
      <c r="AE19279" s="71"/>
    </row>
    <row r="19280" spans="31:31" ht="15.75" x14ac:dyDescent="0.3">
      <c r="AE19280" s="71"/>
    </row>
    <row r="19281" spans="31:31" ht="15.75" x14ac:dyDescent="0.3">
      <c r="AE19281" s="71"/>
    </row>
    <row r="19282" spans="31:31" ht="15.75" x14ac:dyDescent="0.3">
      <c r="AE19282" s="71"/>
    </row>
    <row r="19283" spans="31:31" ht="15.75" x14ac:dyDescent="0.3">
      <c r="AE19283" s="71"/>
    </row>
    <row r="19284" spans="31:31" ht="15.75" x14ac:dyDescent="0.3">
      <c r="AE19284" s="71"/>
    </row>
    <row r="19285" spans="31:31" ht="15.75" x14ac:dyDescent="0.3">
      <c r="AE19285" s="71"/>
    </row>
    <row r="19286" spans="31:31" ht="15.75" x14ac:dyDescent="0.3">
      <c r="AE19286" s="71"/>
    </row>
    <row r="19287" spans="31:31" ht="15.75" x14ac:dyDescent="0.3">
      <c r="AE19287" s="71"/>
    </row>
    <row r="19288" spans="31:31" ht="15.75" x14ac:dyDescent="0.3">
      <c r="AE19288" s="71"/>
    </row>
    <row r="19289" spans="31:31" ht="15.75" x14ac:dyDescent="0.3">
      <c r="AE19289" s="71"/>
    </row>
    <row r="19290" spans="31:31" ht="15.75" x14ac:dyDescent="0.3">
      <c r="AE19290" s="71"/>
    </row>
    <row r="19291" spans="31:31" ht="15.75" x14ac:dyDescent="0.3">
      <c r="AE19291" s="71"/>
    </row>
    <row r="19292" spans="31:31" ht="15.75" x14ac:dyDescent="0.3">
      <c r="AE19292" s="71"/>
    </row>
    <row r="19293" spans="31:31" ht="15.75" x14ac:dyDescent="0.3">
      <c r="AE19293" s="71"/>
    </row>
    <row r="19294" spans="31:31" ht="15.75" x14ac:dyDescent="0.3">
      <c r="AE19294" s="71"/>
    </row>
    <row r="19295" spans="31:31" ht="15.75" x14ac:dyDescent="0.3">
      <c r="AE19295" s="71"/>
    </row>
    <row r="19296" spans="31:31" ht="15.75" x14ac:dyDescent="0.3">
      <c r="AE19296" s="71"/>
    </row>
    <row r="19297" spans="31:31" ht="15.75" x14ac:dyDescent="0.3">
      <c r="AE19297" s="71"/>
    </row>
    <row r="19298" spans="31:31" ht="15.75" x14ac:dyDescent="0.3">
      <c r="AE19298" s="71"/>
    </row>
    <row r="19299" spans="31:31" ht="15.75" x14ac:dyDescent="0.3">
      <c r="AE19299" s="71"/>
    </row>
    <row r="19300" spans="31:31" ht="15.75" x14ac:dyDescent="0.3">
      <c r="AE19300" s="71"/>
    </row>
    <row r="19301" spans="31:31" ht="15.75" x14ac:dyDescent="0.3">
      <c r="AE19301" s="71"/>
    </row>
    <row r="19302" spans="31:31" ht="15.75" x14ac:dyDescent="0.3">
      <c r="AE19302" s="71"/>
    </row>
    <row r="19303" spans="31:31" ht="15.75" x14ac:dyDescent="0.3">
      <c r="AE19303" s="71"/>
    </row>
    <row r="19304" spans="31:31" ht="15.75" x14ac:dyDescent="0.3">
      <c r="AE19304" s="71"/>
    </row>
    <row r="19305" spans="31:31" ht="15.75" x14ac:dyDescent="0.3">
      <c r="AE19305" s="71"/>
    </row>
    <row r="19306" spans="31:31" ht="15.75" x14ac:dyDescent="0.3">
      <c r="AE19306" s="71"/>
    </row>
    <row r="19307" spans="31:31" ht="15.75" x14ac:dyDescent="0.3">
      <c r="AE19307" s="71"/>
    </row>
    <row r="19308" spans="31:31" ht="15.75" x14ac:dyDescent="0.3">
      <c r="AE19308" s="71"/>
    </row>
    <row r="19309" spans="31:31" ht="15.75" x14ac:dyDescent="0.3">
      <c r="AE19309" s="71"/>
    </row>
    <row r="19310" spans="31:31" ht="15.75" x14ac:dyDescent="0.3">
      <c r="AE19310" s="71"/>
    </row>
    <row r="19311" spans="31:31" ht="15.75" x14ac:dyDescent="0.3">
      <c r="AE19311" s="71"/>
    </row>
    <row r="19312" spans="31:31" ht="15.75" x14ac:dyDescent="0.3">
      <c r="AE19312" s="71"/>
    </row>
    <row r="19313" spans="31:31" ht="15.75" x14ac:dyDescent="0.3">
      <c r="AE19313" s="71"/>
    </row>
    <row r="19314" spans="31:31" ht="15.75" x14ac:dyDescent="0.3">
      <c r="AE19314" s="71"/>
    </row>
    <row r="19315" spans="31:31" ht="15.75" x14ac:dyDescent="0.3">
      <c r="AE19315" s="71"/>
    </row>
    <row r="19316" spans="31:31" ht="15.75" x14ac:dyDescent="0.3">
      <c r="AE19316" s="71"/>
    </row>
    <row r="19317" spans="31:31" ht="15.75" x14ac:dyDescent="0.3">
      <c r="AE19317" s="71"/>
    </row>
    <row r="19318" spans="31:31" ht="15.75" x14ac:dyDescent="0.3">
      <c r="AE19318" s="71"/>
    </row>
    <row r="19319" spans="31:31" ht="15.75" x14ac:dyDescent="0.3">
      <c r="AE19319" s="71"/>
    </row>
    <row r="19320" spans="31:31" ht="15.75" x14ac:dyDescent="0.3">
      <c r="AE19320" s="71"/>
    </row>
    <row r="19321" spans="31:31" ht="15.75" x14ac:dyDescent="0.3">
      <c r="AE19321" s="71"/>
    </row>
    <row r="19322" spans="31:31" ht="15.75" x14ac:dyDescent="0.3">
      <c r="AE19322" s="71"/>
    </row>
    <row r="19323" spans="31:31" ht="15.75" x14ac:dyDescent="0.3">
      <c r="AE19323" s="71"/>
    </row>
    <row r="19324" spans="31:31" ht="15.75" x14ac:dyDescent="0.3">
      <c r="AE19324" s="71"/>
    </row>
    <row r="19325" spans="31:31" ht="15.75" x14ac:dyDescent="0.3">
      <c r="AE19325" s="71"/>
    </row>
    <row r="19326" spans="31:31" ht="15.75" x14ac:dyDescent="0.3">
      <c r="AE19326" s="71"/>
    </row>
    <row r="19327" spans="31:31" ht="15.75" x14ac:dyDescent="0.3">
      <c r="AE19327" s="71"/>
    </row>
    <row r="19328" spans="31:31" ht="15.75" x14ac:dyDescent="0.3">
      <c r="AE19328" s="71"/>
    </row>
    <row r="19329" spans="31:31" ht="15.75" x14ac:dyDescent="0.3">
      <c r="AE19329" s="71"/>
    </row>
    <row r="19330" spans="31:31" ht="15.75" x14ac:dyDescent="0.3">
      <c r="AE19330" s="71"/>
    </row>
    <row r="19331" spans="31:31" ht="15.75" x14ac:dyDescent="0.3">
      <c r="AE19331" s="71"/>
    </row>
    <row r="19332" spans="31:31" ht="15.75" x14ac:dyDescent="0.3">
      <c r="AE19332" s="71"/>
    </row>
    <row r="19333" spans="31:31" ht="15.75" x14ac:dyDescent="0.3">
      <c r="AE19333" s="71"/>
    </row>
    <row r="19334" spans="31:31" ht="15.75" x14ac:dyDescent="0.3">
      <c r="AE19334" s="71"/>
    </row>
    <row r="19335" spans="31:31" ht="15.75" x14ac:dyDescent="0.3">
      <c r="AE19335" s="71"/>
    </row>
    <row r="19336" spans="31:31" ht="15.75" x14ac:dyDescent="0.3">
      <c r="AE19336" s="71"/>
    </row>
    <row r="19337" spans="31:31" ht="15.75" x14ac:dyDescent="0.3">
      <c r="AE19337" s="71"/>
    </row>
    <row r="19338" spans="31:31" ht="15.75" x14ac:dyDescent="0.3">
      <c r="AE19338" s="71"/>
    </row>
    <row r="19339" spans="31:31" ht="15.75" x14ac:dyDescent="0.3">
      <c r="AE19339" s="71"/>
    </row>
    <row r="19340" spans="31:31" ht="15.75" x14ac:dyDescent="0.3">
      <c r="AE19340" s="71"/>
    </row>
    <row r="19341" spans="31:31" ht="15.75" x14ac:dyDescent="0.3">
      <c r="AE19341" s="71"/>
    </row>
    <row r="19342" spans="31:31" ht="15.75" x14ac:dyDescent="0.3">
      <c r="AE19342" s="71"/>
    </row>
    <row r="19343" spans="31:31" ht="15.75" x14ac:dyDescent="0.3">
      <c r="AE19343" s="71"/>
    </row>
    <row r="19344" spans="31:31" ht="15.75" x14ac:dyDescent="0.3">
      <c r="AE19344" s="71"/>
    </row>
    <row r="19345" spans="31:31" ht="15.75" x14ac:dyDescent="0.3">
      <c r="AE19345" s="71"/>
    </row>
    <row r="19346" spans="31:31" ht="15.75" x14ac:dyDescent="0.3">
      <c r="AE19346" s="71"/>
    </row>
    <row r="19347" spans="31:31" ht="15.75" x14ac:dyDescent="0.3">
      <c r="AE19347" s="71"/>
    </row>
    <row r="19348" spans="31:31" ht="15.75" x14ac:dyDescent="0.3">
      <c r="AE19348" s="71"/>
    </row>
    <row r="19349" spans="31:31" ht="15.75" x14ac:dyDescent="0.3">
      <c r="AE19349" s="71"/>
    </row>
    <row r="19350" spans="31:31" ht="15.75" x14ac:dyDescent="0.3">
      <c r="AE19350" s="71"/>
    </row>
    <row r="19351" spans="31:31" ht="15.75" x14ac:dyDescent="0.3">
      <c r="AE19351" s="71"/>
    </row>
    <row r="19352" spans="31:31" ht="15.75" x14ac:dyDescent="0.3">
      <c r="AE19352" s="71"/>
    </row>
    <row r="19353" spans="31:31" ht="15.75" x14ac:dyDescent="0.3">
      <c r="AE19353" s="71"/>
    </row>
    <row r="19354" spans="31:31" ht="15.75" x14ac:dyDescent="0.3">
      <c r="AE19354" s="71"/>
    </row>
    <row r="19355" spans="31:31" ht="15.75" x14ac:dyDescent="0.3">
      <c r="AE19355" s="71"/>
    </row>
    <row r="19356" spans="31:31" ht="15.75" x14ac:dyDescent="0.3">
      <c r="AE19356" s="71"/>
    </row>
    <row r="19357" spans="31:31" ht="15.75" x14ac:dyDescent="0.3">
      <c r="AE19357" s="71"/>
    </row>
    <row r="19358" spans="31:31" ht="15.75" x14ac:dyDescent="0.3">
      <c r="AE19358" s="71"/>
    </row>
    <row r="19359" spans="31:31" ht="15.75" x14ac:dyDescent="0.3">
      <c r="AE19359" s="71"/>
    </row>
    <row r="19360" spans="31:31" ht="15.75" x14ac:dyDescent="0.3">
      <c r="AE19360" s="71"/>
    </row>
    <row r="19361" spans="31:31" ht="15.75" x14ac:dyDescent="0.3">
      <c r="AE19361" s="71"/>
    </row>
    <row r="19362" spans="31:31" ht="15.75" x14ac:dyDescent="0.3">
      <c r="AE19362" s="71"/>
    </row>
    <row r="19363" spans="31:31" ht="15.75" x14ac:dyDescent="0.3">
      <c r="AE19363" s="71"/>
    </row>
    <row r="19364" spans="31:31" ht="15.75" x14ac:dyDescent="0.3">
      <c r="AE19364" s="71"/>
    </row>
    <row r="19365" spans="31:31" ht="15.75" x14ac:dyDescent="0.3">
      <c r="AE19365" s="71"/>
    </row>
    <row r="19366" spans="31:31" ht="15.75" x14ac:dyDescent="0.3">
      <c r="AE19366" s="71"/>
    </row>
    <row r="19367" spans="31:31" ht="15.75" x14ac:dyDescent="0.3">
      <c r="AE19367" s="71"/>
    </row>
    <row r="19368" spans="31:31" ht="15.75" x14ac:dyDescent="0.3">
      <c r="AE19368" s="71"/>
    </row>
    <row r="19369" spans="31:31" ht="15.75" x14ac:dyDescent="0.3">
      <c r="AE19369" s="71"/>
    </row>
    <row r="19370" spans="31:31" ht="15.75" x14ac:dyDescent="0.3">
      <c r="AE19370" s="71"/>
    </row>
    <row r="19371" spans="31:31" ht="15.75" x14ac:dyDescent="0.3">
      <c r="AE19371" s="71"/>
    </row>
    <row r="19372" spans="31:31" ht="15.75" x14ac:dyDescent="0.3">
      <c r="AE19372" s="71"/>
    </row>
    <row r="19373" spans="31:31" ht="15.75" x14ac:dyDescent="0.3">
      <c r="AE19373" s="71"/>
    </row>
    <row r="19374" spans="31:31" ht="15.75" x14ac:dyDescent="0.3">
      <c r="AE19374" s="71"/>
    </row>
    <row r="19375" spans="31:31" ht="15.75" x14ac:dyDescent="0.3">
      <c r="AE19375" s="71"/>
    </row>
    <row r="19376" spans="31:31" ht="15.75" x14ac:dyDescent="0.3">
      <c r="AE19376" s="71"/>
    </row>
    <row r="19377" spans="31:31" ht="15.75" x14ac:dyDescent="0.3">
      <c r="AE19377" s="71"/>
    </row>
    <row r="19378" spans="31:31" ht="15.75" x14ac:dyDescent="0.3">
      <c r="AE19378" s="71"/>
    </row>
    <row r="19379" spans="31:31" ht="15.75" x14ac:dyDescent="0.3">
      <c r="AE19379" s="71"/>
    </row>
    <row r="19380" spans="31:31" ht="15.75" x14ac:dyDescent="0.3">
      <c r="AE19380" s="71"/>
    </row>
    <row r="19381" spans="31:31" ht="15.75" x14ac:dyDescent="0.3">
      <c r="AE19381" s="71"/>
    </row>
    <row r="19382" spans="31:31" ht="15.75" x14ac:dyDescent="0.3">
      <c r="AE19382" s="71"/>
    </row>
    <row r="19383" spans="31:31" ht="15.75" x14ac:dyDescent="0.3">
      <c r="AE19383" s="71"/>
    </row>
    <row r="19384" spans="31:31" ht="15.75" x14ac:dyDescent="0.3">
      <c r="AE19384" s="71"/>
    </row>
    <row r="19385" spans="31:31" ht="15.75" x14ac:dyDescent="0.3">
      <c r="AE19385" s="71"/>
    </row>
    <row r="19386" spans="31:31" ht="15.75" x14ac:dyDescent="0.3">
      <c r="AE19386" s="71"/>
    </row>
    <row r="19387" spans="31:31" ht="15.75" x14ac:dyDescent="0.3">
      <c r="AE19387" s="71"/>
    </row>
    <row r="19388" spans="31:31" ht="15.75" x14ac:dyDescent="0.3">
      <c r="AE19388" s="71"/>
    </row>
    <row r="19389" spans="31:31" ht="15.75" x14ac:dyDescent="0.3">
      <c r="AE19389" s="71"/>
    </row>
    <row r="19390" spans="31:31" ht="15.75" x14ac:dyDescent="0.3">
      <c r="AE19390" s="71"/>
    </row>
    <row r="19391" spans="31:31" ht="15.75" x14ac:dyDescent="0.3">
      <c r="AE19391" s="71"/>
    </row>
    <row r="19392" spans="31:31" ht="15.75" x14ac:dyDescent="0.3">
      <c r="AE19392" s="71"/>
    </row>
    <row r="19393" spans="31:31" ht="15.75" x14ac:dyDescent="0.3">
      <c r="AE19393" s="71"/>
    </row>
    <row r="19394" spans="31:31" ht="15.75" x14ac:dyDescent="0.3">
      <c r="AE19394" s="71"/>
    </row>
    <row r="19395" spans="31:31" ht="15.75" x14ac:dyDescent="0.3">
      <c r="AE19395" s="71"/>
    </row>
    <row r="19396" spans="31:31" ht="15.75" x14ac:dyDescent="0.3">
      <c r="AE19396" s="71"/>
    </row>
    <row r="19397" spans="31:31" ht="15.75" x14ac:dyDescent="0.3">
      <c r="AE19397" s="71"/>
    </row>
    <row r="19398" spans="31:31" ht="15.75" x14ac:dyDescent="0.3">
      <c r="AE19398" s="71"/>
    </row>
    <row r="19399" spans="31:31" ht="15.75" x14ac:dyDescent="0.3">
      <c r="AE19399" s="71"/>
    </row>
    <row r="19400" spans="31:31" ht="15.75" x14ac:dyDescent="0.3">
      <c r="AE19400" s="71"/>
    </row>
    <row r="19401" spans="31:31" ht="15.75" x14ac:dyDescent="0.3">
      <c r="AE19401" s="71"/>
    </row>
    <row r="19402" spans="31:31" ht="15.75" x14ac:dyDescent="0.3">
      <c r="AE19402" s="71"/>
    </row>
    <row r="19403" spans="31:31" ht="15.75" x14ac:dyDescent="0.3">
      <c r="AE19403" s="71"/>
    </row>
    <row r="19404" spans="31:31" ht="15.75" x14ac:dyDescent="0.3">
      <c r="AE19404" s="71"/>
    </row>
    <row r="19405" spans="31:31" ht="15.75" x14ac:dyDescent="0.3">
      <c r="AE19405" s="71"/>
    </row>
    <row r="19406" spans="31:31" ht="15.75" x14ac:dyDescent="0.3">
      <c r="AE19406" s="71"/>
    </row>
    <row r="19407" spans="31:31" ht="15.75" x14ac:dyDescent="0.3">
      <c r="AE19407" s="71"/>
    </row>
    <row r="19408" spans="31:31" ht="15.75" x14ac:dyDescent="0.3">
      <c r="AE19408" s="71"/>
    </row>
    <row r="19409" spans="31:31" ht="15.75" x14ac:dyDescent="0.3">
      <c r="AE19409" s="71"/>
    </row>
    <row r="19410" spans="31:31" ht="15.75" x14ac:dyDescent="0.3">
      <c r="AE19410" s="71"/>
    </row>
    <row r="19411" spans="31:31" ht="15.75" x14ac:dyDescent="0.3">
      <c r="AE19411" s="71"/>
    </row>
    <row r="19412" spans="31:31" ht="15.75" x14ac:dyDescent="0.3">
      <c r="AE19412" s="71"/>
    </row>
    <row r="19413" spans="31:31" ht="15.75" x14ac:dyDescent="0.3">
      <c r="AE19413" s="71"/>
    </row>
    <row r="19414" spans="31:31" ht="15.75" x14ac:dyDescent="0.3">
      <c r="AE19414" s="71"/>
    </row>
    <row r="19415" spans="31:31" ht="15.75" x14ac:dyDescent="0.3">
      <c r="AE19415" s="71"/>
    </row>
    <row r="19416" spans="31:31" ht="15.75" x14ac:dyDescent="0.3">
      <c r="AE19416" s="71"/>
    </row>
    <row r="19417" spans="31:31" ht="15.75" x14ac:dyDescent="0.3">
      <c r="AE19417" s="71"/>
    </row>
    <row r="19418" spans="31:31" ht="15.75" x14ac:dyDescent="0.3">
      <c r="AE19418" s="71"/>
    </row>
    <row r="19419" spans="31:31" ht="15.75" x14ac:dyDescent="0.3">
      <c r="AE19419" s="71"/>
    </row>
    <row r="19420" spans="31:31" ht="15.75" x14ac:dyDescent="0.3">
      <c r="AE19420" s="71"/>
    </row>
    <row r="19421" spans="31:31" ht="15.75" x14ac:dyDescent="0.3">
      <c r="AE19421" s="71"/>
    </row>
    <row r="19422" spans="31:31" ht="15.75" x14ac:dyDescent="0.3">
      <c r="AE19422" s="71"/>
    </row>
    <row r="19423" spans="31:31" ht="15.75" x14ac:dyDescent="0.3">
      <c r="AE19423" s="71"/>
    </row>
    <row r="19424" spans="31:31" ht="15.75" x14ac:dyDescent="0.3">
      <c r="AE19424" s="71"/>
    </row>
    <row r="19425" spans="31:31" ht="15.75" x14ac:dyDescent="0.3">
      <c r="AE19425" s="71"/>
    </row>
    <row r="19426" spans="31:31" ht="15.75" x14ac:dyDescent="0.3">
      <c r="AE19426" s="71"/>
    </row>
    <row r="19427" spans="31:31" ht="15.75" x14ac:dyDescent="0.3">
      <c r="AE19427" s="71"/>
    </row>
    <row r="19428" spans="31:31" ht="15.75" x14ac:dyDescent="0.3">
      <c r="AE19428" s="71"/>
    </row>
    <row r="19429" spans="31:31" ht="15.75" x14ac:dyDescent="0.3">
      <c r="AE19429" s="71"/>
    </row>
    <row r="19430" spans="31:31" ht="15.75" x14ac:dyDescent="0.3">
      <c r="AE19430" s="71"/>
    </row>
    <row r="19431" spans="31:31" ht="15.75" x14ac:dyDescent="0.3">
      <c r="AE19431" s="71"/>
    </row>
    <row r="19432" spans="31:31" ht="15.75" x14ac:dyDescent="0.3">
      <c r="AE19432" s="71"/>
    </row>
    <row r="19433" spans="31:31" ht="15.75" x14ac:dyDescent="0.3">
      <c r="AE19433" s="71"/>
    </row>
    <row r="19434" spans="31:31" ht="15.75" x14ac:dyDescent="0.3">
      <c r="AE19434" s="71"/>
    </row>
    <row r="19435" spans="31:31" ht="15.75" x14ac:dyDescent="0.3">
      <c r="AE19435" s="71"/>
    </row>
    <row r="19436" spans="31:31" ht="15.75" x14ac:dyDescent="0.3">
      <c r="AE19436" s="71"/>
    </row>
    <row r="19437" spans="31:31" ht="15.75" x14ac:dyDescent="0.3">
      <c r="AE19437" s="71"/>
    </row>
    <row r="19438" spans="31:31" ht="15.75" x14ac:dyDescent="0.3">
      <c r="AE19438" s="71"/>
    </row>
    <row r="19439" spans="31:31" ht="15.75" x14ac:dyDescent="0.3">
      <c r="AE19439" s="71"/>
    </row>
    <row r="19440" spans="31:31" ht="15.75" x14ac:dyDescent="0.3">
      <c r="AE19440" s="71"/>
    </row>
    <row r="19441" spans="31:31" ht="15.75" x14ac:dyDescent="0.3">
      <c r="AE19441" s="71"/>
    </row>
    <row r="19442" spans="31:31" ht="15.75" x14ac:dyDescent="0.3">
      <c r="AE19442" s="71"/>
    </row>
    <row r="19443" spans="31:31" ht="15.75" x14ac:dyDescent="0.3">
      <c r="AE19443" s="71"/>
    </row>
    <row r="19444" spans="31:31" ht="15.75" x14ac:dyDescent="0.3">
      <c r="AE19444" s="71"/>
    </row>
    <row r="19445" spans="31:31" ht="15.75" x14ac:dyDescent="0.3">
      <c r="AE19445" s="71"/>
    </row>
    <row r="19446" spans="31:31" ht="15.75" x14ac:dyDescent="0.3">
      <c r="AE19446" s="71"/>
    </row>
    <row r="19447" spans="31:31" ht="15.75" x14ac:dyDescent="0.3">
      <c r="AE19447" s="71"/>
    </row>
    <row r="19448" spans="31:31" ht="15.75" x14ac:dyDescent="0.3">
      <c r="AE19448" s="71"/>
    </row>
    <row r="19449" spans="31:31" ht="15.75" x14ac:dyDescent="0.3">
      <c r="AE19449" s="71"/>
    </row>
    <row r="19450" spans="31:31" ht="15.75" x14ac:dyDescent="0.3">
      <c r="AE19450" s="71"/>
    </row>
    <row r="19451" spans="31:31" ht="15.75" x14ac:dyDescent="0.3">
      <c r="AE19451" s="71"/>
    </row>
    <row r="19452" spans="31:31" ht="15.75" x14ac:dyDescent="0.3">
      <c r="AE19452" s="71"/>
    </row>
    <row r="19453" spans="31:31" ht="15.75" x14ac:dyDescent="0.3">
      <c r="AE19453" s="71"/>
    </row>
    <row r="19454" spans="31:31" ht="15.75" x14ac:dyDescent="0.3">
      <c r="AE19454" s="71"/>
    </row>
    <row r="19455" spans="31:31" ht="15.75" x14ac:dyDescent="0.3">
      <c r="AE19455" s="71"/>
    </row>
    <row r="19456" spans="31:31" ht="15.75" x14ac:dyDescent="0.3">
      <c r="AE19456" s="71"/>
    </row>
    <row r="19457" spans="31:31" ht="15.75" x14ac:dyDescent="0.3">
      <c r="AE19457" s="71"/>
    </row>
    <row r="19458" spans="31:31" ht="15.75" x14ac:dyDescent="0.3">
      <c r="AE19458" s="71"/>
    </row>
    <row r="19459" spans="31:31" ht="15.75" x14ac:dyDescent="0.3">
      <c r="AE19459" s="71"/>
    </row>
    <row r="19460" spans="31:31" ht="15.75" x14ac:dyDescent="0.3">
      <c r="AE19460" s="71"/>
    </row>
    <row r="19461" spans="31:31" ht="15.75" x14ac:dyDescent="0.3">
      <c r="AE19461" s="71"/>
    </row>
    <row r="19462" spans="31:31" ht="15.75" x14ac:dyDescent="0.3">
      <c r="AE19462" s="71"/>
    </row>
    <row r="19463" spans="31:31" ht="15.75" x14ac:dyDescent="0.3">
      <c r="AE19463" s="71"/>
    </row>
    <row r="19464" spans="31:31" ht="15.75" x14ac:dyDescent="0.3">
      <c r="AE19464" s="71"/>
    </row>
    <row r="19465" spans="31:31" ht="15.75" x14ac:dyDescent="0.3">
      <c r="AE19465" s="71"/>
    </row>
    <row r="19466" spans="31:31" ht="15.75" x14ac:dyDescent="0.3">
      <c r="AE19466" s="71"/>
    </row>
    <row r="19467" spans="31:31" ht="15.75" x14ac:dyDescent="0.3">
      <c r="AE19467" s="71"/>
    </row>
    <row r="19468" spans="31:31" ht="15.75" x14ac:dyDescent="0.3">
      <c r="AE19468" s="71"/>
    </row>
    <row r="19469" spans="31:31" ht="15.75" x14ac:dyDescent="0.3">
      <c r="AE19469" s="71"/>
    </row>
    <row r="19470" spans="31:31" ht="15.75" x14ac:dyDescent="0.3">
      <c r="AE19470" s="71"/>
    </row>
    <row r="19471" spans="31:31" ht="15.75" x14ac:dyDescent="0.3">
      <c r="AE19471" s="71"/>
    </row>
    <row r="19472" spans="31:31" ht="15.75" x14ac:dyDescent="0.3">
      <c r="AE19472" s="71"/>
    </row>
    <row r="19473" spans="31:31" ht="15.75" x14ac:dyDescent="0.3">
      <c r="AE19473" s="71"/>
    </row>
    <row r="19474" spans="31:31" ht="15.75" x14ac:dyDescent="0.3">
      <c r="AE19474" s="71"/>
    </row>
    <row r="19475" spans="31:31" ht="15.75" x14ac:dyDescent="0.3">
      <c r="AE19475" s="71"/>
    </row>
    <row r="19476" spans="31:31" ht="15.75" x14ac:dyDescent="0.3">
      <c r="AE19476" s="71"/>
    </row>
    <row r="19477" spans="31:31" ht="15.75" x14ac:dyDescent="0.3">
      <c r="AE19477" s="71"/>
    </row>
    <row r="19478" spans="31:31" ht="15.75" x14ac:dyDescent="0.3">
      <c r="AE19478" s="71"/>
    </row>
    <row r="19479" spans="31:31" ht="15.75" x14ac:dyDescent="0.3">
      <c r="AE19479" s="71"/>
    </row>
    <row r="19480" spans="31:31" ht="15.75" x14ac:dyDescent="0.3">
      <c r="AE19480" s="71"/>
    </row>
    <row r="19481" spans="31:31" ht="15.75" x14ac:dyDescent="0.3">
      <c r="AE19481" s="71"/>
    </row>
    <row r="19482" spans="31:31" ht="15.75" x14ac:dyDescent="0.3">
      <c r="AE19482" s="71"/>
    </row>
    <row r="19483" spans="31:31" ht="15.75" x14ac:dyDescent="0.3">
      <c r="AE19483" s="71"/>
    </row>
    <row r="19484" spans="31:31" ht="15.75" x14ac:dyDescent="0.3">
      <c r="AE19484" s="71"/>
    </row>
    <row r="19485" spans="31:31" ht="15.75" x14ac:dyDescent="0.3">
      <c r="AE19485" s="71"/>
    </row>
    <row r="19486" spans="31:31" ht="15.75" x14ac:dyDescent="0.3">
      <c r="AE19486" s="71"/>
    </row>
    <row r="19487" spans="31:31" ht="15.75" x14ac:dyDescent="0.3">
      <c r="AE19487" s="71"/>
    </row>
    <row r="19488" spans="31:31" ht="15.75" x14ac:dyDescent="0.3">
      <c r="AE19488" s="71"/>
    </row>
    <row r="19489" spans="31:31" ht="15.75" x14ac:dyDescent="0.3">
      <c r="AE19489" s="71"/>
    </row>
    <row r="19490" spans="31:31" ht="15.75" x14ac:dyDescent="0.3">
      <c r="AE19490" s="71"/>
    </row>
    <row r="19491" spans="31:31" ht="15.75" x14ac:dyDescent="0.3">
      <c r="AE19491" s="71"/>
    </row>
    <row r="19492" spans="31:31" ht="15.75" x14ac:dyDescent="0.3">
      <c r="AE19492" s="71"/>
    </row>
    <row r="19493" spans="31:31" ht="15.75" x14ac:dyDescent="0.3">
      <c r="AE19493" s="71"/>
    </row>
    <row r="19494" spans="31:31" ht="15.75" x14ac:dyDescent="0.3">
      <c r="AE19494" s="71"/>
    </row>
    <row r="19495" spans="31:31" ht="15.75" x14ac:dyDescent="0.3">
      <c r="AE19495" s="71"/>
    </row>
    <row r="19496" spans="31:31" ht="15.75" x14ac:dyDescent="0.3">
      <c r="AE19496" s="71"/>
    </row>
    <row r="19497" spans="31:31" ht="15.75" x14ac:dyDescent="0.3">
      <c r="AE19497" s="71"/>
    </row>
    <row r="19498" spans="31:31" ht="15.75" x14ac:dyDescent="0.3">
      <c r="AE19498" s="71"/>
    </row>
    <row r="19499" spans="31:31" ht="15.75" x14ac:dyDescent="0.3">
      <c r="AE19499" s="71"/>
    </row>
    <row r="19500" spans="31:31" ht="15.75" x14ac:dyDescent="0.3">
      <c r="AE19500" s="71"/>
    </row>
    <row r="19501" spans="31:31" ht="15.75" x14ac:dyDescent="0.3">
      <c r="AE19501" s="71"/>
    </row>
    <row r="19502" spans="31:31" ht="15.75" x14ac:dyDescent="0.3">
      <c r="AE19502" s="71"/>
    </row>
    <row r="19503" spans="31:31" ht="15.75" x14ac:dyDescent="0.3">
      <c r="AE19503" s="71"/>
    </row>
    <row r="19504" spans="31:31" ht="15.75" x14ac:dyDescent="0.3">
      <c r="AE19504" s="71"/>
    </row>
    <row r="19505" spans="31:31" ht="15.75" x14ac:dyDescent="0.3">
      <c r="AE19505" s="71"/>
    </row>
    <row r="19506" spans="31:31" ht="15.75" x14ac:dyDescent="0.3">
      <c r="AE19506" s="71"/>
    </row>
    <row r="19507" spans="31:31" ht="15.75" x14ac:dyDescent="0.3">
      <c r="AE19507" s="71"/>
    </row>
    <row r="19508" spans="31:31" ht="15.75" x14ac:dyDescent="0.3">
      <c r="AE19508" s="71"/>
    </row>
    <row r="19509" spans="31:31" ht="15.75" x14ac:dyDescent="0.3">
      <c r="AE19509" s="71"/>
    </row>
    <row r="19510" spans="31:31" ht="15.75" x14ac:dyDescent="0.3">
      <c r="AE19510" s="71"/>
    </row>
    <row r="19511" spans="31:31" ht="15.75" x14ac:dyDescent="0.3">
      <c r="AE19511" s="71"/>
    </row>
    <row r="19512" spans="31:31" ht="15.75" x14ac:dyDescent="0.3">
      <c r="AE19512" s="71"/>
    </row>
    <row r="19513" spans="31:31" ht="15.75" x14ac:dyDescent="0.3">
      <c r="AE19513" s="71"/>
    </row>
    <row r="19514" spans="31:31" ht="15.75" x14ac:dyDescent="0.3">
      <c r="AE19514" s="71"/>
    </row>
    <row r="19515" spans="31:31" ht="15.75" x14ac:dyDescent="0.3">
      <c r="AE19515" s="71"/>
    </row>
    <row r="19516" spans="31:31" ht="15.75" x14ac:dyDescent="0.3">
      <c r="AE19516" s="71"/>
    </row>
    <row r="19517" spans="31:31" ht="15.75" x14ac:dyDescent="0.3">
      <c r="AE19517" s="71"/>
    </row>
    <row r="19518" spans="31:31" ht="15.75" x14ac:dyDescent="0.3">
      <c r="AE19518" s="71"/>
    </row>
    <row r="19519" spans="31:31" ht="15.75" x14ac:dyDescent="0.3">
      <c r="AE19519" s="71"/>
    </row>
    <row r="19520" spans="31:31" ht="15.75" x14ac:dyDescent="0.3">
      <c r="AE19520" s="71"/>
    </row>
    <row r="19521" spans="31:31" ht="15.75" x14ac:dyDescent="0.3">
      <c r="AE19521" s="71"/>
    </row>
    <row r="19522" spans="31:31" ht="15.75" x14ac:dyDescent="0.3">
      <c r="AE19522" s="71"/>
    </row>
    <row r="19523" spans="31:31" ht="15.75" x14ac:dyDescent="0.3">
      <c r="AE19523" s="71"/>
    </row>
    <row r="19524" spans="31:31" ht="15.75" x14ac:dyDescent="0.3">
      <c r="AE19524" s="71"/>
    </row>
    <row r="19525" spans="31:31" ht="15.75" x14ac:dyDescent="0.3">
      <c r="AE19525" s="71"/>
    </row>
    <row r="19526" spans="31:31" ht="15.75" x14ac:dyDescent="0.3">
      <c r="AE19526" s="71"/>
    </row>
    <row r="19527" spans="31:31" ht="15.75" x14ac:dyDescent="0.3">
      <c r="AE19527" s="71"/>
    </row>
    <row r="19528" spans="31:31" ht="15.75" x14ac:dyDescent="0.3">
      <c r="AE19528" s="71"/>
    </row>
    <row r="19529" spans="31:31" ht="15.75" x14ac:dyDescent="0.3">
      <c r="AE19529" s="71"/>
    </row>
    <row r="19530" spans="31:31" ht="15.75" x14ac:dyDescent="0.3">
      <c r="AE19530" s="71"/>
    </row>
    <row r="19531" spans="31:31" ht="15.75" x14ac:dyDescent="0.3">
      <c r="AE19531" s="71"/>
    </row>
    <row r="19532" spans="31:31" ht="15.75" x14ac:dyDescent="0.3">
      <c r="AE19532" s="71"/>
    </row>
    <row r="19533" spans="31:31" ht="15.75" x14ac:dyDescent="0.3">
      <c r="AE19533" s="71"/>
    </row>
    <row r="19534" spans="31:31" ht="15.75" x14ac:dyDescent="0.3">
      <c r="AE19534" s="71"/>
    </row>
    <row r="19535" spans="31:31" ht="15.75" x14ac:dyDescent="0.3">
      <c r="AE19535" s="71"/>
    </row>
    <row r="19536" spans="31:31" ht="15.75" x14ac:dyDescent="0.3">
      <c r="AE19536" s="71"/>
    </row>
    <row r="19537" spans="31:31" ht="15.75" x14ac:dyDescent="0.3">
      <c r="AE19537" s="71"/>
    </row>
    <row r="19538" spans="31:31" ht="15.75" x14ac:dyDescent="0.3">
      <c r="AE19538" s="71"/>
    </row>
    <row r="19539" spans="31:31" ht="15.75" x14ac:dyDescent="0.3">
      <c r="AE19539" s="71"/>
    </row>
    <row r="19540" spans="31:31" ht="15.75" x14ac:dyDescent="0.3">
      <c r="AE19540" s="71"/>
    </row>
    <row r="19541" spans="31:31" ht="15.75" x14ac:dyDescent="0.3">
      <c r="AE19541" s="71"/>
    </row>
    <row r="19542" spans="31:31" ht="15.75" x14ac:dyDescent="0.3">
      <c r="AE19542" s="71"/>
    </row>
    <row r="19543" spans="31:31" ht="15.75" x14ac:dyDescent="0.3">
      <c r="AE19543" s="71"/>
    </row>
    <row r="19544" spans="31:31" ht="15.75" x14ac:dyDescent="0.3">
      <c r="AE19544" s="71"/>
    </row>
    <row r="19545" spans="31:31" ht="15.75" x14ac:dyDescent="0.3">
      <c r="AE19545" s="71"/>
    </row>
    <row r="19546" spans="31:31" ht="15.75" x14ac:dyDescent="0.3">
      <c r="AE19546" s="71"/>
    </row>
    <row r="19547" spans="31:31" ht="15.75" x14ac:dyDescent="0.3">
      <c r="AE19547" s="71"/>
    </row>
    <row r="19548" spans="31:31" ht="15.75" x14ac:dyDescent="0.3">
      <c r="AE19548" s="71"/>
    </row>
    <row r="19549" spans="31:31" ht="15.75" x14ac:dyDescent="0.3">
      <c r="AE19549" s="71"/>
    </row>
    <row r="19550" spans="31:31" ht="15.75" x14ac:dyDescent="0.3">
      <c r="AE19550" s="71"/>
    </row>
    <row r="19551" spans="31:31" ht="15.75" x14ac:dyDescent="0.3">
      <c r="AE19551" s="71"/>
    </row>
    <row r="19552" spans="31:31" ht="15.75" x14ac:dyDescent="0.3">
      <c r="AE19552" s="71"/>
    </row>
    <row r="19553" spans="31:31" ht="15.75" x14ac:dyDescent="0.3">
      <c r="AE19553" s="71"/>
    </row>
    <row r="19554" spans="31:31" ht="15.75" x14ac:dyDescent="0.3">
      <c r="AE19554" s="71"/>
    </row>
    <row r="19555" spans="31:31" ht="15.75" x14ac:dyDescent="0.3">
      <c r="AE19555" s="71"/>
    </row>
    <row r="19556" spans="31:31" ht="15.75" x14ac:dyDescent="0.3">
      <c r="AE19556" s="71"/>
    </row>
    <row r="19557" spans="31:31" ht="15.75" x14ac:dyDescent="0.3">
      <c r="AE19557" s="71"/>
    </row>
    <row r="19558" spans="31:31" ht="15.75" x14ac:dyDescent="0.3">
      <c r="AE19558" s="71"/>
    </row>
    <row r="19559" spans="31:31" ht="15.75" x14ac:dyDescent="0.3">
      <c r="AE19559" s="71"/>
    </row>
    <row r="19560" spans="31:31" ht="15.75" x14ac:dyDescent="0.3">
      <c r="AE19560" s="71"/>
    </row>
    <row r="19561" spans="31:31" ht="15.75" x14ac:dyDescent="0.3">
      <c r="AE19561" s="71"/>
    </row>
    <row r="19562" spans="31:31" ht="15.75" x14ac:dyDescent="0.3">
      <c r="AE19562" s="71"/>
    </row>
    <row r="19563" spans="31:31" ht="15.75" x14ac:dyDescent="0.3">
      <c r="AE19563" s="71"/>
    </row>
    <row r="19564" spans="31:31" ht="15.75" x14ac:dyDescent="0.3">
      <c r="AE19564" s="71"/>
    </row>
    <row r="19565" spans="31:31" ht="15.75" x14ac:dyDescent="0.3">
      <c r="AE19565" s="71"/>
    </row>
    <row r="19566" spans="31:31" ht="15.75" x14ac:dyDescent="0.3">
      <c r="AE19566" s="71"/>
    </row>
    <row r="19567" spans="31:31" ht="15.75" x14ac:dyDescent="0.3">
      <c r="AE19567" s="71"/>
    </row>
    <row r="19568" spans="31:31" ht="15.75" x14ac:dyDescent="0.3">
      <c r="AE19568" s="71"/>
    </row>
    <row r="19569" spans="31:31" ht="15.75" x14ac:dyDescent="0.3">
      <c r="AE19569" s="71"/>
    </row>
    <row r="19570" spans="31:31" ht="15.75" x14ac:dyDescent="0.3">
      <c r="AE19570" s="71"/>
    </row>
    <row r="19571" spans="31:31" ht="15.75" x14ac:dyDescent="0.3">
      <c r="AE19571" s="71"/>
    </row>
    <row r="19572" spans="31:31" ht="15.75" x14ac:dyDescent="0.3">
      <c r="AE19572" s="71"/>
    </row>
    <row r="19573" spans="31:31" ht="15.75" x14ac:dyDescent="0.3">
      <c r="AE19573" s="71"/>
    </row>
    <row r="19574" spans="31:31" ht="15.75" x14ac:dyDescent="0.3">
      <c r="AE19574" s="71"/>
    </row>
    <row r="19575" spans="31:31" ht="15.75" x14ac:dyDescent="0.3">
      <c r="AE19575" s="71"/>
    </row>
    <row r="19576" spans="31:31" ht="15.75" x14ac:dyDescent="0.3">
      <c r="AE19576" s="71"/>
    </row>
    <row r="19577" spans="31:31" ht="15.75" x14ac:dyDescent="0.3">
      <c r="AE19577" s="71"/>
    </row>
    <row r="19578" spans="31:31" ht="15.75" x14ac:dyDescent="0.3">
      <c r="AE19578" s="71"/>
    </row>
    <row r="19579" spans="31:31" ht="15.75" x14ac:dyDescent="0.3">
      <c r="AE19579" s="71"/>
    </row>
    <row r="19580" spans="31:31" ht="15.75" x14ac:dyDescent="0.3">
      <c r="AE19580" s="71"/>
    </row>
    <row r="19581" spans="31:31" ht="15.75" x14ac:dyDescent="0.3">
      <c r="AE19581" s="71"/>
    </row>
    <row r="19582" spans="31:31" ht="15.75" x14ac:dyDescent="0.3">
      <c r="AE19582" s="71"/>
    </row>
    <row r="19583" spans="31:31" ht="15.75" x14ac:dyDescent="0.3">
      <c r="AE19583" s="71"/>
    </row>
    <row r="19584" spans="31:31" ht="15.75" x14ac:dyDescent="0.3">
      <c r="AE19584" s="71"/>
    </row>
    <row r="19585" spans="31:31" ht="15.75" x14ac:dyDescent="0.3">
      <c r="AE19585" s="71"/>
    </row>
    <row r="19586" spans="31:31" ht="15.75" x14ac:dyDescent="0.3">
      <c r="AE19586" s="71"/>
    </row>
    <row r="19587" spans="31:31" ht="15.75" x14ac:dyDescent="0.3">
      <c r="AE19587" s="71"/>
    </row>
    <row r="19588" spans="31:31" ht="15.75" x14ac:dyDescent="0.3">
      <c r="AE19588" s="71"/>
    </row>
    <row r="19589" spans="31:31" ht="15.75" x14ac:dyDescent="0.3">
      <c r="AE19589" s="71"/>
    </row>
    <row r="19590" spans="31:31" ht="15.75" x14ac:dyDescent="0.3">
      <c r="AE19590" s="71"/>
    </row>
    <row r="19591" spans="31:31" ht="15.75" x14ac:dyDescent="0.3">
      <c r="AE19591" s="71"/>
    </row>
    <row r="19592" spans="31:31" ht="15.75" x14ac:dyDescent="0.3">
      <c r="AE19592" s="71"/>
    </row>
    <row r="19593" spans="31:31" ht="15.75" x14ac:dyDescent="0.3">
      <c r="AE19593" s="71"/>
    </row>
    <row r="19594" spans="31:31" ht="15.75" x14ac:dyDescent="0.3">
      <c r="AE19594" s="71"/>
    </row>
    <row r="19595" spans="31:31" ht="15.75" x14ac:dyDescent="0.3">
      <c r="AE19595" s="71"/>
    </row>
    <row r="19596" spans="31:31" ht="15.75" x14ac:dyDescent="0.3">
      <c r="AE19596" s="71"/>
    </row>
    <row r="19597" spans="31:31" ht="15.75" x14ac:dyDescent="0.3">
      <c r="AE19597" s="71"/>
    </row>
    <row r="19598" spans="31:31" ht="15.75" x14ac:dyDescent="0.3">
      <c r="AE19598" s="71"/>
    </row>
    <row r="19599" spans="31:31" ht="15.75" x14ac:dyDescent="0.3">
      <c r="AE19599" s="71"/>
    </row>
    <row r="19600" spans="31:31" ht="15.75" x14ac:dyDescent="0.3">
      <c r="AE19600" s="71"/>
    </row>
    <row r="19601" spans="31:31" ht="15.75" x14ac:dyDescent="0.3">
      <c r="AE19601" s="71"/>
    </row>
    <row r="19602" spans="31:31" ht="15.75" x14ac:dyDescent="0.3">
      <c r="AE19602" s="71"/>
    </row>
    <row r="19603" spans="31:31" ht="15.75" x14ac:dyDescent="0.3">
      <c r="AE19603" s="71"/>
    </row>
    <row r="19604" spans="31:31" ht="15.75" x14ac:dyDescent="0.3">
      <c r="AE19604" s="71"/>
    </row>
    <row r="19605" spans="31:31" ht="15.75" x14ac:dyDescent="0.3">
      <c r="AE19605" s="71"/>
    </row>
    <row r="19606" spans="31:31" ht="15.75" x14ac:dyDescent="0.3">
      <c r="AE19606" s="71"/>
    </row>
    <row r="19607" spans="31:31" ht="15.75" x14ac:dyDescent="0.3">
      <c r="AE19607" s="71"/>
    </row>
    <row r="19608" spans="31:31" ht="15.75" x14ac:dyDescent="0.3">
      <c r="AE19608" s="71"/>
    </row>
    <row r="19609" spans="31:31" ht="15.75" x14ac:dyDescent="0.3">
      <c r="AE19609" s="71"/>
    </row>
    <row r="19610" spans="31:31" ht="15.75" x14ac:dyDescent="0.3">
      <c r="AE19610" s="71"/>
    </row>
    <row r="19611" spans="31:31" ht="15.75" x14ac:dyDescent="0.3">
      <c r="AE19611" s="71"/>
    </row>
    <row r="19612" spans="31:31" ht="15.75" x14ac:dyDescent="0.3">
      <c r="AE19612" s="71"/>
    </row>
    <row r="19613" spans="31:31" ht="15.75" x14ac:dyDescent="0.3">
      <c r="AE19613" s="71"/>
    </row>
    <row r="19614" spans="31:31" ht="15.75" x14ac:dyDescent="0.3">
      <c r="AE19614" s="71"/>
    </row>
    <row r="19615" spans="31:31" ht="15.75" x14ac:dyDescent="0.3">
      <c r="AE19615" s="71"/>
    </row>
    <row r="19616" spans="31:31" ht="15.75" x14ac:dyDescent="0.3">
      <c r="AE19616" s="71"/>
    </row>
    <row r="19617" spans="31:31" ht="15.75" x14ac:dyDescent="0.3">
      <c r="AE19617" s="71"/>
    </row>
    <row r="19618" spans="31:31" ht="15.75" x14ac:dyDescent="0.3">
      <c r="AE19618" s="71"/>
    </row>
    <row r="19619" spans="31:31" ht="15.75" x14ac:dyDescent="0.3">
      <c r="AE19619" s="71"/>
    </row>
    <row r="19620" spans="31:31" ht="15.75" x14ac:dyDescent="0.3">
      <c r="AE19620" s="71"/>
    </row>
    <row r="19621" spans="31:31" ht="15.75" x14ac:dyDescent="0.3">
      <c r="AE19621" s="71"/>
    </row>
    <row r="19622" spans="31:31" ht="15.75" x14ac:dyDescent="0.3">
      <c r="AE19622" s="71"/>
    </row>
    <row r="19623" spans="31:31" ht="15.75" x14ac:dyDescent="0.3">
      <c r="AE19623" s="71"/>
    </row>
    <row r="19624" spans="31:31" ht="15.75" x14ac:dyDescent="0.3">
      <c r="AE19624" s="71"/>
    </row>
    <row r="19625" spans="31:31" ht="15.75" x14ac:dyDescent="0.3">
      <c r="AE19625" s="71"/>
    </row>
    <row r="19626" spans="31:31" ht="15.75" x14ac:dyDescent="0.3">
      <c r="AE19626" s="71"/>
    </row>
    <row r="19627" spans="31:31" ht="15.75" x14ac:dyDescent="0.3">
      <c r="AE19627" s="71"/>
    </row>
    <row r="19628" spans="31:31" ht="15.75" x14ac:dyDescent="0.3">
      <c r="AE19628" s="71"/>
    </row>
    <row r="19629" spans="31:31" ht="15.75" x14ac:dyDescent="0.3">
      <c r="AE19629" s="71"/>
    </row>
    <row r="19630" spans="31:31" ht="15.75" x14ac:dyDescent="0.3">
      <c r="AE19630" s="71"/>
    </row>
    <row r="19631" spans="31:31" ht="15.75" x14ac:dyDescent="0.3">
      <c r="AE19631" s="71"/>
    </row>
    <row r="19632" spans="31:31" ht="15.75" x14ac:dyDescent="0.3">
      <c r="AE19632" s="71"/>
    </row>
    <row r="19633" spans="31:31" ht="15.75" x14ac:dyDescent="0.3">
      <c r="AE19633" s="71"/>
    </row>
    <row r="19634" spans="31:31" ht="15.75" x14ac:dyDescent="0.3">
      <c r="AE19634" s="71"/>
    </row>
    <row r="19635" spans="31:31" ht="15.75" x14ac:dyDescent="0.3">
      <c r="AE19635" s="71"/>
    </row>
    <row r="19636" spans="31:31" ht="15.75" x14ac:dyDescent="0.3">
      <c r="AE19636" s="71"/>
    </row>
    <row r="19637" spans="31:31" ht="15.75" x14ac:dyDescent="0.3">
      <c r="AE19637" s="71"/>
    </row>
    <row r="19638" spans="31:31" ht="15.75" x14ac:dyDescent="0.3">
      <c r="AE19638" s="71"/>
    </row>
    <row r="19639" spans="31:31" ht="15.75" x14ac:dyDescent="0.3">
      <c r="AE19639" s="71"/>
    </row>
    <row r="19640" spans="31:31" ht="15.75" x14ac:dyDescent="0.3">
      <c r="AE19640" s="71"/>
    </row>
    <row r="19641" spans="31:31" ht="15.75" x14ac:dyDescent="0.3">
      <c r="AE19641" s="71"/>
    </row>
    <row r="19642" spans="31:31" ht="15.75" x14ac:dyDescent="0.3">
      <c r="AE19642" s="71"/>
    </row>
    <row r="19643" spans="31:31" ht="15.75" x14ac:dyDescent="0.3">
      <c r="AE19643" s="71"/>
    </row>
    <row r="19644" spans="31:31" ht="15.75" x14ac:dyDescent="0.3">
      <c r="AE19644" s="71"/>
    </row>
    <row r="19645" spans="31:31" ht="15.75" x14ac:dyDescent="0.3">
      <c r="AE19645" s="71"/>
    </row>
    <row r="19646" spans="31:31" ht="15.75" x14ac:dyDescent="0.3">
      <c r="AE19646" s="71"/>
    </row>
    <row r="19647" spans="31:31" ht="15.75" x14ac:dyDescent="0.3">
      <c r="AE19647" s="71"/>
    </row>
    <row r="19648" spans="31:31" ht="15.75" x14ac:dyDescent="0.3">
      <c r="AE19648" s="71"/>
    </row>
    <row r="19649" spans="31:31" ht="15.75" x14ac:dyDescent="0.3">
      <c r="AE19649" s="71"/>
    </row>
    <row r="19650" spans="31:31" ht="15.75" x14ac:dyDescent="0.3">
      <c r="AE19650" s="71"/>
    </row>
    <row r="19651" spans="31:31" ht="15.75" x14ac:dyDescent="0.3">
      <c r="AE19651" s="71"/>
    </row>
    <row r="19652" spans="31:31" ht="15.75" x14ac:dyDescent="0.3">
      <c r="AE19652" s="71"/>
    </row>
    <row r="19653" spans="31:31" ht="15.75" x14ac:dyDescent="0.3">
      <c r="AE19653" s="71"/>
    </row>
    <row r="19654" spans="31:31" ht="15.75" x14ac:dyDescent="0.3">
      <c r="AE19654" s="71"/>
    </row>
    <row r="19655" spans="31:31" ht="15.75" x14ac:dyDescent="0.3">
      <c r="AE19655" s="71"/>
    </row>
    <row r="19656" spans="31:31" ht="15.75" x14ac:dyDescent="0.3">
      <c r="AE19656" s="71"/>
    </row>
    <row r="19657" spans="31:31" ht="15.75" x14ac:dyDescent="0.3">
      <c r="AE19657" s="71"/>
    </row>
    <row r="19658" spans="31:31" ht="15.75" x14ac:dyDescent="0.3">
      <c r="AE19658" s="71"/>
    </row>
    <row r="19659" spans="31:31" ht="15.75" x14ac:dyDescent="0.3">
      <c r="AE19659" s="71"/>
    </row>
    <row r="19660" spans="31:31" ht="15.75" x14ac:dyDescent="0.3">
      <c r="AE19660" s="71"/>
    </row>
    <row r="19661" spans="31:31" ht="15.75" x14ac:dyDescent="0.3">
      <c r="AE19661" s="71"/>
    </row>
    <row r="19662" spans="31:31" ht="15.75" x14ac:dyDescent="0.3">
      <c r="AE19662" s="71"/>
    </row>
    <row r="19663" spans="31:31" ht="15.75" x14ac:dyDescent="0.3">
      <c r="AE19663" s="71"/>
    </row>
    <row r="19664" spans="31:31" ht="15.75" x14ac:dyDescent="0.3">
      <c r="AE19664" s="71"/>
    </row>
    <row r="19665" spans="31:31" ht="15.75" x14ac:dyDescent="0.3">
      <c r="AE19665" s="71"/>
    </row>
    <row r="19666" spans="31:31" ht="15.75" x14ac:dyDescent="0.3">
      <c r="AE19666" s="71"/>
    </row>
    <row r="19667" spans="31:31" ht="15.75" x14ac:dyDescent="0.3">
      <c r="AE19667" s="71"/>
    </row>
    <row r="19668" spans="31:31" ht="15.75" x14ac:dyDescent="0.3">
      <c r="AE19668" s="71"/>
    </row>
    <row r="19669" spans="31:31" ht="15.75" x14ac:dyDescent="0.3">
      <c r="AE19669" s="71"/>
    </row>
    <row r="19670" spans="31:31" ht="15.75" x14ac:dyDescent="0.3">
      <c r="AE19670" s="71"/>
    </row>
    <row r="19671" spans="31:31" ht="15.75" x14ac:dyDescent="0.3">
      <c r="AE19671" s="71"/>
    </row>
    <row r="19672" spans="31:31" ht="15.75" x14ac:dyDescent="0.3">
      <c r="AE19672" s="71"/>
    </row>
    <row r="19673" spans="31:31" ht="15.75" x14ac:dyDescent="0.3">
      <c r="AE19673" s="71"/>
    </row>
    <row r="19674" spans="31:31" ht="15.75" x14ac:dyDescent="0.3">
      <c r="AE19674" s="71"/>
    </row>
    <row r="19675" spans="31:31" ht="15.75" x14ac:dyDescent="0.3">
      <c r="AE19675" s="71"/>
    </row>
    <row r="19676" spans="31:31" ht="15.75" x14ac:dyDescent="0.3">
      <c r="AE19676" s="71"/>
    </row>
    <row r="19677" spans="31:31" ht="15.75" x14ac:dyDescent="0.3">
      <c r="AE19677" s="71"/>
    </row>
    <row r="19678" spans="31:31" ht="15.75" x14ac:dyDescent="0.3">
      <c r="AE19678" s="71"/>
    </row>
    <row r="19679" spans="31:31" ht="15.75" x14ac:dyDescent="0.3">
      <c r="AE19679" s="71"/>
    </row>
    <row r="19680" spans="31:31" ht="15.75" x14ac:dyDescent="0.3">
      <c r="AE19680" s="71"/>
    </row>
    <row r="19681" spans="31:31" ht="15.75" x14ac:dyDescent="0.3">
      <c r="AE19681" s="71"/>
    </row>
    <row r="19682" spans="31:31" ht="15.75" x14ac:dyDescent="0.3">
      <c r="AE19682" s="71"/>
    </row>
    <row r="19683" spans="31:31" ht="15.75" x14ac:dyDescent="0.3">
      <c r="AE19683" s="71"/>
    </row>
    <row r="19684" spans="31:31" ht="15.75" x14ac:dyDescent="0.3">
      <c r="AE19684" s="71"/>
    </row>
    <row r="19685" spans="31:31" ht="15.75" x14ac:dyDescent="0.3">
      <c r="AE19685" s="71"/>
    </row>
    <row r="19686" spans="31:31" ht="15.75" x14ac:dyDescent="0.3">
      <c r="AE19686" s="71"/>
    </row>
    <row r="19687" spans="31:31" ht="15.75" x14ac:dyDescent="0.3">
      <c r="AE19687" s="71"/>
    </row>
    <row r="19688" spans="31:31" ht="15.75" x14ac:dyDescent="0.3">
      <c r="AE19688" s="71"/>
    </row>
    <row r="19689" spans="31:31" ht="15.75" x14ac:dyDescent="0.3">
      <c r="AE19689" s="71"/>
    </row>
    <row r="19690" spans="31:31" ht="15.75" x14ac:dyDescent="0.3">
      <c r="AE19690" s="71"/>
    </row>
    <row r="19691" spans="31:31" ht="15.75" x14ac:dyDescent="0.3">
      <c r="AE19691" s="71"/>
    </row>
    <row r="19692" spans="31:31" ht="15.75" x14ac:dyDescent="0.3">
      <c r="AE19692" s="71"/>
    </row>
    <row r="19693" spans="31:31" ht="15.75" x14ac:dyDescent="0.3">
      <c r="AE19693" s="71"/>
    </row>
    <row r="19694" spans="31:31" ht="15.75" x14ac:dyDescent="0.3">
      <c r="AE19694" s="71"/>
    </row>
    <row r="19695" spans="31:31" ht="15.75" x14ac:dyDescent="0.3">
      <c r="AE19695" s="71"/>
    </row>
    <row r="19696" spans="31:31" ht="15.75" x14ac:dyDescent="0.3">
      <c r="AE19696" s="71"/>
    </row>
    <row r="19697" spans="31:31" ht="15.75" x14ac:dyDescent="0.3">
      <c r="AE19697" s="71"/>
    </row>
    <row r="19698" spans="31:31" ht="15.75" x14ac:dyDescent="0.3">
      <c r="AE19698" s="71"/>
    </row>
    <row r="19699" spans="31:31" ht="15.75" x14ac:dyDescent="0.3">
      <c r="AE19699" s="71"/>
    </row>
    <row r="19700" spans="31:31" ht="15.75" x14ac:dyDescent="0.3">
      <c r="AE19700" s="71"/>
    </row>
    <row r="19701" spans="31:31" ht="15.75" x14ac:dyDescent="0.3">
      <c r="AE19701" s="71"/>
    </row>
    <row r="19702" spans="31:31" ht="15.75" x14ac:dyDescent="0.3">
      <c r="AE19702" s="71"/>
    </row>
    <row r="19703" spans="31:31" ht="15.75" x14ac:dyDescent="0.3">
      <c r="AE19703" s="71"/>
    </row>
    <row r="19704" spans="31:31" ht="15.75" x14ac:dyDescent="0.3">
      <c r="AE19704" s="71"/>
    </row>
    <row r="19705" spans="31:31" ht="15.75" x14ac:dyDescent="0.3">
      <c r="AE19705" s="71"/>
    </row>
    <row r="19706" spans="31:31" ht="15.75" x14ac:dyDescent="0.3">
      <c r="AE19706" s="71"/>
    </row>
    <row r="19707" spans="31:31" ht="15.75" x14ac:dyDescent="0.3">
      <c r="AE19707" s="71"/>
    </row>
    <row r="19708" spans="31:31" ht="15.75" x14ac:dyDescent="0.3">
      <c r="AE19708" s="71"/>
    </row>
    <row r="19709" spans="31:31" ht="15.75" x14ac:dyDescent="0.3">
      <c r="AE19709" s="71"/>
    </row>
    <row r="19710" spans="31:31" ht="15.75" x14ac:dyDescent="0.3">
      <c r="AE19710" s="71"/>
    </row>
    <row r="19711" spans="31:31" ht="15.75" x14ac:dyDescent="0.3">
      <c r="AE19711" s="71"/>
    </row>
    <row r="19712" spans="31:31" ht="15.75" x14ac:dyDescent="0.3">
      <c r="AE19712" s="71"/>
    </row>
    <row r="19713" spans="31:31" ht="15.75" x14ac:dyDescent="0.3">
      <c r="AE19713" s="71"/>
    </row>
    <row r="19714" spans="31:31" ht="15.75" x14ac:dyDescent="0.3">
      <c r="AE19714" s="71"/>
    </row>
    <row r="19715" spans="31:31" ht="15.75" x14ac:dyDescent="0.3">
      <c r="AE19715" s="71"/>
    </row>
    <row r="19716" spans="31:31" ht="15.75" x14ac:dyDescent="0.3">
      <c r="AE19716" s="71"/>
    </row>
    <row r="19717" spans="31:31" ht="15.75" x14ac:dyDescent="0.3">
      <c r="AE19717" s="71"/>
    </row>
    <row r="19718" spans="31:31" ht="15.75" x14ac:dyDescent="0.3">
      <c r="AE19718" s="71"/>
    </row>
    <row r="19719" spans="31:31" ht="15.75" x14ac:dyDescent="0.3">
      <c r="AE19719" s="71"/>
    </row>
    <row r="19720" spans="31:31" ht="15.75" x14ac:dyDescent="0.3">
      <c r="AE19720" s="71"/>
    </row>
    <row r="19721" spans="31:31" ht="15.75" x14ac:dyDescent="0.3">
      <c r="AE19721" s="71"/>
    </row>
    <row r="19722" spans="31:31" ht="15.75" x14ac:dyDescent="0.3">
      <c r="AE19722" s="71"/>
    </row>
    <row r="19723" spans="31:31" ht="15.75" x14ac:dyDescent="0.3">
      <c r="AE19723" s="71"/>
    </row>
    <row r="19724" spans="31:31" ht="15.75" x14ac:dyDescent="0.3">
      <c r="AE19724" s="71"/>
    </row>
    <row r="19725" spans="31:31" ht="15.75" x14ac:dyDescent="0.3">
      <c r="AE19725" s="71"/>
    </row>
    <row r="19726" spans="31:31" ht="15.75" x14ac:dyDescent="0.3">
      <c r="AE19726" s="71"/>
    </row>
    <row r="19727" spans="31:31" ht="15.75" x14ac:dyDescent="0.3">
      <c r="AE19727" s="71"/>
    </row>
    <row r="19728" spans="31:31" ht="15.75" x14ac:dyDescent="0.3">
      <c r="AE19728" s="71"/>
    </row>
    <row r="19729" spans="31:31" ht="15.75" x14ac:dyDescent="0.3">
      <c r="AE19729" s="71"/>
    </row>
    <row r="19730" spans="31:31" ht="15.75" x14ac:dyDescent="0.3">
      <c r="AE19730" s="71"/>
    </row>
    <row r="19731" spans="31:31" ht="15.75" x14ac:dyDescent="0.3">
      <c r="AE19731" s="71"/>
    </row>
    <row r="19732" spans="31:31" ht="15.75" x14ac:dyDescent="0.3">
      <c r="AE19732" s="71"/>
    </row>
    <row r="19733" spans="31:31" ht="15.75" x14ac:dyDescent="0.3">
      <c r="AE19733" s="71"/>
    </row>
    <row r="19734" spans="31:31" ht="15.75" x14ac:dyDescent="0.3">
      <c r="AE19734" s="71"/>
    </row>
    <row r="19735" spans="31:31" ht="15.75" x14ac:dyDescent="0.3">
      <c r="AE19735" s="71"/>
    </row>
    <row r="19736" spans="31:31" ht="15.75" x14ac:dyDescent="0.3">
      <c r="AE19736" s="71"/>
    </row>
    <row r="19737" spans="31:31" ht="15.75" x14ac:dyDescent="0.3">
      <c r="AE19737" s="71"/>
    </row>
    <row r="19738" spans="31:31" ht="15.75" x14ac:dyDescent="0.3">
      <c r="AE19738" s="71"/>
    </row>
    <row r="19739" spans="31:31" ht="15.75" x14ac:dyDescent="0.3">
      <c r="AE19739" s="71"/>
    </row>
    <row r="19740" spans="31:31" ht="15.75" x14ac:dyDescent="0.3">
      <c r="AE19740" s="71"/>
    </row>
    <row r="19741" spans="31:31" ht="15.75" x14ac:dyDescent="0.3">
      <c r="AE19741" s="71"/>
    </row>
    <row r="19742" spans="31:31" ht="15.75" x14ac:dyDescent="0.3">
      <c r="AE19742" s="71"/>
    </row>
    <row r="19743" spans="31:31" ht="15.75" x14ac:dyDescent="0.3">
      <c r="AE19743" s="71"/>
    </row>
    <row r="19744" spans="31:31" ht="15.75" x14ac:dyDescent="0.3">
      <c r="AE19744" s="71"/>
    </row>
    <row r="19745" spans="31:31" ht="15.75" x14ac:dyDescent="0.3">
      <c r="AE19745" s="71"/>
    </row>
    <row r="19746" spans="31:31" ht="15.75" x14ac:dyDescent="0.3">
      <c r="AE19746" s="71"/>
    </row>
    <row r="19747" spans="31:31" ht="15.75" x14ac:dyDescent="0.3">
      <c r="AE19747" s="71"/>
    </row>
    <row r="19748" spans="31:31" ht="15.75" x14ac:dyDescent="0.3">
      <c r="AE19748" s="71"/>
    </row>
    <row r="19749" spans="31:31" ht="15.75" x14ac:dyDescent="0.3">
      <c r="AE19749" s="71"/>
    </row>
    <row r="19750" spans="31:31" ht="15.75" x14ac:dyDescent="0.3">
      <c r="AE19750" s="71"/>
    </row>
    <row r="19751" spans="31:31" ht="15.75" x14ac:dyDescent="0.3">
      <c r="AE19751" s="71"/>
    </row>
    <row r="19752" spans="31:31" ht="15.75" x14ac:dyDescent="0.3">
      <c r="AE19752" s="71"/>
    </row>
    <row r="19753" spans="31:31" ht="15.75" x14ac:dyDescent="0.3">
      <c r="AE19753" s="71"/>
    </row>
    <row r="19754" spans="31:31" ht="15.75" x14ac:dyDescent="0.3">
      <c r="AE19754" s="71"/>
    </row>
    <row r="19755" spans="31:31" ht="15.75" x14ac:dyDescent="0.3">
      <c r="AE19755" s="71"/>
    </row>
    <row r="19756" spans="31:31" ht="15.75" x14ac:dyDescent="0.3">
      <c r="AE19756" s="71"/>
    </row>
    <row r="19757" spans="31:31" ht="15.75" x14ac:dyDescent="0.3">
      <c r="AE19757" s="71"/>
    </row>
    <row r="19758" spans="31:31" ht="15.75" x14ac:dyDescent="0.3">
      <c r="AE19758" s="71"/>
    </row>
    <row r="19759" spans="31:31" ht="15.75" x14ac:dyDescent="0.3">
      <c r="AE19759" s="71"/>
    </row>
    <row r="19760" spans="31:31" ht="15.75" x14ac:dyDescent="0.3">
      <c r="AE19760" s="71"/>
    </row>
    <row r="19761" spans="31:31" ht="15.75" x14ac:dyDescent="0.3">
      <c r="AE19761" s="71"/>
    </row>
    <row r="19762" spans="31:31" ht="15.75" x14ac:dyDescent="0.3">
      <c r="AE19762" s="71"/>
    </row>
    <row r="19763" spans="31:31" ht="15.75" x14ac:dyDescent="0.3">
      <c r="AE19763" s="71"/>
    </row>
    <row r="19764" spans="31:31" ht="15.75" x14ac:dyDescent="0.3">
      <c r="AE19764" s="71"/>
    </row>
    <row r="19765" spans="31:31" ht="15.75" x14ac:dyDescent="0.3">
      <c r="AE19765" s="71"/>
    </row>
    <row r="19766" spans="31:31" ht="15.75" x14ac:dyDescent="0.3">
      <c r="AE19766" s="71"/>
    </row>
    <row r="19767" spans="31:31" ht="15.75" x14ac:dyDescent="0.3">
      <c r="AE19767" s="71"/>
    </row>
    <row r="19768" spans="31:31" ht="15.75" x14ac:dyDescent="0.3">
      <c r="AE19768" s="71"/>
    </row>
    <row r="19769" spans="31:31" ht="15.75" x14ac:dyDescent="0.3">
      <c r="AE19769" s="71"/>
    </row>
    <row r="19770" spans="31:31" ht="15.75" x14ac:dyDescent="0.3">
      <c r="AE19770" s="71"/>
    </row>
    <row r="19771" spans="31:31" ht="15.75" x14ac:dyDescent="0.3">
      <c r="AE19771" s="71"/>
    </row>
    <row r="19772" spans="31:31" ht="15.75" x14ac:dyDescent="0.3">
      <c r="AE19772" s="71"/>
    </row>
    <row r="19773" spans="31:31" ht="15.75" x14ac:dyDescent="0.3">
      <c r="AE19773" s="71"/>
    </row>
    <row r="19774" spans="31:31" ht="15.75" x14ac:dyDescent="0.3">
      <c r="AE19774" s="71"/>
    </row>
    <row r="19775" spans="31:31" ht="15.75" x14ac:dyDescent="0.3">
      <c r="AE19775" s="71"/>
    </row>
    <row r="19776" spans="31:31" ht="15.75" x14ac:dyDescent="0.3">
      <c r="AE19776" s="71"/>
    </row>
    <row r="19777" spans="31:31" ht="15.75" x14ac:dyDescent="0.3">
      <c r="AE19777" s="71"/>
    </row>
    <row r="19778" spans="31:31" ht="15.75" x14ac:dyDescent="0.3">
      <c r="AE19778" s="71"/>
    </row>
    <row r="19779" spans="31:31" ht="15.75" x14ac:dyDescent="0.3">
      <c r="AE19779" s="71"/>
    </row>
    <row r="19780" spans="31:31" ht="15.75" x14ac:dyDescent="0.3">
      <c r="AE19780" s="71"/>
    </row>
    <row r="19781" spans="31:31" ht="15.75" x14ac:dyDescent="0.3">
      <c r="AE19781" s="71"/>
    </row>
    <row r="19782" spans="31:31" ht="15.75" x14ac:dyDescent="0.3">
      <c r="AE19782" s="71"/>
    </row>
    <row r="19783" spans="31:31" ht="15.75" x14ac:dyDescent="0.3">
      <c r="AE19783" s="71"/>
    </row>
    <row r="19784" spans="31:31" ht="15.75" x14ac:dyDescent="0.3">
      <c r="AE19784" s="71"/>
    </row>
    <row r="19785" spans="31:31" ht="15.75" x14ac:dyDescent="0.3">
      <c r="AE19785" s="71"/>
    </row>
    <row r="19786" spans="31:31" ht="15.75" x14ac:dyDescent="0.3">
      <c r="AE19786" s="71"/>
    </row>
    <row r="19787" spans="31:31" ht="15.75" x14ac:dyDescent="0.3">
      <c r="AE19787" s="71"/>
    </row>
    <row r="19788" spans="31:31" ht="15.75" x14ac:dyDescent="0.3">
      <c r="AE19788" s="71"/>
    </row>
    <row r="19789" spans="31:31" ht="15.75" x14ac:dyDescent="0.3">
      <c r="AE19789" s="71"/>
    </row>
    <row r="19790" spans="31:31" ht="15.75" x14ac:dyDescent="0.3">
      <c r="AE19790" s="71"/>
    </row>
    <row r="19791" spans="31:31" ht="15.75" x14ac:dyDescent="0.3">
      <c r="AE19791" s="71"/>
    </row>
    <row r="19792" spans="31:31" ht="15.75" x14ac:dyDescent="0.3">
      <c r="AE19792" s="71"/>
    </row>
    <row r="19793" spans="31:31" ht="15.75" x14ac:dyDescent="0.3">
      <c r="AE19793" s="71"/>
    </row>
    <row r="19794" spans="31:31" ht="15.75" x14ac:dyDescent="0.3">
      <c r="AE19794" s="71"/>
    </row>
    <row r="19795" spans="31:31" ht="15.75" x14ac:dyDescent="0.3">
      <c r="AE19795" s="71"/>
    </row>
    <row r="19796" spans="31:31" ht="15.75" x14ac:dyDescent="0.3">
      <c r="AE19796" s="71"/>
    </row>
    <row r="19797" spans="31:31" ht="15.75" x14ac:dyDescent="0.3">
      <c r="AE19797" s="71"/>
    </row>
    <row r="19798" spans="31:31" ht="15.75" x14ac:dyDescent="0.3">
      <c r="AE19798" s="71"/>
    </row>
    <row r="19799" spans="31:31" ht="15.75" x14ac:dyDescent="0.3">
      <c r="AE19799" s="71"/>
    </row>
    <row r="19800" spans="31:31" ht="15.75" x14ac:dyDescent="0.3">
      <c r="AE19800" s="71"/>
    </row>
    <row r="19801" spans="31:31" ht="15.75" x14ac:dyDescent="0.3">
      <c r="AE19801" s="71"/>
    </row>
    <row r="19802" spans="31:31" ht="15.75" x14ac:dyDescent="0.3">
      <c r="AE19802" s="71"/>
    </row>
    <row r="19803" spans="31:31" ht="15.75" x14ac:dyDescent="0.3">
      <c r="AE19803" s="71"/>
    </row>
    <row r="19804" spans="31:31" ht="15.75" x14ac:dyDescent="0.3">
      <c r="AE19804" s="71"/>
    </row>
    <row r="19805" spans="31:31" ht="15.75" x14ac:dyDescent="0.3">
      <c r="AE19805" s="71"/>
    </row>
    <row r="19806" spans="31:31" ht="15.75" x14ac:dyDescent="0.3">
      <c r="AE19806" s="71"/>
    </row>
    <row r="19807" spans="31:31" ht="15.75" x14ac:dyDescent="0.3">
      <c r="AE19807" s="71"/>
    </row>
    <row r="19808" spans="31:31" ht="15.75" x14ac:dyDescent="0.3">
      <c r="AE19808" s="71"/>
    </row>
    <row r="19809" spans="31:31" ht="15.75" x14ac:dyDescent="0.3">
      <c r="AE19809" s="71"/>
    </row>
    <row r="19810" spans="31:31" ht="15.75" x14ac:dyDescent="0.3">
      <c r="AE19810" s="71"/>
    </row>
    <row r="19811" spans="31:31" ht="15.75" x14ac:dyDescent="0.3">
      <c r="AE19811" s="71"/>
    </row>
    <row r="19812" spans="31:31" ht="15.75" x14ac:dyDescent="0.3">
      <c r="AE19812" s="71"/>
    </row>
    <row r="19813" spans="31:31" ht="15.75" x14ac:dyDescent="0.3">
      <c r="AE19813" s="71"/>
    </row>
    <row r="19814" spans="31:31" ht="15.75" x14ac:dyDescent="0.3">
      <c r="AE19814" s="71"/>
    </row>
    <row r="19815" spans="31:31" ht="15.75" x14ac:dyDescent="0.3">
      <c r="AE19815" s="71"/>
    </row>
    <row r="19816" spans="31:31" ht="15.75" x14ac:dyDescent="0.3">
      <c r="AE19816" s="71"/>
    </row>
    <row r="19817" spans="31:31" ht="15.75" x14ac:dyDescent="0.3">
      <c r="AE19817" s="71"/>
    </row>
    <row r="19818" spans="31:31" ht="15.75" x14ac:dyDescent="0.3">
      <c r="AE19818" s="71"/>
    </row>
    <row r="19819" spans="31:31" ht="15.75" x14ac:dyDescent="0.3">
      <c r="AE19819" s="71"/>
    </row>
    <row r="19820" spans="31:31" ht="15.75" x14ac:dyDescent="0.3">
      <c r="AE19820" s="71"/>
    </row>
    <row r="19821" spans="31:31" ht="15.75" x14ac:dyDescent="0.3">
      <c r="AE19821" s="71"/>
    </row>
    <row r="19822" spans="31:31" ht="15.75" x14ac:dyDescent="0.3">
      <c r="AE19822" s="71"/>
    </row>
    <row r="19823" spans="31:31" ht="15.75" x14ac:dyDescent="0.3">
      <c r="AE19823" s="71"/>
    </row>
    <row r="19824" spans="31:31" ht="15.75" x14ac:dyDescent="0.3">
      <c r="AE19824" s="71"/>
    </row>
    <row r="19825" spans="31:31" ht="15.75" x14ac:dyDescent="0.3">
      <c r="AE19825" s="71"/>
    </row>
    <row r="19826" spans="31:31" ht="15.75" x14ac:dyDescent="0.3">
      <c r="AE19826" s="71"/>
    </row>
    <row r="19827" spans="31:31" ht="15.75" x14ac:dyDescent="0.3">
      <c r="AE19827" s="71"/>
    </row>
    <row r="19828" spans="31:31" ht="15.75" x14ac:dyDescent="0.3">
      <c r="AE19828" s="71"/>
    </row>
    <row r="19829" spans="31:31" ht="15.75" x14ac:dyDescent="0.3">
      <c r="AE19829" s="71"/>
    </row>
    <row r="19830" spans="31:31" ht="15.75" x14ac:dyDescent="0.3">
      <c r="AE19830" s="71"/>
    </row>
    <row r="19831" spans="31:31" ht="15.75" x14ac:dyDescent="0.3">
      <c r="AE19831" s="71"/>
    </row>
    <row r="19832" spans="31:31" ht="15.75" x14ac:dyDescent="0.3">
      <c r="AE19832" s="71"/>
    </row>
    <row r="19833" spans="31:31" ht="15.75" x14ac:dyDescent="0.3">
      <c r="AE19833" s="71"/>
    </row>
    <row r="19834" spans="31:31" ht="15.75" x14ac:dyDescent="0.3">
      <c r="AE19834" s="71"/>
    </row>
    <row r="19835" spans="31:31" ht="15.75" x14ac:dyDescent="0.3">
      <c r="AE19835" s="71"/>
    </row>
    <row r="19836" spans="31:31" ht="15.75" x14ac:dyDescent="0.3">
      <c r="AE19836" s="71"/>
    </row>
    <row r="19837" spans="31:31" ht="15.75" x14ac:dyDescent="0.3">
      <c r="AE19837" s="71"/>
    </row>
    <row r="19838" spans="31:31" ht="15.75" x14ac:dyDescent="0.3">
      <c r="AE19838" s="71"/>
    </row>
    <row r="19839" spans="31:31" ht="15.75" x14ac:dyDescent="0.3">
      <c r="AE19839" s="71"/>
    </row>
    <row r="19840" spans="31:31" ht="15.75" x14ac:dyDescent="0.3">
      <c r="AE19840" s="71"/>
    </row>
    <row r="19841" spans="31:31" ht="15.75" x14ac:dyDescent="0.3">
      <c r="AE19841" s="71"/>
    </row>
    <row r="19842" spans="31:31" ht="15.75" x14ac:dyDescent="0.3">
      <c r="AE19842" s="71"/>
    </row>
    <row r="19843" spans="31:31" ht="15.75" x14ac:dyDescent="0.3">
      <c r="AE19843" s="71"/>
    </row>
    <row r="19844" spans="31:31" ht="15.75" x14ac:dyDescent="0.3">
      <c r="AE19844" s="71"/>
    </row>
    <row r="19845" spans="31:31" ht="15.75" x14ac:dyDescent="0.3">
      <c r="AE19845" s="71"/>
    </row>
    <row r="19846" spans="31:31" ht="15.75" x14ac:dyDescent="0.3">
      <c r="AE19846" s="71"/>
    </row>
    <row r="19847" spans="31:31" ht="15.75" x14ac:dyDescent="0.3">
      <c r="AE19847" s="71"/>
    </row>
    <row r="19848" spans="31:31" ht="15.75" x14ac:dyDescent="0.3">
      <c r="AE19848" s="71"/>
    </row>
    <row r="19849" spans="31:31" ht="15.75" x14ac:dyDescent="0.3">
      <c r="AE19849" s="71"/>
    </row>
    <row r="19850" spans="31:31" ht="15.75" x14ac:dyDescent="0.3">
      <c r="AE19850" s="71"/>
    </row>
    <row r="19851" spans="31:31" ht="15.75" x14ac:dyDescent="0.3">
      <c r="AE19851" s="71"/>
    </row>
    <row r="19852" spans="31:31" ht="15.75" x14ac:dyDescent="0.3">
      <c r="AE19852" s="71"/>
    </row>
    <row r="19853" spans="31:31" ht="15.75" x14ac:dyDescent="0.3">
      <c r="AE19853" s="71"/>
    </row>
    <row r="19854" spans="31:31" ht="15.75" x14ac:dyDescent="0.3">
      <c r="AE19854" s="71"/>
    </row>
    <row r="19855" spans="31:31" ht="15.75" x14ac:dyDescent="0.3">
      <c r="AE19855" s="71"/>
    </row>
    <row r="19856" spans="31:31" ht="15.75" x14ac:dyDescent="0.3">
      <c r="AE19856" s="71"/>
    </row>
    <row r="19857" spans="31:31" ht="15.75" x14ac:dyDescent="0.3">
      <c r="AE19857" s="71"/>
    </row>
    <row r="19858" spans="31:31" ht="15.75" x14ac:dyDescent="0.3">
      <c r="AE19858" s="71"/>
    </row>
    <row r="19859" spans="31:31" ht="15.75" x14ac:dyDescent="0.3">
      <c r="AE19859" s="71"/>
    </row>
    <row r="19860" spans="31:31" ht="15.75" x14ac:dyDescent="0.3">
      <c r="AE19860" s="71"/>
    </row>
    <row r="19861" spans="31:31" ht="15.75" x14ac:dyDescent="0.3">
      <c r="AE19861" s="71"/>
    </row>
    <row r="19862" spans="31:31" ht="15.75" x14ac:dyDescent="0.3">
      <c r="AE19862" s="71"/>
    </row>
    <row r="19863" spans="31:31" ht="15.75" x14ac:dyDescent="0.3">
      <c r="AE19863" s="71"/>
    </row>
    <row r="19864" spans="31:31" ht="15.75" x14ac:dyDescent="0.3">
      <c r="AE19864" s="71"/>
    </row>
    <row r="19865" spans="31:31" ht="15.75" x14ac:dyDescent="0.3">
      <c r="AE19865" s="71"/>
    </row>
    <row r="19866" spans="31:31" ht="15.75" x14ac:dyDescent="0.3">
      <c r="AE19866" s="71"/>
    </row>
    <row r="19867" spans="31:31" ht="15.75" x14ac:dyDescent="0.3">
      <c r="AE19867" s="71"/>
    </row>
    <row r="19868" spans="31:31" ht="15.75" x14ac:dyDescent="0.3">
      <c r="AE19868" s="71"/>
    </row>
    <row r="19869" spans="31:31" ht="15.75" x14ac:dyDescent="0.3">
      <c r="AE19869" s="71"/>
    </row>
    <row r="19870" spans="31:31" ht="15.75" x14ac:dyDescent="0.3">
      <c r="AE19870" s="71"/>
    </row>
    <row r="19871" spans="31:31" ht="15.75" x14ac:dyDescent="0.3">
      <c r="AE19871" s="71"/>
    </row>
    <row r="19872" spans="31:31" ht="15.75" x14ac:dyDescent="0.3">
      <c r="AE19872" s="71"/>
    </row>
    <row r="19873" spans="31:31" ht="15.75" x14ac:dyDescent="0.3">
      <c r="AE19873" s="71"/>
    </row>
    <row r="19874" spans="31:31" ht="15.75" x14ac:dyDescent="0.3">
      <c r="AE19874" s="71"/>
    </row>
    <row r="19875" spans="31:31" ht="15.75" x14ac:dyDescent="0.3">
      <c r="AE19875" s="71"/>
    </row>
    <row r="19876" spans="31:31" ht="15.75" x14ac:dyDescent="0.3">
      <c r="AE19876" s="71"/>
    </row>
    <row r="19877" spans="31:31" ht="15.75" x14ac:dyDescent="0.3">
      <c r="AE19877" s="71"/>
    </row>
    <row r="19878" spans="31:31" ht="15.75" x14ac:dyDescent="0.3">
      <c r="AE19878" s="71"/>
    </row>
    <row r="19879" spans="31:31" ht="15.75" x14ac:dyDescent="0.3">
      <c r="AE19879" s="71"/>
    </row>
    <row r="19880" spans="31:31" ht="15.75" x14ac:dyDescent="0.3">
      <c r="AE19880" s="71"/>
    </row>
    <row r="19881" spans="31:31" ht="15.75" x14ac:dyDescent="0.3">
      <c r="AE19881" s="71"/>
    </row>
    <row r="19882" spans="31:31" ht="15.75" x14ac:dyDescent="0.3">
      <c r="AE19882" s="71"/>
    </row>
    <row r="19883" spans="31:31" ht="15.75" x14ac:dyDescent="0.3">
      <c r="AE19883" s="71"/>
    </row>
    <row r="19884" spans="31:31" ht="15.75" x14ac:dyDescent="0.3">
      <c r="AE19884" s="71"/>
    </row>
    <row r="19885" spans="31:31" ht="15.75" x14ac:dyDescent="0.3">
      <c r="AE19885" s="71"/>
    </row>
    <row r="19886" spans="31:31" ht="15.75" x14ac:dyDescent="0.3">
      <c r="AE19886" s="71"/>
    </row>
    <row r="19887" spans="31:31" ht="15.75" x14ac:dyDescent="0.3">
      <c r="AE19887" s="71"/>
    </row>
    <row r="19888" spans="31:31" ht="15.75" x14ac:dyDescent="0.3">
      <c r="AE19888" s="71"/>
    </row>
    <row r="19889" spans="31:31" ht="15.75" x14ac:dyDescent="0.3">
      <c r="AE19889" s="71"/>
    </row>
    <row r="19890" spans="31:31" ht="15.75" x14ac:dyDescent="0.3">
      <c r="AE19890" s="71"/>
    </row>
    <row r="19891" spans="31:31" ht="15.75" x14ac:dyDescent="0.3">
      <c r="AE19891" s="71"/>
    </row>
    <row r="19892" spans="31:31" ht="15.75" x14ac:dyDescent="0.3">
      <c r="AE19892" s="71"/>
    </row>
    <row r="19893" spans="31:31" ht="15.75" x14ac:dyDescent="0.3">
      <c r="AE19893" s="71"/>
    </row>
    <row r="19894" spans="31:31" ht="15.75" x14ac:dyDescent="0.3">
      <c r="AE19894" s="71"/>
    </row>
    <row r="19895" spans="31:31" ht="15.75" x14ac:dyDescent="0.3">
      <c r="AE19895" s="71"/>
    </row>
    <row r="19896" spans="31:31" ht="15.75" x14ac:dyDescent="0.3">
      <c r="AE19896" s="71"/>
    </row>
    <row r="19897" spans="31:31" ht="15.75" x14ac:dyDescent="0.3">
      <c r="AE19897" s="71"/>
    </row>
    <row r="19898" spans="31:31" ht="15.75" x14ac:dyDescent="0.3">
      <c r="AE19898" s="71"/>
    </row>
    <row r="19899" spans="31:31" ht="15.75" x14ac:dyDescent="0.3">
      <c r="AE19899" s="71"/>
    </row>
    <row r="19900" spans="31:31" ht="15.75" x14ac:dyDescent="0.3">
      <c r="AE19900" s="71"/>
    </row>
    <row r="19901" spans="31:31" ht="15.75" x14ac:dyDescent="0.3">
      <c r="AE19901" s="71"/>
    </row>
    <row r="19902" spans="31:31" ht="15.75" x14ac:dyDescent="0.3">
      <c r="AE19902" s="71"/>
    </row>
    <row r="19903" spans="31:31" ht="15.75" x14ac:dyDescent="0.3">
      <c r="AE19903" s="71"/>
    </row>
    <row r="19904" spans="31:31" ht="15.75" x14ac:dyDescent="0.3">
      <c r="AE19904" s="71"/>
    </row>
    <row r="19905" spans="31:31" ht="15.75" x14ac:dyDescent="0.3">
      <c r="AE19905" s="71"/>
    </row>
    <row r="19906" spans="31:31" ht="15.75" x14ac:dyDescent="0.3">
      <c r="AE19906" s="71"/>
    </row>
    <row r="19907" spans="31:31" ht="15.75" x14ac:dyDescent="0.3">
      <c r="AE19907" s="71"/>
    </row>
    <row r="19908" spans="31:31" ht="15.75" x14ac:dyDescent="0.3">
      <c r="AE19908" s="71"/>
    </row>
    <row r="19909" spans="31:31" ht="15.75" x14ac:dyDescent="0.3">
      <c r="AE19909" s="71"/>
    </row>
    <row r="19910" spans="31:31" ht="15.75" x14ac:dyDescent="0.3">
      <c r="AE19910" s="71"/>
    </row>
    <row r="19911" spans="31:31" ht="15.75" x14ac:dyDescent="0.3">
      <c r="AE19911" s="71"/>
    </row>
    <row r="19912" spans="31:31" ht="15.75" x14ac:dyDescent="0.3">
      <c r="AE19912" s="71"/>
    </row>
    <row r="19913" spans="31:31" ht="15.75" x14ac:dyDescent="0.3">
      <c r="AE19913" s="71"/>
    </row>
    <row r="19914" spans="31:31" ht="15.75" x14ac:dyDescent="0.3">
      <c r="AE19914" s="71"/>
    </row>
    <row r="19915" spans="31:31" ht="15.75" x14ac:dyDescent="0.3">
      <c r="AE19915" s="71"/>
    </row>
    <row r="19916" spans="31:31" ht="15.75" x14ac:dyDescent="0.3">
      <c r="AE19916" s="71"/>
    </row>
    <row r="19917" spans="31:31" ht="15.75" x14ac:dyDescent="0.3">
      <c r="AE19917" s="71"/>
    </row>
    <row r="19918" spans="31:31" ht="15.75" x14ac:dyDescent="0.3">
      <c r="AE19918" s="71"/>
    </row>
    <row r="19919" spans="31:31" ht="15.75" x14ac:dyDescent="0.3">
      <c r="AE19919" s="71"/>
    </row>
    <row r="19920" spans="31:31" ht="15.75" x14ac:dyDescent="0.3">
      <c r="AE19920" s="71"/>
    </row>
    <row r="19921" spans="31:31" ht="15.75" x14ac:dyDescent="0.3">
      <c r="AE19921" s="71"/>
    </row>
    <row r="19922" spans="31:31" ht="15.75" x14ac:dyDescent="0.3">
      <c r="AE19922" s="71"/>
    </row>
    <row r="19923" spans="31:31" ht="15.75" x14ac:dyDescent="0.3">
      <c r="AE19923" s="71"/>
    </row>
    <row r="19924" spans="31:31" ht="15.75" x14ac:dyDescent="0.3">
      <c r="AE19924" s="71"/>
    </row>
    <row r="19925" spans="31:31" ht="15.75" x14ac:dyDescent="0.3">
      <c r="AE19925" s="71"/>
    </row>
    <row r="19926" spans="31:31" ht="15.75" x14ac:dyDescent="0.3">
      <c r="AE19926" s="71"/>
    </row>
    <row r="19927" spans="31:31" ht="15.75" x14ac:dyDescent="0.3">
      <c r="AE19927" s="71"/>
    </row>
    <row r="19928" spans="31:31" ht="15.75" x14ac:dyDescent="0.3">
      <c r="AE19928" s="71"/>
    </row>
    <row r="19929" spans="31:31" ht="15.75" x14ac:dyDescent="0.3">
      <c r="AE19929" s="71"/>
    </row>
    <row r="19930" spans="31:31" ht="15.75" x14ac:dyDescent="0.3">
      <c r="AE19930" s="71"/>
    </row>
    <row r="19931" spans="31:31" ht="15.75" x14ac:dyDescent="0.3">
      <c r="AE19931" s="71"/>
    </row>
    <row r="19932" spans="31:31" ht="15.75" x14ac:dyDescent="0.3">
      <c r="AE19932" s="71"/>
    </row>
    <row r="19933" spans="31:31" ht="15.75" x14ac:dyDescent="0.3">
      <c r="AE19933" s="71"/>
    </row>
    <row r="19934" spans="31:31" ht="15.75" x14ac:dyDescent="0.3">
      <c r="AE19934" s="71"/>
    </row>
    <row r="19935" spans="31:31" ht="15.75" x14ac:dyDescent="0.3">
      <c r="AE19935" s="71"/>
    </row>
    <row r="19936" spans="31:31" ht="15.75" x14ac:dyDescent="0.3">
      <c r="AE19936" s="71"/>
    </row>
    <row r="19937" spans="31:31" ht="15.75" x14ac:dyDescent="0.3">
      <c r="AE19937" s="71"/>
    </row>
    <row r="19938" spans="31:31" ht="15.75" x14ac:dyDescent="0.3">
      <c r="AE19938" s="71"/>
    </row>
    <row r="19939" spans="31:31" ht="15.75" x14ac:dyDescent="0.3">
      <c r="AE19939" s="71"/>
    </row>
    <row r="19940" spans="31:31" ht="15.75" x14ac:dyDescent="0.3">
      <c r="AE19940" s="71"/>
    </row>
    <row r="19941" spans="31:31" ht="15.75" x14ac:dyDescent="0.3">
      <c r="AE19941" s="71"/>
    </row>
    <row r="19942" spans="31:31" ht="15.75" x14ac:dyDescent="0.3">
      <c r="AE19942" s="71"/>
    </row>
    <row r="19943" spans="31:31" ht="15.75" x14ac:dyDescent="0.3">
      <c r="AE19943" s="71"/>
    </row>
    <row r="19944" spans="31:31" ht="15.75" x14ac:dyDescent="0.3">
      <c r="AE19944" s="71"/>
    </row>
    <row r="19945" spans="31:31" ht="15.75" x14ac:dyDescent="0.3">
      <c r="AE19945" s="71"/>
    </row>
    <row r="19946" spans="31:31" ht="15.75" x14ac:dyDescent="0.3">
      <c r="AE19946" s="71"/>
    </row>
    <row r="19947" spans="31:31" ht="15.75" x14ac:dyDescent="0.3">
      <c r="AE19947" s="71"/>
    </row>
    <row r="19948" spans="31:31" ht="15.75" x14ac:dyDescent="0.3">
      <c r="AE19948" s="71"/>
    </row>
    <row r="19949" spans="31:31" ht="15.75" x14ac:dyDescent="0.3">
      <c r="AE19949" s="71"/>
    </row>
    <row r="19950" spans="31:31" ht="15.75" x14ac:dyDescent="0.3">
      <c r="AE19950" s="71"/>
    </row>
    <row r="19951" spans="31:31" ht="15.75" x14ac:dyDescent="0.3">
      <c r="AE19951" s="71"/>
    </row>
    <row r="19952" spans="31:31" ht="15.75" x14ac:dyDescent="0.3">
      <c r="AE19952" s="71"/>
    </row>
    <row r="19953" spans="31:31" ht="15.75" x14ac:dyDescent="0.3">
      <c r="AE19953" s="71"/>
    </row>
    <row r="19954" spans="31:31" ht="15.75" x14ac:dyDescent="0.3">
      <c r="AE19954" s="71"/>
    </row>
    <row r="19955" spans="31:31" ht="15.75" x14ac:dyDescent="0.3">
      <c r="AE19955" s="71"/>
    </row>
    <row r="19956" spans="31:31" ht="15.75" x14ac:dyDescent="0.3">
      <c r="AE19956" s="71"/>
    </row>
    <row r="19957" spans="31:31" ht="15.75" x14ac:dyDescent="0.3">
      <c r="AE19957" s="71"/>
    </row>
    <row r="19958" spans="31:31" ht="15.75" x14ac:dyDescent="0.3">
      <c r="AE19958" s="71"/>
    </row>
    <row r="19959" spans="31:31" ht="15.75" x14ac:dyDescent="0.3">
      <c r="AE19959" s="71"/>
    </row>
    <row r="19960" spans="31:31" ht="15.75" x14ac:dyDescent="0.3">
      <c r="AE19960" s="71"/>
    </row>
    <row r="19961" spans="31:31" ht="15.75" x14ac:dyDescent="0.3">
      <c r="AE19961" s="71"/>
    </row>
    <row r="19962" spans="31:31" ht="15.75" x14ac:dyDescent="0.3">
      <c r="AE19962" s="71"/>
    </row>
    <row r="19963" spans="31:31" ht="15.75" x14ac:dyDescent="0.3">
      <c r="AE19963" s="71"/>
    </row>
    <row r="19964" spans="31:31" ht="15.75" x14ac:dyDescent="0.3">
      <c r="AE19964" s="71"/>
    </row>
    <row r="19965" spans="31:31" ht="15.75" x14ac:dyDescent="0.3">
      <c r="AE19965" s="71"/>
    </row>
    <row r="19966" spans="31:31" ht="15.75" x14ac:dyDescent="0.3">
      <c r="AE19966" s="71"/>
    </row>
    <row r="19967" spans="31:31" ht="15.75" x14ac:dyDescent="0.3">
      <c r="AE19967" s="71"/>
    </row>
    <row r="19968" spans="31:31" ht="15.75" x14ac:dyDescent="0.3">
      <c r="AE19968" s="71"/>
    </row>
    <row r="19969" spans="31:31" ht="15.75" x14ac:dyDescent="0.3">
      <c r="AE19969" s="71"/>
    </row>
    <row r="19970" spans="31:31" ht="15.75" x14ac:dyDescent="0.3">
      <c r="AE19970" s="71"/>
    </row>
    <row r="19971" spans="31:31" ht="15.75" x14ac:dyDescent="0.3">
      <c r="AE19971" s="71"/>
    </row>
    <row r="19972" spans="31:31" ht="15.75" x14ac:dyDescent="0.3">
      <c r="AE19972" s="71"/>
    </row>
    <row r="19973" spans="31:31" ht="15.75" x14ac:dyDescent="0.3">
      <c r="AE19973" s="71"/>
    </row>
    <row r="19974" spans="31:31" ht="15.75" x14ac:dyDescent="0.3">
      <c r="AE19974" s="71"/>
    </row>
    <row r="19975" spans="31:31" ht="15.75" x14ac:dyDescent="0.3">
      <c r="AE19975" s="71"/>
    </row>
    <row r="19976" spans="31:31" ht="15.75" x14ac:dyDescent="0.3">
      <c r="AE19976" s="71"/>
    </row>
    <row r="19977" spans="31:31" ht="15.75" x14ac:dyDescent="0.3">
      <c r="AE19977" s="71"/>
    </row>
    <row r="19978" spans="31:31" ht="15.75" x14ac:dyDescent="0.3">
      <c r="AE19978" s="71"/>
    </row>
    <row r="19979" spans="31:31" ht="15.75" x14ac:dyDescent="0.3">
      <c r="AE19979" s="71"/>
    </row>
    <row r="19980" spans="31:31" ht="15.75" x14ac:dyDescent="0.3">
      <c r="AE19980" s="71"/>
    </row>
    <row r="19981" spans="31:31" ht="15.75" x14ac:dyDescent="0.3">
      <c r="AE19981" s="71"/>
    </row>
    <row r="19982" spans="31:31" ht="15.75" x14ac:dyDescent="0.3">
      <c r="AE19982" s="71"/>
    </row>
    <row r="19983" spans="31:31" ht="15.75" x14ac:dyDescent="0.3">
      <c r="AE19983" s="71"/>
    </row>
    <row r="19984" spans="31:31" ht="15.75" x14ac:dyDescent="0.3">
      <c r="AE19984" s="71"/>
    </row>
    <row r="19985" spans="31:31" ht="15.75" x14ac:dyDescent="0.3">
      <c r="AE19985" s="71"/>
    </row>
    <row r="19986" spans="31:31" ht="15.75" x14ac:dyDescent="0.3">
      <c r="AE19986" s="71"/>
    </row>
    <row r="19987" spans="31:31" ht="15.75" x14ac:dyDescent="0.3">
      <c r="AE19987" s="71"/>
    </row>
    <row r="19988" spans="31:31" ht="15.75" x14ac:dyDescent="0.3">
      <c r="AE19988" s="71"/>
    </row>
    <row r="19989" spans="31:31" ht="15.75" x14ac:dyDescent="0.3">
      <c r="AE19989" s="71"/>
    </row>
    <row r="19990" spans="31:31" ht="15.75" x14ac:dyDescent="0.3">
      <c r="AE19990" s="71"/>
    </row>
    <row r="19991" spans="31:31" ht="15.75" x14ac:dyDescent="0.3">
      <c r="AE19991" s="71"/>
    </row>
    <row r="19992" spans="31:31" ht="15.75" x14ac:dyDescent="0.3">
      <c r="AE19992" s="71"/>
    </row>
    <row r="19993" spans="31:31" ht="15.75" x14ac:dyDescent="0.3">
      <c r="AE19993" s="71"/>
    </row>
    <row r="19994" spans="31:31" ht="15.75" x14ac:dyDescent="0.3">
      <c r="AE19994" s="71"/>
    </row>
    <row r="19995" spans="31:31" ht="15.75" x14ac:dyDescent="0.3">
      <c r="AE19995" s="71"/>
    </row>
    <row r="19996" spans="31:31" ht="15.75" x14ac:dyDescent="0.3">
      <c r="AE19996" s="71"/>
    </row>
    <row r="19997" spans="31:31" ht="15.75" x14ac:dyDescent="0.3">
      <c r="AE19997" s="71"/>
    </row>
    <row r="19998" spans="31:31" ht="15.75" x14ac:dyDescent="0.3">
      <c r="AE19998" s="71"/>
    </row>
    <row r="19999" spans="31:31" ht="15.75" x14ac:dyDescent="0.3">
      <c r="AE19999" s="71"/>
    </row>
    <row r="20000" spans="31:31" ht="15.75" x14ac:dyDescent="0.3">
      <c r="AE20000" s="71"/>
    </row>
    <row r="20001" spans="31:31" ht="15.75" x14ac:dyDescent="0.3">
      <c r="AE20001" s="71"/>
    </row>
    <row r="20002" spans="31:31" ht="15.75" x14ac:dyDescent="0.3">
      <c r="AE20002" s="71"/>
    </row>
    <row r="20003" spans="31:31" ht="15.75" x14ac:dyDescent="0.3">
      <c r="AE20003" s="71"/>
    </row>
    <row r="20004" spans="31:31" ht="15.75" x14ac:dyDescent="0.3">
      <c r="AE20004" s="71"/>
    </row>
    <row r="20005" spans="31:31" ht="15.75" x14ac:dyDescent="0.3">
      <c r="AE20005" s="71"/>
    </row>
    <row r="20006" spans="31:31" ht="15.75" x14ac:dyDescent="0.3">
      <c r="AE20006" s="71"/>
    </row>
    <row r="20007" spans="31:31" ht="15.75" x14ac:dyDescent="0.3">
      <c r="AE20007" s="71"/>
    </row>
    <row r="20008" spans="31:31" ht="15.75" x14ac:dyDescent="0.3">
      <c r="AE20008" s="71"/>
    </row>
    <row r="20009" spans="31:31" ht="15.75" x14ac:dyDescent="0.3">
      <c r="AE20009" s="71"/>
    </row>
    <row r="20010" spans="31:31" ht="15.75" x14ac:dyDescent="0.3">
      <c r="AE20010" s="71"/>
    </row>
    <row r="20011" spans="31:31" ht="15.75" x14ac:dyDescent="0.3">
      <c r="AE20011" s="71"/>
    </row>
    <row r="20012" spans="31:31" ht="15.75" x14ac:dyDescent="0.3">
      <c r="AE20012" s="71"/>
    </row>
    <row r="20013" spans="31:31" ht="15.75" x14ac:dyDescent="0.3">
      <c r="AE20013" s="71"/>
    </row>
    <row r="20014" spans="31:31" ht="15.75" x14ac:dyDescent="0.3">
      <c r="AE20014" s="71"/>
    </row>
    <row r="20015" spans="31:31" ht="15.75" x14ac:dyDescent="0.3">
      <c r="AE20015" s="71"/>
    </row>
    <row r="20016" spans="31:31" ht="15.75" x14ac:dyDescent="0.3">
      <c r="AE20016" s="71"/>
    </row>
    <row r="20017" spans="31:31" ht="15.75" x14ac:dyDescent="0.3">
      <c r="AE20017" s="71"/>
    </row>
    <row r="20018" spans="31:31" ht="15.75" x14ac:dyDescent="0.3">
      <c r="AE20018" s="71"/>
    </row>
    <row r="20019" spans="31:31" ht="15.75" x14ac:dyDescent="0.3">
      <c r="AE20019" s="71"/>
    </row>
    <row r="20020" spans="31:31" ht="15.75" x14ac:dyDescent="0.3">
      <c r="AE20020" s="71"/>
    </row>
    <row r="20021" spans="31:31" ht="15.75" x14ac:dyDescent="0.3">
      <c r="AE20021" s="71"/>
    </row>
    <row r="20022" spans="31:31" ht="15.75" x14ac:dyDescent="0.3">
      <c r="AE20022" s="71"/>
    </row>
    <row r="20023" spans="31:31" ht="15.75" x14ac:dyDescent="0.3">
      <c r="AE20023" s="71"/>
    </row>
    <row r="20024" spans="31:31" ht="15.75" x14ac:dyDescent="0.3">
      <c r="AE20024" s="71"/>
    </row>
    <row r="20025" spans="31:31" ht="15.75" x14ac:dyDescent="0.3">
      <c r="AE20025" s="71"/>
    </row>
    <row r="20026" spans="31:31" ht="15.75" x14ac:dyDescent="0.3">
      <c r="AE20026" s="71"/>
    </row>
    <row r="20027" spans="31:31" ht="15.75" x14ac:dyDescent="0.3">
      <c r="AE20027" s="71"/>
    </row>
    <row r="20028" spans="31:31" ht="15.75" x14ac:dyDescent="0.3">
      <c r="AE20028" s="71"/>
    </row>
    <row r="20029" spans="31:31" ht="15.75" x14ac:dyDescent="0.3">
      <c r="AE20029" s="71"/>
    </row>
    <row r="20030" spans="31:31" ht="15.75" x14ac:dyDescent="0.3">
      <c r="AE20030" s="71"/>
    </row>
    <row r="20031" spans="31:31" ht="15.75" x14ac:dyDescent="0.3">
      <c r="AE20031" s="71"/>
    </row>
    <row r="20032" spans="31:31" ht="15.75" x14ac:dyDescent="0.3">
      <c r="AE20032" s="71"/>
    </row>
    <row r="20033" spans="31:31" ht="15.75" x14ac:dyDescent="0.3">
      <c r="AE20033" s="71"/>
    </row>
    <row r="20034" spans="31:31" ht="15.75" x14ac:dyDescent="0.3">
      <c r="AE20034" s="71"/>
    </row>
    <row r="20035" spans="31:31" ht="15.75" x14ac:dyDescent="0.3">
      <c r="AE20035" s="71"/>
    </row>
    <row r="20036" spans="31:31" ht="15.75" x14ac:dyDescent="0.3">
      <c r="AE20036" s="71"/>
    </row>
    <row r="20037" spans="31:31" ht="15.75" x14ac:dyDescent="0.3">
      <c r="AE20037" s="71"/>
    </row>
    <row r="20038" spans="31:31" ht="15.75" x14ac:dyDescent="0.3">
      <c r="AE20038" s="71"/>
    </row>
    <row r="20039" spans="31:31" ht="15.75" x14ac:dyDescent="0.3">
      <c r="AE20039" s="71"/>
    </row>
    <row r="20040" spans="31:31" ht="15.75" x14ac:dyDescent="0.3">
      <c r="AE20040" s="71"/>
    </row>
    <row r="20041" spans="31:31" ht="15.75" x14ac:dyDescent="0.3">
      <c r="AE20041" s="71"/>
    </row>
    <row r="20042" spans="31:31" ht="15.75" x14ac:dyDescent="0.3">
      <c r="AE20042" s="71"/>
    </row>
    <row r="20043" spans="31:31" ht="15.75" x14ac:dyDescent="0.3">
      <c r="AE20043" s="71"/>
    </row>
    <row r="20044" spans="31:31" ht="15.75" x14ac:dyDescent="0.3">
      <c r="AE20044" s="71"/>
    </row>
    <row r="20045" spans="31:31" ht="15.75" x14ac:dyDescent="0.3">
      <c r="AE20045" s="71"/>
    </row>
    <row r="20046" spans="31:31" ht="15.75" x14ac:dyDescent="0.3">
      <c r="AE20046" s="71"/>
    </row>
    <row r="20047" spans="31:31" ht="15.75" x14ac:dyDescent="0.3">
      <c r="AE20047" s="71"/>
    </row>
    <row r="20048" spans="31:31" ht="15.75" x14ac:dyDescent="0.3">
      <c r="AE20048" s="71"/>
    </row>
    <row r="20049" spans="31:31" ht="15.75" x14ac:dyDescent="0.3">
      <c r="AE20049" s="71"/>
    </row>
    <row r="20050" spans="31:31" ht="15.75" x14ac:dyDescent="0.3">
      <c r="AE20050" s="71"/>
    </row>
    <row r="20051" spans="31:31" ht="15.75" x14ac:dyDescent="0.3">
      <c r="AE20051" s="71"/>
    </row>
    <row r="20052" spans="31:31" ht="15.75" x14ac:dyDescent="0.3">
      <c r="AE20052" s="71"/>
    </row>
    <row r="20053" spans="31:31" ht="15.75" x14ac:dyDescent="0.3">
      <c r="AE20053" s="71"/>
    </row>
    <row r="20054" spans="31:31" ht="15.75" x14ac:dyDescent="0.3">
      <c r="AE20054" s="71"/>
    </row>
    <row r="20055" spans="31:31" ht="15.75" x14ac:dyDescent="0.3">
      <c r="AE20055" s="71"/>
    </row>
    <row r="20056" spans="31:31" ht="15.75" x14ac:dyDescent="0.3">
      <c r="AE20056" s="71"/>
    </row>
    <row r="20057" spans="31:31" ht="15.75" x14ac:dyDescent="0.3">
      <c r="AE20057" s="71"/>
    </row>
    <row r="20058" spans="31:31" ht="15.75" x14ac:dyDescent="0.3">
      <c r="AE20058" s="71"/>
    </row>
    <row r="20059" spans="31:31" ht="15.75" x14ac:dyDescent="0.3">
      <c r="AE20059" s="71"/>
    </row>
    <row r="20060" spans="31:31" ht="15.75" x14ac:dyDescent="0.3">
      <c r="AE20060" s="71"/>
    </row>
    <row r="20061" spans="31:31" ht="15.75" x14ac:dyDescent="0.3">
      <c r="AE20061" s="71"/>
    </row>
    <row r="20062" spans="31:31" ht="15.75" x14ac:dyDescent="0.3">
      <c r="AE20062" s="71"/>
    </row>
    <row r="20063" spans="31:31" ht="15.75" x14ac:dyDescent="0.3">
      <c r="AE20063" s="71"/>
    </row>
    <row r="20064" spans="31:31" ht="15.75" x14ac:dyDescent="0.3">
      <c r="AE20064" s="71"/>
    </row>
    <row r="20065" spans="31:31" ht="15.75" x14ac:dyDescent="0.3">
      <c r="AE20065" s="71"/>
    </row>
    <row r="20066" spans="31:31" ht="15.75" x14ac:dyDescent="0.3">
      <c r="AE20066" s="71"/>
    </row>
    <row r="20067" spans="31:31" ht="15.75" x14ac:dyDescent="0.3">
      <c r="AE20067" s="71"/>
    </row>
    <row r="20068" spans="31:31" ht="15.75" x14ac:dyDescent="0.3">
      <c r="AE20068" s="71"/>
    </row>
    <row r="20069" spans="31:31" ht="15.75" x14ac:dyDescent="0.3">
      <c r="AE20069" s="71"/>
    </row>
    <row r="20070" spans="31:31" ht="15.75" x14ac:dyDescent="0.3">
      <c r="AE20070" s="71"/>
    </row>
    <row r="20071" spans="31:31" ht="15.75" x14ac:dyDescent="0.3">
      <c r="AE20071" s="71"/>
    </row>
    <row r="20072" spans="31:31" ht="15.75" x14ac:dyDescent="0.3">
      <c r="AE20072" s="71"/>
    </row>
    <row r="20073" spans="31:31" ht="15.75" x14ac:dyDescent="0.3">
      <c r="AE20073" s="71"/>
    </row>
    <row r="20074" spans="31:31" ht="15.75" x14ac:dyDescent="0.3">
      <c r="AE20074" s="71"/>
    </row>
    <row r="20075" spans="31:31" ht="15.75" x14ac:dyDescent="0.3">
      <c r="AE20075" s="71"/>
    </row>
    <row r="20076" spans="31:31" ht="15.75" x14ac:dyDescent="0.3">
      <c r="AE20076" s="71"/>
    </row>
    <row r="20077" spans="31:31" ht="15.75" x14ac:dyDescent="0.3">
      <c r="AE20077" s="71"/>
    </row>
    <row r="20078" spans="31:31" ht="15.75" x14ac:dyDescent="0.3">
      <c r="AE20078" s="71"/>
    </row>
    <row r="20079" spans="31:31" ht="15.75" x14ac:dyDescent="0.3">
      <c r="AE20079" s="71"/>
    </row>
    <row r="20080" spans="31:31" ht="15.75" x14ac:dyDescent="0.3">
      <c r="AE20080" s="71"/>
    </row>
    <row r="20081" spans="31:31" ht="15.75" x14ac:dyDescent="0.3">
      <c r="AE20081" s="71"/>
    </row>
    <row r="20082" spans="31:31" ht="15.75" x14ac:dyDescent="0.3">
      <c r="AE20082" s="71"/>
    </row>
    <row r="20083" spans="31:31" ht="15.75" x14ac:dyDescent="0.3">
      <c r="AE20083" s="71"/>
    </row>
    <row r="20084" spans="31:31" ht="15.75" x14ac:dyDescent="0.3">
      <c r="AE20084" s="71"/>
    </row>
    <row r="20085" spans="31:31" ht="15.75" x14ac:dyDescent="0.3">
      <c r="AE20085" s="71"/>
    </row>
    <row r="20086" spans="31:31" ht="15.75" x14ac:dyDescent="0.3">
      <c r="AE20086" s="71"/>
    </row>
    <row r="20087" spans="31:31" ht="15.75" x14ac:dyDescent="0.3">
      <c r="AE20087" s="71"/>
    </row>
    <row r="20088" spans="31:31" ht="15.75" x14ac:dyDescent="0.3">
      <c r="AE20088" s="71"/>
    </row>
    <row r="20089" spans="31:31" ht="15.75" x14ac:dyDescent="0.3">
      <c r="AE20089" s="71"/>
    </row>
    <row r="20090" spans="31:31" ht="15.75" x14ac:dyDescent="0.3">
      <c r="AE20090" s="71"/>
    </row>
    <row r="20091" spans="31:31" ht="15.75" x14ac:dyDescent="0.3">
      <c r="AE20091" s="71"/>
    </row>
    <row r="20092" spans="31:31" ht="15.75" x14ac:dyDescent="0.3">
      <c r="AE20092" s="71"/>
    </row>
    <row r="20093" spans="31:31" ht="15.75" x14ac:dyDescent="0.3">
      <c r="AE20093" s="71"/>
    </row>
    <row r="20094" spans="31:31" ht="15.75" x14ac:dyDescent="0.3">
      <c r="AE20094" s="71"/>
    </row>
    <row r="20095" spans="31:31" ht="15.75" x14ac:dyDescent="0.3">
      <c r="AE20095" s="71"/>
    </row>
    <row r="20096" spans="31:31" ht="15.75" x14ac:dyDescent="0.3">
      <c r="AE20096" s="71"/>
    </row>
    <row r="20097" spans="31:31" ht="15.75" x14ac:dyDescent="0.3">
      <c r="AE20097" s="71"/>
    </row>
    <row r="20098" spans="31:31" ht="15.75" x14ac:dyDescent="0.3">
      <c r="AE20098" s="71"/>
    </row>
    <row r="20099" spans="31:31" ht="15.75" x14ac:dyDescent="0.3">
      <c r="AE20099" s="71"/>
    </row>
    <row r="20100" spans="31:31" ht="15.75" x14ac:dyDescent="0.3">
      <c r="AE20100" s="71"/>
    </row>
    <row r="20101" spans="31:31" ht="15.75" x14ac:dyDescent="0.3">
      <c r="AE20101" s="71"/>
    </row>
    <row r="20102" spans="31:31" ht="15.75" x14ac:dyDescent="0.3">
      <c r="AE20102" s="71"/>
    </row>
    <row r="20103" spans="31:31" ht="15.75" x14ac:dyDescent="0.3">
      <c r="AE20103" s="71"/>
    </row>
    <row r="20104" spans="31:31" ht="15.75" x14ac:dyDescent="0.3">
      <c r="AE20104" s="71"/>
    </row>
    <row r="20105" spans="31:31" ht="15.75" x14ac:dyDescent="0.3">
      <c r="AE20105" s="71"/>
    </row>
    <row r="20106" spans="31:31" ht="15.75" x14ac:dyDescent="0.3">
      <c r="AE20106" s="71"/>
    </row>
    <row r="20107" spans="31:31" ht="15.75" x14ac:dyDescent="0.3">
      <c r="AE20107" s="71"/>
    </row>
    <row r="20108" spans="31:31" ht="15.75" x14ac:dyDescent="0.3">
      <c r="AE20108" s="71"/>
    </row>
    <row r="20109" spans="31:31" ht="15.75" x14ac:dyDescent="0.3">
      <c r="AE20109" s="71"/>
    </row>
    <row r="20110" spans="31:31" ht="15.75" x14ac:dyDescent="0.3">
      <c r="AE20110" s="71"/>
    </row>
    <row r="20111" spans="31:31" ht="15.75" x14ac:dyDescent="0.3">
      <c r="AE20111" s="71"/>
    </row>
    <row r="20112" spans="31:31" ht="15.75" x14ac:dyDescent="0.3">
      <c r="AE20112" s="71"/>
    </row>
    <row r="20113" spans="31:31" ht="15.75" x14ac:dyDescent="0.3">
      <c r="AE20113" s="71"/>
    </row>
    <row r="20114" spans="31:31" ht="15.75" x14ac:dyDescent="0.3">
      <c r="AE20114" s="71"/>
    </row>
    <row r="20115" spans="31:31" ht="15.75" x14ac:dyDescent="0.3">
      <c r="AE20115" s="71"/>
    </row>
    <row r="20116" spans="31:31" ht="15.75" x14ac:dyDescent="0.3">
      <c r="AE20116" s="71"/>
    </row>
    <row r="20117" spans="31:31" ht="15.75" x14ac:dyDescent="0.3">
      <c r="AE20117" s="71"/>
    </row>
    <row r="20118" spans="31:31" ht="15.75" x14ac:dyDescent="0.3">
      <c r="AE20118" s="71"/>
    </row>
    <row r="20119" spans="31:31" ht="15.75" x14ac:dyDescent="0.3">
      <c r="AE20119" s="71"/>
    </row>
    <row r="20120" spans="31:31" ht="15.75" x14ac:dyDescent="0.3">
      <c r="AE20120" s="71"/>
    </row>
    <row r="20121" spans="31:31" ht="15.75" x14ac:dyDescent="0.3">
      <c r="AE20121" s="71"/>
    </row>
    <row r="20122" spans="31:31" ht="15.75" x14ac:dyDescent="0.3">
      <c r="AE20122" s="71"/>
    </row>
    <row r="20123" spans="31:31" ht="15.75" x14ac:dyDescent="0.3">
      <c r="AE20123" s="71"/>
    </row>
    <row r="20124" spans="31:31" ht="15.75" x14ac:dyDescent="0.3">
      <c r="AE20124" s="71"/>
    </row>
    <row r="20125" spans="31:31" ht="15.75" x14ac:dyDescent="0.3">
      <c r="AE20125" s="71"/>
    </row>
    <row r="20126" spans="31:31" ht="15.75" x14ac:dyDescent="0.3">
      <c r="AE20126" s="71"/>
    </row>
    <row r="20127" spans="31:31" ht="15.75" x14ac:dyDescent="0.3">
      <c r="AE20127" s="71"/>
    </row>
    <row r="20128" spans="31:31" ht="15.75" x14ac:dyDescent="0.3">
      <c r="AE20128" s="71"/>
    </row>
    <row r="20129" spans="31:31" ht="15.75" x14ac:dyDescent="0.3">
      <c r="AE20129" s="71"/>
    </row>
    <row r="20130" spans="31:31" ht="15.75" x14ac:dyDescent="0.3">
      <c r="AE20130" s="71"/>
    </row>
    <row r="20131" spans="31:31" ht="15.75" x14ac:dyDescent="0.3">
      <c r="AE20131" s="71"/>
    </row>
    <row r="20132" spans="31:31" ht="15.75" x14ac:dyDescent="0.3">
      <c r="AE20132" s="71"/>
    </row>
    <row r="20133" spans="31:31" ht="15.75" x14ac:dyDescent="0.3">
      <c r="AE20133" s="71"/>
    </row>
    <row r="20134" spans="31:31" ht="15.75" x14ac:dyDescent="0.3">
      <c r="AE20134" s="71"/>
    </row>
    <row r="20135" spans="31:31" ht="15.75" x14ac:dyDescent="0.3">
      <c r="AE20135" s="71"/>
    </row>
    <row r="20136" spans="31:31" ht="15.75" x14ac:dyDescent="0.3">
      <c r="AE20136" s="71"/>
    </row>
    <row r="20137" spans="31:31" ht="15.75" x14ac:dyDescent="0.3">
      <c r="AE20137" s="71"/>
    </row>
    <row r="20138" spans="31:31" ht="15.75" x14ac:dyDescent="0.3">
      <c r="AE20138" s="71"/>
    </row>
    <row r="20139" spans="31:31" ht="15.75" x14ac:dyDescent="0.3">
      <c r="AE20139" s="71"/>
    </row>
    <row r="20140" spans="31:31" ht="15.75" x14ac:dyDescent="0.3">
      <c r="AE20140" s="71"/>
    </row>
    <row r="20141" spans="31:31" ht="15.75" x14ac:dyDescent="0.3">
      <c r="AE20141" s="71"/>
    </row>
    <row r="20142" spans="31:31" ht="15.75" x14ac:dyDescent="0.3">
      <c r="AE20142" s="71"/>
    </row>
    <row r="20143" spans="31:31" ht="15.75" x14ac:dyDescent="0.3">
      <c r="AE20143" s="71"/>
    </row>
    <row r="20144" spans="31:31" ht="15.75" x14ac:dyDescent="0.3">
      <c r="AE20144" s="71"/>
    </row>
    <row r="20145" spans="31:31" ht="15.75" x14ac:dyDescent="0.3">
      <c r="AE20145" s="71"/>
    </row>
    <row r="20146" spans="31:31" ht="15.75" x14ac:dyDescent="0.3">
      <c r="AE20146" s="71"/>
    </row>
    <row r="20147" spans="31:31" ht="15.75" x14ac:dyDescent="0.3">
      <c r="AE20147" s="71"/>
    </row>
    <row r="20148" spans="31:31" ht="15.75" x14ac:dyDescent="0.3">
      <c r="AE20148" s="71"/>
    </row>
    <row r="20149" spans="31:31" ht="15.75" x14ac:dyDescent="0.3">
      <c r="AE20149" s="71"/>
    </row>
    <row r="20150" spans="31:31" ht="15.75" x14ac:dyDescent="0.3">
      <c r="AE20150" s="71"/>
    </row>
    <row r="20151" spans="31:31" ht="15.75" x14ac:dyDescent="0.3">
      <c r="AE20151" s="71"/>
    </row>
    <row r="20152" spans="31:31" ht="15.75" x14ac:dyDescent="0.3">
      <c r="AE20152" s="71"/>
    </row>
    <row r="20153" spans="31:31" ht="15.75" x14ac:dyDescent="0.3">
      <c r="AE20153" s="71"/>
    </row>
    <row r="20154" spans="31:31" ht="15.75" x14ac:dyDescent="0.3">
      <c r="AE20154" s="71"/>
    </row>
    <row r="20155" spans="31:31" ht="15.75" x14ac:dyDescent="0.3">
      <c r="AE20155" s="71"/>
    </row>
    <row r="20156" spans="31:31" ht="15.75" x14ac:dyDescent="0.3">
      <c r="AE20156" s="71"/>
    </row>
    <row r="20157" spans="31:31" ht="15.75" x14ac:dyDescent="0.3">
      <c r="AE20157" s="71"/>
    </row>
    <row r="20158" spans="31:31" ht="15.75" x14ac:dyDescent="0.3">
      <c r="AE20158" s="71"/>
    </row>
    <row r="20159" spans="31:31" ht="15.75" x14ac:dyDescent="0.3">
      <c r="AE20159" s="71"/>
    </row>
    <row r="20160" spans="31:31" ht="15.75" x14ac:dyDescent="0.3">
      <c r="AE20160" s="71"/>
    </row>
    <row r="20161" spans="31:31" ht="15.75" x14ac:dyDescent="0.3">
      <c r="AE20161" s="71"/>
    </row>
    <row r="20162" spans="31:31" ht="15.75" x14ac:dyDescent="0.3">
      <c r="AE20162" s="71"/>
    </row>
    <row r="20163" spans="31:31" ht="15.75" x14ac:dyDescent="0.3">
      <c r="AE20163" s="71"/>
    </row>
    <row r="20164" spans="31:31" ht="15.75" x14ac:dyDescent="0.3">
      <c r="AE20164" s="71"/>
    </row>
    <row r="20165" spans="31:31" ht="15.75" x14ac:dyDescent="0.3">
      <c r="AE20165" s="71"/>
    </row>
    <row r="20166" spans="31:31" ht="15.75" x14ac:dyDescent="0.3">
      <c r="AE20166" s="71"/>
    </row>
    <row r="20167" spans="31:31" ht="15.75" x14ac:dyDescent="0.3">
      <c r="AE20167" s="71"/>
    </row>
    <row r="20168" spans="31:31" ht="15.75" x14ac:dyDescent="0.3">
      <c r="AE20168" s="71"/>
    </row>
    <row r="20169" spans="31:31" ht="15.75" x14ac:dyDescent="0.3">
      <c r="AE20169" s="71"/>
    </row>
    <row r="20170" spans="31:31" ht="15.75" x14ac:dyDescent="0.3">
      <c r="AE20170" s="71"/>
    </row>
    <row r="20171" spans="31:31" ht="15.75" x14ac:dyDescent="0.3">
      <c r="AE20171" s="71"/>
    </row>
    <row r="20172" spans="31:31" ht="15.75" x14ac:dyDescent="0.3">
      <c r="AE20172" s="71"/>
    </row>
    <row r="20173" spans="31:31" ht="15.75" x14ac:dyDescent="0.3">
      <c r="AE20173" s="71"/>
    </row>
    <row r="20174" spans="31:31" ht="15.75" x14ac:dyDescent="0.3">
      <c r="AE20174" s="71"/>
    </row>
    <row r="20175" spans="31:31" ht="15.75" x14ac:dyDescent="0.3">
      <c r="AE20175" s="71"/>
    </row>
    <row r="20176" spans="31:31" ht="15.75" x14ac:dyDescent="0.3">
      <c r="AE20176" s="71"/>
    </row>
    <row r="20177" spans="31:31" ht="15.75" x14ac:dyDescent="0.3">
      <c r="AE20177" s="71"/>
    </row>
    <row r="20178" spans="31:31" ht="15.75" x14ac:dyDescent="0.3">
      <c r="AE20178" s="71"/>
    </row>
    <row r="20179" spans="31:31" ht="15.75" x14ac:dyDescent="0.3">
      <c r="AE20179" s="71"/>
    </row>
    <row r="20180" spans="31:31" ht="15.75" x14ac:dyDescent="0.3">
      <c r="AE20180" s="71"/>
    </row>
    <row r="20181" spans="31:31" ht="15.75" x14ac:dyDescent="0.3">
      <c r="AE20181" s="71"/>
    </row>
    <row r="20182" spans="31:31" ht="15.75" x14ac:dyDescent="0.3">
      <c r="AE20182" s="71"/>
    </row>
    <row r="20183" spans="31:31" ht="15.75" x14ac:dyDescent="0.3">
      <c r="AE20183" s="71"/>
    </row>
    <row r="20184" spans="31:31" ht="15.75" x14ac:dyDescent="0.3">
      <c r="AE20184" s="71"/>
    </row>
    <row r="20185" spans="31:31" ht="15.75" x14ac:dyDescent="0.3">
      <c r="AE20185" s="71"/>
    </row>
    <row r="20186" spans="31:31" ht="15.75" x14ac:dyDescent="0.3">
      <c r="AE20186" s="71"/>
    </row>
    <row r="20187" spans="31:31" ht="15.75" x14ac:dyDescent="0.3">
      <c r="AE20187" s="71"/>
    </row>
    <row r="20188" spans="31:31" ht="15.75" x14ac:dyDescent="0.3">
      <c r="AE20188" s="71"/>
    </row>
    <row r="20189" spans="31:31" ht="15.75" x14ac:dyDescent="0.3">
      <c r="AE20189" s="71"/>
    </row>
    <row r="20190" spans="31:31" ht="15.75" x14ac:dyDescent="0.3">
      <c r="AE20190" s="71"/>
    </row>
    <row r="20191" spans="31:31" ht="15.75" x14ac:dyDescent="0.3">
      <c r="AE20191" s="71"/>
    </row>
    <row r="20192" spans="31:31" ht="15.75" x14ac:dyDescent="0.3">
      <c r="AE20192" s="71"/>
    </row>
    <row r="20193" spans="31:31" ht="15.75" x14ac:dyDescent="0.3">
      <c r="AE20193" s="71"/>
    </row>
    <row r="20194" spans="31:31" ht="15.75" x14ac:dyDescent="0.3">
      <c r="AE20194" s="71"/>
    </row>
    <row r="20195" spans="31:31" ht="15.75" x14ac:dyDescent="0.3">
      <c r="AE20195" s="71"/>
    </row>
    <row r="20196" spans="31:31" ht="15.75" x14ac:dyDescent="0.3">
      <c r="AE20196" s="71"/>
    </row>
    <row r="20197" spans="31:31" ht="15.75" x14ac:dyDescent="0.3">
      <c r="AE20197" s="71"/>
    </row>
    <row r="20198" spans="31:31" ht="15.75" x14ac:dyDescent="0.3">
      <c r="AE20198" s="71"/>
    </row>
    <row r="20199" spans="31:31" ht="15.75" x14ac:dyDescent="0.3">
      <c r="AE20199" s="71"/>
    </row>
    <row r="20200" spans="31:31" ht="15.75" x14ac:dyDescent="0.3">
      <c r="AE20200" s="71"/>
    </row>
    <row r="20201" spans="31:31" ht="15.75" x14ac:dyDescent="0.3">
      <c r="AE20201" s="71"/>
    </row>
    <row r="20202" spans="31:31" ht="15.75" x14ac:dyDescent="0.3">
      <c r="AE20202" s="71"/>
    </row>
    <row r="20203" spans="31:31" ht="15.75" x14ac:dyDescent="0.3">
      <c r="AE20203" s="71"/>
    </row>
    <row r="20204" spans="31:31" ht="15.75" x14ac:dyDescent="0.3">
      <c r="AE20204" s="71"/>
    </row>
    <row r="20205" spans="31:31" ht="15.75" x14ac:dyDescent="0.3">
      <c r="AE20205" s="71"/>
    </row>
    <row r="20206" spans="31:31" ht="15.75" x14ac:dyDescent="0.3">
      <c r="AE20206" s="71"/>
    </row>
    <row r="20207" spans="31:31" ht="15.75" x14ac:dyDescent="0.3">
      <c r="AE20207" s="71"/>
    </row>
    <row r="20208" spans="31:31" ht="15.75" x14ac:dyDescent="0.3">
      <c r="AE20208" s="71"/>
    </row>
    <row r="20209" spans="31:31" ht="15.75" x14ac:dyDescent="0.3">
      <c r="AE20209" s="71"/>
    </row>
    <row r="20210" spans="31:31" ht="15.75" x14ac:dyDescent="0.3">
      <c r="AE20210" s="71"/>
    </row>
    <row r="20211" spans="31:31" ht="15.75" x14ac:dyDescent="0.3">
      <c r="AE20211" s="71"/>
    </row>
    <row r="20212" spans="31:31" ht="15.75" x14ac:dyDescent="0.3">
      <c r="AE20212" s="71"/>
    </row>
    <row r="20213" spans="31:31" ht="15.75" x14ac:dyDescent="0.3">
      <c r="AE20213" s="71"/>
    </row>
    <row r="20214" spans="31:31" ht="15.75" x14ac:dyDescent="0.3">
      <c r="AE20214" s="71"/>
    </row>
    <row r="20215" spans="31:31" ht="15.75" x14ac:dyDescent="0.3">
      <c r="AE20215" s="71"/>
    </row>
    <row r="20216" spans="31:31" ht="15.75" x14ac:dyDescent="0.3">
      <c r="AE20216" s="71"/>
    </row>
    <row r="20217" spans="31:31" ht="15.75" x14ac:dyDescent="0.3">
      <c r="AE20217" s="71"/>
    </row>
    <row r="20218" spans="31:31" ht="15.75" x14ac:dyDescent="0.3">
      <c r="AE20218" s="71"/>
    </row>
    <row r="20219" spans="31:31" ht="15.75" x14ac:dyDescent="0.3">
      <c r="AE20219" s="71"/>
    </row>
    <row r="20220" spans="31:31" ht="15.75" x14ac:dyDescent="0.3">
      <c r="AE20220" s="71"/>
    </row>
    <row r="20221" spans="31:31" ht="15.75" x14ac:dyDescent="0.3">
      <c r="AE20221" s="71"/>
    </row>
    <row r="20222" spans="31:31" ht="15.75" x14ac:dyDescent="0.3">
      <c r="AE20222" s="71"/>
    </row>
    <row r="20223" spans="31:31" ht="15.75" x14ac:dyDescent="0.3">
      <c r="AE20223" s="71"/>
    </row>
    <row r="20224" spans="31:31" ht="15.75" x14ac:dyDescent="0.3">
      <c r="AE20224" s="71"/>
    </row>
    <row r="20225" spans="31:31" ht="15.75" x14ac:dyDescent="0.3">
      <c r="AE20225" s="71"/>
    </row>
    <row r="20226" spans="31:31" ht="15.75" x14ac:dyDescent="0.3">
      <c r="AE20226" s="71"/>
    </row>
    <row r="20227" spans="31:31" ht="15.75" x14ac:dyDescent="0.3">
      <c r="AE20227" s="71"/>
    </row>
    <row r="20228" spans="31:31" ht="15.75" x14ac:dyDescent="0.3">
      <c r="AE20228" s="71"/>
    </row>
    <row r="20229" spans="31:31" ht="15.75" x14ac:dyDescent="0.3">
      <c r="AE20229" s="71"/>
    </row>
    <row r="20230" spans="31:31" ht="15.75" x14ac:dyDescent="0.3">
      <c r="AE20230" s="71"/>
    </row>
    <row r="20231" spans="31:31" ht="15.75" x14ac:dyDescent="0.3">
      <c r="AE20231" s="71"/>
    </row>
    <row r="20232" spans="31:31" ht="15.75" x14ac:dyDescent="0.3">
      <c r="AE20232" s="71"/>
    </row>
    <row r="20233" spans="31:31" ht="15.75" x14ac:dyDescent="0.3">
      <c r="AE20233" s="71"/>
    </row>
    <row r="20234" spans="31:31" ht="15.75" x14ac:dyDescent="0.3">
      <c r="AE20234" s="71"/>
    </row>
    <row r="20235" spans="31:31" ht="15.75" x14ac:dyDescent="0.3">
      <c r="AE20235" s="71"/>
    </row>
    <row r="20236" spans="31:31" ht="15.75" x14ac:dyDescent="0.3">
      <c r="AE20236" s="71"/>
    </row>
    <row r="20237" spans="31:31" ht="15.75" x14ac:dyDescent="0.3">
      <c r="AE20237" s="71"/>
    </row>
    <row r="20238" spans="31:31" ht="15.75" x14ac:dyDescent="0.3">
      <c r="AE20238" s="71"/>
    </row>
    <row r="20239" spans="31:31" ht="15.75" x14ac:dyDescent="0.3">
      <c r="AE20239" s="71"/>
    </row>
    <row r="20240" spans="31:31" ht="15.75" x14ac:dyDescent="0.3">
      <c r="AE20240" s="71"/>
    </row>
    <row r="20241" spans="31:31" ht="15.75" x14ac:dyDescent="0.3">
      <c r="AE20241" s="71"/>
    </row>
    <row r="20242" spans="31:31" ht="15.75" x14ac:dyDescent="0.3">
      <c r="AE20242" s="71"/>
    </row>
    <row r="20243" spans="31:31" ht="15.75" x14ac:dyDescent="0.3">
      <c r="AE20243" s="71"/>
    </row>
    <row r="20244" spans="31:31" ht="15.75" x14ac:dyDescent="0.3">
      <c r="AE20244" s="71"/>
    </row>
    <row r="20245" spans="31:31" ht="15.75" x14ac:dyDescent="0.3">
      <c r="AE20245" s="71"/>
    </row>
    <row r="20246" spans="31:31" ht="15.75" x14ac:dyDescent="0.3">
      <c r="AE20246" s="71"/>
    </row>
    <row r="20247" spans="31:31" ht="15.75" x14ac:dyDescent="0.3">
      <c r="AE20247" s="71"/>
    </row>
    <row r="20248" spans="31:31" ht="15.75" x14ac:dyDescent="0.3">
      <c r="AE20248" s="71"/>
    </row>
    <row r="20249" spans="31:31" ht="15.75" x14ac:dyDescent="0.3">
      <c r="AE20249" s="71"/>
    </row>
    <row r="20250" spans="31:31" ht="15.75" x14ac:dyDescent="0.3">
      <c r="AE20250" s="71"/>
    </row>
    <row r="20251" spans="31:31" ht="15.75" x14ac:dyDescent="0.3">
      <c r="AE20251" s="71"/>
    </row>
    <row r="20252" spans="31:31" ht="15.75" x14ac:dyDescent="0.3">
      <c r="AE20252" s="71"/>
    </row>
    <row r="20253" spans="31:31" ht="15.75" x14ac:dyDescent="0.3">
      <c r="AE20253" s="71"/>
    </row>
    <row r="20254" spans="31:31" ht="15.75" x14ac:dyDescent="0.3">
      <c r="AE20254" s="71"/>
    </row>
    <row r="20255" spans="31:31" ht="15.75" x14ac:dyDescent="0.3">
      <c r="AE20255" s="71"/>
    </row>
    <row r="20256" spans="31:31" ht="15.75" x14ac:dyDescent="0.3">
      <c r="AE20256" s="71"/>
    </row>
    <row r="20257" spans="31:31" ht="15.75" x14ac:dyDescent="0.3">
      <c r="AE20257" s="71"/>
    </row>
    <row r="20258" spans="31:31" ht="15.75" x14ac:dyDescent="0.3">
      <c r="AE20258" s="71"/>
    </row>
    <row r="20259" spans="31:31" ht="15.75" x14ac:dyDescent="0.3">
      <c r="AE20259" s="71"/>
    </row>
    <row r="20260" spans="31:31" ht="15.75" x14ac:dyDescent="0.3">
      <c r="AE20260" s="71"/>
    </row>
    <row r="20261" spans="31:31" ht="15.75" x14ac:dyDescent="0.3">
      <c r="AE20261" s="71"/>
    </row>
    <row r="20262" spans="31:31" ht="15.75" x14ac:dyDescent="0.3">
      <c r="AE20262" s="71"/>
    </row>
    <row r="20263" spans="31:31" ht="15.75" x14ac:dyDescent="0.3">
      <c r="AE20263" s="71"/>
    </row>
    <row r="20264" spans="31:31" ht="15.75" x14ac:dyDescent="0.3">
      <c r="AE20264" s="71"/>
    </row>
    <row r="20265" spans="31:31" ht="15.75" x14ac:dyDescent="0.3">
      <c r="AE20265" s="71"/>
    </row>
    <row r="20266" spans="31:31" ht="15.75" x14ac:dyDescent="0.3">
      <c r="AE20266" s="71"/>
    </row>
    <row r="20267" spans="31:31" ht="15.75" x14ac:dyDescent="0.3">
      <c r="AE20267" s="71"/>
    </row>
    <row r="20268" spans="31:31" ht="15.75" x14ac:dyDescent="0.3">
      <c r="AE20268" s="71"/>
    </row>
    <row r="20269" spans="31:31" ht="15.75" x14ac:dyDescent="0.3">
      <c r="AE20269" s="71"/>
    </row>
    <row r="20270" spans="31:31" ht="15.75" x14ac:dyDescent="0.3">
      <c r="AE20270" s="71"/>
    </row>
    <row r="20271" spans="31:31" ht="15.75" x14ac:dyDescent="0.3">
      <c r="AE20271" s="71"/>
    </row>
    <row r="20272" spans="31:31" ht="15.75" x14ac:dyDescent="0.3">
      <c r="AE20272" s="71"/>
    </row>
    <row r="20273" spans="31:31" ht="15.75" x14ac:dyDescent="0.3">
      <c r="AE20273" s="71"/>
    </row>
    <row r="20274" spans="31:31" ht="15.75" x14ac:dyDescent="0.3">
      <c r="AE20274" s="71"/>
    </row>
    <row r="20275" spans="31:31" ht="15.75" x14ac:dyDescent="0.3">
      <c r="AE20275" s="71"/>
    </row>
    <row r="20276" spans="31:31" ht="15.75" x14ac:dyDescent="0.3">
      <c r="AE20276" s="71"/>
    </row>
    <row r="20277" spans="31:31" ht="15.75" x14ac:dyDescent="0.3">
      <c r="AE20277" s="71"/>
    </row>
    <row r="20278" spans="31:31" ht="15.75" x14ac:dyDescent="0.3">
      <c r="AE20278" s="71"/>
    </row>
    <row r="20279" spans="31:31" ht="15.75" x14ac:dyDescent="0.3">
      <c r="AE20279" s="71"/>
    </row>
    <row r="20280" spans="31:31" ht="15.75" x14ac:dyDescent="0.3">
      <c r="AE20280" s="71"/>
    </row>
    <row r="20281" spans="31:31" ht="15.75" x14ac:dyDescent="0.3">
      <c r="AE20281" s="71"/>
    </row>
    <row r="20282" spans="31:31" ht="15.75" x14ac:dyDescent="0.3">
      <c r="AE20282" s="71"/>
    </row>
    <row r="20283" spans="31:31" ht="15.75" x14ac:dyDescent="0.3">
      <c r="AE20283" s="71"/>
    </row>
    <row r="20284" spans="31:31" ht="15.75" x14ac:dyDescent="0.3">
      <c r="AE20284" s="71"/>
    </row>
    <row r="20285" spans="31:31" ht="15.75" x14ac:dyDescent="0.3">
      <c r="AE20285" s="71"/>
    </row>
    <row r="20286" spans="31:31" ht="15.75" x14ac:dyDescent="0.3">
      <c r="AE20286" s="71"/>
    </row>
    <row r="20287" spans="31:31" ht="15.75" x14ac:dyDescent="0.3">
      <c r="AE20287" s="71"/>
    </row>
    <row r="20288" spans="31:31" ht="15.75" x14ac:dyDescent="0.3">
      <c r="AE20288" s="71"/>
    </row>
    <row r="20289" spans="31:31" ht="15.75" x14ac:dyDescent="0.3">
      <c r="AE20289" s="71"/>
    </row>
    <row r="20290" spans="31:31" ht="15.75" x14ac:dyDescent="0.3">
      <c r="AE20290" s="71"/>
    </row>
    <row r="20291" spans="31:31" ht="15.75" x14ac:dyDescent="0.3">
      <c r="AE20291" s="71"/>
    </row>
    <row r="20292" spans="31:31" ht="15.75" x14ac:dyDescent="0.3">
      <c r="AE20292" s="71"/>
    </row>
    <row r="20293" spans="31:31" ht="15.75" x14ac:dyDescent="0.3">
      <c r="AE20293" s="71"/>
    </row>
    <row r="20294" spans="31:31" ht="15.75" x14ac:dyDescent="0.3">
      <c r="AE20294" s="71"/>
    </row>
    <row r="20295" spans="31:31" ht="15.75" x14ac:dyDescent="0.3">
      <c r="AE20295" s="71"/>
    </row>
    <row r="20296" spans="31:31" ht="15.75" x14ac:dyDescent="0.3">
      <c r="AE20296" s="71"/>
    </row>
    <row r="20297" spans="31:31" ht="15.75" x14ac:dyDescent="0.3">
      <c r="AE20297" s="71"/>
    </row>
    <row r="20298" spans="31:31" ht="15.75" x14ac:dyDescent="0.3">
      <c r="AE20298" s="71"/>
    </row>
    <row r="20299" spans="31:31" ht="15.75" x14ac:dyDescent="0.3">
      <c r="AE20299" s="71"/>
    </row>
    <row r="20300" spans="31:31" ht="15.75" x14ac:dyDescent="0.3">
      <c r="AE20300" s="71"/>
    </row>
    <row r="20301" spans="31:31" ht="15.75" x14ac:dyDescent="0.3">
      <c r="AE20301" s="71"/>
    </row>
    <row r="20302" spans="31:31" ht="15.75" x14ac:dyDescent="0.3">
      <c r="AE20302" s="71"/>
    </row>
    <row r="20303" spans="31:31" ht="15.75" x14ac:dyDescent="0.3">
      <c r="AE20303" s="71"/>
    </row>
    <row r="20304" spans="31:31" ht="15.75" x14ac:dyDescent="0.3">
      <c r="AE20304" s="71"/>
    </row>
    <row r="20305" spans="31:31" ht="15.75" x14ac:dyDescent="0.3">
      <c r="AE20305" s="71"/>
    </row>
    <row r="20306" spans="31:31" ht="15.75" x14ac:dyDescent="0.3">
      <c r="AE20306" s="71"/>
    </row>
    <row r="20307" spans="31:31" ht="15.75" x14ac:dyDescent="0.3">
      <c r="AE20307" s="71"/>
    </row>
    <row r="20308" spans="31:31" ht="15.75" x14ac:dyDescent="0.3">
      <c r="AE20308" s="71"/>
    </row>
    <row r="20309" spans="31:31" ht="15.75" x14ac:dyDescent="0.3">
      <c r="AE20309" s="71"/>
    </row>
    <row r="20310" spans="31:31" ht="15.75" x14ac:dyDescent="0.3">
      <c r="AE20310" s="71"/>
    </row>
    <row r="20311" spans="31:31" ht="15.75" x14ac:dyDescent="0.3">
      <c r="AE20311" s="71"/>
    </row>
    <row r="20312" spans="31:31" ht="15.75" x14ac:dyDescent="0.3">
      <c r="AE20312" s="71"/>
    </row>
    <row r="20313" spans="31:31" ht="15.75" x14ac:dyDescent="0.3">
      <c r="AE20313" s="71"/>
    </row>
    <row r="20314" spans="31:31" ht="15.75" x14ac:dyDescent="0.3">
      <c r="AE20314" s="71"/>
    </row>
    <row r="20315" spans="31:31" ht="15.75" x14ac:dyDescent="0.3">
      <c r="AE20315" s="71"/>
    </row>
    <row r="20316" spans="31:31" ht="15.75" x14ac:dyDescent="0.3">
      <c r="AE20316" s="71"/>
    </row>
    <row r="20317" spans="31:31" ht="15.75" x14ac:dyDescent="0.3">
      <c r="AE20317" s="71"/>
    </row>
    <row r="20318" spans="31:31" ht="15.75" x14ac:dyDescent="0.3">
      <c r="AE20318" s="71"/>
    </row>
    <row r="20319" spans="31:31" ht="15.75" x14ac:dyDescent="0.3">
      <c r="AE20319" s="71"/>
    </row>
    <row r="20320" spans="31:31" ht="15.75" x14ac:dyDescent="0.3">
      <c r="AE20320" s="71"/>
    </row>
    <row r="20321" spans="31:31" ht="15.75" x14ac:dyDescent="0.3">
      <c r="AE20321" s="71"/>
    </row>
    <row r="20322" spans="31:31" ht="15.75" x14ac:dyDescent="0.3">
      <c r="AE20322" s="71"/>
    </row>
    <row r="20323" spans="31:31" ht="15.75" x14ac:dyDescent="0.3">
      <c r="AE20323" s="71"/>
    </row>
    <row r="20324" spans="31:31" ht="15.75" x14ac:dyDescent="0.3">
      <c r="AE20324" s="71"/>
    </row>
    <row r="20325" spans="31:31" ht="15.75" x14ac:dyDescent="0.3">
      <c r="AE20325" s="71"/>
    </row>
    <row r="20326" spans="31:31" ht="15.75" x14ac:dyDescent="0.3">
      <c r="AE20326" s="71"/>
    </row>
    <row r="20327" spans="31:31" ht="15.75" x14ac:dyDescent="0.3">
      <c r="AE20327" s="71"/>
    </row>
    <row r="20328" spans="31:31" ht="15.75" x14ac:dyDescent="0.3">
      <c r="AE20328" s="71"/>
    </row>
    <row r="20329" spans="31:31" ht="15.75" x14ac:dyDescent="0.3">
      <c r="AE20329" s="71"/>
    </row>
    <row r="20330" spans="31:31" ht="15.75" x14ac:dyDescent="0.3">
      <c r="AE20330" s="71"/>
    </row>
    <row r="20331" spans="31:31" ht="15.75" x14ac:dyDescent="0.3">
      <c r="AE20331" s="71"/>
    </row>
    <row r="20332" spans="31:31" ht="15.75" x14ac:dyDescent="0.3">
      <c r="AE20332" s="71"/>
    </row>
    <row r="20333" spans="31:31" ht="15.75" x14ac:dyDescent="0.3">
      <c r="AE20333" s="71"/>
    </row>
    <row r="20334" spans="31:31" ht="15.75" x14ac:dyDescent="0.3">
      <c r="AE20334" s="71"/>
    </row>
    <row r="20335" spans="31:31" ht="15.75" x14ac:dyDescent="0.3">
      <c r="AE20335" s="71"/>
    </row>
    <row r="20336" spans="31:31" ht="15.75" x14ac:dyDescent="0.3">
      <c r="AE20336" s="71"/>
    </row>
    <row r="20337" spans="31:31" ht="15.75" x14ac:dyDescent="0.3">
      <c r="AE20337" s="71"/>
    </row>
    <row r="20338" spans="31:31" ht="15.75" x14ac:dyDescent="0.3">
      <c r="AE20338" s="71"/>
    </row>
    <row r="20339" spans="31:31" ht="15.75" x14ac:dyDescent="0.3">
      <c r="AE20339" s="71"/>
    </row>
    <row r="20340" spans="31:31" ht="15.75" x14ac:dyDescent="0.3">
      <c r="AE20340" s="71"/>
    </row>
    <row r="20341" spans="31:31" ht="15.75" x14ac:dyDescent="0.3">
      <c r="AE20341" s="71"/>
    </row>
    <row r="20342" spans="31:31" ht="15.75" x14ac:dyDescent="0.3">
      <c r="AE20342" s="71"/>
    </row>
    <row r="20343" spans="31:31" ht="15.75" x14ac:dyDescent="0.3">
      <c r="AE20343" s="71"/>
    </row>
    <row r="20344" spans="31:31" ht="15.75" x14ac:dyDescent="0.3">
      <c r="AE20344" s="71"/>
    </row>
    <row r="20345" spans="31:31" ht="15.75" x14ac:dyDescent="0.3">
      <c r="AE20345" s="71"/>
    </row>
    <row r="20346" spans="31:31" ht="15.75" x14ac:dyDescent="0.3">
      <c r="AE20346" s="71"/>
    </row>
    <row r="20347" spans="31:31" ht="15.75" x14ac:dyDescent="0.3">
      <c r="AE20347" s="71"/>
    </row>
    <row r="20348" spans="31:31" ht="15.75" x14ac:dyDescent="0.3">
      <c r="AE20348" s="71"/>
    </row>
    <row r="20349" spans="31:31" ht="15.75" x14ac:dyDescent="0.3">
      <c r="AE20349" s="71"/>
    </row>
    <row r="20350" spans="31:31" ht="15.75" x14ac:dyDescent="0.3">
      <c r="AE20350" s="71"/>
    </row>
    <row r="20351" spans="31:31" ht="15.75" x14ac:dyDescent="0.3">
      <c r="AE20351" s="71"/>
    </row>
    <row r="20352" spans="31:31" ht="15.75" x14ac:dyDescent="0.3">
      <c r="AE20352" s="71"/>
    </row>
    <row r="20353" spans="31:31" ht="15.75" x14ac:dyDescent="0.3">
      <c r="AE20353" s="71"/>
    </row>
    <row r="20354" spans="31:31" ht="15.75" x14ac:dyDescent="0.3">
      <c r="AE20354" s="71"/>
    </row>
    <row r="20355" spans="31:31" ht="15.75" x14ac:dyDescent="0.3">
      <c r="AE20355" s="71"/>
    </row>
    <row r="20356" spans="31:31" ht="15.75" x14ac:dyDescent="0.3">
      <c r="AE20356" s="71"/>
    </row>
    <row r="20357" spans="31:31" ht="15.75" x14ac:dyDescent="0.3">
      <c r="AE20357" s="71"/>
    </row>
    <row r="20358" spans="31:31" ht="15.75" x14ac:dyDescent="0.3">
      <c r="AE20358" s="71"/>
    </row>
    <row r="20359" spans="31:31" ht="15.75" x14ac:dyDescent="0.3">
      <c r="AE20359" s="71"/>
    </row>
    <row r="20360" spans="31:31" ht="15.75" x14ac:dyDescent="0.3">
      <c r="AE20360" s="71"/>
    </row>
    <row r="20361" spans="31:31" ht="15.75" x14ac:dyDescent="0.3">
      <c r="AE20361" s="71"/>
    </row>
    <row r="20362" spans="31:31" ht="15.75" x14ac:dyDescent="0.3">
      <c r="AE20362" s="71"/>
    </row>
    <row r="20363" spans="31:31" ht="15.75" x14ac:dyDescent="0.3">
      <c r="AE20363" s="71"/>
    </row>
    <row r="20364" spans="31:31" ht="15.75" x14ac:dyDescent="0.3">
      <c r="AE20364" s="71"/>
    </row>
    <row r="20365" spans="31:31" ht="15.75" x14ac:dyDescent="0.3">
      <c r="AE20365" s="71"/>
    </row>
    <row r="20366" spans="31:31" ht="15.75" x14ac:dyDescent="0.3">
      <c r="AE20366" s="71"/>
    </row>
    <row r="20367" spans="31:31" ht="15.75" x14ac:dyDescent="0.3">
      <c r="AE20367" s="71"/>
    </row>
    <row r="20368" spans="31:31" ht="15.75" x14ac:dyDescent="0.3">
      <c r="AE20368" s="71"/>
    </row>
    <row r="20369" spans="31:31" ht="15.75" x14ac:dyDescent="0.3">
      <c r="AE20369" s="71"/>
    </row>
    <row r="20370" spans="31:31" ht="15.75" x14ac:dyDescent="0.3">
      <c r="AE20370" s="71"/>
    </row>
    <row r="20371" spans="31:31" ht="15.75" x14ac:dyDescent="0.3">
      <c r="AE20371" s="71"/>
    </row>
    <row r="20372" spans="31:31" ht="15.75" x14ac:dyDescent="0.3">
      <c r="AE20372" s="71"/>
    </row>
    <row r="20373" spans="31:31" ht="15.75" x14ac:dyDescent="0.3">
      <c r="AE20373" s="71"/>
    </row>
    <row r="20374" spans="31:31" ht="15.75" x14ac:dyDescent="0.3">
      <c r="AE20374" s="71"/>
    </row>
    <row r="20375" spans="31:31" ht="15.75" x14ac:dyDescent="0.3">
      <c r="AE20375" s="71"/>
    </row>
    <row r="20376" spans="31:31" ht="15.75" x14ac:dyDescent="0.3">
      <c r="AE20376" s="71"/>
    </row>
    <row r="20377" spans="31:31" ht="15.75" x14ac:dyDescent="0.3">
      <c r="AE20377" s="71"/>
    </row>
    <row r="20378" spans="31:31" ht="15.75" x14ac:dyDescent="0.3">
      <c r="AE20378" s="71"/>
    </row>
    <row r="20379" spans="31:31" ht="15.75" x14ac:dyDescent="0.3">
      <c r="AE20379" s="71"/>
    </row>
    <row r="20380" spans="31:31" ht="15.75" x14ac:dyDescent="0.3">
      <c r="AE20380" s="71"/>
    </row>
    <row r="20381" spans="31:31" ht="15.75" x14ac:dyDescent="0.3">
      <c r="AE20381" s="71"/>
    </row>
    <row r="20382" spans="31:31" ht="15.75" x14ac:dyDescent="0.3">
      <c r="AE20382" s="71"/>
    </row>
    <row r="20383" spans="31:31" ht="15.75" x14ac:dyDescent="0.3">
      <c r="AE20383" s="71"/>
    </row>
    <row r="20384" spans="31:31" ht="15.75" x14ac:dyDescent="0.3">
      <c r="AE20384" s="71"/>
    </row>
    <row r="20385" spans="31:31" ht="15.75" x14ac:dyDescent="0.3">
      <c r="AE20385" s="71"/>
    </row>
    <row r="20386" spans="31:31" ht="15.75" x14ac:dyDescent="0.3">
      <c r="AE20386" s="71"/>
    </row>
    <row r="20387" spans="31:31" ht="15.75" x14ac:dyDescent="0.3">
      <c r="AE20387" s="71"/>
    </row>
    <row r="20388" spans="31:31" ht="15.75" x14ac:dyDescent="0.3">
      <c r="AE20388" s="71"/>
    </row>
    <row r="20389" spans="31:31" ht="15.75" x14ac:dyDescent="0.3">
      <c r="AE20389" s="71"/>
    </row>
    <row r="20390" spans="31:31" ht="15.75" x14ac:dyDescent="0.3">
      <c r="AE20390" s="71"/>
    </row>
    <row r="20391" spans="31:31" ht="15.75" x14ac:dyDescent="0.3">
      <c r="AE20391" s="71"/>
    </row>
    <row r="20392" spans="31:31" ht="15.75" x14ac:dyDescent="0.3">
      <c r="AE20392" s="71"/>
    </row>
    <row r="20393" spans="31:31" ht="15.75" x14ac:dyDescent="0.3">
      <c r="AE20393" s="71"/>
    </row>
    <row r="20394" spans="31:31" ht="15.75" x14ac:dyDescent="0.3">
      <c r="AE20394" s="71"/>
    </row>
    <row r="20395" spans="31:31" ht="15.75" x14ac:dyDescent="0.3">
      <c r="AE20395" s="71"/>
    </row>
    <row r="20396" spans="31:31" ht="15.75" x14ac:dyDescent="0.3">
      <c r="AE20396" s="71"/>
    </row>
    <row r="20397" spans="31:31" ht="15.75" x14ac:dyDescent="0.3">
      <c r="AE20397" s="71"/>
    </row>
    <row r="20398" spans="31:31" ht="15.75" x14ac:dyDescent="0.3">
      <c r="AE20398" s="71"/>
    </row>
    <row r="20399" spans="31:31" ht="15.75" x14ac:dyDescent="0.3">
      <c r="AE20399" s="71"/>
    </row>
    <row r="20400" spans="31:31" ht="15.75" x14ac:dyDescent="0.3">
      <c r="AE20400" s="71"/>
    </row>
    <row r="20401" spans="31:31" ht="15.75" x14ac:dyDescent="0.3">
      <c r="AE20401" s="71"/>
    </row>
    <row r="20402" spans="31:31" ht="15.75" x14ac:dyDescent="0.3">
      <c r="AE20402" s="71"/>
    </row>
    <row r="20403" spans="31:31" ht="15.75" x14ac:dyDescent="0.3">
      <c r="AE20403" s="71"/>
    </row>
    <row r="20404" spans="31:31" ht="15.75" x14ac:dyDescent="0.3">
      <c r="AE20404" s="71"/>
    </row>
    <row r="20405" spans="31:31" ht="15.75" x14ac:dyDescent="0.3">
      <c r="AE20405" s="71"/>
    </row>
    <row r="20406" spans="31:31" ht="15.75" x14ac:dyDescent="0.3">
      <c r="AE20406" s="71"/>
    </row>
    <row r="20407" spans="31:31" ht="15.75" x14ac:dyDescent="0.3">
      <c r="AE20407" s="71"/>
    </row>
    <row r="20408" spans="31:31" ht="15.75" x14ac:dyDescent="0.3">
      <c r="AE20408" s="71"/>
    </row>
    <row r="20409" spans="31:31" ht="15.75" x14ac:dyDescent="0.3">
      <c r="AE20409" s="71"/>
    </row>
    <row r="20410" spans="31:31" ht="15.75" x14ac:dyDescent="0.3">
      <c r="AE20410" s="71"/>
    </row>
    <row r="20411" spans="31:31" ht="15.75" x14ac:dyDescent="0.3">
      <c r="AE20411" s="71"/>
    </row>
    <row r="20412" spans="31:31" ht="15.75" x14ac:dyDescent="0.3">
      <c r="AE20412" s="71"/>
    </row>
    <row r="20413" spans="31:31" ht="15.75" x14ac:dyDescent="0.3">
      <c r="AE20413" s="71"/>
    </row>
    <row r="20414" spans="31:31" ht="15.75" x14ac:dyDescent="0.3">
      <c r="AE20414" s="71"/>
    </row>
    <row r="20415" spans="31:31" ht="15.75" x14ac:dyDescent="0.3">
      <c r="AE20415" s="71"/>
    </row>
    <row r="20416" spans="31:31" ht="15.75" x14ac:dyDescent="0.3">
      <c r="AE20416" s="71"/>
    </row>
    <row r="20417" spans="31:31" ht="15.75" x14ac:dyDescent="0.3">
      <c r="AE20417" s="71"/>
    </row>
    <row r="20418" spans="31:31" ht="15.75" x14ac:dyDescent="0.3">
      <c r="AE20418" s="71"/>
    </row>
    <row r="20419" spans="31:31" ht="15.75" x14ac:dyDescent="0.3">
      <c r="AE20419" s="71"/>
    </row>
    <row r="20420" spans="31:31" ht="15.75" x14ac:dyDescent="0.3">
      <c r="AE20420" s="71"/>
    </row>
    <row r="20421" spans="31:31" ht="15.75" x14ac:dyDescent="0.3">
      <c r="AE20421" s="71"/>
    </row>
    <row r="20422" spans="31:31" ht="15.75" x14ac:dyDescent="0.3">
      <c r="AE20422" s="71"/>
    </row>
    <row r="20423" spans="31:31" ht="15.75" x14ac:dyDescent="0.3">
      <c r="AE20423" s="71"/>
    </row>
    <row r="20424" spans="31:31" ht="15.75" x14ac:dyDescent="0.3">
      <c r="AE20424" s="71"/>
    </row>
    <row r="20425" spans="31:31" ht="15.75" x14ac:dyDescent="0.3">
      <c r="AE20425" s="71"/>
    </row>
    <row r="20426" spans="31:31" ht="15.75" x14ac:dyDescent="0.3">
      <c r="AE20426" s="71"/>
    </row>
    <row r="20427" spans="31:31" ht="15.75" x14ac:dyDescent="0.3">
      <c r="AE20427" s="71"/>
    </row>
    <row r="20428" spans="31:31" ht="15.75" x14ac:dyDescent="0.3">
      <c r="AE20428" s="71"/>
    </row>
    <row r="20429" spans="31:31" ht="15.75" x14ac:dyDescent="0.3">
      <c r="AE20429" s="71"/>
    </row>
    <row r="20430" spans="31:31" ht="15.75" x14ac:dyDescent="0.3">
      <c r="AE20430" s="71"/>
    </row>
    <row r="20431" spans="31:31" ht="15.75" x14ac:dyDescent="0.3">
      <c r="AE20431" s="71"/>
    </row>
    <row r="20432" spans="31:31" ht="15.75" x14ac:dyDescent="0.3">
      <c r="AE20432" s="71"/>
    </row>
    <row r="20433" spans="31:31" ht="15.75" x14ac:dyDescent="0.3">
      <c r="AE20433" s="71"/>
    </row>
    <row r="20434" spans="31:31" ht="15.75" x14ac:dyDescent="0.3">
      <c r="AE20434" s="71"/>
    </row>
    <row r="20435" spans="31:31" ht="15.75" x14ac:dyDescent="0.3">
      <c r="AE20435" s="71"/>
    </row>
    <row r="20436" spans="31:31" ht="15.75" x14ac:dyDescent="0.3">
      <c r="AE20436" s="71"/>
    </row>
    <row r="20437" spans="31:31" ht="15.75" x14ac:dyDescent="0.3">
      <c r="AE20437" s="71"/>
    </row>
    <row r="20438" spans="31:31" ht="15.75" x14ac:dyDescent="0.3">
      <c r="AE20438" s="71"/>
    </row>
    <row r="20439" spans="31:31" ht="15.75" x14ac:dyDescent="0.3">
      <c r="AE20439" s="71"/>
    </row>
    <row r="20440" spans="31:31" ht="15.75" x14ac:dyDescent="0.3">
      <c r="AE20440" s="71"/>
    </row>
    <row r="20441" spans="31:31" ht="15.75" x14ac:dyDescent="0.3">
      <c r="AE20441" s="71"/>
    </row>
    <row r="20442" spans="31:31" ht="15.75" x14ac:dyDescent="0.3">
      <c r="AE20442" s="71"/>
    </row>
    <row r="20443" spans="31:31" ht="15.75" x14ac:dyDescent="0.3">
      <c r="AE20443" s="71"/>
    </row>
    <row r="20444" spans="31:31" ht="15.75" x14ac:dyDescent="0.3">
      <c r="AE20444" s="71"/>
    </row>
    <row r="20445" spans="31:31" ht="15.75" x14ac:dyDescent="0.3">
      <c r="AE20445" s="71"/>
    </row>
    <row r="20446" spans="31:31" ht="15.75" x14ac:dyDescent="0.3">
      <c r="AE20446" s="71"/>
    </row>
    <row r="20447" spans="31:31" ht="15.75" x14ac:dyDescent="0.3">
      <c r="AE20447" s="71"/>
    </row>
    <row r="20448" spans="31:31" ht="15.75" x14ac:dyDescent="0.3">
      <c r="AE20448" s="71"/>
    </row>
    <row r="20449" spans="31:31" ht="15.75" x14ac:dyDescent="0.3">
      <c r="AE20449" s="71"/>
    </row>
    <row r="20450" spans="31:31" ht="15.75" x14ac:dyDescent="0.3">
      <c r="AE20450" s="71"/>
    </row>
    <row r="20451" spans="31:31" ht="15.75" x14ac:dyDescent="0.3">
      <c r="AE20451" s="71"/>
    </row>
    <row r="20452" spans="31:31" ht="15.75" x14ac:dyDescent="0.3">
      <c r="AE20452" s="71"/>
    </row>
    <row r="20453" spans="31:31" ht="15.75" x14ac:dyDescent="0.3">
      <c r="AE20453" s="71"/>
    </row>
    <row r="20454" spans="31:31" ht="15.75" x14ac:dyDescent="0.3">
      <c r="AE20454" s="71"/>
    </row>
    <row r="20455" spans="31:31" ht="15.75" x14ac:dyDescent="0.3">
      <c r="AE20455" s="71"/>
    </row>
    <row r="20456" spans="31:31" ht="15.75" x14ac:dyDescent="0.3">
      <c r="AE20456" s="71"/>
    </row>
    <row r="20457" spans="31:31" ht="15.75" x14ac:dyDescent="0.3">
      <c r="AE20457" s="71"/>
    </row>
    <row r="20458" spans="31:31" ht="15.75" x14ac:dyDescent="0.3">
      <c r="AE20458" s="71"/>
    </row>
    <row r="20459" spans="31:31" ht="15.75" x14ac:dyDescent="0.3">
      <c r="AE20459" s="71"/>
    </row>
    <row r="20460" spans="31:31" ht="15.75" x14ac:dyDescent="0.3">
      <c r="AE20460" s="71"/>
    </row>
    <row r="20461" spans="31:31" ht="15.75" x14ac:dyDescent="0.3">
      <c r="AE20461" s="71"/>
    </row>
    <row r="20462" spans="31:31" ht="15.75" x14ac:dyDescent="0.3">
      <c r="AE20462" s="71"/>
    </row>
    <row r="20463" spans="31:31" ht="15.75" x14ac:dyDescent="0.3">
      <c r="AE20463" s="71"/>
    </row>
    <row r="20464" spans="31:31" ht="15.75" x14ac:dyDescent="0.3">
      <c r="AE20464" s="71"/>
    </row>
    <row r="20465" spans="31:31" ht="15.75" x14ac:dyDescent="0.3">
      <c r="AE20465" s="71"/>
    </row>
    <row r="20466" spans="31:31" ht="15.75" x14ac:dyDescent="0.3">
      <c r="AE20466" s="71"/>
    </row>
    <row r="20467" spans="31:31" ht="15.75" x14ac:dyDescent="0.3">
      <c r="AE20467" s="71"/>
    </row>
    <row r="20468" spans="31:31" ht="15.75" x14ac:dyDescent="0.3">
      <c r="AE20468" s="71"/>
    </row>
    <row r="20469" spans="31:31" ht="15.75" x14ac:dyDescent="0.3">
      <c r="AE20469" s="71"/>
    </row>
    <row r="20470" spans="31:31" ht="15.75" x14ac:dyDescent="0.3">
      <c r="AE20470" s="71"/>
    </row>
    <row r="20471" spans="31:31" ht="15.75" x14ac:dyDescent="0.3">
      <c r="AE20471" s="71"/>
    </row>
    <row r="20472" spans="31:31" ht="15.75" x14ac:dyDescent="0.3">
      <c r="AE20472" s="71"/>
    </row>
    <row r="20473" spans="31:31" ht="15.75" x14ac:dyDescent="0.3">
      <c r="AE20473" s="71"/>
    </row>
    <row r="20474" spans="31:31" ht="15.75" x14ac:dyDescent="0.3">
      <c r="AE20474" s="71"/>
    </row>
    <row r="20475" spans="31:31" ht="15.75" x14ac:dyDescent="0.3">
      <c r="AE20475" s="71"/>
    </row>
    <row r="20476" spans="31:31" ht="15.75" x14ac:dyDescent="0.3">
      <c r="AE20476" s="71"/>
    </row>
    <row r="20477" spans="31:31" ht="15.75" x14ac:dyDescent="0.3">
      <c r="AE20477" s="71"/>
    </row>
    <row r="20478" spans="31:31" ht="15.75" x14ac:dyDescent="0.3">
      <c r="AE20478" s="71"/>
    </row>
    <row r="20479" spans="31:31" ht="15.75" x14ac:dyDescent="0.3">
      <c r="AE20479" s="71"/>
    </row>
    <row r="20480" spans="31:31" ht="15.75" x14ac:dyDescent="0.3">
      <c r="AE20480" s="71"/>
    </row>
    <row r="20481" spans="31:31" ht="15.75" x14ac:dyDescent="0.3">
      <c r="AE20481" s="71"/>
    </row>
    <row r="20482" spans="31:31" ht="15.75" x14ac:dyDescent="0.3">
      <c r="AE20482" s="71"/>
    </row>
    <row r="20483" spans="31:31" ht="15.75" x14ac:dyDescent="0.3">
      <c r="AE20483" s="71"/>
    </row>
    <row r="20484" spans="31:31" ht="15.75" x14ac:dyDescent="0.3">
      <c r="AE20484" s="71"/>
    </row>
    <row r="20485" spans="31:31" ht="15.75" x14ac:dyDescent="0.3">
      <c r="AE20485" s="71"/>
    </row>
    <row r="20486" spans="31:31" ht="15.75" x14ac:dyDescent="0.3">
      <c r="AE20486" s="71"/>
    </row>
    <row r="20487" spans="31:31" ht="15.75" x14ac:dyDescent="0.3">
      <c r="AE20487" s="71"/>
    </row>
    <row r="20488" spans="31:31" ht="15.75" x14ac:dyDescent="0.3">
      <c r="AE20488" s="71"/>
    </row>
    <row r="20489" spans="31:31" ht="15.75" x14ac:dyDescent="0.3">
      <c r="AE20489" s="71"/>
    </row>
    <row r="20490" spans="31:31" ht="15.75" x14ac:dyDescent="0.3">
      <c r="AE20490" s="71"/>
    </row>
    <row r="20491" spans="31:31" ht="15.75" x14ac:dyDescent="0.3">
      <c r="AE20491" s="71"/>
    </row>
    <row r="20492" spans="31:31" ht="15.75" x14ac:dyDescent="0.3">
      <c r="AE20492" s="71"/>
    </row>
    <row r="20493" spans="31:31" ht="15.75" x14ac:dyDescent="0.3">
      <c r="AE20493" s="71"/>
    </row>
    <row r="20494" spans="31:31" ht="15.75" x14ac:dyDescent="0.3">
      <c r="AE20494" s="71"/>
    </row>
    <row r="20495" spans="31:31" ht="15.75" x14ac:dyDescent="0.3">
      <c r="AE20495" s="71"/>
    </row>
    <row r="20496" spans="31:31" ht="15.75" x14ac:dyDescent="0.3">
      <c r="AE20496" s="71"/>
    </row>
    <row r="20497" spans="31:31" ht="15.75" x14ac:dyDescent="0.3">
      <c r="AE20497" s="71"/>
    </row>
    <row r="20498" spans="31:31" ht="15.75" x14ac:dyDescent="0.3">
      <c r="AE20498" s="71"/>
    </row>
    <row r="20499" spans="31:31" ht="15.75" x14ac:dyDescent="0.3">
      <c r="AE20499" s="71"/>
    </row>
    <row r="20500" spans="31:31" ht="15.75" x14ac:dyDescent="0.3">
      <c r="AE20500" s="71"/>
    </row>
    <row r="20501" spans="31:31" ht="15.75" x14ac:dyDescent="0.3">
      <c r="AE20501" s="71"/>
    </row>
    <row r="20502" spans="31:31" ht="15.75" x14ac:dyDescent="0.3">
      <c r="AE20502" s="71"/>
    </row>
    <row r="20503" spans="31:31" ht="15.75" x14ac:dyDescent="0.3">
      <c r="AE20503" s="71"/>
    </row>
    <row r="20504" spans="31:31" ht="15.75" x14ac:dyDescent="0.3">
      <c r="AE20504" s="71"/>
    </row>
    <row r="20505" spans="31:31" ht="15.75" x14ac:dyDescent="0.3">
      <c r="AE20505" s="71"/>
    </row>
    <row r="20506" spans="31:31" ht="15.75" x14ac:dyDescent="0.3">
      <c r="AE20506" s="71"/>
    </row>
    <row r="20507" spans="31:31" ht="15.75" x14ac:dyDescent="0.3">
      <c r="AE20507" s="71"/>
    </row>
    <row r="20508" spans="31:31" ht="15.75" x14ac:dyDescent="0.3">
      <c r="AE20508" s="71"/>
    </row>
    <row r="20509" spans="31:31" ht="15.75" x14ac:dyDescent="0.3">
      <c r="AE20509" s="71"/>
    </row>
    <row r="20510" spans="31:31" ht="15.75" x14ac:dyDescent="0.3">
      <c r="AE20510" s="71"/>
    </row>
    <row r="20511" spans="31:31" ht="15.75" x14ac:dyDescent="0.3">
      <c r="AE20511" s="71"/>
    </row>
    <row r="20512" spans="31:31" ht="15.75" x14ac:dyDescent="0.3">
      <c r="AE20512" s="71"/>
    </row>
    <row r="20513" spans="31:31" ht="15.75" x14ac:dyDescent="0.3">
      <c r="AE20513" s="71"/>
    </row>
    <row r="20514" spans="31:31" ht="15.75" x14ac:dyDescent="0.3">
      <c r="AE20514" s="71"/>
    </row>
    <row r="20515" spans="31:31" ht="15.75" x14ac:dyDescent="0.3">
      <c r="AE20515" s="71"/>
    </row>
    <row r="20516" spans="31:31" ht="15.75" x14ac:dyDescent="0.3">
      <c r="AE20516" s="71"/>
    </row>
    <row r="20517" spans="31:31" ht="15.75" x14ac:dyDescent="0.3">
      <c r="AE20517" s="71"/>
    </row>
    <row r="20518" spans="31:31" ht="15.75" x14ac:dyDescent="0.3">
      <c r="AE20518" s="71"/>
    </row>
    <row r="20519" spans="31:31" ht="15.75" x14ac:dyDescent="0.3">
      <c r="AE20519" s="71"/>
    </row>
    <row r="20520" spans="31:31" ht="15.75" x14ac:dyDescent="0.3">
      <c r="AE20520" s="71"/>
    </row>
    <row r="20521" spans="31:31" ht="15.75" x14ac:dyDescent="0.3">
      <c r="AE20521" s="71"/>
    </row>
    <row r="20522" spans="31:31" ht="15.75" x14ac:dyDescent="0.3">
      <c r="AE20522" s="71"/>
    </row>
    <row r="20523" spans="31:31" ht="15.75" x14ac:dyDescent="0.3">
      <c r="AE20523" s="71"/>
    </row>
    <row r="20524" spans="31:31" ht="15.75" x14ac:dyDescent="0.3">
      <c r="AE20524" s="71"/>
    </row>
    <row r="20525" spans="31:31" ht="15.75" x14ac:dyDescent="0.3">
      <c r="AE20525" s="71"/>
    </row>
    <row r="20526" spans="31:31" ht="15.75" x14ac:dyDescent="0.3">
      <c r="AE20526" s="71"/>
    </row>
    <row r="20527" spans="31:31" ht="15.75" x14ac:dyDescent="0.3">
      <c r="AE20527" s="71"/>
    </row>
    <row r="20528" spans="31:31" ht="15.75" x14ac:dyDescent="0.3">
      <c r="AE20528" s="71"/>
    </row>
    <row r="20529" spans="31:31" ht="15.75" x14ac:dyDescent="0.3">
      <c r="AE20529" s="71"/>
    </row>
    <row r="20530" spans="31:31" ht="15.75" x14ac:dyDescent="0.3">
      <c r="AE20530" s="71"/>
    </row>
    <row r="20531" spans="31:31" ht="15.75" x14ac:dyDescent="0.3">
      <c r="AE20531" s="71"/>
    </row>
    <row r="20532" spans="31:31" ht="15.75" x14ac:dyDescent="0.3">
      <c r="AE20532" s="71"/>
    </row>
    <row r="20533" spans="31:31" ht="15.75" x14ac:dyDescent="0.3">
      <c r="AE20533" s="71"/>
    </row>
    <row r="20534" spans="31:31" ht="15.75" x14ac:dyDescent="0.3">
      <c r="AE20534" s="71"/>
    </row>
    <row r="20535" spans="31:31" ht="15.75" x14ac:dyDescent="0.3">
      <c r="AE20535" s="71"/>
    </row>
    <row r="20536" spans="31:31" ht="15.75" x14ac:dyDescent="0.3">
      <c r="AE20536" s="71"/>
    </row>
    <row r="20537" spans="31:31" ht="15.75" x14ac:dyDescent="0.3">
      <c r="AE20537" s="71"/>
    </row>
    <row r="20538" spans="31:31" ht="15.75" x14ac:dyDescent="0.3">
      <c r="AE20538" s="71"/>
    </row>
    <row r="20539" spans="31:31" ht="15.75" x14ac:dyDescent="0.3">
      <c r="AE20539" s="71"/>
    </row>
    <row r="20540" spans="31:31" ht="15.75" x14ac:dyDescent="0.3">
      <c r="AE20540" s="71"/>
    </row>
    <row r="20541" spans="31:31" ht="15.75" x14ac:dyDescent="0.3">
      <c r="AE20541" s="71"/>
    </row>
    <row r="20542" spans="31:31" ht="15.75" x14ac:dyDescent="0.3">
      <c r="AE20542" s="71"/>
    </row>
    <row r="20543" spans="31:31" ht="15.75" x14ac:dyDescent="0.3">
      <c r="AE20543" s="71"/>
    </row>
    <row r="20544" spans="31:31" ht="15.75" x14ac:dyDescent="0.3">
      <c r="AE20544" s="71"/>
    </row>
    <row r="20545" spans="31:31" ht="15.75" x14ac:dyDescent="0.3">
      <c r="AE20545" s="71"/>
    </row>
    <row r="20546" spans="31:31" ht="15.75" x14ac:dyDescent="0.3">
      <c r="AE20546" s="71"/>
    </row>
    <row r="20547" spans="31:31" ht="15.75" x14ac:dyDescent="0.3">
      <c r="AE20547" s="71"/>
    </row>
    <row r="20548" spans="31:31" ht="15.75" x14ac:dyDescent="0.3">
      <c r="AE20548" s="71"/>
    </row>
    <row r="20549" spans="31:31" ht="15.75" x14ac:dyDescent="0.3">
      <c r="AE20549" s="71"/>
    </row>
    <row r="20550" spans="31:31" ht="15.75" x14ac:dyDescent="0.3">
      <c r="AE20550" s="71"/>
    </row>
    <row r="20551" spans="31:31" ht="15.75" x14ac:dyDescent="0.3">
      <c r="AE20551" s="71"/>
    </row>
    <row r="20552" spans="31:31" ht="15.75" x14ac:dyDescent="0.3">
      <c r="AE20552" s="71"/>
    </row>
    <row r="20553" spans="31:31" ht="15.75" x14ac:dyDescent="0.3">
      <c r="AE20553" s="71"/>
    </row>
    <row r="20554" spans="31:31" ht="15.75" x14ac:dyDescent="0.3">
      <c r="AE20554" s="71"/>
    </row>
    <row r="20555" spans="31:31" ht="15.75" x14ac:dyDescent="0.3">
      <c r="AE20555" s="71"/>
    </row>
    <row r="20556" spans="31:31" ht="15.75" x14ac:dyDescent="0.3">
      <c r="AE20556" s="71"/>
    </row>
    <row r="20557" spans="31:31" ht="15.75" x14ac:dyDescent="0.3">
      <c r="AE20557" s="71"/>
    </row>
    <row r="20558" spans="31:31" ht="15.75" x14ac:dyDescent="0.3">
      <c r="AE20558" s="71"/>
    </row>
    <row r="20559" spans="31:31" ht="15.75" x14ac:dyDescent="0.3">
      <c r="AE20559" s="71"/>
    </row>
    <row r="20560" spans="31:31" ht="15.75" x14ac:dyDescent="0.3">
      <c r="AE20560" s="71"/>
    </row>
    <row r="20561" spans="31:31" ht="15.75" x14ac:dyDescent="0.3">
      <c r="AE20561" s="71"/>
    </row>
    <row r="20562" spans="31:31" ht="15.75" x14ac:dyDescent="0.3">
      <c r="AE20562" s="71"/>
    </row>
    <row r="20563" spans="31:31" ht="15.75" x14ac:dyDescent="0.3">
      <c r="AE20563" s="71"/>
    </row>
    <row r="20564" spans="31:31" ht="15.75" x14ac:dyDescent="0.3">
      <c r="AE20564" s="71"/>
    </row>
    <row r="20565" spans="31:31" ht="15.75" x14ac:dyDescent="0.3">
      <c r="AE20565" s="71"/>
    </row>
    <row r="20566" spans="31:31" ht="15.75" x14ac:dyDescent="0.3">
      <c r="AE20566" s="71"/>
    </row>
    <row r="20567" spans="31:31" ht="15.75" x14ac:dyDescent="0.3">
      <c r="AE20567" s="71"/>
    </row>
    <row r="20568" spans="31:31" ht="15.75" x14ac:dyDescent="0.3">
      <c r="AE20568" s="71"/>
    </row>
    <row r="20569" spans="31:31" ht="15.75" x14ac:dyDescent="0.3">
      <c r="AE20569" s="71"/>
    </row>
    <row r="20570" spans="31:31" ht="15.75" x14ac:dyDescent="0.3">
      <c r="AE20570" s="71"/>
    </row>
    <row r="20571" spans="31:31" ht="15.75" x14ac:dyDescent="0.3">
      <c r="AE20571" s="71"/>
    </row>
    <row r="20572" spans="31:31" ht="15.75" x14ac:dyDescent="0.3">
      <c r="AE20572" s="71"/>
    </row>
    <row r="20573" spans="31:31" ht="15.75" x14ac:dyDescent="0.3">
      <c r="AE20573" s="71"/>
    </row>
    <row r="20574" spans="31:31" ht="15.75" x14ac:dyDescent="0.3">
      <c r="AE20574" s="71"/>
    </row>
    <row r="20575" spans="31:31" ht="15.75" x14ac:dyDescent="0.3">
      <c r="AE20575" s="71"/>
    </row>
    <row r="20576" spans="31:31" ht="15.75" x14ac:dyDescent="0.3">
      <c r="AE20576" s="71"/>
    </row>
    <row r="20577" spans="31:31" ht="15.75" x14ac:dyDescent="0.3">
      <c r="AE20577" s="71"/>
    </row>
    <row r="20578" spans="31:31" ht="15.75" x14ac:dyDescent="0.3">
      <c r="AE20578" s="71"/>
    </row>
    <row r="20579" spans="31:31" ht="15.75" x14ac:dyDescent="0.3">
      <c r="AE20579" s="71"/>
    </row>
    <row r="20580" spans="31:31" ht="15.75" x14ac:dyDescent="0.3">
      <c r="AE20580" s="71"/>
    </row>
    <row r="20581" spans="31:31" ht="15.75" x14ac:dyDescent="0.3">
      <c r="AE20581" s="71"/>
    </row>
    <row r="20582" spans="31:31" ht="15.75" x14ac:dyDescent="0.3">
      <c r="AE20582" s="71"/>
    </row>
    <row r="20583" spans="31:31" ht="15.75" x14ac:dyDescent="0.3">
      <c r="AE20583" s="71"/>
    </row>
    <row r="20584" spans="31:31" ht="15.75" x14ac:dyDescent="0.3">
      <c r="AE20584" s="71"/>
    </row>
    <row r="20585" spans="31:31" ht="15.75" x14ac:dyDescent="0.3">
      <c r="AE20585" s="71"/>
    </row>
    <row r="20586" spans="31:31" ht="15.75" x14ac:dyDescent="0.3">
      <c r="AE20586" s="71"/>
    </row>
    <row r="20587" spans="31:31" ht="15.75" x14ac:dyDescent="0.3">
      <c r="AE20587" s="71"/>
    </row>
    <row r="20588" spans="31:31" ht="15.75" x14ac:dyDescent="0.3">
      <c r="AE20588" s="71"/>
    </row>
    <row r="20589" spans="31:31" ht="15.75" x14ac:dyDescent="0.3">
      <c r="AE20589" s="71"/>
    </row>
    <row r="20590" spans="31:31" ht="15.75" x14ac:dyDescent="0.3">
      <c r="AE20590" s="71"/>
    </row>
    <row r="20591" spans="31:31" ht="15.75" x14ac:dyDescent="0.3">
      <c r="AE20591" s="71"/>
    </row>
    <row r="20592" spans="31:31" ht="15.75" x14ac:dyDescent="0.3">
      <c r="AE20592" s="71"/>
    </row>
    <row r="20593" spans="31:31" ht="15.75" x14ac:dyDescent="0.3">
      <c r="AE20593" s="71"/>
    </row>
    <row r="20594" spans="31:31" ht="15.75" x14ac:dyDescent="0.3">
      <c r="AE20594" s="71"/>
    </row>
    <row r="20595" spans="31:31" ht="15.75" x14ac:dyDescent="0.3">
      <c r="AE20595" s="71"/>
    </row>
    <row r="20596" spans="31:31" ht="15.75" x14ac:dyDescent="0.3">
      <c r="AE20596" s="71"/>
    </row>
    <row r="20597" spans="31:31" ht="15.75" x14ac:dyDescent="0.3">
      <c r="AE20597" s="71"/>
    </row>
    <row r="20598" spans="31:31" ht="15.75" x14ac:dyDescent="0.3">
      <c r="AE20598" s="71"/>
    </row>
    <row r="20599" spans="31:31" ht="15.75" x14ac:dyDescent="0.3">
      <c r="AE20599" s="71"/>
    </row>
    <row r="20600" spans="31:31" ht="15.75" x14ac:dyDescent="0.3">
      <c r="AE20600" s="71"/>
    </row>
    <row r="20601" spans="31:31" ht="15.75" x14ac:dyDescent="0.3">
      <c r="AE20601" s="71"/>
    </row>
    <row r="20602" spans="31:31" ht="15.75" x14ac:dyDescent="0.3">
      <c r="AE20602" s="71"/>
    </row>
    <row r="20603" spans="31:31" ht="15.75" x14ac:dyDescent="0.3">
      <c r="AE20603" s="71"/>
    </row>
    <row r="20604" spans="31:31" ht="15.75" x14ac:dyDescent="0.3">
      <c r="AE20604" s="71"/>
    </row>
    <row r="20605" spans="31:31" ht="15.75" x14ac:dyDescent="0.3">
      <c r="AE20605" s="71"/>
    </row>
    <row r="20606" spans="31:31" ht="15.75" x14ac:dyDescent="0.3">
      <c r="AE20606" s="71"/>
    </row>
    <row r="20607" spans="31:31" ht="15.75" x14ac:dyDescent="0.3">
      <c r="AE20607" s="71"/>
    </row>
    <row r="20608" spans="31:31" ht="15.75" x14ac:dyDescent="0.3">
      <c r="AE20608" s="71"/>
    </row>
    <row r="20609" spans="31:31" ht="15.75" x14ac:dyDescent="0.3">
      <c r="AE20609" s="71"/>
    </row>
    <row r="20610" spans="31:31" ht="15.75" x14ac:dyDescent="0.3">
      <c r="AE20610" s="71"/>
    </row>
    <row r="20611" spans="31:31" ht="15.75" x14ac:dyDescent="0.3">
      <c r="AE20611" s="71"/>
    </row>
    <row r="20612" spans="31:31" ht="15.75" x14ac:dyDescent="0.3">
      <c r="AE20612" s="71"/>
    </row>
    <row r="20613" spans="31:31" ht="15.75" x14ac:dyDescent="0.3">
      <c r="AE20613" s="71"/>
    </row>
    <row r="20614" spans="31:31" ht="15.75" x14ac:dyDescent="0.3">
      <c r="AE20614" s="71"/>
    </row>
    <row r="20615" spans="31:31" ht="15.75" x14ac:dyDescent="0.3">
      <c r="AE20615" s="71"/>
    </row>
    <row r="20616" spans="31:31" ht="15.75" x14ac:dyDescent="0.3">
      <c r="AE20616" s="71"/>
    </row>
    <row r="20617" spans="31:31" ht="15.75" x14ac:dyDescent="0.3">
      <c r="AE20617" s="71"/>
    </row>
    <row r="20618" spans="31:31" ht="15.75" x14ac:dyDescent="0.3">
      <c r="AE20618" s="71"/>
    </row>
    <row r="20619" spans="31:31" ht="15.75" x14ac:dyDescent="0.3">
      <c r="AE20619" s="71"/>
    </row>
    <row r="20620" spans="31:31" ht="15.75" x14ac:dyDescent="0.3">
      <c r="AE20620" s="71"/>
    </row>
    <row r="20621" spans="31:31" ht="15.75" x14ac:dyDescent="0.3">
      <c r="AE20621" s="71"/>
    </row>
    <row r="20622" spans="31:31" ht="15.75" x14ac:dyDescent="0.3">
      <c r="AE20622" s="71"/>
    </row>
    <row r="20623" spans="31:31" ht="15.75" x14ac:dyDescent="0.3">
      <c r="AE20623" s="71"/>
    </row>
    <row r="20624" spans="31:31" ht="15.75" x14ac:dyDescent="0.3">
      <c r="AE20624" s="71"/>
    </row>
    <row r="20625" spans="31:31" ht="15.75" x14ac:dyDescent="0.3">
      <c r="AE20625" s="71"/>
    </row>
    <row r="20626" spans="31:31" ht="15.75" x14ac:dyDescent="0.3">
      <c r="AE20626" s="71"/>
    </row>
    <row r="20627" spans="31:31" ht="15.75" x14ac:dyDescent="0.3">
      <c r="AE20627" s="71"/>
    </row>
    <row r="20628" spans="31:31" ht="15.75" x14ac:dyDescent="0.3">
      <c r="AE20628" s="71"/>
    </row>
    <row r="20629" spans="31:31" ht="15.75" x14ac:dyDescent="0.3">
      <c r="AE20629" s="71"/>
    </row>
    <row r="20630" spans="31:31" ht="15.75" x14ac:dyDescent="0.3">
      <c r="AE20630" s="71"/>
    </row>
    <row r="20631" spans="31:31" ht="15.75" x14ac:dyDescent="0.3">
      <c r="AE20631" s="71"/>
    </row>
    <row r="20632" spans="31:31" ht="15.75" x14ac:dyDescent="0.3">
      <c r="AE20632" s="71"/>
    </row>
    <row r="20633" spans="31:31" ht="15.75" x14ac:dyDescent="0.3">
      <c r="AE20633" s="71"/>
    </row>
    <row r="20634" spans="31:31" ht="15.75" x14ac:dyDescent="0.3">
      <c r="AE20634" s="71"/>
    </row>
    <row r="20635" spans="31:31" ht="15.75" x14ac:dyDescent="0.3">
      <c r="AE20635" s="71"/>
    </row>
    <row r="20636" spans="31:31" ht="15.75" x14ac:dyDescent="0.3">
      <c r="AE20636" s="71"/>
    </row>
    <row r="20637" spans="31:31" ht="15.75" x14ac:dyDescent="0.3">
      <c r="AE20637" s="71"/>
    </row>
    <row r="20638" spans="31:31" ht="15.75" x14ac:dyDescent="0.3">
      <c r="AE20638" s="71"/>
    </row>
    <row r="20639" spans="31:31" ht="15.75" x14ac:dyDescent="0.3">
      <c r="AE20639" s="71"/>
    </row>
    <row r="20640" spans="31:31" ht="15.75" x14ac:dyDescent="0.3">
      <c r="AE20640" s="71"/>
    </row>
    <row r="20641" spans="31:31" ht="15.75" x14ac:dyDescent="0.3">
      <c r="AE20641" s="71"/>
    </row>
    <row r="20642" spans="31:31" ht="15.75" x14ac:dyDescent="0.3">
      <c r="AE20642" s="71"/>
    </row>
    <row r="20643" spans="31:31" ht="15.75" x14ac:dyDescent="0.3">
      <c r="AE20643" s="71"/>
    </row>
    <row r="20644" spans="31:31" ht="15.75" x14ac:dyDescent="0.3">
      <c r="AE20644" s="71"/>
    </row>
    <row r="20645" spans="31:31" ht="15.75" x14ac:dyDescent="0.3">
      <c r="AE20645" s="71"/>
    </row>
    <row r="20646" spans="31:31" ht="15.75" x14ac:dyDescent="0.3">
      <c r="AE20646" s="71"/>
    </row>
    <row r="20647" spans="31:31" ht="15.75" x14ac:dyDescent="0.3">
      <c r="AE20647" s="71"/>
    </row>
    <row r="20648" spans="31:31" ht="15.75" x14ac:dyDescent="0.3">
      <c r="AE20648" s="71"/>
    </row>
    <row r="20649" spans="31:31" ht="15.75" x14ac:dyDescent="0.3">
      <c r="AE20649" s="71"/>
    </row>
    <row r="20650" spans="31:31" ht="15.75" x14ac:dyDescent="0.3">
      <c r="AE20650" s="71"/>
    </row>
    <row r="20651" spans="31:31" ht="15.75" x14ac:dyDescent="0.3">
      <c r="AE20651" s="71"/>
    </row>
    <row r="20652" spans="31:31" ht="15.75" x14ac:dyDescent="0.3">
      <c r="AE20652" s="71"/>
    </row>
    <row r="20653" spans="31:31" ht="15.75" x14ac:dyDescent="0.3">
      <c r="AE20653" s="71"/>
    </row>
    <row r="20654" spans="31:31" ht="15.75" x14ac:dyDescent="0.3">
      <c r="AE20654" s="71"/>
    </row>
    <row r="20655" spans="31:31" ht="15.75" x14ac:dyDescent="0.3">
      <c r="AE20655" s="71"/>
    </row>
    <row r="20656" spans="31:31" ht="15.75" x14ac:dyDescent="0.3">
      <c r="AE20656" s="71"/>
    </row>
    <row r="20657" spans="31:31" ht="15.75" x14ac:dyDescent="0.3">
      <c r="AE20657" s="71"/>
    </row>
    <row r="20658" spans="31:31" ht="15.75" x14ac:dyDescent="0.3">
      <c r="AE20658" s="71"/>
    </row>
    <row r="20659" spans="31:31" ht="15.75" x14ac:dyDescent="0.3">
      <c r="AE20659" s="71"/>
    </row>
    <row r="20660" spans="31:31" ht="15.75" x14ac:dyDescent="0.3">
      <c r="AE20660" s="71"/>
    </row>
    <row r="20661" spans="31:31" ht="15.75" x14ac:dyDescent="0.3">
      <c r="AE20661" s="71"/>
    </row>
    <row r="20662" spans="31:31" ht="15.75" x14ac:dyDescent="0.3">
      <c r="AE20662" s="71"/>
    </row>
    <row r="20663" spans="31:31" ht="15.75" x14ac:dyDescent="0.3">
      <c r="AE20663" s="71"/>
    </row>
    <row r="20664" spans="31:31" ht="15.75" x14ac:dyDescent="0.3">
      <c r="AE20664" s="71"/>
    </row>
    <row r="20665" spans="31:31" ht="15.75" x14ac:dyDescent="0.3">
      <c r="AE20665" s="71"/>
    </row>
    <row r="20666" spans="31:31" ht="15.75" x14ac:dyDescent="0.3">
      <c r="AE20666" s="71"/>
    </row>
    <row r="20667" spans="31:31" ht="15.75" x14ac:dyDescent="0.3">
      <c r="AE20667" s="71"/>
    </row>
    <row r="20668" spans="31:31" ht="15.75" x14ac:dyDescent="0.3">
      <c r="AE20668" s="71"/>
    </row>
    <row r="20669" spans="31:31" ht="15.75" x14ac:dyDescent="0.3">
      <c r="AE20669" s="71"/>
    </row>
    <row r="20670" spans="31:31" ht="15.75" x14ac:dyDescent="0.3">
      <c r="AE20670" s="71"/>
    </row>
    <row r="20671" spans="31:31" ht="15.75" x14ac:dyDescent="0.3">
      <c r="AE20671" s="71"/>
    </row>
    <row r="20672" spans="31:31" ht="15.75" x14ac:dyDescent="0.3">
      <c r="AE20672" s="71"/>
    </row>
    <row r="20673" spans="31:31" ht="15.75" x14ac:dyDescent="0.3">
      <c r="AE20673" s="71"/>
    </row>
    <row r="20674" spans="31:31" ht="15.75" x14ac:dyDescent="0.3">
      <c r="AE20674" s="71"/>
    </row>
    <row r="20675" spans="31:31" ht="15.75" x14ac:dyDescent="0.3">
      <c r="AE20675" s="71"/>
    </row>
    <row r="20676" spans="31:31" ht="15.75" x14ac:dyDescent="0.3">
      <c r="AE20676" s="71"/>
    </row>
    <row r="20677" spans="31:31" ht="15.75" x14ac:dyDescent="0.3">
      <c r="AE20677" s="71"/>
    </row>
    <row r="20678" spans="31:31" ht="15.75" x14ac:dyDescent="0.3">
      <c r="AE20678" s="71"/>
    </row>
    <row r="20679" spans="31:31" ht="15.75" x14ac:dyDescent="0.3">
      <c r="AE20679" s="71"/>
    </row>
    <row r="20680" spans="31:31" ht="15.75" x14ac:dyDescent="0.3">
      <c r="AE20680" s="71"/>
    </row>
    <row r="20681" spans="31:31" ht="15.75" x14ac:dyDescent="0.3">
      <c r="AE20681" s="71"/>
    </row>
    <row r="20682" spans="31:31" ht="15.75" x14ac:dyDescent="0.3">
      <c r="AE20682" s="71"/>
    </row>
    <row r="20683" spans="31:31" ht="15.75" x14ac:dyDescent="0.3">
      <c r="AE20683" s="71"/>
    </row>
    <row r="20684" spans="31:31" ht="15.75" x14ac:dyDescent="0.3">
      <c r="AE20684" s="71"/>
    </row>
    <row r="20685" spans="31:31" ht="15.75" x14ac:dyDescent="0.3">
      <c r="AE20685" s="71"/>
    </row>
    <row r="20686" spans="31:31" ht="15.75" x14ac:dyDescent="0.3">
      <c r="AE20686" s="71"/>
    </row>
    <row r="20687" spans="31:31" ht="15.75" x14ac:dyDescent="0.3">
      <c r="AE20687" s="71"/>
    </row>
    <row r="20688" spans="31:31" ht="15.75" x14ac:dyDescent="0.3">
      <c r="AE20688" s="71"/>
    </row>
    <row r="20689" spans="31:31" ht="15.75" x14ac:dyDescent="0.3">
      <c r="AE20689" s="71"/>
    </row>
    <row r="20690" spans="31:31" ht="15.75" x14ac:dyDescent="0.3">
      <c r="AE20690" s="71"/>
    </row>
    <row r="20691" spans="31:31" ht="15.75" x14ac:dyDescent="0.3">
      <c r="AE20691" s="71"/>
    </row>
    <row r="20692" spans="31:31" ht="15.75" x14ac:dyDescent="0.3">
      <c r="AE20692" s="71"/>
    </row>
    <row r="20693" spans="31:31" ht="15.75" x14ac:dyDescent="0.3">
      <c r="AE20693" s="71"/>
    </row>
    <row r="20694" spans="31:31" ht="15.75" x14ac:dyDescent="0.3">
      <c r="AE20694" s="71"/>
    </row>
    <row r="20695" spans="31:31" ht="15.75" x14ac:dyDescent="0.3">
      <c r="AE20695" s="71"/>
    </row>
    <row r="20696" spans="31:31" ht="15.75" x14ac:dyDescent="0.3">
      <c r="AE20696" s="71"/>
    </row>
    <row r="20697" spans="31:31" ht="15.75" x14ac:dyDescent="0.3">
      <c r="AE20697" s="71"/>
    </row>
    <row r="20698" spans="31:31" ht="15.75" x14ac:dyDescent="0.3">
      <c r="AE20698" s="71"/>
    </row>
    <row r="20699" spans="31:31" ht="15.75" x14ac:dyDescent="0.3">
      <c r="AE20699" s="71"/>
    </row>
    <row r="20700" spans="31:31" ht="15.75" x14ac:dyDescent="0.3">
      <c r="AE20700" s="71"/>
    </row>
    <row r="20701" spans="31:31" ht="15.75" x14ac:dyDescent="0.3">
      <c r="AE20701" s="71"/>
    </row>
    <row r="20702" spans="31:31" ht="15.75" x14ac:dyDescent="0.3">
      <c r="AE20702" s="71"/>
    </row>
    <row r="20703" spans="31:31" ht="15.75" x14ac:dyDescent="0.3">
      <c r="AE20703" s="71"/>
    </row>
    <row r="20704" spans="31:31" ht="15.75" x14ac:dyDescent="0.3">
      <c r="AE20704" s="71"/>
    </row>
    <row r="20705" spans="31:31" ht="15.75" x14ac:dyDescent="0.3">
      <c r="AE20705" s="71"/>
    </row>
    <row r="20706" spans="31:31" ht="15.75" x14ac:dyDescent="0.3">
      <c r="AE20706" s="71"/>
    </row>
    <row r="20707" spans="31:31" ht="15.75" x14ac:dyDescent="0.3">
      <c r="AE20707" s="71"/>
    </row>
    <row r="20708" spans="31:31" ht="15.75" x14ac:dyDescent="0.3">
      <c r="AE20708" s="71"/>
    </row>
    <row r="20709" spans="31:31" ht="15.75" x14ac:dyDescent="0.3">
      <c r="AE20709" s="71"/>
    </row>
    <row r="20710" spans="31:31" ht="15.75" x14ac:dyDescent="0.3">
      <c r="AE20710" s="71"/>
    </row>
    <row r="20711" spans="31:31" ht="15.75" x14ac:dyDescent="0.3">
      <c r="AE20711" s="71"/>
    </row>
    <row r="20712" spans="31:31" ht="15.75" x14ac:dyDescent="0.3">
      <c r="AE20712" s="71"/>
    </row>
    <row r="20713" spans="31:31" ht="15.75" x14ac:dyDescent="0.3">
      <c r="AE20713" s="71"/>
    </row>
    <row r="20714" spans="31:31" ht="15.75" x14ac:dyDescent="0.3">
      <c r="AE20714" s="71"/>
    </row>
    <row r="20715" spans="31:31" ht="15.75" x14ac:dyDescent="0.3">
      <c r="AE20715" s="71"/>
    </row>
    <row r="20716" spans="31:31" ht="15.75" x14ac:dyDescent="0.3">
      <c r="AE20716" s="71"/>
    </row>
    <row r="20717" spans="31:31" ht="15.75" x14ac:dyDescent="0.3">
      <c r="AE20717" s="71"/>
    </row>
    <row r="20718" spans="31:31" ht="15.75" x14ac:dyDescent="0.3">
      <c r="AE20718" s="71"/>
    </row>
    <row r="20719" spans="31:31" ht="15.75" x14ac:dyDescent="0.3">
      <c r="AE20719" s="71"/>
    </row>
    <row r="20720" spans="31:31" ht="15.75" x14ac:dyDescent="0.3">
      <c r="AE20720" s="71"/>
    </row>
    <row r="20721" spans="31:31" ht="15.75" x14ac:dyDescent="0.3">
      <c r="AE20721" s="71"/>
    </row>
    <row r="20722" spans="31:31" ht="15.75" x14ac:dyDescent="0.3">
      <c r="AE20722" s="71"/>
    </row>
    <row r="20723" spans="31:31" ht="15.75" x14ac:dyDescent="0.3">
      <c r="AE20723" s="71"/>
    </row>
    <row r="20724" spans="31:31" ht="15.75" x14ac:dyDescent="0.3">
      <c r="AE20724" s="71"/>
    </row>
    <row r="20725" spans="31:31" ht="15.75" x14ac:dyDescent="0.3">
      <c r="AE20725" s="71"/>
    </row>
    <row r="20726" spans="31:31" ht="15.75" x14ac:dyDescent="0.3">
      <c r="AE20726" s="71"/>
    </row>
    <row r="20727" spans="31:31" ht="15.75" x14ac:dyDescent="0.3">
      <c r="AE20727" s="71"/>
    </row>
    <row r="20728" spans="31:31" ht="15.75" x14ac:dyDescent="0.3">
      <c r="AE20728" s="71"/>
    </row>
    <row r="20729" spans="31:31" ht="15.75" x14ac:dyDescent="0.3">
      <c r="AE20729" s="71"/>
    </row>
    <row r="20730" spans="31:31" ht="15.75" x14ac:dyDescent="0.3">
      <c r="AE20730" s="71"/>
    </row>
    <row r="20731" spans="31:31" ht="15.75" x14ac:dyDescent="0.3">
      <c r="AE20731" s="71"/>
    </row>
    <row r="20732" spans="31:31" ht="15.75" x14ac:dyDescent="0.3">
      <c r="AE20732" s="71"/>
    </row>
    <row r="20733" spans="31:31" ht="15.75" x14ac:dyDescent="0.3">
      <c r="AE20733" s="71"/>
    </row>
    <row r="20734" spans="31:31" ht="15.75" x14ac:dyDescent="0.3">
      <c r="AE20734" s="71"/>
    </row>
    <row r="20735" spans="31:31" ht="15.75" x14ac:dyDescent="0.3">
      <c r="AE20735" s="71"/>
    </row>
    <row r="20736" spans="31:31" ht="15.75" x14ac:dyDescent="0.3">
      <c r="AE20736" s="71"/>
    </row>
    <row r="20737" spans="31:31" ht="15.75" x14ac:dyDescent="0.3">
      <c r="AE20737" s="71"/>
    </row>
    <row r="20738" spans="31:31" ht="15.75" x14ac:dyDescent="0.3">
      <c r="AE20738" s="71"/>
    </row>
    <row r="20739" spans="31:31" ht="15.75" x14ac:dyDescent="0.3">
      <c r="AE20739" s="71"/>
    </row>
    <row r="20740" spans="31:31" ht="15.75" x14ac:dyDescent="0.3">
      <c r="AE20740" s="71"/>
    </row>
    <row r="20741" spans="31:31" ht="15.75" x14ac:dyDescent="0.3">
      <c r="AE20741" s="71"/>
    </row>
    <row r="20742" spans="31:31" ht="15.75" x14ac:dyDescent="0.3">
      <c r="AE20742" s="71"/>
    </row>
    <row r="20743" spans="31:31" ht="15.75" x14ac:dyDescent="0.3">
      <c r="AE20743" s="71"/>
    </row>
    <row r="20744" spans="31:31" ht="15.75" x14ac:dyDescent="0.3">
      <c r="AE20744" s="71"/>
    </row>
    <row r="20745" spans="31:31" ht="15.75" x14ac:dyDescent="0.3">
      <c r="AE20745" s="71"/>
    </row>
    <row r="20746" spans="31:31" ht="15.75" x14ac:dyDescent="0.3">
      <c r="AE20746" s="71"/>
    </row>
    <row r="20747" spans="31:31" ht="15.75" x14ac:dyDescent="0.3">
      <c r="AE20747" s="71"/>
    </row>
    <row r="20748" spans="31:31" ht="15.75" x14ac:dyDescent="0.3">
      <c r="AE20748" s="71"/>
    </row>
    <row r="20749" spans="31:31" ht="15.75" x14ac:dyDescent="0.3">
      <c r="AE20749" s="71"/>
    </row>
    <row r="20750" spans="31:31" ht="15.75" x14ac:dyDescent="0.3">
      <c r="AE20750" s="71"/>
    </row>
    <row r="20751" spans="31:31" ht="15.75" x14ac:dyDescent="0.3">
      <c r="AE20751" s="71"/>
    </row>
    <row r="20752" spans="31:31" ht="15.75" x14ac:dyDescent="0.3">
      <c r="AE20752" s="71"/>
    </row>
    <row r="20753" spans="31:31" ht="15.75" x14ac:dyDescent="0.3">
      <c r="AE20753" s="71"/>
    </row>
    <row r="20754" spans="31:31" ht="15.75" x14ac:dyDescent="0.3">
      <c r="AE20754" s="71"/>
    </row>
    <row r="20755" spans="31:31" ht="15.75" x14ac:dyDescent="0.3">
      <c r="AE20755" s="71"/>
    </row>
    <row r="20756" spans="31:31" ht="15.75" x14ac:dyDescent="0.3">
      <c r="AE20756" s="71"/>
    </row>
    <row r="20757" spans="31:31" ht="15.75" x14ac:dyDescent="0.3">
      <c r="AE20757" s="71"/>
    </row>
    <row r="20758" spans="31:31" ht="15.75" x14ac:dyDescent="0.3">
      <c r="AE20758" s="71"/>
    </row>
    <row r="20759" spans="31:31" ht="15.75" x14ac:dyDescent="0.3">
      <c r="AE20759" s="71"/>
    </row>
    <row r="20760" spans="31:31" ht="15.75" x14ac:dyDescent="0.3">
      <c r="AE20760" s="71"/>
    </row>
    <row r="20761" spans="31:31" ht="15.75" x14ac:dyDescent="0.3">
      <c r="AE20761" s="71"/>
    </row>
    <row r="20762" spans="31:31" ht="15.75" x14ac:dyDescent="0.3">
      <c r="AE20762" s="71"/>
    </row>
    <row r="20763" spans="31:31" ht="15.75" x14ac:dyDescent="0.3">
      <c r="AE20763" s="71"/>
    </row>
    <row r="20764" spans="31:31" ht="15.75" x14ac:dyDescent="0.3">
      <c r="AE20764" s="71"/>
    </row>
    <row r="20765" spans="31:31" ht="15.75" x14ac:dyDescent="0.3">
      <c r="AE20765" s="71"/>
    </row>
    <row r="20766" spans="31:31" ht="15.75" x14ac:dyDescent="0.3">
      <c r="AE20766" s="71"/>
    </row>
    <row r="20767" spans="31:31" ht="15.75" x14ac:dyDescent="0.3">
      <c r="AE20767" s="71"/>
    </row>
    <row r="20768" spans="31:31" ht="15.75" x14ac:dyDescent="0.3">
      <c r="AE20768" s="71"/>
    </row>
    <row r="20769" spans="31:31" ht="15.75" x14ac:dyDescent="0.3">
      <c r="AE20769" s="71"/>
    </row>
    <row r="20770" spans="31:31" ht="15.75" x14ac:dyDescent="0.3">
      <c r="AE20770" s="71"/>
    </row>
    <row r="20771" spans="31:31" ht="15.75" x14ac:dyDescent="0.3">
      <c r="AE20771" s="71"/>
    </row>
    <row r="20772" spans="31:31" ht="15.75" x14ac:dyDescent="0.3">
      <c r="AE20772" s="71"/>
    </row>
    <row r="20773" spans="31:31" ht="15.75" x14ac:dyDescent="0.3">
      <c r="AE20773" s="71"/>
    </row>
    <row r="20774" spans="31:31" ht="15.75" x14ac:dyDescent="0.3">
      <c r="AE20774" s="71"/>
    </row>
    <row r="20775" spans="31:31" ht="15.75" x14ac:dyDescent="0.3">
      <c r="AE20775" s="71"/>
    </row>
    <row r="20776" spans="31:31" ht="15.75" x14ac:dyDescent="0.3">
      <c r="AE20776" s="71"/>
    </row>
    <row r="20777" spans="31:31" ht="15.75" x14ac:dyDescent="0.3">
      <c r="AE20777" s="71"/>
    </row>
    <row r="20778" spans="31:31" ht="15.75" x14ac:dyDescent="0.3">
      <c r="AE20778" s="71"/>
    </row>
    <row r="20779" spans="31:31" ht="15.75" x14ac:dyDescent="0.3">
      <c r="AE20779" s="71"/>
    </row>
    <row r="20780" spans="31:31" ht="15.75" x14ac:dyDescent="0.3">
      <c r="AE20780" s="71"/>
    </row>
    <row r="20781" spans="31:31" ht="15.75" x14ac:dyDescent="0.3">
      <c r="AE20781" s="71"/>
    </row>
    <row r="20782" spans="31:31" ht="15.75" x14ac:dyDescent="0.3">
      <c r="AE20782" s="71"/>
    </row>
    <row r="20783" spans="31:31" ht="15.75" x14ac:dyDescent="0.3">
      <c r="AE20783" s="71"/>
    </row>
    <row r="20784" spans="31:31" ht="15.75" x14ac:dyDescent="0.3">
      <c r="AE20784" s="71"/>
    </row>
    <row r="20785" spans="31:31" ht="15.75" x14ac:dyDescent="0.3">
      <c r="AE20785" s="71"/>
    </row>
    <row r="20786" spans="31:31" ht="15.75" x14ac:dyDescent="0.3">
      <c r="AE20786" s="71"/>
    </row>
    <row r="20787" spans="31:31" ht="15.75" x14ac:dyDescent="0.3">
      <c r="AE20787" s="71"/>
    </row>
    <row r="20788" spans="31:31" ht="15.75" x14ac:dyDescent="0.3">
      <c r="AE20788" s="71"/>
    </row>
    <row r="20789" spans="31:31" ht="15.75" x14ac:dyDescent="0.3">
      <c r="AE20789" s="71"/>
    </row>
    <row r="20790" spans="31:31" ht="15.75" x14ac:dyDescent="0.3">
      <c r="AE20790" s="71"/>
    </row>
    <row r="20791" spans="31:31" ht="15.75" x14ac:dyDescent="0.3">
      <c r="AE20791" s="71"/>
    </row>
    <row r="20792" spans="31:31" ht="15.75" x14ac:dyDescent="0.3">
      <c r="AE20792" s="71"/>
    </row>
    <row r="20793" spans="31:31" ht="15.75" x14ac:dyDescent="0.3">
      <c r="AE20793" s="71"/>
    </row>
    <row r="20794" spans="31:31" ht="15.75" x14ac:dyDescent="0.3">
      <c r="AE20794" s="71"/>
    </row>
    <row r="20795" spans="31:31" ht="15.75" x14ac:dyDescent="0.3">
      <c r="AE20795" s="71"/>
    </row>
    <row r="20796" spans="31:31" ht="15.75" x14ac:dyDescent="0.3">
      <c r="AE20796" s="71"/>
    </row>
    <row r="20797" spans="31:31" ht="15.75" x14ac:dyDescent="0.3">
      <c r="AE20797" s="71"/>
    </row>
    <row r="20798" spans="31:31" ht="15.75" x14ac:dyDescent="0.3">
      <c r="AE20798" s="71"/>
    </row>
    <row r="20799" spans="31:31" ht="15.75" x14ac:dyDescent="0.3">
      <c r="AE20799" s="71"/>
    </row>
    <row r="20800" spans="31:31" ht="15.75" x14ac:dyDescent="0.3">
      <c r="AE20800" s="71"/>
    </row>
    <row r="20801" spans="31:31" ht="15.75" x14ac:dyDescent="0.3">
      <c r="AE20801" s="71"/>
    </row>
    <row r="20802" spans="31:31" ht="15.75" x14ac:dyDescent="0.3">
      <c r="AE20802" s="71"/>
    </row>
    <row r="20803" spans="31:31" ht="15.75" x14ac:dyDescent="0.3">
      <c r="AE20803" s="71"/>
    </row>
    <row r="20804" spans="31:31" ht="15.75" x14ac:dyDescent="0.3">
      <c r="AE20804" s="71"/>
    </row>
    <row r="20805" spans="31:31" ht="15.75" x14ac:dyDescent="0.3">
      <c r="AE20805" s="71"/>
    </row>
    <row r="20806" spans="31:31" ht="15.75" x14ac:dyDescent="0.3">
      <c r="AE20806" s="71"/>
    </row>
    <row r="20807" spans="31:31" ht="15.75" x14ac:dyDescent="0.3">
      <c r="AE20807" s="71"/>
    </row>
    <row r="20808" spans="31:31" ht="15.75" x14ac:dyDescent="0.3">
      <c r="AE20808" s="71"/>
    </row>
    <row r="20809" spans="31:31" ht="15.75" x14ac:dyDescent="0.3">
      <c r="AE20809" s="71"/>
    </row>
    <row r="20810" spans="31:31" ht="15.75" x14ac:dyDescent="0.3">
      <c r="AE20810" s="71"/>
    </row>
    <row r="20811" spans="31:31" ht="15.75" x14ac:dyDescent="0.3">
      <c r="AE20811" s="71"/>
    </row>
    <row r="20812" spans="31:31" ht="15.75" x14ac:dyDescent="0.3">
      <c r="AE20812" s="71"/>
    </row>
    <row r="20813" spans="31:31" ht="15.75" x14ac:dyDescent="0.3">
      <c r="AE20813" s="71"/>
    </row>
    <row r="20814" spans="31:31" ht="15.75" x14ac:dyDescent="0.3">
      <c r="AE20814" s="71"/>
    </row>
    <row r="20815" spans="31:31" ht="15.75" x14ac:dyDescent="0.3">
      <c r="AE20815" s="71"/>
    </row>
    <row r="20816" spans="31:31" ht="15.75" x14ac:dyDescent="0.3">
      <c r="AE20816" s="71"/>
    </row>
    <row r="20817" spans="31:31" ht="15.75" x14ac:dyDescent="0.3">
      <c r="AE20817" s="71"/>
    </row>
    <row r="20818" spans="31:31" ht="15.75" x14ac:dyDescent="0.3">
      <c r="AE20818" s="71"/>
    </row>
    <row r="20819" spans="31:31" ht="15.75" x14ac:dyDescent="0.3">
      <c r="AE20819" s="71"/>
    </row>
    <row r="20820" spans="31:31" ht="15.75" x14ac:dyDescent="0.3">
      <c r="AE20820" s="71"/>
    </row>
    <row r="20821" spans="31:31" ht="15.75" x14ac:dyDescent="0.3">
      <c r="AE20821" s="71"/>
    </row>
    <row r="20822" spans="31:31" ht="15.75" x14ac:dyDescent="0.3">
      <c r="AE20822" s="71"/>
    </row>
    <row r="20823" spans="31:31" ht="15.75" x14ac:dyDescent="0.3">
      <c r="AE20823" s="71"/>
    </row>
    <row r="20824" spans="31:31" ht="15.75" x14ac:dyDescent="0.3">
      <c r="AE20824" s="71"/>
    </row>
    <row r="20825" spans="31:31" ht="15.75" x14ac:dyDescent="0.3">
      <c r="AE20825" s="71"/>
    </row>
    <row r="20826" spans="31:31" ht="15.75" x14ac:dyDescent="0.3">
      <c r="AE20826" s="71"/>
    </row>
    <row r="20827" spans="31:31" ht="15.75" x14ac:dyDescent="0.3">
      <c r="AE20827" s="71"/>
    </row>
    <row r="20828" spans="31:31" ht="15.75" x14ac:dyDescent="0.3">
      <c r="AE20828" s="71"/>
    </row>
    <row r="20829" spans="31:31" ht="15.75" x14ac:dyDescent="0.3">
      <c r="AE20829" s="71"/>
    </row>
    <row r="20830" spans="31:31" ht="15.75" x14ac:dyDescent="0.3">
      <c r="AE20830" s="71"/>
    </row>
    <row r="20831" spans="31:31" ht="15.75" x14ac:dyDescent="0.3">
      <c r="AE20831" s="71"/>
    </row>
    <row r="20832" spans="31:31" ht="15.75" x14ac:dyDescent="0.3">
      <c r="AE20832" s="71"/>
    </row>
    <row r="20833" spans="31:31" ht="15.75" x14ac:dyDescent="0.3">
      <c r="AE20833" s="71"/>
    </row>
    <row r="20834" spans="31:31" ht="15.75" x14ac:dyDescent="0.3">
      <c r="AE20834" s="71"/>
    </row>
    <row r="20835" spans="31:31" ht="15.75" x14ac:dyDescent="0.3">
      <c r="AE20835" s="71"/>
    </row>
    <row r="20836" spans="31:31" ht="15.75" x14ac:dyDescent="0.3">
      <c r="AE20836" s="71"/>
    </row>
    <row r="20837" spans="31:31" ht="15.75" x14ac:dyDescent="0.3">
      <c r="AE20837" s="71"/>
    </row>
    <row r="20838" spans="31:31" ht="15.75" x14ac:dyDescent="0.3">
      <c r="AE20838" s="71"/>
    </row>
    <row r="20839" spans="31:31" ht="15.75" x14ac:dyDescent="0.3">
      <c r="AE20839" s="71"/>
    </row>
    <row r="20840" spans="31:31" ht="15.75" x14ac:dyDescent="0.3">
      <c r="AE20840" s="71"/>
    </row>
    <row r="20841" spans="31:31" ht="15.75" x14ac:dyDescent="0.3">
      <c r="AE20841" s="71"/>
    </row>
    <row r="20842" spans="31:31" ht="15.75" x14ac:dyDescent="0.3">
      <c r="AE20842" s="71"/>
    </row>
    <row r="20843" spans="31:31" ht="15.75" x14ac:dyDescent="0.3">
      <c r="AE20843" s="71"/>
    </row>
    <row r="20844" spans="31:31" ht="15.75" x14ac:dyDescent="0.3">
      <c r="AE20844" s="71"/>
    </row>
    <row r="20845" spans="31:31" ht="15.75" x14ac:dyDescent="0.3">
      <c r="AE20845" s="71"/>
    </row>
    <row r="20846" spans="31:31" ht="15.75" x14ac:dyDescent="0.3">
      <c r="AE20846" s="71"/>
    </row>
    <row r="20847" spans="31:31" ht="15.75" x14ac:dyDescent="0.3">
      <c r="AE20847" s="71"/>
    </row>
    <row r="20848" spans="31:31" ht="15.75" x14ac:dyDescent="0.3">
      <c r="AE20848" s="71"/>
    </row>
    <row r="20849" spans="31:31" ht="15.75" x14ac:dyDescent="0.3">
      <c r="AE20849" s="71"/>
    </row>
    <row r="20850" spans="31:31" ht="15.75" x14ac:dyDescent="0.3">
      <c r="AE20850" s="71"/>
    </row>
    <row r="20851" spans="31:31" ht="15.75" x14ac:dyDescent="0.3">
      <c r="AE20851" s="71"/>
    </row>
    <row r="20852" spans="31:31" ht="15.75" x14ac:dyDescent="0.3">
      <c r="AE20852" s="71"/>
    </row>
    <row r="20853" spans="31:31" ht="15.75" x14ac:dyDescent="0.3">
      <c r="AE20853" s="71"/>
    </row>
    <row r="20854" spans="31:31" ht="15.75" x14ac:dyDescent="0.3">
      <c r="AE20854" s="71"/>
    </row>
    <row r="20855" spans="31:31" ht="15.75" x14ac:dyDescent="0.3">
      <c r="AE20855" s="71"/>
    </row>
    <row r="20856" spans="31:31" ht="15.75" x14ac:dyDescent="0.3">
      <c r="AE20856" s="71"/>
    </row>
    <row r="20857" spans="31:31" ht="15.75" x14ac:dyDescent="0.3">
      <c r="AE20857" s="71"/>
    </row>
    <row r="20858" spans="31:31" ht="15.75" x14ac:dyDescent="0.3">
      <c r="AE20858" s="71"/>
    </row>
    <row r="20859" spans="31:31" ht="15.75" x14ac:dyDescent="0.3">
      <c r="AE20859" s="71"/>
    </row>
    <row r="20860" spans="31:31" ht="15.75" x14ac:dyDescent="0.3">
      <c r="AE20860" s="71"/>
    </row>
    <row r="20861" spans="31:31" ht="15.75" x14ac:dyDescent="0.3">
      <c r="AE20861" s="71"/>
    </row>
    <row r="20862" spans="31:31" ht="15.75" x14ac:dyDescent="0.3">
      <c r="AE20862" s="71"/>
    </row>
    <row r="20863" spans="31:31" ht="15.75" x14ac:dyDescent="0.3">
      <c r="AE20863" s="71"/>
    </row>
    <row r="20864" spans="31:31" ht="15.75" x14ac:dyDescent="0.3">
      <c r="AE20864" s="71"/>
    </row>
    <row r="20865" spans="31:31" ht="15.75" x14ac:dyDescent="0.3">
      <c r="AE20865" s="71"/>
    </row>
    <row r="20866" spans="31:31" ht="15.75" x14ac:dyDescent="0.3">
      <c r="AE20866" s="71"/>
    </row>
    <row r="20867" spans="31:31" ht="15.75" x14ac:dyDescent="0.3">
      <c r="AE20867" s="71"/>
    </row>
    <row r="20868" spans="31:31" ht="15.75" x14ac:dyDescent="0.3">
      <c r="AE20868" s="71"/>
    </row>
    <row r="20869" spans="31:31" ht="15.75" x14ac:dyDescent="0.3">
      <c r="AE20869" s="71"/>
    </row>
    <row r="20870" spans="31:31" ht="15.75" x14ac:dyDescent="0.3">
      <c r="AE20870" s="71"/>
    </row>
    <row r="20871" spans="31:31" ht="15.75" x14ac:dyDescent="0.3">
      <c r="AE20871" s="71"/>
    </row>
    <row r="20872" spans="31:31" ht="15.75" x14ac:dyDescent="0.3">
      <c r="AE20872" s="71"/>
    </row>
    <row r="20873" spans="31:31" ht="15.75" x14ac:dyDescent="0.3">
      <c r="AE20873" s="71"/>
    </row>
    <row r="20874" spans="31:31" ht="15.75" x14ac:dyDescent="0.3">
      <c r="AE20874" s="71"/>
    </row>
    <row r="20875" spans="31:31" ht="15.75" x14ac:dyDescent="0.3">
      <c r="AE20875" s="71"/>
    </row>
    <row r="20876" spans="31:31" ht="15.75" x14ac:dyDescent="0.3">
      <c r="AE20876" s="71"/>
    </row>
    <row r="20877" spans="31:31" ht="15.75" x14ac:dyDescent="0.3">
      <c r="AE20877" s="71"/>
    </row>
    <row r="20878" spans="31:31" ht="15.75" x14ac:dyDescent="0.3">
      <c r="AE20878" s="71"/>
    </row>
    <row r="20879" spans="31:31" ht="15.75" x14ac:dyDescent="0.3">
      <c r="AE20879" s="71"/>
    </row>
    <row r="20880" spans="31:31" ht="15.75" x14ac:dyDescent="0.3">
      <c r="AE20880" s="71"/>
    </row>
    <row r="20881" spans="31:31" ht="15.75" x14ac:dyDescent="0.3">
      <c r="AE20881" s="71"/>
    </row>
    <row r="20882" spans="31:31" ht="15.75" x14ac:dyDescent="0.3">
      <c r="AE20882" s="71"/>
    </row>
    <row r="20883" spans="31:31" ht="15.75" x14ac:dyDescent="0.3">
      <c r="AE20883" s="71"/>
    </row>
    <row r="20884" spans="31:31" ht="15.75" x14ac:dyDescent="0.3">
      <c r="AE20884" s="71"/>
    </row>
    <row r="20885" spans="31:31" ht="15.75" x14ac:dyDescent="0.3">
      <c r="AE20885" s="71"/>
    </row>
    <row r="20886" spans="31:31" ht="15.75" x14ac:dyDescent="0.3">
      <c r="AE20886" s="71"/>
    </row>
    <row r="20887" spans="31:31" ht="15.75" x14ac:dyDescent="0.3">
      <c r="AE20887" s="71"/>
    </row>
    <row r="20888" spans="31:31" ht="15.75" x14ac:dyDescent="0.3">
      <c r="AE20888" s="71"/>
    </row>
    <row r="20889" spans="31:31" ht="15.75" x14ac:dyDescent="0.3">
      <c r="AE20889" s="71"/>
    </row>
    <row r="20890" spans="31:31" ht="15.75" x14ac:dyDescent="0.3">
      <c r="AE20890" s="71"/>
    </row>
    <row r="20891" spans="31:31" ht="15.75" x14ac:dyDescent="0.3">
      <c r="AE20891" s="71"/>
    </row>
    <row r="20892" spans="31:31" ht="15.75" x14ac:dyDescent="0.3">
      <c r="AE20892" s="71"/>
    </row>
    <row r="20893" spans="31:31" ht="15.75" x14ac:dyDescent="0.3">
      <c r="AE20893" s="71"/>
    </row>
    <row r="20894" spans="31:31" ht="15.75" x14ac:dyDescent="0.3">
      <c r="AE20894" s="71"/>
    </row>
    <row r="20895" spans="31:31" ht="15.75" x14ac:dyDescent="0.3">
      <c r="AE20895" s="71"/>
    </row>
    <row r="20896" spans="31:31" ht="15.75" x14ac:dyDescent="0.3">
      <c r="AE20896" s="71"/>
    </row>
    <row r="20897" spans="31:31" ht="15.75" x14ac:dyDescent="0.3">
      <c r="AE20897" s="71"/>
    </row>
    <row r="20898" spans="31:31" ht="15.75" x14ac:dyDescent="0.3">
      <c r="AE20898" s="71"/>
    </row>
    <row r="20899" spans="31:31" ht="15.75" x14ac:dyDescent="0.3">
      <c r="AE20899" s="71"/>
    </row>
    <row r="20900" spans="31:31" ht="15.75" x14ac:dyDescent="0.3">
      <c r="AE20900" s="71"/>
    </row>
    <row r="20901" spans="31:31" ht="15.75" x14ac:dyDescent="0.3">
      <c r="AE20901" s="71"/>
    </row>
    <row r="20902" spans="31:31" ht="15.75" x14ac:dyDescent="0.3">
      <c r="AE20902" s="71"/>
    </row>
    <row r="20903" spans="31:31" ht="15.75" x14ac:dyDescent="0.3">
      <c r="AE20903" s="71"/>
    </row>
    <row r="20904" spans="31:31" ht="15.75" x14ac:dyDescent="0.3">
      <c r="AE20904" s="71"/>
    </row>
    <row r="20905" spans="31:31" ht="15.75" x14ac:dyDescent="0.3">
      <c r="AE20905" s="71"/>
    </row>
    <row r="20906" spans="31:31" ht="15.75" x14ac:dyDescent="0.3">
      <c r="AE20906" s="71"/>
    </row>
    <row r="20907" spans="31:31" ht="15.75" x14ac:dyDescent="0.3">
      <c r="AE20907" s="71"/>
    </row>
    <row r="20908" spans="31:31" ht="15.75" x14ac:dyDescent="0.3">
      <c r="AE20908" s="71"/>
    </row>
    <row r="20909" spans="31:31" ht="15.75" x14ac:dyDescent="0.3">
      <c r="AE20909" s="71"/>
    </row>
    <row r="20910" spans="31:31" ht="15.75" x14ac:dyDescent="0.3">
      <c r="AE20910" s="71"/>
    </row>
    <row r="20911" spans="31:31" ht="15.75" x14ac:dyDescent="0.3">
      <c r="AE20911" s="71"/>
    </row>
    <row r="20912" spans="31:31" ht="15.75" x14ac:dyDescent="0.3">
      <c r="AE20912" s="71"/>
    </row>
    <row r="20913" spans="31:31" ht="15.75" x14ac:dyDescent="0.3">
      <c r="AE20913" s="71"/>
    </row>
    <row r="20914" spans="31:31" ht="15.75" x14ac:dyDescent="0.3">
      <c r="AE20914" s="71"/>
    </row>
    <row r="20915" spans="31:31" ht="15.75" x14ac:dyDescent="0.3">
      <c r="AE20915" s="71"/>
    </row>
    <row r="20916" spans="31:31" ht="15.75" x14ac:dyDescent="0.3">
      <c r="AE20916" s="71"/>
    </row>
    <row r="20917" spans="31:31" ht="15.75" x14ac:dyDescent="0.3">
      <c r="AE20917" s="71"/>
    </row>
    <row r="20918" spans="31:31" ht="15.75" x14ac:dyDescent="0.3">
      <c r="AE20918" s="71"/>
    </row>
    <row r="20919" spans="31:31" ht="15.75" x14ac:dyDescent="0.3">
      <c r="AE20919" s="71"/>
    </row>
    <row r="20920" spans="31:31" ht="15.75" x14ac:dyDescent="0.3">
      <c r="AE20920" s="71"/>
    </row>
    <row r="20921" spans="31:31" ht="15.75" x14ac:dyDescent="0.3">
      <c r="AE20921" s="71"/>
    </row>
    <row r="20922" spans="31:31" ht="15.75" x14ac:dyDescent="0.3">
      <c r="AE20922" s="71"/>
    </row>
    <row r="20923" spans="31:31" ht="15.75" x14ac:dyDescent="0.3">
      <c r="AE20923" s="71"/>
    </row>
    <row r="20924" spans="31:31" ht="15.75" x14ac:dyDescent="0.3">
      <c r="AE20924" s="71"/>
    </row>
    <row r="20925" spans="31:31" ht="15.75" x14ac:dyDescent="0.3">
      <c r="AE20925" s="71"/>
    </row>
    <row r="20926" spans="31:31" ht="15.75" x14ac:dyDescent="0.3">
      <c r="AE20926" s="71"/>
    </row>
    <row r="20927" spans="31:31" ht="15.75" x14ac:dyDescent="0.3">
      <c r="AE20927" s="71"/>
    </row>
    <row r="20928" spans="31:31" ht="15.75" x14ac:dyDescent="0.3">
      <c r="AE20928" s="71"/>
    </row>
    <row r="20929" spans="31:31" ht="15.75" x14ac:dyDescent="0.3">
      <c r="AE20929" s="71"/>
    </row>
    <row r="20930" spans="31:31" ht="15.75" x14ac:dyDescent="0.3">
      <c r="AE20930" s="71"/>
    </row>
    <row r="20931" spans="31:31" ht="15.75" x14ac:dyDescent="0.3">
      <c r="AE20931" s="71"/>
    </row>
    <row r="20932" spans="31:31" ht="15.75" x14ac:dyDescent="0.3">
      <c r="AE20932" s="71"/>
    </row>
    <row r="20933" spans="31:31" ht="15.75" x14ac:dyDescent="0.3">
      <c r="AE20933" s="71"/>
    </row>
    <row r="20934" spans="31:31" ht="15.75" x14ac:dyDescent="0.3">
      <c r="AE20934" s="71"/>
    </row>
    <row r="20935" spans="31:31" ht="15.75" x14ac:dyDescent="0.3">
      <c r="AE20935" s="71"/>
    </row>
    <row r="20936" spans="31:31" ht="15.75" x14ac:dyDescent="0.3">
      <c r="AE20936" s="71"/>
    </row>
    <row r="20937" spans="31:31" ht="15.75" x14ac:dyDescent="0.3">
      <c r="AE20937" s="71"/>
    </row>
    <row r="20938" spans="31:31" ht="15.75" x14ac:dyDescent="0.3">
      <c r="AE20938" s="71"/>
    </row>
    <row r="20939" spans="31:31" ht="15.75" x14ac:dyDescent="0.3">
      <c r="AE20939" s="71"/>
    </row>
    <row r="20940" spans="31:31" ht="15.75" x14ac:dyDescent="0.3">
      <c r="AE20940" s="71"/>
    </row>
    <row r="20941" spans="31:31" ht="15.75" x14ac:dyDescent="0.3">
      <c r="AE20941" s="71"/>
    </row>
    <row r="20942" spans="31:31" ht="15.75" x14ac:dyDescent="0.3">
      <c r="AE20942" s="71"/>
    </row>
    <row r="20943" spans="31:31" ht="15.75" x14ac:dyDescent="0.3">
      <c r="AE20943" s="71"/>
    </row>
    <row r="20944" spans="31:31" ht="15.75" x14ac:dyDescent="0.3">
      <c r="AE20944" s="71"/>
    </row>
    <row r="20945" spans="31:31" ht="15.75" x14ac:dyDescent="0.3">
      <c r="AE20945" s="71"/>
    </row>
    <row r="20946" spans="31:31" ht="15.75" x14ac:dyDescent="0.3">
      <c r="AE20946" s="71"/>
    </row>
    <row r="20947" spans="31:31" ht="15.75" x14ac:dyDescent="0.3">
      <c r="AE20947" s="71"/>
    </row>
    <row r="20948" spans="31:31" ht="15.75" x14ac:dyDescent="0.3">
      <c r="AE20948" s="71"/>
    </row>
    <row r="20949" spans="31:31" ht="15.75" x14ac:dyDescent="0.3">
      <c r="AE20949" s="71"/>
    </row>
    <row r="20950" spans="31:31" ht="15.75" x14ac:dyDescent="0.3">
      <c r="AE20950" s="71"/>
    </row>
    <row r="20951" spans="31:31" ht="15.75" x14ac:dyDescent="0.3">
      <c r="AE20951" s="71"/>
    </row>
    <row r="20952" spans="31:31" ht="15.75" x14ac:dyDescent="0.3">
      <c r="AE20952" s="71"/>
    </row>
    <row r="20953" spans="31:31" ht="15.75" x14ac:dyDescent="0.3">
      <c r="AE20953" s="71"/>
    </row>
    <row r="20954" spans="31:31" ht="15.75" x14ac:dyDescent="0.3">
      <c r="AE20954" s="71"/>
    </row>
    <row r="20955" spans="31:31" ht="15.75" x14ac:dyDescent="0.3">
      <c r="AE20955" s="71"/>
    </row>
    <row r="20956" spans="31:31" ht="15.75" x14ac:dyDescent="0.3">
      <c r="AE20956" s="71"/>
    </row>
    <row r="20957" spans="31:31" ht="15.75" x14ac:dyDescent="0.3">
      <c r="AE20957" s="71"/>
    </row>
    <row r="20958" spans="31:31" ht="15.75" x14ac:dyDescent="0.3">
      <c r="AE20958" s="71"/>
    </row>
    <row r="20959" spans="31:31" ht="15.75" x14ac:dyDescent="0.3">
      <c r="AE20959" s="71"/>
    </row>
    <row r="20960" spans="31:31" ht="15.75" x14ac:dyDescent="0.3">
      <c r="AE20960" s="71"/>
    </row>
    <row r="20961" spans="31:31" ht="15.75" x14ac:dyDescent="0.3">
      <c r="AE20961" s="71"/>
    </row>
    <row r="20962" spans="31:31" ht="15.75" x14ac:dyDescent="0.3">
      <c r="AE20962" s="71"/>
    </row>
    <row r="20963" spans="31:31" ht="15.75" x14ac:dyDescent="0.3">
      <c r="AE20963" s="71"/>
    </row>
    <row r="20964" spans="31:31" ht="15.75" x14ac:dyDescent="0.3">
      <c r="AE20964" s="71"/>
    </row>
    <row r="20965" spans="31:31" ht="15.75" x14ac:dyDescent="0.3">
      <c r="AE20965" s="71"/>
    </row>
    <row r="20966" spans="31:31" ht="15.75" x14ac:dyDescent="0.3">
      <c r="AE20966" s="71"/>
    </row>
    <row r="20967" spans="31:31" ht="15.75" x14ac:dyDescent="0.3">
      <c r="AE20967" s="71"/>
    </row>
    <row r="20968" spans="31:31" ht="15.75" x14ac:dyDescent="0.3">
      <c r="AE20968" s="71"/>
    </row>
    <row r="20969" spans="31:31" ht="15.75" x14ac:dyDescent="0.3">
      <c r="AE20969" s="71"/>
    </row>
    <row r="20970" spans="31:31" ht="15.75" x14ac:dyDescent="0.3">
      <c r="AE20970" s="71"/>
    </row>
    <row r="20971" spans="31:31" ht="15.75" x14ac:dyDescent="0.3">
      <c r="AE20971" s="71"/>
    </row>
    <row r="20972" spans="31:31" ht="15.75" x14ac:dyDescent="0.3">
      <c r="AE20972" s="71"/>
    </row>
    <row r="20973" spans="31:31" ht="15.75" x14ac:dyDescent="0.3">
      <c r="AE20973" s="71"/>
    </row>
    <row r="20974" spans="31:31" ht="15.75" x14ac:dyDescent="0.3">
      <c r="AE20974" s="71"/>
    </row>
    <row r="20975" spans="31:31" ht="15.75" x14ac:dyDescent="0.3">
      <c r="AE20975" s="71"/>
    </row>
    <row r="20976" spans="31:31" ht="15.75" x14ac:dyDescent="0.3">
      <c r="AE20976" s="71"/>
    </row>
    <row r="20977" spans="31:31" ht="15.75" x14ac:dyDescent="0.3">
      <c r="AE20977" s="71"/>
    </row>
    <row r="20978" spans="31:31" ht="15.75" x14ac:dyDescent="0.3">
      <c r="AE20978" s="71"/>
    </row>
    <row r="20979" spans="31:31" ht="15.75" x14ac:dyDescent="0.3">
      <c r="AE20979" s="71"/>
    </row>
    <row r="20980" spans="31:31" ht="15.75" x14ac:dyDescent="0.3">
      <c r="AE20980" s="71"/>
    </row>
    <row r="20981" spans="31:31" ht="15.75" x14ac:dyDescent="0.3">
      <c r="AE20981" s="71"/>
    </row>
    <row r="20982" spans="31:31" ht="15.75" x14ac:dyDescent="0.3">
      <c r="AE20982" s="71"/>
    </row>
    <row r="20983" spans="31:31" ht="15.75" x14ac:dyDescent="0.3">
      <c r="AE20983" s="71"/>
    </row>
    <row r="20984" spans="31:31" ht="15.75" x14ac:dyDescent="0.3">
      <c r="AE20984" s="71"/>
    </row>
    <row r="20985" spans="31:31" ht="15.75" x14ac:dyDescent="0.3">
      <c r="AE20985" s="71"/>
    </row>
    <row r="20986" spans="31:31" ht="15.75" x14ac:dyDescent="0.3">
      <c r="AE20986" s="71"/>
    </row>
    <row r="20987" spans="31:31" ht="15.75" x14ac:dyDescent="0.3">
      <c r="AE20987" s="71"/>
    </row>
    <row r="20988" spans="31:31" ht="15.75" x14ac:dyDescent="0.3">
      <c r="AE20988" s="71"/>
    </row>
    <row r="20989" spans="31:31" ht="15.75" x14ac:dyDescent="0.3">
      <c r="AE20989" s="71"/>
    </row>
    <row r="20990" spans="31:31" ht="15.75" x14ac:dyDescent="0.3">
      <c r="AE20990" s="71"/>
    </row>
    <row r="20991" spans="31:31" ht="15.75" x14ac:dyDescent="0.3">
      <c r="AE20991" s="71"/>
    </row>
    <row r="20992" spans="31:31" ht="15.75" x14ac:dyDescent="0.3">
      <c r="AE20992" s="71"/>
    </row>
    <row r="20993" spans="31:31" ht="15.75" x14ac:dyDescent="0.3">
      <c r="AE20993" s="71"/>
    </row>
    <row r="20994" spans="31:31" ht="15.75" x14ac:dyDescent="0.3">
      <c r="AE20994" s="71"/>
    </row>
    <row r="20995" spans="31:31" ht="15.75" x14ac:dyDescent="0.3">
      <c r="AE20995" s="71"/>
    </row>
    <row r="20996" spans="31:31" ht="15.75" x14ac:dyDescent="0.3">
      <c r="AE20996" s="71"/>
    </row>
    <row r="20997" spans="31:31" ht="15.75" x14ac:dyDescent="0.3">
      <c r="AE20997" s="71"/>
    </row>
    <row r="20998" spans="31:31" ht="15.75" x14ac:dyDescent="0.3">
      <c r="AE20998" s="71"/>
    </row>
    <row r="20999" spans="31:31" ht="15.75" x14ac:dyDescent="0.3">
      <c r="AE20999" s="71"/>
    </row>
    <row r="21000" spans="31:31" ht="15.75" x14ac:dyDescent="0.3">
      <c r="AE21000" s="71"/>
    </row>
    <row r="21001" spans="31:31" ht="15.75" x14ac:dyDescent="0.3">
      <c r="AE21001" s="71"/>
    </row>
    <row r="21002" spans="31:31" ht="15.75" x14ac:dyDescent="0.3">
      <c r="AE21002" s="71"/>
    </row>
    <row r="21003" spans="31:31" ht="15.75" x14ac:dyDescent="0.3">
      <c r="AE21003" s="71"/>
    </row>
    <row r="21004" spans="31:31" ht="15.75" x14ac:dyDescent="0.3">
      <c r="AE21004" s="71"/>
    </row>
    <row r="21005" spans="31:31" ht="15.75" x14ac:dyDescent="0.3">
      <c r="AE21005" s="71"/>
    </row>
    <row r="21006" spans="31:31" ht="15.75" x14ac:dyDescent="0.3">
      <c r="AE21006" s="71"/>
    </row>
    <row r="21007" spans="31:31" ht="15.75" x14ac:dyDescent="0.3">
      <c r="AE21007" s="71"/>
    </row>
    <row r="21008" spans="31:31" ht="15.75" x14ac:dyDescent="0.3">
      <c r="AE21008" s="71"/>
    </row>
    <row r="21009" spans="31:31" ht="15.75" x14ac:dyDescent="0.3">
      <c r="AE21009" s="71"/>
    </row>
    <row r="21010" spans="31:31" ht="15.75" x14ac:dyDescent="0.3">
      <c r="AE21010" s="71"/>
    </row>
    <row r="21011" spans="31:31" ht="15.75" x14ac:dyDescent="0.3">
      <c r="AE21011" s="71"/>
    </row>
    <row r="21012" spans="31:31" ht="15.75" x14ac:dyDescent="0.3">
      <c r="AE21012" s="71"/>
    </row>
    <row r="21013" spans="31:31" ht="15.75" x14ac:dyDescent="0.3">
      <c r="AE21013" s="71"/>
    </row>
    <row r="21014" spans="31:31" ht="15.75" x14ac:dyDescent="0.3">
      <c r="AE21014" s="71"/>
    </row>
    <row r="21015" spans="31:31" ht="15.75" x14ac:dyDescent="0.3">
      <c r="AE21015" s="71"/>
    </row>
    <row r="21016" spans="31:31" ht="15.75" x14ac:dyDescent="0.3">
      <c r="AE21016" s="71"/>
    </row>
    <row r="21017" spans="31:31" ht="15.75" x14ac:dyDescent="0.3">
      <c r="AE21017" s="71"/>
    </row>
    <row r="21018" spans="31:31" ht="15.75" x14ac:dyDescent="0.3">
      <c r="AE21018" s="71"/>
    </row>
    <row r="21019" spans="31:31" ht="15.75" x14ac:dyDescent="0.3">
      <c r="AE21019" s="71"/>
    </row>
    <row r="21020" spans="31:31" ht="15.75" x14ac:dyDescent="0.3">
      <c r="AE21020" s="71"/>
    </row>
    <row r="21021" spans="31:31" ht="15.75" x14ac:dyDescent="0.3">
      <c r="AE21021" s="71"/>
    </row>
    <row r="21022" spans="31:31" ht="15.75" x14ac:dyDescent="0.3">
      <c r="AE21022" s="71"/>
    </row>
    <row r="21023" spans="31:31" ht="15.75" x14ac:dyDescent="0.3">
      <c r="AE21023" s="71"/>
    </row>
    <row r="21024" spans="31:31" ht="15.75" x14ac:dyDescent="0.3">
      <c r="AE21024" s="71"/>
    </row>
    <row r="21025" spans="31:31" ht="15.75" x14ac:dyDescent="0.3">
      <c r="AE21025" s="71"/>
    </row>
    <row r="21026" spans="31:31" ht="15.75" x14ac:dyDescent="0.3">
      <c r="AE21026" s="71"/>
    </row>
    <row r="21027" spans="31:31" ht="15.75" x14ac:dyDescent="0.3">
      <c r="AE21027" s="71"/>
    </row>
    <row r="21028" spans="31:31" ht="15.75" x14ac:dyDescent="0.3">
      <c r="AE21028" s="71"/>
    </row>
    <row r="21029" spans="31:31" ht="15.75" x14ac:dyDescent="0.3">
      <c r="AE21029" s="71"/>
    </row>
    <row r="21030" spans="31:31" ht="15.75" x14ac:dyDescent="0.3">
      <c r="AE21030" s="71"/>
    </row>
    <row r="21031" spans="31:31" ht="15.75" x14ac:dyDescent="0.3">
      <c r="AE21031" s="71"/>
    </row>
    <row r="21032" spans="31:31" ht="15.75" x14ac:dyDescent="0.3">
      <c r="AE21032" s="71"/>
    </row>
    <row r="21033" spans="31:31" ht="15.75" x14ac:dyDescent="0.3">
      <c r="AE21033" s="71"/>
    </row>
    <row r="21034" spans="31:31" ht="15.75" x14ac:dyDescent="0.3">
      <c r="AE21034" s="71"/>
    </row>
    <row r="21035" spans="31:31" ht="15.75" x14ac:dyDescent="0.3">
      <c r="AE21035" s="71"/>
    </row>
    <row r="21036" spans="31:31" ht="15.75" x14ac:dyDescent="0.3">
      <c r="AE21036" s="71"/>
    </row>
    <row r="21037" spans="31:31" ht="15.75" x14ac:dyDescent="0.3">
      <c r="AE21037" s="71"/>
    </row>
    <row r="21038" spans="31:31" ht="15.75" x14ac:dyDescent="0.3">
      <c r="AE21038" s="71"/>
    </row>
    <row r="21039" spans="31:31" ht="15.75" x14ac:dyDescent="0.3">
      <c r="AE21039" s="71"/>
    </row>
    <row r="21040" spans="31:31" ht="15.75" x14ac:dyDescent="0.3">
      <c r="AE21040" s="71"/>
    </row>
    <row r="21041" spans="31:31" ht="15.75" x14ac:dyDescent="0.3">
      <c r="AE21041" s="71"/>
    </row>
    <row r="21042" spans="31:31" ht="15.75" x14ac:dyDescent="0.3">
      <c r="AE21042" s="71"/>
    </row>
    <row r="21043" spans="31:31" ht="15.75" x14ac:dyDescent="0.3">
      <c r="AE21043" s="71"/>
    </row>
    <row r="21044" spans="31:31" ht="15.75" x14ac:dyDescent="0.3">
      <c r="AE21044" s="71"/>
    </row>
    <row r="21045" spans="31:31" ht="15.75" x14ac:dyDescent="0.3">
      <c r="AE21045" s="71"/>
    </row>
    <row r="21046" spans="31:31" ht="15.75" x14ac:dyDescent="0.3">
      <c r="AE21046" s="71"/>
    </row>
    <row r="21047" spans="31:31" ht="15.75" x14ac:dyDescent="0.3">
      <c r="AE21047" s="71"/>
    </row>
    <row r="21048" spans="31:31" ht="15.75" x14ac:dyDescent="0.3">
      <c r="AE21048" s="71"/>
    </row>
    <row r="21049" spans="31:31" ht="15.75" x14ac:dyDescent="0.3">
      <c r="AE21049" s="71"/>
    </row>
    <row r="21050" spans="31:31" ht="15.75" x14ac:dyDescent="0.3">
      <c r="AE21050" s="71"/>
    </row>
    <row r="21051" spans="31:31" ht="15.75" x14ac:dyDescent="0.3">
      <c r="AE21051" s="71"/>
    </row>
    <row r="21052" spans="31:31" ht="15.75" x14ac:dyDescent="0.3">
      <c r="AE21052" s="71"/>
    </row>
    <row r="21053" spans="31:31" ht="15.75" x14ac:dyDescent="0.3">
      <c r="AE21053" s="71"/>
    </row>
    <row r="21054" spans="31:31" ht="15.75" x14ac:dyDescent="0.3">
      <c r="AE21054" s="71"/>
    </row>
    <row r="21055" spans="31:31" ht="15.75" x14ac:dyDescent="0.3">
      <c r="AE21055" s="71"/>
    </row>
    <row r="21056" spans="31:31" ht="15.75" x14ac:dyDescent="0.3">
      <c r="AE21056" s="71"/>
    </row>
    <row r="21057" spans="31:31" ht="15.75" x14ac:dyDescent="0.3">
      <c r="AE21057" s="71"/>
    </row>
    <row r="21058" spans="31:31" ht="15.75" x14ac:dyDescent="0.3">
      <c r="AE21058" s="71"/>
    </row>
    <row r="21059" spans="31:31" ht="15.75" x14ac:dyDescent="0.3">
      <c r="AE21059" s="71"/>
    </row>
    <row r="21060" spans="31:31" ht="15.75" x14ac:dyDescent="0.3">
      <c r="AE21060" s="71"/>
    </row>
    <row r="21061" spans="31:31" ht="15.75" x14ac:dyDescent="0.3">
      <c r="AE21061" s="71"/>
    </row>
    <row r="21062" spans="31:31" ht="15.75" x14ac:dyDescent="0.3">
      <c r="AE21062" s="71"/>
    </row>
    <row r="21063" spans="31:31" ht="15.75" x14ac:dyDescent="0.3">
      <c r="AE21063" s="71"/>
    </row>
    <row r="21064" spans="31:31" ht="15.75" x14ac:dyDescent="0.3">
      <c r="AE21064" s="71"/>
    </row>
    <row r="21065" spans="31:31" ht="15.75" x14ac:dyDescent="0.3">
      <c r="AE21065" s="71"/>
    </row>
    <row r="21066" spans="31:31" ht="15.75" x14ac:dyDescent="0.3">
      <c r="AE21066" s="71"/>
    </row>
    <row r="21067" spans="31:31" ht="15.75" x14ac:dyDescent="0.3">
      <c r="AE21067" s="71"/>
    </row>
    <row r="21068" spans="31:31" ht="15.75" x14ac:dyDescent="0.3">
      <c r="AE21068" s="71"/>
    </row>
    <row r="21069" spans="31:31" ht="15.75" x14ac:dyDescent="0.3">
      <c r="AE21069" s="71"/>
    </row>
    <row r="21070" spans="31:31" ht="15.75" x14ac:dyDescent="0.3">
      <c r="AE21070" s="71"/>
    </row>
    <row r="21071" spans="31:31" ht="15.75" x14ac:dyDescent="0.3">
      <c r="AE21071" s="71"/>
    </row>
    <row r="21072" spans="31:31" ht="15.75" x14ac:dyDescent="0.3">
      <c r="AE21072" s="71"/>
    </row>
    <row r="21073" spans="31:31" ht="15.75" x14ac:dyDescent="0.3">
      <c r="AE21073" s="71"/>
    </row>
    <row r="21074" spans="31:31" ht="15.75" x14ac:dyDescent="0.3">
      <c r="AE21074" s="71"/>
    </row>
    <row r="21075" spans="31:31" ht="15.75" x14ac:dyDescent="0.3">
      <c r="AE21075" s="71"/>
    </row>
    <row r="21076" spans="31:31" ht="15.75" x14ac:dyDescent="0.3">
      <c r="AE21076" s="71"/>
    </row>
    <row r="21077" spans="31:31" ht="15.75" x14ac:dyDescent="0.3">
      <c r="AE21077" s="71"/>
    </row>
    <row r="21078" spans="31:31" ht="15.75" x14ac:dyDescent="0.3">
      <c r="AE21078" s="71"/>
    </row>
    <row r="21079" spans="31:31" ht="15.75" x14ac:dyDescent="0.3">
      <c r="AE21079" s="71"/>
    </row>
    <row r="21080" spans="31:31" ht="15.75" x14ac:dyDescent="0.3">
      <c r="AE21080" s="71"/>
    </row>
    <row r="21081" spans="31:31" ht="15.75" x14ac:dyDescent="0.3">
      <c r="AE21081" s="71"/>
    </row>
    <row r="21082" spans="31:31" ht="15.75" x14ac:dyDescent="0.3">
      <c r="AE21082" s="71"/>
    </row>
    <row r="21083" spans="31:31" ht="15.75" x14ac:dyDescent="0.3">
      <c r="AE21083" s="71"/>
    </row>
    <row r="21084" spans="31:31" ht="15.75" x14ac:dyDescent="0.3">
      <c r="AE21084" s="71"/>
    </row>
    <row r="21085" spans="31:31" ht="15.75" x14ac:dyDescent="0.3">
      <c r="AE21085" s="71"/>
    </row>
    <row r="21086" spans="31:31" ht="15.75" x14ac:dyDescent="0.3">
      <c r="AE21086" s="71"/>
    </row>
    <row r="21087" spans="31:31" ht="15.75" x14ac:dyDescent="0.3">
      <c r="AE21087" s="71"/>
    </row>
    <row r="21088" spans="31:31" ht="15.75" x14ac:dyDescent="0.3">
      <c r="AE21088" s="71"/>
    </row>
    <row r="21089" spans="31:31" ht="15.75" x14ac:dyDescent="0.3">
      <c r="AE21089" s="71"/>
    </row>
    <row r="21090" spans="31:31" ht="15.75" x14ac:dyDescent="0.3">
      <c r="AE21090" s="71"/>
    </row>
    <row r="21091" spans="31:31" ht="15.75" x14ac:dyDescent="0.3">
      <c r="AE21091" s="71"/>
    </row>
    <row r="21092" spans="31:31" ht="15.75" x14ac:dyDescent="0.3">
      <c r="AE21092" s="71"/>
    </row>
    <row r="21093" spans="31:31" ht="15.75" x14ac:dyDescent="0.3">
      <c r="AE21093" s="71"/>
    </row>
    <row r="21094" spans="31:31" ht="15.75" x14ac:dyDescent="0.3">
      <c r="AE21094" s="71"/>
    </row>
    <row r="21095" spans="31:31" ht="15.75" x14ac:dyDescent="0.3">
      <c r="AE21095" s="71"/>
    </row>
    <row r="21096" spans="31:31" ht="15.75" x14ac:dyDescent="0.3">
      <c r="AE21096" s="71"/>
    </row>
    <row r="21097" spans="31:31" ht="15.75" x14ac:dyDescent="0.3">
      <c r="AE21097" s="71"/>
    </row>
    <row r="21098" spans="31:31" ht="15.75" x14ac:dyDescent="0.3">
      <c r="AE21098" s="71"/>
    </row>
    <row r="21099" spans="31:31" ht="15.75" x14ac:dyDescent="0.3">
      <c r="AE21099" s="71"/>
    </row>
    <row r="21100" spans="31:31" ht="15.75" x14ac:dyDescent="0.3">
      <c r="AE21100" s="71"/>
    </row>
    <row r="21101" spans="31:31" ht="15.75" x14ac:dyDescent="0.3">
      <c r="AE21101" s="71"/>
    </row>
    <row r="21102" spans="31:31" ht="15.75" x14ac:dyDescent="0.3">
      <c r="AE21102" s="71"/>
    </row>
    <row r="21103" spans="31:31" ht="15.75" x14ac:dyDescent="0.3">
      <c r="AE21103" s="71"/>
    </row>
    <row r="21104" spans="31:31" ht="15.75" x14ac:dyDescent="0.3">
      <c r="AE21104" s="71"/>
    </row>
    <row r="21105" spans="31:31" ht="15.75" x14ac:dyDescent="0.3">
      <c r="AE21105" s="71"/>
    </row>
    <row r="21106" spans="31:31" ht="15.75" x14ac:dyDescent="0.3">
      <c r="AE21106" s="71"/>
    </row>
    <row r="21107" spans="31:31" ht="15.75" x14ac:dyDescent="0.3">
      <c r="AE21107" s="71"/>
    </row>
    <row r="21108" spans="31:31" ht="15.75" x14ac:dyDescent="0.3">
      <c r="AE21108" s="71"/>
    </row>
    <row r="21109" spans="31:31" ht="15.75" x14ac:dyDescent="0.3">
      <c r="AE21109" s="71"/>
    </row>
    <row r="21110" spans="31:31" ht="15.75" x14ac:dyDescent="0.3">
      <c r="AE21110" s="71"/>
    </row>
    <row r="21111" spans="31:31" ht="15.75" x14ac:dyDescent="0.3">
      <c r="AE21111" s="71"/>
    </row>
    <row r="21112" spans="31:31" ht="15.75" x14ac:dyDescent="0.3">
      <c r="AE21112" s="71"/>
    </row>
    <row r="21113" spans="31:31" ht="15.75" x14ac:dyDescent="0.3">
      <c r="AE21113" s="71"/>
    </row>
    <row r="21114" spans="31:31" ht="15.75" x14ac:dyDescent="0.3">
      <c r="AE21114" s="71"/>
    </row>
    <row r="21115" spans="31:31" ht="15.75" x14ac:dyDescent="0.3">
      <c r="AE21115" s="71"/>
    </row>
    <row r="21116" spans="31:31" ht="15.75" x14ac:dyDescent="0.3">
      <c r="AE21116" s="71"/>
    </row>
    <row r="21117" spans="31:31" ht="15.75" x14ac:dyDescent="0.3">
      <c r="AE21117" s="71"/>
    </row>
    <row r="21118" spans="31:31" ht="15.75" x14ac:dyDescent="0.3">
      <c r="AE21118" s="71"/>
    </row>
    <row r="21119" spans="31:31" ht="15.75" x14ac:dyDescent="0.3">
      <c r="AE21119" s="71"/>
    </row>
    <row r="21120" spans="31:31" ht="15.75" x14ac:dyDescent="0.3">
      <c r="AE21120" s="71"/>
    </row>
    <row r="21121" spans="31:31" ht="15.75" x14ac:dyDescent="0.3">
      <c r="AE21121" s="71"/>
    </row>
    <row r="21122" spans="31:31" ht="15.75" x14ac:dyDescent="0.3">
      <c r="AE21122" s="71"/>
    </row>
    <row r="21123" spans="31:31" ht="15.75" x14ac:dyDescent="0.3">
      <c r="AE21123" s="71"/>
    </row>
    <row r="21124" spans="31:31" ht="15.75" x14ac:dyDescent="0.3">
      <c r="AE21124" s="71"/>
    </row>
    <row r="21125" spans="31:31" ht="15.75" x14ac:dyDescent="0.3">
      <c r="AE21125" s="71"/>
    </row>
    <row r="21126" spans="31:31" ht="15.75" x14ac:dyDescent="0.3">
      <c r="AE21126" s="71"/>
    </row>
    <row r="21127" spans="31:31" ht="15.75" x14ac:dyDescent="0.3">
      <c r="AE21127" s="71"/>
    </row>
    <row r="21128" spans="31:31" ht="15.75" x14ac:dyDescent="0.3">
      <c r="AE21128" s="71"/>
    </row>
    <row r="21129" spans="31:31" ht="15.75" x14ac:dyDescent="0.3">
      <c r="AE21129" s="71"/>
    </row>
    <row r="21130" spans="31:31" ht="15.75" x14ac:dyDescent="0.3">
      <c r="AE21130" s="71"/>
    </row>
    <row r="21131" spans="31:31" ht="15.75" x14ac:dyDescent="0.3">
      <c r="AE21131" s="71"/>
    </row>
    <row r="21132" spans="31:31" ht="15.75" x14ac:dyDescent="0.3">
      <c r="AE21132" s="71"/>
    </row>
    <row r="21133" spans="31:31" ht="15.75" x14ac:dyDescent="0.3">
      <c r="AE21133" s="71"/>
    </row>
    <row r="21134" spans="31:31" ht="15.75" x14ac:dyDescent="0.3">
      <c r="AE21134" s="71"/>
    </row>
    <row r="21135" spans="31:31" ht="15.75" x14ac:dyDescent="0.3">
      <c r="AE21135" s="71"/>
    </row>
    <row r="21136" spans="31:31" ht="15.75" x14ac:dyDescent="0.3">
      <c r="AE21136" s="71"/>
    </row>
    <row r="21137" spans="31:31" ht="15.75" x14ac:dyDescent="0.3">
      <c r="AE21137" s="71"/>
    </row>
    <row r="21138" spans="31:31" ht="15.75" x14ac:dyDescent="0.3">
      <c r="AE21138" s="71"/>
    </row>
    <row r="21139" spans="31:31" ht="15.75" x14ac:dyDescent="0.3">
      <c r="AE21139" s="71"/>
    </row>
    <row r="21140" spans="31:31" ht="15.75" x14ac:dyDescent="0.3">
      <c r="AE21140" s="71"/>
    </row>
    <row r="21141" spans="31:31" ht="15.75" x14ac:dyDescent="0.3">
      <c r="AE21141" s="71"/>
    </row>
    <row r="21142" spans="31:31" ht="15.75" x14ac:dyDescent="0.3">
      <c r="AE21142" s="71"/>
    </row>
    <row r="21143" spans="31:31" ht="15.75" x14ac:dyDescent="0.3">
      <c r="AE21143" s="71"/>
    </row>
    <row r="21144" spans="31:31" ht="15.75" x14ac:dyDescent="0.3">
      <c r="AE21144" s="71"/>
    </row>
    <row r="21145" spans="31:31" ht="15.75" x14ac:dyDescent="0.3">
      <c r="AE21145" s="71"/>
    </row>
    <row r="21146" spans="31:31" ht="15.75" x14ac:dyDescent="0.3">
      <c r="AE21146" s="71"/>
    </row>
    <row r="21147" spans="31:31" ht="15.75" x14ac:dyDescent="0.3">
      <c r="AE21147" s="71"/>
    </row>
    <row r="21148" spans="31:31" ht="15.75" x14ac:dyDescent="0.3">
      <c r="AE21148" s="71"/>
    </row>
    <row r="21149" spans="31:31" ht="15.75" x14ac:dyDescent="0.3">
      <c r="AE21149" s="71"/>
    </row>
    <row r="21150" spans="31:31" ht="15.75" x14ac:dyDescent="0.3">
      <c r="AE21150" s="71"/>
    </row>
    <row r="21151" spans="31:31" ht="15.75" x14ac:dyDescent="0.3">
      <c r="AE21151" s="71"/>
    </row>
    <row r="21152" spans="31:31" ht="15.75" x14ac:dyDescent="0.3">
      <c r="AE21152" s="71"/>
    </row>
    <row r="21153" spans="31:31" ht="15.75" x14ac:dyDescent="0.3">
      <c r="AE21153" s="71"/>
    </row>
    <row r="21154" spans="31:31" ht="15.75" x14ac:dyDescent="0.3">
      <c r="AE21154" s="71"/>
    </row>
    <row r="21155" spans="31:31" ht="15.75" x14ac:dyDescent="0.3">
      <c r="AE21155" s="71"/>
    </row>
    <row r="21156" spans="31:31" ht="15.75" x14ac:dyDescent="0.3">
      <c r="AE21156" s="71"/>
    </row>
    <row r="21157" spans="31:31" ht="15.75" x14ac:dyDescent="0.3">
      <c r="AE21157" s="71"/>
    </row>
    <row r="21158" spans="31:31" ht="15.75" x14ac:dyDescent="0.3">
      <c r="AE21158" s="71"/>
    </row>
    <row r="21159" spans="31:31" ht="15.75" x14ac:dyDescent="0.3">
      <c r="AE21159" s="71"/>
    </row>
    <row r="21160" spans="31:31" ht="15.75" x14ac:dyDescent="0.3">
      <c r="AE21160" s="71"/>
    </row>
    <row r="21161" spans="31:31" ht="15.75" x14ac:dyDescent="0.3">
      <c r="AE21161" s="71"/>
    </row>
    <row r="21162" spans="31:31" ht="15.75" x14ac:dyDescent="0.3">
      <c r="AE21162" s="71"/>
    </row>
    <row r="21163" spans="31:31" ht="15.75" x14ac:dyDescent="0.3">
      <c r="AE21163" s="71"/>
    </row>
    <row r="21164" spans="31:31" ht="15.75" x14ac:dyDescent="0.3">
      <c r="AE21164" s="71"/>
    </row>
    <row r="21165" spans="31:31" ht="15.75" x14ac:dyDescent="0.3">
      <c r="AE21165" s="71"/>
    </row>
    <row r="21166" spans="31:31" ht="15.75" x14ac:dyDescent="0.3">
      <c r="AE21166" s="71"/>
    </row>
    <row r="21167" spans="31:31" ht="15.75" x14ac:dyDescent="0.3">
      <c r="AE21167" s="71"/>
    </row>
    <row r="21168" spans="31:31" ht="15.75" x14ac:dyDescent="0.3">
      <c r="AE21168" s="71"/>
    </row>
    <row r="21169" spans="31:31" ht="15.75" x14ac:dyDescent="0.3">
      <c r="AE21169" s="71"/>
    </row>
    <row r="21170" spans="31:31" ht="15.75" x14ac:dyDescent="0.3">
      <c r="AE21170" s="71"/>
    </row>
    <row r="21171" spans="31:31" ht="15.75" x14ac:dyDescent="0.3">
      <c r="AE21171" s="71"/>
    </row>
    <row r="21172" spans="31:31" ht="15.75" x14ac:dyDescent="0.3">
      <c r="AE21172" s="71"/>
    </row>
    <row r="21173" spans="31:31" ht="15.75" x14ac:dyDescent="0.3">
      <c r="AE21173" s="71"/>
    </row>
    <row r="21174" spans="31:31" ht="15.75" x14ac:dyDescent="0.3">
      <c r="AE21174" s="71"/>
    </row>
    <row r="21175" spans="31:31" ht="15.75" x14ac:dyDescent="0.3">
      <c r="AE21175" s="71"/>
    </row>
    <row r="21176" spans="31:31" ht="15.75" x14ac:dyDescent="0.3">
      <c r="AE21176" s="71"/>
    </row>
    <row r="21177" spans="31:31" ht="15.75" x14ac:dyDescent="0.3">
      <c r="AE21177" s="71"/>
    </row>
    <row r="21178" spans="31:31" ht="15.75" x14ac:dyDescent="0.3">
      <c r="AE21178" s="71"/>
    </row>
    <row r="21179" spans="31:31" ht="15.75" x14ac:dyDescent="0.3">
      <c r="AE21179" s="71"/>
    </row>
    <row r="21180" spans="31:31" ht="15.75" x14ac:dyDescent="0.3">
      <c r="AE21180" s="71"/>
    </row>
    <row r="21181" spans="31:31" ht="15.75" x14ac:dyDescent="0.3">
      <c r="AE21181" s="71"/>
    </row>
    <row r="21182" spans="31:31" ht="15.75" x14ac:dyDescent="0.3">
      <c r="AE21182" s="71"/>
    </row>
    <row r="21183" spans="31:31" ht="15.75" x14ac:dyDescent="0.3">
      <c r="AE21183" s="71"/>
    </row>
    <row r="21184" spans="31:31" ht="15.75" x14ac:dyDescent="0.3">
      <c r="AE21184" s="71"/>
    </row>
    <row r="21185" spans="31:31" ht="15.75" x14ac:dyDescent="0.3">
      <c r="AE21185" s="71"/>
    </row>
    <row r="21186" spans="31:31" ht="15.75" x14ac:dyDescent="0.3">
      <c r="AE21186" s="71"/>
    </row>
    <row r="21187" spans="31:31" ht="15.75" x14ac:dyDescent="0.3">
      <c r="AE21187" s="71"/>
    </row>
    <row r="21188" spans="31:31" ht="15.75" x14ac:dyDescent="0.3">
      <c r="AE21188" s="71"/>
    </row>
    <row r="21189" spans="31:31" ht="15.75" x14ac:dyDescent="0.3">
      <c r="AE21189" s="71"/>
    </row>
    <row r="21190" spans="31:31" ht="15.75" x14ac:dyDescent="0.3">
      <c r="AE21190" s="71"/>
    </row>
    <row r="21191" spans="31:31" ht="15.75" x14ac:dyDescent="0.3">
      <c r="AE21191" s="71"/>
    </row>
    <row r="21192" spans="31:31" ht="15.75" x14ac:dyDescent="0.3">
      <c r="AE21192" s="71"/>
    </row>
    <row r="21193" spans="31:31" ht="15.75" x14ac:dyDescent="0.3">
      <c r="AE21193" s="71"/>
    </row>
    <row r="21194" spans="31:31" ht="15.75" x14ac:dyDescent="0.3">
      <c r="AE21194" s="71"/>
    </row>
    <row r="21195" spans="31:31" ht="15.75" x14ac:dyDescent="0.3">
      <c r="AE21195" s="71"/>
    </row>
    <row r="21196" spans="31:31" ht="15.75" x14ac:dyDescent="0.3">
      <c r="AE21196" s="71"/>
    </row>
    <row r="21197" spans="31:31" ht="15.75" x14ac:dyDescent="0.3">
      <c r="AE21197" s="71"/>
    </row>
    <row r="21198" spans="31:31" ht="15.75" x14ac:dyDescent="0.3">
      <c r="AE21198" s="71"/>
    </row>
    <row r="21199" spans="31:31" ht="15.75" x14ac:dyDescent="0.3">
      <c r="AE21199" s="71"/>
    </row>
    <row r="21200" spans="31:31" ht="15.75" x14ac:dyDescent="0.3">
      <c r="AE21200" s="71"/>
    </row>
    <row r="21201" spans="31:31" ht="15.75" x14ac:dyDescent="0.3">
      <c r="AE21201" s="71"/>
    </row>
    <row r="21202" spans="31:31" ht="15.75" x14ac:dyDescent="0.3">
      <c r="AE21202" s="71"/>
    </row>
    <row r="21203" spans="31:31" ht="15.75" x14ac:dyDescent="0.3">
      <c r="AE21203" s="71"/>
    </row>
    <row r="21204" spans="31:31" ht="15.75" x14ac:dyDescent="0.3">
      <c r="AE21204" s="71"/>
    </row>
    <row r="21205" spans="31:31" ht="15.75" x14ac:dyDescent="0.3">
      <c r="AE21205" s="71"/>
    </row>
    <row r="21206" spans="31:31" ht="15.75" x14ac:dyDescent="0.3">
      <c r="AE21206" s="71"/>
    </row>
    <row r="21207" spans="31:31" ht="15.75" x14ac:dyDescent="0.3">
      <c r="AE21207" s="71"/>
    </row>
    <row r="21208" spans="31:31" ht="15.75" x14ac:dyDescent="0.3">
      <c r="AE21208" s="71"/>
    </row>
    <row r="21209" spans="31:31" ht="15.75" x14ac:dyDescent="0.3">
      <c r="AE21209" s="71"/>
    </row>
    <row r="21210" spans="31:31" ht="15.75" x14ac:dyDescent="0.3">
      <c r="AE21210" s="71"/>
    </row>
    <row r="21211" spans="31:31" ht="15.75" x14ac:dyDescent="0.3">
      <c r="AE21211" s="71"/>
    </row>
    <row r="21212" spans="31:31" ht="15.75" x14ac:dyDescent="0.3">
      <c r="AE21212" s="71"/>
    </row>
    <row r="21213" spans="31:31" ht="15.75" x14ac:dyDescent="0.3">
      <c r="AE21213" s="71"/>
    </row>
    <row r="21214" spans="31:31" ht="15.75" x14ac:dyDescent="0.3">
      <c r="AE21214" s="71"/>
    </row>
    <row r="21215" spans="31:31" ht="15.75" x14ac:dyDescent="0.3">
      <c r="AE21215" s="71"/>
    </row>
    <row r="21216" spans="31:31" ht="15.75" x14ac:dyDescent="0.3">
      <c r="AE21216" s="71"/>
    </row>
    <row r="21217" spans="31:31" ht="15.75" x14ac:dyDescent="0.3">
      <c r="AE21217" s="71"/>
    </row>
    <row r="21218" spans="31:31" ht="15.75" x14ac:dyDescent="0.3">
      <c r="AE21218" s="71"/>
    </row>
    <row r="21219" spans="31:31" ht="15.75" x14ac:dyDescent="0.3">
      <c r="AE21219" s="71"/>
    </row>
    <row r="21220" spans="31:31" ht="15.75" x14ac:dyDescent="0.3">
      <c r="AE21220" s="71"/>
    </row>
    <row r="21221" spans="31:31" ht="15.75" x14ac:dyDescent="0.3">
      <c r="AE21221" s="71"/>
    </row>
    <row r="21222" spans="31:31" ht="15.75" x14ac:dyDescent="0.3">
      <c r="AE21222" s="71"/>
    </row>
    <row r="21223" spans="31:31" ht="15.75" x14ac:dyDescent="0.3">
      <c r="AE21223" s="71"/>
    </row>
    <row r="21224" spans="31:31" ht="15.75" x14ac:dyDescent="0.3">
      <c r="AE21224" s="71"/>
    </row>
    <row r="21225" spans="31:31" ht="15.75" x14ac:dyDescent="0.3">
      <c r="AE21225" s="71"/>
    </row>
    <row r="21226" spans="31:31" ht="15.75" x14ac:dyDescent="0.3">
      <c r="AE21226" s="71"/>
    </row>
    <row r="21227" spans="31:31" ht="15.75" x14ac:dyDescent="0.3">
      <c r="AE21227" s="71"/>
    </row>
    <row r="21228" spans="31:31" ht="15.75" x14ac:dyDescent="0.3">
      <c r="AE21228" s="71"/>
    </row>
    <row r="21229" spans="31:31" ht="15.75" x14ac:dyDescent="0.3">
      <c r="AE21229" s="71"/>
    </row>
    <row r="21230" spans="31:31" ht="15.75" x14ac:dyDescent="0.3">
      <c r="AE21230" s="71"/>
    </row>
    <row r="21231" spans="31:31" ht="15.75" x14ac:dyDescent="0.3">
      <c r="AE21231" s="71"/>
    </row>
    <row r="21232" spans="31:31" ht="15.75" x14ac:dyDescent="0.3">
      <c r="AE21232" s="71"/>
    </row>
    <row r="21233" spans="31:31" ht="15.75" x14ac:dyDescent="0.3">
      <c r="AE21233" s="71"/>
    </row>
    <row r="21234" spans="31:31" ht="15.75" x14ac:dyDescent="0.3">
      <c r="AE21234" s="71"/>
    </row>
    <row r="21235" spans="31:31" ht="15.75" x14ac:dyDescent="0.3">
      <c r="AE21235" s="71"/>
    </row>
    <row r="21236" spans="31:31" ht="15.75" x14ac:dyDescent="0.3">
      <c r="AE21236" s="71"/>
    </row>
    <row r="21237" spans="31:31" ht="15.75" x14ac:dyDescent="0.3">
      <c r="AE21237" s="71"/>
    </row>
    <row r="21238" spans="31:31" ht="15.75" x14ac:dyDescent="0.3">
      <c r="AE21238" s="71"/>
    </row>
    <row r="21239" spans="31:31" ht="15.75" x14ac:dyDescent="0.3">
      <c r="AE21239" s="71"/>
    </row>
    <row r="21240" spans="31:31" ht="15.75" x14ac:dyDescent="0.3">
      <c r="AE21240" s="71"/>
    </row>
    <row r="21241" spans="31:31" ht="15.75" x14ac:dyDescent="0.3">
      <c r="AE21241" s="71"/>
    </row>
    <row r="21242" spans="31:31" ht="15.75" x14ac:dyDescent="0.3">
      <c r="AE21242" s="71"/>
    </row>
    <row r="21243" spans="31:31" ht="15.75" x14ac:dyDescent="0.3">
      <c r="AE21243" s="71"/>
    </row>
    <row r="21244" spans="31:31" ht="15.75" x14ac:dyDescent="0.3">
      <c r="AE21244" s="71"/>
    </row>
    <row r="21245" spans="31:31" ht="15.75" x14ac:dyDescent="0.3">
      <c r="AE21245" s="71"/>
    </row>
    <row r="21246" spans="31:31" ht="15.75" x14ac:dyDescent="0.3">
      <c r="AE21246" s="71"/>
    </row>
    <row r="21247" spans="31:31" ht="15.75" x14ac:dyDescent="0.3">
      <c r="AE21247" s="71"/>
    </row>
    <row r="21248" spans="31:31" ht="15.75" x14ac:dyDescent="0.3">
      <c r="AE21248" s="71"/>
    </row>
    <row r="21249" spans="31:31" ht="15.75" x14ac:dyDescent="0.3">
      <c r="AE21249" s="71"/>
    </row>
    <row r="21250" spans="31:31" ht="15.75" x14ac:dyDescent="0.3">
      <c r="AE21250" s="71"/>
    </row>
    <row r="21251" spans="31:31" ht="15.75" x14ac:dyDescent="0.3">
      <c r="AE21251" s="71"/>
    </row>
    <row r="21252" spans="31:31" ht="15.75" x14ac:dyDescent="0.3">
      <c r="AE21252" s="71"/>
    </row>
    <row r="21253" spans="31:31" ht="15.75" x14ac:dyDescent="0.3">
      <c r="AE21253" s="71"/>
    </row>
    <row r="21254" spans="31:31" ht="15.75" x14ac:dyDescent="0.3">
      <c r="AE21254" s="71"/>
    </row>
    <row r="21255" spans="31:31" ht="15.75" x14ac:dyDescent="0.3">
      <c r="AE21255" s="71"/>
    </row>
    <row r="21256" spans="31:31" ht="15.75" x14ac:dyDescent="0.3">
      <c r="AE21256" s="71"/>
    </row>
    <row r="21257" spans="31:31" ht="15.75" x14ac:dyDescent="0.3">
      <c r="AE21257" s="71"/>
    </row>
    <row r="21258" spans="31:31" ht="15.75" x14ac:dyDescent="0.3">
      <c r="AE21258" s="71"/>
    </row>
    <row r="21259" spans="31:31" ht="15.75" x14ac:dyDescent="0.3">
      <c r="AE21259" s="71"/>
    </row>
    <row r="21260" spans="31:31" ht="15.75" x14ac:dyDescent="0.3">
      <c r="AE21260" s="71"/>
    </row>
    <row r="21261" spans="31:31" ht="15.75" x14ac:dyDescent="0.3">
      <c r="AE21261" s="71"/>
    </row>
    <row r="21262" spans="31:31" ht="15.75" x14ac:dyDescent="0.3">
      <c r="AE21262" s="71"/>
    </row>
    <row r="21263" spans="31:31" ht="15.75" x14ac:dyDescent="0.3">
      <c r="AE21263" s="71"/>
    </row>
    <row r="21264" spans="31:31" ht="15.75" x14ac:dyDescent="0.3">
      <c r="AE21264" s="71"/>
    </row>
    <row r="21265" spans="31:31" ht="15.75" x14ac:dyDescent="0.3">
      <c r="AE21265" s="71"/>
    </row>
    <row r="21266" spans="31:31" ht="15.75" x14ac:dyDescent="0.3">
      <c r="AE21266" s="71"/>
    </row>
    <row r="21267" spans="31:31" ht="15.75" x14ac:dyDescent="0.3">
      <c r="AE21267" s="71"/>
    </row>
    <row r="21268" spans="31:31" ht="15.75" x14ac:dyDescent="0.3">
      <c r="AE21268" s="71"/>
    </row>
    <row r="21269" spans="31:31" ht="15.75" x14ac:dyDescent="0.3">
      <c r="AE21269" s="71"/>
    </row>
    <row r="21270" spans="31:31" ht="15.75" x14ac:dyDescent="0.3">
      <c r="AE21270" s="71"/>
    </row>
    <row r="21271" spans="31:31" ht="15.75" x14ac:dyDescent="0.3">
      <c r="AE21271" s="71"/>
    </row>
    <row r="21272" spans="31:31" ht="15.75" x14ac:dyDescent="0.3">
      <c r="AE21272" s="71"/>
    </row>
    <row r="21273" spans="31:31" ht="15.75" x14ac:dyDescent="0.3">
      <c r="AE21273" s="71"/>
    </row>
    <row r="21274" spans="31:31" ht="15.75" x14ac:dyDescent="0.3">
      <c r="AE21274" s="71"/>
    </row>
    <row r="21275" spans="31:31" ht="15.75" x14ac:dyDescent="0.3">
      <c r="AE21275" s="71"/>
    </row>
    <row r="21276" spans="31:31" ht="15.75" x14ac:dyDescent="0.3">
      <c r="AE21276" s="71"/>
    </row>
    <row r="21277" spans="31:31" ht="15.75" x14ac:dyDescent="0.3">
      <c r="AE21277" s="71"/>
    </row>
    <row r="21278" spans="31:31" ht="15.75" x14ac:dyDescent="0.3">
      <c r="AE21278" s="71"/>
    </row>
    <row r="21279" spans="31:31" ht="15.75" x14ac:dyDescent="0.3">
      <c r="AE21279" s="71"/>
    </row>
    <row r="21280" spans="31:31" ht="15.75" x14ac:dyDescent="0.3">
      <c r="AE21280" s="71"/>
    </row>
    <row r="21281" spans="31:31" ht="15.75" x14ac:dyDescent="0.3">
      <c r="AE21281" s="71"/>
    </row>
    <row r="21282" spans="31:31" ht="15.75" x14ac:dyDescent="0.3">
      <c r="AE21282" s="71"/>
    </row>
    <row r="21283" spans="31:31" ht="15.75" x14ac:dyDescent="0.3">
      <c r="AE21283" s="71"/>
    </row>
    <row r="21284" spans="31:31" ht="15.75" x14ac:dyDescent="0.3">
      <c r="AE21284" s="71"/>
    </row>
    <row r="21285" spans="31:31" ht="15.75" x14ac:dyDescent="0.3">
      <c r="AE21285" s="71"/>
    </row>
    <row r="21286" spans="31:31" ht="15.75" x14ac:dyDescent="0.3">
      <c r="AE21286" s="71"/>
    </row>
    <row r="21287" spans="31:31" ht="15.75" x14ac:dyDescent="0.3">
      <c r="AE21287" s="71"/>
    </row>
    <row r="21288" spans="31:31" ht="15.75" x14ac:dyDescent="0.3">
      <c r="AE21288" s="71"/>
    </row>
    <row r="21289" spans="31:31" ht="15.75" x14ac:dyDescent="0.3">
      <c r="AE21289" s="71"/>
    </row>
    <row r="21290" spans="31:31" ht="15.75" x14ac:dyDescent="0.3">
      <c r="AE21290" s="71"/>
    </row>
    <row r="21291" spans="31:31" ht="15.75" x14ac:dyDescent="0.3">
      <c r="AE21291" s="71"/>
    </row>
    <row r="21292" spans="31:31" ht="15.75" x14ac:dyDescent="0.3">
      <c r="AE21292" s="71"/>
    </row>
    <row r="21293" spans="31:31" ht="15.75" x14ac:dyDescent="0.3">
      <c r="AE21293" s="71"/>
    </row>
    <row r="21294" spans="31:31" ht="15.75" x14ac:dyDescent="0.3">
      <c r="AE21294" s="71"/>
    </row>
    <row r="21295" spans="31:31" ht="15.75" x14ac:dyDescent="0.3">
      <c r="AE21295" s="71"/>
    </row>
    <row r="21296" spans="31:31" ht="15.75" x14ac:dyDescent="0.3">
      <c r="AE21296" s="71"/>
    </row>
    <row r="21297" spans="31:31" ht="15.75" x14ac:dyDescent="0.3">
      <c r="AE21297" s="71"/>
    </row>
    <row r="21298" spans="31:31" ht="15.75" x14ac:dyDescent="0.3">
      <c r="AE21298" s="71"/>
    </row>
    <row r="21299" spans="31:31" ht="15.75" x14ac:dyDescent="0.3">
      <c r="AE21299" s="71"/>
    </row>
    <row r="21300" spans="31:31" ht="15.75" x14ac:dyDescent="0.3">
      <c r="AE21300" s="71"/>
    </row>
    <row r="21301" spans="31:31" ht="15.75" x14ac:dyDescent="0.3">
      <c r="AE21301" s="71"/>
    </row>
    <row r="21302" spans="31:31" ht="15.75" x14ac:dyDescent="0.3">
      <c r="AE21302" s="71"/>
    </row>
    <row r="21303" spans="31:31" ht="15.75" x14ac:dyDescent="0.3">
      <c r="AE21303" s="71"/>
    </row>
    <row r="21304" spans="31:31" ht="15.75" x14ac:dyDescent="0.3">
      <c r="AE21304" s="71"/>
    </row>
    <row r="21305" spans="31:31" ht="15.75" x14ac:dyDescent="0.3">
      <c r="AE21305" s="71"/>
    </row>
    <row r="21306" spans="31:31" ht="15.75" x14ac:dyDescent="0.3">
      <c r="AE21306" s="71"/>
    </row>
    <row r="21307" spans="31:31" ht="15.75" x14ac:dyDescent="0.3">
      <c r="AE21307" s="71"/>
    </row>
    <row r="21308" spans="31:31" ht="15.75" x14ac:dyDescent="0.3">
      <c r="AE21308" s="71"/>
    </row>
    <row r="21309" spans="31:31" ht="15.75" x14ac:dyDescent="0.3">
      <c r="AE21309" s="71"/>
    </row>
    <row r="21310" spans="31:31" ht="15.75" x14ac:dyDescent="0.3">
      <c r="AE21310" s="71"/>
    </row>
    <row r="21311" spans="31:31" ht="15.75" x14ac:dyDescent="0.3">
      <c r="AE21311" s="71"/>
    </row>
    <row r="21312" spans="31:31" ht="15.75" x14ac:dyDescent="0.3">
      <c r="AE21312" s="71"/>
    </row>
    <row r="21313" spans="31:31" ht="15.75" x14ac:dyDescent="0.3">
      <c r="AE21313" s="71"/>
    </row>
    <row r="21314" spans="31:31" ht="15.75" x14ac:dyDescent="0.3">
      <c r="AE21314" s="71"/>
    </row>
    <row r="21315" spans="31:31" ht="15.75" x14ac:dyDescent="0.3">
      <c r="AE21315" s="71"/>
    </row>
    <row r="21316" spans="31:31" ht="15.75" x14ac:dyDescent="0.3">
      <c r="AE21316" s="71"/>
    </row>
    <row r="21317" spans="31:31" ht="15.75" x14ac:dyDescent="0.3">
      <c r="AE21317" s="71"/>
    </row>
    <row r="21318" spans="31:31" ht="15.75" x14ac:dyDescent="0.3">
      <c r="AE21318" s="71"/>
    </row>
    <row r="21319" spans="31:31" ht="15.75" x14ac:dyDescent="0.3">
      <c r="AE21319" s="71"/>
    </row>
    <row r="21320" spans="31:31" ht="15.75" x14ac:dyDescent="0.3">
      <c r="AE21320" s="71"/>
    </row>
    <row r="21321" spans="31:31" ht="15.75" x14ac:dyDescent="0.3">
      <c r="AE21321" s="71"/>
    </row>
    <row r="21322" spans="31:31" ht="15.75" x14ac:dyDescent="0.3">
      <c r="AE21322" s="71"/>
    </row>
    <row r="21323" spans="31:31" ht="15.75" x14ac:dyDescent="0.3">
      <c r="AE21323" s="71"/>
    </row>
    <row r="21324" spans="31:31" ht="15.75" x14ac:dyDescent="0.3">
      <c r="AE21324" s="71"/>
    </row>
    <row r="21325" spans="31:31" ht="15.75" x14ac:dyDescent="0.3">
      <c r="AE21325" s="71"/>
    </row>
    <row r="21326" spans="31:31" ht="15.75" x14ac:dyDescent="0.3">
      <c r="AE21326" s="71"/>
    </row>
    <row r="21327" spans="31:31" ht="15.75" x14ac:dyDescent="0.3">
      <c r="AE21327" s="71"/>
    </row>
    <row r="21328" spans="31:31" ht="15.75" x14ac:dyDescent="0.3">
      <c r="AE21328" s="71"/>
    </row>
    <row r="21329" spans="31:31" ht="15.75" x14ac:dyDescent="0.3">
      <c r="AE21329" s="71"/>
    </row>
    <row r="21330" spans="31:31" ht="15.75" x14ac:dyDescent="0.3">
      <c r="AE21330" s="71"/>
    </row>
    <row r="21331" spans="31:31" ht="15.75" x14ac:dyDescent="0.3">
      <c r="AE21331" s="71"/>
    </row>
    <row r="21332" spans="31:31" ht="15.75" x14ac:dyDescent="0.3">
      <c r="AE21332" s="71"/>
    </row>
    <row r="21333" spans="31:31" ht="15.75" x14ac:dyDescent="0.3">
      <c r="AE21333" s="71"/>
    </row>
    <row r="21334" spans="31:31" ht="15.75" x14ac:dyDescent="0.3">
      <c r="AE21334" s="71"/>
    </row>
    <row r="21335" spans="31:31" ht="15.75" x14ac:dyDescent="0.3">
      <c r="AE21335" s="71"/>
    </row>
    <row r="21336" spans="31:31" ht="15.75" x14ac:dyDescent="0.3">
      <c r="AE21336" s="71"/>
    </row>
    <row r="21337" spans="31:31" ht="15.75" x14ac:dyDescent="0.3">
      <c r="AE21337" s="71"/>
    </row>
    <row r="21338" spans="31:31" ht="15.75" x14ac:dyDescent="0.3">
      <c r="AE21338" s="71"/>
    </row>
    <row r="21339" spans="31:31" ht="15.75" x14ac:dyDescent="0.3">
      <c r="AE21339" s="71"/>
    </row>
    <row r="21340" spans="31:31" ht="15.75" x14ac:dyDescent="0.3">
      <c r="AE21340" s="71"/>
    </row>
    <row r="21341" spans="31:31" ht="15.75" x14ac:dyDescent="0.3">
      <c r="AE21341" s="71"/>
    </row>
    <row r="21342" spans="31:31" ht="15.75" x14ac:dyDescent="0.3">
      <c r="AE21342" s="71"/>
    </row>
    <row r="21343" spans="31:31" ht="15.75" x14ac:dyDescent="0.3">
      <c r="AE21343" s="71"/>
    </row>
    <row r="21344" spans="31:31" ht="15.75" x14ac:dyDescent="0.3">
      <c r="AE21344" s="71"/>
    </row>
    <row r="21345" spans="31:31" ht="15.75" x14ac:dyDescent="0.3">
      <c r="AE21345" s="71"/>
    </row>
    <row r="21346" spans="31:31" ht="15.75" x14ac:dyDescent="0.3">
      <c r="AE21346" s="71"/>
    </row>
    <row r="21347" spans="31:31" ht="15.75" x14ac:dyDescent="0.3">
      <c r="AE21347" s="71"/>
    </row>
    <row r="21348" spans="31:31" ht="15.75" x14ac:dyDescent="0.3">
      <c r="AE21348" s="71"/>
    </row>
    <row r="21349" spans="31:31" ht="15.75" x14ac:dyDescent="0.3">
      <c r="AE21349" s="71"/>
    </row>
    <row r="21350" spans="31:31" ht="15.75" x14ac:dyDescent="0.3">
      <c r="AE21350" s="71"/>
    </row>
    <row r="21351" spans="31:31" ht="15.75" x14ac:dyDescent="0.3">
      <c r="AE21351" s="71"/>
    </row>
    <row r="21352" spans="31:31" ht="15.75" x14ac:dyDescent="0.3">
      <c r="AE21352" s="71"/>
    </row>
    <row r="21353" spans="31:31" ht="15.75" x14ac:dyDescent="0.3">
      <c r="AE21353" s="71"/>
    </row>
    <row r="21354" spans="31:31" ht="15.75" x14ac:dyDescent="0.3">
      <c r="AE21354" s="71"/>
    </row>
    <row r="21355" spans="31:31" ht="15.75" x14ac:dyDescent="0.3">
      <c r="AE21355" s="71"/>
    </row>
    <row r="21356" spans="31:31" ht="15.75" x14ac:dyDescent="0.3">
      <c r="AE21356" s="71"/>
    </row>
    <row r="21357" spans="31:31" ht="15.75" x14ac:dyDescent="0.3">
      <c r="AE21357" s="71"/>
    </row>
    <row r="21358" spans="31:31" ht="15.75" x14ac:dyDescent="0.3">
      <c r="AE21358" s="71"/>
    </row>
    <row r="21359" spans="31:31" ht="15.75" x14ac:dyDescent="0.3">
      <c r="AE21359" s="71"/>
    </row>
    <row r="21360" spans="31:31" ht="15.75" x14ac:dyDescent="0.3">
      <c r="AE21360" s="71"/>
    </row>
    <row r="21361" spans="31:31" ht="15.75" x14ac:dyDescent="0.3">
      <c r="AE21361" s="71"/>
    </row>
    <row r="21362" spans="31:31" ht="15.75" x14ac:dyDescent="0.3">
      <c r="AE21362" s="71"/>
    </row>
    <row r="21363" spans="31:31" ht="15.75" x14ac:dyDescent="0.3">
      <c r="AE21363" s="71"/>
    </row>
    <row r="21364" spans="31:31" ht="15.75" x14ac:dyDescent="0.3">
      <c r="AE21364" s="71"/>
    </row>
    <row r="21365" spans="31:31" ht="15.75" x14ac:dyDescent="0.3">
      <c r="AE21365" s="71"/>
    </row>
    <row r="21366" spans="31:31" ht="15.75" x14ac:dyDescent="0.3">
      <c r="AE21366" s="71"/>
    </row>
    <row r="21367" spans="31:31" ht="15.75" x14ac:dyDescent="0.3">
      <c r="AE21367" s="71"/>
    </row>
    <row r="21368" spans="31:31" ht="15.75" x14ac:dyDescent="0.3">
      <c r="AE21368" s="71"/>
    </row>
    <row r="21369" spans="31:31" ht="15.75" x14ac:dyDescent="0.3">
      <c r="AE21369" s="71"/>
    </row>
    <row r="21370" spans="31:31" ht="15.75" x14ac:dyDescent="0.3">
      <c r="AE21370" s="71"/>
    </row>
    <row r="21371" spans="31:31" ht="15.75" x14ac:dyDescent="0.3">
      <c r="AE21371" s="71"/>
    </row>
    <row r="21372" spans="31:31" ht="15.75" x14ac:dyDescent="0.3">
      <c r="AE21372" s="71"/>
    </row>
    <row r="21373" spans="31:31" ht="15.75" x14ac:dyDescent="0.3">
      <c r="AE21373" s="71"/>
    </row>
    <row r="21374" spans="31:31" ht="15.75" x14ac:dyDescent="0.3">
      <c r="AE21374" s="71"/>
    </row>
    <row r="21375" spans="31:31" ht="15.75" x14ac:dyDescent="0.3">
      <c r="AE21375" s="71"/>
    </row>
    <row r="21376" spans="31:31" ht="15.75" x14ac:dyDescent="0.3">
      <c r="AE21376" s="71"/>
    </row>
    <row r="21377" spans="31:31" ht="15.75" x14ac:dyDescent="0.3">
      <c r="AE21377" s="71"/>
    </row>
    <row r="21378" spans="31:31" ht="15.75" x14ac:dyDescent="0.3">
      <c r="AE21378" s="71"/>
    </row>
    <row r="21379" spans="31:31" ht="15.75" x14ac:dyDescent="0.3">
      <c r="AE21379" s="71"/>
    </row>
    <row r="21380" spans="31:31" ht="15.75" x14ac:dyDescent="0.3">
      <c r="AE21380" s="71"/>
    </row>
    <row r="21381" spans="31:31" ht="15.75" x14ac:dyDescent="0.3">
      <c r="AE21381" s="71"/>
    </row>
    <row r="21382" spans="31:31" ht="15.75" x14ac:dyDescent="0.3">
      <c r="AE21382" s="71"/>
    </row>
    <row r="21383" spans="31:31" ht="15.75" x14ac:dyDescent="0.3">
      <c r="AE21383" s="71"/>
    </row>
    <row r="21384" spans="31:31" ht="15.75" x14ac:dyDescent="0.3">
      <c r="AE21384" s="71"/>
    </row>
    <row r="21385" spans="31:31" ht="15.75" x14ac:dyDescent="0.3">
      <c r="AE21385" s="71"/>
    </row>
    <row r="21386" spans="31:31" ht="15.75" x14ac:dyDescent="0.3">
      <c r="AE21386" s="71"/>
    </row>
    <row r="21387" spans="31:31" ht="15.75" x14ac:dyDescent="0.3">
      <c r="AE21387" s="71"/>
    </row>
    <row r="21388" spans="31:31" ht="15.75" x14ac:dyDescent="0.3">
      <c r="AE21388" s="71"/>
    </row>
    <row r="21389" spans="31:31" ht="15.75" x14ac:dyDescent="0.3">
      <c r="AE21389" s="71"/>
    </row>
    <row r="21390" spans="31:31" ht="15.75" x14ac:dyDescent="0.3">
      <c r="AE21390" s="71"/>
    </row>
    <row r="21391" spans="31:31" ht="15.75" x14ac:dyDescent="0.3">
      <c r="AE21391" s="71"/>
    </row>
    <row r="21392" spans="31:31" ht="15.75" x14ac:dyDescent="0.3">
      <c r="AE21392" s="71"/>
    </row>
    <row r="21393" spans="31:31" ht="15.75" x14ac:dyDescent="0.3">
      <c r="AE21393" s="71"/>
    </row>
    <row r="21394" spans="31:31" ht="15.75" x14ac:dyDescent="0.3">
      <c r="AE21394" s="71"/>
    </row>
    <row r="21395" spans="31:31" ht="15.75" x14ac:dyDescent="0.3">
      <c r="AE21395" s="71"/>
    </row>
    <row r="21396" spans="31:31" ht="15.75" x14ac:dyDescent="0.3">
      <c r="AE21396" s="71"/>
    </row>
    <row r="21397" spans="31:31" ht="15.75" x14ac:dyDescent="0.3">
      <c r="AE21397" s="71"/>
    </row>
    <row r="21398" spans="31:31" ht="15.75" x14ac:dyDescent="0.3">
      <c r="AE21398" s="71"/>
    </row>
    <row r="21399" spans="31:31" ht="15.75" x14ac:dyDescent="0.3">
      <c r="AE21399" s="71"/>
    </row>
    <row r="21400" spans="31:31" ht="15.75" x14ac:dyDescent="0.3">
      <c r="AE21400" s="71"/>
    </row>
    <row r="21401" spans="31:31" ht="15.75" x14ac:dyDescent="0.3">
      <c r="AE21401" s="71"/>
    </row>
    <row r="21402" spans="31:31" ht="15.75" x14ac:dyDescent="0.3">
      <c r="AE21402" s="71"/>
    </row>
    <row r="21403" spans="31:31" ht="15.75" x14ac:dyDescent="0.3">
      <c r="AE21403" s="71"/>
    </row>
    <row r="21404" spans="31:31" ht="15.75" x14ac:dyDescent="0.3">
      <c r="AE21404" s="71"/>
    </row>
    <row r="21405" spans="31:31" ht="15.75" x14ac:dyDescent="0.3">
      <c r="AE21405" s="71"/>
    </row>
    <row r="21406" spans="31:31" ht="15.75" x14ac:dyDescent="0.3">
      <c r="AE21406" s="71"/>
    </row>
    <row r="21407" spans="31:31" ht="15.75" x14ac:dyDescent="0.3">
      <c r="AE21407" s="71"/>
    </row>
    <row r="21408" spans="31:31" ht="15.75" x14ac:dyDescent="0.3">
      <c r="AE21408" s="71"/>
    </row>
    <row r="21409" spans="31:31" ht="15.75" x14ac:dyDescent="0.3">
      <c r="AE21409" s="71"/>
    </row>
    <row r="21410" spans="31:31" ht="15.75" x14ac:dyDescent="0.3">
      <c r="AE21410" s="71"/>
    </row>
    <row r="21411" spans="31:31" ht="15.75" x14ac:dyDescent="0.3">
      <c r="AE21411" s="71"/>
    </row>
    <row r="21412" spans="31:31" ht="15.75" x14ac:dyDescent="0.3">
      <c r="AE21412" s="71"/>
    </row>
    <row r="21413" spans="31:31" ht="15.75" x14ac:dyDescent="0.3">
      <c r="AE21413" s="71"/>
    </row>
    <row r="21414" spans="31:31" ht="15.75" x14ac:dyDescent="0.3">
      <c r="AE21414" s="71"/>
    </row>
    <row r="21415" spans="31:31" ht="15.75" x14ac:dyDescent="0.3">
      <c r="AE21415" s="71"/>
    </row>
    <row r="21416" spans="31:31" ht="15.75" x14ac:dyDescent="0.3">
      <c r="AE21416" s="71"/>
    </row>
    <row r="21417" spans="31:31" ht="15.75" x14ac:dyDescent="0.3">
      <c r="AE21417" s="71"/>
    </row>
    <row r="21418" spans="31:31" ht="15.75" x14ac:dyDescent="0.3">
      <c r="AE21418" s="71"/>
    </row>
    <row r="21419" spans="31:31" ht="15.75" x14ac:dyDescent="0.3">
      <c r="AE21419" s="71"/>
    </row>
    <row r="21420" spans="31:31" ht="15.75" x14ac:dyDescent="0.3">
      <c r="AE21420" s="71"/>
    </row>
    <row r="21421" spans="31:31" ht="15.75" x14ac:dyDescent="0.3">
      <c r="AE21421" s="71"/>
    </row>
    <row r="21422" spans="31:31" ht="15.75" x14ac:dyDescent="0.3">
      <c r="AE21422" s="71"/>
    </row>
    <row r="21423" spans="31:31" ht="15.75" x14ac:dyDescent="0.3">
      <c r="AE21423" s="71"/>
    </row>
    <row r="21424" spans="31:31" ht="15.75" x14ac:dyDescent="0.3">
      <c r="AE21424" s="71"/>
    </row>
    <row r="21425" spans="31:31" ht="15.75" x14ac:dyDescent="0.3">
      <c r="AE21425" s="71"/>
    </row>
    <row r="21426" spans="31:31" ht="15.75" x14ac:dyDescent="0.3">
      <c r="AE21426" s="71"/>
    </row>
    <row r="21427" spans="31:31" ht="15.75" x14ac:dyDescent="0.3">
      <c r="AE21427" s="71"/>
    </row>
    <row r="21428" spans="31:31" ht="15.75" x14ac:dyDescent="0.3">
      <c r="AE21428" s="71"/>
    </row>
    <row r="21429" spans="31:31" ht="15.75" x14ac:dyDescent="0.3">
      <c r="AE21429" s="71"/>
    </row>
    <row r="21430" spans="31:31" ht="15.75" x14ac:dyDescent="0.3">
      <c r="AE21430" s="71"/>
    </row>
    <row r="21431" spans="31:31" ht="15.75" x14ac:dyDescent="0.3">
      <c r="AE21431" s="71"/>
    </row>
    <row r="21432" spans="31:31" ht="15.75" x14ac:dyDescent="0.3">
      <c r="AE21432" s="71"/>
    </row>
    <row r="21433" spans="31:31" ht="15.75" x14ac:dyDescent="0.3">
      <c r="AE21433" s="71"/>
    </row>
    <row r="21434" spans="31:31" ht="15.75" x14ac:dyDescent="0.3">
      <c r="AE21434" s="71"/>
    </row>
    <row r="21435" spans="31:31" ht="15.75" x14ac:dyDescent="0.3">
      <c r="AE21435" s="71"/>
    </row>
    <row r="21436" spans="31:31" ht="15.75" x14ac:dyDescent="0.3">
      <c r="AE21436" s="71"/>
    </row>
    <row r="21437" spans="31:31" ht="15.75" x14ac:dyDescent="0.3">
      <c r="AE21437" s="71"/>
    </row>
    <row r="21438" spans="31:31" ht="15.75" x14ac:dyDescent="0.3">
      <c r="AE21438" s="71"/>
    </row>
    <row r="21439" spans="31:31" ht="15.75" x14ac:dyDescent="0.3">
      <c r="AE21439" s="71"/>
    </row>
    <row r="21440" spans="31:31" ht="15.75" x14ac:dyDescent="0.3">
      <c r="AE21440" s="71"/>
    </row>
    <row r="21441" spans="31:31" ht="15.75" x14ac:dyDescent="0.3">
      <c r="AE21441" s="71"/>
    </row>
    <row r="21442" spans="31:31" ht="15.75" x14ac:dyDescent="0.3">
      <c r="AE21442" s="71"/>
    </row>
    <row r="21443" spans="31:31" ht="15.75" x14ac:dyDescent="0.3">
      <c r="AE21443" s="71"/>
    </row>
    <row r="21444" spans="31:31" ht="15.75" x14ac:dyDescent="0.3">
      <c r="AE21444" s="71"/>
    </row>
    <row r="21445" spans="31:31" ht="15.75" x14ac:dyDescent="0.3">
      <c r="AE21445" s="71"/>
    </row>
    <row r="21446" spans="31:31" ht="15.75" x14ac:dyDescent="0.3">
      <c r="AE21446" s="71"/>
    </row>
    <row r="21447" spans="31:31" ht="15.75" x14ac:dyDescent="0.3">
      <c r="AE21447" s="71"/>
    </row>
    <row r="21448" spans="31:31" ht="15.75" x14ac:dyDescent="0.3">
      <c r="AE21448" s="71"/>
    </row>
    <row r="21449" spans="31:31" ht="15.75" x14ac:dyDescent="0.3">
      <c r="AE21449" s="71"/>
    </row>
    <row r="21450" spans="31:31" ht="15.75" x14ac:dyDescent="0.3">
      <c r="AE21450" s="71"/>
    </row>
    <row r="21451" spans="31:31" ht="15.75" x14ac:dyDescent="0.3">
      <c r="AE21451" s="71"/>
    </row>
    <row r="21452" spans="31:31" ht="15.75" x14ac:dyDescent="0.3">
      <c r="AE21452" s="71"/>
    </row>
    <row r="21453" spans="31:31" ht="15.75" x14ac:dyDescent="0.3">
      <c r="AE21453" s="71"/>
    </row>
    <row r="21454" spans="31:31" ht="15.75" x14ac:dyDescent="0.3">
      <c r="AE21454" s="71"/>
    </row>
    <row r="21455" spans="31:31" ht="15.75" x14ac:dyDescent="0.3">
      <c r="AE21455" s="71"/>
    </row>
    <row r="21456" spans="31:31" ht="15.75" x14ac:dyDescent="0.3">
      <c r="AE21456" s="71"/>
    </row>
    <row r="21457" spans="31:31" ht="15.75" x14ac:dyDescent="0.3">
      <c r="AE21457" s="71"/>
    </row>
    <row r="21458" spans="31:31" ht="15.75" x14ac:dyDescent="0.3">
      <c r="AE21458" s="71"/>
    </row>
    <row r="21459" spans="31:31" ht="15.75" x14ac:dyDescent="0.3">
      <c r="AE21459" s="71"/>
    </row>
    <row r="21460" spans="31:31" ht="15.75" x14ac:dyDescent="0.3">
      <c r="AE21460" s="71"/>
    </row>
    <row r="21461" spans="31:31" ht="15.75" x14ac:dyDescent="0.3">
      <c r="AE21461" s="71"/>
    </row>
    <row r="21462" spans="31:31" ht="15.75" x14ac:dyDescent="0.3">
      <c r="AE21462" s="71"/>
    </row>
    <row r="21463" spans="31:31" ht="15.75" x14ac:dyDescent="0.3">
      <c r="AE21463" s="71"/>
    </row>
    <row r="21464" spans="31:31" ht="15.75" x14ac:dyDescent="0.3">
      <c r="AE21464" s="71"/>
    </row>
    <row r="21465" spans="31:31" ht="15.75" x14ac:dyDescent="0.3">
      <c r="AE21465" s="71"/>
    </row>
    <row r="21466" spans="31:31" ht="15.75" x14ac:dyDescent="0.3">
      <c r="AE21466" s="71"/>
    </row>
    <row r="21467" spans="31:31" ht="15.75" x14ac:dyDescent="0.3">
      <c r="AE21467" s="71"/>
    </row>
    <row r="21468" spans="31:31" ht="15.75" x14ac:dyDescent="0.3">
      <c r="AE21468" s="71"/>
    </row>
    <row r="21469" spans="31:31" ht="15.75" x14ac:dyDescent="0.3">
      <c r="AE21469" s="71"/>
    </row>
    <row r="21470" spans="31:31" ht="15.75" x14ac:dyDescent="0.3">
      <c r="AE21470" s="71"/>
    </row>
    <row r="21471" spans="31:31" ht="15.75" x14ac:dyDescent="0.3">
      <c r="AE21471" s="71"/>
    </row>
    <row r="21472" spans="31:31" ht="15.75" x14ac:dyDescent="0.3">
      <c r="AE21472" s="71"/>
    </row>
    <row r="21473" spans="31:31" ht="15.75" x14ac:dyDescent="0.3">
      <c r="AE21473" s="71"/>
    </row>
    <row r="21474" spans="31:31" ht="15.75" x14ac:dyDescent="0.3">
      <c r="AE21474" s="71"/>
    </row>
    <row r="21475" spans="31:31" ht="15.75" x14ac:dyDescent="0.3">
      <c r="AE21475" s="71"/>
    </row>
    <row r="21476" spans="31:31" ht="15.75" x14ac:dyDescent="0.3">
      <c r="AE21476" s="71"/>
    </row>
    <row r="21477" spans="31:31" ht="15.75" x14ac:dyDescent="0.3">
      <c r="AE21477" s="71"/>
    </row>
    <row r="21478" spans="31:31" ht="15.75" x14ac:dyDescent="0.3">
      <c r="AE21478" s="71"/>
    </row>
    <row r="21479" spans="31:31" ht="15.75" x14ac:dyDescent="0.3">
      <c r="AE21479" s="71"/>
    </row>
    <row r="21480" spans="31:31" ht="15.75" x14ac:dyDescent="0.3">
      <c r="AE21480" s="71"/>
    </row>
    <row r="21481" spans="31:31" ht="15.75" x14ac:dyDescent="0.3">
      <c r="AE21481" s="71"/>
    </row>
    <row r="21482" spans="31:31" ht="15.75" x14ac:dyDescent="0.3">
      <c r="AE21482" s="71"/>
    </row>
    <row r="21483" spans="31:31" ht="15.75" x14ac:dyDescent="0.3">
      <c r="AE21483" s="71"/>
    </row>
    <row r="21484" spans="31:31" ht="15.75" x14ac:dyDescent="0.3">
      <c r="AE21484" s="71"/>
    </row>
    <row r="21485" spans="31:31" ht="15.75" x14ac:dyDescent="0.3">
      <c r="AE21485" s="71"/>
    </row>
    <row r="21486" spans="31:31" ht="15.75" x14ac:dyDescent="0.3">
      <c r="AE21486" s="71"/>
    </row>
    <row r="21487" spans="31:31" ht="15.75" x14ac:dyDescent="0.3">
      <c r="AE21487" s="71"/>
    </row>
    <row r="21488" spans="31:31" ht="15.75" x14ac:dyDescent="0.3">
      <c r="AE21488" s="71"/>
    </row>
    <row r="21489" spans="31:31" ht="15.75" x14ac:dyDescent="0.3">
      <c r="AE21489" s="71"/>
    </row>
    <row r="21490" spans="31:31" ht="15.75" x14ac:dyDescent="0.3">
      <c r="AE21490" s="71"/>
    </row>
    <row r="21491" spans="31:31" ht="15.75" x14ac:dyDescent="0.3">
      <c r="AE21491" s="71"/>
    </row>
    <row r="21492" spans="31:31" ht="15.75" x14ac:dyDescent="0.3">
      <c r="AE21492" s="71"/>
    </row>
    <row r="21493" spans="31:31" ht="15.75" x14ac:dyDescent="0.3">
      <c r="AE21493" s="71"/>
    </row>
    <row r="21494" spans="31:31" ht="15.75" x14ac:dyDescent="0.3">
      <c r="AE21494" s="71"/>
    </row>
    <row r="21495" spans="31:31" ht="15.75" x14ac:dyDescent="0.3">
      <c r="AE21495" s="71"/>
    </row>
    <row r="21496" spans="31:31" ht="15.75" x14ac:dyDescent="0.3">
      <c r="AE21496" s="71"/>
    </row>
    <row r="21497" spans="31:31" ht="15.75" x14ac:dyDescent="0.3">
      <c r="AE21497" s="71"/>
    </row>
    <row r="21498" spans="31:31" ht="15.75" x14ac:dyDescent="0.3">
      <c r="AE21498" s="71"/>
    </row>
    <row r="21499" spans="31:31" ht="15.75" x14ac:dyDescent="0.3">
      <c r="AE21499" s="71"/>
    </row>
    <row r="21500" spans="31:31" ht="15.75" x14ac:dyDescent="0.3">
      <c r="AE21500" s="71"/>
    </row>
    <row r="21501" spans="31:31" ht="15.75" x14ac:dyDescent="0.3">
      <c r="AE21501" s="71"/>
    </row>
    <row r="21502" spans="31:31" ht="15.75" x14ac:dyDescent="0.3">
      <c r="AE21502" s="71"/>
    </row>
    <row r="21503" spans="31:31" ht="15.75" x14ac:dyDescent="0.3">
      <c r="AE21503" s="71"/>
    </row>
    <row r="21504" spans="31:31" ht="15.75" x14ac:dyDescent="0.3">
      <c r="AE21504" s="71"/>
    </row>
    <row r="21505" spans="31:31" ht="15.75" x14ac:dyDescent="0.3">
      <c r="AE21505" s="71"/>
    </row>
    <row r="21506" spans="31:31" ht="15.75" x14ac:dyDescent="0.3">
      <c r="AE21506" s="71"/>
    </row>
    <row r="21507" spans="31:31" ht="15.75" x14ac:dyDescent="0.3">
      <c r="AE21507" s="71"/>
    </row>
    <row r="21508" spans="31:31" ht="15.75" x14ac:dyDescent="0.3">
      <c r="AE21508" s="71"/>
    </row>
    <row r="21509" spans="31:31" ht="15.75" x14ac:dyDescent="0.3">
      <c r="AE21509" s="71"/>
    </row>
    <row r="21510" spans="31:31" ht="15.75" x14ac:dyDescent="0.3">
      <c r="AE21510" s="71"/>
    </row>
    <row r="21511" spans="31:31" ht="15.75" x14ac:dyDescent="0.3">
      <c r="AE21511" s="71"/>
    </row>
    <row r="21512" spans="31:31" ht="15.75" x14ac:dyDescent="0.3">
      <c r="AE21512" s="71"/>
    </row>
    <row r="21513" spans="31:31" ht="15.75" x14ac:dyDescent="0.3">
      <c r="AE21513" s="71"/>
    </row>
    <row r="21514" spans="31:31" ht="15.75" x14ac:dyDescent="0.3">
      <c r="AE21514" s="71"/>
    </row>
    <row r="21515" spans="31:31" ht="15.75" x14ac:dyDescent="0.3">
      <c r="AE21515" s="71"/>
    </row>
    <row r="21516" spans="31:31" ht="15.75" x14ac:dyDescent="0.3">
      <c r="AE21516" s="71"/>
    </row>
    <row r="21517" spans="31:31" ht="15.75" x14ac:dyDescent="0.3">
      <c r="AE21517" s="71"/>
    </row>
    <row r="21518" spans="31:31" ht="15.75" x14ac:dyDescent="0.3">
      <c r="AE21518" s="71"/>
    </row>
    <row r="21519" spans="31:31" ht="15.75" x14ac:dyDescent="0.3">
      <c r="AE21519" s="71"/>
    </row>
    <row r="21520" spans="31:31" ht="15.75" x14ac:dyDescent="0.3">
      <c r="AE21520" s="71"/>
    </row>
    <row r="21521" spans="31:31" ht="15.75" x14ac:dyDescent="0.3">
      <c r="AE21521" s="71"/>
    </row>
    <row r="21522" spans="31:31" ht="15.75" x14ac:dyDescent="0.3">
      <c r="AE21522" s="71"/>
    </row>
    <row r="21523" spans="31:31" ht="15.75" x14ac:dyDescent="0.3">
      <c r="AE21523" s="71"/>
    </row>
    <row r="21524" spans="31:31" ht="15.75" x14ac:dyDescent="0.3">
      <c r="AE21524" s="71"/>
    </row>
    <row r="21525" spans="31:31" ht="15.75" x14ac:dyDescent="0.3">
      <c r="AE21525" s="71"/>
    </row>
    <row r="21526" spans="31:31" ht="15.75" x14ac:dyDescent="0.3">
      <c r="AE21526" s="71"/>
    </row>
    <row r="21527" spans="31:31" ht="15.75" x14ac:dyDescent="0.3">
      <c r="AE21527" s="71"/>
    </row>
    <row r="21528" spans="31:31" ht="15.75" x14ac:dyDescent="0.3">
      <c r="AE21528" s="71"/>
    </row>
    <row r="21529" spans="31:31" ht="15.75" x14ac:dyDescent="0.3">
      <c r="AE21529" s="71"/>
    </row>
    <row r="21530" spans="31:31" ht="15.75" x14ac:dyDescent="0.3">
      <c r="AE21530" s="71"/>
    </row>
    <row r="21531" spans="31:31" ht="15.75" x14ac:dyDescent="0.3">
      <c r="AE21531" s="71"/>
    </row>
    <row r="21532" spans="31:31" ht="15.75" x14ac:dyDescent="0.3">
      <c r="AE21532" s="71"/>
    </row>
    <row r="21533" spans="31:31" ht="15.75" x14ac:dyDescent="0.3">
      <c r="AE21533" s="71"/>
    </row>
    <row r="21534" spans="31:31" ht="15.75" x14ac:dyDescent="0.3">
      <c r="AE21534" s="71"/>
    </row>
    <row r="21535" spans="31:31" ht="15.75" x14ac:dyDescent="0.3">
      <c r="AE21535" s="71"/>
    </row>
    <row r="21536" spans="31:31" ht="15.75" x14ac:dyDescent="0.3">
      <c r="AE21536" s="71"/>
    </row>
    <row r="21537" spans="31:31" ht="15.75" x14ac:dyDescent="0.3">
      <c r="AE21537" s="71"/>
    </row>
    <row r="21538" spans="31:31" ht="15.75" x14ac:dyDescent="0.3">
      <c r="AE21538" s="71"/>
    </row>
    <row r="21539" spans="31:31" ht="15.75" x14ac:dyDescent="0.3">
      <c r="AE21539" s="71"/>
    </row>
    <row r="21540" spans="31:31" ht="15.75" x14ac:dyDescent="0.3">
      <c r="AE21540" s="71"/>
    </row>
    <row r="21541" spans="31:31" ht="15.75" x14ac:dyDescent="0.3">
      <c r="AE21541" s="71"/>
    </row>
    <row r="21542" spans="31:31" ht="15.75" x14ac:dyDescent="0.3">
      <c r="AE21542" s="71"/>
    </row>
    <row r="21543" spans="31:31" ht="15.75" x14ac:dyDescent="0.3">
      <c r="AE21543" s="71"/>
    </row>
    <row r="21544" spans="31:31" ht="15.75" x14ac:dyDescent="0.3">
      <c r="AE21544" s="71"/>
    </row>
    <row r="21545" spans="31:31" ht="15.75" x14ac:dyDescent="0.3">
      <c r="AE21545" s="71"/>
    </row>
    <row r="21546" spans="31:31" ht="15.75" x14ac:dyDescent="0.3">
      <c r="AE21546" s="71"/>
    </row>
    <row r="21547" spans="31:31" ht="15.75" x14ac:dyDescent="0.3">
      <c r="AE21547" s="71"/>
    </row>
    <row r="21548" spans="31:31" ht="15.75" x14ac:dyDescent="0.3">
      <c r="AE21548" s="71"/>
    </row>
    <row r="21549" spans="31:31" ht="15.75" x14ac:dyDescent="0.3">
      <c r="AE21549" s="71"/>
    </row>
    <row r="21550" spans="31:31" ht="15.75" x14ac:dyDescent="0.3">
      <c r="AE21550" s="71"/>
    </row>
    <row r="21551" spans="31:31" ht="15.75" x14ac:dyDescent="0.3">
      <c r="AE21551" s="71"/>
    </row>
    <row r="21552" spans="31:31" ht="15.75" x14ac:dyDescent="0.3">
      <c r="AE21552" s="71"/>
    </row>
    <row r="21553" spans="31:31" ht="15.75" x14ac:dyDescent="0.3">
      <c r="AE21553" s="71"/>
    </row>
    <row r="21554" spans="31:31" ht="15.75" x14ac:dyDescent="0.3">
      <c r="AE21554" s="71"/>
    </row>
    <row r="21555" spans="31:31" ht="15.75" x14ac:dyDescent="0.3">
      <c r="AE21555" s="71"/>
    </row>
    <row r="21556" spans="31:31" ht="15.75" x14ac:dyDescent="0.3">
      <c r="AE21556" s="71"/>
    </row>
    <row r="21557" spans="31:31" ht="15.75" x14ac:dyDescent="0.3">
      <c r="AE21557" s="71"/>
    </row>
    <row r="21558" spans="31:31" ht="15.75" x14ac:dyDescent="0.3">
      <c r="AE21558" s="71"/>
    </row>
    <row r="21559" spans="31:31" ht="15.75" x14ac:dyDescent="0.3">
      <c r="AE21559" s="71"/>
    </row>
    <row r="21560" spans="31:31" ht="15.75" x14ac:dyDescent="0.3">
      <c r="AE21560" s="71"/>
    </row>
    <row r="21561" spans="31:31" ht="15.75" x14ac:dyDescent="0.3">
      <c r="AE21561" s="71"/>
    </row>
    <row r="21562" spans="31:31" ht="15.75" x14ac:dyDescent="0.3">
      <c r="AE21562" s="71"/>
    </row>
    <row r="21563" spans="31:31" ht="15.75" x14ac:dyDescent="0.3">
      <c r="AE21563" s="71"/>
    </row>
    <row r="21564" spans="31:31" ht="15.75" x14ac:dyDescent="0.3">
      <c r="AE21564" s="71"/>
    </row>
    <row r="21565" spans="31:31" ht="15.75" x14ac:dyDescent="0.3">
      <c r="AE21565" s="71"/>
    </row>
    <row r="21566" spans="31:31" ht="15.75" x14ac:dyDescent="0.3">
      <c r="AE21566" s="71"/>
    </row>
    <row r="21567" spans="31:31" ht="15.75" x14ac:dyDescent="0.3">
      <c r="AE21567" s="71"/>
    </row>
    <row r="21568" spans="31:31" ht="15.75" x14ac:dyDescent="0.3">
      <c r="AE21568" s="71"/>
    </row>
    <row r="21569" spans="31:31" ht="15.75" x14ac:dyDescent="0.3">
      <c r="AE21569" s="71"/>
    </row>
    <row r="21570" spans="31:31" ht="15.75" x14ac:dyDescent="0.3">
      <c r="AE21570" s="71"/>
    </row>
    <row r="21571" spans="31:31" ht="15.75" x14ac:dyDescent="0.3">
      <c r="AE21571" s="71"/>
    </row>
    <row r="21572" spans="31:31" ht="15.75" x14ac:dyDescent="0.3">
      <c r="AE21572" s="71"/>
    </row>
    <row r="21573" spans="31:31" ht="15.75" x14ac:dyDescent="0.3">
      <c r="AE21573" s="71"/>
    </row>
    <row r="21574" spans="31:31" ht="15.75" x14ac:dyDescent="0.3">
      <c r="AE21574" s="71"/>
    </row>
    <row r="21575" spans="31:31" ht="15.75" x14ac:dyDescent="0.3">
      <c r="AE21575" s="71"/>
    </row>
    <row r="21576" spans="31:31" ht="15.75" x14ac:dyDescent="0.3">
      <c r="AE21576" s="71"/>
    </row>
    <row r="21577" spans="31:31" ht="15.75" x14ac:dyDescent="0.3">
      <c r="AE21577" s="71"/>
    </row>
    <row r="21578" spans="31:31" ht="15.75" x14ac:dyDescent="0.3">
      <c r="AE21578" s="71"/>
    </row>
    <row r="21579" spans="31:31" ht="15.75" x14ac:dyDescent="0.3">
      <c r="AE21579" s="71"/>
    </row>
    <row r="21580" spans="31:31" ht="15.75" x14ac:dyDescent="0.3">
      <c r="AE21580" s="71"/>
    </row>
    <row r="21581" spans="31:31" ht="15.75" x14ac:dyDescent="0.3">
      <c r="AE21581" s="71"/>
    </row>
    <row r="21582" spans="31:31" ht="15.75" x14ac:dyDescent="0.3">
      <c r="AE21582" s="71"/>
    </row>
    <row r="21583" spans="31:31" ht="15.75" x14ac:dyDescent="0.3">
      <c r="AE21583" s="71"/>
    </row>
    <row r="21584" spans="31:31" ht="15.75" x14ac:dyDescent="0.3">
      <c r="AE21584" s="71"/>
    </row>
    <row r="21585" spans="31:31" ht="15.75" x14ac:dyDescent="0.3">
      <c r="AE21585" s="71"/>
    </row>
    <row r="21586" spans="31:31" ht="15.75" x14ac:dyDescent="0.3">
      <c r="AE21586" s="71"/>
    </row>
    <row r="21587" spans="31:31" ht="15.75" x14ac:dyDescent="0.3">
      <c r="AE21587" s="71"/>
    </row>
    <row r="21588" spans="31:31" ht="15.75" x14ac:dyDescent="0.3">
      <c r="AE21588" s="71"/>
    </row>
    <row r="21589" spans="31:31" ht="15.75" x14ac:dyDescent="0.3">
      <c r="AE21589" s="71"/>
    </row>
    <row r="21590" spans="31:31" ht="15.75" x14ac:dyDescent="0.3">
      <c r="AE21590" s="71"/>
    </row>
    <row r="21591" spans="31:31" ht="15.75" x14ac:dyDescent="0.3">
      <c r="AE21591" s="71"/>
    </row>
    <row r="21592" spans="31:31" ht="15.75" x14ac:dyDescent="0.3">
      <c r="AE21592" s="71"/>
    </row>
    <row r="21593" spans="31:31" ht="15.75" x14ac:dyDescent="0.3">
      <c r="AE21593" s="71"/>
    </row>
    <row r="21594" spans="31:31" ht="15.75" x14ac:dyDescent="0.3">
      <c r="AE21594" s="71"/>
    </row>
    <row r="21595" spans="31:31" ht="15.75" x14ac:dyDescent="0.3">
      <c r="AE21595" s="71"/>
    </row>
    <row r="21596" spans="31:31" ht="15.75" x14ac:dyDescent="0.3">
      <c r="AE21596" s="71"/>
    </row>
    <row r="21597" spans="31:31" ht="15.75" x14ac:dyDescent="0.3">
      <c r="AE21597" s="71"/>
    </row>
    <row r="21598" spans="31:31" ht="15.75" x14ac:dyDescent="0.3">
      <c r="AE21598" s="71"/>
    </row>
    <row r="21599" spans="31:31" ht="15.75" x14ac:dyDescent="0.3">
      <c r="AE21599" s="71"/>
    </row>
    <row r="21600" spans="31:31" ht="15.75" x14ac:dyDescent="0.3">
      <c r="AE21600" s="71"/>
    </row>
    <row r="21601" spans="31:31" ht="15.75" x14ac:dyDescent="0.3">
      <c r="AE21601" s="71"/>
    </row>
    <row r="21602" spans="31:31" ht="15.75" x14ac:dyDescent="0.3">
      <c r="AE21602" s="71"/>
    </row>
    <row r="21603" spans="31:31" ht="15.75" x14ac:dyDescent="0.3">
      <c r="AE21603" s="71"/>
    </row>
    <row r="21604" spans="31:31" ht="15.75" x14ac:dyDescent="0.3">
      <c r="AE21604" s="71"/>
    </row>
    <row r="21605" spans="31:31" ht="15.75" x14ac:dyDescent="0.3">
      <c r="AE21605" s="71"/>
    </row>
    <row r="21606" spans="31:31" ht="15.75" x14ac:dyDescent="0.3">
      <c r="AE21606" s="71"/>
    </row>
    <row r="21607" spans="31:31" ht="15.75" x14ac:dyDescent="0.3">
      <c r="AE21607" s="71"/>
    </row>
    <row r="21608" spans="31:31" ht="15.75" x14ac:dyDescent="0.3">
      <c r="AE21608" s="71"/>
    </row>
    <row r="21609" spans="31:31" ht="15.75" x14ac:dyDescent="0.3">
      <c r="AE21609" s="71"/>
    </row>
    <row r="21610" spans="31:31" ht="15.75" x14ac:dyDescent="0.3">
      <c r="AE21610" s="71"/>
    </row>
    <row r="21611" spans="31:31" ht="15.75" x14ac:dyDescent="0.3">
      <c r="AE21611" s="71"/>
    </row>
    <row r="21612" spans="31:31" ht="15.75" x14ac:dyDescent="0.3">
      <c r="AE21612" s="71"/>
    </row>
    <row r="21613" spans="31:31" ht="15.75" x14ac:dyDescent="0.3">
      <c r="AE21613" s="71"/>
    </row>
    <row r="21614" spans="31:31" ht="15.75" x14ac:dyDescent="0.3">
      <c r="AE21614" s="71"/>
    </row>
    <row r="21615" spans="31:31" ht="15.75" x14ac:dyDescent="0.3">
      <c r="AE21615" s="71"/>
    </row>
    <row r="21616" spans="31:31" ht="15.75" x14ac:dyDescent="0.3">
      <c r="AE21616" s="71"/>
    </row>
    <row r="21617" spans="31:31" ht="15.75" x14ac:dyDescent="0.3">
      <c r="AE21617" s="71"/>
    </row>
    <row r="21618" spans="31:31" ht="15.75" x14ac:dyDescent="0.3">
      <c r="AE21618" s="71"/>
    </row>
    <row r="21619" spans="31:31" ht="15.75" x14ac:dyDescent="0.3">
      <c r="AE21619" s="71"/>
    </row>
    <row r="21620" spans="31:31" ht="15.75" x14ac:dyDescent="0.3">
      <c r="AE21620" s="71"/>
    </row>
    <row r="21621" spans="31:31" ht="15.75" x14ac:dyDescent="0.3">
      <c r="AE21621" s="71"/>
    </row>
    <row r="21622" spans="31:31" ht="15.75" x14ac:dyDescent="0.3">
      <c r="AE21622" s="71"/>
    </row>
    <row r="21623" spans="31:31" ht="15.75" x14ac:dyDescent="0.3">
      <c r="AE21623" s="71"/>
    </row>
    <row r="21624" spans="31:31" ht="15.75" x14ac:dyDescent="0.3">
      <c r="AE21624" s="71"/>
    </row>
    <row r="21625" spans="31:31" ht="15.75" x14ac:dyDescent="0.3">
      <c r="AE21625" s="71"/>
    </row>
    <row r="21626" spans="31:31" ht="15.75" x14ac:dyDescent="0.3">
      <c r="AE21626" s="71"/>
    </row>
    <row r="21627" spans="31:31" ht="15.75" x14ac:dyDescent="0.3">
      <c r="AE21627" s="71"/>
    </row>
    <row r="21628" spans="31:31" ht="15.75" x14ac:dyDescent="0.3">
      <c r="AE21628" s="71"/>
    </row>
    <row r="21629" spans="31:31" ht="15.75" x14ac:dyDescent="0.3">
      <c r="AE21629" s="71"/>
    </row>
    <row r="21630" spans="31:31" ht="15.75" x14ac:dyDescent="0.3">
      <c r="AE21630" s="71"/>
    </row>
    <row r="21631" spans="31:31" ht="15.75" x14ac:dyDescent="0.3">
      <c r="AE21631" s="71"/>
    </row>
    <row r="21632" spans="31:31" ht="15.75" x14ac:dyDescent="0.3">
      <c r="AE21632" s="71"/>
    </row>
    <row r="21633" spans="31:31" ht="15.75" x14ac:dyDescent="0.3">
      <c r="AE21633" s="71"/>
    </row>
    <row r="21634" spans="31:31" ht="15.75" x14ac:dyDescent="0.3">
      <c r="AE21634" s="71"/>
    </row>
    <row r="21635" spans="31:31" ht="15.75" x14ac:dyDescent="0.3">
      <c r="AE21635" s="71"/>
    </row>
    <row r="21636" spans="31:31" ht="15.75" x14ac:dyDescent="0.3">
      <c r="AE21636" s="71"/>
    </row>
    <row r="21637" spans="31:31" ht="15.75" x14ac:dyDescent="0.3">
      <c r="AE21637" s="71"/>
    </row>
    <row r="21638" spans="31:31" ht="15.75" x14ac:dyDescent="0.3">
      <c r="AE21638" s="71"/>
    </row>
    <row r="21639" spans="31:31" ht="15.75" x14ac:dyDescent="0.3">
      <c r="AE21639" s="71"/>
    </row>
    <row r="21640" spans="31:31" ht="15.75" x14ac:dyDescent="0.3">
      <c r="AE21640" s="71"/>
    </row>
    <row r="21641" spans="31:31" ht="15.75" x14ac:dyDescent="0.3">
      <c r="AE21641" s="71"/>
    </row>
    <row r="21642" spans="31:31" ht="15.75" x14ac:dyDescent="0.3">
      <c r="AE21642" s="71"/>
    </row>
    <row r="21643" spans="31:31" ht="15.75" x14ac:dyDescent="0.3">
      <c r="AE21643" s="71"/>
    </row>
    <row r="21644" spans="31:31" ht="15.75" x14ac:dyDescent="0.3">
      <c r="AE21644" s="71"/>
    </row>
    <row r="21645" spans="31:31" ht="15.75" x14ac:dyDescent="0.3">
      <c r="AE21645" s="71"/>
    </row>
    <row r="21646" spans="31:31" ht="15.75" x14ac:dyDescent="0.3">
      <c r="AE21646" s="71"/>
    </row>
    <row r="21647" spans="31:31" ht="15.75" x14ac:dyDescent="0.3">
      <c r="AE21647" s="71"/>
    </row>
    <row r="21648" spans="31:31" ht="15.75" x14ac:dyDescent="0.3">
      <c r="AE21648" s="71"/>
    </row>
    <row r="21649" spans="31:31" ht="15.75" x14ac:dyDescent="0.3">
      <c r="AE21649" s="71"/>
    </row>
    <row r="21650" spans="31:31" ht="15.75" x14ac:dyDescent="0.3">
      <c r="AE21650" s="71"/>
    </row>
    <row r="21651" spans="31:31" ht="15.75" x14ac:dyDescent="0.3">
      <c r="AE21651" s="71"/>
    </row>
    <row r="21652" spans="31:31" ht="15.75" x14ac:dyDescent="0.3">
      <c r="AE21652" s="71"/>
    </row>
    <row r="21653" spans="31:31" ht="15.75" x14ac:dyDescent="0.3">
      <c r="AE21653" s="71"/>
    </row>
    <row r="21654" spans="31:31" ht="15.75" x14ac:dyDescent="0.3">
      <c r="AE21654" s="71"/>
    </row>
    <row r="21655" spans="31:31" ht="15.75" x14ac:dyDescent="0.3">
      <c r="AE21655" s="71"/>
    </row>
    <row r="21656" spans="31:31" ht="15.75" x14ac:dyDescent="0.3">
      <c r="AE21656" s="71"/>
    </row>
    <row r="21657" spans="31:31" ht="15.75" x14ac:dyDescent="0.3">
      <c r="AE21657" s="71"/>
    </row>
    <row r="21658" spans="31:31" ht="15.75" x14ac:dyDescent="0.3">
      <c r="AE21658" s="71"/>
    </row>
    <row r="21659" spans="31:31" ht="15.75" x14ac:dyDescent="0.3">
      <c r="AE21659" s="71"/>
    </row>
    <row r="21660" spans="31:31" ht="15.75" x14ac:dyDescent="0.3">
      <c r="AE21660" s="71"/>
    </row>
    <row r="21661" spans="31:31" ht="15.75" x14ac:dyDescent="0.3">
      <c r="AE21661" s="71"/>
    </row>
    <row r="21662" spans="31:31" ht="15.75" x14ac:dyDescent="0.3">
      <c r="AE21662" s="71"/>
    </row>
    <row r="21663" spans="31:31" ht="15.75" x14ac:dyDescent="0.3">
      <c r="AE21663" s="71"/>
    </row>
    <row r="21664" spans="31:31" ht="15.75" x14ac:dyDescent="0.3">
      <c r="AE21664" s="71"/>
    </row>
    <row r="21665" spans="31:31" ht="15.75" x14ac:dyDescent="0.3">
      <c r="AE21665" s="71"/>
    </row>
    <row r="21666" spans="31:31" ht="15.75" x14ac:dyDescent="0.3">
      <c r="AE21666" s="71"/>
    </row>
    <row r="21667" spans="31:31" ht="15.75" x14ac:dyDescent="0.3">
      <c r="AE21667" s="71"/>
    </row>
    <row r="21668" spans="31:31" ht="15.75" x14ac:dyDescent="0.3">
      <c r="AE21668" s="71"/>
    </row>
    <row r="21669" spans="31:31" ht="15.75" x14ac:dyDescent="0.3">
      <c r="AE21669" s="71"/>
    </row>
    <row r="21670" spans="31:31" ht="15.75" x14ac:dyDescent="0.3">
      <c r="AE21670" s="71"/>
    </row>
    <row r="21671" spans="31:31" ht="15.75" x14ac:dyDescent="0.3">
      <c r="AE21671" s="71"/>
    </row>
    <row r="21672" spans="31:31" ht="15.75" x14ac:dyDescent="0.3">
      <c r="AE21672" s="71"/>
    </row>
    <row r="21673" spans="31:31" ht="15.75" x14ac:dyDescent="0.3">
      <c r="AE21673" s="71"/>
    </row>
    <row r="21674" spans="31:31" ht="15.75" x14ac:dyDescent="0.3">
      <c r="AE21674" s="71"/>
    </row>
    <row r="21675" spans="31:31" ht="15.75" x14ac:dyDescent="0.3">
      <c r="AE21675" s="71"/>
    </row>
    <row r="21676" spans="31:31" ht="15.75" x14ac:dyDescent="0.3">
      <c r="AE21676" s="71"/>
    </row>
    <row r="21677" spans="31:31" ht="15.75" x14ac:dyDescent="0.3">
      <c r="AE21677" s="71"/>
    </row>
    <row r="21678" spans="31:31" ht="15.75" x14ac:dyDescent="0.3">
      <c r="AE21678" s="71"/>
    </row>
    <row r="21679" spans="31:31" ht="15.75" x14ac:dyDescent="0.3">
      <c r="AE21679" s="71"/>
    </row>
    <row r="21680" spans="31:31" ht="15.75" x14ac:dyDescent="0.3">
      <c r="AE21680" s="71"/>
    </row>
    <row r="21681" spans="31:31" ht="15.75" x14ac:dyDescent="0.3">
      <c r="AE21681" s="71"/>
    </row>
    <row r="21682" spans="31:31" ht="15.75" x14ac:dyDescent="0.3">
      <c r="AE21682" s="71"/>
    </row>
    <row r="21683" spans="31:31" ht="15.75" x14ac:dyDescent="0.3">
      <c r="AE21683" s="71"/>
    </row>
    <row r="21684" spans="31:31" ht="15.75" x14ac:dyDescent="0.3">
      <c r="AE21684" s="71"/>
    </row>
    <row r="21685" spans="31:31" ht="15.75" x14ac:dyDescent="0.3">
      <c r="AE21685" s="71"/>
    </row>
    <row r="21686" spans="31:31" ht="15.75" x14ac:dyDescent="0.3">
      <c r="AE21686" s="71"/>
    </row>
    <row r="21687" spans="31:31" ht="15.75" x14ac:dyDescent="0.3">
      <c r="AE21687" s="71"/>
    </row>
    <row r="21688" spans="31:31" ht="15.75" x14ac:dyDescent="0.3">
      <c r="AE21688" s="71"/>
    </row>
    <row r="21689" spans="31:31" ht="15.75" x14ac:dyDescent="0.3">
      <c r="AE21689" s="71"/>
    </row>
    <row r="21690" spans="31:31" ht="15.75" x14ac:dyDescent="0.3">
      <c r="AE21690" s="71"/>
    </row>
    <row r="21691" spans="31:31" ht="15.75" x14ac:dyDescent="0.3">
      <c r="AE21691" s="71"/>
    </row>
    <row r="21692" spans="31:31" ht="15.75" x14ac:dyDescent="0.3">
      <c r="AE21692" s="71"/>
    </row>
    <row r="21693" spans="31:31" ht="15.75" x14ac:dyDescent="0.3">
      <c r="AE21693" s="71"/>
    </row>
    <row r="21694" spans="31:31" ht="15.75" x14ac:dyDescent="0.3">
      <c r="AE21694" s="71"/>
    </row>
    <row r="21695" spans="31:31" ht="15.75" x14ac:dyDescent="0.3">
      <c r="AE21695" s="71"/>
    </row>
    <row r="21696" spans="31:31" ht="15.75" x14ac:dyDescent="0.3">
      <c r="AE21696" s="71"/>
    </row>
    <row r="21697" spans="31:31" ht="15.75" x14ac:dyDescent="0.3">
      <c r="AE21697" s="71"/>
    </row>
    <row r="21698" spans="31:31" ht="15.75" x14ac:dyDescent="0.3">
      <c r="AE21698" s="71"/>
    </row>
    <row r="21699" spans="31:31" ht="15.75" x14ac:dyDescent="0.3">
      <c r="AE21699" s="71"/>
    </row>
    <row r="21700" spans="31:31" ht="15.75" x14ac:dyDescent="0.3">
      <c r="AE21700" s="71"/>
    </row>
    <row r="21701" spans="31:31" ht="15.75" x14ac:dyDescent="0.3">
      <c r="AE21701" s="71"/>
    </row>
    <row r="21702" spans="31:31" ht="15.75" x14ac:dyDescent="0.3">
      <c r="AE21702" s="71"/>
    </row>
    <row r="21703" spans="31:31" ht="15.75" x14ac:dyDescent="0.3">
      <c r="AE21703" s="71"/>
    </row>
    <row r="21704" spans="31:31" ht="15.75" x14ac:dyDescent="0.3">
      <c r="AE21704" s="71"/>
    </row>
    <row r="21705" spans="31:31" ht="15.75" x14ac:dyDescent="0.3">
      <c r="AE21705" s="71"/>
    </row>
    <row r="21706" spans="31:31" ht="15.75" x14ac:dyDescent="0.3">
      <c r="AE21706" s="71"/>
    </row>
    <row r="21707" spans="31:31" ht="15.75" x14ac:dyDescent="0.3">
      <c r="AE21707" s="71"/>
    </row>
    <row r="21708" spans="31:31" ht="15.75" x14ac:dyDescent="0.3">
      <c r="AE21708" s="71"/>
    </row>
    <row r="21709" spans="31:31" ht="15.75" x14ac:dyDescent="0.3">
      <c r="AE21709" s="71"/>
    </row>
    <row r="21710" spans="31:31" ht="15.75" x14ac:dyDescent="0.3">
      <c r="AE21710" s="71"/>
    </row>
    <row r="21711" spans="31:31" ht="15.75" x14ac:dyDescent="0.3">
      <c r="AE21711" s="71"/>
    </row>
    <row r="21712" spans="31:31" ht="15.75" x14ac:dyDescent="0.3">
      <c r="AE21712" s="71"/>
    </row>
    <row r="21713" spans="31:31" ht="15.75" x14ac:dyDescent="0.3">
      <c r="AE21713" s="71"/>
    </row>
    <row r="21714" spans="31:31" ht="15.75" x14ac:dyDescent="0.3">
      <c r="AE21714" s="71"/>
    </row>
    <row r="21715" spans="31:31" ht="15.75" x14ac:dyDescent="0.3">
      <c r="AE21715" s="71"/>
    </row>
    <row r="21716" spans="31:31" ht="15.75" x14ac:dyDescent="0.3">
      <c r="AE21716" s="71"/>
    </row>
    <row r="21717" spans="31:31" ht="15.75" x14ac:dyDescent="0.3">
      <c r="AE21717" s="71"/>
    </row>
    <row r="21718" spans="31:31" ht="15.75" x14ac:dyDescent="0.3">
      <c r="AE21718" s="71"/>
    </row>
    <row r="21719" spans="31:31" ht="15.75" x14ac:dyDescent="0.3">
      <c r="AE21719" s="71"/>
    </row>
    <row r="21720" spans="31:31" ht="15.75" x14ac:dyDescent="0.3">
      <c r="AE21720" s="71"/>
    </row>
    <row r="21721" spans="31:31" ht="15.75" x14ac:dyDescent="0.3">
      <c r="AE21721" s="71"/>
    </row>
    <row r="21722" spans="31:31" ht="15.75" x14ac:dyDescent="0.3">
      <c r="AE21722" s="71"/>
    </row>
    <row r="21723" spans="31:31" ht="15.75" x14ac:dyDescent="0.3">
      <c r="AE21723" s="71"/>
    </row>
    <row r="21724" spans="31:31" ht="15.75" x14ac:dyDescent="0.3">
      <c r="AE21724" s="71"/>
    </row>
    <row r="21725" spans="31:31" ht="15.75" x14ac:dyDescent="0.3">
      <c r="AE21725" s="71"/>
    </row>
    <row r="21726" spans="31:31" ht="15.75" x14ac:dyDescent="0.3">
      <c r="AE21726" s="71"/>
    </row>
    <row r="21727" spans="31:31" ht="15.75" x14ac:dyDescent="0.3">
      <c r="AE21727" s="71"/>
    </row>
    <row r="21728" spans="31:31" ht="15.75" x14ac:dyDescent="0.3">
      <c r="AE21728" s="71"/>
    </row>
    <row r="21729" spans="31:31" ht="15.75" x14ac:dyDescent="0.3">
      <c r="AE21729" s="71"/>
    </row>
    <row r="21730" spans="31:31" ht="15.75" x14ac:dyDescent="0.3">
      <c r="AE21730" s="71"/>
    </row>
    <row r="21731" spans="31:31" ht="15.75" x14ac:dyDescent="0.3">
      <c r="AE21731" s="71"/>
    </row>
    <row r="21732" spans="31:31" ht="15.75" x14ac:dyDescent="0.3">
      <c r="AE21732" s="71"/>
    </row>
    <row r="21733" spans="31:31" ht="15.75" x14ac:dyDescent="0.3">
      <c r="AE21733" s="71"/>
    </row>
    <row r="21734" spans="31:31" ht="15.75" x14ac:dyDescent="0.3">
      <c r="AE21734" s="71"/>
    </row>
    <row r="21735" spans="31:31" ht="15.75" x14ac:dyDescent="0.3">
      <c r="AE21735" s="71"/>
    </row>
    <row r="21736" spans="31:31" ht="15.75" x14ac:dyDescent="0.3">
      <c r="AE21736" s="71"/>
    </row>
    <row r="21737" spans="31:31" ht="15.75" x14ac:dyDescent="0.3">
      <c r="AE21737" s="71"/>
    </row>
    <row r="21738" spans="31:31" ht="15.75" x14ac:dyDescent="0.3">
      <c r="AE21738" s="71"/>
    </row>
    <row r="21739" spans="31:31" ht="15.75" x14ac:dyDescent="0.3">
      <c r="AE21739" s="71"/>
    </row>
    <row r="21740" spans="31:31" ht="15.75" x14ac:dyDescent="0.3">
      <c r="AE21740" s="71"/>
    </row>
    <row r="21741" spans="31:31" ht="15.75" x14ac:dyDescent="0.3">
      <c r="AE21741" s="71"/>
    </row>
    <row r="21742" spans="31:31" ht="15.75" x14ac:dyDescent="0.3">
      <c r="AE21742" s="71"/>
    </row>
    <row r="21743" spans="31:31" ht="15.75" x14ac:dyDescent="0.3">
      <c r="AE21743" s="71"/>
    </row>
    <row r="21744" spans="31:31" ht="15.75" x14ac:dyDescent="0.3">
      <c r="AE21744" s="71"/>
    </row>
    <row r="21745" spans="31:31" ht="15.75" x14ac:dyDescent="0.3">
      <c r="AE21745" s="71"/>
    </row>
    <row r="21746" spans="31:31" ht="15.75" x14ac:dyDescent="0.3">
      <c r="AE21746" s="71"/>
    </row>
    <row r="21747" spans="31:31" ht="15.75" x14ac:dyDescent="0.3">
      <c r="AE21747" s="71"/>
    </row>
    <row r="21748" spans="31:31" ht="15.75" x14ac:dyDescent="0.3">
      <c r="AE21748" s="71"/>
    </row>
    <row r="21749" spans="31:31" ht="15.75" x14ac:dyDescent="0.3">
      <c r="AE21749" s="71"/>
    </row>
    <row r="21750" spans="31:31" ht="15.75" x14ac:dyDescent="0.3">
      <c r="AE21750" s="71"/>
    </row>
    <row r="21751" spans="31:31" ht="15.75" x14ac:dyDescent="0.3">
      <c r="AE21751" s="71"/>
    </row>
    <row r="21752" spans="31:31" ht="15.75" x14ac:dyDescent="0.3">
      <c r="AE21752" s="71"/>
    </row>
    <row r="21753" spans="31:31" ht="15.75" x14ac:dyDescent="0.3">
      <c r="AE21753" s="71"/>
    </row>
    <row r="21754" spans="31:31" ht="15.75" x14ac:dyDescent="0.3">
      <c r="AE21754" s="71"/>
    </row>
    <row r="21755" spans="31:31" ht="15.75" x14ac:dyDescent="0.3">
      <c r="AE21755" s="71"/>
    </row>
    <row r="21756" spans="31:31" ht="15.75" x14ac:dyDescent="0.3">
      <c r="AE21756" s="71"/>
    </row>
    <row r="21757" spans="31:31" ht="15.75" x14ac:dyDescent="0.3">
      <c r="AE21757" s="71"/>
    </row>
    <row r="21758" spans="31:31" ht="15.75" x14ac:dyDescent="0.3">
      <c r="AE21758" s="71"/>
    </row>
    <row r="21759" spans="31:31" ht="15.75" x14ac:dyDescent="0.3">
      <c r="AE21759" s="71"/>
    </row>
    <row r="21760" spans="31:31" ht="15.75" x14ac:dyDescent="0.3">
      <c r="AE21760" s="71"/>
    </row>
    <row r="21761" spans="31:31" ht="15.75" x14ac:dyDescent="0.3">
      <c r="AE21761" s="71"/>
    </row>
    <row r="21762" spans="31:31" ht="15.75" x14ac:dyDescent="0.3">
      <c r="AE21762" s="71"/>
    </row>
    <row r="21763" spans="31:31" ht="15.75" x14ac:dyDescent="0.3">
      <c r="AE21763" s="71"/>
    </row>
    <row r="21764" spans="31:31" ht="15.75" x14ac:dyDescent="0.3">
      <c r="AE21764" s="71"/>
    </row>
    <row r="21765" spans="31:31" ht="15.75" x14ac:dyDescent="0.3">
      <c r="AE21765" s="71"/>
    </row>
    <row r="21766" spans="31:31" ht="15.75" x14ac:dyDescent="0.3">
      <c r="AE21766" s="71"/>
    </row>
    <row r="21767" spans="31:31" ht="15.75" x14ac:dyDescent="0.3">
      <c r="AE21767" s="71"/>
    </row>
    <row r="21768" spans="31:31" ht="15.75" x14ac:dyDescent="0.3">
      <c r="AE21768" s="71"/>
    </row>
    <row r="21769" spans="31:31" ht="15.75" x14ac:dyDescent="0.3">
      <c r="AE21769" s="71"/>
    </row>
    <row r="21770" spans="31:31" ht="15.75" x14ac:dyDescent="0.3">
      <c r="AE21770" s="71"/>
    </row>
    <row r="21771" spans="31:31" ht="15.75" x14ac:dyDescent="0.3">
      <c r="AE21771" s="71"/>
    </row>
    <row r="21772" spans="31:31" ht="15.75" x14ac:dyDescent="0.3">
      <c r="AE21772" s="71"/>
    </row>
    <row r="21773" spans="31:31" ht="15.75" x14ac:dyDescent="0.3">
      <c r="AE21773" s="71"/>
    </row>
    <row r="21774" spans="31:31" ht="15.75" x14ac:dyDescent="0.3">
      <c r="AE21774" s="71"/>
    </row>
    <row r="21775" spans="31:31" ht="15.75" x14ac:dyDescent="0.3">
      <c r="AE21775" s="71"/>
    </row>
    <row r="21776" spans="31:31" ht="15.75" x14ac:dyDescent="0.3">
      <c r="AE21776" s="71"/>
    </row>
    <row r="21777" spans="31:31" ht="15.75" x14ac:dyDescent="0.3">
      <c r="AE21777" s="71"/>
    </row>
    <row r="21778" spans="31:31" ht="15.75" x14ac:dyDescent="0.3">
      <c r="AE21778" s="71"/>
    </row>
    <row r="21779" spans="31:31" ht="15.75" x14ac:dyDescent="0.3">
      <c r="AE21779" s="71"/>
    </row>
    <row r="21780" spans="31:31" ht="15.75" x14ac:dyDescent="0.3">
      <c r="AE21780" s="71"/>
    </row>
    <row r="21781" spans="31:31" ht="15.75" x14ac:dyDescent="0.3">
      <c r="AE21781" s="71"/>
    </row>
    <row r="21782" spans="31:31" ht="15.75" x14ac:dyDescent="0.3">
      <c r="AE21782" s="71"/>
    </row>
    <row r="21783" spans="31:31" ht="15.75" x14ac:dyDescent="0.3">
      <c r="AE21783" s="71"/>
    </row>
    <row r="21784" spans="31:31" ht="15.75" x14ac:dyDescent="0.3">
      <c r="AE21784" s="71"/>
    </row>
    <row r="21785" spans="31:31" ht="15.75" x14ac:dyDescent="0.3">
      <c r="AE21785" s="71"/>
    </row>
    <row r="21786" spans="31:31" ht="15.75" x14ac:dyDescent="0.3">
      <c r="AE21786" s="71"/>
    </row>
    <row r="21787" spans="31:31" ht="15.75" x14ac:dyDescent="0.3">
      <c r="AE21787" s="71"/>
    </row>
    <row r="21788" spans="31:31" ht="15.75" x14ac:dyDescent="0.3">
      <c r="AE21788" s="71"/>
    </row>
    <row r="21789" spans="31:31" ht="15.75" x14ac:dyDescent="0.3">
      <c r="AE21789" s="71"/>
    </row>
    <row r="21790" spans="31:31" ht="15.75" x14ac:dyDescent="0.3">
      <c r="AE21790" s="71"/>
    </row>
    <row r="21791" spans="31:31" ht="15.75" x14ac:dyDescent="0.3">
      <c r="AE21791" s="71"/>
    </row>
    <row r="21792" spans="31:31" ht="15.75" x14ac:dyDescent="0.3">
      <c r="AE21792" s="71"/>
    </row>
    <row r="21793" spans="31:31" ht="15.75" x14ac:dyDescent="0.3">
      <c r="AE21793" s="71"/>
    </row>
    <row r="21794" spans="31:31" ht="15.75" x14ac:dyDescent="0.3">
      <c r="AE21794" s="71"/>
    </row>
    <row r="21795" spans="31:31" ht="15.75" x14ac:dyDescent="0.3">
      <c r="AE21795" s="71"/>
    </row>
    <row r="21796" spans="31:31" ht="15.75" x14ac:dyDescent="0.3">
      <c r="AE21796" s="71"/>
    </row>
    <row r="21797" spans="31:31" ht="15.75" x14ac:dyDescent="0.3">
      <c r="AE21797" s="71"/>
    </row>
    <row r="21798" spans="31:31" ht="15.75" x14ac:dyDescent="0.3">
      <c r="AE21798" s="71"/>
    </row>
    <row r="21799" spans="31:31" ht="15.75" x14ac:dyDescent="0.3">
      <c r="AE21799" s="71"/>
    </row>
    <row r="21800" spans="31:31" ht="15.75" x14ac:dyDescent="0.3">
      <c r="AE21800" s="71"/>
    </row>
    <row r="21801" spans="31:31" ht="15.75" x14ac:dyDescent="0.3">
      <c r="AE21801" s="71"/>
    </row>
    <row r="21802" spans="31:31" ht="15.75" x14ac:dyDescent="0.3">
      <c r="AE21802" s="71"/>
    </row>
    <row r="21803" spans="31:31" ht="15.75" x14ac:dyDescent="0.3">
      <c r="AE21803" s="71"/>
    </row>
    <row r="21804" spans="31:31" ht="15.75" x14ac:dyDescent="0.3">
      <c r="AE21804" s="71"/>
    </row>
    <row r="21805" spans="31:31" ht="15.75" x14ac:dyDescent="0.3">
      <c r="AE21805" s="71"/>
    </row>
    <row r="21806" spans="31:31" ht="15.75" x14ac:dyDescent="0.3">
      <c r="AE21806" s="71"/>
    </row>
    <row r="21807" spans="31:31" ht="15.75" x14ac:dyDescent="0.3">
      <c r="AE21807" s="71"/>
    </row>
    <row r="21808" spans="31:31" ht="15.75" x14ac:dyDescent="0.3">
      <c r="AE21808" s="71"/>
    </row>
    <row r="21809" spans="31:31" ht="15.75" x14ac:dyDescent="0.3">
      <c r="AE21809" s="71"/>
    </row>
    <row r="21810" spans="31:31" ht="15.75" x14ac:dyDescent="0.3">
      <c r="AE21810" s="71"/>
    </row>
    <row r="21811" spans="31:31" ht="15.75" x14ac:dyDescent="0.3">
      <c r="AE21811" s="71"/>
    </row>
    <row r="21812" spans="31:31" ht="15.75" x14ac:dyDescent="0.3">
      <c r="AE21812" s="71"/>
    </row>
    <row r="21813" spans="31:31" ht="15.75" x14ac:dyDescent="0.3">
      <c r="AE21813" s="71"/>
    </row>
    <row r="21814" spans="31:31" ht="15.75" x14ac:dyDescent="0.3">
      <c r="AE21814" s="71"/>
    </row>
    <row r="21815" spans="31:31" ht="15.75" x14ac:dyDescent="0.3">
      <c r="AE21815" s="71"/>
    </row>
    <row r="21816" spans="31:31" ht="15.75" x14ac:dyDescent="0.3">
      <c r="AE21816" s="71"/>
    </row>
    <row r="21817" spans="31:31" ht="15.75" x14ac:dyDescent="0.3">
      <c r="AE21817" s="71"/>
    </row>
    <row r="21818" spans="31:31" ht="15.75" x14ac:dyDescent="0.3">
      <c r="AE21818" s="71"/>
    </row>
    <row r="21819" spans="31:31" ht="15.75" x14ac:dyDescent="0.3">
      <c r="AE21819" s="71"/>
    </row>
    <row r="21820" spans="31:31" ht="15.75" x14ac:dyDescent="0.3">
      <c r="AE21820" s="71"/>
    </row>
    <row r="21821" spans="31:31" ht="15.75" x14ac:dyDescent="0.3">
      <c r="AE21821" s="71"/>
    </row>
    <row r="21822" spans="31:31" ht="15.75" x14ac:dyDescent="0.3">
      <c r="AE21822" s="71"/>
    </row>
    <row r="21823" spans="31:31" ht="15.75" x14ac:dyDescent="0.3">
      <c r="AE21823" s="71"/>
    </row>
    <row r="21824" spans="31:31" ht="15.75" x14ac:dyDescent="0.3">
      <c r="AE21824" s="71"/>
    </row>
    <row r="21825" spans="31:31" ht="15.75" x14ac:dyDescent="0.3">
      <c r="AE21825" s="71"/>
    </row>
    <row r="21826" spans="31:31" ht="15.75" x14ac:dyDescent="0.3">
      <c r="AE21826" s="71"/>
    </row>
    <row r="21827" spans="31:31" ht="15.75" x14ac:dyDescent="0.3">
      <c r="AE21827" s="71"/>
    </row>
    <row r="21828" spans="31:31" ht="15.75" x14ac:dyDescent="0.3">
      <c r="AE21828" s="71"/>
    </row>
    <row r="21829" spans="31:31" ht="15.75" x14ac:dyDescent="0.3">
      <c r="AE21829" s="71"/>
    </row>
    <row r="21830" spans="31:31" ht="15.75" x14ac:dyDescent="0.3">
      <c r="AE21830" s="71"/>
    </row>
    <row r="21831" spans="31:31" ht="15.75" x14ac:dyDescent="0.3">
      <c r="AE21831" s="71"/>
    </row>
    <row r="21832" spans="31:31" ht="15.75" x14ac:dyDescent="0.3">
      <c r="AE21832" s="71"/>
    </row>
    <row r="21833" spans="31:31" ht="15.75" x14ac:dyDescent="0.3">
      <c r="AE21833" s="71"/>
    </row>
    <row r="21834" spans="31:31" ht="15.75" x14ac:dyDescent="0.3">
      <c r="AE21834" s="71"/>
    </row>
    <row r="21835" spans="31:31" ht="15.75" x14ac:dyDescent="0.3">
      <c r="AE21835" s="71"/>
    </row>
    <row r="21836" spans="31:31" ht="15.75" x14ac:dyDescent="0.3">
      <c r="AE21836" s="71"/>
    </row>
    <row r="21837" spans="31:31" ht="15.75" x14ac:dyDescent="0.3">
      <c r="AE21837" s="71"/>
    </row>
    <row r="21838" spans="31:31" ht="15.75" x14ac:dyDescent="0.3">
      <c r="AE21838" s="71"/>
    </row>
    <row r="21839" spans="31:31" ht="15.75" x14ac:dyDescent="0.3">
      <c r="AE21839" s="71"/>
    </row>
    <row r="21840" spans="31:31" ht="15.75" x14ac:dyDescent="0.3">
      <c r="AE21840" s="71"/>
    </row>
    <row r="21841" spans="31:31" ht="15.75" x14ac:dyDescent="0.3">
      <c r="AE21841" s="71"/>
    </row>
    <row r="21842" spans="31:31" ht="15.75" x14ac:dyDescent="0.3">
      <c r="AE21842" s="71"/>
    </row>
    <row r="21843" spans="31:31" ht="15.75" x14ac:dyDescent="0.3">
      <c r="AE21843" s="71"/>
    </row>
    <row r="21844" spans="31:31" ht="15.75" x14ac:dyDescent="0.3">
      <c r="AE21844" s="71"/>
    </row>
    <row r="21845" spans="31:31" ht="15.75" x14ac:dyDescent="0.3">
      <c r="AE21845" s="71"/>
    </row>
    <row r="21846" spans="31:31" ht="15.75" x14ac:dyDescent="0.3">
      <c r="AE21846" s="71"/>
    </row>
    <row r="21847" spans="31:31" ht="15.75" x14ac:dyDescent="0.3">
      <c r="AE21847" s="71"/>
    </row>
    <row r="21848" spans="31:31" ht="15.75" x14ac:dyDescent="0.3">
      <c r="AE21848" s="71"/>
    </row>
    <row r="21849" spans="31:31" ht="15.75" x14ac:dyDescent="0.3">
      <c r="AE21849" s="71"/>
    </row>
    <row r="21850" spans="31:31" ht="15.75" x14ac:dyDescent="0.3">
      <c r="AE21850" s="71"/>
    </row>
    <row r="21851" spans="31:31" ht="15.75" x14ac:dyDescent="0.3">
      <c r="AE21851" s="71"/>
    </row>
    <row r="21852" spans="31:31" ht="15.75" x14ac:dyDescent="0.3">
      <c r="AE21852" s="71"/>
    </row>
    <row r="21853" spans="31:31" ht="15.75" x14ac:dyDescent="0.3">
      <c r="AE21853" s="71"/>
    </row>
    <row r="21854" spans="31:31" ht="15.75" x14ac:dyDescent="0.3">
      <c r="AE21854" s="71"/>
    </row>
    <row r="21855" spans="31:31" ht="15.75" x14ac:dyDescent="0.3">
      <c r="AE21855" s="71"/>
    </row>
    <row r="21856" spans="31:31" ht="15.75" x14ac:dyDescent="0.3">
      <c r="AE21856" s="71"/>
    </row>
    <row r="21857" spans="31:31" ht="15.75" x14ac:dyDescent="0.3">
      <c r="AE21857" s="71"/>
    </row>
    <row r="21858" spans="31:31" ht="15.75" x14ac:dyDescent="0.3">
      <c r="AE21858" s="71"/>
    </row>
    <row r="21859" spans="31:31" ht="15.75" x14ac:dyDescent="0.3">
      <c r="AE21859" s="71"/>
    </row>
    <row r="21860" spans="31:31" ht="15.75" x14ac:dyDescent="0.3">
      <c r="AE21860" s="71"/>
    </row>
    <row r="21861" spans="31:31" ht="15.75" x14ac:dyDescent="0.3">
      <c r="AE21861" s="71"/>
    </row>
    <row r="21862" spans="31:31" ht="15.75" x14ac:dyDescent="0.3">
      <c r="AE21862" s="71"/>
    </row>
    <row r="21863" spans="31:31" ht="15.75" x14ac:dyDescent="0.3">
      <c r="AE21863" s="71"/>
    </row>
    <row r="21864" spans="31:31" ht="15.75" x14ac:dyDescent="0.3">
      <c r="AE21864" s="71"/>
    </row>
    <row r="21865" spans="31:31" ht="15.75" x14ac:dyDescent="0.3">
      <c r="AE21865" s="71"/>
    </row>
    <row r="21866" spans="31:31" ht="15.75" x14ac:dyDescent="0.3">
      <c r="AE21866" s="71"/>
    </row>
    <row r="21867" spans="31:31" ht="15.75" x14ac:dyDescent="0.3">
      <c r="AE21867" s="71"/>
    </row>
    <row r="21868" spans="31:31" ht="15.75" x14ac:dyDescent="0.3">
      <c r="AE21868" s="71"/>
    </row>
    <row r="21869" spans="31:31" ht="15.75" x14ac:dyDescent="0.3">
      <c r="AE21869" s="71"/>
    </row>
    <row r="21870" spans="31:31" ht="15.75" x14ac:dyDescent="0.3">
      <c r="AE21870" s="71"/>
    </row>
    <row r="21871" spans="31:31" ht="15.75" x14ac:dyDescent="0.3">
      <c r="AE21871" s="71"/>
    </row>
    <row r="21872" spans="31:31" ht="15.75" x14ac:dyDescent="0.3">
      <c r="AE21872" s="71"/>
    </row>
    <row r="21873" spans="31:31" ht="15.75" x14ac:dyDescent="0.3">
      <c r="AE21873" s="71"/>
    </row>
    <row r="21874" spans="31:31" ht="15.75" x14ac:dyDescent="0.3">
      <c r="AE21874" s="71"/>
    </row>
    <row r="21875" spans="31:31" ht="15.75" x14ac:dyDescent="0.3">
      <c r="AE21875" s="71"/>
    </row>
    <row r="21876" spans="31:31" ht="15.75" x14ac:dyDescent="0.3">
      <c r="AE21876" s="71"/>
    </row>
    <row r="21877" spans="31:31" ht="15.75" x14ac:dyDescent="0.3">
      <c r="AE21877" s="71"/>
    </row>
    <row r="21878" spans="31:31" ht="15.75" x14ac:dyDescent="0.3">
      <c r="AE21878" s="71"/>
    </row>
    <row r="21879" spans="31:31" ht="15.75" x14ac:dyDescent="0.3">
      <c r="AE21879" s="71"/>
    </row>
    <row r="21880" spans="31:31" ht="15.75" x14ac:dyDescent="0.3">
      <c r="AE21880" s="71"/>
    </row>
    <row r="21881" spans="31:31" ht="15.75" x14ac:dyDescent="0.3">
      <c r="AE21881" s="71"/>
    </row>
    <row r="21882" spans="31:31" ht="15.75" x14ac:dyDescent="0.3">
      <c r="AE21882" s="71"/>
    </row>
    <row r="21883" spans="31:31" ht="15.75" x14ac:dyDescent="0.3">
      <c r="AE21883" s="71"/>
    </row>
    <row r="21884" spans="31:31" ht="15.75" x14ac:dyDescent="0.3">
      <c r="AE21884" s="71"/>
    </row>
    <row r="21885" spans="31:31" ht="15.75" x14ac:dyDescent="0.3">
      <c r="AE21885" s="71"/>
    </row>
    <row r="21886" spans="31:31" ht="15.75" x14ac:dyDescent="0.3">
      <c r="AE21886" s="71"/>
    </row>
    <row r="21887" spans="31:31" ht="15.75" x14ac:dyDescent="0.3">
      <c r="AE21887" s="71"/>
    </row>
    <row r="21888" spans="31:31" ht="15.75" x14ac:dyDescent="0.3">
      <c r="AE21888" s="71"/>
    </row>
    <row r="21889" spans="31:31" ht="15.75" x14ac:dyDescent="0.3">
      <c r="AE21889" s="71"/>
    </row>
    <row r="21890" spans="31:31" ht="15.75" x14ac:dyDescent="0.3">
      <c r="AE21890" s="71"/>
    </row>
    <row r="21891" spans="31:31" ht="15.75" x14ac:dyDescent="0.3">
      <c r="AE21891" s="71"/>
    </row>
    <row r="21892" spans="31:31" ht="15.75" x14ac:dyDescent="0.3">
      <c r="AE21892" s="71"/>
    </row>
    <row r="21893" spans="31:31" ht="15.75" x14ac:dyDescent="0.3">
      <c r="AE21893" s="71"/>
    </row>
    <row r="21894" spans="31:31" ht="15.75" x14ac:dyDescent="0.3">
      <c r="AE21894" s="71"/>
    </row>
    <row r="21895" spans="31:31" ht="15.75" x14ac:dyDescent="0.3">
      <c r="AE21895" s="71"/>
    </row>
    <row r="21896" spans="31:31" ht="15.75" x14ac:dyDescent="0.3">
      <c r="AE21896" s="71"/>
    </row>
    <row r="21897" spans="31:31" ht="15.75" x14ac:dyDescent="0.3">
      <c r="AE21897" s="71"/>
    </row>
    <row r="21898" spans="31:31" ht="15.75" x14ac:dyDescent="0.3">
      <c r="AE21898" s="71"/>
    </row>
    <row r="21899" spans="31:31" ht="15.75" x14ac:dyDescent="0.3">
      <c r="AE21899" s="71"/>
    </row>
    <row r="21900" spans="31:31" ht="15.75" x14ac:dyDescent="0.3">
      <c r="AE21900" s="71"/>
    </row>
    <row r="21901" spans="31:31" ht="15.75" x14ac:dyDescent="0.3">
      <c r="AE21901" s="71"/>
    </row>
    <row r="21902" spans="31:31" ht="15.75" x14ac:dyDescent="0.3">
      <c r="AE21902" s="71"/>
    </row>
    <row r="21903" spans="31:31" ht="15.75" x14ac:dyDescent="0.3">
      <c r="AE21903" s="71"/>
    </row>
    <row r="21904" spans="31:31" ht="15.75" x14ac:dyDescent="0.3">
      <c r="AE21904" s="71"/>
    </row>
    <row r="21905" spans="31:31" ht="15.75" x14ac:dyDescent="0.3">
      <c r="AE21905" s="71"/>
    </row>
    <row r="21906" spans="31:31" ht="15.75" x14ac:dyDescent="0.3">
      <c r="AE21906" s="71"/>
    </row>
    <row r="21907" spans="31:31" ht="15.75" x14ac:dyDescent="0.3">
      <c r="AE21907" s="71"/>
    </row>
    <row r="21908" spans="31:31" ht="15.75" x14ac:dyDescent="0.3">
      <c r="AE21908" s="71"/>
    </row>
    <row r="21909" spans="31:31" ht="15.75" x14ac:dyDescent="0.3">
      <c r="AE21909" s="71"/>
    </row>
    <row r="21910" spans="31:31" ht="15.75" x14ac:dyDescent="0.3">
      <c r="AE21910" s="71"/>
    </row>
    <row r="21911" spans="31:31" ht="15.75" x14ac:dyDescent="0.3">
      <c r="AE21911" s="71"/>
    </row>
    <row r="21912" spans="31:31" ht="15.75" x14ac:dyDescent="0.3">
      <c r="AE21912" s="71"/>
    </row>
    <row r="21913" spans="31:31" ht="15.75" x14ac:dyDescent="0.3">
      <c r="AE21913" s="71"/>
    </row>
    <row r="21914" spans="31:31" ht="15.75" x14ac:dyDescent="0.3">
      <c r="AE21914" s="71"/>
    </row>
    <row r="21915" spans="31:31" ht="15.75" x14ac:dyDescent="0.3">
      <c r="AE21915" s="71"/>
    </row>
    <row r="21916" spans="31:31" ht="15.75" x14ac:dyDescent="0.3">
      <c r="AE21916" s="71"/>
    </row>
    <row r="21917" spans="31:31" ht="15.75" x14ac:dyDescent="0.3">
      <c r="AE21917" s="71"/>
    </row>
    <row r="21918" spans="31:31" ht="15.75" x14ac:dyDescent="0.3">
      <c r="AE21918" s="71"/>
    </row>
    <row r="21919" spans="31:31" ht="15.75" x14ac:dyDescent="0.3">
      <c r="AE21919" s="71"/>
    </row>
    <row r="21920" spans="31:31" ht="15.75" x14ac:dyDescent="0.3">
      <c r="AE21920" s="71"/>
    </row>
    <row r="21921" spans="31:31" ht="15.75" x14ac:dyDescent="0.3">
      <c r="AE21921" s="71"/>
    </row>
    <row r="21922" spans="31:31" ht="15.75" x14ac:dyDescent="0.3">
      <c r="AE21922" s="71"/>
    </row>
    <row r="21923" spans="31:31" ht="15.75" x14ac:dyDescent="0.3">
      <c r="AE21923" s="71"/>
    </row>
    <row r="21924" spans="31:31" ht="15.75" x14ac:dyDescent="0.3">
      <c r="AE21924" s="71"/>
    </row>
    <row r="21925" spans="31:31" ht="15.75" x14ac:dyDescent="0.3">
      <c r="AE21925" s="71"/>
    </row>
    <row r="21926" spans="31:31" ht="15.75" x14ac:dyDescent="0.3">
      <c r="AE21926" s="71"/>
    </row>
    <row r="21927" spans="31:31" ht="15.75" x14ac:dyDescent="0.3">
      <c r="AE21927" s="71"/>
    </row>
    <row r="21928" spans="31:31" ht="15.75" x14ac:dyDescent="0.3">
      <c r="AE21928" s="71"/>
    </row>
    <row r="21929" spans="31:31" ht="15.75" x14ac:dyDescent="0.3">
      <c r="AE21929" s="71"/>
    </row>
    <row r="21930" spans="31:31" ht="15.75" x14ac:dyDescent="0.3">
      <c r="AE21930" s="71"/>
    </row>
    <row r="21931" spans="31:31" ht="15.75" x14ac:dyDescent="0.3">
      <c r="AE21931" s="71"/>
    </row>
    <row r="21932" spans="31:31" ht="15.75" x14ac:dyDescent="0.3">
      <c r="AE21932" s="71"/>
    </row>
    <row r="21933" spans="31:31" ht="15.75" x14ac:dyDescent="0.3">
      <c r="AE21933" s="71"/>
    </row>
    <row r="21934" spans="31:31" ht="15.75" x14ac:dyDescent="0.3">
      <c r="AE21934" s="71"/>
    </row>
    <row r="21935" spans="31:31" ht="15.75" x14ac:dyDescent="0.3">
      <c r="AE21935" s="71"/>
    </row>
    <row r="21936" spans="31:31" ht="15.75" x14ac:dyDescent="0.3">
      <c r="AE21936" s="71"/>
    </row>
    <row r="21937" spans="31:31" ht="15.75" x14ac:dyDescent="0.3">
      <c r="AE21937" s="71"/>
    </row>
    <row r="21938" spans="31:31" ht="15.75" x14ac:dyDescent="0.3">
      <c r="AE21938" s="71"/>
    </row>
    <row r="21939" spans="31:31" ht="15.75" x14ac:dyDescent="0.3">
      <c r="AE21939" s="71"/>
    </row>
    <row r="21940" spans="31:31" ht="15.75" x14ac:dyDescent="0.3">
      <c r="AE21940" s="71"/>
    </row>
    <row r="21941" spans="31:31" ht="15.75" x14ac:dyDescent="0.3">
      <c r="AE21941" s="71"/>
    </row>
    <row r="21942" spans="31:31" ht="15.75" x14ac:dyDescent="0.3">
      <c r="AE21942" s="71"/>
    </row>
    <row r="21943" spans="31:31" ht="15.75" x14ac:dyDescent="0.3">
      <c r="AE21943" s="71"/>
    </row>
    <row r="21944" spans="31:31" ht="15.75" x14ac:dyDescent="0.3">
      <c r="AE21944" s="71"/>
    </row>
    <row r="21945" spans="31:31" ht="15.75" x14ac:dyDescent="0.3">
      <c r="AE21945" s="71"/>
    </row>
    <row r="21946" spans="31:31" ht="15.75" x14ac:dyDescent="0.3">
      <c r="AE21946" s="71"/>
    </row>
    <row r="21947" spans="31:31" ht="15.75" x14ac:dyDescent="0.3">
      <c r="AE21947" s="71"/>
    </row>
    <row r="21948" spans="31:31" ht="15.75" x14ac:dyDescent="0.3">
      <c r="AE21948" s="71"/>
    </row>
    <row r="21949" spans="31:31" ht="15.75" x14ac:dyDescent="0.3">
      <c r="AE21949" s="71"/>
    </row>
    <row r="21950" spans="31:31" ht="15.75" x14ac:dyDescent="0.3">
      <c r="AE21950" s="71"/>
    </row>
    <row r="21951" spans="31:31" ht="15.75" x14ac:dyDescent="0.3">
      <c r="AE21951" s="71"/>
    </row>
    <row r="21952" spans="31:31" ht="15.75" x14ac:dyDescent="0.3">
      <c r="AE21952" s="71"/>
    </row>
    <row r="21953" spans="31:31" ht="15.75" x14ac:dyDescent="0.3">
      <c r="AE21953" s="71"/>
    </row>
    <row r="21954" spans="31:31" ht="15.75" x14ac:dyDescent="0.3">
      <c r="AE21954" s="71"/>
    </row>
    <row r="21955" spans="31:31" ht="15.75" x14ac:dyDescent="0.3">
      <c r="AE21955" s="71"/>
    </row>
    <row r="21956" spans="31:31" ht="15.75" x14ac:dyDescent="0.3">
      <c r="AE21956" s="71"/>
    </row>
    <row r="21957" spans="31:31" ht="15.75" x14ac:dyDescent="0.3">
      <c r="AE21957" s="71"/>
    </row>
    <row r="21958" spans="31:31" ht="15.75" x14ac:dyDescent="0.3">
      <c r="AE21958" s="71"/>
    </row>
    <row r="21959" spans="31:31" ht="15.75" x14ac:dyDescent="0.3">
      <c r="AE21959" s="71"/>
    </row>
    <row r="21960" spans="31:31" ht="15.75" x14ac:dyDescent="0.3">
      <c r="AE21960" s="71"/>
    </row>
    <row r="21961" spans="31:31" ht="15.75" x14ac:dyDescent="0.3">
      <c r="AE21961" s="71"/>
    </row>
    <row r="21962" spans="31:31" ht="15.75" x14ac:dyDescent="0.3">
      <c r="AE21962" s="71"/>
    </row>
    <row r="21963" spans="31:31" ht="15.75" x14ac:dyDescent="0.3">
      <c r="AE21963" s="71"/>
    </row>
    <row r="21964" spans="31:31" ht="15.75" x14ac:dyDescent="0.3">
      <c r="AE21964" s="71"/>
    </row>
    <row r="21965" spans="31:31" ht="15.75" x14ac:dyDescent="0.3">
      <c r="AE21965" s="71"/>
    </row>
    <row r="21966" spans="31:31" ht="15.75" x14ac:dyDescent="0.3">
      <c r="AE21966" s="71"/>
    </row>
    <row r="21967" spans="31:31" ht="15.75" x14ac:dyDescent="0.3">
      <c r="AE21967" s="71"/>
    </row>
    <row r="21968" spans="31:31" ht="15.75" x14ac:dyDescent="0.3">
      <c r="AE21968" s="71"/>
    </row>
    <row r="21969" spans="31:31" ht="15.75" x14ac:dyDescent="0.3">
      <c r="AE21969" s="71"/>
    </row>
    <row r="21970" spans="31:31" ht="15.75" x14ac:dyDescent="0.3">
      <c r="AE21970" s="71"/>
    </row>
    <row r="21971" spans="31:31" ht="15.75" x14ac:dyDescent="0.3">
      <c r="AE21971" s="71"/>
    </row>
    <row r="21972" spans="31:31" ht="15.75" x14ac:dyDescent="0.3">
      <c r="AE21972" s="71"/>
    </row>
    <row r="21973" spans="31:31" ht="15.75" x14ac:dyDescent="0.3">
      <c r="AE21973" s="71"/>
    </row>
    <row r="21974" spans="31:31" ht="15.75" x14ac:dyDescent="0.3">
      <c r="AE21974" s="71"/>
    </row>
    <row r="21975" spans="31:31" ht="15.75" x14ac:dyDescent="0.3">
      <c r="AE21975" s="71"/>
    </row>
    <row r="21976" spans="31:31" ht="15.75" x14ac:dyDescent="0.3">
      <c r="AE21976" s="71"/>
    </row>
    <row r="21977" spans="31:31" ht="15.75" x14ac:dyDescent="0.3">
      <c r="AE21977" s="71"/>
    </row>
    <row r="21978" spans="31:31" ht="15.75" x14ac:dyDescent="0.3">
      <c r="AE21978" s="71"/>
    </row>
    <row r="21979" spans="31:31" ht="15.75" x14ac:dyDescent="0.3">
      <c r="AE21979" s="71"/>
    </row>
    <row r="21980" spans="31:31" ht="15.75" x14ac:dyDescent="0.3">
      <c r="AE21980" s="71"/>
    </row>
    <row r="21981" spans="31:31" ht="15.75" x14ac:dyDescent="0.3">
      <c r="AE21981" s="71"/>
    </row>
    <row r="21982" spans="31:31" ht="15.75" x14ac:dyDescent="0.3">
      <c r="AE21982" s="71"/>
    </row>
    <row r="21983" spans="31:31" ht="15.75" x14ac:dyDescent="0.3">
      <c r="AE21983" s="71"/>
    </row>
    <row r="21984" spans="31:31" ht="15.75" x14ac:dyDescent="0.3">
      <c r="AE21984" s="71"/>
    </row>
    <row r="21985" spans="31:31" ht="15.75" x14ac:dyDescent="0.3">
      <c r="AE21985" s="71"/>
    </row>
    <row r="21986" spans="31:31" ht="15.75" x14ac:dyDescent="0.3">
      <c r="AE21986" s="71"/>
    </row>
    <row r="21987" spans="31:31" ht="15.75" x14ac:dyDescent="0.3">
      <c r="AE21987" s="71"/>
    </row>
    <row r="21988" spans="31:31" ht="15.75" x14ac:dyDescent="0.3">
      <c r="AE21988" s="71"/>
    </row>
    <row r="21989" spans="31:31" ht="15.75" x14ac:dyDescent="0.3">
      <c r="AE21989" s="71"/>
    </row>
    <row r="21990" spans="31:31" ht="15.75" x14ac:dyDescent="0.3">
      <c r="AE21990" s="71"/>
    </row>
    <row r="21991" spans="31:31" ht="15.75" x14ac:dyDescent="0.3">
      <c r="AE21991" s="71"/>
    </row>
    <row r="21992" spans="31:31" ht="15.75" x14ac:dyDescent="0.3">
      <c r="AE21992" s="71"/>
    </row>
    <row r="21993" spans="31:31" ht="15.75" x14ac:dyDescent="0.3">
      <c r="AE21993" s="71"/>
    </row>
    <row r="21994" spans="31:31" ht="15.75" x14ac:dyDescent="0.3">
      <c r="AE21994" s="71"/>
    </row>
    <row r="21995" spans="31:31" ht="15.75" x14ac:dyDescent="0.3">
      <c r="AE21995" s="71"/>
    </row>
    <row r="21996" spans="31:31" ht="15.75" x14ac:dyDescent="0.3">
      <c r="AE21996" s="71"/>
    </row>
    <row r="21997" spans="31:31" ht="15.75" x14ac:dyDescent="0.3">
      <c r="AE21997" s="71"/>
    </row>
    <row r="21998" spans="31:31" ht="15.75" x14ac:dyDescent="0.3">
      <c r="AE21998" s="71"/>
    </row>
    <row r="21999" spans="31:31" ht="15.75" x14ac:dyDescent="0.3">
      <c r="AE21999" s="71"/>
    </row>
    <row r="22000" spans="31:31" ht="15.75" x14ac:dyDescent="0.3">
      <c r="AE22000" s="71"/>
    </row>
    <row r="22001" spans="31:31" ht="15.75" x14ac:dyDescent="0.3">
      <c r="AE22001" s="71"/>
    </row>
    <row r="22002" spans="31:31" ht="15.75" x14ac:dyDescent="0.3">
      <c r="AE22002" s="71"/>
    </row>
    <row r="22003" spans="31:31" ht="15.75" x14ac:dyDescent="0.3">
      <c r="AE22003" s="71"/>
    </row>
    <row r="22004" spans="31:31" ht="15.75" x14ac:dyDescent="0.3">
      <c r="AE22004" s="71"/>
    </row>
    <row r="22005" spans="31:31" ht="15.75" x14ac:dyDescent="0.3">
      <c r="AE22005" s="71"/>
    </row>
    <row r="22006" spans="31:31" ht="15.75" x14ac:dyDescent="0.3">
      <c r="AE22006" s="71"/>
    </row>
    <row r="22007" spans="31:31" ht="15.75" x14ac:dyDescent="0.3">
      <c r="AE22007" s="71"/>
    </row>
    <row r="22008" spans="31:31" ht="15.75" x14ac:dyDescent="0.3">
      <c r="AE22008" s="71"/>
    </row>
    <row r="22009" spans="31:31" ht="15.75" x14ac:dyDescent="0.3">
      <c r="AE22009" s="71"/>
    </row>
    <row r="22010" spans="31:31" ht="15.75" x14ac:dyDescent="0.3">
      <c r="AE22010" s="71"/>
    </row>
    <row r="22011" spans="31:31" ht="15.75" x14ac:dyDescent="0.3">
      <c r="AE22011" s="71"/>
    </row>
    <row r="22012" spans="31:31" ht="15.75" x14ac:dyDescent="0.3">
      <c r="AE22012" s="71"/>
    </row>
    <row r="22013" spans="31:31" ht="15.75" x14ac:dyDescent="0.3">
      <c r="AE22013" s="71"/>
    </row>
    <row r="22014" spans="31:31" ht="15.75" x14ac:dyDescent="0.3">
      <c r="AE22014" s="71"/>
    </row>
    <row r="22015" spans="31:31" ht="15.75" x14ac:dyDescent="0.3">
      <c r="AE22015" s="71"/>
    </row>
    <row r="22016" spans="31:31" ht="15.75" x14ac:dyDescent="0.3">
      <c r="AE22016" s="71"/>
    </row>
    <row r="22017" spans="31:31" ht="15.75" x14ac:dyDescent="0.3">
      <c r="AE22017" s="71"/>
    </row>
    <row r="22018" spans="31:31" ht="15.75" x14ac:dyDescent="0.3">
      <c r="AE22018" s="71"/>
    </row>
    <row r="22019" spans="31:31" ht="15.75" x14ac:dyDescent="0.3">
      <c r="AE22019" s="71"/>
    </row>
    <row r="22020" spans="31:31" ht="15.75" x14ac:dyDescent="0.3">
      <c r="AE22020" s="71"/>
    </row>
    <row r="22021" spans="31:31" ht="15.75" x14ac:dyDescent="0.3">
      <c r="AE22021" s="71"/>
    </row>
    <row r="22022" spans="31:31" ht="15.75" x14ac:dyDescent="0.3">
      <c r="AE22022" s="71"/>
    </row>
    <row r="22023" spans="31:31" ht="15.75" x14ac:dyDescent="0.3">
      <c r="AE22023" s="71"/>
    </row>
    <row r="22024" spans="31:31" ht="15.75" x14ac:dyDescent="0.3">
      <c r="AE22024" s="71"/>
    </row>
    <row r="22025" spans="31:31" ht="15.75" x14ac:dyDescent="0.3">
      <c r="AE22025" s="71"/>
    </row>
    <row r="22026" spans="31:31" ht="15.75" x14ac:dyDescent="0.3">
      <c r="AE22026" s="71"/>
    </row>
    <row r="22027" spans="31:31" ht="15.75" x14ac:dyDescent="0.3">
      <c r="AE22027" s="71"/>
    </row>
    <row r="22028" spans="31:31" ht="15.75" x14ac:dyDescent="0.3">
      <c r="AE22028" s="71"/>
    </row>
    <row r="22029" spans="31:31" ht="15.75" x14ac:dyDescent="0.3">
      <c r="AE22029" s="71"/>
    </row>
    <row r="22030" spans="31:31" ht="15.75" x14ac:dyDescent="0.3">
      <c r="AE22030" s="71"/>
    </row>
    <row r="22031" spans="31:31" ht="15.75" x14ac:dyDescent="0.3">
      <c r="AE22031" s="71"/>
    </row>
    <row r="22032" spans="31:31" ht="15.75" x14ac:dyDescent="0.3">
      <c r="AE22032" s="71"/>
    </row>
    <row r="22033" spans="31:31" ht="15.75" x14ac:dyDescent="0.3">
      <c r="AE22033" s="71"/>
    </row>
    <row r="22034" spans="31:31" ht="15.75" x14ac:dyDescent="0.3">
      <c r="AE22034" s="71"/>
    </row>
    <row r="22035" spans="31:31" ht="15.75" x14ac:dyDescent="0.3">
      <c r="AE22035" s="71"/>
    </row>
    <row r="22036" spans="31:31" ht="15.75" x14ac:dyDescent="0.3">
      <c r="AE22036" s="71"/>
    </row>
    <row r="22037" spans="31:31" ht="15.75" x14ac:dyDescent="0.3">
      <c r="AE22037" s="71"/>
    </row>
    <row r="22038" spans="31:31" ht="15.75" x14ac:dyDescent="0.3">
      <c r="AE22038" s="71"/>
    </row>
    <row r="22039" spans="31:31" ht="15.75" x14ac:dyDescent="0.3">
      <c r="AE22039" s="71"/>
    </row>
    <row r="22040" spans="31:31" ht="15.75" x14ac:dyDescent="0.3">
      <c r="AE22040" s="71"/>
    </row>
    <row r="22041" spans="31:31" ht="15.75" x14ac:dyDescent="0.3">
      <c r="AE22041" s="71"/>
    </row>
    <row r="22042" spans="31:31" ht="15.75" x14ac:dyDescent="0.3">
      <c r="AE22042" s="71"/>
    </row>
    <row r="22043" spans="31:31" ht="15.75" x14ac:dyDescent="0.3">
      <c r="AE22043" s="71"/>
    </row>
    <row r="22044" spans="31:31" ht="15.75" x14ac:dyDescent="0.3">
      <c r="AE22044" s="71"/>
    </row>
    <row r="22045" spans="31:31" ht="15.75" x14ac:dyDescent="0.3">
      <c r="AE22045" s="71"/>
    </row>
    <row r="22046" spans="31:31" ht="15.75" x14ac:dyDescent="0.3">
      <c r="AE22046" s="71"/>
    </row>
    <row r="22047" spans="31:31" ht="15.75" x14ac:dyDescent="0.3">
      <c r="AE22047" s="71"/>
    </row>
    <row r="22048" spans="31:31" ht="15.75" x14ac:dyDescent="0.3">
      <c r="AE22048" s="71"/>
    </row>
    <row r="22049" spans="31:31" ht="15.75" x14ac:dyDescent="0.3">
      <c r="AE22049" s="71"/>
    </row>
    <row r="22050" spans="31:31" ht="15.75" x14ac:dyDescent="0.3">
      <c r="AE22050" s="71"/>
    </row>
    <row r="22051" spans="31:31" ht="15.75" x14ac:dyDescent="0.3">
      <c r="AE22051" s="71"/>
    </row>
    <row r="22052" spans="31:31" ht="15.75" x14ac:dyDescent="0.3">
      <c r="AE22052" s="71"/>
    </row>
    <row r="22053" spans="31:31" ht="15.75" x14ac:dyDescent="0.3">
      <c r="AE22053" s="71"/>
    </row>
    <row r="22054" spans="31:31" ht="15.75" x14ac:dyDescent="0.3">
      <c r="AE22054" s="71"/>
    </row>
    <row r="22055" spans="31:31" ht="15.75" x14ac:dyDescent="0.3">
      <c r="AE22055" s="71"/>
    </row>
    <row r="22056" spans="31:31" ht="15.75" x14ac:dyDescent="0.3">
      <c r="AE22056" s="71"/>
    </row>
    <row r="22057" spans="31:31" ht="15.75" x14ac:dyDescent="0.3">
      <c r="AE22057" s="71"/>
    </row>
    <row r="22058" spans="31:31" ht="15.75" x14ac:dyDescent="0.3">
      <c r="AE22058" s="71"/>
    </row>
    <row r="22059" spans="31:31" ht="15.75" x14ac:dyDescent="0.3">
      <c r="AE22059" s="71"/>
    </row>
    <row r="22060" spans="31:31" ht="15.75" x14ac:dyDescent="0.3">
      <c r="AE22060" s="71"/>
    </row>
    <row r="22061" spans="31:31" ht="15.75" x14ac:dyDescent="0.3">
      <c r="AE22061" s="71"/>
    </row>
    <row r="22062" spans="31:31" ht="15.75" x14ac:dyDescent="0.3">
      <c r="AE22062" s="71"/>
    </row>
    <row r="22063" spans="31:31" ht="15.75" x14ac:dyDescent="0.3">
      <c r="AE22063" s="71"/>
    </row>
    <row r="22064" spans="31:31" ht="15.75" x14ac:dyDescent="0.3">
      <c r="AE22064" s="71"/>
    </row>
    <row r="22065" spans="31:31" ht="15.75" x14ac:dyDescent="0.3">
      <c r="AE22065" s="71"/>
    </row>
    <row r="22066" spans="31:31" ht="15.75" x14ac:dyDescent="0.3">
      <c r="AE22066" s="71"/>
    </row>
    <row r="22067" spans="31:31" ht="15.75" x14ac:dyDescent="0.3">
      <c r="AE22067" s="71"/>
    </row>
    <row r="22068" spans="31:31" ht="15.75" x14ac:dyDescent="0.3">
      <c r="AE22068" s="71"/>
    </row>
    <row r="22069" spans="31:31" ht="15.75" x14ac:dyDescent="0.3">
      <c r="AE22069" s="71"/>
    </row>
    <row r="22070" spans="31:31" ht="15.75" x14ac:dyDescent="0.3">
      <c r="AE22070" s="71"/>
    </row>
    <row r="22071" spans="31:31" ht="15.75" x14ac:dyDescent="0.3">
      <c r="AE22071" s="71"/>
    </row>
    <row r="22072" spans="31:31" ht="15.75" x14ac:dyDescent="0.3">
      <c r="AE22072" s="71"/>
    </row>
    <row r="22073" spans="31:31" ht="15.75" x14ac:dyDescent="0.3">
      <c r="AE22073" s="71"/>
    </row>
    <row r="22074" spans="31:31" ht="15.75" x14ac:dyDescent="0.3">
      <c r="AE22074" s="71"/>
    </row>
    <row r="22075" spans="31:31" ht="15.75" x14ac:dyDescent="0.3">
      <c r="AE22075" s="71"/>
    </row>
    <row r="22076" spans="31:31" ht="15.75" x14ac:dyDescent="0.3">
      <c r="AE22076" s="71"/>
    </row>
    <row r="22077" spans="31:31" ht="15.75" x14ac:dyDescent="0.3">
      <c r="AE22077" s="71"/>
    </row>
    <row r="22078" spans="31:31" ht="15.75" x14ac:dyDescent="0.3">
      <c r="AE22078" s="71"/>
    </row>
    <row r="22079" spans="31:31" ht="15.75" x14ac:dyDescent="0.3">
      <c r="AE22079" s="71"/>
    </row>
    <row r="22080" spans="31:31" ht="15.75" x14ac:dyDescent="0.3">
      <c r="AE22080" s="71"/>
    </row>
    <row r="22081" spans="31:31" ht="15.75" x14ac:dyDescent="0.3">
      <c r="AE22081" s="71"/>
    </row>
    <row r="22082" spans="31:31" ht="15.75" x14ac:dyDescent="0.3">
      <c r="AE22082" s="71"/>
    </row>
    <row r="22083" spans="31:31" ht="15.75" x14ac:dyDescent="0.3">
      <c r="AE22083" s="71"/>
    </row>
    <row r="22084" spans="31:31" ht="15.75" x14ac:dyDescent="0.3">
      <c r="AE22084" s="71"/>
    </row>
    <row r="22085" spans="31:31" ht="15.75" x14ac:dyDescent="0.3">
      <c r="AE22085" s="71"/>
    </row>
    <row r="22086" spans="31:31" ht="15.75" x14ac:dyDescent="0.3">
      <c r="AE22086" s="71"/>
    </row>
    <row r="22087" spans="31:31" ht="15.75" x14ac:dyDescent="0.3">
      <c r="AE22087" s="71"/>
    </row>
    <row r="22088" spans="31:31" ht="15.75" x14ac:dyDescent="0.3">
      <c r="AE22088" s="71"/>
    </row>
    <row r="22089" spans="31:31" ht="15.75" x14ac:dyDescent="0.3">
      <c r="AE22089" s="71"/>
    </row>
    <row r="22090" spans="31:31" ht="15.75" x14ac:dyDescent="0.3">
      <c r="AE22090" s="71"/>
    </row>
    <row r="22091" spans="31:31" ht="15.75" x14ac:dyDescent="0.3">
      <c r="AE22091" s="71"/>
    </row>
    <row r="22092" spans="31:31" ht="15.75" x14ac:dyDescent="0.3">
      <c r="AE22092" s="71"/>
    </row>
    <row r="22093" spans="31:31" ht="15.75" x14ac:dyDescent="0.3">
      <c r="AE22093" s="71"/>
    </row>
    <row r="22094" spans="31:31" ht="15.75" x14ac:dyDescent="0.3">
      <c r="AE22094" s="71"/>
    </row>
    <row r="22095" spans="31:31" ht="15.75" x14ac:dyDescent="0.3">
      <c r="AE22095" s="71"/>
    </row>
    <row r="22096" spans="31:31" ht="15.75" x14ac:dyDescent="0.3">
      <c r="AE22096" s="71"/>
    </row>
    <row r="22097" spans="31:31" ht="15.75" x14ac:dyDescent="0.3">
      <c r="AE22097" s="71"/>
    </row>
    <row r="22098" spans="31:31" ht="15.75" x14ac:dyDescent="0.3">
      <c r="AE22098" s="71"/>
    </row>
    <row r="22099" spans="31:31" ht="15.75" x14ac:dyDescent="0.3">
      <c r="AE22099" s="71"/>
    </row>
    <row r="22100" spans="31:31" ht="15.75" x14ac:dyDescent="0.3">
      <c r="AE22100" s="71"/>
    </row>
    <row r="22101" spans="31:31" ht="15.75" x14ac:dyDescent="0.3">
      <c r="AE22101" s="71"/>
    </row>
    <row r="22102" spans="31:31" ht="15.75" x14ac:dyDescent="0.3">
      <c r="AE22102" s="71"/>
    </row>
    <row r="22103" spans="31:31" ht="15.75" x14ac:dyDescent="0.3">
      <c r="AE22103" s="71"/>
    </row>
    <row r="22104" spans="31:31" ht="15.75" x14ac:dyDescent="0.3">
      <c r="AE22104" s="71"/>
    </row>
    <row r="22105" spans="31:31" ht="15.75" x14ac:dyDescent="0.3">
      <c r="AE22105" s="71"/>
    </row>
    <row r="22106" spans="31:31" ht="15.75" x14ac:dyDescent="0.3">
      <c r="AE22106" s="71"/>
    </row>
    <row r="22107" spans="31:31" ht="15.75" x14ac:dyDescent="0.3">
      <c r="AE22107" s="71"/>
    </row>
    <row r="22108" spans="31:31" ht="15.75" x14ac:dyDescent="0.3">
      <c r="AE22108" s="71"/>
    </row>
    <row r="22109" spans="31:31" ht="15.75" x14ac:dyDescent="0.3">
      <c r="AE22109" s="71"/>
    </row>
    <row r="22110" spans="31:31" ht="15.75" x14ac:dyDescent="0.3">
      <c r="AE22110" s="71"/>
    </row>
    <row r="22111" spans="31:31" ht="15.75" x14ac:dyDescent="0.3">
      <c r="AE22111" s="71"/>
    </row>
    <row r="22112" spans="31:31" ht="15.75" x14ac:dyDescent="0.3">
      <c r="AE22112" s="71"/>
    </row>
    <row r="22113" spans="31:31" ht="15.75" x14ac:dyDescent="0.3">
      <c r="AE22113" s="71"/>
    </row>
    <row r="22114" spans="31:31" ht="15.75" x14ac:dyDescent="0.3">
      <c r="AE22114" s="71"/>
    </row>
    <row r="22115" spans="31:31" ht="15.75" x14ac:dyDescent="0.3">
      <c r="AE22115" s="71"/>
    </row>
    <row r="22116" spans="31:31" ht="15.75" x14ac:dyDescent="0.3">
      <c r="AE22116" s="71"/>
    </row>
    <row r="22117" spans="31:31" ht="15.75" x14ac:dyDescent="0.3">
      <c r="AE22117" s="71"/>
    </row>
    <row r="22118" spans="31:31" ht="15.75" x14ac:dyDescent="0.3">
      <c r="AE22118" s="71"/>
    </row>
    <row r="22119" spans="31:31" ht="15.75" x14ac:dyDescent="0.3">
      <c r="AE22119" s="71"/>
    </row>
    <row r="22120" spans="31:31" ht="15.75" x14ac:dyDescent="0.3">
      <c r="AE22120" s="71"/>
    </row>
    <row r="22121" spans="31:31" ht="15.75" x14ac:dyDescent="0.3">
      <c r="AE22121" s="71"/>
    </row>
    <row r="22122" spans="31:31" ht="15.75" x14ac:dyDescent="0.3">
      <c r="AE22122" s="71"/>
    </row>
    <row r="22123" spans="31:31" ht="15.75" x14ac:dyDescent="0.3">
      <c r="AE22123" s="71"/>
    </row>
    <row r="22124" spans="31:31" ht="15.75" x14ac:dyDescent="0.3">
      <c r="AE22124" s="71"/>
    </row>
    <row r="22125" spans="31:31" ht="15.75" x14ac:dyDescent="0.3">
      <c r="AE22125" s="71"/>
    </row>
    <row r="22126" spans="31:31" ht="15.75" x14ac:dyDescent="0.3">
      <c r="AE22126" s="71"/>
    </row>
    <row r="22127" spans="31:31" ht="15.75" x14ac:dyDescent="0.3">
      <c r="AE22127" s="71"/>
    </row>
    <row r="22128" spans="31:31" ht="15.75" x14ac:dyDescent="0.3">
      <c r="AE22128" s="71"/>
    </row>
    <row r="22129" spans="31:31" ht="15.75" x14ac:dyDescent="0.3">
      <c r="AE22129" s="71"/>
    </row>
    <row r="22130" spans="31:31" ht="15.75" x14ac:dyDescent="0.3">
      <c r="AE22130" s="71"/>
    </row>
    <row r="22131" spans="31:31" ht="15.75" x14ac:dyDescent="0.3">
      <c r="AE22131" s="71"/>
    </row>
    <row r="22132" spans="31:31" ht="15.75" x14ac:dyDescent="0.3">
      <c r="AE22132" s="71"/>
    </row>
    <row r="22133" spans="31:31" ht="15.75" x14ac:dyDescent="0.3">
      <c r="AE22133" s="71"/>
    </row>
    <row r="22134" spans="31:31" ht="15.75" x14ac:dyDescent="0.3">
      <c r="AE22134" s="71"/>
    </row>
    <row r="22135" spans="31:31" ht="15.75" x14ac:dyDescent="0.3">
      <c r="AE22135" s="71"/>
    </row>
    <row r="22136" spans="31:31" ht="15.75" x14ac:dyDescent="0.3">
      <c r="AE22136" s="71"/>
    </row>
    <row r="22137" spans="31:31" ht="15.75" x14ac:dyDescent="0.3">
      <c r="AE22137" s="71"/>
    </row>
    <row r="22138" spans="31:31" ht="15.75" x14ac:dyDescent="0.3">
      <c r="AE22138" s="71"/>
    </row>
    <row r="22139" spans="31:31" ht="15.75" x14ac:dyDescent="0.3">
      <c r="AE22139" s="71"/>
    </row>
    <row r="22140" spans="31:31" ht="15.75" x14ac:dyDescent="0.3">
      <c r="AE22140" s="71"/>
    </row>
    <row r="22141" spans="31:31" ht="15.75" x14ac:dyDescent="0.3">
      <c r="AE22141" s="71"/>
    </row>
    <row r="22142" spans="31:31" ht="15.75" x14ac:dyDescent="0.3">
      <c r="AE22142" s="71"/>
    </row>
    <row r="22143" spans="31:31" ht="15.75" x14ac:dyDescent="0.3">
      <c r="AE22143" s="71"/>
    </row>
    <row r="22144" spans="31:31" ht="15.75" x14ac:dyDescent="0.3">
      <c r="AE22144" s="71"/>
    </row>
    <row r="22145" spans="31:31" ht="15.75" x14ac:dyDescent="0.3">
      <c r="AE22145" s="71"/>
    </row>
    <row r="22146" spans="31:31" ht="15.75" x14ac:dyDescent="0.3">
      <c r="AE22146" s="71"/>
    </row>
    <row r="22147" spans="31:31" ht="15.75" x14ac:dyDescent="0.3">
      <c r="AE22147" s="71"/>
    </row>
    <row r="22148" spans="31:31" ht="15.75" x14ac:dyDescent="0.3">
      <c r="AE22148" s="71"/>
    </row>
    <row r="22149" spans="31:31" ht="15.75" x14ac:dyDescent="0.3">
      <c r="AE22149" s="71"/>
    </row>
    <row r="22150" spans="31:31" ht="15.75" x14ac:dyDescent="0.3">
      <c r="AE22150" s="71"/>
    </row>
    <row r="22151" spans="31:31" ht="15.75" x14ac:dyDescent="0.3">
      <c r="AE22151" s="71"/>
    </row>
    <row r="22152" spans="31:31" ht="15.75" x14ac:dyDescent="0.3">
      <c r="AE22152" s="71"/>
    </row>
    <row r="22153" spans="31:31" ht="15.75" x14ac:dyDescent="0.3">
      <c r="AE22153" s="71"/>
    </row>
    <row r="22154" spans="31:31" ht="15.75" x14ac:dyDescent="0.3">
      <c r="AE22154" s="71"/>
    </row>
    <row r="22155" spans="31:31" ht="15.75" x14ac:dyDescent="0.3">
      <c r="AE22155" s="71"/>
    </row>
    <row r="22156" spans="31:31" ht="15.75" x14ac:dyDescent="0.3">
      <c r="AE22156" s="71"/>
    </row>
    <row r="22157" spans="31:31" ht="15.75" x14ac:dyDescent="0.3">
      <c r="AE22157" s="71"/>
    </row>
    <row r="22158" spans="31:31" ht="15.75" x14ac:dyDescent="0.3">
      <c r="AE22158" s="71"/>
    </row>
    <row r="22159" spans="31:31" ht="15.75" x14ac:dyDescent="0.3">
      <c r="AE22159" s="71"/>
    </row>
    <row r="22160" spans="31:31" ht="15.75" x14ac:dyDescent="0.3">
      <c r="AE22160" s="71"/>
    </row>
    <row r="22161" spans="31:31" ht="15.75" x14ac:dyDescent="0.3">
      <c r="AE22161" s="71"/>
    </row>
    <row r="22162" spans="31:31" ht="15.75" x14ac:dyDescent="0.3">
      <c r="AE22162" s="71"/>
    </row>
    <row r="22163" spans="31:31" ht="15.75" x14ac:dyDescent="0.3">
      <c r="AE22163" s="71"/>
    </row>
    <row r="22164" spans="31:31" ht="15.75" x14ac:dyDescent="0.3">
      <c r="AE22164" s="71"/>
    </row>
    <row r="22165" spans="31:31" ht="15.75" x14ac:dyDescent="0.3">
      <c r="AE22165" s="71"/>
    </row>
    <row r="22166" spans="31:31" ht="15.75" x14ac:dyDescent="0.3">
      <c r="AE22166" s="71"/>
    </row>
    <row r="22167" spans="31:31" ht="15.75" x14ac:dyDescent="0.3">
      <c r="AE22167" s="71"/>
    </row>
    <row r="22168" spans="31:31" ht="15.75" x14ac:dyDescent="0.3">
      <c r="AE22168" s="71"/>
    </row>
    <row r="22169" spans="31:31" ht="15.75" x14ac:dyDescent="0.3">
      <c r="AE22169" s="71"/>
    </row>
    <row r="22170" spans="31:31" ht="15.75" x14ac:dyDescent="0.3">
      <c r="AE22170" s="71"/>
    </row>
    <row r="22171" spans="31:31" ht="15.75" x14ac:dyDescent="0.3">
      <c r="AE22171" s="71"/>
    </row>
    <row r="22172" spans="31:31" ht="15.75" x14ac:dyDescent="0.3">
      <c r="AE22172" s="71"/>
    </row>
    <row r="22173" spans="31:31" ht="15.75" x14ac:dyDescent="0.3">
      <c r="AE22173" s="71"/>
    </row>
    <row r="22174" spans="31:31" ht="15.75" x14ac:dyDescent="0.3">
      <c r="AE22174" s="71"/>
    </row>
    <row r="22175" spans="31:31" ht="15.75" x14ac:dyDescent="0.3">
      <c r="AE22175" s="71"/>
    </row>
    <row r="22176" spans="31:31" ht="15.75" x14ac:dyDescent="0.3">
      <c r="AE22176" s="71"/>
    </row>
    <row r="22177" spans="31:31" ht="15.75" x14ac:dyDescent="0.3">
      <c r="AE22177" s="71"/>
    </row>
    <row r="22178" spans="31:31" ht="15.75" x14ac:dyDescent="0.3">
      <c r="AE22178" s="71"/>
    </row>
    <row r="22179" spans="31:31" ht="15.75" x14ac:dyDescent="0.3">
      <c r="AE22179" s="71"/>
    </row>
    <row r="22180" spans="31:31" ht="15.75" x14ac:dyDescent="0.3">
      <c r="AE22180" s="71"/>
    </row>
    <row r="22181" spans="31:31" ht="15.75" x14ac:dyDescent="0.3">
      <c r="AE22181" s="71"/>
    </row>
    <row r="22182" spans="31:31" ht="15.75" x14ac:dyDescent="0.3">
      <c r="AE22182" s="71"/>
    </row>
    <row r="22183" spans="31:31" ht="15.75" x14ac:dyDescent="0.3">
      <c r="AE22183" s="71"/>
    </row>
    <row r="22184" spans="31:31" ht="15.75" x14ac:dyDescent="0.3">
      <c r="AE22184" s="71"/>
    </row>
    <row r="22185" spans="31:31" ht="15.75" x14ac:dyDescent="0.3">
      <c r="AE22185" s="71"/>
    </row>
    <row r="22186" spans="31:31" ht="15.75" x14ac:dyDescent="0.3">
      <c r="AE22186" s="71"/>
    </row>
    <row r="22187" spans="31:31" ht="15.75" x14ac:dyDescent="0.3">
      <c r="AE22187" s="71"/>
    </row>
    <row r="22188" spans="31:31" ht="15.75" x14ac:dyDescent="0.3">
      <c r="AE22188" s="71"/>
    </row>
    <row r="22189" spans="31:31" ht="15.75" x14ac:dyDescent="0.3">
      <c r="AE22189" s="71"/>
    </row>
    <row r="22190" spans="31:31" ht="15.75" x14ac:dyDescent="0.3">
      <c r="AE22190" s="71"/>
    </row>
    <row r="22191" spans="31:31" ht="15.75" x14ac:dyDescent="0.3">
      <c r="AE22191" s="71"/>
    </row>
    <row r="22192" spans="31:31" ht="15.75" x14ac:dyDescent="0.3">
      <c r="AE22192" s="71"/>
    </row>
    <row r="22193" spans="31:31" ht="15.75" x14ac:dyDescent="0.3">
      <c r="AE22193" s="71"/>
    </row>
    <row r="22194" spans="31:31" ht="15.75" x14ac:dyDescent="0.3">
      <c r="AE22194" s="71"/>
    </row>
    <row r="22195" spans="31:31" ht="15.75" x14ac:dyDescent="0.3">
      <c r="AE22195" s="71"/>
    </row>
    <row r="22196" spans="31:31" ht="15.75" x14ac:dyDescent="0.3">
      <c r="AE22196" s="71"/>
    </row>
    <row r="22197" spans="31:31" ht="15.75" x14ac:dyDescent="0.3">
      <c r="AE22197" s="71"/>
    </row>
    <row r="22198" spans="31:31" ht="15.75" x14ac:dyDescent="0.3">
      <c r="AE22198" s="71"/>
    </row>
    <row r="22199" spans="31:31" ht="15.75" x14ac:dyDescent="0.3">
      <c r="AE22199" s="71"/>
    </row>
    <row r="22200" spans="31:31" ht="15.75" x14ac:dyDescent="0.3">
      <c r="AE22200" s="71"/>
    </row>
    <row r="22201" spans="31:31" ht="15.75" x14ac:dyDescent="0.3">
      <c r="AE22201" s="71"/>
    </row>
    <row r="22202" spans="31:31" ht="15.75" x14ac:dyDescent="0.3">
      <c r="AE22202" s="71"/>
    </row>
    <row r="22203" spans="31:31" ht="15.75" x14ac:dyDescent="0.3">
      <c r="AE22203" s="71"/>
    </row>
    <row r="22204" spans="31:31" ht="15.75" x14ac:dyDescent="0.3">
      <c r="AE22204" s="71"/>
    </row>
    <row r="22205" spans="31:31" ht="15.75" x14ac:dyDescent="0.3">
      <c r="AE22205" s="71"/>
    </row>
    <row r="22206" spans="31:31" ht="15.75" x14ac:dyDescent="0.3">
      <c r="AE22206" s="71"/>
    </row>
    <row r="22207" spans="31:31" ht="15.75" x14ac:dyDescent="0.3">
      <c r="AE22207" s="71"/>
    </row>
    <row r="22208" spans="31:31" ht="15.75" x14ac:dyDescent="0.3">
      <c r="AE22208" s="71"/>
    </row>
    <row r="22209" spans="31:31" ht="15.75" x14ac:dyDescent="0.3">
      <c r="AE22209" s="71"/>
    </row>
    <row r="22210" spans="31:31" ht="15.75" x14ac:dyDescent="0.3">
      <c r="AE22210" s="71"/>
    </row>
    <row r="22211" spans="31:31" ht="15.75" x14ac:dyDescent="0.3">
      <c r="AE22211" s="71"/>
    </row>
    <row r="22212" spans="31:31" ht="15.75" x14ac:dyDescent="0.3">
      <c r="AE22212" s="71"/>
    </row>
    <row r="22213" spans="31:31" ht="15.75" x14ac:dyDescent="0.3">
      <c r="AE22213" s="71"/>
    </row>
    <row r="22214" spans="31:31" ht="15.75" x14ac:dyDescent="0.3">
      <c r="AE22214" s="71"/>
    </row>
    <row r="22215" spans="31:31" ht="15.75" x14ac:dyDescent="0.3">
      <c r="AE22215" s="71"/>
    </row>
    <row r="22216" spans="31:31" ht="15.75" x14ac:dyDescent="0.3">
      <c r="AE22216" s="71"/>
    </row>
    <row r="22217" spans="31:31" ht="15.75" x14ac:dyDescent="0.3">
      <c r="AE22217" s="71"/>
    </row>
    <row r="22218" spans="31:31" ht="15.75" x14ac:dyDescent="0.3">
      <c r="AE22218" s="71"/>
    </row>
    <row r="22219" spans="31:31" ht="15.75" x14ac:dyDescent="0.3">
      <c r="AE22219" s="71"/>
    </row>
    <row r="22220" spans="31:31" ht="15.75" x14ac:dyDescent="0.3">
      <c r="AE22220" s="71"/>
    </row>
    <row r="22221" spans="31:31" ht="15.75" x14ac:dyDescent="0.3">
      <c r="AE22221" s="71"/>
    </row>
    <row r="22222" spans="31:31" ht="15.75" x14ac:dyDescent="0.3">
      <c r="AE22222" s="71"/>
    </row>
    <row r="22223" spans="31:31" ht="15.75" x14ac:dyDescent="0.3">
      <c r="AE22223" s="71"/>
    </row>
    <row r="22224" spans="31:31" ht="15.75" x14ac:dyDescent="0.3">
      <c r="AE22224" s="71"/>
    </row>
    <row r="22225" spans="31:31" ht="15.75" x14ac:dyDescent="0.3">
      <c r="AE22225" s="71"/>
    </row>
    <row r="22226" spans="31:31" ht="15.75" x14ac:dyDescent="0.3">
      <c r="AE22226" s="71"/>
    </row>
    <row r="22227" spans="31:31" ht="15.75" x14ac:dyDescent="0.3">
      <c r="AE22227" s="71"/>
    </row>
    <row r="22228" spans="31:31" ht="15.75" x14ac:dyDescent="0.3">
      <c r="AE22228" s="71"/>
    </row>
    <row r="22229" spans="31:31" ht="15.75" x14ac:dyDescent="0.3">
      <c r="AE22229" s="71"/>
    </row>
    <row r="22230" spans="31:31" ht="15.75" x14ac:dyDescent="0.3">
      <c r="AE22230" s="71"/>
    </row>
    <row r="22231" spans="31:31" ht="15.75" x14ac:dyDescent="0.3">
      <c r="AE22231" s="71"/>
    </row>
    <row r="22232" spans="31:31" ht="15.75" x14ac:dyDescent="0.3">
      <c r="AE22232" s="71"/>
    </row>
    <row r="22233" spans="31:31" ht="15.75" x14ac:dyDescent="0.3">
      <c r="AE22233" s="71"/>
    </row>
    <row r="22234" spans="31:31" ht="15.75" x14ac:dyDescent="0.3">
      <c r="AE22234" s="71"/>
    </row>
    <row r="22235" spans="31:31" ht="15.75" x14ac:dyDescent="0.3">
      <c r="AE22235" s="71"/>
    </row>
    <row r="22236" spans="31:31" ht="15.75" x14ac:dyDescent="0.3">
      <c r="AE22236" s="71"/>
    </row>
    <row r="22237" spans="31:31" ht="15.75" x14ac:dyDescent="0.3">
      <c r="AE22237" s="71"/>
    </row>
    <row r="22238" spans="31:31" ht="15.75" x14ac:dyDescent="0.3">
      <c r="AE22238" s="71"/>
    </row>
    <row r="22239" spans="31:31" ht="15.75" x14ac:dyDescent="0.3">
      <c r="AE22239" s="71"/>
    </row>
    <row r="22240" spans="31:31" ht="15.75" x14ac:dyDescent="0.3">
      <c r="AE22240" s="71"/>
    </row>
    <row r="22241" spans="31:31" ht="15.75" x14ac:dyDescent="0.3">
      <c r="AE22241" s="71"/>
    </row>
    <row r="22242" spans="31:31" ht="15.75" x14ac:dyDescent="0.3">
      <c r="AE22242" s="71"/>
    </row>
    <row r="22243" spans="31:31" ht="15.75" x14ac:dyDescent="0.3">
      <c r="AE22243" s="71"/>
    </row>
    <row r="22244" spans="31:31" ht="15.75" x14ac:dyDescent="0.3">
      <c r="AE22244" s="71"/>
    </row>
    <row r="22245" spans="31:31" ht="15.75" x14ac:dyDescent="0.3">
      <c r="AE22245" s="71"/>
    </row>
    <row r="22246" spans="31:31" ht="15.75" x14ac:dyDescent="0.3">
      <c r="AE22246" s="71"/>
    </row>
    <row r="22247" spans="31:31" ht="15.75" x14ac:dyDescent="0.3">
      <c r="AE22247" s="71"/>
    </row>
    <row r="22248" spans="31:31" ht="15.75" x14ac:dyDescent="0.3">
      <c r="AE22248" s="71"/>
    </row>
    <row r="22249" spans="31:31" ht="15.75" x14ac:dyDescent="0.3">
      <c r="AE22249" s="71"/>
    </row>
    <row r="22250" spans="31:31" ht="15.75" x14ac:dyDescent="0.3">
      <c r="AE22250" s="71"/>
    </row>
    <row r="22251" spans="31:31" ht="15.75" x14ac:dyDescent="0.3">
      <c r="AE22251" s="71"/>
    </row>
    <row r="22252" spans="31:31" ht="15.75" x14ac:dyDescent="0.3">
      <c r="AE22252" s="71"/>
    </row>
    <row r="22253" spans="31:31" ht="15.75" x14ac:dyDescent="0.3">
      <c r="AE22253" s="71"/>
    </row>
    <row r="22254" spans="31:31" ht="15.75" x14ac:dyDescent="0.3">
      <c r="AE22254" s="71"/>
    </row>
    <row r="22255" spans="31:31" ht="15.75" x14ac:dyDescent="0.3">
      <c r="AE22255" s="71"/>
    </row>
    <row r="22256" spans="31:31" ht="15.75" x14ac:dyDescent="0.3">
      <c r="AE22256" s="71"/>
    </row>
    <row r="22257" spans="31:31" ht="15.75" x14ac:dyDescent="0.3">
      <c r="AE22257" s="71"/>
    </row>
    <row r="22258" spans="31:31" ht="15.75" x14ac:dyDescent="0.3">
      <c r="AE22258" s="71"/>
    </row>
    <row r="22259" spans="31:31" ht="15.75" x14ac:dyDescent="0.3">
      <c r="AE22259" s="71"/>
    </row>
    <row r="22260" spans="31:31" ht="15.75" x14ac:dyDescent="0.3">
      <c r="AE22260" s="71"/>
    </row>
    <row r="22261" spans="31:31" ht="15.75" x14ac:dyDescent="0.3">
      <c r="AE22261" s="71"/>
    </row>
    <row r="22262" spans="31:31" ht="15.75" x14ac:dyDescent="0.3">
      <c r="AE22262" s="71"/>
    </row>
    <row r="22263" spans="31:31" ht="15.75" x14ac:dyDescent="0.3">
      <c r="AE22263" s="71"/>
    </row>
    <row r="22264" spans="31:31" ht="15.75" x14ac:dyDescent="0.3">
      <c r="AE22264" s="71"/>
    </row>
    <row r="22265" spans="31:31" ht="15.75" x14ac:dyDescent="0.3">
      <c r="AE22265" s="71"/>
    </row>
    <row r="22266" spans="31:31" ht="15.75" x14ac:dyDescent="0.3">
      <c r="AE22266" s="71"/>
    </row>
    <row r="22267" spans="31:31" ht="15.75" x14ac:dyDescent="0.3">
      <c r="AE22267" s="71"/>
    </row>
    <row r="22268" spans="31:31" ht="15.75" x14ac:dyDescent="0.3">
      <c r="AE22268" s="71"/>
    </row>
    <row r="22269" spans="31:31" ht="15.75" x14ac:dyDescent="0.3">
      <c r="AE22269" s="71"/>
    </row>
    <row r="22270" spans="31:31" ht="15.75" x14ac:dyDescent="0.3">
      <c r="AE22270" s="71"/>
    </row>
    <row r="22271" spans="31:31" ht="15.75" x14ac:dyDescent="0.3">
      <c r="AE22271" s="71"/>
    </row>
    <row r="22272" spans="31:31" ht="15.75" x14ac:dyDescent="0.3">
      <c r="AE22272" s="71"/>
    </row>
    <row r="22273" spans="31:31" ht="15.75" x14ac:dyDescent="0.3">
      <c r="AE22273" s="71"/>
    </row>
    <row r="22274" spans="31:31" ht="15.75" x14ac:dyDescent="0.3">
      <c r="AE22274" s="71"/>
    </row>
    <row r="22275" spans="31:31" ht="15.75" x14ac:dyDescent="0.3">
      <c r="AE22275" s="71"/>
    </row>
    <row r="22276" spans="31:31" ht="15.75" x14ac:dyDescent="0.3">
      <c r="AE22276" s="71"/>
    </row>
    <row r="22277" spans="31:31" ht="15.75" x14ac:dyDescent="0.3">
      <c r="AE22277" s="71"/>
    </row>
    <row r="22278" spans="31:31" ht="15.75" x14ac:dyDescent="0.3">
      <c r="AE22278" s="71"/>
    </row>
    <row r="22279" spans="31:31" ht="15.75" x14ac:dyDescent="0.3">
      <c r="AE22279" s="71"/>
    </row>
    <row r="22280" spans="31:31" ht="15.75" x14ac:dyDescent="0.3">
      <c r="AE22280" s="71"/>
    </row>
    <row r="22281" spans="31:31" ht="15.75" x14ac:dyDescent="0.3">
      <c r="AE22281" s="71"/>
    </row>
    <row r="22282" spans="31:31" ht="15.75" x14ac:dyDescent="0.3">
      <c r="AE22282" s="71"/>
    </row>
    <row r="22283" spans="31:31" ht="15.75" x14ac:dyDescent="0.3">
      <c r="AE22283" s="71"/>
    </row>
    <row r="22284" spans="31:31" ht="15.75" x14ac:dyDescent="0.3">
      <c r="AE22284" s="71"/>
    </row>
    <row r="22285" spans="31:31" ht="15.75" x14ac:dyDescent="0.3">
      <c r="AE22285" s="71"/>
    </row>
    <row r="22286" spans="31:31" ht="15.75" x14ac:dyDescent="0.3">
      <c r="AE22286" s="71"/>
    </row>
    <row r="22287" spans="31:31" ht="15.75" x14ac:dyDescent="0.3">
      <c r="AE22287" s="71"/>
    </row>
    <row r="22288" spans="31:31" ht="15.75" x14ac:dyDescent="0.3">
      <c r="AE22288" s="71"/>
    </row>
    <row r="22289" spans="31:31" ht="15.75" x14ac:dyDescent="0.3">
      <c r="AE22289" s="71"/>
    </row>
    <row r="22290" spans="31:31" ht="15.75" x14ac:dyDescent="0.3">
      <c r="AE22290" s="71"/>
    </row>
    <row r="22291" spans="31:31" ht="15.75" x14ac:dyDescent="0.3">
      <c r="AE22291" s="71"/>
    </row>
    <row r="22292" spans="31:31" ht="15.75" x14ac:dyDescent="0.3">
      <c r="AE22292" s="71"/>
    </row>
    <row r="22293" spans="31:31" ht="15.75" x14ac:dyDescent="0.3">
      <c r="AE22293" s="71"/>
    </row>
    <row r="22294" spans="31:31" ht="15.75" x14ac:dyDescent="0.3">
      <c r="AE22294" s="71"/>
    </row>
    <row r="22295" spans="31:31" ht="15.75" x14ac:dyDescent="0.3">
      <c r="AE22295" s="71"/>
    </row>
    <row r="22296" spans="31:31" ht="15.75" x14ac:dyDescent="0.3">
      <c r="AE22296" s="71"/>
    </row>
    <row r="22297" spans="31:31" ht="15.75" x14ac:dyDescent="0.3">
      <c r="AE22297" s="71"/>
    </row>
    <row r="22298" spans="31:31" ht="15.75" x14ac:dyDescent="0.3">
      <c r="AE22298" s="71"/>
    </row>
    <row r="22299" spans="31:31" ht="15.75" x14ac:dyDescent="0.3">
      <c r="AE22299" s="71"/>
    </row>
    <row r="22300" spans="31:31" ht="15.75" x14ac:dyDescent="0.3">
      <c r="AE22300" s="71"/>
    </row>
    <row r="22301" spans="31:31" ht="15.75" x14ac:dyDescent="0.3">
      <c r="AE22301" s="71"/>
    </row>
    <row r="22302" spans="31:31" ht="15.75" x14ac:dyDescent="0.3">
      <c r="AE22302" s="71"/>
    </row>
    <row r="22303" spans="31:31" ht="15.75" x14ac:dyDescent="0.3">
      <c r="AE22303" s="71"/>
    </row>
    <row r="22304" spans="31:31" ht="15.75" x14ac:dyDescent="0.3">
      <c r="AE22304" s="71"/>
    </row>
    <row r="22305" spans="31:31" ht="15.75" x14ac:dyDescent="0.3">
      <c r="AE22305" s="71"/>
    </row>
    <row r="22306" spans="31:31" ht="15.75" x14ac:dyDescent="0.3">
      <c r="AE22306" s="71"/>
    </row>
    <row r="22307" spans="31:31" ht="15.75" x14ac:dyDescent="0.3">
      <c r="AE22307" s="71"/>
    </row>
    <row r="22308" spans="31:31" ht="15.75" x14ac:dyDescent="0.3">
      <c r="AE22308" s="71"/>
    </row>
    <row r="22309" spans="31:31" ht="15.75" x14ac:dyDescent="0.3">
      <c r="AE22309" s="71"/>
    </row>
    <row r="22310" spans="31:31" ht="15.75" x14ac:dyDescent="0.3">
      <c r="AE22310" s="71"/>
    </row>
    <row r="22311" spans="31:31" ht="15.75" x14ac:dyDescent="0.3">
      <c r="AE22311" s="71"/>
    </row>
    <row r="22312" spans="31:31" ht="15.75" x14ac:dyDescent="0.3">
      <c r="AE22312" s="71"/>
    </row>
    <row r="22313" spans="31:31" ht="15.75" x14ac:dyDescent="0.3">
      <c r="AE22313" s="71"/>
    </row>
    <row r="22314" spans="31:31" ht="15.75" x14ac:dyDescent="0.3">
      <c r="AE22314" s="71"/>
    </row>
    <row r="22315" spans="31:31" ht="15.75" x14ac:dyDescent="0.3">
      <c r="AE22315" s="71"/>
    </row>
    <row r="22316" spans="31:31" ht="15.75" x14ac:dyDescent="0.3">
      <c r="AE22316" s="71"/>
    </row>
    <row r="22317" spans="31:31" ht="15.75" x14ac:dyDescent="0.3">
      <c r="AE22317" s="71"/>
    </row>
    <row r="22318" spans="31:31" ht="15.75" x14ac:dyDescent="0.3">
      <c r="AE22318" s="71"/>
    </row>
    <row r="22319" spans="31:31" ht="15.75" x14ac:dyDescent="0.3">
      <c r="AE22319" s="71"/>
    </row>
    <row r="22320" spans="31:31" ht="15.75" x14ac:dyDescent="0.3">
      <c r="AE22320" s="71"/>
    </row>
    <row r="22321" spans="31:31" ht="15.75" x14ac:dyDescent="0.3">
      <c r="AE22321" s="71"/>
    </row>
    <row r="22322" spans="31:31" ht="15.75" x14ac:dyDescent="0.3">
      <c r="AE22322" s="71"/>
    </row>
    <row r="22323" spans="31:31" ht="15.75" x14ac:dyDescent="0.3">
      <c r="AE22323" s="71"/>
    </row>
    <row r="22324" spans="31:31" ht="15.75" x14ac:dyDescent="0.3">
      <c r="AE22324" s="71"/>
    </row>
    <row r="22325" spans="31:31" ht="15.75" x14ac:dyDescent="0.3">
      <c r="AE22325" s="71"/>
    </row>
    <row r="22326" spans="31:31" ht="15.75" x14ac:dyDescent="0.3">
      <c r="AE22326" s="71"/>
    </row>
    <row r="22327" spans="31:31" ht="15.75" x14ac:dyDescent="0.3">
      <c r="AE22327" s="71"/>
    </row>
    <row r="22328" spans="31:31" ht="15.75" x14ac:dyDescent="0.3">
      <c r="AE22328" s="71"/>
    </row>
    <row r="22329" spans="31:31" ht="15.75" x14ac:dyDescent="0.3">
      <c r="AE22329" s="71"/>
    </row>
    <row r="22330" spans="31:31" ht="15.75" x14ac:dyDescent="0.3">
      <c r="AE22330" s="71"/>
    </row>
    <row r="22331" spans="31:31" ht="15.75" x14ac:dyDescent="0.3">
      <c r="AE22331" s="71"/>
    </row>
    <row r="22332" spans="31:31" ht="15.75" x14ac:dyDescent="0.3">
      <c r="AE22332" s="71"/>
    </row>
    <row r="22333" spans="31:31" ht="15.75" x14ac:dyDescent="0.3">
      <c r="AE22333" s="71"/>
    </row>
    <row r="22334" spans="31:31" ht="15.75" x14ac:dyDescent="0.3">
      <c r="AE22334" s="71"/>
    </row>
    <row r="22335" spans="31:31" ht="15.75" x14ac:dyDescent="0.3">
      <c r="AE22335" s="71"/>
    </row>
    <row r="22336" spans="31:31" ht="15.75" x14ac:dyDescent="0.3">
      <c r="AE22336" s="71"/>
    </row>
    <row r="22337" spans="31:31" ht="15.75" x14ac:dyDescent="0.3">
      <c r="AE22337" s="71"/>
    </row>
    <row r="22338" spans="31:31" ht="15.75" x14ac:dyDescent="0.3">
      <c r="AE22338" s="71"/>
    </row>
    <row r="22339" spans="31:31" ht="15.75" x14ac:dyDescent="0.3">
      <c r="AE22339" s="71"/>
    </row>
    <row r="22340" spans="31:31" ht="15.75" x14ac:dyDescent="0.3">
      <c r="AE22340" s="71"/>
    </row>
    <row r="22341" spans="31:31" ht="15.75" x14ac:dyDescent="0.3">
      <c r="AE22341" s="71"/>
    </row>
    <row r="22342" spans="31:31" ht="15.75" x14ac:dyDescent="0.3">
      <c r="AE22342" s="71"/>
    </row>
    <row r="22343" spans="31:31" ht="15.75" x14ac:dyDescent="0.3">
      <c r="AE22343" s="71"/>
    </row>
    <row r="22344" spans="31:31" ht="15.75" x14ac:dyDescent="0.3">
      <c r="AE22344" s="71"/>
    </row>
    <row r="22345" spans="31:31" ht="15.75" x14ac:dyDescent="0.3">
      <c r="AE22345" s="71"/>
    </row>
    <row r="22346" spans="31:31" ht="15.75" x14ac:dyDescent="0.3">
      <c r="AE22346" s="71"/>
    </row>
    <row r="22347" spans="31:31" ht="15.75" x14ac:dyDescent="0.3">
      <c r="AE22347" s="71"/>
    </row>
    <row r="22348" spans="31:31" ht="15.75" x14ac:dyDescent="0.3">
      <c r="AE22348" s="71"/>
    </row>
    <row r="22349" spans="31:31" ht="15.75" x14ac:dyDescent="0.3">
      <c r="AE22349" s="71"/>
    </row>
    <row r="22350" spans="31:31" ht="15.75" x14ac:dyDescent="0.3">
      <c r="AE22350" s="71"/>
    </row>
    <row r="22351" spans="31:31" ht="15.75" x14ac:dyDescent="0.3">
      <c r="AE22351" s="71"/>
    </row>
    <row r="22352" spans="31:31" ht="15.75" x14ac:dyDescent="0.3">
      <c r="AE22352" s="71"/>
    </row>
    <row r="22353" spans="31:31" ht="15.75" x14ac:dyDescent="0.3">
      <c r="AE22353" s="71"/>
    </row>
    <row r="22354" spans="31:31" ht="15.75" x14ac:dyDescent="0.3">
      <c r="AE22354" s="71"/>
    </row>
    <row r="22355" spans="31:31" ht="15.75" x14ac:dyDescent="0.3">
      <c r="AE22355" s="71"/>
    </row>
    <row r="22356" spans="31:31" ht="15.75" x14ac:dyDescent="0.3">
      <c r="AE22356" s="71"/>
    </row>
    <row r="22357" spans="31:31" ht="15.75" x14ac:dyDescent="0.3">
      <c r="AE22357" s="71"/>
    </row>
    <row r="22358" spans="31:31" ht="15.75" x14ac:dyDescent="0.3">
      <c r="AE22358" s="71"/>
    </row>
    <row r="22359" spans="31:31" ht="15.75" x14ac:dyDescent="0.3">
      <c r="AE22359" s="71"/>
    </row>
    <row r="22360" spans="31:31" ht="15.75" x14ac:dyDescent="0.3">
      <c r="AE22360" s="71"/>
    </row>
    <row r="22361" spans="31:31" ht="15.75" x14ac:dyDescent="0.3">
      <c r="AE22361" s="71"/>
    </row>
    <row r="22362" spans="31:31" ht="15.75" x14ac:dyDescent="0.3">
      <c r="AE22362" s="71"/>
    </row>
    <row r="22363" spans="31:31" ht="15.75" x14ac:dyDescent="0.3">
      <c r="AE22363" s="71"/>
    </row>
    <row r="22364" spans="31:31" ht="15.75" x14ac:dyDescent="0.3">
      <c r="AE22364" s="71"/>
    </row>
    <row r="22365" spans="31:31" ht="15.75" x14ac:dyDescent="0.3">
      <c r="AE22365" s="71"/>
    </row>
    <row r="22366" spans="31:31" ht="15.75" x14ac:dyDescent="0.3">
      <c r="AE22366" s="71"/>
    </row>
    <row r="22367" spans="31:31" ht="15.75" x14ac:dyDescent="0.3">
      <c r="AE22367" s="71"/>
    </row>
    <row r="22368" spans="31:31" ht="15.75" x14ac:dyDescent="0.3">
      <c r="AE22368" s="71"/>
    </row>
    <row r="22369" spans="31:31" ht="15.75" x14ac:dyDescent="0.3">
      <c r="AE22369" s="71"/>
    </row>
    <row r="22370" spans="31:31" ht="15.75" x14ac:dyDescent="0.3">
      <c r="AE22370" s="71"/>
    </row>
    <row r="22371" spans="31:31" ht="15.75" x14ac:dyDescent="0.3">
      <c r="AE22371" s="71"/>
    </row>
    <row r="22372" spans="31:31" ht="15.75" x14ac:dyDescent="0.3">
      <c r="AE22372" s="71"/>
    </row>
    <row r="22373" spans="31:31" ht="15.75" x14ac:dyDescent="0.3">
      <c r="AE22373" s="71"/>
    </row>
    <row r="22374" spans="31:31" ht="15.75" x14ac:dyDescent="0.3">
      <c r="AE22374" s="71"/>
    </row>
    <row r="22375" spans="31:31" ht="15.75" x14ac:dyDescent="0.3">
      <c r="AE22375" s="71"/>
    </row>
    <row r="22376" spans="31:31" ht="15.75" x14ac:dyDescent="0.3">
      <c r="AE22376" s="71"/>
    </row>
    <row r="22377" spans="31:31" ht="15.75" x14ac:dyDescent="0.3">
      <c r="AE22377" s="71"/>
    </row>
    <row r="22378" spans="31:31" ht="15.75" x14ac:dyDescent="0.3">
      <c r="AE22378" s="71"/>
    </row>
    <row r="22379" spans="31:31" ht="15.75" x14ac:dyDescent="0.3">
      <c r="AE22379" s="71"/>
    </row>
    <row r="22380" spans="31:31" ht="15.75" x14ac:dyDescent="0.3">
      <c r="AE22380" s="71"/>
    </row>
    <row r="22381" spans="31:31" ht="15.75" x14ac:dyDescent="0.3">
      <c r="AE22381" s="71"/>
    </row>
    <row r="22382" spans="31:31" ht="15.75" x14ac:dyDescent="0.3">
      <c r="AE22382" s="71"/>
    </row>
    <row r="22383" spans="31:31" ht="15.75" x14ac:dyDescent="0.3">
      <c r="AE22383" s="71"/>
    </row>
    <row r="22384" spans="31:31" ht="15.75" x14ac:dyDescent="0.3">
      <c r="AE22384" s="71"/>
    </row>
    <row r="22385" spans="31:31" ht="15.75" x14ac:dyDescent="0.3">
      <c r="AE22385" s="71"/>
    </row>
    <row r="22386" spans="31:31" ht="15.75" x14ac:dyDescent="0.3">
      <c r="AE22386" s="71"/>
    </row>
    <row r="22387" spans="31:31" ht="15.75" x14ac:dyDescent="0.3">
      <c r="AE22387" s="71"/>
    </row>
    <row r="22388" spans="31:31" ht="15.75" x14ac:dyDescent="0.3">
      <c r="AE22388" s="71"/>
    </row>
    <row r="22389" spans="31:31" ht="15.75" x14ac:dyDescent="0.3">
      <c r="AE22389" s="71"/>
    </row>
    <row r="22390" spans="31:31" ht="15.75" x14ac:dyDescent="0.3">
      <c r="AE22390" s="71"/>
    </row>
    <row r="22391" spans="31:31" ht="15.75" x14ac:dyDescent="0.3">
      <c r="AE22391" s="71"/>
    </row>
    <row r="22392" spans="31:31" ht="15.75" x14ac:dyDescent="0.3">
      <c r="AE22392" s="71"/>
    </row>
    <row r="22393" spans="31:31" ht="15.75" x14ac:dyDescent="0.3">
      <c r="AE22393" s="71"/>
    </row>
    <row r="22394" spans="31:31" ht="15.75" x14ac:dyDescent="0.3">
      <c r="AE22394" s="71"/>
    </row>
    <row r="22395" spans="31:31" ht="15.75" x14ac:dyDescent="0.3">
      <c r="AE22395" s="71"/>
    </row>
    <row r="22396" spans="31:31" ht="15.75" x14ac:dyDescent="0.3">
      <c r="AE22396" s="71"/>
    </row>
    <row r="22397" spans="31:31" ht="15.75" x14ac:dyDescent="0.3">
      <c r="AE22397" s="71"/>
    </row>
    <row r="22398" spans="31:31" ht="15.75" x14ac:dyDescent="0.3">
      <c r="AE22398" s="71"/>
    </row>
    <row r="22399" spans="31:31" ht="15.75" x14ac:dyDescent="0.3">
      <c r="AE22399" s="71"/>
    </row>
    <row r="22400" spans="31:31" ht="15.75" x14ac:dyDescent="0.3">
      <c r="AE22400" s="71"/>
    </row>
    <row r="22401" spans="31:31" ht="15.75" x14ac:dyDescent="0.3">
      <c r="AE22401" s="71"/>
    </row>
    <row r="22402" spans="31:31" ht="15.75" x14ac:dyDescent="0.3">
      <c r="AE22402" s="71"/>
    </row>
    <row r="22403" spans="31:31" ht="15.75" x14ac:dyDescent="0.3">
      <c r="AE22403" s="71"/>
    </row>
    <row r="22404" spans="31:31" ht="15.75" x14ac:dyDescent="0.3">
      <c r="AE22404" s="71"/>
    </row>
    <row r="22405" spans="31:31" ht="15.75" x14ac:dyDescent="0.3">
      <c r="AE22405" s="71"/>
    </row>
    <row r="22406" spans="31:31" ht="15.75" x14ac:dyDescent="0.3">
      <c r="AE22406" s="71"/>
    </row>
    <row r="22407" spans="31:31" ht="15.75" x14ac:dyDescent="0.3">
      <c r="AE22407" s="71"/>
    </row>
    <row r="22408" spans="31:31" ht="15.75" x14ac:dyDescent="0.3">
      <c r="AE22408" s="71"/>
    </row>
    <row r="22409" spans="31:31" ht="15.75" x14ac:dyDescent="0.3">
      <c r="AE22409" s="71"/>
    </row>
    <row r="22410" spans="31:31" ht="15.75" x14ac:dyDescent="0.3">
      <c r="AE22410" s="71"/>
    </row>
    <row r="22411" spans="31:31" ht="15.75" x14ac:dyDescent="0.3">
      <c r="AE22411" s="71"/>
    </row>
    <row r="22412" spans="31:31" ht="15.75" x14ac:dyDescent="0.3">
      <c r="AE22412" s="71"/>
    </row>
    <row r="22413" spans="31:31" ht="15.75" x14ac:dyDescent="0.3">
      <c r="AE22413" s="71"/>
    </row>
    <row r="22414" spans="31:31" ht="15.75" x14ac:dyDescent="0.3">
      <c r="AE22414" s="71"/>
    </row>
    <row r="22415" spans="31:31" ht="15.75" x14ac:dyDescent="0.3">
      <c r="AE22415" s="71"/>
    </row>
    <row r="22416" spans="31:31" ht="15.75" x14ac:dyDescent="0.3">
      <c r="AE22416" s="71"/>
    </row>
    <row r="22417" spans="31:31" ht="15.75" x14ac:dyDescent="0.3">
      <c r="AE22417" s="71"/>
    </row>
    <row r="22418" spans="31:31" ht="15.75" x14ac:dyDescent="0.3">
      <c r="AE22418" s="71"/>
    </row>
    <row r="22419" spans="31:31" ht="15.75" x14ac:dyDescent="0.3">
      <c r="AE22419" s="71"/>
    </row>
    <row r="22420" spans="31:31" ht="15.75" x14ac:dyDescent="0.3">
      <c r="AE22420" s="71"/>
    </row>
    <row r="22421" spans="31:31" ht="15.75" x14ac:dyDescent="0.3">
      <c r="AE22421" s="71"/>
    </row>
    <row r="22422" spans="31:31" ht="15.75" x14ac:dyDescent="0.3">
      <c r="AE22422" s="71"/>
    </row>
    <row r="22423" spans="31:31" ht="15.75" x14ac:dyDescent="0.3">
      <c r="AE22423" s="71"/>
    </row>
    <row r="22424" spans="31:31" ht="15.75" x14ac:dyDescent="0.3">
      <c r="AE22424" s="71"/>
    </row>
    <row r="22425" spans="31:31" ht="15.75" x14ac:dyDescent="0.3">
      <c r="AE22425" s="71"/>
    </row>
    <row r="22426" spans="31:31" ht="15.75" x14ac:dyDescent="0.3">
      <c r="AE22426" s="71"/>
    </row>
    <row r="22427" spans="31:31" ht="15.75" x14ac:dyDescent="0.3">
      <c r="AE22427" s="71"/>
    </row>
    <row r="22428" spans="31:31" ht="15.75" x14ac:dyDescent="0.3">
      <c r="AE22428" s="71"/>
    </row>
    <row r="22429" spans="31:31" ht="15.75" x14ac:dyDescent="0.3">
      <c r="AE22429" s="71"/>
    </row>
    <row r="22430" spans="31:31" ht="15.75" x14ac:dyDescent="0.3">
      <c r="AE22430" s="71"/>
    </row>
    <row r="22431" spans="31:31" ht="15.75" x14ac:dyDescent="0.3">
      <c r="AE22431" s="71"/>
    </row>
    <row r="22432" spans="31:31" ht="15.75" x14ac:dyDescent="0.3">
      <c r="AE22432" s="71"/>
    </row>
    <row r="22433" spans="31:31" ht="15.75" x14ac:dyDescent="0.3">
      <c r="AE22433" s="71"/>
    </row>
    <row r="22434" spans="31:31" ht="15.75" x14ac:dyDescent="0.3">
      <c r="AE22434" s="71"/>
    </row>
    <row r="22435" spans="31:31" ht="15.75" x14ac:dyDescent="0.3">
      <c r="AE22435" s="71"/>
    </row>
    <row r="22436" spans="31:31" ht="15.75" x14ac:dyDescent="0.3">
      <c r="AE22436" s="71"/>
    </row>
    <row r="22437" spans="31:31" ht="15.75" x14ac:dyDescent="0.3">
      <c r="AE22437" s="71"/>
    </row>
    <row r="22438" spans="31:31" ht="15.75" x14ac:dyDescent="0.3">
      <c r="AE22438" s="71"/>
    </row>
    <row r="22439" spans="31:31" ht="15.75" x14ac:dyDescent="0.3">
      <c r="AE22439" s="71"/>
    </row>
    <row r="22440" spans="31:31" ht="15.75" x14ac:dyDescent="0.3">
      <c r="AE22440" s="71"/>
    </row>
    <row r="22441" spans="31:31" ht="15.75" x14ac:dyDescent="0.3">
      <c r="AE22441" s="71"/>
    </row>
    <row r="22442" spans="31:31" ht="15.75" x14ac:dyDescent="0.3">
      <c r="AE22442" s="71"/>
    </row>
    <row r="22443" spans="31:31" ht="15.75" x14ac:dyDescent="0.3">
      <c r="AE22443" s="71"/>
    </row>
    <row r="22444" spans="31:31" ht="15.75" x14ac:dyDescent="0.3">
      <c r="AE22444" s="71"/>
    </row>
    <row r="22445" spans="31:31" ht="15.75" x14ac:dyDescent="0.3">
      <c r="AE22445" s="71"/>
    </row>
    <row r="22446" spans="31:31" ht="15.75" x14ac:dyDescent="0.3">
      <c r="AE22446" s="71"/>
    </row>
    <row r="22447" spans="31:31" ht="15.75" x14ac:dyDescent="0.3">
      <c r="AE22447" s="71"/>
    </row>
    <row r="22448" spans="31:31" ht="15.75" x14ac:dyDescent="0.3">
      <c r="AE22448" s="71"/>
    </row>
    <row r="22449" spans="31:31" ht="15.75" x14ac:dyDescent="0.3">
      <c r="AE22449" s="71"/>
    </row>
    <row r="22450" spans="31:31" ht="15.75" x14ac:dyDescent="0.3">
      <c r="AE22450" s="71"/>
    </row>
    <row r="22451" spans="31:31" ht="15.75" x14ac:dyDescent="0.3">
      <c r="AE22451" s="71"/>
    </row>
    <row r="22452" spans="31:31" ht="15.75" x14ac:dyDescent="0.3">
      <c r="AE22452" s="71"/>
    </row>
    <row r="22453" spans="31:31" ht="15.75" x14ac:dyDescent="0.3">
      <c r="AE22453" s="71"/>
    </row>
    <row r="22454" spans="31:31" ht="15.75" x14ac:dyDescent="0.3">
      <c r="AE22454" s="71"/>
    </row>
    <row r="22455" spans="31:31" ht="15.75" x14ac:dyDescent="0.3">
      <c r="AE22455" s="71"/>
    </row>
    <row r="22456" spans="31:31" ht="15.75" x14ac:dyDescent="0.3">
      <c r="AE22456" s="71"/>
    </row>
    <row r="22457" spans="31:31" ht="15.75" x14ac:dyDescent="0.3">
      <c r="AE22457" s="71"/>
    </row>
    <row r="22458" spans="31:31" ht="15.75" x14ac:dyDescent="0.3">
      <c r="AE22458" s="71"/>
    </row>
    <row r="22459" spans="31:31" ht="15.75" x14ac:dyDescent="0.3">
      <c r="AE22459" s="71"/>
    </row>
    <row r="22460" spans="31:31" ht="15.75" x14ac:dyDescent="0.3">
      <c r="AE22460" s="71"/>
    </row>
    <row r="22461" spans="31:31" ht="15.75" x14ac:dyDescent="0.3">
      <c r="AE22461" s="71"/>
    </row>
    <row r="22462" spans="31:31" ht="15.75" x14ac:dyDescent="0.3">
      <c r="AE22462" s="71"/>
    </row>
    <row r="22463" spans="31:31" ht="15.75" x14ac:dyDescent="0.3">
      <c r="AE22463" s="71"/>
    </row>
    <row r="22464" spans="31:31" ht="15.75" x14ac:dyDescent="0.3">
      <c r="AE22464" s="71"/>
    </row>
    <row r="22465" spans="31:31" ht="15.75" x14ac:dyDescent="0.3">
      <c r="AE22465" s="71"/>
    </row>
    <row r="22466" spans="31:31" ht="15.75" x14ac:dyDescent="0.3">
      <c r="AE22466" s="71"/>
    </row>
    <row r="22467" spans="31:31" ht="15.75" x14ac:dyDescent="0.3">
      <c r="AE22467" s="71"/>
    </row>
    <row r="22468" spans="31:31" ht="15.75" x14ac:dyDescent="0.3">
      <c r="AE22468" s="71"/>
    </row>
    <row r="22469" spans="31:31" ht="15.75" x14ac:dyDescent="0.3">
      <c r="AE22469" s="71"/>
    </row>
    <row r="22470" spans="31:31" ht="15.75" x14ac:dyDescent="0.3">
      <c r="AE22470" s="71"/>
    </row>
    <row r="22471" spans="31:31" ht="15.75" x14ac:dyDescent="0.3">
      <c r="AE22471" s="71"/>
    </row>
    <row r="22472" spans="31:31" ht="15.75" x14ac:dyDescent="0.3">
      <c r="AE22472" s="71"/>
    </row>
    <row r="22473" spans="31:31" ht="15.75" x14ac:dyDescent="0.3">
      <c r="AE22473" s="71"/>
    </row>
    <row r="22474" spans="31:31" ht="15.75" x14ac:dyDescent="0.3">
      <c r="AE22474" s="71"/>
    </row>
    <row r="22475" spans="31:31" ht="15.75" x14ac:dyDescent="0.3">
      <c r="AE22475" s="71"/>
    </row>
    <row r="22476" spans="31:31" ht="15.75" x14ac:dyDescent="0.3">
      <c r="AE22476" s="71"/>
    </row>
    <row r="22477" spans="31:31" ht="15.75" x14ac:dyDescent="0.3">
      <c r="AE22477" s="71"/>
    </row>
    <row r="22478" spans="31:31" ht="15.75" x14ac:dyDescent="0.3">
      <c r="AE22478" s="71"/>
    </row>
    <row r="22479" spans="31:31" ht="15.75" x14ac:dyDescent="0.3">
      <c r="AE22479" s="71"/>
    </row>
    <row r="22480" spans="31:31" ht="15.75" x14ac:dyDescent="0.3">
      <c r="AE22480" s="71"/>
    </row>
    <row r="22481" spans="31:31" ht="15.75" x14ac:dyDescent="0.3">
      <c r="AE22481" s="71"/>
    </row>
    <row r="22482" spans="31:31" ht="15.75" x14ac:dyDescent="0.3">
      <c r="AE22482" s="71"/>
    </row>
    <row r="22483" spans="31:31" ht="15.75" x14ac:dyDescent="0.3">
      <c r="AE22483" s="71"/>
    </row>
    <row r="22484" spans="31:31" ht="15.75" x14ac:dyDescent="0.3">
      <c r="AE22484" s="71"/>
    </row>
    <row r="22485" spans="31:31" ht="15.75" x14ac:dyDescent="0.3">
      <c r="AE22485" s="71"/>
    </row>
    <row r="22486" spans="31:31" ht="15.75" x14ac:dyDescent="0.3">
      <c r="AE22486" s="71"/>
    </row>
    <row r="22487" spans="31:31" ht="15.75" x14ac:dyDescent="0.3">
      <c r="AE22487" s="71"/>
    </row>
    <row r="22488" spans="31:31" ht="15.75" x14ac:dyDescent="0.3">
      <c r="AE22488" s="71"/>
    </row>
    <row r="22489" spans="31:31" ht="15.75" x14ac:dyDescent="0.3">
      <c r="AE22489" s="71"/>
    </row>
    <row r="22490" spans="31:31" ht="15.75" x14ac:dyDescent="0.3">
      <c r="AE22490" s="71"/>
    </row>
    <row r="22491" spans="31:31" ht="15.75" x14ac:dyDescent="0.3">
      <c r="AE22491" s="71"/>
    </row>
    <row r="22492" spans="31:31" ht="15.75" x14ac:dyDescent="0.3">
      <c r="AE22492" s="71"/>
    </row>
    <row r="22493" spans="31:31" ht="15.75" x14ac:dyDescent="0.3">
      <c r="AE22493" s="71"/>
    </row>
    <row r="22494" spans="31:31" ht="15.75" x14ac:dyDescent="0.3">
      <c r="AE22494" s="71"/>
    </row>
    <row r="22495" spans="31:31" ht="15.75" x14ac:dyDescent="0.3">
      <c r="AE22495" s="71"/>
    </row>
    <row r="22496" spans="31:31" ht="15.75" x14ac:dyDescent="0.3">
      <c r="AE22496" s="71"/>
    </row>
    <row r="22497" spans="31:31" ht="15.75" x14ac:dyDescent="0.3">
      <c r="AE22497" s="71"/>
    </row>
    <row r="22498" spans="31:31" ht="15.75" x14ac:dyDescent="0.3">
      <c r="AE22498" s="71"/>
    </row>
    <row r="22499" spans="31:31" ht="15.75" x14ac:dyDescent="0.3">
      <c r="AE22499" s="71"/>
    </row>
    <row r="22500" spans="31:31" ht="15.75" x14ac:dyDescent="0.3">
      <c r="AE22500" s="71"/>
    </row>
    <row r="22501" spans="31:31" ht="15.75" x14ac:dyDescent="0.3">
      <c r="AE22501" s="71"/>
    </row>
    <row r="22502" spans="31:31" ht="15.75" x14ac:dyDescent="0.3">
      <c r="AE22502" s="71"/>
    </row>
    <row r="22503" spans="31:31" ht="15.75" x14ac:dyDescent="0.3">
      <c r="AE22503" s="71"/>
    </row>
    <row r="22504" spans="31:31" ht="15.75" x14ac:dyDescent="0.3">
      <c r="AE22504" s="71"/>
    </row>
    <row r="22505" spans="31:31" ht="15.75" x14ac:dyDescent="0.3">
      <c r="AE22505" s="71"/>
    </row>
    <row r="22506" spans="31:31" ht="15.75" x14ac:dyDescent="0.3">
      <c r="AE22506" s="71"/>
    </row>
    <row r="22507" spans="31:31" ht="15.75" x14ac:dyDescent="0.3">
      <c r="AE22507" s="71"/>
    </row>
    <row r="22508" spans="31:31" ht="15.75" x14ac:dyDescent="0.3">
      <c r="AE22508" s="71"/>
    </row>
    <row r="22509" spans="31:31" ht="15.75" x14ac:dyDescent="0.3">
      <c r="AE22509" s="71"/>
    </row>
    <row r="22510" spans="31:31" ht="15.75" x14ac:dyDescent="0.3">
      <c r="AE22510" s="71"/>
    </row>
    <row r="22511" spans="31:31" ht="15.75" x14ac:dyDescent="0.3">
      <c r="AE22511" s="71"/>
    </row>
    <row r="22512" spans="31:31" ht="15.75" x14ac:dyDescent="0.3">
      <c r="AE22512" s="71"/>
    </row>
    <row r="22513" spans="31:31" ht="15.75" x14ac:dyDescent="0.3">
      <c r="AE22513" s="71"/>
    </row>
    <row r="22514" spans="31:31" ht="15.75" x14ac:dyDescent="0.3">
      <c r="AE22514" s="71"/>
    </row>
    <row r="22515" spans="31:31" ht="15.75" x14ac:dyDescent="0.3">
      <c r="AE22515" s="71"/>
    </row>
    <row r="22516" spans="31:31" ht="15.75" x14ac:dyDescent="0.3">
      <c r="AE22516" s="71"/>
    </row>
    <row r="22517" spans="31:31" ht="15.75" x14ac:dyDescent="0.3">
      <c r="AE22517" s="71"/>
    </row>
    <row r="22518" spans="31:31" ht="15.75" x14ac:dyDescent="0.3">
      <c r="AE22518" s="71"/>
    </row>
    <row r="22519" spans="31:31" ht="15.75" x14ac:dyDescent="0.3">
      <c r="AE22519" s="71"/>
    </row>
    <row r="22520" spans="31:31" ht="15.75" x14ac:dyDescent="0.3">
      <c r="AE22520" s="71"/>
    </row>
    <row r="22521" spans="31:31" ht="15.75" x14ac:dyDescent="0.3">
      <c r="AE22521" s="71"/>
    </row>
    <row r="22522" spans="31:31" ht="15.75" x14ac:dyDescent="0.3">
      <c r="AE22522" s="71"/>
    </row>
    <row r="22523" spans="31:31" ht="15.75" x14ac:dyDescent="0.3">
      <c r="AE22523" s="71"/>
    </row>
    <row r="22524" spans="31:31" ht="15.75" x14ac:dyDescent="0.3">
      <c r="AE22524" s="71"/>
    </row>
    <row r="22525" spans="31:31" ht="15.75" x14ac:dyDescent="0.3">
      <c r="AE22525" s="71"/>
    </row>
    <row r="22526" spans="31:31" ht="15.75" x14ac:dyDescent="0.3">
      <c r="AE22526" s="71"/>
    </row>
    <row r="22527" spans="31:31" ht="15.75" x14ac:dyDescent="0.3">
      <c r="AE22527" s="71"/>
    </row>
    <row r="22528" spans="31:31" ht="15.75" x14ac:dyDescent="0.3">
      <c r="AE22528" s="71"/>
    </row>
    <row r="22529" spans="31:31" ht="15.75" x14ac:dyDescent="0.3">
      <c r="AE22529" s="71"/>
    </row>
    <row r="22530" spans="31:31" ht="15.75" x14ac:dyDescent="0.3">
      <c r="AE22530" s="71"/>
    </row>
    <row r="22531" spans="31:31" ht="15.75" x14ac:dyDescent="0.3">
      <c r="AE22531" s="71"/>
    </row>
    <row r="22532" spans="31:31" ht="15.75" x14ac:dyDescent="0.3">
      <c r="AE22532" s="71"/>
    </row>
    <row r="22533" spans="31:31" ht="15.75" x14ac:dyDescent="0.3">
      <c r="AE22533" s="71"/>
    </row>
    <row r="22534" spans="31:31" ht="15.75" x14ac:dyDescent="0.3">
      <c r="AE22534" s="71"/>
    </row>
    <row r="22535" spans="31:31" ht="15.75" x14ac:dyDescent="0.3">
      <c r="AE22535" s="71"/>
    </row>
    <row r="22536" spans="31:31" ht="15.75" x14ac:dyDescent="0.3">
      <c r="AE22536" s="71"/>
    </row>
    <row r="22537" spans="31:31" ht="15.75" x14ac:dyDescent="0.3">
      <c r="AE22537" s="71"/>
    </row>
    <row r="22538" spans="31:31" ht="15.75" x14ac:dyDescent="0.3">
      <c r="AE22538" s="71"/>
    </row>
    <row r="22539" spans="31:31" ht="15.75" x14ac:dyDescent="0.3">
      <c r="AE22539" s="71"/>
    </row>
    <row r="22540" spans="31:31" ht="15.75" x14ac:dyDescent="0.3">
      <c r="AE22540" s="71"/>
    </row>
    <row r="22541" spans="31:31" ht="15.75" x14ac:dyDescent="0.3">
      <c r="AE22541" s="71"/>
    </row>
    <row r="22542" spans="31:31" ht="15.75" x14ac:dyDescent="0.3">
      <c r="AE22542" s="71"/>
    </row>
    <row r="22543" spans="31:31" ht="15.75" x14ac:dyDescent="0.3">
      <c r="AE22543" s="71"/>
    </row>
    <row r="22544" spans="31:31" ht="15.75" x14ac:dyDescent="0.3">
      <c r="AE22544" s="71"/>
    </row>
    <row r="22545" spans="31:31" ht="15.75" x14ac:dyDescent="0.3">
      <c r="AE22545" s="71"/>
    </row>
    <row r="22546" spans="31:31" ht="15.75" x14ac:dyDescent="0.3">
      <c r="AE22546" s="71"/>
    </row>
    <row r="22547" spans="31:31" ht="15.75" x14ac:dyDescent="0.3">
      <c r="AE22547" s="71"/>
    </row>
    <row r="22548" spans="31:31" ht="15.75" x14ac:dyDescent="0.3">
      <c r="AE22548" s="71"/>
    </row>
    <row r="22549" spans="31:31" ht="15.75" x14ac:dyDescent="0.3">
      <c r="AE22549" s="71"/>
    </row>
    <row r="22550" spans="31:31" ht="15.75" x14ac:dyDescent="0.3">
      <c r="AE22550" s="71"/>
    </row>
    <row r="22551" spans="31:31" ht="15.75" x14ac:dyDescent="0.3">
      <c r="AE22551" s="71"/>
    </row>
    <row r="22552" spans="31:31" ht="15.75" x14ac:dyDescent="0.3">
      <c r="AE22552" s="71"/>
    </row>
    <row r="22553" spans="31:31" ht="15.75" x14ac:dyDescent="0.3">
      <c r="AE22553" s="71"/>
    </row>
    <row r="22554" spans="31:31" ht="15.75" x14ac:dyDescent="0.3">
      <c r="AE22554" s="71"/>
    </row>
    <row r="22555" spans="31:31" ht="15.75" x14ac:dyDescent="0.3">
      <c r="AE22555" s="71"/>
    </row>
    <row r="22556" spans="31:31" ht="15.75" x14ac:dyDescent="0.3">
      <c r="AE22556" s="71"/>
    </row>
    <row r="22557" spans="31:31" ht="15.75" x14ac:dyDescent="0.3">
      <c r="AE22557" s="71"/>
    </row>
    <row r="22558" spans="31:31" ht="15.75" x14ac:dyDescent="0.3">
      <c r="AE22558" s="71"/>
    </row>
    <row r="22559" spans="31:31" ht="15.75" x14ac:dyDescent="0.3">
      <c r="AE22559" s="71"/>
    </row>
    <row r="22560" spans="31:31" ht="15.75" x14ac:dyDescent="0.3">
      <c r="AE22560" s="71"/>
    </row>
    <row r="22561" spans="31:31" ht="15.75" x14ac:dyDescent="0.3">
      <c r="AE22561" s="71"/>
    </row>
    <row r="22562" spans="31:31" ht="15.75" x14ac:dyDescent="0.3">
      <c r="AE22562" s="71"/>
    </row>
    <row r="22563" spans="31:31" ht="15.75" x14ac:dyDescent="0.3">
      <c r="AE22563" s="71"/>
    </row>
    <row r="22564" spans="31:31" ht="15.75" x14ac:dyDescent="0.3">
      <c r="AE22564" s="71"/>
    </row>
    <row r="22565" spans="31:31" ht="15.75" x14ac:dyDescent="0.3">
      <c r="AE22565" s="71"/>
    </row>
    <row r="22566" spans="31:31" ht="15.75" x14ac:dyDescent="0.3">
      <c r="AE22566" s="71"/>
    </row>
    <row r="22567" spans="31:31" ht="15.75" x14ac:dyDescent="0.3">
      <c r="AE22567" s="71"/>
    </row>
    <row r="22568" spans="31:31" ht="15.75" x14ac:dyDescent="0.3">
      <c r="AE22568" s="71"/>
    </row>
    <row r="22569" spans="31:31" ht="15.75" x14ac:dyDescent="0.3">
      <c r="AE22569" s="71"/>
    </row>
    <row r="22570" spans="31:31" ht="15.75" x14ac:dyDescent="0.3">
      <c r="AE22570" s="71"/>
    </row>
    <row r="22571" spans="31:31" ht="15.75" x14ac:dyDescent="0.3">
      <c r="AE22571" s="71"/>
    </row>
    <row r="22572" spans="31:31" ht="15.75" x14ac:dyDescent="0.3">
      <c r="AE22572" s="71"/>
    </row>
    <row r="22573" spans="31:31" ht="15.75" x14ac:dyDescent="0.3">
      <c r="AE22573" s="71"/>
    </row>
    <row r="22574" spans="31:31" ht="15.75" x14ac:dyDescent="0.3">
      <c r="AE22574" s="71"/>
    </row>
    <row r="22575" spans="31:31" ht="15.75" x14ac:dyDescent="0.3">
      <c r="AE22575" s="71"/>
    </row>
    <row r="22576" spans="31:31" ht="15.75" x14ac:dyDescent="0.3">
      <c r="AE22576" s="71"/>
    </row>
    <row r="22577" spans="31:31" ht="15.75" x14ac:dyDescent="0.3">
      <c r="AE22577" s="71"/>
    </row>
    <row r="22578" spans="31:31" ht="15.75" x14ac:dyDescent="0.3">
      <c r="AE22578" s="71"/>
    </row>
    <row r="22579" spans="31:31" ht="15.75" x14ac:dyDescent="0.3">
      <c r="AE22579" s="71"/>
    </row>
    <row r="22580" spans="31:31" ht="15.75" x14ac:dyDescent="0.3">
      <c r="AE22580" s="71"/>
    </row>
    <row r="22581" spans="31:31" ht="15.75" x14ac:dyDescent="0.3">
      <c r="AE22581" s="71"/>
    </row>
    <row r="22582" spans="31:31" ht="15.75" x14ac:dyDescent="0.3">
      <c r="AE22582" s="71"/>
    </row>
    <row r="22583" spans="31:31" ht="15.75" x14ac:dyDescent="0.3">
      <c r="AE22583" s="71"/>
    </row>
    <row r="22584" spans="31:31" ht="15.75" x14ac:dyDescent="0.3">
      <c r="AE22584" s="71"/>
    </row>
    <row r="22585" spans="31:31" ht="15.75" x14ac:dyDescent="0.3">
      <c r="AE22585" s="71"/>
    </row>
    <row r="22586" spans="31:31" ht="15.75" x14ac:dyDescent="0.3">
      <c r="AE22586" s="71"/>
    </row>
    <row r="22587" spans="31:31" ht="15.75" x14ac:dyDescent="0.3">
      <c r="AE22587" s="71"/>
    </row>
    <row r="22588" spans="31:31" ht="15.75" x14ac:dyDescent="0.3">
      <c r="AE22588" s="71"/>
    </row>
    <row r="22589" spans="31:31" ht="15.75" x14ac:dyDescent="0.3">
      <c r="AE22589" s="71"/>
    </row>
    <row r="22590" spans="31:31" ht="15.75" x14ac:dyDescent="0.3">
      <c r="AE22590" s="71"/>
    </row>
    <row r="22591" spans="31:31" ht="15.75" x14ac:dyDescent="0.3">
      <c r="AE22591" s="71"/>
    </row>
    <row r="22592" spans="31:31" ht="15.75" x14ac:dyDescent="0.3">
      <c r="AE22592" s="71"/>
    </row>
    <row r="22593" spans="31:31" ht="15.75" x14ac:dyDescent="0.3">
      <c r="AE22593" s="71"/>
    </row>
    <row r="22594" spans="31:31" ht="15.75" x14ac:dyDescent="0.3">
      <c r="AE22594" s="71"/>
    </row>
    <row r="22595" spans="31:31" ht="15.75" x14ac:dyDescent="0.3">
      <c r="AE22595" s="71"/>
    </row>
    <row r="22596" spans="31:31" ht="15.75" x14ac:dyDescent="0.3">
      <c r="AE22596" s="71"/>
    </row>
    <row r="22597" spans="31:31" ht="15.75" x14ac:dyDescent="0.3">
      <c r="AE22597" s="71"/>
    </row>
    <row r="22598" spans="31:31" ht="15.75" x14ac:dyDescent="0.3">
      <c r="AE22598" s="71"/>
    </row>
    <row r="22599" spans="31:31" ht="15.75" x14ac:dyDescent="0.3">
      <c r="AE22599" s="71"/>
    </row>
    <row r="22600" spans="31:31" ht="15.75" x14ac:dyDescent="0.3">
      <c r="AE22600" s="71"/>
    </row>
    <row r="22601" spans="31:31" ht="15.75" x14ac:dyDescent="0.3">
      <c r="AE22601" s="71"/>
    </row>
    <row r="22602" spans="31:31" ht="15.75" x14ac:dyDescent="0.3">
      <c r="AE22602" s="71"/>
    </row>
    <row r="22603" spans="31:31" ht="15.75" x14ac:dyDescent="0.3">
      <c r="AE22603" s="71"/>
    </row>
    <row r="22604" spans="31:31" ht="15.75" x14ac:dyDescent="0.3">
      <c r="AE22604" s="71"/>
    </row>
    <row r="22605" spans="31:31" ht="15.75" x14ac:dyDescent="0.3">
      <c r="AE22605" s="71"/>
    </row>
    <row r="22606" spans="31:31" ht="15.75" x14ac:dyDescent="0.3">
      <c r="AE22606" s="71"/>
    </row>
    <row r="22607" spans="31:31" ht="15.75" x14ac:dyDescent="0.3">
      <c r="AE22607" s="71"/>
    </row>
    <row r="22608" spans="31:31" ht="15.75" x14ac:dyDescent="0.3">
      <c r="AE22608" s="71"/>
    </row>
    <row r="22609" spans="31:31" ht="15.75" x14ac:dyDescent="0.3">
      <c r="AE22609" s="71"/>
    </row>
    <row r="22610" spans="31:31" ht="15.75" x14ac:dyDescent="0.3">
      <c r="AE22610" s="71"/>
    </row>
    <row r="22611" spans="31:31" ht="15.75" x14ac:dyDescent="0.3">
      <c r="AE22611" s="71"/>
    </row>
    <row r="22612" spans="31:31" ht="15.75" x14ac:dyDescent="0.3">
      <c r="AE22612" s="71"/>
    </row>
    <row r="22613" spans="31:31" ht="15.75" x14ac:dyDescent="0.3">
      <c r="AE22613" s="71"/>
    </row>
    <row r="22614" spans="31:31" ht="15.75" x14ac:dyDescent="0.3">
      <c r="AE22614" s="71"/>
    </row>
    <row r="22615" spans="31:31" ht="15.75" x14ac:dyDescent="0.3">
      <c r="AE22615" s="71"/>
    </row>
    <row r="22616" spans="31:31" ht="15.75" x14ac:dyDescent="0.3">
      <c r="AE22616" s="71"/>
    </row>
    <row r="22617" spans="31:31" ht="15.75" x14ac:dyDescent="0.3">
      <c r="AE22617" s="71"/>
    </row>
    <row r="22618" spans="31:31" ht="15.75" x14ac:dyDescent="0.3">
      <c r="AE22618" s="71"/>
    </row>
    <row r="22619" spans="31:31" ht="15.75" x14ac:dyDescent="0.3">
      <c r="AE22619" s="71"/>
    </row>
    <row r="22620" spans="31:31" ht="15.75" x14ac:dyDescent="0.3">
      <c r="AE22620" s="71"/>
    </row>
    <row r="22621" spans="31:31" ht="15.75" x14ac:dyDescent="0.3">
      <c r="AE22621" s="71"/>
    </row>
    <row r="22622" spans="31:31" ht="15.75" x14ac:dyDescent="0.3">
      <c r="AE22622" s="71"/>
    </row>
    <row r="22623" spans="31:31" ht="15.75" x14ac:dyDescent="0.3">
      <c r="AE22623" s="71"/>
    </row>
    <row r="22624" spans="31:31" ht="15.75" x14ac:dyDescent="0.3">
      <c r="AE22624" s="71"/>
    </row>
    <row r="22625" spans="31:31" ht="15.75" x14ac:dyDescent="0.3">
      <c r="AE22625" s="71"/>
    </row>
    <row r="22626" spans="31:31" ht="15.75" x14ac:dyDescent="0.3">
      <c r="AE22626" s="71"/>
    </row>
    <row r="22627" spans="31:31" ht="15.75" x14ac:dyDescent="0.3">
      <c r="AE22627" s="71"/>
    </row>
    <row r="22628" spans="31:31" ht="15.75" x14ac:dyDescent="0.3">
      <c r="AE22628" s="71"/>
    </row>
    <row r="22629" spans="31:31" ht="15.75" x14ac:dyDescent="0.3">
      <c r="AE22629" s="71"/>
    </row>
    <row r="22630" spans="31:31" ht="15.75" x14ac:dyDescent="0.3">
      <c r="AE22630" s="71"/>
    </row>
    <row r="22631" spans="31:31" ht="15.75" x14ac:dyDescent="0.3">
      <c r="AE22631" s="71"/>
    </row>
    <row r="22632" spans="31:31" ht="15.75" x14ac:dyDescent="0.3">
      <c r="AE22632" s="71"/>
    </row>
    <row r="22633" spans="31:31" ht="15.75" x14ac:dyDescent="0.3">
      <c r="AE22633" s="71"/>
    </row>
    <row r="22634" spans="31:31" ht="15.75" x14ac:dyDescent="0.3">
      <c r="AE22634" s="71"/>
    </row>
    <row r="22635" spans="31:31" ht="15.75" x14ac:dyDescent="0.3">
      <c r="AE22635" s="71"/>
    </row>
    <row r="22636" spans="31:31" ht="15.75" x14ac:dyDescent="0.3">
      <c r="AE22636" s="71"/>
    </row>
    <row r="22637" spans="31:31" ht="15.75" x14ac:dyDescent="0.3">
      <c r="AE22637" s="71"/>
    </row>
    <row r="22638" spans="31:31" ht="15.75" x14ac:dyDescent="0.3">
      <c r="AE22638" s="71"/>
    </row>
    <row r="22639" spans="31:31" ht="15.75" x14ac:dyDescent="0.3">
      <c r="AE22639" s="71"/>
    </row>
    <row r="22640" spans="31:31" ht="15.75" x14ac:dyDescent="0.3">
      <c r="AE22640" s="71"/>
    </row>
    <row r="22641" spans="31:31" ht="15.75" x14ac:dyDescent="0.3">
      <c r="AE22641" s="71"/>
    </row>
    <row r="22642" spans="31:31" ht="15.75" x14ac:dyDescent="0.3">
      <c r="AE22642" s="71"/>
    </row>
    <row r="22643" spans="31:31" ht="15.75" x14ac:dyDescent="0.3">
      <c r="AE22643" s="71"/>
    </row>
    <row r="22644" spans="31:31" ht="15.75" x14ac:dyDescent="0.3">
      <c r="AE22644" s="71"/>
    </row>
    <row r="22645" spans="31:31" ht="15.75" x14ac:dyDescent="0.3">
      <c r="AE22645" s="71"/>
    </row>
    <row r="22646" spans="31:31" ht="15.75" x14ac:dyDescent="0.3">
      <c r="AE22646" s="71"/>
    </row>
    <row r="22647" spans="31:31" ht="15.75" x14ac:dyDescent="0.3">
      <c r="AE22647" s="71"/>
    </row>
    <row r="22648" spans="31:31" ht="15.75" x14ac:dyDescent="0.3">
      <c r="AE22648" s="71"/>
    </row>
    <row r="22649" spans="31:31" ht="15.75" x14ac:dyDescent="0.3">
      <c r="AE22649" s="71"/>
    </row>
    <row r="22650" spans="31:31" ht="15.75" x14ac:dyDescent="0.3">
      <c r="AE22650" s="71"/>
    </row>
    <row r="22651" spans="31:31" ht="15.75" x14ac:dyDescent="0.3">
      <c r="AE22651" s="71"/>
    </row>
    <row r="22652" spans="31:31" ht="15.75" x14ac:dyDescent="0.3">
      <c r="AE22652" s="71"/>
    </row>
    <row r="22653" spans="31:31" ht="15.75" x14ac:dyDescent="0.3">
      <c r="AE22653" s="71"/>
    </row>
    <row r="22654" spans="31:31" ht="15.75" x14ac:dyDescent="0.3">
      <c r="AE22654" s="71"/>
    </row>
    <row r="22655" spans="31:31" ht="15.75" x14ac:dyDescent="0.3">
      <c r="AE22655" s="71"/>
    </row>
    <row r="22656" spans="31:31" ht="15.75" x14ac:dyDescent="0.3">
      <c r="AE22656" s="71"/>
    </row>
    <row r="22657" spans="31:31" ht="15.75" x14ac:dyDescent="0.3">
      <c r="AE22657" s="71"/>
    </row>
    <row r="22658" spans="31:31" ht="15.75" x14ac:dyDescent="0.3">
      <c r="AE22658" s="71"/>
    </row>
    <row r="22659" spans="31:31" ht="15.75" x14ac:dyDescent="0.3">
      <c r="AE22659" s="71"/>
    </row>
    <row r="22660" spans="31:31" ht="15.75" x14ac:dyDescent="0.3">
      <c r="AE22660" s="71"/>
    </row>
    <row r="22661" spans="31:31" ht="15.75" x14ac:dyDescent="0.3">
      <c r="AE22661" s="71"/>
    </row>
    <row r="22662" spans="31:31" ht="15.75" x14ac:dyDescent="0.3">
      <c r="AE22662" s="71"/>
    </row>
    <row r="22663" spans="31:31" ht="15.75" x14ac:dyDescent="0.3">
      <c r="AE22663" s="71"/>
    </row>
    <row r="22664" spans="31:31" ht="15.75" x14ac:dyDescent="0.3">
      <c r="AE22664" s="71"/>
    </row>
    <row r="22665" spans="31:31" ht="15.75" x14ac:dyDescent="0.3">
      <c r="AE22665" s="71"/>
    </row>
    <row r="22666" spans="31:31" ht="15.75" x14ac:dyDescent="0.3">
      <c r="AE22666" s="71"/>
    </row>
    <row r="22667" spans="31:31" ht="15.75" x14ac:dyDescent="0.3">
      <c r="AE22667" s="71"/>
    </row>
    <row r="22668" spans="31:31" ht="15.75" x14ac:dyDescent="0.3">
      <c r="AE22668" s="71"/>
    </row>
    <row r="22669" spans="31:31" ht="15.75" x14ac:dyDescent="0.3">
      <c r="AE22669" s="71"/>
    </row>
    <row r="22670" spans="31:31" ht="15.75" x14ac:dyDescent="0.3">
      <c r="AE22670" s="71"/>
    </row>
    <row r="22671" spans="31:31" ht="15.75" x14ac:dyDescent="0.3">
      <c r="AE22671" s="71"/>
    </row>
    <row r="22672" spans="31:31" ht="15.75" x14ac:dyDescent="0.3">
      <c r="AE22672" s="71"/>
    </row>
    <row r="22673" spans="31:31" ht="15.75" x14ac:dyDescent="0.3">
      <c r="AE22673" s="71"/>
    </row>
    <row r="22674" spans="31:31" ht="15.75" x14ac:dyDescent="0.3">
      <c r="AE22674" s="71"/>
    </row>
    <row r="22675" spans="31:31" ht="15.75" x14ac:dyDescent="0.3">
      <c r="AE22675" s="71"/>
    </row>
    <row r="22676" spans="31:31" ht="15.75" x14ac:dyDescent="0.3">
      <c r="AE22676" s="71"/>
    </row>
    <row r="22677" spans="31:31" ht="15.75" x14ac:dyDescent="0.3">
      <c r="AE22677" s="71"/>
    </row>
    <row r="22678" spans="31:31" ht="15.75" x14ac:dyDescent="0.3">
      <c r="AE22678" s="71"/>
    </row>
    <row r="22679" spans="31:31" ht="15.75" x14ac:dyDescent="0.3">
      <c r="AE22679" s="71"/>
    </row>
    <row r="22680" spans="31:31" ht="15.75" x14ac:dyDescent="0.3">
      <c r="AE22680" s="71"/>
    </row>
    <row r="22681" spans="31:31" ht="15.75" x14ac:dyDescent="0.3">
      <c r="AE22681" s="71"/>
    </row>
    <row r="22682" spans="31:31" ht="15.75" x14ac:dyDescent="0.3">
      <c r="AE22682" s="71"/>
    </row>
    <row r="22683" spans="31:31" ht="15.75" x14ac:dyDescent="0.3">
      <c r="AE22683" s="71"/>
    </row>
    <row r="22684" spans="31:31" ht="15.75" x14ac:dyDescent="0.3">
      <c r="AE22684" s="71"/>
    </row>
    <row r="22685" spans="31:31" ht="15.75" x14ac:dyDescent="0.3">
      <c r="AE22685" s="71"/>
    </row>
    <row r="22686" spans="31:31" ht="15.75" x14ac:dyDescent="0.3">
      <c r="AE22686" s="71"/>
    </row>
    <row r="22687" spans="31:31" ht="15.75" x14ac:dyDescent="0.3">
      <c r="AE22687" s="71"/>
    </row>
    <row r="22688" spans="31:31" ht="15.75" x14ac:dyDescent="0.3">
      <c r="AE22688" s="71"/>
    </row>
    <row r="22689" spans="31:31" ht="15.75" x14ac:dyDescent="0.3">
      <c r="AE22689" s="71"/>
    </row>
    <row r="22690" spans="31:31" ht="15.75" x14ac:dyDescent="0.3">
      <c r="AE22690" s="71"/>
    </row>
    <row r="22691" spans="31:31" ht="15.75" x14ac:dyDescent="0.3">
      <c r="AE22691" s="71"/>
    </row>
    <row r="22692" spans="31:31" ht="15.75" x14ac:dyDescent="0.3">
      <c r="AE22692" s="71"/>
    </row>
    <row r="22693" spans="31:31" ht="15.75" x14ac:dyDescent="0.3">
      <c r="AE22693" s="71"/>
    </row>
    <row r="22694" spans="31:31" ht="15.75" x14ac:dyDescent="0.3">
      <c r="AE22694" s="71"/>
    </row>
    <row r="22695" spans="31:31" ht="15.75" x14ac:dyDescent="0.3">
      <c r="AE22695" s="71"/>
    </row>
    <row r="22696" spans="31:31" ht="15.75" x14ac:dyDescent="0.3">
      <c r="AE22696" s="71"/>
    </row>
    <row r="22697" spans="31:31" ht="15.75" x14ac:dyDescent="0.3">
      <c r="AE22697" s="71"/>
    </row>
    <row r="22698" spans="31:31" ht="15.75" x14ac:dyDescent="0.3">
      <c r="AE22698" s="71"/>
    </row>
    <row r="22699" spans="31:31" ht="15.75" x14ac:dyDescent="0.3">
      <c r="AE22699" s="71"/>
    </row>
    <row r="22700" spans="31:31" ht="15.75" x14ac:dyDescent="0.3">
      <c r="AE22700" s="71"/>
    </row>
    <row r="22701" spans="31:31" ht="15.75" x14ac:dyDescent="0.3">
      <c r="AE22701" s="71"/>
    </row>
    <row r="22702" spans="31:31" ht="15.75" x14ac:dyDescent="0.3">
      <c r="AE22702" s="71"/>
    </row>
    <row r="22703" spans="31:31" ht="15.75" x14ac:dyDescent="0.3">
      <c r="AE22703" s="71"/>
    </row>
    <row r="22704" spans="31:31" ht="15.75" x14ac:dyDescent="0.3">
      <c r="AE22704" s="71"/>
    </row>
    <row r="22705" spans="31:31" ht="15.75" x14ac:dyDescent="0.3">
      <c r="AE22705" s="71"/>
    </row>
    <row r="22706" spans="31:31" ht="15.75" x14ac:dyDescent="0.3">
      <c r="AE22706" s="71"/>
    </row>
    <row r="22707" spans="31:31" ht="15.75" x14ac:dyDescent="0.3">
      <c r="AE22707" s="71"/>
    </row>
    <row r="22708" spans="31:31" ht="15.75" x14ac:dyDescent="0.3">
      <c r="AE22708" s="71"/>
    </row>
    <row r="22709" spans="31:31" ht="15.75" x14ac:dyDescent="0.3">
      <c r="AE22709" s="71"/>
    </row>
    <row r="22710" spans="31:31" ht="15.75" x14ac:dyDescent="0.3">
      <c r="AE22710" s="71"/>
    </row>
    <row r="22711" spans="31:31" ht="15.75" x14ac:dyDescent="0.3">
      <c r="AE22711" s="71"/>
    </row>
    <row r="22712" spans="31:31" ht="15.75" x14ac:dyDescent="0.3">
      <c r="AE22712" s="71"/>
    </row>
    <row r="22713" spans="31:31" ht="15.75" x14ac:dyDescent="0.3">
      <c r="AE22713" s="71"/>
    </row>
    <row r="22714" spans="31:31" ht="15.75" x14ac:dyDescent="0.3">
      <c r="AE22714" s="71"/>
    </row>
    <row r="22715" spans="31:31" ht="15.75" x14ac:dyDescent="0.3">
      <c r="AE22715" s="71"/>
    </row>
    <row r="22716" spans="31:31" ht="15.75" x14ac:dyDescent="0.3">
      <c r="AE22716" s="71"/>
    </row>
    <row r="22717" spans="31:31" ht="15.75" x14ac:dyDescent="0.3">
      <c r="AE22717" s="71"/>
    </row>
    <row r="22718" spans="31:31" ht="15.75" x14ac:dyDescent="0.3">
      <c r="AE22718" s="71"/>
    </row>
    <row r="22719" spans="31:31" ht="15.75" x14ac:dyDescent="0.3">
      <c r="AE22719" s="71"/>
    </row>
    <row r="22720" spans="31:31" ht="15.75" x14ac:dyDescent="0.3">
      <c r="AE22720" s="71"/>
    </row>
    <row r="22721" spans="31:31" ht="15.75" x14ac:dyDescent="0.3">
      <c r="AE22721" s="71"/>
    </row>
    <row r="22722" spans="31:31" ht="15.75" x14ac:dyDescent="0.3">
      <c r="AE22722" s="71"/>
    </row>
    <row r="22723" spans="31:31" ht="15.75" x14ac:dyDescent="0.3">
      <c r="AE22723" s="71"/>
    </row>
    <row r="22724" spans="31:31" ht="15.75" x14ac:dyDescent="0.3">
      <c r="AE22724" s="71"/>
    </row>
    <row r="22725" spans="31:31" ht="15.75" x14ac:dyDescent="0.3">
      <c r="AE22725" s="71"/>
    </row>
    <row r="22726" spans="31:31" ht="15.75" x14ac:dyDescent="0.3">
      <c r="AE22726" s="71"/>
    </row>
    <row r="22727" spans="31:31" ht="15.75" x14ac:dyDescent="0.3">
      <c r="AE22727" s="71"/>
    </row>
    <row r="22728" spans="31:31" ht="15.75" x14ac:dyDescent="0.3">
      <c r="AE22728" s="71"/>
    </row>
    <row r="22729" spans="31:31" ht="15.75" x14ac:dyDescent="0.3">
      <c r="AE22729" s="71"/>
    </row>
    <row r="22730" spans="31:31" ht="15.75" x14ac:dyDescent="0.3">
      <c r="AE22730" s="71"/>
    </row>
    <row r="22731" spans="31:31" ht="15.75" x14ac:dyDescent="0.3">
      <c r="AE22731" s="71"/>
    </row>
    <row r="22732" spans="31:31" ht="15.75" x14ac:dyDescent="0.3">
      <c r="AE22732" s="71"/>
    </row>
    <row r="22733" spans="31:31" ht="15.75" x14ac:dyDescent="0.3">
      <c r="AE22733" s="71"/>
    </row>
    <row r="22734" spans="31:31" ht="15.75" x14ac:dyDescent="0.3">
      <c r="AE22734" s="71"/>
    </row>
    <row r="22735" spans="31:31" ht="15.75" x14ac:dyDescent="0.3">
      <c r="AE22735" s="71"/>
    </row>
    <row r="22736" spans="31:31" ht="15.75" x14ac:dyDescent="0.3">
      <c r="AE22736" s="71"/>
    </row>
    <row r="22737" spans="31:31" ht="15.75" x14ac:dyDescent="0.3">
      <c r="AE22737" s="71"/>
    </row>
    <row r="22738" spans="31:31" ht="15.75" x14ac:dyDescent="0.3">
      <c r="AE22738" s="71"/>
    </row>
    <row r="22739" spans="31:31" ht="15.75" x14ac:dyDescent="0.3">
      <c r="AE22739" s="71"/>
    </row>
    <row r="22740" spans="31:31" ht="15.75" x14ac:dyDescent="0.3">
      <c r="AE22740" s="71"/>
    </row>
    <row r="22741" spans="31:31" ht="15.75" x14ac:dyDescent="0.3">
      <c r="AE22741" s="71"/>
    </row>
    <row r="22742" spans="31:31" ht="15.75" x14ac:dyDescent="0.3">
      <c r="AE22742" s="71"/>
    </row>
    <row r="22743" spans="31:31" ht="15.75" x14ac:dyDescent="0.3">
      <c r="AE22743" s="71"/>
    </row>
    <row r="22744" spans="31:31" ht="15.75" x14ac:dyDescent="0.3">
      <c r="AE22744" s="71"/>
    </row>
    <row r="22745" spans="31:31" ht="15.75" x14ac:dyDescent="0.3">
      <c r="AE22745" s="71"/>
    </row>
    <row r="22746" spans="31:31" ht="15.75" x14ac:dyDescent="0.3">
      <c r="AE22746" s="71"/>
    </row>
    <row r="22747" spans="31:31" ht="15.75" x14ac:dyDescent="0.3">
      <c r="AE22747" s="71"/>
    </row>
    <row r="22748" spans="31:31" ht="15.75" x14ac:dyDescent="0.3">
      <c r="AE22748" s="71"/>
    </row>
    <row r="22749" spans="31:31" ht="15.75" x14ac:dyDescent="0.3">
      <c r="AE22749" s="71"/>
    </row>
    <row r="22750" spans="31:31" ht="15.75" x14ac:dyDescent="0.3">
      <c r="AE22750" s="71"/>
    </row>
    <row r="22751" spans="31:31" ht="15.75" x14ac:dyDescent="0.3">
      <c r="AE22751" s="71"/>
    </row>
    <row r="22752" spans="31:31" ht="15.75" x14ac:dyDescent="0.3">
      <c r="AE22752" s="71"/>
    </row>
    <row r="22753" spans="31:31" ht="15.75" x14ac:dyDescent="0.3">
      <c r="AE22753" s="71"/>
    </row>
    <row r="22754" spans="31:31" ht="15.75" x14ac:dyDescent="0.3">
      <c r="AE22754" s="71"/>
    </row>
    <row r="22755" spans="31:31" ht="15.75" x14ac:dyDescent="0.3">
      <c r="AE22755" s="71"/>
    </row>
    <row r="22756" spans="31:31" ht="15.75" x14ac:dyDescent="0.3">
      <c r="AE22756" s="71"/>
    </row>
    <row r="22757" spans="31:31" ht="15.75" x14ac:dyDescent="0.3">
      <c r="AE22757" s="71"/>
    </row>
    <row r="22758" spans="31:31" ht="15.75" x14ac:dyDescent="0.3">
      <c r="AE22758" s="71"/>
    </row>
    <row r="22759" spans="31:31" ht="15.75" x14ac:dyDescent="0.3">
      <c r="AE22759" s="71"/>
    </row>
    <row r="22760" spans="31:31" ht="15.75" x14ac:dyDescent="0.3">
      <c r="AE22760" s="71"/>
    </row>
    <row r="22761" spans="31:31" ht="15.75" x14ac:dyDescent="0.3">
      <c r="AE22761" s="71"/>
    </row>
    <row r="22762" spans="31:31" ht="15.75" x14ac:dyDescent="0.3">
      <c r="AE22762" s="71"/>
    </row>
    <row r="22763" spans="31:31" ht="15.75" x14ac:dyDescent="0.3">
      <c r="AE22763" s="71"/>
    </row>
    <row r="22764" spans="31:31" ht="15.75" x14ac:dyDescent="0.3">
      <c r="AE22764" s="71"/>
    </row>
    <row r="22765" spans="31:31" ht="15.75" x14ac:dyDescent="0.3">
      <c r="AE22765" s="71"/>
    </row>
    <row r="22766" spans="31:31" ht="15.75" x14ac:dyDescent="0.3">
      <c r="AE22766" s="71"/>
    </row>
    <row r="22767" spans="31:31" ht="15.75" x14ac:dyDescent="0.3">
      <c r="AE22767" s="71"/>
    </row>
    <row r="22768" spans="31:31" ht="15.75" x14ac:dyDescent="0.3">
      <c r="AE22768" s="71"/>
    </row>
    <row r="22769" spans="31:31" ht="15.75" x14ac:dyDescent="0.3">
      <c r="AE22769" s="71"/>
    </row>
    <row r="22770" spans="31:31" ht="15.75" x14ac:dyDescent="0.3">
      <c r="AE22770" s="71"/>
    </row>
    <row r="22771" spans="31:31" ht="15.75" x14ac:dyDescent="0.3">
      <c r="AE22771" s="71"/>
    </row>
    <row r="22772" spans="31:31" ht="15.75" x14ac:dyDescent="0.3">
      <c r="AE22772" s="71"/>
    </row>
    <row r="22773" spans="31:31" ht="15.75" x14ac:dyDescent="0.3">
      <c r="AE22773" s="71"/>
    </row>
    <row r="22774" spans="31:31" ht="15.75" x14ac:dyDescent="0.3">
      <c r="AE22774" s="71"/>
    </row>
    <row r="22775" spans="31:31" ht="15.75" x14ac:dyDescent="0.3">
      <c r="AE22775" s="71"/>
    </row>
    <row r="22776" spans="31:31" ht="15.75" x14ac:dyDescent="0.3">
      <c r="AE22776" s="71"/>
    </row>
    <row r="22777" spans="31:31" ht="15.75" x14ac:dyDescent="0.3">
      <c r="AE22777" s="71"/>
    </row>
    <row r="22778" spans="31:31" ht="15.75" x14ac:dyDescent="0.3">
      <c r="AE22778" s="71"/>
    </row>
    <row r="22779" spans="31:31" ht="15.75" x14ac:dyDescent="0.3">
      <c r="AE22779" s="71"/>
    </row>
    <row r="22780" spans="31:31" ht="15.75" x14ac:dyDescent="0.3">
      <c r="AE22780" s="71"/>
    </row>
    <row r="22781" spans="31:31" ht="15.75" x14ac:dyDescent="0.3">
      <c r="AE22781" s="71"/>
    </row>
    <row r="22782" spans="31:31" ht="15.75" x14ac:dyDescent="0.3">
      <c r="AE22782" s="71"/>
    </row>
    <row r="22783" spans="31:31" ht="15.75" x14ac:dyDescent="0.3">
      <c r="AE22783" s="71"/>
    </row>
    <row r="22784" spans="31:31" ht="15.75" x14ac:dyDescent="0.3">
      <c r="AE22784" s="71"/>
    </row>
    <row r="22785" spans="31:31" ht="15.75" x14ac:dyDescent="0.3">
      <c r="AE22785" s="71"/>
    </row>
    <row r="22786" spans="31:31" ht="15.75" x14ac:dyDescent="0.3">
      <c r="AE22786" s="71"/>
    </row>
    <row r="22787" spans="31:31" ht="15.75" x14ac:dyDescent="0.3">
      <c r="AE22787" s="71"/>
    </row>
    <row r="22788" spans="31:31" ht="15.75" x14ac:dyDescent="0.3">
      <c r="AE22788" s="71"/>
    </row>
    <row r="22789" spans="31:31" ht="15.75" x14ac:dyDescent="0.3">
      <c r="AE22789" s="71"/>
    </row>
    <row r="22790" spans="31:31" ht="15.75" x14ac:dyDescent="0.3">
      <c r="AE22790" s="71"/>
    </row>
    <row r="22791" spans="31:31" ht="15.75" x14ac:dyDescent="0.3">
      <c r="AE22791" s="71"/>
    </row>
    <row r="22792" spans="31:31" ht="15.75" x14ac:dyDescent="0.3">
      <c r="AE22792" s="71"/>
    </row>
    <row r="22793" spans="31:31" ht="15.75" x14ac:dyDescent="0.3">
      <c r="AE22793" s="71"/>
    </row>
    <row r="22794" spans="31:31" ht="15.75" x14ac:dyDescent="0.3">
      <c r="AE22794" s="71"/>
    </row>
    <row r="22795" spans="31:31" ht="15.75" x14ac:dyDescent="0.3">
      <c r="AE22795" s="71"/>
    </row>
    <row r="22796" spans="31:31" ht="15.75" x14ac:dyDescent="0.3">
      <c r="AE22796" s="71"/>
    </row>
    <row r="22797" spans="31:31" ht="15.75" x14ac:dyDescent="0.3">
      <c r="AE22797" s="71"/>
    </row>
    <row r="22798" spans="31:31" ht="15.75" x14ac:dyDescent="0.3">
      <c r="AE22798" s="71"/>
    </row>
    <row r="22799" spans="31:31" ht="15.75" x14ac:dyDescent="0.3">
      <c r="AE22799" s="71"/>
    </row>
    <row r="22800" spans="31:31" ht="15.75" x14ac:dyDescent="0.3">
      <c r="AE22800" s="71"/>
    </row>
    <row r="22801" spans="31:31" ht="15.75" x14ac:dyDescent="0.3">
      <c r="AE22801" s="71"/>
    </row>
    <row r="22802" spans="31:31" ht="15.75" x14ac:dyDescent="0.3">
      <c r="AE22802" s="71"/>
    </row>
    <row r="22803" spans="31:31" ht="15.75" x14ac:dyDescent="0.3">
      <c r="AE22803" s="71"/>
    </row>
    <row r="22804" spans="31:31" ht="15.75" x14ac:dyDescent="0.3">
      <c r="AE22804" s="71"/>
    </row>
    <row r="22805" spans="31:31" ht="15.75" x14ac:dyDescent="0.3">
      <c r="AE22805" s="71"/>
    </row>
    <row r="22806" spans="31:31" ht="15.75" x14ac:dyDescent="0.3">
      <c r="AE22806" s="71"/>
    </row>
    <row r="22807" spans="31:31" ht="15.75" x14ac:dyDescent="0.3">
      <c r="AE22807" s="71"/>
    </row>
    <row r="22808" spans="31:31" ht="15.75" x14ac:dyDescent="0.3">
      <c r="AE22808" s="71"/>
    </row>
    <row r="22809" spans="31:31" ht="15.75" x14ac:dyDescent="0.3">
      <c r="AE22809" s="71"/>
    </row>
    <row r="22810" spans="31:31" ht="15.75" x14ac:dyDescent="0.3">
      <c r="AE22810" s="71"/>
    </row>
    <row r="22811" spans="31:31" ht="15.75" x14ac:dyDescent="0.3">
      <c r="AE22811" s="71"/>
    </row>
    <row r="22812" spans="31:31" ht="15.75" x14ac:dyDescent="0.3">
      <c r="AE22812" s="71"/>
    </row>
    <row r="22813" spans="31:31" ht="15.75" x14ac:dyDescent="0.3">
      <c r="AE22813" s="71"/>
    </row>
    <row r="22814" spans="31:31" ht="15.75" x14ac:dyDescent="0.3">
      <c r="AE22814" s="71"/>
    </row>
    <row r="22815" spans="31:31" ht="15.75" x14ac:dyDescent="0.3">
      <c r="AE22815" s="71"/>
    </row>
    <row r="22816" spans="31:31" ht="15.75" x14ac:dyDescent="0.3">
      <c r="AE22816" s="71"/>
    </row>
    <row r="22817" spans="31:31" ht="15.75" x14ac:dyDescent="0.3">
      <c r="AE22817" s="71"/>
    </row>
    <row r="22818" spans="31:31" ht="15.75" x14ac:dyDescent="0.3">
      <c r="AE22818" s="71"/>
    </row>
    <row r="22819" spans="31:31" ht="15.75" x14ac:dyDescent="0.3">
      <c r="AE22819" s="71"/>
    </row>
    <row r="22820" spans="31:31" ht="15.75" x14ac:dyDescent="0.3">
      <c r="AE22820" s="71"/>
    </row>
    <row r="22821" spans="31:31" ht="15.75" x14ac:dyDescent="0.3">
      <c r="AE22821" s="71"/>
    </row>
    <row r="22822" spans="31:31" ht="15.75" x14ac:dyDescent="0.3">
      <c r="AE22822" s="71"/>
    </row>
    <row r="22823" spans="31:31" ht="15.75" x14ac:dyDescent="0.3">
      <c r="AE22823" s="71"/>
    </row>
    <row r="22824" spans="31:31" ht="15.75" x14ac:dyDescent="0.3">
      <c r="AE22824" s="71"/>
    </row>
    <row r="22825" spans="31:31" ht="15.75" x14ac:dyDescent="0.3">
      <c r="AE22825" s="71"/>
    </row>
    <row r="22826" spans="31:31" ht="15.75" x14ac:dyDescent="0.3">
      <c r="AE22826" s="71"/>
    </row>
    <row r="22827" spans="31:31" ht="15.75" x14ac:dyDescent="0.3">
      <c r="AE22827" s="71"/>
    </row>
    <row r="22828" spans="31:31" ht="15.75" x14ac:dyDescent="0.3">
      <c r="AE22828" s="71"/>
    </row>
    <row r="22829" spans="31:31" ht="15.75" x14ac:dyDescent="0.3">
      <c r="AE22829" s="71"/>
    </row>
    <row r="22830" spans="31:31" ht="15.75" x14ac:dyDescent="0.3">
      <c r="AE22830" s="71"/>
    </row>
    <row r="22831" spans="31:31" ht="15.75" x14ac:dyDescent="0.3">
      <c r="AE22831" s="71"/>
    </row>
    <row r="22832" spans="31:31" ht="15.75" x14ac:dyDescent="0.3">
      <c r="AE22832" s="71"/>
    </row>
    <row r="22833" spans="31:31" ht="15.75" x14ac:dyDescent="0.3">
      <c r="AE22833" s="71"/>
    </row>
    <row r="22834" spans="31:31" ht="15.75" x14ac:dyDescent="0.3">
      <c r="AE22834" s="71"/>
    </row>
    <row r="22835" spans="31:31" ht="15.75" x14ac:dyDescent="0.3">
      <c r="AE22835" s="71"/>
    </row>
    <row r="22836" spans="31:31" ht="15.75" x14ac:dyDescent="0.3">
      <c r="AE22836" s="71"/>
    </row>
    <row r="22837" spans="31:31" ht="15.75" x14ac:dyDescent="0.3">
      <c r="AE22837" s="71"/>
    </row>
    <row r="22838" spans="31:31" ht="15.75" x14ac:dyDescent="0.3">
      <c r="AE22838" s="71"/>
    </row>
    <row r="22839" spans="31:31" ht="15.75" x14ac:dyDescent="0.3">
      <c r="AE22839" s="71"/>
    </row>
    <row r="22840" spans="31:31" ht="15.75" x14ac:dyDescent="0.3">
      <c r="AE22840" s="71"/>
    </row>
    <row r="22841" spans="31:31" ht="15.75" x14ac:dyDescent="0.3">
      <c r="AE22841" s="71"/>
    </row>
    <row r="22842" spans="31:31" ht="15.75" x14ac:dyDescent="0.3">
      <c r="AE22842" s="71"/>
    </row>
    <row r="22843" spans="31:31" ht="15.75" x14ac:dyDescent="0.3">
      <c r="AE22843" s="71"/>
    </row>
    <row r="22844" spans="31:31" ht="15.75" x14ac:dyDescent="0.3">
      <c r="AE22844" s="71"/>
    </row>
    <row r="22845" spans="31:31" ht="15.75" x14ac:dyDescent="0.3">
      <c r="AE22845" s="71"/>
    </row>
    <row r="22846" spans="31:31" ht="15.75" x14ac:dyDescent="0.3">
      <c r="AE22846" s="71"/>
    </row>
    <row r="22847" spans="31:31" ht="15.75" x14ac:dyDescent="0.3">
      <c r="AE22847" s="71"/>
    </row>
    <row r="22848" spans="31:31" ht="15.75" x14ac:dyDescent="0.3">
      <c r="AE22848" s="71"/>
    </row>
    <row r="22849" spans="31:31" ht="15.75" x14ac:dyDescent="0.3">
      <c r="AE22849" s="71"/>
    </row>
    <row r="22850" spans="31:31" ht="15.75" x14ac:dyDescent="0.3">
      <c r="AE22850" s="71"/>
    </row>
    <row r="22851" spans="31:31" ht="15.75" x14ac:dyDescent="0.3">
      <c r="AE22851" s="71"/>
    </row>
    <row r="22852" spans="31:31" ht="15.75" x14ac:dyDescent="0.3">
      <c r="AE22852" s="71"/>
    </row>
    <row r="22853" spans="31:31" ht="15.75" x14ac:dyDescent="0.3">
      <c r="AE22853" s="71"/>
    </row>
    <row r="22854" spans="31:31" ht="15.75" x14ac:dyDescent="0.3">
      <c r="AE22854" s="71"/>
    </row>
    <row r="22855" spans="31:31" ht="15.75" x14ac:dyDescent="0.3">
      <c r="AE22855" s="71"/>
    </row>
    <row r="22856" spans="31:31" ht="15.75" x14ac:dyDescent="0.3">
      <c r="AE22856" s="71"/>
    </row>
    <row r="22857" spans="31:31" ht="15.75" x14ac:dyDescent="0.3">
      <c r="AE22857" s="71"/>
    </row>
    <row r="22858" spans="31:31" ht="15.75" x14ac:dyDescent="0.3">
      <c r="AE22858" s="71"/>
    </row>
    <row r="22859" spans="31:31" ht="15.75" x14ac:dyDescent="0.3">
      <c r="AE22859" s="71"/>
    </row>
    <row r="22860" spans="31:31" ht="15.75" x14ac:dyDescent="0.3">
      <c r="AE22860" s="71"/>
    </row>
    <row r="22861" spans="31:31" ht="15.75" x14ac:dyDescent="0.3">
      <c r="AE22861" s="71"/>
    </row>
    <row r="22862" spans="31:31" ht="15.75" x14ac:dyDescent="0.3">
      <c r="AE22862" s="71"/>
    </row>
    <row r="22863" spans="31:31" ht="15.75" x14ac:dyDescent="0.3">
      <c r="AE22863" s="71"/>
    </row>
    <row r="22864" spans="31:31" ht="15.75" x14ac:dyDescent="0.3">
      <c r="AE22864" s="71"/>
    </row>
    <row r="22865" spans="31:31" ht="15.75" x14ac:dyDescent="0.3">
      <c r="AE22865" s="71"/>
    </row>
    <row r="22866" spans="31:31" ht="15.75" x14ac:dyDescent="0.3">
      <c r="AE22866" s="71"/>
    </row>
    <row r="22867" spans="31:31" ht="15.75" x14ac:dyDescent="0.3">
      <c r="AE22867" s="71"/>
    </row>
    <row r="22868" spans="31:31" ht="15.75" x14ac:dyDescent="0.3">
      <c r="AE22868" s="71"/>
    </row>
    <row r="22869" spans="31:31" ht="15.75" x14ac:dyDescent="0.3">
      <c r="AE22869" s="71"/>
    </row>
    <row r="22870" spans="31:31" ht="15.75" x14ac:dyDescent="0.3">
      <c r="AE22870" s="71"/>
    </row>
    <row r="22871" spans="31:31" ht="15.75" x14ac:dyDescent="0.3">
      <c r="AE22871" s="71"/>
    </row>
    <row r="22872" spans="31:31" ht="15.75" x14ac:dyDescent="0.3">
      <c r="AE22872" s="71"/>
    </row>
    <row r="22873" spans="31:31" ht="15.75" x14ac:dyDescent="0.3">
      <c r="AE22873" s="71"/>
    </row>
    <row r="22874" spans="31:31" ht="15.75" x14ac:dyDescent="0.3">
      <c r="AE22874" s="71"/>
    </row>
    <row r="22875" spans="31:31" ht="15.75" x14ac:dyDescent="0.3">
      <c r="AE22875" s="71"/>
    </row>
    <row r="22876" spans="31:31" ht="15.75" x14ac:dyDescent="0.3">
      <c r="AE22876" s="71"/>
    </row>
    <row r="22877" spans="31:31" ht="15.75" x14ac:dyDescent="0.3">
      <c r="AE22877" s="71"/>
    </row>
    <row r="22878" spans="31:31" ht="15.75" x14ac:dyDescent="0.3">
      <c r="AE22878" s="71"/>
    </row>
    <row r="22879" spans="31:31" ht="15.75" x14ac:dyDescent="0.3">
      <c r="AE22879" s="71"/>
    </row>
    <row r="22880" spans="31:31" ht="15.75" x14ac:dyDescent="0.3">
      <c r="AE22880" s="71"/>
    </row>
    <row r="22881" spans="31:31" ht="15.75" x14ac:dyDescent="0.3">
      <c r="AE22881" s="71"/>
    </row>
    <row r="22882" spans="31:31" ht="15.75" x14ac:dyDescent="0.3">
      <c r="AE22882" s="71"/>
    </row>
    <row r="22883" spans="31:31" ht="15.75" x14ac:dyDescent="0.3">
      <c r="AE22883" s="71"/>
    </row>
    <row r="22884" spans="31:31" ht="15.75" x14ac:dyDescent="0.3">
      <c r="AE22884" s="71"/>
    </row>
    <row r="22885" spans="31:31" ht="15.75" x14ac:dyDescent="0.3">
      <c r="AE22885" s="71"/>
    </row>
    <row r="22886" spans="31:31" ht="15.75" x14ac:dyDescent="0.3">
      <c r="AE22886" s="71"/>
    </row>
    <row r="22887" spans="31:31" ht="15.75" x14ac:dyDescent="0.3">
      <c r="AE22887" s="71"/>
    </row>
    <row r="22888" spans="31:31" ht="15.75" x14ac:dyDescent="0.3">
      <c r="AE22888" s="71"/>
    </row>
    <row r="22889" spans="31:31" ht="15.75" x14ac:dyDescent="0.3">
      <c r="AE22889" s="71"/>
    </row>
    <row r="22890" spans="31:31" ht="15.75" x14ac:dyDescent="0.3">
      <c r="AE22890" s="71"/>
    </row>
    <row r="22891" spans="31:31" ht="15.75" x14ac:dyDescent="0.3">
      <c r="AE22891" s="71"/>
    </row>
    <row r="22892" spans="31:31" ht="15.75" x14ac:dyDescent="0.3">
      <c r="AE22892" s="71"/>
    </row>
    <row r="22893" spans="31:31" ht="15.75" x14ac:dyDescent="0.3">
      <c r="AE22893" s="71"/>
    </row>
    <row r="22894" spans="31:31" ht="15.75" x14ac:dyDescent="0.3">
      <c r="AE22894" s="71"/>
    </row>
    <row r="22895" spans="31:31" ht="15.75" x14ac:dyDescent="0.3">
      <c r="AE22895" s="71"/>
    </row>
    <row r="22896" spans="31:31" ht="15.75" x14ac:dyDescent="0.3">
      <c r="AE22896" s="71"/>
    </row>
    <row r="22897" spans="31:31" ht="15.75" x14ac:dyDescent="0.3">
      <c r="AE22897" s="71"/>
    </row>
    <row r="22898" spans="31:31" ht="15.75" x14ac:dyDescent="0.3">
      <c r="AE22898" s="71"/>
    </row>
    <row r="22899" spans="31:31" ht="15.75" x14ac:dyDescent="0.3">
      <c r="AE22899" s="71"/>
    </row>
    <row r="22900" spans="31:31" ht="15.75" x14ac:dyDescent="0.3">
      <c r="AE22900" s="71"/>
    </row>
    <row r="22901" spans="31:31" ht="15.75" x14ac:dyDescent="0.3">
      <c r="AE22901" s="71"/>
    </row>
    <row r="22902" spans="31:31" ht="15.75" x14ac:dyDescent="0.3">
      <c r="AE22902" s="71"/>
    </row>
    <row r="22903" spans="31:31" ht="15.75" x14ac:dyDescent="0.3">
      <c r="AE22903" s="71"/>
    </row>
    <row r="22904" spans="31:31" ht="15.75" x14ac:dyDescent="0.3">
      <c r="AE22904" s="71"/>
    </row>
    <row r="22905" spans="31:31" ht="15.75" x14ac:dyDescent="0.3">
      <c r="AE22905" s="71"/>
    </row>
    <row r="22906" spans="31:31" ht="15.75" x14ac:dyDescent="0.3">
      <c r="AE22906" s="71"/>
    </row>
    <row r="22907" spans="31:31" ht="15.75" x14ac:dyDescent="0.3">
      <c r="AE22907" s="71"/>
    </row>
    <row r="22908" spans="31:31" ht="15.75" x14ac:dyDescent="0.3">
      <c r="AE22908" s="71"/>
    </row>
    <row r="22909" spans="31:31" ht="15.75" x14ac:dyDescent="0.3">
      <c r="AE22909" s="71"/>
    </row>
    <row r="22910" spans="31:31" ht="15.75" x14ac:dyDescent="0.3">
      <c r="AE22910" s="71"/>
    </row>
    <row r="22911" spans="31:31" ht="15.75" x14ac:dyDescent="0.3">
      <c r="AE22911" s="71"/>
    </row>
    <row r="22912" spans="31:31" ht="15.75" x14ac:dyDescent="0.3">
      <c r="AE22912" s="71"/>
    </row>
    <row r="22913" spans="31:31" ht="15.75" x14ac:dyDescent="0.3">
      <c r="AE22913" s="71"/>
    </row>
    <row r="22914" spans="31:31" ht="15.75" x14ac:dyDescent="0.3">
      <c r="AE22914" s="71"/>
    </row>
    <row r="22915" spans="31:31" ht="15.75" x14ac:dyDescent="0.3">
      <c r="AE22915" s="71"/>
    </row>
    <row r="22916" spans="31:31" ht="15.75" x14ac:dyDescent="0.3">
      <c r="AE22916" s="71"/>
    </row>
    <row r="22917" spans="31:31" ht="15.75" x14ac:dyDescent="0.3">
      <c r="AE22917" s="71"/>
    </row>
    <row r="22918" spans="31:31" ht="15.75" x14ac:dyDescent="0.3">
      <c r="AE22918" s="71"/>
    </row>
    <row r="22919" spans="31:31" ht="15.75" x14ac:dyDescent="0.3">
      <c r="AE22919" s="71"/>
    </row>
    <row r="22920" spans="31:31" ht="15.75" x14ac:dyDescent="0.3">
      <c r="AE22920" s="71"/>
    </row>
    <row r="22921" spans="31:31" ht="15.75" x14ac:dyDescent="0.3">
      <c r="AE22921" s="71"/>
    </row>
    <row r="22922" spans="31:31" ht="15.75" x14ac:dyDescent="0.3">
      <c r="AE22922" s="71"/>
    </row>
    <row r="22923" spans="31:31" ht="15.75" x14ac:dyDescent="0.3">
      <c r="AE22923" s="71"/>
    </row>
    <row r="22924" spans="31:31" ht="15.75" x14ac:dyDescent="0.3">
      <c r="AE22924" s="71"/>
    </row>
    <row r="22925" spans="31:31" ht="15.75" x14ac:dyDescent="0.3">
      <c r="AE22925" s="71"/>
    </row>
    <row r="22926" spans="31:31" ht="15.75" x14ac:dyDescent="0.3">
      <c r="AE22926" s="71"/>
    </row>
    <row r="22927" spans="31:31" ht="15.75" x14ac:dyDescent="0.3">
      <c r="AE22927" s="71"/>
    </row>
    <row r="22928" spans="31:31" ht="15.75" x14ac:dyDescent="0.3">
      <c r="AE22928" s="71"/>
    </row>
    <row r="22929" spans="31:31" ht="15.75" x14ac:dyDescent="0.3">
      <c r="AE22929" s="71"/>
    </row>
    <row r="22930" spans="31:31" ht="15.75" x14ac:dyDescent="0.3">
      <c r="AE22930" s="71"/>
    </row>
    <row r="22931" spans="31:31" ht="15.75" x14ac:dyDescent="0.3">
      <c r="AE22931" s="71"/>
    </row>
    <row r="22932" spans="31:31" ht="15.75" x14ac:dyDescent="0.3">
      <c r="AE22932" s="71"/>
    </row>
    <row r="22933" spans="31:31" ht="15.75" x14ac:dyDescent="0.3">
      <c r="AE22933" s="71"/>
    </row>
    <row r="22934" spans="31:31" ht="15.75" x14ac:dyDescent="0.3">
      <c r="AE22934" s="71"/>
    </row>
    <row r="22935" spans="31:31" ht="15.75" x14ac:dyDescent="0.3">
      <c r="AE22935" s="71"/>
    </row>
    <row r="22936" spans="31:31" ht="15.75" x14ac:dyDescent="0.3">
      <c r="AE22936" s="71"/>
    </row>
    <row r="22937" spans="31:31" ht="15.75" x14ac:dyDescent="0.3">
      <c r="AE22937" s="71"/>
    </row>
    <row r="22938" spans="31:31" ht="15.75" x14ac:dyDescent="0.3">
      <c r="AE22938" s="71"/>
    </row>
    <row r="22939" spans="31:31" ht="15.75" x14ac:dyDescent="0.3">
      <c r="AE22939" s="71"/>
    </row>
    <row r="22940" spans="31:31" ht="15.75" x14ac:dyDescent="0.3">
      <c r="AE22940" s="71"/>
    </row>
    <row r="22941" spans="31:31" ht="15.75" x14ac:dyDescent="0.3">
      <c r="AE22941" s="71"/>
    </row>
    <row r="22942" spans="31:31" ht="15.75" x14ac:dyDescent="0.3">
      <c r="AE22942" s="71"/>
    </row>
    <row r="22943" spans="31:31" ht="15.75" x14ac:dyDescent="0.3">
      <c r="AE22943" s="71"/>
    </row>
    <row r="22944" spans="31:31" ht="15.75" x14ac:dyDescent="0.3">
      <c r="AE22944" s="71"/>
    </row>
    <row r="22945" spans="31:31" ht="15.75" x14ac:dyDescent="0.3">
      <c r="AE22945" s="71"/>
    </row>
    <row r="22946" spans="31:31" ht="15.75" x14ac:dyDescent="0.3">
      <c r="AE22946" s="71"/>
    </row>
    <row r="22947" spans="31:31" ht="15.75" x14ac:dyDescent="0.3">
      <c r="AE22947" s="71"/>
    </row>
    <row r="22948" spans="31:31" ht="15.75" x14ac:dyDescent="0.3">
      <c r="AE22948" s="71"/>
    </row>
    <row r="22949" spans="31:31" ht="15.75" x14ac:dyDescent="0.3">
      <c r="AE22949" s="71"/>
    </row>
    <row r="22950" spans="31:31" ht="15.75" x14ac:dyDescent="0.3">
      <c r="AE22950" s="71"/>
    </row>
    <row r="22951" spans="31:31" ht="15.75" x14ac:dyDescent="0.3">
      <c r="AE22951" s="71"/>
    </row>
    <row r="22952" spans="31:31" ht="15.75" x14ac:dyDescent="0.3">
      <c r="AE22952" s="71"/>
    </row>
    <row r="22953" spans="31:31" ht="15.75" x14ac:dyDescent="0.3">
      <c r="AE22953" s="71"/>
    </row>
    <row r="22954" spans="31:31" ht="15.75" x14ac:dyDescent="0.3">
      <c r="AE22954" s="71"/>
    </row>
    <row r="22955" spans="31:31" ht="15.75" x14ac:dyDescent="0.3">
      <c r="AE22955" s="71"/>
    </row>
    <row r="22956" spans="31:31" ht="15.75" x14ac:dyDescent="0.3">
      <c r="AE22956" s="71"/>
    </row>
    <row r="22957" spans="31:31" ht="15.75" x14ac:dyDescent="0.3">
      <c r="AE22957" s="71"/>
    </row>
    <row r="22958" spans="31:31" ht="15.75" x14ac:dyDescent="0.3">
      <c r="AE22958" s="71"/>
    </row>
    <row r="22959" spans="31:31" ht="15.75" x14ac:dyDescent="0.3">
      <c r="AE22959" s="71"/>
    </row>
    <row r="22960" spans="31:31" ht="15.75" x14ac:dyDescent="0.3">
      <c r="AE22960" s="71"/>
    </row>
    <row r="22961" spans="31:31" ht="15.75" x14ac:dyDescent="0.3">
      <c r="AE22961" s="71"/>
    </row>
    <row r="22962" spans="31:31" ht="15.75" x14ac:dyDescent="0.3">
      <c r="AE22962" s="71"/>
    </row>
    <row r="22963" spans="31:31" ht="15.75" x14ac:dyDescent="0.3">
      <c r="AE22963" s="71"/>
    </row>
    <row r="22964" spans="31:31" ht="15.75" x14ac:dyDescent="0.3">
      <c r="AE22964" s="71"/>
    </row>
    <row r="22965" spans="31:31" ht="15.75" x14ac:dyDescent="0.3">
      <c r="AE22965" s="71"/>
    </row>
    <row r="22966" spans="31:31" ht="15.75" x14ac:dyDescent="0.3">
      <c r="AE22966" s="71"/>
    </row>
    <row r="22967" spans="31:31" ht="15.75" x14ac:dyDescent="0.3">
      <c r="AE22967" s="71"/>
    </row>
    <row r="22968" spans="31:31" ht="15.75" x14ac:dyDescent="0.3">
      <c r="AE22968" s="71"/>
    </row>
    <row r="22969" spans="31:31" ht="15.75" x14ac:dyDescent="0.3">
      <c r="AE22969" s="71"/>
    </row>
    <row r="22970" spans="31:31" ht="15.75" x14ac:dyDescent="0.3">
      <c r="AE22970" s="71"/>
    </row>
    <row r="22971" spans="31:31" ht="15.75" x14ac:dyDescent="0.3">
      <c r="AE22971" s="71"/>
    </row>
    <row r="22972" spans="31:31" ht="15.75" x14ac:dyDescent="0.3">
      <c r="AE22972" s="71"/>
    </row>
    <row r="22973" spans="31:31" ht="15.75" x14ac:dyDescent="0.3">
      <c r="AE22973" s="71"/>
    </row>
    <row r="22974" spans="31:31" ht="15.75" x14ac:dyDescent="0.3">
      <c r="AE22974" s="71"/>
    </row>
    <row r="22975" spans="31:31" ht="15.75" x14ac:dyDescent="0.3">
      <c r="AE22975" s="71"/>
    </row>
    <row r="22976" spans="31:31" ht="15.75" x14ac:dyDescent="0.3">
      <c r="AE22976" s="71"/>
    </row>
    <row r="22977" spans="31:31" ht="15.75" x14ac:dyDescent="0.3">
      <c r="AE22977" s="71"/>
    </row>
    <row r="22978" spans="31:31" ht="15.75" x14ac:dyDescent="0.3">
      <c r="AE22978" s="71"/>
    </row>
    <row r="22979" spans="31:31" ht="15.75" x14ac:dyDescent="0.3">
      <c r="AE22979" s="71"/>
    </row>
    <row r="22980" spans="31:31" ht="15.75" x14ac:dyDescent="0.3">
      <c r="AE22980" s="71"/>
    </row>
    <row r="22981" spans="31:31" ht="15.75" x14ac:dyDescent="0.3">
      <c r="AE22981" s="71"/>
    </row>
    <row r="22982" spans="31:31" ht="15.75" x14ac:dyDescent="0.3">
      <c r="AE22982" s="71"/>
    </row>
    <row r="22983" spans="31:31" ht="15.75" x14ac:dyDescent="0.3">
      <c r="AE22983" s="71"/>
    </row>
    <row r="22984" spans="31:31" ht="15.75" x14ac:dyDescent="0.3">
      <c r="AE22984" s="71"/>
    </row>
    <row r="22985" spans="31:31" ht="15.75" x14ac:dyDescent="0.3">
      <c r="AE22985" s="71"/>
    </row>
    <row r="22986" spans="31:31" ht="15.75" x14ac:dyDescent="0.3">
      <c r="AE22986" s="71"/>
    </row>
    <row r="22987" spans="31:31" ht="15.75" x14ac:dyDescent="0.3">
      <c r="AE22987" s="71"/>
    </row>
    <row r="22988" spans="31:31" ht="15.75" x14ac:dyDescent="0.3">
      <c r="AE22988" s="71"/>
    </row>
    <row r="22989" spans="31:31" ht="15.75" x14ac:dyDescent="0.3">
      <c r="AE22989" s="71"/>
    </row>
    <row r="22990" spans="31:31" ht="15.75" x14ac:dyDescent="0.3">
      <c r="AE22990" s="71"/>
    </row>
    <row r="22991" spans="31:31" ht="15.75" x14ac:dyDescent="0.3">
      <c r="AE22991" s="71"/>
    </row>
    <row r="22992" spans="31:31" ht="15.75" x14ac:dyDescent="0.3">
      <c r="AE22992" s="71"/>
    </row>
    <row r="22993" spans="31:31" ht="15.75" x14ac:dyDescent="0.3">
      <c r="AE22993" s="71"/>
    </row>
    <row r="22994" spans="31:31" ht="15.75" x14ac:dyDescent="0.3">
      <c r="AE22994" s="71"/>
    </row>
    <row r="22995" spans="31:31" ht="15.75" x14ac:dyDescent="0.3">
      <c r="AE22995" s="71"/>
    </row>
    <row r="22996" spans="31:31" ht="15.75" x14ac:dyDescent="0.3">
      <c r="AE22996" s="71"/>
    </row>
    <row r="22997" spans="31:31" ht="15.75" x14ac:dyDescent="0.3">
      <c r="AE22997" s="71"/>
    </row>
    <row r="22998" spans="31:31" ht="15.75" x14ac:dyDescent="0.3">
      <c r="AE22998" s="71"/>
    </row>
    <row r="22999" spans="31:31" ht="15.75" x14ac:dyDescent="0.3">
      <c r="AE22999" s="71"/>
    </row>
    <row r="23000" spans="31:31" ht="15.75" x14ac:dyDescent="0.3">
      <c r="AE23000" s="71"/>
    </row>
    <row r="23001" spans="31:31" ht="15.75" x14ac:dyDescent="0.3">
      <c r="AE23001" s="71"/>
    </row>
    <row r="23002" spans="31:31" ht="15.75" x14ac:dyDescent="0.3">
      <c r="AE23002" s="71"/>
    </row>
    <row r="23003" spans="31:31" ht="15.75" x14ac:dyDescent="0.3">
      <c r="AE23003" s="71"/>
    </row>
    <row r="23004" spans="31:31" ht="15.75" x14ac:dyDescent="0.3">
      <c r="AE23004" s="71"/>
    </row>
    <row r="23005" spans="31:31" ht="15.75" x14ac:dyDescent="0.3">
      <c r="AE23005" s="71"/>
    </row>
    <row r="23006" spans="31:31" ht="15.75" x14ac:dyDescent="0.3">
      <c r="AE23006" s="71"/>
    </row>
    <row r="23007" spans="31:31" ht="15.75" x14ac:dyDescent="0.3">
      <c r="AE23007" s="71"/>
    </row>
    <row r="23008" spans="31:31" ht="15.75" x14ac:dyDescent="0.3">
      <c r="AE23008" s="71"/>
    </row>
    <row r="23009" spans="31:31" ht="15.75" x14ac:dyDescent="0.3">
      <c r="AE23009" s="71"/>
    </row>
    <row r="23010" spans="31:31" ht="15.75" x14ac:dyDescent="0.3">
      <c r="AE23010" s="71"/>
    </row>
    <row r="23011" spans="31:31" ht="15.75" x14ac:dyDescent="0.3">
      <c r="AE23011" s="71"/>
    </row>
    <row r="23012" spans="31:31" ht="15.75" x14ac:dyDescent="0.3">
      <c r="AE23012" s="71"/>
    </row>
    <row r="23013" spans="31:31" ht="15.75" x14ac:dyDescent="0.3">
      <c r="AE23013" s="71"/>
    </row>
    <row r="23014" spans="31:31" ht="15.75" x14ac:dyDescent="0.3">
      <c r="AE23014" s="71"/>
    </row>
    <row r="23015" spans="31:31" ht="15.75" x14ac:dyDescent="0.3">
      <c r="AE23015" s="71"/>
    </row>
    <row r="23016" spans="31:31" ht="15.75" x14ac:dyDescent="0.3">
      <c r="AE23016" s="71"/>
    </row>
    <row r="23017" spans="31:31" ht="15.75" x14ac:dyDescent="0.3">
      <c r="AE23017" s="71"/>
    </row>
    <row r="23018" spans="31:31" ht="15.75" x14ac:dyDescent="0.3">
      <c r="AE23018" s="71"/>
    </row>
    <row r="23019" spans="31:31" ht="15.75" x14ac:dyDescent="0.3">
      <c r="AE23019" s="71"/>
    </row>
    <row r="23020" spans="31:31" ht="15.75" x14ac:dyDescent="0.3">
      <c r="AE23020" s="71"/>
    </row>
    <row r="23021" spans="31:31" ht="15.75" x14ac:dyDescent="0.3">
      <c r="AE23021" s="71"/>
    </row>
    <row r="23022" spans="31:31" ht="15.75" x14ac:dyDescent="0.3">
      <c r="AE23022" s="71"/>
    </row>
    <row r="23023" spans="31:31" ht="15.75" x14ac:dyDescent="0.3">
      <c r="AE23023" s="71"/>
    </row>
    <row r="23024" spans="31:31" ht="15.75" x14ac:dyDescent="0.3">
      <c r="AE23024" s="71"/>
    </row>
    <row r="23025" spans="31:31" ht="15.75" x14ac:dyDescent="0.3">
      <c r="AE23025" s="71"/>
    </row>
    <row r="23026" spans="31:31" ht="15.75" x14ac:dyDescent="0.3">
      <c r="AE23026" s="71"/>
    </row>
    <row r="23027" spans="31:31" ht="15.75" x14ac:dyDescent="0.3">
      <c r="AE23027" s="71"/>
    </row>
    <row r="23028" spans="31:31" ht="15.75" x14ac:dyDescent="0.3">
      <c r="AE23028" s="71"/>
    </row>
    <row r="23029" spans="31:31" ht="15.75" x14ac:dyDescent="0.3">
      <c r="AE23029" s="71"/>
    </row>
    <row r="23030" spans="31:31" ht="15.75" x14ac:dyDescent="0.3">
      <c r="AE23030" s="71"/>
    </row>
    <row r="23031" spans="31:31" ht="15.75" x14ac:dyDescent="0.3">
      <c r="AE23031" s="71"/>
    </row>
    <row r="23032" spans="31:31" ht="15.75" x14ac:dyDescent="0.3">
      <c r="AE23032" s="71"/>
    </row>
    <row r="23033" spans="31:31" ht="15.75" x14ac:dyDescent="0.3">
      <c r="AE23033" s="71"/>
    </row>
    <row r="23034" spans="31:31" ht="15.75" x14ac:dyDescent="0.3">
      <c r="AE23034" s="71"/>
    </row>
    <row r="23035" spans="31:31" ht="15.75" x14ac:dyDescent="0.3">
      <c r="AE23035" s="71"/>
    </row>
    <row r="23036" spans="31:31" ht="15.75" x14ac:dyDescent="0.3">
      <c r="AE23036" s="71"/>
    </row>
    <row r="23037" spans="31:31" ht="15.75" x14ac:dyDescent="0.3">
      <c r="AE23037" s="71"/>
    </row>
    <row r="23038" spans="31:31" ht="15.75" x14ac:dyDescent="0.3">
      <c r="AE23038" s="71"/>
    </row>
    <row r="23039" spans="31:31" ht="15.75" x14ac:dyDescent="0.3">
      <c r="AE23039" s="71"/>
    </row>
    <row r="23040" spans="31:31" ht="15.75" x14ac:dyDescent="0.3">
      <c r="AE23040" s="71"/>
    </row>
    <row r="23041" spans="31:31" ht="15.75" x14ac:dyDescent="0.3">
      <c r="AE23041" s="71"/>
    </row>
    <row r="23042" spans="31:31" ht="15.75" x14ac:dyDescent="0.3">
      <c r="AE23042" s="71"/>
    </row>
    <row r="23043" spans="31:31" ht="15.75" x14ac:dyDescent="0.3">
      <c r="AE23043" s="71"/>
    </row>
    <row r="23044" spans="31:31" ht="15.75" x14ac:dyDescent="0.3">
      <c r="AE23044" s="71"/>
    </row>
    <row r="23045" spans="31:31" ht="15.75" x14ac:dyDescent="0.3">
      <c r="AE23045" s="71"/>
    </row>
    <row r="23046" spans="31:31" ht="15.75" x14ac:dyDescent="0.3">
      <c r="AE23046" s="71"/>
    </row>
    <row r="23047" spans="31:31" ht="15.75" x14ac:dyDescent="0.3">
      <c r="AE23047" s="71"/>
    </row>
    <row r="23048" spans="31:31" ht="15.75" x14ac:dyDescent="0.3">
      <c r="AE23048" s="71"/>
    </row>
    <row r="23049" spans="31:31" ht="15.75" x14ac:dyDescent="0.3">
      <c r="AE23049" s="71"/>
    </row>
    <row r="23050" spans="31:31" ht="15.75" x14ac:dyDescent="0.3">
      <c r="AE23050" s="71"/>
    </row>
    <row r="23051" spans="31:31" ht="15.75" x14ac:dyDescent="0.3">
      <c r="AE23051" s="71"/>
    </row>
    <row r="23052" spans="31:31" ht="15.75" x14ac:dyDescent="0.3">
      <c r="AE23052" s="71"/>
    </row>
    <row r="23053" spans="31:31" ht="15.75" x14ac:dyDescent="0.3">
      <c r="AE23053" s="71"/>
    </row>
    <row r="23054" spans="31:31" ht="15.75" x14ac:dyDescent="0.3">
      <c r="AE23054" s="71"/>
    </row>
    <row r="23055" spans="31:31" ht="15.75" x14ac:dyDescent="0.3">
      <c r="AE23055" s="71"/>
    </row>
    <row r="23056" spans="31:31" ht="15.75" x14ac:dyDescent="0.3">
      <c r="AE23056" s="71"/>
    </row>
    <row r="23057" spans="31:31" ht="15.75" x14ac:dyDescent="0.3">
      <c r="AE23057" s="71"/>
    </row>
    <row r="23058" spans="31:31" ht="15.75" x14ac:dyDescent="0.3">
      <c r="AE23058" s="71"/>
    </row>
    <row r="23059" spans="31:31" ht="15.75" x14ac:dyDescent="0.3">
      <c r="AE23059" s="71"/>
    </row>
    <row r="23060" spans="31:31" ht="15.75" x14ac:dyDescent="0.3">
      <c r="AE23060" s="71"/>
    </row>
    <row r="23061" spans="31:31" ht="15.75" x14ac:dyDescent="0.3">
      <c r="AE23061" s="71"/>
    </row>
    <row r="23062" spans="31:31" ht="15.75" x14ac:dyDescent="0.3">
      <c r="AE23062" s="71"/>
    </row>
    <row r="23063" spans="31:31" ht="15.75" x14ac:dyDescent="0.3">
      <c r="AE23063" s="71"/>
    </row>
    <row r="23064" spans="31:31" ht="15.75" x14ac:dyDescent="0.3">
      <c r="AE23064" s="71"/>
    </row>
    <row r="23065" spans="31:31" ht="15.75" x14ac:dyDescent="0.3">
      <c r="AE23065" s="71"/>
    </row>
    <row r="23066" spans="31:31" ht="15.75" x14ac:dyDescent="0.3">
      <c r="AE23066" s="71"/>
    </row>
    <row r="23067" spans="31:31" ht="15.75" x14ac:dyDescent="0.3">
      <c r="AE23067" s="71"/>
    </row>
    <row r="23068" spans="31:31" ht="15.75" x14ac:dyDescent="0.3">
      <c r="AE23068" s="71"/>
    </row>
    <row r="23069" spans="31:31" ht="15.75" x14ac:dyDescent="0.3">
      <c r="AE23069" s="71"/>
    </row>
    <row r="23070" spans="31:31" ht="15.75" x14ac:dyDescent="0.3">
      <c r="AE23070" s="71"/>
    </row>
    <row r="23071" spans="31:31" ht="15.75" x14ac:dyDescent="0.3">
      <c r="AE23071" s="71"/>
    </row>
    <row r="23072" spans="31:31" ht="15.75" x14ac:dyDescent="0.3">
      <c r="AE23072" s="71"/>
    </row>
    <row r="23073" spans="31:31" ht="15.75" x14ac:dyDescent="0.3">
      <c r="AE23073" s="71"/>
    </row>
    <row r="23074" spans="31:31" ht="15.75" x14ac:dyDescent="0.3">
      <c r="AE23074" s="71"/>
    </row>
    <row r="23075" spans="31:31" ht="15.75" x14ac:dyDescent="0.3">
      <c r="AE23075" s="71"/>
    </row>
    <row r="23076" spans="31:31" ht="15.75" x14ac:dyDescent="0.3">
      <c r="AE23076" s="71"/>
    </row>
    <row r="23077" spans="31:31" ht="15.75" x14ac:dyDescent="0.3">
      <c r="AE23077" s="71"/>
    </row>
    <row r="23078" spans="31:31" ht="15.75" x14ac:dyDescent="0.3">
      <c r="AE23078" s="71"/>
    </row>
    <row r="23079" spans="31:31" ht="15.75" x14ac:dyDescent="0.3">
      <c r="AE23079" s="71"/>
    </row>
    <row r="23080" spans="31:31" ht="15.75" x14ac:dyDescent="0.3">
      <c r="AE23080" s="71"/>
    </row>
    <row r="23081" spans="31:31" ht="15.75" x14ac:dyDescent="0.3">
      <c r="AE23081" s="71"/>
    </row>
    <row r="23082" spans="31:31" ht="15.75" x14ac:dyDescent="0.3">
      <c r="AE23082" s="71"/>
    </row>
    <row r="23083" spans="31:31" ht="15.75" x14ac:dyDescent="0.3">
      <c r="AE23083" s="71"/>
    </row>
    <row r="23084" spans="31:31" ht="15.75" x14ac:dyDescent="0.3">
      <c r="AE23084" s="71"/>
    </row>
    <row r="23085" spans="31:31" ht="15.75" x14ac:dyDescent="0.3">
      <c r="AE23085" s="71"/>
    </row>
    <row r="23086" spans="31:31" ht="15.75" x14ac:dyDescent="0.3">
      <c r="AE23086" s="71"/>
    </row>
    <row r="23087" spans="31:31" ht="15.75" x14ac:dyDescent="0.3">
      <c r="AE23087" s="71"/>
    </row>
    <row r="23088" spans="31:31" ht="15.75" x14ac:dyDescent="0.3">
      <c r="AE23088" s="71"/>
    </row>
    <row r="23089" spans="31:31" ht="15.75" x14ac:dyDescent="0.3">
      <c r="AE23089" s="71"/>
    </row>
    <row r="23090" spans="31:31" ht="15.75" x14ac:dyDescent="0.3">
      <c r="AE23090" s="71"/>
    </row>
    <row r="23091" spans="31:31" ht="15.75" x14ac:dyDescent="0.3">
      <c r="AE23091" s="71"/>
    </row>
    <row r="23092" spans="31:31" ht="15.75" x14ac:dyDescent="0.3">
      <c r="AE23092" s="71"/>
    </row>
    <row r="23093" spans="31:31" ht="15.75" x14ac:dyDescent="0.3">
      <c r="AE23093" s="71"/>
    </row>
    <row r="23094" spans="31:31" ht="15.75" x14ac:dyDescent="0.3">
      <c r="AE23094" s="71"/>
    </row>
    <row r="23095" spans="31:31" ht="15.75" x14ac:dyDescent="0.3">
      <c r="AE23095" s="71"/>
    </row>
    <row r="23096" spans="31:31" ht="15.75" x14ac:dyDescent="0.3">
      <c r="AE23096" s="71"/>
    </row>
    <row r="23097" spans="31:31" ht="15.75" x14ac:dyDescent="0.3">
      <c r="AE23097" s="71"/>
    </row>
    <row r="23098" spans="31:31" ht="15.75" x14ac:dyDescent="0.3">
      <c r="AE23098" s="71"/>
    </row>
    <row r="23099" spans="31:31" ht="15.75" x14ac:dyDescent="0.3">
      <c r="AE23099" s="71"/>
    </row>
    <row r="23100" spans="31:31" ht="15.75" x14ac:dyDescent="0.3">
      <c r="AE23100" s="71"/>
    </row>
    <row r="23101" spans="31:31" ht="15.75" x14ac:dyDescent="0.3">
      <c r="AE23101" s="71"/>
    </row>
    <row r="23102" spans="31:31" ht="15.75" x14ac:dyDescent="0.3">
      <c r="AE23102" s="71"/>
    </row>
    <row r="23103" spans="31:31" ht="15.75" x14ac:dyDescent="0.3">
      <c r="AE23103" s="71"/>
    </row>
    <row r="23104" spans="31:31" ht="15.75" x14ac:dyDescent="0.3">
      <c r="AE23104" s="71"/>
    </row>
    <row r="23105" spans="31:31" ht="15.75" x14ac:dyDescent="0.3">
      <c r="AE23105" s="71"/>
    </row>
    <row r="23106" spans="31:31" ht="15.75" x14ac:dyDescent="0.3">
      <c r="AE23106" s="71"/>
    </row>
    <row r="23107" spans="31:31" ht="15.75" x14ac:dyDescent="0.3">
      <c r="AE23107" s="71"/>
    </row>
    <row r="23108" spans="31:31" ht="15.75" x14ac:dyDescent="0.3">
      <c r="AE23108" s="71"/>
    </row>
    <row r="23109" spans="31:31" ht="15.75" x14ac:dyDescent="0.3">
      <c r="AE23109" s="71"/>
    </row>
    <row r="23110" spans="31:31" ht="15.75" x14ac:dyDescent="0.3">
      <c r="AE23110" s="71"/>
    </row>
    <row r="23111" spans="31:31" ht="15.75" x14ac:dyDescent="0.3">
      <c r="AE23111" s="71"/>
    </row>
    <row r="23112" spans="31:31" ht="15.75" x14ac:dyDescent="0.3">
      <c r="AE23112" s="71"/>
    </row>
    <row r="23113" spans="31:31" ht="15.75" x14ac:dyDescent="0.3">
      <c r="AE23113" s="71"/>
    </row>
    <row r="23114" spans="31:31" ht="15.75" x14ac:dyDescent="0.3">
      <c r="AE23114" s="71"/>
    </row>
    <row r="23115" spans="31:31" ht="15.75" x14ac:dyDescent="0.3">
      <c r="AE23115" s="71"/>
    </row>
    <row r="23116" spans="31:31" ht="15.75" x14ac:dyDescent="0.3">
      <c r="AE23116" s="71"/>
    </row>
    <row r="23117" spans="31:31" ht="15.75" x14ac:dyDescent="0.3">
      <c r="AE23117" s="71"/>
    </row>
    <row r="23118" spans="31:31" ht="15.75" x14ac:dyDescent="0.3">
      <c r="AE23118" s="71"/>
    </row>
    <row r="23119" spans="31:31" ht="15.75" x14ac:dyDescent="0.3">
      <c r="AE23119" s="71"/>
    </row>
    <row r="23120" spans="31:31" ht="15.75" x14ac:dyDescent="0.3">
      <c r="AE23120" s="71"/>
    </row>
    <row r="23121" spans="31:31" ht="15.75" x14ac:dyDescent="0.3">
      <c r="AE23121" s="71"/>
    </row>
    <row r="23122" spans="31:31" ht="15.75" x14ac:dyDescent="0.3">
      <c r="AE23122" s="71"/>
    </row>
    <row r="23123" spans="31:31" ht="15.75" x14ac:dyDescent="0.3">
      <c r="AE23123" s="71"/>
    </row>
    <row r="23124" spans="31:31" ht="15.75" x14ac:dyDescent="0.3">
      <c r="AE23124" s="71"/>
    </row>
    <row r="23125" spans="31:31" ht="15.75" x14ac:dyDescent="0.3">
      <c r="AE23125" s="71"/>
    </row>
    <row r="23126" spans="31:31" ht="15.75" x14ac:dyDescent="0.3">
      <c r="AE23126" s="71"/>
    </row>
    <row r="23127" spans="31:31" ht="15.75" x14ac:dyDescent="0.3">
      <c r="AE23127" s="71"/>
    </row>
    <row r="23128" spans="31:31" ht="15.75" x14ac:dyDescent="0.3">
      <c r="AE23128" s="71"/>
    </row>
    <row r="23129" spans="31:31" ht="15.75" x14ac:dyDescent="0.3">
      <c r="AE23129" s="71"/>
    </row>
    <row r="23130" spans="31:31" ht="15.75" x14ac:dyDescent="0.3">
      <c r="AE23130" s="71"/>
    </row>
    <row r="23131" spans="31:31" ht="15.75" x14ac:dyDescent="0.3">
      <c r="AE23131" s="71"/>
    </row>
    <row r="23132" spans="31:31" ht="15.75" x14ac:dyDescent="0.3">
      <c r="AE23132" s="71"/>
    </row>
    <row r="23133" spans="31:31" ht="15.75" x14ac:dyDescent="0.3">
      <c r="AE23133" s="71"/>
    </row>
    <row r="23134" spans="31:31" ht="15.75" x14ac:dyDescent="0.3">
      <c r="AE23134" s="71"/>
    </row>
    <row r="23135" spans="31:31" ht="15.75" x14ac:dyDescent="0.3">
      <c r="AE23135" s="71"/>
    </row>
    <row r="23136" spans="31:31" ht="15.75" x14ac:dyDescent="0.3">
      <c r="AE23136" s="71"/>
    </row>
    <row r="23137" spans="31:31" ht="15.75" x14ac:dyDescent="0.3">
      <c r="AE23137" s="71"/>
    </row>
    <row r="23138" spans="31:31" ht="15.75" x14ac:dyDescent="0.3">
      <c r="AE23138" s="71"/>
    </row>
    <row r="23139" spans="31:31" ht="15.75" x14ac:dyDescent="0.3">
      <c r="AE23139" s="71"/>
    </row>
    <row r="23140" spans="31:31" ht="15.75" x14ac:dyDescent="0.3">
      <c r="AE23140" s="71"/>
    </row>
    <row r="23141" spans="31:31" ht="15.75" x14ac:dyDescent="0.3">
      <c r="AE23141" s="71"/>
    </row>
    <row r="23142" spans="31:31" ht="15.75" x14ac:dyDescent="0.3">
      <c r="AE23142" s="71"/>
    </row>
    <row r="23143" spans="31:31" ht="15.75" x14ac:dyDescent="0.3">
      <c r="AE23143" s="71"/>
    </row>
    <row r="23144" spans="31:31" ht="15.75" x14ac:dyDescent="0.3">
      <c r="AE23144" s="71"/>
    </row>
    <row r="23145" spans="31:31" ht="15.75" x14ac:dyDescent="0.3">
      <c r="AE23145" s="71"/>
    </row>
    <row r="23146" spans="31:31" ht="15.75" x14ac:dyDescent="0.3">
      <c r="AE23146" s="71"/>
    </row>
    <row r="23147" spans="31:31" ht="15.75" x14ac:dyDescent="0.3">
      <c r="AE23147" s="71"/>
    </row>
    <row r="23148" spans="31:31" ht="15.75" x14ac:dyDescent="0.3">
      <c r="AE23148" s="71"/>
    </row>
    <row r="23149" spans="31:31" ht="15.75" x14ac:dyDescent="0.3">
      <c r="AE23149" s="71"/>
    </row>
    <row r="23150" spans="31:31" ht="15.75" x14ac:dyDescent="0.3">
      <c r="AE23150" s="71"/>
    </row>
    <row r="23151" spans="31:31" ht="15.75" x14ac:dyDescent="0.3">
      <c r="AE23151" s="71"/>
    </row>
    <row r="23152" spans="31:31" ht="15.75" x14ac:dyDescent="0.3">
      <c r="AE23152" s="71"/>
    </row>
    <row r="23153" spans="31:31" ht="15.75" x14ac:dyDescent="0.3">
      <c r="AE23153" s="71"/>
    </row>
    <row r="23154" spans="31:31" ht="15.75" x14ac:dyDescent="0.3">
      <c r="AE23154" s="71"/>
    </row>
    <row r="23155" spans="31:31" ht="15.75" x14ac:dyDescent="0.3">
      <c r="AE23155" s="71"/>
    </row>
    <row r="23156" spans="31:31" ht="15.75" x14ac:dyDescent="0.3">
      <c r="AE23156" s="71"/>
    </row>
    <row r="23157" spans="31:31" ht="15.75" x14ac:dyDescent="0.3">
      <c r="AE23157" s="71"/>
    </row>
    <row r="23158" spans="31:31" ht="15.75" x14ac:dyDescent="0.3">
      <c r="AE23158" s="71"/>
    </row>
    <row r="23159" spans="31:31" ht="15.75" x14ac:dyDescent="0.3">
      <c r="AE23159" s="71"/>
    </row>
    <row r="23160" spans="31:31" ht="15.75" x14ac:dyDescent="0.3">
      <c r="AE23160" s="71"/>
    </row>
    <row r="23161" spans="31:31" ht="15.75" x14ac:dyDescent="0.3">
      <c r="AE23161" s="71"/>
    </row>
    <row r="23162" spans="31:31" ht="15.75" x14ac:dyDescent="0.3">
      <c r="AE23162" s="71"/>
    </row>
    <row r="23163" spans="31:31" ht="15.75" x14ac:dyDescent="0.3">
      <c r="AE23163" s="71"/>
    </row>
    <row r="23164" spans="31:31" ht="15.75" x14ac:dyDescent="0.3">
      <c r="AE23164" s="71"/>
    </row>
    <row r="23165" spans="31:31" ht="15.75" x14ac:dyDescent="0.3">
      <c r="AE23165" s="71"/>
    </row>
    <row r="23166" spans="31:31" ht="15.75" x14ac:dyDescent="0.3">
      <c r="AE23166" s="71"/>
    </row>
    <row r="23167" spans="31:31" ht="15.75" x14ac:dyDescent="0.3">
      <c r="AE23167" s="71"/>
    </row>
    <row r="23168" spans="31:31" ht="15.75" x14ac:dyDescent="0.3">
      <c r="AE23168" s="71"/>
    </row>
    <row r="23169" spans="31:31" ht="15.75" x14ac:dyDescent="0.3">
      <c r="AE23169" s="71"/>
    </row>
    <row r="23170" spans="31:31" ht="15.75" x14ac:dyDescent="0.3">
      <c r="AE23170" s="71"/>
    </row>
    <row r="23171" spans="31:31" ht="15.75" x14ac:dyDescent="0.3">
      <c r="AE23171" s="71"/>
    </row>
    <row r="23172" spans="31:31" ht="15.75" x14ac:dyDescent="0.3">
      <c r="AE23172" s="71"/>
    </row>
    <row r="23173" spans="31:31" ht="15.75" x14ac:dyDescent="0.3">
      <c r="AE23173" s="71"/>
    </row>
    <row r="23174" spans="31:31" ht="15.75" x14ac:dyDescent="0.3">
      <c r="AE23174" s="71"/>
    </row>
    <row r="23175" spans="31:31" ht="15.75" x14ac:dyDescent="0.3">
      <c r="AE23175" s="71"/>
    </row>
    <row r="23176" spans="31:31" ht="15.75" x14ac:dyDescent="0.3">
      <c r="AE23176" s="71"/>
    </row>
    <row r="23177" spans="31:31" ht="15.75" x14ac:dyDescent="0.3">
      <c r="AE23177" s="71"/>
    </row>
    <row r="23178" spans="31:31" ht="15.75" x14ac:dyDescent="0.3">
      <c r="AE23178" s="71"/>
    </row>
    <row r="23179" spans="31:31" ht="15.75" x14ac:dyDescent="0.3">
      <c r="AE23179" s="71"/>
    </row>
    <row r="23180" spans="31:31" ht="15.75" x14ac:dyDescent="0.3">
      <c r="AE23180" s="71"/>
    </row>
    <row r="23181" spans="31:31" ht="15.75" x14ac:dyDescent="0.3">
      <c r="AE23181" s="71"/>
    </row>
    <row r="23182" spans="31:31" ht="15.75" x14ac:dyDescent="0.3">
      <c r="AE23182" s="71"/>
    </row>
    <row r="23183" spans="31:31" ht="15.75" x14ac:dyDescent="0.3">
      <c r="AE23183" s="71"/>
    </row>
    <row r="23184" spans="31:31" ht="15.75" x14ac:dyDescent="0.3">
      <c r="AE23184" s="71"/>
    </row>
    <row r="23185" spans="31:31" ht="15.75" x14ac:dyDescent="0.3">
      <c r="AE23185" s="71"/>
    </row>
    <row r="23186" spans="31:31" ht="15.75" x14ac:dyDescent="0.3">
      <c r="AE23186" s="71"/>
    </row>
    <row r="23187" spans="31:31" ht="15.75" x14ac:dyDescent="0.3">
      <c r="AE23187" s="71"/>
    </row>
    <row r="23188" spans="31:31" ht="15.75" x14ac:dyDescent="0.3">
      <c r="AE23188" s="71"/>
    </row>
    <row r="23189" spans="31:31" ht="15.75" x14ac:dyDescent="0.3">
      <c r="AE23189" s="71"/>
    </row>
    <row r="23190" spans="31:31" ht="15.75" x14ac:dyDescent="0.3">
      <c r="AE23190" s="71"/>
    </row>
    <row r="23191" spans="31:31" ht="15.75" x14ac:dyDescent="0.3">
      <c r="AE23191" s="71"/>
    </row>
    <row r="23192" spans="31:31" ht="15.75" x14ac:dyDescent="0.3">
      <c r="AE23192" s="71"/>
    </row>
    <row r="23193" spans="31:31" ht="15.75" x14ac:dyDescent="0.3">
      <c r="AE23193" s="71"/>
    </row>
    <row r="23194" spans="31:31" ht="15.75" x14ac:dyDescent="0.3">
      <c r="AE23194" s="71"/>
    </row>
    <row r="23195" spans="31:31" ht="15.75" x14ac:dyDescent="0.3">
      <c r="AE23195" s="71"/>
    </row>
    <row r="23196" spans="31:31" ht="15.75" x14ac:dyDescent="0.3">
      <c r="AE23196" s="71"/>
    </row>
    <row r="23197" spans="31:31" ht="15.75" x14ac:dyDescent="0.3">
      <c r="AE23197" s="71"/>
    </row>
    <row r="23198" spans="31:31" ht="15.75" x14ac:dyDescent="0.3">
      <c r="AE23198" s="71"/>
    </row>
    <row r="23199" spans="31:31" ht="15.75" x14ac:dyDescent="0.3">
      <c r="AE23199" s="71"/>
    </row>
    <row r="23200" spans="31:31" ht="15.75" x14ac:dyDescent="0.3">
      <c r="AE23200" s="71"/>
    </row>
    <row r="23201" spans="31:31" ht="15.75" x14ac:dyDescent="0.3">
      <c r="AE23201" s="71"/>
    </row>
    <row r="23202" spans="31:31" ht="15.75" x14ac:dyDescent="0.3">
      <c r="AE23202" s="71"/>
    </row>
    <row r="23203" spans="31:31" ht="15.75" x14ac:dyDescent="0.3">
      <c r="AE23203" s="71"/>
    </row>
    <row r="23204" spans="31:31" ht="15.75" x14ac:dyDescent="0.3">
      <c r="AE23204" s="71"/>
    </row>
    <row r="23205" spans="31:31" ht="15.75" x14ac:dyDescent="0.3">
      <c r="AE23205" s="71"/>
    </row>
    <row r="23206" spans="31:31" ht="15.75" x14ac:dyDescent="0.3">
      <c r="AE23206" s="71"/>
    </row>
    <row r="23207" spans="31:31" ht="15.75" x14ac:dyDescent="0.3">
      <c r="AE23207" s="71"/>
    </row>
    <row r="23208" spans="31:31" ht="15.75" x14ac:dyDescent="0.3">
      <c r="AE23208" s="71"/>
    </row>
    <row r="23209" spans="31:31" ht="15.75" x14ac:dyDescent="0.3">
      <c r="AE23209" s="71"/>
    </row>
    <row r="23210" spans="31:31" ht="15.75" x14ac:dyDescent="0.3">
      <c r="AE23210" s="71"/>
    </row>
    <row r="23211" spans="31:31" ht="15.75" x14ac:dyDescent="0.3">
      <c r="AE23211" s="71"/>
    </row>
    <row r="23212" spans="31:31" ht="15.75" x14ac:dyDescent="0.3">
      <c r="AE23212" s="71"/>
    </row>
    <row r="23213" spans="31:31" ht="15.75" x14ac:dyDescent="0.3">
      <c r="AE23213" s="71"/>
    </row>
    <row r="23214" spans="31:31" ht="15.75" x14ac:dyDescent="0.3">
      <c r="AE23214" s="71"/>
    </row>
    <row r="23215" spans="31:31" ht="15.75" x14ac:dyDescent="0.3">
      <c r="AE23215" s="71"/>
    </row>
    <row r="23216" spans="31:31" ht="15.75" x14ac:dyDescent="0.3">
      <c r="AE23216" s="71"/>
    </row>
    <row r="23217" spans="31:31" ht="15.75" x14ac:dyDescent="0.3">
      <c r="AE23217" s="71"/>
    </row>
    <row r="23218" spans="31:31" ht="15.75" x14ac:dyDescent="0.3">
      <c r="AE23218" s="71"/>
    </row>
    <row r="23219" spans="31:31" ht="15.75" x14ac:dyDescent="0.3">
      <c r="AE23219" s="71"/>
    </row>
    <row r="23220" spans="31:31" ht="15.75" x14ac:dyDescent="0.3">
      <c r="AE23220" s="71"/>
    </row>
    <row r="23221" spans="31:31" ht="15.75" x14ac:dyDescent="0.3">
      <c r="AE23221" s="71"/>
    </row>
    <row r="23222" spans="31:31" ht="15.75" x14ac:dyDescent="0.3">
      <c r="AE23222" s="71"/>
    </row>
    <row r="23223" spans="31:31" ht="15.75" x14ac:dyDescent="0.3">
      <c r="AE23223" s="71"/>
    </row>
    <row r="23224" spans="31:31" ht="15.75" x14ac:dyDescent="0.3">
      <c r="AE23224" s="71"/>
    </row>
    <row r="23225" spans="31:31" ht="15.75" x14ac:dyDescent="0.3">
      <c r="AE23225" s="71"/>
    </row>
    <row r="23226" spans="31:31" ht="15.75" x14ac:dyDescent="0.3">
      <c r="AE23226" s="71"/>
    </row>
    <row r="23227" spans="31:31" ht="15.75" x14ac:dyDescent="0.3">
      <c r="AE23227" s="71"/>
    </row>
    <row r="23228" spans="31:31" ht="15.75" x14ac:dyDescent="0.3">
      <c r="AE23228" s="71"/>
    </row>
    <row r="23229" spans="31:31" ht="15.75" x14ac:dyDescent="0.3">
      <c r="AE23229" s="71"/>
    </row>
    <row r="23230" spans="31:31" ht="15.75" x14ac:dyDescent="0.3">
      <c r="AE23230" s="71"/>
    </row>
    <row r="23231" spans="31:31" ht="15.75" x14ac:dyDescent="0.3">
      <c r="AE23231" s="71"/>
    </row>
    <row r="23232" spans="31:31" ht="15.75" x14ac:dyDescent="0.3">
      <c r="AE23232" s="71"/>
    </row>
    <row r="23233" spans="31:31" ht="15.75" x14ac:dyDescent="0.3">
      <c r="AE23233" s="71"/>
    </row>
    <row r="23234" spans="31:31" ht="15.75" x14ac:dyDescent="0.3">
      <c r="AE23234" s="71"/>
    </row>
    <row r="23235" spans="31:31" ht="15.75" x14ac:dyDescent="0.3">
      <c r="AE23235" s="71"/>
    </row>
    <row r="23236" spans="31:31" ht="15.75" x14ac:dyDescent="0.3">
      <c r="AE23236" s="71"/>
    </row>
    <row r="23237" spans="31:31" ht="15.75" x14ac:dyDescent="0.3">
      <c r="AE23237" s="71"/>
    </row>
    <row r="23238" spans="31:31" ht="15.75" x14ac:dyDescent="0.3">
      <c r="AE23238" s="71"/>
    </row>
    <row r="23239" spans="31:31" ht="15.75" x14ac:dyDescent="0.3">
      <c r="AE23239" s="71"/>
    </row>
    <row r="23240" spans="31:31" ht="15.75" x14ac:dyDescent="0.3">
      <c r="AE23240" s="71"/>
    </row>
    <row r="23241" spans="31:31" ht="15.75" x14ac:dyDescent="0.3">
      <c r="AE23241" s="71"/>
    </row>
    <row r="23242" spans="31:31" ht="15.75" x14ac:dyDescent="0.3">
      <c r="AE23242" s="71"/>
    </row>
    <row r="23243" spans="31:31" ht="15.75" x14ac:dyDescent="0.3">
      <c r="AE23243" s="71"/>
    </row>
    <row r="23244" spans="31:31" ht="15.75" x14ac:dyDescent="0.3">
      <c r="AE23244" s="71"/>
    </row>
    <row r="23245" spans="31:31" ht="15.75" x14ac:dyDescent="0.3">
      <c r="AE23245" s="71"/>
    </row>
    <row r="23246" spans="31:31" ht="15.75" x14ac:dyDescent="0.3">
      <c r="AE23246" s="71"/>
    </row>
    <row r="23247" spans="31:31" ht="15.75" x14ac:dyDescent="0.3">
      <c r="AE23247" s="71"/>
    </row>
    <row r="23248" spans="31:31" ht="15.75" x14ac:dyDescent="0.3">
      <c r="AE23248" s="71"/>
    </row>
    <row r="23249" spans="31:31" ht="15.75" x14ac:dyDescent="0.3">
      <c r="AE23249" s="71"/>
    </row>
    <row r="23250" spans="31:31" ht="15.75" x14ac:dyDescent="0.3">
      <c r="AE23250" s="71"/>
    </row>
    <row r="23251" spans="31:31" ht="15.75" x14ac:dyDescent="0.3">
      <c r="AE23251" s="71"/>
    </row>
    <row r="23252" spans="31:31" ht="15.75" x14ac:dyDescent="0.3">
      <c r="AE23252" s="71"/>
    </row>
    <row r="23253" spans="31:31" ht="15.75" x14ac:dyDescent="0.3">
      <c r="AE23253" s="71"/>
    </row>
    <row r="23254" spans="31:31" ht="15.75" x14ac:dyDescent="0.3">
      <c r="AE23254" s="71"/>
    </row>
    <row r="23255" spans="31:31" ht="15.75" x14ac:dyDescent="0.3">
      <c r="AE23255" s="71"/>
    </row>
    <row r="23256" spans="31:31" ht="15.75" x14ac:dyDescent="0.3">
      <c r="AE23256" s="71"/>
    </row>
    <row r="23257" spans="31:31" ht="15.75" x14ac:dyDescent="0.3">
      <c r="AE23257" s="71"/>
    </row>
    <row r="23258" spans="31:31" ht="15.75" x14ac:dyDescent="0.3">
      <c r="AE23258" s="71"/>
    </row>
    <row r="23259" spans="31:31" ht="15.75" x14ac:dyDescent="0.3">
      <c r="AE23259" s="71"/>
    </row>
    <row r="23260" spans="31:31" ht="15.75" x14ac:dyDescent="0.3">
      <c r="AE23260" s="71"/>
    </row>
    <row r="23261" spans="31:31" ht="15.75" x14ac:dyDescent="0.3">
      <c r="AE23261" s="71"/>
    </row>
    <row r="23262" spans="31:31" ht="15.75" x14ac:dyDescent="0.3">
      <c r="AE23262" s="71"/>
    </row>
    <row r="23263" spans="31:31" ht="15.75" x14ac:dyDescent="0.3">
      <c r="AE23263" s="71"/>
    </row>
    <row r="23264" spans="31:31" ht="15.75" x14ac:dyDescent="0.3">
      <c r="AE23264" s="71"/>
    </row>
    <row r="23265" spans="31:31" ht="15.75" x14ac:dyDescent="0.3">
      <c r="AE23265" s="71"/>
    </row>
    <row r="23266" spans="31:31" ht="15.75" x14ac:dyDescent="0.3">
      <c r="AE23266" s="71"/>
    </row>
    <row r="23267" spans="31:31" ht="15.75" x14ac:dyDescent="0.3">
      <c r="AE23267" s="71"/>
    </row>
    <row r="23268" spans="31:31" ht="15.75" x14ac:dyDescent="0.3">
      <c r="AE23268" s="71"/>
    </row>
    <row r="23269" spans="31:31" ht="15.75" x14ac:dyDescent="0.3">
      <c r="AE23269" s="71"/>
    </row>
    <row r="23270" spans="31:31" ht="15.75" x14ac:dyDescent="0.3">
      <c r="AE23270" s="71"/>
    </row>
    <row r="23271" spans="31:31" ht="15.75" x14ac:dyDescent="0.3">
      <c r="AE23271" s="71"/>
    </row>
    <row r="23272" spans="31:31" ht="15.75" x14ac:dyDescent="0.3">
      <c r="AE23272" s="71"/>
    </row>
    <row r="23273" spans="31:31" ht="15.75" x14ac:dyDescent="0.3">
      <c r="AE23273" s="71"/>
    </row>
    <row r="23274" spans="31:31" ht="15.75" x14ac:dyDescent="0.3">
      <c r="AE23274" s="71"/>
    </row>
    <row r="23275" spans="31:31" ht="15.75" x14ac:dyDescent="0.3">
      <c r="AE23275" s="71"/>
    </row>
    <row r="23276" spans="31:31" ht="15.75" x14ac:dyDescent="0.3">
      <c r="AE23276" s="71"/>
    </row>
    <row r="23277" spans="31:31" ht="15.75" x14ac:dyDescent="0.3">
      <c r="AE23277" s="71"/>
    </row>
    <row r="23278" spans="31:31" ht="15.75" x14ac:dyDescent="0.3">
      <c r="AE23278" s="71"/>
    </row>
    <row r="23279" spans="31:31" ht="15.75" x14ac:dyDescent="0.3">
      <c r="AE23279" s="71"/>
    </row>
    <row r="23280" spans="31:31" ht="15.75" x14ac:dyDescent="0.3">
      <c r="AE23280" s="71"/>
    </row>
    <row r="23281" spans="31:31" ht="15.75" x14ac:dyDescent="0.3">
      <c r="AE23281" s="71"/>
    </row>
    <row r="23282" spans="31:31" ht="15.75" x14ac:dyDescent="0.3">
      <c r="AE23282" s="71"/>
    </row>
    <row r="23283" spans="31:31" ht="15.75" x14ac:dyDescent="0.3">
      <c r="AE23283" s="71"/>
    </row>
    <row r="23284" spans="31:31" ht="15.75" x14ac:dyDescent="0.3">
      <c r="AE23284" s="71"/>
    </row>
    <row r="23285" spans="31:31" ht="15.75" x14ac:dyDescent="0.3">
      <c r="AE23285" s="71"/>
    </row>
    <row r="23286" spans="31:31" ht="15.75" x14ac:dyDescent="0.3">
      <c r="AE23286" s="71"/>
    </row>
    <row r="23287" spans="31:31" ht="15.75" x14ac:dyDescent="0.3">
      <c r="AE23287" s="71"/>
    </row>
    <row r="23288" spans="31:31" ht="15.75" x14ac:dyDescent="0.3">
      <c r="AE23288" s="71"/>
    </row>
    <row r="23289" spans="31:31" ht="15.75" x14ac:dyDescent="0.3">
      <c r="AE23289" s="71"/>
    </row>
    <row r="23290" spans="31:31" ht="15.75" x14ac:dyDescent="0.3">
      <c r="AE23290" s="71"/>
    </row>
    <row r="23291" spans="31:31" ht="15.75" x14ac:dyDescent="0.3">
      <c r="AE23291" s="71"/>
    </row>
    <row r="23292" spans="31:31" ht="15.75" x14ac:dyDescent="0.3">
      <c r="AE23292" s="71"/>
    </row>
    <row r="23293" spans="31:31" ht="15.75" x14ac:dyDescent="0.3">
      <c r="AE23293" s="71"/>
    </row>
    <row r="23294" spans="31:31" ht="15.75" x14ac:dyDescent="0.3">
      <c r="AE23294" s="71"/>
    </row>
    <row r="23295" spans="31:31" ht="15.75" x14ac:dyDescent="0.3">
      <c r="AE23295" s="71"/>
    </row>
    <row r="23296" spans="31:31" ht="15.75" x14ac:dyDescent="0.3">
      <c r="AE23296" s="71"/>
    </row>
    <row r="23297" spans="31:31" ht="15.75" x14ac:dyDescent="0.3">
      <c r="AE23297" s="71"/>
    </row>
    <row r="23298" spans="31:31" ht="15.75" x14ac:dyDescent="0.3">
      <c r="AE23298" s="71"/>
    </row>
    <row r="23299" spans="31:31" ht="15.75" x14ac:dyDescent="0.3">
      <c r="AE23299" s="71"/>
    </row>
    <row r="23300" spans="31:31" ht="15.75" x14ac:dyDescent="0.3">
      <c r="AE23300" s="71"/>
    </row>
    <row r="23301" spans="31:31" ht="15.75" x14ac:dyDescent="0.3">
      <c r="AE23301" s="71"/>
    </row>
    <row r="23302" spans="31:31" ht="15.75" x14ac:dyDescent="0.3">
      <c r="AE23302" s="71"/>
    </row>
    <row r="23303" spans="31:31" ht="15.75" x14ac:dyDescent="0.3">
      <c r="AE23303" s="71"/>
    </row>
    <row r="23304" spans="31:31" ht="15.75" x14ac:dyDescent="0.3">
      <c r="AE23304" s="71"/>
    </row>
    <row r="23305" spans="31:31" ht="15.75" x14ac:dyDescent="0.3">
      <c r="AE23305" s="71"/>
    </row>
    <row r="23306" spans="31:31" ht="15.75" x14ac:dyDescent="0.3">
      <c r="AE23306" s="71"/>
    </row>
    <row r="23307" spans="31:31" ht="15.75" x14ac:dyDescent="0.3">
      <c r="AE23307" s="71"/>
    </row>
    <row r="23308" spans="31:31" ht="15.75" x14ac:dyDescent="0.3">
      <c r="AE23308" s="71"/>
    </row>
    <row r="23309" spans="31:31" ht="15.75" x14ac:dyDescent="0.3">
      <c r="AE23309" s="71"/>
    </row>
    <row r="23310" spans="31:31" ht="15.75" x14ac:dyDescent="0.3">
      <c r="AE23310" s="71"/>
    </row>
    <row r="23311" spans="31:31" ht="15.75" x14ac:dyDescent="0.3">
      <c r="AE23311" s="71"/>
    </row>
    <row r="23312" spans="31:31" ht="15.75" x14ac:dyDescent="0.3">
      <c r="AE23312" s="71"/>
    </row>
    <row r="23313" spans="31:31" ht="15.75" x14ac:dyDescent="0.3">
      <c r="AE23313" s="71"/>
    </row>
    <row r="23314" spans="31:31" ht="15.75" x14ac:dyDescent="0.3">
      <c r="AE23314" s="71"/>
    </row>
    <row r="23315" spans="31:31" ht="15.75" x14ac:dyDescent="0.3">
      <c r="AE23315" s="71"/>
    </row>
    <row r="23316" spans="31:31" ht="15.75" x14ac:dyDescent="0.3">
      <c r="AE23316" s="71"/>
    </row>
    <row r="23317" spans="31:31" ht="15.75" x14ac:dyDescent="0.3">
      <c r="AE23317" s="71"/>
    </row>
    <row r="23318" spans="31:31" ht="15.75" x14ac:dyDescent="0.3">
      <c r="AE23318" s="71"/>
    </row>
    <row r="23319" spans="31:31" ht="15.75" x14ac:dyDescent="0.3">
      <c r="AE23319" s="71"/>
    </row>
    <row r="23320" spans="31:31" ht="15.75" x14ac:dyDescent="0.3">
      <c r="AE23320" s="71"/>
    </row>
    <row r="23321" spans="31:31" ht="15.75" x14ac:dyDescent="0.3">
      <c r="AE23321" s="71"/>
    </row>
    <row r="23322" spans="31:31" ht="15.75" x14ac:dyDescent="0.3">
      <c r="AE23322" s="71"/>
    </row>
    <row r="23323" spans="31:31" ht="15.75" x14ac:dyDescent="0.3">
      <c r="AE23323" s="71"/>
    </row>
    <row r="23324" spans="31:31" ht="15.75" x14ac:dyDescent="0.3">
      <c r="AE23324" s="71"/>
    </row>
    <row r="23325" spans="31:31" ht="15.75" x14ac:dyDescent="0.3">
      <c r="AE23325" s="71"/>
    </row>
    <row r="23326" spans="31:31" ht="15.75" x14ac:dyDescent="0.3">
      <c r="AE23326" s="71"/>
    </row>
    <row r="23327" spans="31:31" ht="15.75" x14ac:dyDescent="0.3">
      <c r="AE23327" s="71"/>
    </row>
    <row r="23328" spans="31:31" ht="15.75" x14ac:dyDescent="0.3">
      <c r="AE23328" s="71"/>
    </row>
    <row r="23329" spans="31:31" ht="15.75" x14ac:dyDescent="0.3">
      <c r="AE23329" s="71"/>
    </row>
    <row r="23330" spans="31:31" ht="15.75" x14ac:dyDescent="0.3">
      <c r="AE23330" s="71"/>
    </row>
    <row r="23331" spans="31:31" ht="15.75" x14ac:dyDescent="0.3">
      <c r="AE23331" s="71"/>
    </row>
    <row r="23332" spans="31:31" ht="15.75" x14ac:dyDescent="0.3">
      <c r="AE23332" s="71"/>
    </row>
    <row r="23333" spans="31:31" ht="15.75" x14ac:dyDescent="0.3">
      <c r="AE23333" s="71"/>
    </row>
    <row r="23334" spans="31:31" ht="15.75" x14ac:dyDescent="0.3">
      <c r="AE23334" s="71"/>
    </row>
    <row r="23335" spans="31:31" ht="15.75" x14ac:dyDescent="0.3">
      <c r="AE23335" s="71"/>
    </row>
    <row r="23336" spans="31:31" ht="15.75" x14ac:dyDescent="0.3">
      <c r="AE23336" s="71"/>
    </row>
    <row r="23337" spans="31:31" ht="15.75" x14ac:dyDescent="0.3">
      <c r="AE23337" s="71"/>
    </row>
    <row r="23338" spans="31:31" ht="15.75" x14ac:dyDescent="0.3">
      <c r="AE23338" s="71"/>
    </row>
    <row r="23339" spans="31:31" ht="15.75" x14ac:dyDescent="0.3">
      <c r="AE23339" s="71"/>
    </row>
    <row r="23340" spans="31:31" ht="15.75" x14ac:dyDescent="0.3">
      <c r="AE23340" s="71"/>
    </row>
    <row r="23341" spans="31:31" ht="15.75" x14ac:dyDescent="0.3">
      <c r="AE23341" s="71"/>
    </row>
    <row r="23342" spans="31:31" ht="15.75" x14ac:dyDescent="0.3">
      <c r="AE23342" s="71"/>
    </row>
    <row r="23343" spans="31:31" ht="15.75" x14ac:dyDescent="0.3">
      <c r="AE23343" s="71"/>
    </row>
    <row r="23344" spans="31:31" ht="15.75" x14ac:dyDescent="0.3">
      <c r="AE23344" s="71"/>
    </row>
    <row r="23345" spans="31:31" ht="15.75" x14ac:dyDescent="0.3">
      <c r="AE23345" s="71"/>
    </row>
    <row r="23346" spans="31:31" ht="15.75" x14ac:dyDescent="0.3">
      <c r="AE23346" s="71"/>
    </row>
    <row r="23347" spans="31:31" ht="15.75" x14ac:dyDescent="0.3">
      <c r="AE23347" s="71"/>
    </row>
    <row r="23348" spans="31:31" ht="15.75" x14ac:dyDescent="0.3">
      <c r="AE23348" s="71"/>
    </row>
    <row r="23349" spans="31:31" ht="15.75" x14ac:dyDescent="0.3">
      <c r="AE23349" s="71"/>
    </row>
    <row r="23350" spans="31:31" ht="15.75" x14ac:dyDescent="0.3">
      <c r="AE23350" s="71"/>
    </row>
    <row r="23351" spans="31:31" ht="15.75" x14ac:dyDescent="0.3">
      <c r="AE23351" s="71"/>
    </row>
    <row r="23352" spans="31:31" ht="15.75" x14ac:dyDescent="0.3">
      <c r="AE23352" s="71"/>
    </row>
    <row r="23353" spans="31:31" ht="15.75" x14ac:dyDescent="0.3">
      <c r="AE23353" s="71"/>
    </row>
    <row r="23354" spans="31:31" ht="15.75" x14ac:dyDescent="0.3">
      <c r="AE23354" s="71"/>
    </row>
    <row r="23355" spans="31:31" ht="15.75" x14ac:dyDescent="0.3">
      <c r="AE23355" s="71"/>
    </row>
    <row r="23356" spans="31:31" ht="15.75" x14ac:dyDescent="0.3">
      <c r="AE23356" s="71"/>
    </row>
    <row r="23357" spans="31:31" ht="15.75" x14ac:dyDescent="0.3">
      <c r="AE23357" s="71"/>
    </row>
    <row r="23358" spans="31:31" ht="15.75" x14ac:dyDescent="0.3">
      <c r="AE23358" s="71"/>
    </row>
    <row r="23359" spans="31:31" ht="15.75" x14ac:dyDescent="0.3">
      <c r="AE23359" s="71"/>
    </row>
    <row r="23360" spans="31:31" ht="15.75" x14ac:dyDescent="0.3">
      <c r="AE23360" s="71"/>
    </row>
    <row r="23361" spans="31:31" ht="15.75" x14ac:dyDescent="0.3">
      <c r="AE23361" s="71"/>
    </row>
    <row r="23362" spans="31:31" ht="15.75" x14ac:dyDescent="0.3">
      <c r="AE23362" s="71"/>
    </row>
    <row r="23363" spans="31:31" ht="15.75" x14ac:dyDescent="0.3">
      <c r="AE23363" s="71"/>
    </row>
    <row r="23364" spans="31:31" ht="15.75" x14ac:dyDescent="0.3">
      <c r="AE23364" s="71"/>
    </row>
    <row r="23365" spans="31:31" ht="15.75" x14ac:dyDescent="0.3">
      <c r="AE23365" s="71"/>
    </row>
    <row r="23366" spans="31:31" ht="15.75" x14ac:dyDescent="0.3">
      <c r="AE23366" s="71"/>
    </row>
    <row r="23367" spans="31:31" ht="15.75" x14ac:dyDescent="0.3">
      <c r="AE23367" s="71"/>
    </row>
    <row r="23368" spans="31:31" ht="15.75" x14ac:dyDescent="0.3">
      <c r="AE23368" s="71"/>
    </row>
    <row r="23369" spans="31:31" ht="15.75" x14ac:dyDescent="0.3">
      <c r="AE23369" s="71"/>
    </row>
    <row r="23370" spans="31:31" ht="15.75" x14ac:dyDescent="0.3">
      <c r="AE23370" s="71"/>
    </row>
    <row r="23371" spans="31:31" ht="15.75" x14ac:dyDescent="0.3">
      <c r="AE23371" s="71"/>
    </row>
    <row r="23372" spans="31:31" ht="15.75" x14ac:dyDescent="0.3">
      <c r="AE23372" s="71"/>
    </row>
    <row r="23373" spans="31:31" ht="15.75" x14ac:dyDescent="0.3">
      <c r="AE23373" s="71"/>
    </row>
    <row r="23374" spans="31:31" ht="15.75" x14ac:dyDescent="0.3">
      <c r="AE23374" s="71"/>
    </row>
    <row r="23375" spans="31:31" ht="15.75" x14ac:dyDescent="0.3">
      <c r="AE23375" s="71"/>
    </row>
    <row r="23376" spans="31:31" ht="15.75" x14ac:dyDescent="0.3">
      <c r="AE23376" s="71"/>
    </row>
    <row r="23377" spans="31:31" ht="15.75" x14ac:dyDescent="0.3">
      <c r="AE23377" s="71"/>
    </row>
    <row r="23378" spans="31:31" ht="15.75" x14ac:dyDescent="0.3">
      <c r="AE23378" s="71"/>
    </row>
    <row r="23379" spans="31:31" ht="15.75" x14ac:dyDescent="0.3">
      <c r="AE23379" s="71"/>
    </row>
    <row r="23380" spans="31:31" ht="15.75" x14ac:dyDescent="0.3">
      <c r="AE23380" s="71"/>
    </row>
    <row r="23381" spans="31:31" ht="15.75" x14ac:dyDescent="0.3">
      <c r="AE23381" s="71"/>
    </row>
    <row r="23382" spans="31:31" ht="15.75" x14ac:dyDescent="0.3">
      <c r="AE23382" s="71"/>
    </row>
    <row r="23383" spans="31:31" ht="15.75" x14ac:dyDescent="0.3">
      <c r="AE23383" s="71"/>
    </row>
    <row r="23384" spans="31:31" ht="15.75" x14ac:dyDescent="0.3">
      <c r="AE23384" s="71"/>
    </row>
    <row r="23385" spans="31:31" ht="15.75" x14ac:dyDescent="0.3">
      <c r="AE23385" s="71"/>
    </row>
    <row r="23386" spans="31:31" ht="15.75" x14ac:dyDescent="0.3">
      <c r="AE23386" s="71"/>
    </row>
    <row r="23387" spans="31:31" ht="15.75" x14ac:dyDescent="0.3">
      <c r="AE23387" s="71"/>
    </row>
    <row r="23388" spans="31:31" ht="15.75" x14ac:dyDescent="0.3">
      <c r="AE23388" s="71"/>
    </row>
    <row r="23389" spans="31:31" ht="15.75" x14ac:dyDescent="0.3">
      <c r="AE23389" s="71"/>
    </row>
    <row r="23390" spans="31:31" ht="15.75" x14ac:dyDescent="0.3">
      <c r="AE23390" s="71"/>
    </row>
    <row r="23391" spans="31:31" ht="15.75" x14ac:dyDescent="0.3">
      <c r="AE23391" s="71"/>
    </row>
    <row r="23392" spans="31:31" ht="15.75" x14ac:dyDescent="0.3">
      <c r="AE23392" s="71"/>
    </row>
    <row r="23393" spans="31:31" ht="15.75" x14ac:dyDescent="0.3">
      <c r="AE23393" s="71"/>
    </row>
    <row r="23394" spans="31:31" ht="15.75" x14ac:dyDescent="0.3">
      <c r="AE23394" s="71"/>
    </row>
    <row r="23395" spans="31:31" ht="15.75" x14ac:dyDescent="0.3">
      <c r="AE23395" s="71"/>
    </row>
    <row r="23396" spans="31:31" ht="15.75" x14ac:dyDescent="0.3">
      <c r="AE23396" s="71"/>
    </row>
    <row r="23397" spans="31:31" ht="15.75" x14ac:dyDescent="0.3">
      <c r="AE23397" s="71"/>
    </row>
    <row r="23398" spans="31:31" ht="15.75" x14ac:dyDescent="0.3">
      <c r="AE23398" s="71"/>
    </row>
    <row r="23399" spans="31:31" ht="15.75" x14ac:dyDescent="0.3">
      <c r="AE23399" s="71"/>
    </row>
    <row r="23400" spans="31:31" ht="15.75" x14ac:dyDescent="0.3">
      <c r="AE23400" s="71"/>
    </row>
    <row r="23401" spans="31:31" ht="15.75" x14ac:dyDescent="0.3">
      <c r="AE23401" s="71"/>
    </row>
    <row r="23402" spans="31:31" ht="15.75" x14ac:dyDescent="0.3">
      <c r="AE23402" s="71"/>
    </row>
    <row r="23403" spans="31:31" ht="15.75" x14ac:dyDescent="0.3">
      <c r="AE23403" s="71"/>
    </row>
    <row r="23404" spans="31:31" ht="15.75" x14ac:dyDescent="0.3">
      <c r="AE23404" s="71"/>
    </row>
    <row r="23405" spans="31:31" ht="15.75" x14ac:dyDescent="0.3">
      <c r="AE23405" s="71"/>
    </row>
    <row r="23406" spans="31:31" ht="15.75" x14ac:dyDescent="0.3">
      <c r="AE23406" s="71"/>
    </row>
    <row r="23407" spans="31:31" ht="15.75" x14ac:dyDescent="0.3">
      <c r="AE23407" s="71"/>
    </row>
    <row r="23408" spans="31:31" ht="15.75" x14ac:dyDescent="0.3">
      <c r="AE23408" s="71"/>
    </row>
    <row r="23409" spans="31:31" ht="15.75" x14ac:dyDescent="0.3">
      <c r="AE23409" s="71"/>
    </row>
    <row r="23410" spans="31:31" ht="15.75" x14ac:dyDescent="0.3">
      <c r="AE23410" s="71"/>
    </row>
    <row r="23411" spans="31:31" ht="15.75" x14ac:dyDescent="0.3">
      <c r="AE23411" s="71"/>
    </row>
    <row r="23412" spans="31:31" ht="15.75" x14ac:dyDescent="0.3">
      <c r="AE23412" s="71"/>
    </row>
    <row r="23413" spans="31:31" ht="15.75" x14ac:dyDescent="0.3">
      <c r="AE23413" s="71"/>
    </row>
    <row r="23414" spans="31:31" ht="15.75" x14ac:dyDescent="0.3">
      <c r="AE23414" s="71"/>
    </row>
    <row r="23415" spans="31:31" ht="15.75" x14ac:dyDescent="0.3">
      <c r="AE23415" s="71"/>
    </row>
    <row r="23416" spans="31:31" ht="15.75" x14ac:dyDescent="0.3">
      <c r="AE23416" s="71"/>
    </row>
    <row r="23417" spans="31:31" ht="15.75" x14ac:dyDescent="0.3">
      <c r="AE23417" s="71"/>
    </row>
    <row r="23418" spans="31:31" ht="15.75" x14ac:dyDescent="0.3">
      <c r="AE23418" s="71"/>
    </row>
    <row r="23419" spans="31:31" ht="15.75" x14ac:dyDescent="0.3">
      <c r="AE23419" s="71"/>
    </row>
    <row r="23420" spans="31:31" ht="15.75" x14ac:dyDescent="0.3">
      <c r="AE23420" s="71"/>
    </row>
    <row r="23421" spans="31:31" ht="15.75" x14ac:dyDescent="0.3">
      <c r="AE23421" s="71"/>
    </row>
    <row r="23422" spans="31:31" ht="15.75" x14ac:dyDescent="0.3">
      <c r="AE23422" s="71"/>
    </row>
    <row r="23423" spans="31:31" ht="15.75" x14ac:dyDescent="0.3">
      <c r="AE23423" s="71"/>
    </row>
    <row r="23424" spans="31:31" ht="15.75" x14ac:dyDescent="0.3">
      <c r="AE23424" s="71"/>
    </row>
    <row r="23425" spans="31:31" ht="15.75" x14ac:dyDescent="0.3">
      <c r="AE23425" s="71"/>
    </row>
    <row r="23426" spans="31:31" ht="15.75" x14ac:dyDescent="0.3">
      <c r="AE23426" s="71"/>
    </row>
    <row r="23427" spans="31:31" ht="15.75" x14ac:dyDescent="0.3">
      <c r="AE23427" s="71"/>
    </row>
    <row r="23428" spans="31:31" ht="15.75" x14ac:dyDescent="0.3">
      <c r="AE23428" s="71"/>
    </row>
    <row r="23429" spans="31:31" ht="15.75" x14ac:dyDescent="0.3">
      <c r="AE23429" s="71"/>
    </row>
    <row r="23430" spans="31:31" ht="15.75" x14ac:dyDescent="0.3">
      <c r="AE23430" s="71"/>
    </row>
    <row r="23431" spans="31:31" ht="15.75" x14ac:dyDescent="0.3">
      <c r="AE23431" s="71"/>
    </row>
    <row r="23432" spans="31:31" ht="15.75" x14ac:dyDescent="0.3">
      <c r="AE23432" s="71"/>
    </row>
    <row r="23433" spans="31:31" ht="15.75" x14ac:dyDescent="0.3">
      <c r="AE23433" s="71"/>
    </row>
    <row r="23434" spans="31:31" ht="15.75" x14ac:dyDescent="0.3">
      <c r="AE23434" s="71"/>
    </row>
    <row r="23435" spans="31:31" ht="15.75" x14ac:dyDescent="0.3">
      <c r="AE23435" s="71"/>
    </row>
    <row r="23436" spans="31:31" ht="15.75" x14ac:dyDescent="0.3">
      <c r="AE23436" s="71"/>
    </row>
    <row r="23437" spans="31:31" ht="15.75" x14ac:dyDescent="0.3">
      <c r="AE23437" s="71"/>
    </row>
    <row r="23438" spans="31:31" ht="15.75" x14ac:dyDescent="0.3">
      <c r="AE23438" s="71"/>
    </row>
    <row r="23439" spans="31:31" ht="15.75" x14ac:dyDescent="0.3">
      <c r="AE23439" s="71"/>
    </row>
    <row r="23440" spans="31:31" ht="15.75" x14ac:dyDescent="0.3">
      <c r="AE23440" s="71"/>
    </row>
    <row r="23441" spans="31:31" ht="15.75" x14ac:dyDescent="0.3">
      <c r="AE23441" s="71"/>
    </row>
    <row r="23442" spans="31:31" ht="15.75" x14ac:dyDescent="0.3">
      <c r="AE23442" s="71"/>
    </row>
    <row r="23443" spans="31:31" ht="15.75" x14ac:dyDescent="0.3">
      <c r="AE23443" s="71"/>
    </row>
    <row r="23444" spans="31:31" ht="15.75" x14ac:dyDescent="0.3">
      <c r="AE23444" s="71"/>
    </row>
    <row r="23445" spans="31:31" ht="15.75" x14ac:dyDescent="0.3">
      <c r="AE23445" s="71"/>
    </row>
    <row r="23446" spans="31:31" ht="15.75" x14ac:dyDescent="0.3">
      <c r="AE23446" s="71"/>
    </row>
    <row r="23447" spans="31:31" ht="15.75" x14ac:dyDescent="0.3">
      <c r="AE23447" s="71"/>
    </row>
    <row r="23448" spans="31:31" ht="15.75" x14ac:dyDescent="0.3">
      <c r="AE23448" s="71"/>
    </row>
    <row r="23449" spans="31:31" ht="15.75" x14ac:dyDescent="0.3">
      <c r="AE23449" s="71"/>
    </row>
    <row r="23450" spans="31:31" ht="15.75" x14ac:dyDescent="0.3">
      <c r="AE23450" s="71"/>
    </row>
    <row r="23451" spans="31:31" ht="15.75" x14ac:dyDescent="0.3">
      <c r="AE23451" s="71"/>
    </row>
    <row r="23452" spans="31:31" ht="15.75" x14ac:dyDescent="0.3">
      <c r="AE23452" s="71"/>
    </row>
    <row r="23453" spans="31:31" ht="15.75" x14ac:dyDescent="0.3">
      <c r="AE23453" s="71"/>
    </row>
    <row r="23454" spans="31:31" ht="15.75" x14ac:dyDescent="0.3">
      <c r="AE23454" s="71"/>
    </row>
    <row r="23455" spans="31:31" ht="15.75" x14ac:dyDescent="0.3">
      <c r="AE23455" s="71"/>
    </row>
    <row r="23456" spans="31:31" ht="15.75" x14ac:dyDescent="0.3">
      <c r="AE23456" s="71"/>
    </row>
    <row r="23457" spans="31:31" ht="15.75" x14ac:dyDescent="0.3">
      <c r="AE23457" s="71"/>
    </row>
    <row r="23458" spans="31:31" ht="15.75" x14ac:dyDescent="0.3">
      <c r="AE23458" s="71"/>
    </row>
    <row r="23459" spans="31:31" ht="15.75" x14ac:dyDescent="0.3">
      <c r="AE23459" s="71"/>
    </row>
    <row r="23460" spans="31:31" ht="15.75" x14ac:dyDescent="0.3">
      <c r="AE23460" s="71"/>
    </row>
    <row r="23461" spans="31:31" ht="15.75" x14ac:dyDescent="0.3">
      <c r="AE23461" s="71"/>
    </row>
    <row r="23462" spans="31:31" ht="15.75" x14ac:dyDescent="0.3">
      <c r="AE23462" s="71"/>
    </row>
    <row r="23463" spans="31:31" ht="15.75" x14ac:dyDescent="0.3">
      <c r="AE23463" s="71"/>
    </row>
    <row r="23464" spans="31:31" ht="15.75" x14ac:dyDescent="0.3">
      <c r="AE23464" s="71"/>
    </row>
    <row r="23465" spans="31:31" ht="15.75" x14ac:dyDescent="0.3">
      <c r="AE23465" s="71"/>
    </row>
    <row r="23466" spans="31:31" ht="15.75" x14ac:dyDescent="0.3">
      <c r="AE23466" s="71"/>
    </row>
    <row r="23467" spans="31:31" ht="15.75" x14ac:dyDescent="0.3">
      <c r="AE23467" s="71"/>
    </row>
    <row r="23468" spans="31:31" ht="15.75" x14ac:dyDescent="0.3">
      <c r="AE23468" s="71"/>
    </row>
    <row r="23469" spans="31:31" ht="15.75" x14ac:dyDescent="0.3">
      <c r="AE23469" s="71"/>
    </row>
    <row r="23470" spans="31:31" ht="15.75" x14ac:dyDescent="0.3">
      <c r="AE23470" s="71"/>
    </row>
    <row r="23471" spans="31:31" ht="15.75" x14ac:dyDescent="0.3">
      <c r="AE23471" s="71"/>
    </row>
    <row r="23472" spans="31:31" ht="15.75" x14ac:dyDescent="0.3">
      <c r="AE23472" s="71"/>
    </row>
    <row r="23473" spans="31:31" ht="15.75" x14ac:dyDescent="0.3">
      <c r="AE23473" s="71"/>
    </row>
    <row r="23474" spans="31:31" ht="15.75" x14ac:dyDescent="0.3">
      <c r="AE23474" s="71"/>
    </row>
    <row r="23475" spans="31:31" ht="15.75" x14ac:dyDescent="0.3">
      <c r="AE23475" s="71"/>
    </row>
    <row r="23476" spans="31:31" ht="15.75" x14ac:dyDescent="0.3">
      <c r="AE23476" s="71"/>
    </row>
    <row r="23477" spans="31:31" ht="15.75" x14ac:dyDescent="0.3">
      <c r="AE23477" s="71"/>
    </row>
    <row r="23478" spans="31:31" ht="15.75" x14ac:dyDescent="0.3">
      <c r="AE23478" s="71"/>
    </row>
    <row r="23479" spans="31:31" ht="15.75" x14ac:dyDescent="0.3">
      <c r="AE23479" s="71"/>
    </row>
    <row r="23480" spans="31:31" ht="15.75" x14ac:dyDescent="0.3">
      <c r="AE23480" s="71"/>
    </row>
    <row r="23481" spans="31:31" ht="15.75" x14ac:dyDescent="0.3">
      <c r="AE23481" s="71"/>
    </row>
    <row r="23482" spans="31:31" ht="15.75" x14ac:dyDescent="0.3">
      <c r="AE23482" s="71"/>
    </row>
    <row r="23483" spans="31:31" ht="15.75" x14ac:dyDescent="0.3">
      <c r="AE23483" s="71"/>
    </row>
    <row r="23484" spans="31:31" ht="15.75" x14ac:dyDescent="0.3">
      <c r="AE23484" s="71"/>
    </row>
    <row r="23485" spans="31:31" ht="15.75" x14ac:dyDescent="0.3">
      <c r="AE23485" s="71"/>
    </row>
    <row r="23486" spans="31:31" ht="15.75" x14ac:dyDescent="0.3">
      <c r="AE23486" s="71"/>
    </row>
    <row r="23487" spans="31:31" ht="15.75" x14ac:dyDescent="0.3">
      <c r="AE23487" s="71"/>
    </row>
    <row r="23488" spans="31:31" ht="15.75" x14ac:dyDescent="0.3">
      <c r="AE23488" s="71"/>
    </row>
    <row r="23489" spans="31:31" ht="15.75" x14ac:dyDescent="0.3">
      <c r="AE23489" s="71"/>
    </row>
    <row r="23490" spans="31:31" ht="15.75" x14ac:dyDescent="0.3">
      <c r="AE23490" s="71"/>
    </row>
    <row r="23491" spans="31:31" ht="15.75" x14ac:dyDescent="0.3">
      <c r="AE23491" s="71"/>
    </row>
    <row r="23492" spans="31:31" ht="15.75" x14ac:dyDescent="0.3">
      <c r="AE23492" s="71"/>
    </row>
    <row r="23493" spans="31:31" ht="15.75" x14ac:dyDescent="0.3">
      <c r="AE23493" s="71"/>
    </row>
    <row r="23494" spans="31:31" ht="15.75" x14ac:dyDescent="0.3">
      <c r="AE23494" s="71"/>
    </row>
    <row r="23495" spans="31:31" ht="15.75" x14ac:dyDescent="0.3">
      <c r="AE23495" s="71"/>
    </row>
    <row r="23496" spans="31:31" ht="15.75" x14ac:dyDescent="0.3">
      <c r="AE23496" s="71"/>
    </row>
    <row r="23497" spans="31:31" ht="15.75" x14ac:dyDescent="0.3">
      <c r="AE23497" s="71"/>
    </row>
    <row r="23498" spans="31:31" ht="15.75" x14ac:dyDescent="0.3">
      <c r="AE23498" s="71"/>
    </row>
    <row r="23499" spans="31:31" ht="15.75" x14ac:dyDescent="0.3">
      <c r="AE23499" s="71"/>
    </row>
    <row r="23500" spans="31:31" ht="15.75" x14ac:dyDescent="0.3">
      <c r="AE23500" s="71"/>
    </row>
    <row r="23501" spans="31:31" ht="15.75" x14ac:dyDescent="0.3">
      <c r="AE23501" s="71"/>
    </row>
    <row r="23502" spans="31:31" ht="15.75" x14ac:dyDescent="0.3">
      <c r="AE23502" s="71"/>
    </row>
    <row r="23503" spans="31:31" ht="15.75" x14ac:dyDescent="0.3">
      <c r="AE23503" s="71"/>
    </row>
    <row r="23504" spans="31:31" ht="15.75" x14ac:dyDescent="0.3">
      <c r="AE23504" s="71"/>
    </row>
    <row r="23505" spans="31:31" ht="15.75" x14ac:dyDescent="0.3">
      <c r="AE23505" s="71"/>
    </row>
    <row r="23506" spans="31:31" ht="15.75" x14ac:dyDescent="0.3">
      <c r="AE23506" s="71"/>
    </row>
    <row r="23507" spans="31:31" ht="15.75" x14ac:dyDescent="0.3">
      <c r="AE23507" s="71"/>
    </row>
    <row r="23508" spans="31:31" ht="15.75" x14ac:dyDescent="0.3">
      <c r="AE23508" s="71"/>
    </row>
    <row r="23509" spans="31:31" ht="15.75" x14ac:dyDescent="0.3">
      <c r="AE23509" s="71"/>
    </row>
    <row r="23510" spans="31:31" ht="15.75" x14ac:dyDescent="0.3">
      <c r="AE23510" s="71"/>
    </row>
    <row r="23511" spans="31:31" ht="15.75" x14ac:dyDescent="0.3">
      <c r="AE23511" s="71"/>
    </row>
    <row r="23512" spans="31:31" ht="15.75" x14ac:dyDescent="0.3">
      <c r="AE23512" s="71"/>
    </row>
    <row r="23513" spans="31:31" ht="15.75" x14ac:dyDescent="0.3">
      <c r="AE23513" s="71"/>
    </row>
    <row r="23514" spans="31:31" ht="15.75" x14ac:dyDescent="0.3">
      <c r="AE23514" s="71"/>
    </row>
    <row r="23515" spans="31:31" ht="15.75" x14ac:dyDescent="0.3">
      <c r="AE23515" s="71"/>
    </row>
    <row r="23516" spans="31:31" ht="15.75" x14ac:dyDescent="0.3">
      <c r="AE23516" s="71"/>
    </row>
    <row r="23517" spans="31:31" ht="15.75" x14ac:dyDescent="0.3">
      <c r="AE23517" s="71"/>
    </row>
    <row r="23518" spans="31:31" ht="15.75" x14ac:dyDescent="0.3">
      <c r="AE23518" s="71"/>
    </row>
    <row r="23519" spans="31:31" ht="15.75" x14ac:dyDescent="0.3">
      <c r="AE23519" s="71"/>
    </row>
    <row r="23520" spans="31:31" ht="15.75" x14ac:dyDescent="0.3">
      <c r="AE23520" s="71"/>
    </row>
    <row r="23521" spans="31:31" ht="15.75" x14ac:dyDescent="0.3">
      <c r="AE23521" s="71"/>
    </row>
    <row r="23522" spans="31:31" ht="15.75" x14ac:dyDescent="0.3">
      <c r="AE23522" s="71"/>
    </row>
    <row r="23523" spans="31:31" ht="15.75" x14ac:dyDescent="0.3">
      <c r="AE23523" s="71"/>
    </row>
    <row r="23524" spans="31:31" ht="15.75" x14ac:dyDescent="0.3">
      <c r="AE23524" s="71"/>
    </row>
    <row r="23525" spans="31:31" ht="15.75" x14ac:dyDescent="0.3">
      <c r="AE23525" s="71"/>
    </row>
    <row r="23526" spans="31:31" ht="15.75" x14ac:dyDescent="0.3">
      <c r="AE23526" s="71"/>
    </row>
    <row r="23527" spans="31:31" ht="15.75" x14ac:dyDescent="0.3">
      <c r="AE23527" s="71"/>
    </row>
    <row r="23528" spans="31:31" ht="15.75" x14ac:dyDescent="0.3">
      <c r="AE23528" s="71"/>
    </row>
    <row r="23529" spans="31:31" ht="15.75" x14ac:dyDescent="0.3">
      <c r="AE23529" s="71"/>
    </row>
    <row r="23530" spans="31:31" ht="15.75" x14ac:dyDescent="0.3">
      <c r="AE23530" s="71"/>
    </row>
    <row r="23531" spans="31:31" ht="15.75" x14ac:dyDescent="0.3">
      <c r="AE23531" s="71"/>
    </row>
    <row r="23532" spans="31:31" ht="15.75" x14ac:dyDescent="0.3">
      <c r="AE23532" s="71"/>
    </row>
    <row r="23533" spans="31:31" ht="15.75" x14ac:dyDescent="0.3">
      <c r="AE23533" s="71"/>
    </row>
    <row r="23534" spans="31:31" ht="15.75" x14ac:dyDescent="0.3">
      <c r="AE23534" s="71"/>
    </row>
    <row r="23535" spans="31:31" ht="15.75" x14ac:dyDescent="0.3">
      <c r="AE23535" s="71"/>
    </row>
    <row r="23536" spans="31:31" ht="15.75" x14ac:dyDescent="0.3">
      <c r="AE23536" s="71"/>
    </row>
    <row r="23537" spans="31:31" ht="15.75" x14ac:dyDescent="0.3">
      <c r="AE23537" s="71"/>
    </row>
    <row r="23538" spans="31:31" ht="15.75" x14ac:dyDescent="0.3">
      <c r="AE23538" s="71"/>
    </row>
    <row r="23539" spans="31:31" ht="15.75" x14ac:dyDescent="0.3">
      <c r="AE23539" s="71"/>
    </row>
    <row r="23540" spans="31:31" ht="15.75" x14ac:dyDescent="0.3">
      <c r="AE23540" s="71"/>
    </row>
    <row r="23541" spans="31:31" ht="15.75" x14ac:dyDescent="0.3">
      <c r="AE23541" s="71"/>
    </row>
    <row r="23542" spans="31:31" ht="15.75" x14ac:dyDescent="0.3">
      <c r="AE23542" s="71"/>
    </row>
    <row r="23543" spans="31:31" ht="15.75" x14ac:dyDescent="0.3">
      <c r="AE23543" s="71"/>
    </row>
    <row r="23544" spans="31:31" ht="15.75" x14ac:dyDescent="0.3">
      <c r="AE23544" s="71"/>
    </row>
    <row r="23545" spans="31:31" ht="15.75" x14ac:dyDescent="0.3">
      <c r="AE23545" s="71"/>
    </row>
    <row r="23546" spans="31:31" ht="15.75" x14ac:dyDescent="0.3">
      <c r="AE23546" s="71"/>
    </row>
    <row r="23547" spans="31:31" ht="15.75" x14ac:dyDescent="0.3">
      <c r="AE23547" s="71"/>
    </row>
    <row r="23548" spans="31:31" ht="15.75" x14ac:dyDescent="0.3">
      <c r="AE23548" s="71"/>
    </row>
    <row r="23549" spans="31:31" ht="15.75" x14ac:dyDescent="0.3">
      <c r="AE23549" s="71"/>
    </row>
    <row r="23550" spans="31:31" ht="15.75" x14ac:dyDescent="0.3">
      <c r="AE23550" s="71"/>
    </row>
    <row r="23551" spans="31:31" ht="15.75" x14ac:dyDescent="0.3">
      <c r="AE23551" s="71"/>
    </row>
    <row r="23552" spans="31:31" ht="15.75" x14ac:dyDescent="0.3">
      <c r="AE23552" s="71"/>
    </row>
    <row r="23553" spans="31:31" ht="15.75" x14ac:dyDescent="0.3">
      <c r="AE23553" s="71"/>
    </row>
    <row r="23554" spans="31:31" ht="15.75" x14ac:dyDescent="0.3">
      <c r="AE23554" s="71"/>
    </row>
    <row r="23555" spans="31:31" ht="15.75" x14ac:dyDescent="0.3">
      <c r="AE23555" s="71"/>
    </row>
    <row r="23556" spans="31:31" ht="15.75" x14ac:dyDescent="0.3">
      <c r="AE23556" s="71"/>
    </row>
    <row r="23557" spans="31:31" ht="15.75" x14ac:dyDescent="0.3">
      <c r="AE23557" s="71"/>
    </row>
    <row r="23558" spans="31:31" ht="15.75" x14ac:dyDescent="0.3">
      <c r="AE23558" s="71"/>
    </row>
    <row r="23559" spans="31:31" ht="15.75" x14ac:dyDescent="0.3">
      <c r="AE23559" s="71"/>
    </row>
    <row r="23560" spans="31:31" ht="15.75" x14ac:dyDescent="0.3">
      <c r="AE23560" s="71"/>
    </row>
    <row r="23561" spans="31:31" ht="15.75" x14ac:dyDescent="0.3">
      <c r="AE23561" s="71"/>
    </row>
    <row r="23562" spans="31:31" ht="15.75" x14ac:dyDescent="0.3">
      <c r="AE23562" s="71"/>
    </row>
    <row r="23563" spans="31:31" ht="15.75" x14ac:dyDescent="0.3">
      <c r="AE23563" s="71"/>
    </row>
    <row r="23564" spans="31:31" ht="15.75" x14ac:dyDescent="0.3">
      <c r="AE23564" s="71"/>
    </row>
    <row r="23565" spans="31:31" ht="15.75" x14ac:dyDescent="0.3">
      <c r="AE23565" s="71"/>
    </row>
    <row r="23566" spans="31:31" ht="15.75" x14ac:dyDescent="0.3">
      <c r="AE23566" s="71"/>
    </row>
    <row r="23567" spans="31:31" ht="15.75" x14ac:dyDescent="0.3">
      <c r="AE23567" s="71"/>
    </row>
    <row r="23568" spans="31:31" ht="15.75" x14ac:dyDescent="0.3">
      <c r="AE23568" s="71"/>
    </row>
    <row r="23569" spans="31:31" ht="15.75" x14ac:dyDescent="0.3">
      <c r="AE23569" s="71"/>
    </row>
    <row r="23570" spans="31:31" ht="15.75" x14ac:dyDescent="0.3">
      <c r="AE23570" s="71"/>
    </row>
    <row r="23571" spans="31:31" ht="15.75" x14ac:dyDescent="0.3">
      <c r="AE23571" s="71"/>
    </row>
    <row r="23572" spans="31:31" ht="15.75" x14ac:dyDescent="0.3">
      <c r="AE23572" s="71"/>
    </row>
    <row r="23573" spans="31:31" ht="15.75" x14ac:dyDescent="0.3">
      <c r="AE23573" s="71"/>
    </row>
    <row r="23574" spans="31:31" ht="15.75" x14ac:dyDescent="0.3">
      <c r="AE23574" s="71"/>
    </row>
    <row r="23575" spans="31:31" ht="15.75" x14ac:dyDescent="0.3">
      <c r="AE23575" s="71"/>
    </row>
    <row r="23576" spans="31:31" ht="15.75" x14ac:dyDescent="0.3">
      <c r="AE23576" s="71"/>
    </row>
    <row r="23577" spans="31:31" ht="15.75" x14ac:dyDescent="0.3">
      <c r="AE23577" s="71"/>
    </row>
    <row r="23578" spans="31:31" ht="15.75" x14ac:dyDescent="0.3">
      <c r="AE23578" s="71"/>
    </row>
    <row r="23579" spans="31:31" ht="15.75" x14ac:dyDescent="0.3">
      <c r="AE23579" s="71"/>
    </row>
    <row r="23580" spans="31:31" ht="15.75" x14ac:dyDescent="0.3">
      <c r="AE23580" s="71"/>
    </row>
    <row r="23581" spans="31:31" ht="15.75" x14ac:dyDescent="0.3">
      <c r="AE23581" s="71"/>
    </row>
    <row r="23582" spans="31:31" ht="15.75" x14ac:dyDescent="0.3">
      <c r="AE23582" s="71"/>
    </row>
    <row r="23583" spans="31:31" ht="15.75" x14ac:dyDescent="0.3">
      <c r="AE23583" s="71"/>
    </row>
    <row r="23584" spans="31:31" ht="15.75" x14ac:dyDescent="0.3">
      <c r="AE23584" s="71"/>
    </row>
    <row r="23585" spans="31:31" ht="15.75" x14ac:dyDescent="0.3">
      <c r="AE23585" s="71"/>
    </row>
    <row r="23586" spans="31:31" ht="15.75" x14ac:dyDescent="0.3">
      <c r="AE23586" s="71"/>
    </row>
    <row r="23587" spans="31:31" ht="15.75" x14ac:dyDescent="0.3">
      <c r="AE23587" s="71"/>
    </row>
    <row r="23588" spans="31:31" ht="15.75" x14ac:dyDescent="0.3">
      <c r="AE23588" s="71"/>
    </row>
    <row r="23589" spans="31:31" ht="15.75" x14ac:dyDescent="0.3">
      <c r="AE23589" s="71"/>
    </row>
    <row r="23590" spans="31:31" ht="15.75" x14ac:dyDescent="0.3">
      <c r="AE23590" s="71"/>
    </row>
    <row r="23591" spans="31:31" ht="15.75" x14ac:dyDescent="0.3">
      <c r="AE23591" s="71"/>
    </row>
    <row r="23592" spans="31:31" ht="15.75" x14ac:dyDescent="0.3">
      <c r="AE23592" s="71"/>
    </row>
    <row r="23593" spans="31:31" ht="15.75" x14ac:dyDescent="0.3">
      <c r="AE23593" s="71"/>
    </row>
    <row r="23594" spans="31:31" ht="15.75" x14ac:dyDescent="0.3">
      <c r="AE23594" s="71"/>
    </row>
    <row r="23595" spans="31:31" ht="15.75" x14ac:dyDescent="0.3">
      <c r="AE23595" s="71"/>
    </row>
    <row r="23596" spans="31:31" ht="15.75" x14ac:dyDescent="0.3">
      <c r="AE23596" s="71"/>
    </row>
    <row r="23597" spans="31:31" ht="15.75" x14ac:dyDescent="0.3">
      <c r="AE23597" s="71"/>
    </row>
    <row r="23598" spans="31:31" ht="15.75" x14ac:dyDescent="0.3">
      <c r="AE23598" s="71"/>
    </row>
    <row r="23599" spans="31:31" ht="15.75" x14ac:dyDescent="0.3">
      <c r="AE23599" s="71"/>
    </row>
    <row r="23600" spans="31:31" ht="15.75" x14ac:dyDescent="0.3">
      <c r="AE23600" s="71"/>
    </row>
    <row r="23601" spans="31:31" ht="15.75" x14ac:dyDescent="0.3">
      <c r="AE23601" s="71"/>
    </row>
    <row r="23602" spans="31:31" ht="15.75" x14ac:dyDescent="0.3">
      <c r="AE23602" s="71"/>
    </row>
    <row r="23603" spans="31:31" ht="15.75" x14ac:dyDescent="0.3">
      <c r="AE23603" s="71"/>
    </row>
    <row r="23604" spans="31:31" ht="15.75" x14ac:dyDescent="0.3">
      <c r="AE23604" s="71"/>
    </row>
    <row r="23605" spans="31:31" ht="15.75" x14ac:dyDescent="0.3">
      <c r="AE23605" s="71"/>
    </row>
    <row r="23606" spans="31:31" ht="15.75" x14ac:dyDescent="0.3">
      <c r="AE23606" s="71"/>
    </row>
    <row r="23607" spans="31:31" ht="15.75" x14ac:dyDescent="0.3">
      <c r="AE23607" s="71"/>
    </row>
    <row r="23608" spans="31:31" ht="15.75" x14ac:dyDescent="0.3">
      <c r="AE23608" s="71"/>
    </row>
    <row r="23609" spans="31:31" ht="15.75" x14ac:dyDescent="0.3">
      <c r="AE23609" s="71"/>
    </row>
    <row r="23610" spans="31:31" ht="15.75" x14ac:dyDescent="0.3">
      <c r="AE23610" s="71"/>
    </row>
    <row r="23611" spans="31:31" ht="15.75" x14ac:dyDescent="0.3">
      <c r="AE23611" s="71"/>
    </row>
    <row r="23612" spans="31:31" ht="15.75" x14ac:dyDescent="0.3">
      <c r="AE23612" s="71"/>
    </row>
    <row r="23613" spans="31:31" ht="15.75" x14ac:dyDescent="0.3">
      <c r="AE23613" s="71"/>
    </row>
    <row r="23614" spans="31:31" ht="15.75" x14ac:dyDescent="0.3">
      <c r="AE23614" s="71"/>
    </row>
    <row r="23615" spans="31:31" ht="15.75" x14ac:dyDescent="0.3">
      <c r="AE23615" s="71"/>
    </row>
    <row r="23616" spans="31:31" ht="15.75" x14ac:dyDescent="0.3">
      <c r="AE23616" s="71"/>
    </row>
    <row r="23617" spans="31:31" ht="15.75" x14ac:dyDescent="0.3">
      <c r="AE23617" s="71"/>
    </row>
    <row r="23618" spans="31:31" ht="15.75" x14ac:dyDescent="0.3">
      <c r="AE23618" s="71"/>
    </row>
    <row r="23619" spans="31:31" ht="15.75" x14ac:dyDescent="0.3">
      <c r="AE23619" s="71"/>
    </row>
    <row r="23620" spans="31:31" ht="15.75" x14ac:dyDescent="0.3">
      <c r="AE23620" s="71"/>
    </row>
    <row r="23621" spans="31:31" ht="15.75" x14ac:dyDescent="0.3">
      <c r="AE23621" s="71"/>
    </row>
    <row r="23622" spans="31:31" ht="15.75" x14ac:dyDescent="0.3">
      <c r="AE23622" s="71"/>
    </row>
    <row r="23623" spans="31:31" ht="15.75" x14ac:dyDescent="0.3">
      <c r="AE23623" s="71"/>
    </row>
    <row r="23624" spans="31:31" ht="15.75" x14ac:dyDescent="0.3">
      <c r="AE23624" s="71"/>
    </row>
    <row r="23625" spans="31:31" ht="15.75" x14ac:dyDescent="0.3">
      <c r="AE23625" s="71"/>
    </row>
    <row r="23626" spans="31:31" ht="15.75" x14ac:dyDescent="0.3">
      <c r="AE23626" s="71"/>
    </row>
    <row r="23627" spans="31:31" ht="15.75" x14ac:dyDescent="0.3">
      <c r="AE23627" s="71"/>
    </row>
    <row r="23628" spans="31:31" ht="15.75" x14ac:dyDescent="0.3">
      <c r="AE23628" s="71"/>
    </row>
    <row r="23629" spans="31:31" ht="15.75" x14ac:dyDescent="0.3">
      <c r="AE23629" s="71"/>
    </row>
    <row r="23630" spans="31:31" ht="15.75" x14ac:dyDescent="0.3">
      <c r="AE23630" s="71"/>
    </row>
    <row r="23631" spans="31:31" ht="15.75" x14ac:dyDescent="0.3">
      <c r="AE23631" s="71"/>
    </row>
    <row r="23632" spans="31:31" ht="15.75" x14ac:dyDescent="0.3">
      <c r="AE23632" s="71"/>
    </row>
    <row r="23633" spans="31:31" ht="15.75" x14ac:dyDescent="0.3">
      <c r="AE23633" s="71"/>
    </row>
    <row r="23634" spans="31:31" ht="15.75" x14ac:dyDescent="0.3">
      <c r="AE23634" s="71"/>
    </row>
    <row r="23635" spans="31:31" ht="15.75" x14ac:dyDescent="0.3">
      <c r="AE23635" s="71"/>
    </row>
    <row r="23636" spans="31:31" ht="15.75" x14ac:dyDescent="0.3">
      <c r="AE23636" s="71"/>
    </row>
    <row r="23637" spans="31:31" ht="15.75" x14ac:dyDescent="0.3">
      <c r="AE23637" s="71"/>
    </row>
    <row r="23638" spans="31:31" ht="15.75" x14ac:dyDescent="0.3">
      <c r="AE23638" s="71"/>
    </row>
    <row r="23639" spans="31:31" ht="15.75" x14ac:dyDescent="0.3">
      <c r="AE23639" s="71"/>
    </row>
    <row r="23640" spans="31:31" ht="15.75" x14ac:dyDescent="0.3">
      <c r="AE23640" s="71"/>
    </row>
    <row r="23641" spans="31:31" ht="15.75" x14ac:dyDescent="0.3">
      <c r="AE23641" s="71"/>
    </row>
    <row r="23642" spans="31:31" ht="15.75" x14ac:dyDescent="0.3">
      <c r="AE23642" s="71"/>
    </row>
    <row r="23643" spans="31:31" ht="15.75" x14ac:dyDescent="0.3">
      <c r="AE23643" s="71"/>
    </row>
    <row r="23644" spans="31:31" ht="15.75" x14ac:dyDescent="0.3">
      <c r="AE23644" s="71"/>
    </row>
    <row r="23645" spans="31:31" ht="15.75" x14ac:dyDescent="0.3">
      <c r="AE23645" s="71"/>
    </row>
    <row r="23646" spans="31:31" ht="15.75" x14ac:dyDescent="0.3">
      <c r="AE23646" s="71"/>
    </row>
    <row r="23647" spans="31:31" ht="15.75" x14ac:dyDescent="0.3">
      <c r="AE23647" s="71"/>
    </row>
    <row r="23648" spans="31:31" ht="15.75" x14ac:dyDescent="0.3">
      <c r="AE23648" s="71"/>
    </row>
    <row r="23649" spans="31:31" ht="15.75" x14ac:dyDescent="0.3">
      <c r="AE23649" s="71"/>
    </row>
    <row r="23650" spans="31:31" ht="15.75" x14ac:dyDescent="0.3">
      <c r="AE23650" s="71"/>
    </row>
    <row r="23651" spans="31:31" ht="15.75" x14ac:dyDescent="0.3">
      <c r="AE23651" s="71"/>
    </row>
    <row r="23652" spans="31:31" ht="15.75" x14ac:dyDescent="0.3">
      <c r="AE23652" s="71"/>
    </row>
    <row r="23653" spans="31:31" ht="15.75" x14ac:dyDescent="0.3">
      <c r="AE23653" s="71"/>
    </row>
    <row r="23654" spans="31:31" ht="15.75" x14ac:dyDescent="0.3">
      <c r="AE23654" s="71"/>
    </row>
    <row r="23655" spans="31:31" ht="15.75" x14ac:dyDescent="0.3">
      <c r="AE23655" s="71"/>
    </row>
    <row r="23656" spans="31:31" ht="15.75" x14ac:dyDescent="0.3">
      <c r="AE23656" s="71"/>
    </row>
    <row r="23657" spans="31:31" ht="15.75" x14ac:dyDescent="0.3">
      <c r="AE23657" s="71"/>
    </row>
    <row r="23658" spans="31:31" ht="15.75" x14ac:dyDescent="0.3">
      <c r="AE23658" s="71"/>
    </row>
    <row r="23659" spans="31:31" ht="15.75" x14ac:dyDescent="0.3">
      <c r="AE23659" s="71"/>
    </row>
    <row r="23660" spans="31:31" ht="15.75" x14ac:dyDescent="0.3">
      <c r="AE23660" s="71"/>
    </row>
    <row r="23661" spans="31:31" ht="15.75" x14ac:dyDescent="0.3">
      <c r="AE23661" s="71"/>
    </row>
    <row r="23662" spans="31:31" ht="15.75" x14ac:dyDescent="0.3">
      <c r="AE23662" s="71"/>
    </row>
    <row r="23663" spans="31:31" ht="15.75" x14ac:dyDescent="0.3">
      <c r="AE23663" s="71"/>
    </row>
    <row r="23664" spans="31:31" ht="15.75" x14ac:dyDescent="0.3">
      <c r="AE23664" s="71"/>
    </row>
    <row r="23665" spans="31:31" ht="15.75" x14ac:dyDescent="0.3">
      <c r="AE23665" s="71"/>
    </row>
    <row r="23666" spans="31:31" ht="15.75" x14ac:dyDescent="0.3">
      <c r="AE23666" s="71"/>
    </row>
    <row r="23667" spans="31:31" ht="15.75" x14ac:dyDescent="0.3">
      <c r="AE23667" s="71"/>
    </row>
    <row r="23668" spans="31:31" ht="15.75" x14ac:dyDescent="0.3">
      <c r="AE23668" s="71"/>
    </row>
    <row r="23669" spans="31:31" ht="15.75" x14ac:dyDescent="0.3">
      <c r="AE23669" s="71"/>
    </row>
    <row r="23670" spans="31:31" ht="15.75" x14ac:dyDescent="0.3">
      <c r="AE23670" s="71"/>
    </row>
    <row r="23671" spans="31:31" ht="15.75" x14ac:dyDescent="0.3">
      <c r="AE23671" s="71"/>
    </row>
    <row r="23672" spans="31:31" ht="15.75" x14ac:dyDescent="0.3">
      <c r="AE23672" s="71"/>
    </row>
    <row r="23673" spans="31:31" ht="15.75" x14ac:dyDescent="0.3">
      <c r="AE23673" s="71"/>
    </row>
    <row r="23674" spans="31:31" ht="15.75" x14ac:dyDescent="0.3">
      <c r="AE23674" s="71"/>
    </row>
    <row r="23675" spans="31:31" ht="15.75" x14ac:dyDescent="0.3">
      <c r="AE23675" s="71"/>
    </row>
    <row r="23676" spans="31:31" ht="15.75" x14ac:dyDescent="0.3">
      <c r="AE23676" s="71"/>
    </row>
    <row r="23677" spans="31:31" ht="15.75" x14ac:dyDescent="0.3">
      <c r="AE23677" s="71"/>
    </row>
    <row r="23678" spans="31:31" ht="15.75" x14ac:dyDescent="0.3">
      <c r="AE23678" s="71"/>
    </row>
    <row r="23679" spans="31:31" ht="15.75" x14ac:dyDescent="0.3">
      <c r="AE23679" s="71"/>
    </row>
    <row r="23680" spans="31:31" ht="15.75" x14ac:dyDescent="0.3">
      <c r="AE23680" s="71"/>
    </row>
    <row r="23681" spans="31:31" ht="15.75" x14ac:dyDescent="0.3">
      <c r="AE23681" s="71"/>
    </row>
    <row r="23682" spans="31:31" ht="15.75" x14ac:dyDescent="0.3">
      <c r="AE23682" s="71"/>
    </row>
    <row r="23683" spans="31:31" ht="15.75" x14ac:dyDescent="0.3">
      <c r="AE23683" s="71"/>
    </row>
    <row r="23684" spans="31:31" ht="15.75" x14ac:dyDescent="0.3">
      <c r="AE23684" s="71"/>
    </row>
    <row r="23685" spans="31:31" ht="15.75" x14ac:dyDescent="0.3">
      <c r="AE23685" s="71"/>
    </row>
    <row r="23686" spans="31:31" ht="15.75" x14ac:dyDescent="0.3">
      <c r="AE23686" s="71"/>
    </row>
    <row r="23687" spans="31:31" ht="15.75" x14ac:dyDescent="0.3">
      <c r="AE23687" s="71"/>
    </row>
    <row r="23688" spans="31:31" ht="15.75" x14ac:dyDescent="0.3">
      <c r="AE23688" s="71"/>
    </row>
    <row r="23689" spans="31:31" ht="15.75" x14ac:dyDescent="0.3">
      <c r="AE23689" s="71"/>
    </row>
    <row r="23690" spans="31:31" ht="15.75" x14ac:dyDescent="0.3">
      <c r="AE23690" s="71"/>
    </row>
    <row r="23691" spans="31:31" ht="15.75" x14ac:dyDescent="0.3">
      <c r="AE23691" s="71"/>
    </row>
    <row r="23692" spans="31:31" ht="15.75" x14ac:dyDescent="0.3">
      <c r="AE23692" s="71"/>
    </row>
    <row r="23693" spans="31:31" ht="15.75" x14ac:dyDescent="0.3">
      <c r="AE23693" s="71"/>
    </row>
    <row r="23694" spans="31:31" ht="15.75" x14ac:dyDescent="0.3">
      <c r="AE23694" s="71"/>
    </row>
    <row r="23695" spans="31:31" ht="15.75" x14ac:dyDescent="0.3">
      <c r="AE23695" s="71"/>
    </row>
    <row r="23696" spans="31:31" ht="15.75" x14ac:dyDescent="0.3">
      <c r="AE23696" s="71"/>
    </row>
    <row r="23697" spans="31:31" ht="15.75" x14ac:dyDescent="0.3">
      <c r="AE23697" s="71"/>
    </row>
    <row r="23698" spans="31:31" ht="15.75" x14ac:dyDescent="0.3">
      <c r="AE23698" s="71"/>
    </row>
    <row r="23699" spans="31:31" ht="15.75" x14ac:dyDescent="0.3">
      <c r="AE23699" s="71"/>
    </row>
    <row r="23700" spans="31:31" ht="15.75" x14ac:dyDescent="0.3">
      <c r="AE23700" s="71"/>
    </row>
    <row r="23701" spans="31:31" ht="15.75" x14ac:dyDescent="0.3">
      <c r="AE23701" s="71"/>
    </row>
    <row r="23702" spans="31:31" ht="15.75" x14ac:dyDescent="0.3">
      <c r="AE23702" s="71"/>
    </row>
    <row r="23703" spans="31:31" ht="15.75" x14ac:dyDescent="0.3">
      <c r="AE23703" s="71"/>
    </row>
    <row r="23704" spans="31:31" ht="15.75" x14ac:dyDescent="0.3">
      <c r="AE23704" s="71"/>
    </row>
    <row r="23705" spans="31:31" ht="15.75" x14ac:dyDescent="0.3">
      <c r="AE23705" s="71"/>
    </row>
    <row r="23706" spans="31:31" ht="15.75" x14ac:dyDescent="0.3">
      <c r="AE23706" s="71"/>
    </row>
    <row r="23707" spans="31:31" ht="15.75" x14ac:dyDescent="0.3">
      <c r="AE23707" s="71"/>
    </row>
    <row r="23708" spans="31:31" ht="15.75" x14ac:dyDescent="0.3">
      <c r="AE23708" s="71"/>
    </row>
    <row r="23709" spans="31:31" ht="15.75" x14ac:dyDescent="0.3">
      <c r="AE23709" s="71"/>
    </row>
    <row r="23710" spans="31:31" ht="15.75" x14ac:dyDescent="0.3">
      <c r="AE23710" s="71"/>
    </row>
    <row r="23711" spans="31:31" ht="15.75" x14ac:dyDescent="0.3">
      <c r="AE23711" s="71"/>
    </row>
    <row r="23712" spans="31:31" ht="15.75" x14ac:dyDescent="0.3">
      <c r="AE23712" s="71"/>
    </row>
    <row r="23713" spans="31:31" ht="15.75" x14ac:dyDescent="0.3">
      <c r="AE23713" s="71"/>
    </row>
    <row r="23714" spans="31:31" ht="15.75" x14ac:dyDescent="0.3">
      <c r="AE23714" s="71"/>
    </row>
    <row r="23715" spans="31:31" ht="15.75" x14ac:dyDescent="0.3">
      <c r="AE23715" s="71"/>
    </row>
    <row r="23716" spans="31:31" ht="15.75" x14ac:dyDescent="0.3">
      <c r="AE23716" s="71"/>
    </row>
    <row r="23717" spans="31:31" ht="15.75" x14ac:dyDescent="0.3">
      <c r="AE23717" s="71"/>
    </row>
    <row r="23718" spans="31:31" ht="15.75" x14ac:dyDescent="0.3">
      <c r="AE23718" s="71"/>
    </row>
    <row r="23719" spans="31:31" ht="15.75" x14ac:dyDescent="0.3">
      <c r="AE23719" s="71"/>
    </row>
    <row r="23720" spans="31:31" ht="15.75" x14ac:dyDescent="0.3">
      <c r="AE23720" s="71"/>
    </row>
    <row r="23721" spans="31:31" ht="15.75" x14ac:dyDescent="0.3">
      <c r="AE23721" s="71"/>
    </row>
    <row r="23722" spans="31:31" ht="15.75" x14ac:dyDescent="0.3">
      <c r="AE23722" s="71"/>
    </row>
    <row r="23723" spans="31:31" ht="15.75" x14ac:dyDescent="0.3">
      <c r="AE23723" s="71"/>
    </row>
    <row r="23724" spans="31:31" ht="15.75" x14ac:dyDescent="0.3">
      <c r="AE23724" s="71"/>
    </row>
    <row r="23725" spans="31:31" ht="15.75" x14ac:dyDescent="0.3">
      <c r="AE23725" s="71"/>
    </row>
    <row r="23726" spans="31:31" ht="15.75" x14ac:dyDescent="0.3">
      <c r="AE23726" s="71"/>
    </row>
    <row r="23727" spans="31:31" ht="15.75" x14ac:dyDescent="0.3">
      <c r="AE23727" s="71"/>
    </row>
    <row r="23728" spans="31:31" ht="15.75" x14ac:dyDescent="0.3">
      <c r="AE23728" s="71"/>
    </row>
    <row r="23729" spans="31:31" ht="15.75" x14ac:dyDescent="0.3">
      <c r="AE23729" s="71"/>
    </row>
    <row r="23730" spans="31:31" ht="15.75" x14ac:dyDescent="0.3">
      <c r="AE23730" s="71"/>
    </row>
    <row r="23731" spans="31:31" ht="15.75" x14ac:dyDescent="0.3">
      <c r="AE23731" s="71"/>
    </row>
    <row r="23732" spans="31:31" ht="15.75" x14ac:dyDescent="0.3">
      <c r="AE23732" s="71"/>
    </row>
    <row r="23733" spans="31:31" ht="15.75" x14ac:dyDescent="0.3">
      <c r="AE23733" s="71"/>
    </row>
    <row r="23734" spans="31:31" ht="15.75" x14ac:dyDescent="0.3">
      <c r="AE23734" s="71"/>
    </row>
    <row r="23735" spans="31:31" ht="15.75" x14ac:dyDescent="0.3">
      <c r="AE23735" s="71"/>
    </row>
    <row r="23736" spans="31:31" ht="15.75" x14ac:dyDescent="0.3">
      <c r="AE23736" s="71"/>
    </row>
    <row r="23737" spans="31:31" ht="15.75" x14ac:dyDescent="0.3">
      <c r="AE23737" s="71"/>
    </row>
    <row r="23738" spans="31:31" ht="15.75" x14ac:dyDescent="0.3">
      <c r="AE23738" s="71"/>
    </row>
    <row r="23739" spans="31:31" ht="15.75" x14ac:dyDescent="0.3">
      <c r="AE23739" s="71"/>
    </row>
    <row r="23740" spans="31:31" ht="15.75" x14ac:dyDescent="0.3">
      <c r="AE23740" s="71"/>
    </row>
    <row r="23741" spans="31:31" ht="15.75" x14ac:dyDescent="0.3">
      <c r="AE23741" s="71"/>
    </row>
    <row r="23742" spans="31:31" ht="15.75" x14ac:dyDescent="0.3">
      <c r="AE23742" s="71"/>
    </row>
    <row r="23743" spans="31:31" ht="15.75" x14ac:dyDescent="0.3">
      <c r="AE23743" s="71"/>
    </row>
    <row r="23744" spans="31:31" ht="15.75" x14ac:dyDescent="0.3">
      <c r="AE23744" s="71"/>
    </row>
    <row r="23745" spans="31:31" ht="15.75" x14ac:dyDescent="0.3">
      <c r="AE23745" s="71"/>
    </row>
    <row r="23746" spans="31:31" ht="15.75" x14ac:dyDescent="0.3">
      <c r="AE23746" s="71"/>
    </row>
    <row r="23747" spans="31:31" ht="15.75" x14ac:dyDescent="0.3">
      <c r="AE23747" s="71"/>
    </row>
    <row r="23748" spans="31:31" ht="15.75" x14ac:dyDescent="0.3">
      <c r="AE23748" s="71"/>
    </row>
    <row r="23749" spans="31:31" ht="15.75" x14ac:dyDescent="0.3">
      <c r="AE23749" s="71"/>
    </row>
    <row r="23750" spans="31:31" ht="15.75" x14ac:dyDescent="0.3">
      <c r="AE23750" s="71"/>
    </row>
    <row r="23751" spans="31:31" ht="15.75" x14ac:dyDescent="0.3">
      <c r="AE23751" s="71"/>
    </row>
    <row r="23752" spans="31:31" ht="15.75" x14ac:dyDescent="0.3">
      <c r="AE23752" s="71"/>
    </row>
    <row r="23753" spans="31:31" ht="15.75" x14ac:dyDescent="0.3">
      <c r="AE23753" s="71"/>
    </row>
    <row r="23754" spans="31:31" ht="15.75" x14ac:dyDescent="0.3">
      <c r="AE23754" s="71"/>
    </row>
    <row r="23755" spans="31:31" ht="15.75" x14ac:dyDescent="0.3">
      <c r="AE23755" s="71"/>
    </row>
    <row r="23756" spans="31:31" ht="15.75" x14ac:dyDescent="0.3">
      <c r="AE23756" s="71"/>
    </row>
    <row r="23757" spans="31:31" ht="15.75" x14ac:dyDescent="0.3">
      <c r="AE23757" s="71"/>
    </row>
    <row r="23758" spans="31:31" ht="15.75" x14ac:dyDescent="0.3">
      <c r="AE23758" s="71"/>
    </row>
    <row r="23759" spans="31:31" ht="15.75" x14ac:dyDescent="0.3">
      <c r="AE23759" s="71"/>
    </row>
    <row r="23760" spans="31:31" ht="15.75" x14ac:dyDescent="0.3">
      <c r="AE23760" s="71"/>
    </row>
    <row r="23761" spans="31:31" ht="15.75" x14ac:dyDescent="0.3">
      <c r="AE23761" s="71"/>
    </row>
    <row r="23762" spans="31:31" ht="15.75" x14ac:dyDescent="0.3">
      <c r="AE23762" s="71"/>
    </row>
    <row r="23763" spans="31:31" ht="15.75" x14ac:dyDescent="0.3">
      <c r="AE23763" s="71"/>
    </row>
    <row r="23764" spans="31:31" ht="15.75" x14ac:dyDescent="0.3">
      <c r="AE23764" s="71"/>
    </row>
    <row r="23765" spans="31:31" ht="15.75" x14ac:dyDescent="0.3">
      <c r="AE23765" s="71"/>
    </row>
    <row r="23766" spans="31:31" ht="15.75" x14ac:dyDescent="0.3">
      <c r="AE23766" s="71"/>
    </row>
    <row r="23767" spans="31:31" ht="15.75" x14ac:dyDescent="0.3">
      <c r="AE23767" s="71"/>
    </row>
    <row r="23768" spans="31:31" ht="15.75" x14ac:dyDescent="0.3">
      <c r="AE23768" s="71"/>
    </row>
    <row r="23769" spans="31:31" ht="15.75" x14ac:dyDescent="0.3">
      <c r="AE23769" s="71"/>
    </row>
    <row r="23770" spans="31:31" ht="15.75" x14ac:dyDescent="0.3">
      <c r="AE23770" s="71"/>
    </row>
    <row r="23771" spans="31:31" ht="15.75" x14ac:dyDescent="0.3">
      <c r="AE23771" s="71"/>
    </row>
    <row r="23772" spans="31:31" ht="15.75" x14ac:dyDescent="0.3">
      <c r="AE23772" s="71"/>
    </row>
    <row r="23773" spans="31:31" ht="15.75" x14ac:dyDescent="0.3">
      <c r="AE23773" s="71"/>
    </row>
    <row r="23774" spans="31:31" ht="15.75" x14ac:dyDescent="0.3">
      <c r="AE23774" s="71"/>
    </row>
    <row r="23775" spans="31:31" ht="15.75" x14ac:dyDescent="0.3">
      <c r="AE23775" s="71"/>
    </row>
    <row r="23776" spans="31:31" ht="15.75" x14ac:dyDescent="0.3">
      <c r="AE23776" s="71"/>
    </row>
    <row r="23777" spans="31:31" ht="15.75" x14ac:dyDescent="0.3">
      <c r="AE23777" s="71"/>
    </row>
    <row r="23778" spans="31:31" ht="15.75" x14ac:dyDescent="0.3">
      <c r="AE23778" s="71"/>
    </row>
    <row r="23779" spans="31:31" ht="15.75" x14ac:dyDescent="0.3">
      <c r="AE23779" s="71"/>
    </row>
    <row r="23780" spans="31:31" ht="15.75" x14ac:dyDescent="0.3">
      <c r="AE23780" s="71"/>
    </row>
    <row r="23781" spans="31:31" ht="15.75" x14ac:dyDescent="0.3">
      <c r="AE23781" s="71"/>
    </row>
    <row r="23782" spans="31:31" ht="15.75" x14ac:dyDescent="0.3">
      <c r="AE23782" s="71"/>
    </row>
    <row r="23783" spans="31:31" ht="15.75" x14ac:dyDescent="0.3">
      <c r="AE23783" s="71"/>
    </row>
    <row r="23784" spans="31:31" ht="15.75" x14ac:dyDescent="0.3">
      <c r="AE23784" s="71"/>
    </row>
    <row r="23785" spans="31:31" ht="15.75" x14ac:dyDescent="0.3">
      <c r="AE23785" s="71"/>
    </row>
    <row r="23786" spans="31:31" ht="15.75" x14ac:dyDescent="0.3">
      <c r="AE23786" s="71"/>
    </row>
    <row r="23787" spans="31:31" ht="15.75" x14ac:dyDescent="0.3">
      <c r="AE23787" s="71"/>
    </row>
    <row r="23788" spans="31:31" ht="15.75" x14ac:dyDescent="0.3">
      <c r="AE23788" s="71"/>
    </row>
    <row r="23789" spans="31:31" ht="15.75" x14ac:dyDescent="0.3">
      <c r="AE23789" s="71"/>
    </row>
    <row r="23790" spans="31:31" ht="15.75" x14ac:dyDescent="0.3">
      <c r="AE23790" s="71"/>
    </row>
    <row r="23791" spans="31:31" ht="15.75" x14ac:dyDescent="0.3">
      <c r="AE23791" s="71"/>
    </row>
    <row r="23792" spans="31:31" ht="15.75" x14ac:dyDescent="0.3">
      <c r="AE23792" s="71"/>
    </row>
    <row r="23793" spans="31:31" ht="15.75" x14ac:dyDescent="0.3">
      <c r="AE23793" s="71"/>
    </row>
    <row r="23794" spans="31:31" ht="15.75" x14ac:dyDescent="0.3">
      <c r="AE23794" s="71"/>
    </row>
    <row r="23795" spans="31:31" ht="15.75" x14ac:dyDescent="0.3">
      <c r="AE23795" s="71"/>
    </row>
    <row r="23796" spans="31:31" ht="15.75" x14ac:dyDescent="0.3">
      <c r="AE23796" s="71"/>
    </row>
    <row r="23797" spans="31:31" ht="15.75" x14ac:dyDescent="0.3">
      <c r="AE23797" s="71"/>
    </row>
    <row r="23798" spans="31:31" ht="15.75" x14ac:dyDescent="0.3">
      <c r="AE23798" s="71"/>
    </row>
    <row r="23799" spans="31:31" ht="15.75" x14ac:dyDescent="0.3">
      <c r="AE23799" s="71"/>
    </row>
    <row r="23800" spans="31:31" ht="15.75" x14ac:dyDescent="0.3">
      <c r="AE23800" s="71"/>
    </row>
    <row r="23801" spans="31:31" ht="15.75" x14ac:dyDescent="0.3">
      <c r="AE23801" s="71"/>
    </row>
    <row r="23802" spans="31:31" ht="15.75" x14ac:dyDescent="0.3">
      <c r="AE23802" s="71"/>
    </row>
    <row r="23803" spans="31:31" ht="15.75" x14ac:dyDescent="0.3">
      <c r="AE23803" s="71"/>
    </row>
    <row r="23804" spans="31:31" ht="15.75" x14ac:dyDescent="0.3">
      <c r="AE23804" s="71"/>
    </row>
    <row r="23805" spans="31:31" ht="15.75" x14ac:dyDescent="0.3">
      <c r="AE23805" s="71"/>
    </row>
    <row r="23806" spans="31:31" ht="15.75" x14ac:dyDescent="0.3">
      <c r="AE23806" s="71"/>
    </row>
    <row r="23807" spans="31:31" ht="15.75" x14ac:dyDescent="0.3">
      <c r="AE23807" s="71"/>
    </row>
    <row r="23808" spans="31:31" ht="15.75" x14ac:dyDescent="0.3">
      <c r="AE23808" s="71"/>
    </row>
    <row r="23809" spans="31:31" ht="15.75" x14ac:dyDescent="0.3">
      <c r="AE23809" s="71"/>
    </row>
    <row r="23810" spans="31:31" ht="15.75" x14ac:dyDescent="0.3">
      <c r="AE23810" s="71"/>
    </row>
    <row r="23811" spans="31:31" ht="15.75" x14ac:dyDescent="0.3">
      <c r="AE23811" s="71"/>
    </row>
    <row r="23812" spans="31:31" ht="15.75" x14ac:dyDescent="0.3">
      <c r="AE23812" s="71"/>
    </row>
    <row r="23813" spans="31:31" ht="15.75" x14ac:dyDescent="0.3">
      <c r="AE23813" s="71"/>
    </row>
    <row r="23814" spans="31:31" ht="15.75" x14ac:dyDescent="0.3">
      <c r="AE23814" s="71"/>
    </row>
    <row r="23815" spans="31:31" ht="15.75" x14ac:dyDescent="0.3">
      <c r="AE23815" s="71"/>
    </row>
    <row r="23816" spans="31:31" ht="15.75" x14ac:dyDescent="0.3">
      <c r="AE23816" s="71"/>
    </row>
    <row r="23817" spans="31:31" ht="15.75" x14ac:dyDescent="0.3">
      <c r="AE23817" s="71"/>
    </row>
    <row r="23818" spans="31:31" ht="15.75" x14ac:dyDescent="0.3">
      <c r="AE23818" s="71"/>
    </row>
    <row r="23819" spans="31:31" ht="15.75" x14ac:dyDescent="0.3">
      <c r="AE23819" s="71"/>
    </row>
    <row r="23820" spans="31:31" ht="15.75" x14ac:dyDescent="0.3">
      <c r="AE23820" s="71"/>
    </row>
    <row r="23821" spans="31:31" ht="15.75" x14ac:dyDescent="0.3">
      <c r="AE23821" s="71"/>
    </row>
    <row r="23822" spans="31:31" ht="15.75" x14ac:dyDescent="0.3">
      <c r="AE23822" s="71"/>
    </row>
    <row r="23823" spans="31:31" ht="15.75" x14ac:dyDescent="0.3">
      <c r="AE23823" s="71"/>
    </row>
    <row r="23824" spans="31:31" ht="15.75" x14ac:dyDescent="0.3">
      <c r="AE23824" s="71"/>
    </row>
    <row r="23825" spans="31:31" ht="15.75" x14ac:dyDescent="0.3">
      <c r="AE23825" s="71"/>
    </row>
    <row r="23826" spans="31:31" ht="15.75" x14ac:dyDescent="0.3">
      <c r="AE23826" s="71"/>
    </row>
    <row r="23827" spans="31:31" ht="15.75" x14ac:dyDescent="0.3">
      <c r="AE23827" s="71"/>
    </row>
    <row r="23828" spans="31:31" ht="15.75" x14ac:dyDescent="0.3">
      <c r="AE23828" s="71"/>
    </row>
    <row r="23829" spans="31:31" ht="15.75" x14ac:dyDescent="0.3">
      <c r="AE23829" s="71"/>
    </row>
    <row r="23830" spans="31:31" ht="15.75" x14ac:dyDescent="0.3">
      <c r="AE23830" s="71"/>
    </row>
    <row r="23831" spans="31:31" ht="15.75" x14ac:dyDescent="0.3">
      <c r="AE23831" s="71"/>
    </row>
    <row r="23832" spans="31:31" ht="15.75" x14ac:dyDescent="0.3">
      <c r="AE23832" s="71"/>
    </row>
    <row r="23833" spans="31:31" ht="15.75" x14ac:dyDescent="0.3">
      <c r="AE23833" s="71"/>
    </row>
    <row r="23834" spans="31:31" ht="15.75" x14ac:dyDescent="0.3">
      <c r="AE23834" s="71"/>
    </row>
    <row r="23835" spans="31:31" ht="15.75" x14ac:dyDescent="0.3">
      <c r="AE23835" s="71"/>
    </row>
    <row r="23836" spans="31:31" ht="15.75" x14ac:dyDescent="0.3">
      <c r="AE23836" s="71"/>
    </row>
    <row r="23837" spans="31:31" ht="15.75" x14ac:dyDescent="0.3">
      <c r="AE23837" s="71"/>
    </row>
    <row r="23838" spans="31:31" ht="15.75" x14ac:dyDescent="0.3">
      <c r="AE23838" s="71"/>
    </row>
    <row r="23839" spans="31:31" ht="15.75" x14ac:dyDescent="0.3">
      <c r="AE23839" s="71"/>
    </row>
    <row r="23840" spans="31:31" ht="15.75" x14ac:dyDescent="0.3">
      <c r="AE23840" s="71"/>
    </row>
    <row r="23841" spans="31:31" ht="15.75" x14ac:dyDescent="0.3">
      <c r="AE23841" s="71"/>
    </row>
    <row r="23842" spans="31:31" ht="15.75" x14ac:dyDescent="0.3">
      <c r="AE23842" s="71"/>
    </row>
    <row r="23843" spans="31:31" ht="15.75" x14ac:dyDescent="0.3">
      <c r="AE23843" s="71"/>
    </row>
    <row r="23844" spans="31:31" ht="15.75" x14ac:dyDescent="0.3">
      <c r="AE23844" s="71"/>
    </row>
    <row r="23845" spans="31:31" ht="15.75" x14ac:dyDescent="0.3">
      <c r="AE23845" s="71"/>
    </row>
    <row r="23846" spans="31:31" ht="15.75" x14ac:dyDescent="0.3">
      <c r="AE23846" s="71"/>
    </row>
    <row r="23847" spans="31:31" ht="15.75" x14ac:dyDescent="0.3">
      <c r="AE23847" s="71"/>
    </row>
    <row r="23848" spans="31:31" ht="15.75" x14ac:dyDescent="0.3">
      <c r="AE23848" s="71"/>
    </row>
    <row r="23849" spans="31:31" ht="15.75" x14ac:dyDescent="0.3">
      <c r="AE23849" s="71"/>
    </row>
    <row r="23850" spans="31:31" ht="15.75" x14ac:dyDescent="0.3">
      <c r="AE23850" s="71"/>
    </row>
    <row r="23851" spans="31:31" ht="15.75" x14ac:dyDescent="0.3">
      <c r="AE23851" s="71"/>
    </row>
    <row r="23852" spans="31:31" ht="15.75" x14ac:dyDescent="0.3">
      <c r="AE23852" s="71"/>
    </row>
    <row r="23853" spans="31:31" ht="15.75" x14ac:dyDescent="0.3">
      <c r="AE23853" s="71"/>
    </row>
    <row r="23854" spans="31:31" ht="15.75" x14ac:dyDescent="0.3">
      <c r="AE23854" s="71"/>
    </row>
    <row r="23855" spans="31:31" ht="15.75" x14ac:dyDescent="0.3">
      <c r="AE23855" s="71"/>
    </row>
    <row r="23856" spans="31:31" ht="15.75" x14ac:dyDescent="0.3">
      <c r="AE23856" s="71"/>
    </row>
    <row r="23857" spans="31:31" ht="15.75" x14ac:dyDescent="0.3">
      <c r="AE23857" s="71"/>
    </row>
    <row r="23858" spans="31:31" ht="15.75" x14ac:dyDescent="0.3">
      <c r="AE23858" s="71"/>
    </row>
    <row r="23859" spans="31:31" ht="15.75" x14ac:dyDescent="0.3">
      <c r="AE23859" s="71"/>
    </row>
    <row r="23860" spans="31:31" ht="15.75" x14ac:dyDescent="0.3">
      <c r="AE23860" s="71"/>
    </row>
    <row r="23861" spans="31:31" ht="15.75" x14ac:dyDescent="0.3">
      <c r="AE23861" s="71"/>
    </row>
    <row r="23862" spans="31:31" ht="15.75" x14ac:dyDescent="0.3">
      <c r="AE23862" s="71"/>
    </row>
    <row r="23863" spans="31:31" ht="15.75" x14ac:dyDescent="0.3">
      <c r="AE23863" s="71"/>
    </row>
    <row r="23864" spans="31:31" ht="15.75" x14ac:dyDescent="0.3">
      <c r="AE23864" s="71"/>
    </row>
    <row r="23865" spans="31:31" ht="15.75" x14ac:dyDescent="0.3">
      <c r="AE23865" s="71"/>
    </row>
    <row r="23866" spans="31:31" ht="15.75" x14ac:dyDescent="0.3">
      <c r="AE23866" s="71"/>
    </row>
    <row r="23867" spans="31:31" ht="15.75" x14ac:dyDescent="0.3">
      <c r="AE23867" s="71"/>
    </row>
    <row r="23868" spans="31:31" ht="15.75" x14ac:dyDescent="0.3">
      <c r="AE23868" s="71"/>
    </row>
    <row r="23869" spans="31:31" ht="15.75" x14ac:dyDescent="0.3">
      <c r="AE23869" s="71"/>
    </row>
    <row r="23870" spans="31:31" ht="15.75" x14ac:dyDescent="0.3">
      <c r="AE23870" s="71"/>
    </row>
    <row r="23871" spans="31:31" ht="15.75" x14ac:dyDescent="0.3">
      <c r="AE23871" s="71"/>
    </row>
    <row r="23872" spans="31:31" ht="15.75" x14ac:dyDescent="0.3">
      <c r="AE23872" s="71"/>
    </row>
    <row r="23873" spans="31:31" ht="15.75" x14ac:dyDescent="0.3">
      <c r="AE23873" s="71"/>
    </row>
    <row r="23874" spans="31:31" ht="15.75" x14ac:dyDescent="0.3">
      <c r="AE23874" s="71"/>
    </row>
    <row r="23875" spans="31:31" ht="15.75" x14ac:dyDescent="0.3">
      <c r="AE23875" s="71"/>
    </row>
    <row r="23876" spans="31:31" ht="15.75" x14ac:dyDescent="0.3">
      <c r="AE23876" s="71"/>
    </row>
    <row r="23877" spans="31:31" ht="15.75" x14ac:dyDescent="0.3">
      <c r="AE23877" s="71"/>
    </row>
    <row r="23878" spans="31:31" ht="15.75" x14ac:dyDescent="0.3">
      <c r="AE23878" s="71"/>
    </row>
    <row r="23879" spans="31:31" ht="15.75" x14ac:dyDescent="0.3">
      <c r="AE23879" s="71"/>
    </row>
    <row r="23880" spans="31:31" ht="15.75" x14ac:dyDescent="0.3">
      <c r="AE23880" s="71"/>
    </row>
    <row r="23881" spans="31:31" ht="15.75" x14ac:dyDescent="0.3">
      <c r="AE23881" s="71"/>
    </row>
    <row r="23882" spans="31:31" ht="15.75" x14ac:dyDescent="0.3">
      <c r="AE23882" s="71"/>
    </row>
    <row r="23883" spans="31:31" ht="15.75" x14ac:dyDescent="0.3">
      <c r="AE23883" s="71"/>
    </row>
    <row r="23884" spans="31:31" ht="15.75" x14ac:dyDescent="0.3">
      <c r="AE23884" s="71"/>
    </row>
    <row r="23885" spans="31:31" ht="15.75" x14ac:dyDescent="0.3">
      <c r="AE23885" s="71"/>
    </row>
    <row r="23886" spans="31:31" ht="15.75" x14ac:dyDescent="0.3">
      <c r="AE23886" s="71"/>
    </row>
    <row r="23887" spans="31:31" ht="15.75" x14ac:dyDescent="0.3">
      <c r="AE23887" s="71"/>
    </row>
    <row r="23888" spans="31:31" ht="15.75" x14ac:dyDescent="0.3">
      <c r="AE23888" s="71"/>
    </row>
    <row r="23889" spans="31:31" ht="15.75" x14ac:dyDescent="0.3">
      <c r="AE23889" s="71"/>
    </row>
    <row r="23890" spans="31:31" ht="15.75" x14ac:dyDescent="0.3">
      <c r="AE23890" s="71"/>
    </row>
    <row r="23891" spans="31:31" ht="15.75" x14ac:dyDescent="0.3">
      <c r="AE23891" s="71"/>
    </row>
    <row r="23892" spans="31:31" ht="15.75" x14ac:dyDescent="0.3">
      <c r="AE23892" s="71"/>
    </row>
    <row r="23893" spans="31:31" ht="15.75" x14ac:dyDescent="0.3">
      <c r="AE23893" s="71"/>
    </row>
    <row r="23894" spans="31:31" ht="15.75" x14ac:dyDescent="0.3">
      <c r="AE23894" s="71"/>
    </row>
    <row r="23895" spans="31:31" ht="15.75" x14ac:dyDescent="0.3">
      <c r="AE23895" s="71"/>
    </row>
    <row r="23896" spans="31:31" ht="15.75" x14ac:dyDescent="0.3">
      <c r="AE23896" s="71"/>
    </row>
    <row r="23897" spans="31:31" ht="15.75" x14ac:dyDescent="0.3">
      <c r="AE23897" s="71"/>
    </row>
    <row r="23898" spans="31:31" ht="15.75" x14ac:dyDescent="0.3">
      <c r="AE23898" s="71"/>
    </row>
    <row r="23899" spans="31:31" ht="15.75" x14ac:dyDescent="0.3">
      <c r="AE23899" s="71"/>
    </row>
    <row r="23900" spans="31:31" ht="15.75" x14ac:dyDescent="0.3">
      <c r="AE23900" s="71"/>
    </row>
    <row r="23901" spans="31:31" ht="15.75" x14ac:dyDescent="0.3">
      <c r="AE23901" s="71"/>
    </row>
    <row r="23902" spans="31:31" ht="15.75" x14ac:dyDescent="0.3">
      <c r="AE23902" s="71"/>
    </row>
    <row r="23903" spans="31:31" ht="15.75" x14ac:dyDescent="0.3">
      <c r="AE23903" s="71"/>
    </row>
    <row r="23904" spans="31:31" ht="15.75" x14ac:dyDescent="0.3">
      <c r="AE23904" s="71"/>
    </row>
    <row r="23905" spans="31:31" ht="15.75" x14ac:dyDescent="0.3">
      <c r="AE23905" s="71"/>
    </row>
    <row r="23906" spans="31:31" ht="15.75" x14ac:dyDescent="0.3">
      <c r="AE23906" s="71"/>
    </row>
    <row r="23907" spans="31:31" ht="15.75" x14ac:dyDescent="0.3">
      <c r="AE23907" s="71"/>
    </row>
    <row r="23908" spans="31:31" ht="15.75" x14ac:dyDescent="0.3">
      <c r="AE23908" s="71"/>
    </row>
    <row r="23909" spans="31:31" ht="15.75" x14ac:dyDescent="0.3">
      <c r="AE23909" s="71"/>
    </row>
    <row r="23910" spans="31:31" ht="15.75" x14ac:dyDescent="0.3">
      <c r="AE23910" s="71"/>
    </row>
    <row r="23911" spans="31:31" ht="15.75" x14ac:dyDescent="0.3">
      <c r="AE23911" s="71"/>
    </row>
    <row r="23912" spans="31:31" ht="15.75" x14ac:dyDescent="0.3">
      <c r="AE23912" s="71"/>
    </row>
    <row r="23913" spans="31:31" ht="15.75" x14ac:dyDescent="0.3">
      <c r="AE23913" s="71"/>
    </row>
    <row r="23914" spans="31:31" ht="15.75" x14ac:dyDescent="0.3">
      <c r="AE23914" s="71"/>
    </row>
    <row r="23915" spans="31:31" ht="15.75" x14ac:dyDescent="0.3">
      <c r="AE23915" s="71"/>
    </row>
    <row r="23916" spans="31:31" ht="15.75" x14ac:dyDescent="0.3">
      <c r="AE23916" s="71"/>
    </row>
    <row r="23917" spans="31:31" ht="15.75" x14ac:dyDescent="0.3">
      <c r="AE23917" s="71"/>
    </row>
    <row r="23918" spans="31:31" ht="15.75" x14ac:dyDescent="0.3">
      <c r="AE23918" s="71"/>
    </row>
    <row r="23919" spans="31:31" ht="15.75" x14ac:dyDescent="0.3">
      <c r="AE23919" s="71"/>
    </row>
    <row r="23920" spans="31:31" ht="15.75" x14ac:dyDescent="0.3">
      <c r="AE23920" s="71"/>
    </row>
    <row r="23921" spans="31:31" ht="15.75" x14ac:dyDescent="0.3">
      <c r="AE23921" s="71"/>
    </row>
    <row r="23922" spans="31:31" ht="15.75" x14ac:dyDescent="0.3">
      <c r="AE23922" s="71"/>
    </row>
    <row r="23923" spans="31:31" ht="15.75" x14ac:dyDescent="0.3">
      <c r="AE23923" s="71"/>
    </row>
    <row r="23924" spans="31:31" ht="15.75" x14ac:dyDescent="0.3">
      <c r="AE23924" s="71"/>
    </row>
    <row r="23925" spans="31:31" ht="15.75" x14ac:dyDescent="0.3">
      <c r="AE23925" s="71"/>
    </row>
    <row r="23926" spans="31:31" ht="15.75" x14ac:dyDescent="0.3">
      <c r="AE23926" s="71"/>
    </row>
    <row r="23927" spans="31:31" ht="15.75" x14ac:dyDescent="0.3">
      <c r="AE23927" s="71"/>
    </row>
    <row r="23928" spans="31:31" ht="15.75" x14ac:dyDescent="0.3">
      <c r="AE23928" s="71"/>
    </row>
    <row r="23929" spans="31:31" ht="15.75" x14ac:dyDescent="0.3">
      <c r="AE23929" s="71"/>
    </row>
    <row r="23930" spans="31:31" ht="15.75" x14ac:dyDescent="0.3">
      <c r="AE23930" s="71"/>
    </row>
    <row r="23931" spans="31:31" ht="15.75" x14ac:dyDescent="0.3">
      <c r="AE23931" s="71"/>
    </row>
    <row r="23932" spans="31:31" ht="15.75" x14ac:dyDescent="0.3">
      <c r="AE23932" s="71"/>
    </row>
    <row r="23933" spans="31:31" ht="15.75" x14ac:dyDescent="0.3">
      <c r="AE23933" s="71"/>
    </row>
    <row r="23934" spans="31:31" ht="15.75" x14ac:dyDescent="0.3">
      <c r="AE23934" s="71"/>
    </row>
    <row r="23935" spans="31:31" ht="15.75" x14ac:dyDescent="0.3">
      <c r="AE23935" s="71"/>
    </row>
    <row r="23936" spans="31:31" ht="15.75" x14ac:dyDescent="0.3">
      <c r="AE23936" s="71"/>
    </row>
    <row r="23937" spans="31:31" ht="15.75" x14ac:dyDescent="0.3">
      <c r="AE23937" s="71"/>
    </row>
    <row r="23938" spans="31:31" ht="15.75" x14ac:dyDescent="0.3">
      <c r="AE23938" s="71"/>
    </row>
    <row r="23939" spans="31:31" ht="15.75" x14ac:dyDescent="0.3">
      <c r="AE23939" s="71"/>
    </row>
    <row r="23940" spans="31:31" ht="15.75" x14ac:dyDescent="0.3">
      <c r="AE23940" s="71"/>
    </row>
    <row r="23941" spans="31:31" ht="15.75" x14ac:dyDescent="0.3">
      <c r="AE23941" s="71"/>
    </row>
    <row r="23942" spans="31:31" ht="15.75" x14ac:dyDescent="0.3">
      <c r="AE23942" s="71"/>
    </row>
    <row r="23943" spans="31:31" ht="15.75" x14ac:dyDescent="0.3">
      <c r="AE23943" s="71"/>
    </row>
    <row r="23944" spans="31:31" ht="15.75" x14ac:dyDescent="0.3">
      <c r="AE23944" s="71"/>
    </row>
    <row r="23945" spans="31:31" ht="15.75" x14ac:dyDescent="0.3">
      <c r="AE23945" s="71"/>
    </row>
    <row r="23946" spans="31:31" ht="15.75" x14ac:dyDescent="0.3">
      <c r="AE23946" s="71"/>
    </row>
    <row r="23947" spans="31:31" ht="15.75" x14ac:dyDescent="0.3">
      <c r="AE23947" s="71"/>
    </row>
    <row r="23948" spans="31:31" ht="15.75" x14ac:dyDescent="0.3">
      <c r="AE23948" s="71"/>
    </row>
    <row r="23949" spans="31:31" ht="15.75" x14ac:dyDescent="0.3">
      <c r="AE23949" s="71"/>
    </row>
    <row r="23950" spans="31:31" ht="15.75" x14ac:dyDescent="0.3">
      <c r="AE23950" s="71"/>
    </row>
    <row r="23951" spans="31:31" ht="15.75" x14ac:dyDescent="0.3">
      <c r="AE23951" s="71"/>
    </row>
    <row r="23952" spans="31:31" ht="15.75" x14ac:dyDescent="0.3">
      <c r="AE23952" s="71"/>
    </row>
    <row r="23953" spans="31:31" ht="15.75" x14ac:dyDescent="0.3">
      <c r="AE23953" s="71"/>
    </row>
    <row r="23954" spans="31:31" ht="15.75" x14ac:dyDescent="0.3">
      <c r="AE23954" s="71"/>
    </row>
    <row r="23955" spans="31:31" ht="15.75" x14ac:dyDescent="0.3">
      <c r="AE23955" s="71"/>
    </row>
    <row r="23956" spans="31:31" ht="15.75" x14ac:dyDescent="0.3">
      <c r="AE23956" s="71"/>
    </row>
    <row r="23957" spans="31:31" ht="15.75" x14ac:dyDescent="0.3">
      <c r="AE23957" s="71"/>
    </row>
    <row r="23958" spans="31:31" ht="15.75" x14ac:dyDescent="0.3">
      <c r="AE23958" s="71"/>
    </row>
    <row r="23959" spans="31:31" ht="15.75" x14ac:dyDescent="0.3">
      <c r="AE23959" s="71"/>
    </row>
    <row r="23960" spans="31:31" ht="15.75" x14ac:dyDescent="0.3">
      <c r="AE23960" s="71"/>
    </row>
    <row r="23961" spans="31:31" ht="15.75" x14ac:dyDescent="0.3">
      <c r="AE23961" s="71"/>
    </row>
    <row r="23962" spans="31:31" ht="15.75" x14ac:dyDescent="0.3">
      <c r="AE23962" s="71"/>
    </row>
    <row r="23963" spans="31:31" ht="15.75" x14ac:dyDescent="0.3">
      <c r="AE23963" s="71"/>
    </row>
    <row r="23964" spans="31:31" ht="15.75" x14ac:dyDescent="0.3">
      <c r="AE23964" s="71"/>
    </row>
    <row r="23965" spans="31:31" ht="15.75" x14ac:dyDescent="0.3">
      <c r="AE23965" s="71"/>
    </row>
    <row r="23966" spans="31:31" ht="15.75" x14ac:dyDescent="0.3">
      <c r="AE23966" s="71"/>
    </row>
    <row r="23967" spans="31:31" ht="15.75" x14ac:dyDescent="0.3">
      <c r="AE23967" s="71"/>
    </row>
    <row r="23968" spans="31:31" ht="15.75" x14ac:dyDescent="0.3">
      <c r="AE23968" s="71"/>
    </row>
    <row r="23969" spans="31:31" ht="15.75" x14ac:dyDescent="0.3">
      <c r="AE23969" s="71"/>
    </row>
    <row r="23970" spans="31:31" ht="15.75" x14ac:dyDescent="0.3">
      <c r="AE23970" s="71"/>
    </row>
    <row r="23971" spans="31:31" ht="15.75" x14ac:dyDescent="0.3">
      <c r="AE23971" s="71"/>
    </row>
    <row r="23972" spans="31:31" ht="15.75" x14ac:dyDescent="0.3">
      <c r="AE23972" s="71"/>
    </row>
    <row r="23973" spans="31:31" ht="15.75" x14ac:dyDescent="0.3">
      <c r="AE23973" s="71"/>
    </row>
    <row r="23974" spans="31:31" ht="15.75" x14ac:dyDescent="0.3">
      <c r="AE23974" s="71"/>
    </row>
    <row r="23975" spans="31:31" ht="15.75" x14ac:dyDescent="0.3">
      <c r="AE23975" s="71"/>
    </row>
    <row r="23976" spans="31:31" ht="15.75" x14ac:dyDescent="0.3">
      <c r="AE23976" s="71"/>
    </row>
    <row r="23977" spans="31:31" ht="15.75" x14ac:dyDescent="0.3">
      <c r="AE23977" s="71"/>
    </row>
    <row r="23978" spans="31:31" ht="15.75" x14ac:dyDescent="0.3">
      <c r="AE23978" s="71"/>
    </row>
    <row r="23979" spans="31:31" ht="15.75" x14ac:dyDescent="0.3">
      <c r="AE23979" s="71"/>
    </row>
    <row r="23980" spans="31:31" ht="15.75" x14ac:dyDescent="0.3">
      <c r="AE23980" s="71"/>
    </row>
    <row r="23981" spans="31:31" ht="15.75" x14ac:dyDescent="0.3">
      <c r="AE23981" s="71"/>
    </row>
    <row r="23982" spans="31:31" ht="15.75" x14ac:dyDescent="0.3">
      <c r="AE23982" s="71"/>
    </row>
    <row r="23983" spans="31:31" ht="15.75" x14ac:dyDescent="0.3">
      <c r="AE23983" s="71"/>
    </row>
    <row r="23984" spans="31:31" ht="15.75" x14ac:dyDescent="0.3">
      <c r="AE23984" s="71"/>
    </row>
    <row r="23985" spans="31:31" ht="15.75" x14ac:dyDescent="0.3">
      <c r="AE23985" s="71"/>
    </row>
    <row r="23986" spans="31:31" ht="15.75" x14ac:dyDescent="0.3">
      <c r="AE23986" s="71"/>
    </row>
    <row r="23987" spans="31:31" ht="15.75" x14ac:dyDescent="0.3">
      <c r="AE23987" s="71"/>
    </row>
    <row r="23988" spans="31:31" ht="15.75" x14ac:dyDescent="0.3">
      <c r="AE23988" s="71"/>
    </row>
    <row r="23989" spans="31:31" ht="15.75" x14ac:dyDescent="0.3">
      <c r="AE23989" s="71"/>
    </row>
    <row r="23990" spans="31:31" ht="15.75" x14ac:dyDescent="0.3">
      <c r="AE23990" s="71"/>
    </row>
    <row r="23991" spans="31:31" ht="15.75" x14ac:dyDescent="0.3">
      <c r="AE23991" s="71"/>
    </row>
    <row r="23992" spans="31:31" ht="15.75" x14ac:dyDescent="0.3">
      <c r="AE23992" s="71"/>
    </row>
    <row r="23993" spans="31:31" ht="15.75" x14ac:dyDescent="0.3">
      <c r="AE23993" s="71"/>
    </row>
    <row r="23994" spans="31:31" ht="15.75" x14ac:dyDescent="0.3">
      <c r="AE23994" s="71"/>
    </row>
    <row r="23995" spans="31:31" ht="15.75" x14ac:dyDescent="0.3">
      <c r="AE23995" s="71"/>
    </row>
    <row r="23996" spans="31:31" ht="15.75" x14ac:dyDescent="0.3">
      <c r="AE23996" s="71"/>
    </row>
    <row r="23997" spans="31:31" ht="15.75" x14ac:dyDescent="0.3">
      <c r="AE23997" s="71"/>
    </row>
    <row r="23998" spans="31:31" ht="15.75" x14ac:dyDescent="0.3">
      <c r="AE23998" s="71"/>
    </row>
    <row r="23999" spans="31:31" ht="15.75" x14ac:dyDescent="0.3">
      <c r="AE23999" s="71"/>
    </row>
    <row r="24000" spans="31:31" ht="15.75" x14ac:dyDescent="0.3">
      <c r="AE24000" s="71"/>
    </row>
    <row r="24001" spans="31:31" ht="15.75" x14ac:dyDescent="0.3">
      <c r="AE24001" s="71"/>
    </row>
    <row r="24002" spans="31:31" ht="15.75" x14ac:dyDescent="0.3">
      <c r="AE24002" s="71"/>
    </row>
    <row r="24003" spans="31:31" ht="15.75" x14ac:dyDescent="0.3">
      <c r="AE24003" s="71"/>
    </row>
    <row r="24004" spans="31:31" ht="15.75" x14ac:dyDescent="0.3">
      <c r="AE24004" s="71"/>
    </row>
    <row r="24005" spans="31:31" ht="15.75" x14ac:dyDescent="0.3">
      <c r="AE24005" s="71"/>
    </row>
    <row r="24006" spans="31:31" ht="15.75" x14ac:dyDescent="0.3">
      <c r="AE24006" s="71"/>
    </row>
    <row r="24007" spans="31:31" ht="15.75" x14ac:dyDescent="0.3">
      <c r="AE24007" s="71"/>
    </row>
    <row r="24008" spans="31:31" ht="15.75" x14ac:dyDescent="0.3">
      <c r="AE24008" s="71"/>
    </row>
    <row r="24009" spans="31:31" ht="15.75" x14ac:dyDescent="0.3">
      <c r="AE24009" s="71"/>
    </row>
    <row r="24010" spans="31:31" ht="15.75" x14ac:dyDescent="0.3">
      <c r="AE24010" s="71"/>
    </row>
    <row r="24011" spans="31:31" ht="15.75" x14ac:dyDescent="0.3">
      <c r="AE24011" s="71"/>
    </row>
    <row r="24012" spans="31:31" ht="15.75" x14ac:dyDescent="0.3">
      <c r="AE24012" s="71"/>
    </row>
    <row r="24013" spans="31:31" ht="15.75" x14ac:dyDescent="0.3">
      <c r="AE24013" s="71"/>
    </row>
    <row r="24014" spans="31:31" ht="15.75" x14ac:dyDescent="0.3">
      <c r="AE24014" s="71"/>
    </row>
    <row r="24015" spans="31:31" ht="15.75" x14ac:dyDescent="0.3">
      <c r="AE24015" s="71"/>
    </row>
    <row r="24016" spans="31:31" ht="15.75" x14ac:dyDescent="0.3">
      <c r="AE24016" s="71"/>
    </row>
    <row r="24017" spans="31:31" ht="15.75" x14ac:dyDescent="0.3">
      <c r="AE24017" s="71"/>
    </row>
    <row r="24018" spans="31:31" ht="15.75" x14ac:dyDescent="0.3">
      <c r="AE24018" s="71"/>
    </row>
    <row r="24019" spans="31:31" ht="15.75" x14ac:dyDescent="0.3">
      <c r="AE24019" s="71"/>
    </row>
    <row r="24020" spans="31:31" ht="15.75" x14ac:dyDescent="0.3">
      <c r="AE24020" s="71"/>
    </row>
    <row r="24021" spans="31:31" ht="15.75" x14ac:dyDescent="0.3">
      <c r="AE24021" s="71"/>
    </row>
    <row r="24022" spans="31:31" ht="15.75" x14ac:dyDescent="0.3">
      <c r="AE24022" s="71"/>
    </row>
    <row r="24023" spans="31:31" ht="15.75" x14ac:dyDescent="0.3">
      <c r="AE24023" s="71"/>
    </row>
    <row r="24024" spans="31:31" ht="15.75" x14ac:dyDescent="0.3">
      <c r="AE24024" s="71"/>
    </row>
    <row r="24025" spans="31:31" ht="15.75" x14ac:dyDescent="0.3">
      <c r="AE24025" s="71"/>
    </row>
    <row r="24026" spans="31:31" ht="15.75" x14ac:dyDescent="0.3">
      <c r="AE24026" s="71"/>
    </row>
    <row r="24027" spans="31:31" ht="15.75" x14ac:dyDescent="0.3">
      <c r="AE24027" s="71"/>
    </row>
    <row r="24028" spans="31:31" ht="15.75" x14ac:dyDescent="0.3">
      <c r="AE24028" s="71"/>
    </row>
    <row r="24029" spans="31:31" ht="15.75" x14ac:dyDescent="0.3">
      <c r="AE24029" s="71"/>
    </row>
    <row r="24030" spans="31:31" ht="15.75" x14ac:dyDescent="0.3">
      <c r="AE24030" s="71"/>
    </row>
    <row r="24031" spans="31:31" ht="15.75" x14ac:dyDescent="0.3">
      <c r="AE24031" s="71"/>
    </row>
    <row r="24032" spans="31:31" ht="15.75" x14ac:dyDescent="0.3">
      <c r="AE24032" s="71"/>
    </row>
    <row r="24033" spans="31:31" ht="15.75" x14ac:dyDescent="0.3">
      <c r="AE24033" s="71"/>
    </row>
    <row r="24034" spans="31:31" ht="15.75" x14ac:dyDescent="0.3">
      <c r="AE24034" s="71"/>
    </row>
    <row r="24035" spans="31:31" ht="15.75" x14ac:dyDescent="0.3">
      <c r="AE24035" s="71"/>
    </row>
    <row r="24036" spans="31:31" ht="15.75" x14ac:dyDescent="0.3">
      <c r="AE24036" s="71"/>
    </row>
    <row r="24037" spans="31:31" ht="15.75" x14ac:dyDescent="0.3">
      <c r="AE24037" s="71"/>
    </row>
    <row r="24038" spans="31:31" ht="15.75" x14ac:dyDescent="0.3">
      <c r="AE24038" s="71"/>
    </row>
    <row r="24039" spans="31:31" ht="15.75" x14ac:dyDescent="0.3">
      <c r="AE24039" s="71"/>
    </row>
    <row r="24040" spans="31:31" ht="15.75" x14ac:dyDescent="0.3">
      <c r="AE24040" s="71"/>
    </row>
    <row r="24041" spans="31:31" ht="15.75" x14ac:dyDescent="0.3">
      <c r="AE24041" s="71"/>
    </row>
    <row r="24042" spans="31:31" ht="15.75" x14ac:dyDescent="0.3">
      <c r="AE24042" s="71"/>
    </row>
    <row r="24043" spans="31:31" ht="15.75" x14ac:dyDescent="0.3">
      <c r="AE24043" s="71"/>
    </row>
    <row r="24044" spans="31:31" ht="15.75" x14ac:dyDescent="0.3">
      <c r="AE24044" s="71"/>
    </row>
    <row r="24045" spans="31:31" ht="15.75" x14ac:dyDescent="0.3">
      <c r="AE24045" s="71"/>
    </row>
    <row r="24046" spans="31:31" ht="15.75" x14ac:dyDescent="0.3">
      <c r="AE24046" s="71"/>
    </row>
    <row r="24047" spans="31:31" ht="15.75" x14ac:dyDescent="0.3">
      <c r="AE24047" s="71"/>
    </row>
    <row r="24048" spans="31:31" ht="15.75" x14ac:dyDescent="0.3">
      <c r="AE24048" s="71"/>
    </row>
    <row r="24049" spans="31:31" ht="15.75" x14ac:dyDescent="0.3">
      <c r="AE24049" s="71"/>
    </row>
    <row r="24050" spans="31:31" ht="15.75" x14ac:dyDescent="0.3">
      <c r="AE24050" s="71"/>
    </row>
    <row r="24051" spans="31:31" ht="15.75" x14ac:dyDescent="0.3">
      <c r="AE24051" s="71"/>
    </row>
    <row r="24052" spans="31:31" ht="15.75" x14ac:dyDescent="0.3">
      <c r="AE24052" s="71"/>
    </row>
    <row r="24053" spans="31:31" ht="15.75" x14ac:dyDescent="0.3">
      <c r="AE24053" s="71"/>
    </row>
    <row r="24054" spans="31:31" ht="15.75" x14ac:dyDescent="0.3">
      <c r="AE24054" s="71"/>
    </row>
    <row r="24055" spans="31:31" ht="15.75" x14ac:dyDescent="0.3">
      <c r="AE24055" s="71"/>
    </row>
    <row r="24056" spans="31:31" ht="15.75" x14ac:dyDescent="0.3">
      <c r="AE24056" s="71"/>
    </row>
    <row r="24057" spans="31:31" ht="15.75" x14ac:dyDescent="0.3">
      <c r="AE24057" s="71"/>
    </row>
    <row r="24058" spans="31:31" ht="15.75" x14ac:dyDescent="0.3">
      <c r="AE24058" s="71"/>
    </row>
    <row r="24059" spans="31:31" ht="15.75" x14ac:dyDescent="0.3">
      <c r="AE24059" s="71"/>
    </row>
    <row r="24060" spans="31:31" ht="15.75" x14ac:dyDescent="0.3">
      <c r="AE24060" s="71"/>
    </row>
    <row r="24061" spans="31:31" ht="15.75" x14ac:dyDescent="0.3">
      <c r="AE24061" s="71"/>
    </row>
    <row r="24062" spans="31:31" ht="15.75" x14ac:dyDescent="0.3">
      <c r="AE24062" s="71"/>
    </row>
    <row r="24063" spans="31:31" ht="15.75" x14ac:dyDescent="0.3">
      <c r="AE24063" s="71"/>
    </row>
    <row r="24064" spans="31:31" ht="15.75" x14ac:dyDescent="0.3">
      <c r="AE24064" s="71"/>
    </row>
    <row r="24065" spans="31:31" ht="15.75" x14ac:dyDescent="0.3">
      <c r="AE24065" s="71"/>
    </row>
    <row r="24066" spans="31:31" ht="15.75" x14ac:dyDescent="0.3">
      <c r="AE24066" s="71"/>
    </row>
    <row r="24067" spans="31:31" ht="15.75" x14ac:dyDescent="0.3">
      <c r="AE24067" s="71"/>
    </row>
    <row r="24068" spans="31:31" ht="15.75" x14ac:dyDescent="0.3">
      <c r="AE24068" s="71"/>
    </row>
    <row r="24069" spans="31:31" ht="15.75" x14ac:dyDescent="0.3">
      <c r="AE24069" s="71"/>
    </row>
    <row r="24070" spans="31:31" ht="15.75" x14ac:dyDescent="0.3">
      <c r="AE24070" s="71"/>
    </row>
    <row r="24071" spans="31:31" ht="15.75" x14ac:dyDescent="0.3">
      <c r="AE24071" s="71"/>
    </row>
    <row r="24072" spans="31:31" ht="15.75" x14ac:dyDescent="0.3">
      <c r="AE24072" s="71"/>
    </row>
    <row r="24073" spans="31:31" ht="15.75" x14ac:dyDescent="0.3">
      <c r="AE24073" s="71"/>
    </row>
    <row r="24074" spans="31:31" ht="15.75" x14ac:dyDescent="0.3">
      <c r="AE24074" s="71"/>
    </row>
    <row r="24075" spans="31:31" ht="15.75" x14ac:dyDescent="0.3">
      <c r="AE24075" s="71"/>
    </row>
    <row r="24076" spans="31:31" ht="15.75" x14ac:dyDescent="0.3">
      <c r="AE24076" s="71"/>
    </row>
    <row r="24077" spans="31:31" ht="15.75" x14ac:dyDescent="0.3">
      <c r="AE24077" s="71"/>
    </row>
    <row r="24078" spans="31:31" ht="15.75" x14ac:dyDescent="0.3">
      <c r="AE24078" s="71"/>
    </row>
    <row r="24079" spans="31:31" ht="15.75" x14ac:dyDescent="0.3">
      <c r="AE24079" s="71"/>
    </row>
    <row r="24080" spans="31:31" ht="15.75" x14ac:dyDescent="0.3">
      <c r="AE24080" s="71"/>
    </row>
    <row r="24081" spans="31:31" ht="15.75" x14ac:dyDescent="0.3">
      <c r="AE24081" s="71"/>
    </row>
    <row r="24082" spans="31:31" ht="15.75" x14ac:dyDescent="0.3">
      <c r="AE24082" s="71"/>
    </row>
    <row r="24083" spans="31:31" ht="15.75" x14ac:dyDescent="0.3">
      <c r="AE24083" s="71"/>
    </row>
    <row r="24084" spans="31:31" ht="15.75" x14ac:dyDescent="0.3">
      <c r="AE24084" s="71"/>
    </row>
    <row r="24085" spans="31:31" ht="15.75" x14ac:dyDescent="0.3">
      <c r="AE24085" s="71"/>
    </row>
    <row r="24086" spans="31:31" ht="15.75" x14ac:dyDescent="0.3">
      <c r="AE24086" s="71"/>
    </row>
    <row r="24087" spans="31:31" ht="15.75" x14ac:dyDescent="0.3">
      <c r="AE24087" s="71"/>
    </row>
    <row r="24088" spans="31:31" ht="15.75" x14ac:dyDescent="0.3">
      <c r="AE24088" s="71"/>
    </row>
    <row r="24089" spans="31:31" ht="15.75" x14ac:dyDescent="0.3">
      <c r="AE24089" s="71"/>
    </row>
    <row r="24090" spans="31:31" ht="15.75" x14ac:dyDescent="0.3">
      <c r="AE24090" s="71"/>
    </row>
    <row r="24091" spans="31:31" ht="15.75" x14ac:dyDescent="0.3">
      <c r="AE24091" s="71"/>
    </row>
    <row r="24092" spans="31:31" ht="15.75" x14ac:dyDescent="0.3">
      <c r="AE24092" s="71"/>
    </row>
    <row r="24093" spans="31:31" ht="15.75" x14ac:dyDescent="0.3">
      <c r="AE24093" s="71"/>
    </row>
    <row r="24094" spans="31:31" ht="15.75" x14ac:dyDescent="0.3">
      <c r="AE24094" s="71"/>
    </row>
    <row r="24095" spans="31:31" ht="15.75" x14ac:dyDescent="0.3">
      <c r="AE24095" s="71"/>
    </row>
    <row r="24096" spans="31:31" ht="15.75" x14ac:dyDescent="0.3">
      <c r="AE24096" s="71"/>
    </row>
    <row r="24097" spans="31:31" ht="15.75" x14ac:dyDescent="0.3">
      <c r="AE24097" s="71"/>
    </row>
    <row r="24098" spans="31:31" ht="15.75" x14ac:dyDescent="0.3">
      <c r="AE24098" s="71"/>
    </row>
    <row r="24099" spans="31:31" ht="15.75" x14ac:dyDescent="0.3">
      <c r="AE24099" s="71"/>
    </row>
    <row r="24100" spans="31:31" ht="15.75" x14ac:dyDescent="0.3">
      <c r="AE24100" s="71"/>
    </row>
    <row r="24101" spans="31:31" ht="15.75" x14ac:dyDescent="0.3">
      <c r="AE24101" s="71"/>
    </row>
    <row r="24102" spans="31:31" ht="15.75" x14ac:dyDescent="0.3">
      <c r="AE24102" s="71"/>
    </row>
    <row r="24103" spans="31:31" ht="15.75" x14ac:dyDescent="0.3">
      <c r="AE24103" s="71"/>
    </row>
    <row r="24104" spans="31:31" ht="15.75" x14ac:dyDescent="0.3">
      <c r="AE24104" s="71"/>
    </row>
    <row r="24105" spans="31:31" ht="15.75" x14ac:dyDescent="0.3">
      <c r="AE24105" s="71"/>
    </row>
    <row r="24106" spans="31:31" ht="15.75" x14ac:dyDescent="0.3">
      <c r="AE24106" s="71"/>
    </row>
    <row r="24107" spans="31:31" ht="15.75" x14ac:dyDescent="0.3">
      <c r="AE24107" s="71"/>
    </row>
    <row r="24108" spans="31:31" ht="15.75" x14ac:dyDescent="0.3">
      <c r="AE24108" s="71"/>
    </row>
    <row r="24109" spans="31:31" ht="15.75" x14ac:dyDescent="0.3">
      <c r="AE24109" s="71"/>
    </row>
    <row r="24110" spans="31:31" ht="15.75" x14ac:dyDescent="0.3">
      <c r="AE24110" s="71"/>
    </row>
    <row r="24111" spans="31:31" ht="15.75" x14ac:dyDescent="0.3">
      <c r="AE24111" s="71"/>
    </row>
    <row r="24112" spans="31:31" ht="15.75" x14ac:dyDescent="0.3">
      <c r="AE24112" s="71"/>
    </row>
    <row r="24113" spans="31:31" ht="15.75" x14ac:dyDescent="0.3">
      <c r="AE24113" s="71"/>
    </row>
    <row r="24114" spans="31:31" ht="15.75" x14ac:dyDescent="0.3">
      <c r="AE24114" s="71"/>
    </row>
    <row r="24115" spans="31:31" ht="15.75" x14ac:dyDescent="0.3">
      <c r="AE24115" s="71"/>
    </row>
    <row r="24116" spans="31:31" ht="15.75" x14ac:dyDescent="0.3">
      <c r="AE24116" s="71"/>
    </row>
    <row r="24117" spans="31:31" ht="15.75" x14ac:dyDescent="0.3">
      <c r="AE24117" s="71"/>
    </row>
    <row r="24118" spans="31:31" ht="15.75" x14ac:dyDescent="0.3">
      <c r="AE24118" s="71"/>
    </row>
    <row r="24119" spans="31:31" ht="15.75" x14ac:dyDescent="0.3">
      <c r="AE24119" s="71"/>
    </row>
    <row r="24120" spans="31:31" ht="15.75" x14ac:dyDescent="0.3">
      <c r="AE24120" s="71"/>
    </row>
    <row r="24121" spans="31:31" ht="15.75" x14ac:dyDescent="0.3">
      <c r="AE24121" s="71"/>
    </row>
    <row r="24122" spans="31:31" ht="15.75" x14ac:dyDescent="0.3">
      <c r="AE24122" s="71"/>
    </row>
    <row r="24123" spans="31:31" ht="15.75" x14ac:dyDescent="0.3">
      <c r="AE24123" s="71"/>
    </row>
    <row r="24124" spans="31:31" ht="15.75" x14ac:dyDescent="0.3">
      <c r="AE24124" s="71"/>
    </row>
    <row r="24125" spans="31:31" ht="15.75" x14ac:dyDescent="0.3">
      <c r="AE24125" s="71"/>
    </row>
    <row r="24126" spans="31:31" ht="15.75" x14ac:dyDescent="0.3">
      <c r="AE24126" s="71"/>
    </row>
    <row r="24127" spans="31:31" ht="15.75" x14ac:dyDescent="0.3">
      <c r="AE24127" s="71"/>
    </row>
    <row r="24128" spans="31:31" ht="15.75" x14ac:dyDescent="0.3">
      <c r="AE24128" s="71"/>
    </row>
    <row r="24129" spans="31:31" ht="15.75" x14ac:dyDescent="0.3">
      <c r="AE24129" s="71"/>
    </row>
    <row r="24130" spans="31:31" ht="15.75" x14ac:dyDescent="0.3">
      <c r="AE24130" s="71"/>
    </row>
    <row r="24131" spans="31:31" ht="15.75" x14ac:dyDescent="0.3">
      <c r="AE24131" s="71"/>
    </row>
    <row r="24132" spans="31:31" ht="15.75" x14ac:dyDescent="0.3">
      <c r="AE24132" s="71"/>
    </row>
    <row r="24133" spans="31:31" ht="15.75" x14ac:dyDescent="0.3">
      <c r="AE24133" s="71"/>
    </row>
    <row r="24134" spans="31:31" ht="15.75" x14ac:dyDescent="0.3">
      <c r="AE24134" s="71"/>
    </row>
    <row r="24135" spans="31:31" ht="15.75" x14ac:dyDescent="0.3">
      <c r="AE24135" s="71"/>
    </row>
    <row r="24136" spans="31:31" ht="15.75" x14ac:dyDescent="0.3">
      <c r="AE24136" s="71"/>
    </row>
    <row r="24137" spans="31:31" ht="15.75" x14ac:dyDescent="0.3">
      <c r="AE24137" s="71"/>
    </row>
    <row r="24138" spans="31:31" ht="15.75" x14ac:dyDescent="0.3">
      <c r="AE24138" s="71"/>
    </row>
    <row r="24139" spans="31:31" ht="15.75" x14ac:dyDescent="0.3">
      <c r="AE24139" s="71"/>
    </row>
    <row r="24140" spans="31:31" ht="15.75" x14ac:dyDescent="0.3">
      <c r="AE24140" s="71"/>
    </row>
    <row r="24141" spans="31:31" ht="15.75" x14ac:dyDescent="0.3">
      <c r="AE24141" s="71"/>
    </row>
    <row r="24142" spans="31:31" ht="15.75" x14ac:dyDescent="0.3">
      <c r="AE24142" s="71"/>
    </row>
    <row r="24143" spans="31:31" ht="15.75" x14ac:dyDescent="0.3">
      <c r="AE24143" s="71"/>
    </row>
    <row r="24144" spans="31:31" ht="15.75" x14ac:dyDescent="0.3">
      <c r="AE24144" s="71"/>
    </row>
    <row r="24145" spans="31:31" ht="15.75" x14ac:dyDescent="0.3">
      <c r="AE24145" s="71"/>
    </row>
    <row r="24146" spans="31:31" ht="15.75" x14ac:dyDescent="0.3">
      <c r="AE24146" s="71"/>
    </row>
    <row r="24147" spans="31:31" ht="15.75" x14ac:dyDescent="0.3">
      <c r="AE24147" s="71"/>
    </row>
    <row r="24148" spans="31:31" ht="15.75" x14ac:dyDescent="0.3">
      <c r="AE24148" s="71"/>
    </row>
    <row r="24149" spans="31:31" ht="15.75" x14ac:dyDescent="0.3">
      <c r="AE24149" s="71"/>
    </row>
    <row r="24150" spans="31:31" ht="15.75" x14ac:dyDescent="0.3">
      <c r="AE24150" s="71"/>
    </row>
    <row r="24151" spans="31:31" ht="15.75" x14ac:dyDescent="0.3">
      <c r="AE24151" s="71"/>
    </row>
    <row r="24152" spans="31:31" ht="15.75" x14ac:dyDescent="0.3">
      <c r="AE24152" s="71"/>
    </row>
    <row r="24153" spans="31:31" ht="15.75" x14ac:dyDescent="0.3">
      <c r="AE24153" s="71"/>
    </row>
    <row r="24154" spans="31:31" ht="15.75" x14ac:dyDescent="0.3">
      <c r="AE24154" s="71"/>
    </row>
    <row r="24155" spans="31:31" ht="15.75" x14ac:dyDescent="0.3">
      <c r="AE24155" s="71"/>
    </row>
    <row r="24156" spans="31:31" ht="15.75" x14ac:dyDescent="0.3">
      <c r="AE24156" s="71"/>
    </row>
    <row r="24157" spans="31:31" ht="15.75" x14ac:dyDescent="0.3">
      <c r="AE24157" s="71"/>
    </row>
    <row r="24158" spans="31:31" ht="15.75" x14ac:dyDescent="0.3">
      <c r="AE24158" s="71"/>
    </row>
    <row r="24159" spans="31:31" ht="15.75" x14ac:dyDescent="0.3">
      <c r="AE24159" s="71"/>
    </row>
    <row r="24160" spans="31:31" ht="15.75" x14ac:dyDescent="0.3">
      <c r="AE24160" s="71"/>
    </row>
    <row r="24161" spans="31:31" ht="15.75" x14ac:dyDescent="0.3">
      <c r="AE24161" s="71"/>
    </row>
    <row r="24162" spans="31:31" ht="15.75" x14ac:dyDescent="0.3">
      <c r="AE24162" s="71"/>
    </row>
    <row r="24163" spans="31:31" ht="15.75" x14ac:dyDescent="0.3">
      <c r="AE24163" s="71"/>
    </row>
    <row r="24164" spans="31:31" ht="15.75" x14ac:dyDescent="0.3">
      <c r="AE24164" s="71"/>
    </row>
    <row r="24165" spans="31:31" ht="15.75" x14ac:dyDescent="0.3">
      <c r="AE24165" s="71"/>
    </row>
    <row r="24166" spans="31:31" ht="15.75" x14ac:dyDescent="0.3">
      <c r="AE24166" s="71"/>
    </row>
    <row r="24167" spans="31:31" ht="15.75" x14ac:dyDescent="0.3">
      <c r="AE24167" s="71"/>
    </row>
    <row r="24168" spans="31:31" ht="15.75" x14ac:dyDescent="0.3">
      <c r="AE24168" s="71"/>
    </row>
    <row r="24169" spans="31:31" ht="15.75" x14ac:dyDescent="0.3">
      <c r="AE24169" s="71"/>
    </row>
    <row r="24170" spans="31:31" ht="15.75" x14ac:dyDescent="0.3">
      <c r="AE24170" s="71"/>
    </row>
    <row r="24171" spans="31:31" ht="15.75" x14ac:dyDescent="0.3">
      <c r="AE24171" s="71"/>
    </row>
    <row r="24172" spans="31:31" ht="15.75" x14ac:dyDescent="0.3">
      <c r="AE24172" s="71"/>
    </row>
    <row r="24173" spans="31:31" ht="15.75" x14ac:dyDescent="0.3">
      <c r="AE24173" s="71"/>
    </row>
    <row r="24174" spans="31:31" ht="15.75" x14ac:dyDescent="0.3">
      <c r="AE24174" s="71"/>
    </row>
    <row r="24175" spans="31:31" ht="15.75" x14ac:dyDescent="0.3">
      <c r="AE24175" s="71"/>
    </row>
    <row r="24176" spans="31:31" ht="15.75" x14ac:dyDescent="0.3">
      <c r="AE24176" s="71"/>
    </row>
    <row r="24177" spans="31:31" ht="15.75" x14ac:dyDescent="0.3">
      <c r="AE24177" s="71"/>
    </row>
    <row r="24178" spans="31:31" ht="15.75" x14ac:dyDescent="0.3">
      <c r="AE24178" s="71"/>
    </row>
    <row r="24179" spans="31:31" ht="15.75" x14ac:dyDescent="0.3">
      <c r="AE24179" s="71"/>
    </row>
    <row r="24180" spans="31:31" ht="15.75" x14ac:dyDescent="0.3">
      <c r="AE24180" s="71"/>
    </row>
    <row r="24181" spans="31:31" ht="15.75" x14ac:dyDescent="0.3">
      <c r="AE24181" s="71"/>
    </row>
    <row r="24182" spans="31:31" ht="15.75" x14ac:dyDescent="0.3">
      <c r="AE24182" s="71"/>
    </row>
    <row r="24183" spans="31:31" ht="15.75" x14ac:dyDescent="0.3">
      <c r="AE24183" s="71"/>
    </row>
    <row r="24184" spans="31:31" ht="15.75" x14ac:dyDescent="0.3">
      <c r="AE24184" s="71"/>
    </row>
    <row r="24185" spans="31:31" ht="15.75" x14ac:dyDescent="0.3">
      <c r="AE24185" s="71"/>
    </row>
    <row r="24186" spans="31:31" ht="15.75" x14ac:dyDescent="0.3">
      <c r="AE24186" s="71"/>
    </row>
    <row r="24187" spans="31:31" ht="15.75" x14ac:dyDescent="0.3">
      <c r="AE24187" s="71"/>
    </row>
    <row r="24188" spans="31:31" ht="15.75" x14ac:dyDescent="0.3">
      <c r="AE24188" s="71"/>
    </row>
    <row r="24189" spans="31:31" ht="15.75" x14ac:dyDescent="0.3">
      <c r="AE24189" s="71"/>
    </row>
    <row r="24190" spans="31:31" ht="15.75" x14ac:dyDescent="0.3">
      <c r="AE24190" s="71"/>
    </row>
    <row r="24191" spans="31:31" ht="15.75" x14ac:dyDescent="0.3">
      <c r="AE24191" s="71"/>
    </row>
    <row r="24192" spans="31:31" ht="15.75" x14ac:dyDescent="0.3">
      <c r="AE24192" s="71"/>
    </row>
    <row r="24193" spans="31:31" ht="15.75" x14ac:dyDescent="0.3">
      <c r="AE24193" s="71"/>
    </row>
    <row r="24194" spans="31:31" ht="15.75" x14ac:dyDescent="0.3">
      <c r="AE24194" s="71"/>
    </row>
    <row r="24195" spans="31:31" ht="15.75" x14ac:dyDescent="0.3">
      <c r="AE24195" s="71"/>
    </row>
    <row r="24196" spans="31:31" ht="15.75" x14ac:dyDescent="0.3">
      <c r="AE24196" s="71"/>
    </row>
    <row r="24197" spans="31:31" ht="15.75" x14ac:dyDescent="0.3">
      <c r="AE24197" s="71"/>
    </row>
    <row r="24198" spans="31:31" ht="15.75" x14ac:dyDescent="0.3">
      <c r="AE24198" s="71"/>
    </row>
    <row r="24199" spans="31:31" ht="15.75" x14ac:dyDescent="0.3">
      <c r="AE24199" s="71"/>
    </row>
    <row r="24200" spans="31:31" ht="15.75" x14ac:dyDescent="0.3">
      <c r="AE24200" s="71"/>
    </row>
    <row r="24201" spans="31:31" ht="15.75" x14ac:dyDescent="0.3">
      <c r="AE24201" s="71"/>
    </row>
    <row r="24202" spans="31:31" ht="15.75" x14ac:dyDescent="0.3">
      <c r="AE24202" s="71"/>
    </row>
    <row r="24203" spans="31:31" ht="15.75" x14ac:dyDescent="0.3">
      <c r="AE24203" s="71"/>
    </row>
    <row r="24204" spans="31:31" ht="15.75" x14ac:dyDescent="0.3">
      <c r="AE24204" s="71"/>
    </row>
    <row r="24205" spans="31:31" ht="15.75" x14ac:dyDescent="0.3">
      <c r="AE24205" s="71"/>
    </row>
    <row r="24206" spans="31:31" ht="15.75" x14ac:dyDescent="0.3">
      <c r="AE24206" s="71"/>
    </row>
    <row r="24207" spans="31:31" ht="15.75" x14ac:dyDescent="0.3">
      <c r="AE24207" s="71"/>
    </row>
    <row r="24208" spans="31:31" ht="15.75" x14ac:dyDescent="0.3">
      <c r="AE24208" s="71"/>
    </row>
    <row r="24209" spans="31:31" ht="15.75" x14ac:dyDescent="0.3">
      <c r="AE24209" s="71"/>
    </row>
    <row r="24210" spans="31:31" ht="15.75" x14ac:dyDescent="0.3">
      <c r="AE24210" s="71"/>
    </row>
    <row r="24211" spans="31:31" ht="15.75" x14ac:dyDescent="0.3">
      <c r="AE24211" s="71"/>
    </row>
    <row r="24212" spans="31:31" ht="15.75" x14ac:dyDescent="0.3">
      <c r="AE24212" s="71"/>
    </row>
    <row r="24213" spans="31:31" ht="15.75" x14ac:dyDescent="0.3">
      <c r="AE24213" s="71"/>
    </row>
    <row r="24214" spans="31:31" ht="15.75" x14ac:dyDescent="0.3">
      <c r="AE24214" s="71"/>
    </row>
    <row r="24215" spans="31:31" ht="15.75" x14ac:dyDescent="0.3">
      <c r="AE24215" s="71"/>
    </row>
    <row r="24216" spans="31:31" ht="15.75" x14ac:dyDescent="0.3">
      <c r="AE24216" s="71"/>
    </row>
    <row r="24217" spans="31:31" ht="15.75" x14ac:dyDescent="0.3">
      <c r="AE24217" s="71"/>
    </row>
    <row r="24218" spans="31:31" ht="15.75" x14ac:dyDescent="0.3">
      <c r="AE24218" s="71"/>
    </row>
    <row r="24219" spans="31:31" ht="15.75" x14ac:dyDescent="0.3">
      <c r="AE24219" s="71"/>
    </row>
    <row r="24220" spans="31:31" ht="15.75" x14ac:dyDescent="0.3">
      <c r="AE24220" s="71"/>
    </row>
    <row r="24221" spans="31:31" ht="15.75" x14ac:dyDescent="0.3">
      <c r="AE24221" s="71"/>
    </row>
    <row r="24222" spans="31:31" ht="15.75" x14ac:dyDescent="0.3">
      <c r="AE24222" s="71"/>
    </row>
    <row r="24223" spans="31:31" ht="15.75" x14ac:dyDescent="0.3">
      <c r="AE24223" s="71"/>
    </row>
    <row r="24224" spans="31:31" ht="15.75" x14ac:dyDescent="0.3">
      <c r="AE24224" s="71"/>
    </row>
    <row r="24225" spans="31:31" ht="15.75" x14ac:dyDescent="0.3">
      <c r="AE24225" s="71"/>
    </row>
    <row r="24226" spans="31:31" ht="15.75" x14ac:dyDescent="0.3">
      <c r="AE24226" s="71"/>
    </row>
    <row r="24227" spans="31:31" ht="15.75" x14ac:dyDescent="0.3">
      <c r="AE24227" s="71"/>
    </row>
    <row r="24228" spans="31:31" ht="15.75" x14ac:dyDescent="0.3">
      <c r="AE24228" s="71"/>
    </row>
    <row r="24229" spans="31:31" ht="15.75" x14ac:dyDescent="0.3">
      <c r="AE24229" s="71"/>
    </row>
    <row r="24230" spans="31:31" ht="15.75" x14ac:dyDescent="0.3">
      <c r="AE24230" s="71"/>
    </row>
    <row r="24231" spans="31:31" ht="15.75" x14ac:dyDescent="0.3">
      <c r="AE24231" s="71"/>
    </row>
    <row r="24232" spans="31:31" ht="15.75" x14ac:dyDescent="0.3">
      <c r="AE24232" s="71"/>
    </row>
    <row r="24233" spans="31:31" ht="15.75" x14ac:dyDescent="0.3">
      <c r="AE24233" s="71"/>
    </row>
    <row r="24234" spans="31:31" ht="15.75" x14ac:dyDescent="0.3">
      <c r="AE24234" s="71"/>
    </row>
    <row r="24235" spans="31:31" ht="15.75" x14ac:dyDescent="0.3">
      <c r="AE24235" s="71"/>
    </row>
    <row r="24236" spans="31:31" ht="15.75" x14ac:dyDescent="0.3">
      <c r="AE24236" s="71"/>
    </row>
    <row r="24237" spans="31:31" ht="15.75" x14ac:dyDescent="0.3">
      <c r="AE24237" s="71"/>
    </row>
    <row r="24238" spans="31:31" ht="15.75" x14ac:dyDescent="0.3">
      <c r="AE24238" s="71"/>
    </row>
    <row r="24239" spans="31:31" ht="15.75" x14ac:dyDescent="0.3">
      <c r="AE24239" s="71"/>
    </row>
    <row r="24240" spans="31:31" ht="15.75" x14ac:dyDescent="0.3">
      <c r="AE24240" s="71"/>
    </row>
    <row r="24241" spans="31:31" ht="15.75" x14ac:dyDescent="0.3">
      <c r="AE24241" s="71"/>
    </row>
    <row r="24242" spans="31:31" ht="15.75" x14ac:dyDescent="0.3">
      <c r="AE24242" s="71"/>
    </row>
    <row r="24243" spans="31:31" ht="15.75" x14ac:dyDescent="0.3">
      <c r="AE24243" s="71"/>
    </row>
    <row r="24244" spans="31:31" ht="15.75" x14ac:dyDescent="0.3">
      <c r="AE24244" s="71"/>
    </row>
    <row r="24245" spans="31:31" ht="15.75" x14ac:dyDescent="0.3">
      <c r="AE24245" s="71"/>
    </row>
    <row r="24246" spans="31:31" ht="15.75" x14ac:dyDescent="0.3">
      <c r="AE24246" s="71"/>
    </row>
    <row r="24247" spans="31:31" ht="15.75" x14ac:dyDescent="0.3">
      <c r="AE24247" s="71"/>
    </row>
    <row r="24248" spans="31:31" ht="15.75" x14ac:dyDescent="0.3">
      <c r="AE24248" s="71"/>
    </row>
    <row r="24249" spans="31:31" ht="15.75" x14ac:dyDescent="0.3">
      <c r="AE24249" s="71"/>
    </row>
    <row r="24250" spans="31:31" ht="15.75" x14ac:dyDescent="0.3">
      <c r="AE24250" s="71"/>
    </row>
    <row r="24251" spans="31:31" ht="15.75" x14ac:dyDescent="0.3">
      <c r="AE24251" s="71"/>
    </row>
    <row r="24252" spans="31:31" ht="15.75" x14ac:dyDescent="0.3">
      <c r="AE24252" s="71"/>
    </row>
    <row r="24253" spans="31:31" ht="15.75" x14ac:dyDescent="0.3">
      <c r="AE24253" s="71"/>
    </row>
    <row r="24254" spans="31:31" ht="15.75" x14ac:dyDescent="0.3">
      <c r="AE24254" s="71"/>
    </row>
    <row r="24255" spans="31:31" ht="15.75" x14ac:dyDescent="0.3">
      <c r="AE24255" s="71"/>
    </row>
    <row r="24256" spans="31:31" ht="15.75" x14ac:dyDescent="0.3">
      <c r="AE24256" s="71"/>
    </row>
    <row r="24257" spans="31:31" ht="15.75" x14ac:dyDescent="0.3">
      <c r="AE24257" s="71"/>
    </row>
    <row r="24258" spans="31:31" ht="15.75" x14ac:dyDescent="0.3">
      <c r="AE24258" s="71"/>
    </row>
    <row r="24259" spans="31:31" ht="15.75" x14ac:dyDescent="0.3">
      <c r="AE24259" s="71"/>
    </row>
    <row r="24260" spans="31:31" ht="15.75" x14ac:dyDescent="0.3">
      <c r="AE24260" s="71"/>
    </row>
    <row r="24261" spans="31:31" ht="15.75" x14ac:dyDescent="0.3">
      <c r="AE24261" s="71"/>
    </row>
    <row r="24262" spans="31:31" ht="15.75" x14ac:dyDescent="0.3">
      <c r="AE24262" s="71"/>
    </row>
    <row r="24263" spans="31:31" ht="15.75" x14ac:dyDescent="0.3">
      <c r="AE24263" s="71"/>
    </row>
    <row r="24264" spans="31:31" ht="15.75" x14ac:dyDescent="0.3">
      <c r="AE24264" s="71"/>
    </row>
    <row r="24265" spans="31:31" ht="15.75" x14ac:dyDescent="0.3">
      <c r="AE24265" s="71"/>
    </row>
    <row r="24266" spans="31:31" ht="15.75" x14ac:dyDescent="0.3">
      <c r="AE24266" s="71"/>
    </row>
    <row r="24267" spans="31:31" ht="15.75" x14ac:dyDescent="0.3">
      <c r="AE24267" s="71"/>
    </row>
    <row r="24268" spans="31:31" ht="15.75" x14ac:dyDescent="0.3">
      <c r="AE24268" s="71"/>
    </row>
    <row r="24269" spans="31:31" ht="15.75" x14ac:dyDescent="0.3">
      <c r="AE24269" s="71"/>
    </row>
    <row r="24270" spans="31:31" ht="15.75" x14ac:dyDescent="0.3">
      <c r="AE24270" s="71"/>
    </row>
    <row r="24271" spans="31:31" ht="15.75" x14ac:dyDescent="0.3">
      <c r="AE24271" s="71"/>
    </row>
    <row r="24272" spans="31:31" ht="15.75" x14ac:dyDescent="0.3">
      <c r="AE24272" s="71"/>
    </row>
    <row r="24273" spans="31:31" ht="15.75" x14ac:dyDescent="0.3">
      <c r="AE24273" s="71"/>
    </row>
    <row r="24274" spans="31:31" ht="15.75" x14ac:dyDescent="0.3">
      <c r="AE24274" s="71"/>
    </row>
    <row r="24275" spans="31:31" ht="15.75" x14ac:dyDescent="0.3">
      <c r="AE24275" s="71"/>
    </row>
    <row r="24276" spans="31:31" ht="15.75" x14ac:dyDescent="0.3">
      <c r="AE24276" s="71"/>
    </row>
    <row r="24277" spans="31:31" ht="15.75" x14ac:dyDescent="0.3">
      <c r="AE24277" s="71"/>
    </row>
    <row r="24278" spans="31:31" ht="15.75" x14ac:dyDescent="0.3">
      <c r="AE24278" s="71"/>
    </row>
    <row r="24279" spans="31:31" ht="15.75" x14ac:dyDescent="0.3">
      <c r="AE24279" s="71"/>
    </row>
    <row r="24280" spans="31:31" ht="15.75" x14ac:dyDescent="0.3">
      <c r="AE24280" s="71"/>
    </row>
    <row r="24281" spans="31:31" ht="15.75" x14ac:dyDescent="0.3">
      <c r="AE24281" s="71"/>
    </row>
    <row r="24282" spans="31:31" ht="15.75" x14ac:dyDescent="0.3">
      <c r="AE24282" s="71"/>
    </row>
    <row r="24283" spans="31:31" ht="15.75" x14ac:dyDescent="0.3">
      <c r="AE24283" s="71"/>
    </row>
    <row r="24284" spans="31:31" ht="15.75" x14ac:dyDescent="0.3">
      <c r="AE24284" s="71"/>
    </row>
    <row r="24285" spans="31:31" ht="15.75" x14ac:dyDescent="0.3">
      <c r="AE24285" s="71"/>
    </row>
    <row r="24286" spans="31:31" ht="15.75" x14ac:dyDescent="0.3">
      <c r="AE24286" s="71"/>
    </row>
    <row r="24287" spans="31:31" ht="15.75" x14ac:dyDescent="0.3">
      <c r="AE24287" s="71"/>
    </row>
    <row r="24288" spans="31:31" ht="15.75" x14ac:dyDescent="0.3">
      <c r="AE24288" s="71"/>
    </row>
    <row r="24289" spans="31:31" ht="15.75" x14ac:dyDescent="0.3">
      <c r="AE24289" s="71"/>
    </row>
    <row r="24290" spans="31:31" ht="15.75" x14ac:dyDescent="0.3">
      <c r="AE24290" s="71"/>
    </row>
    <row r="24291" spans="31:31" ht="15.75" x14ac:dyDescent="0.3">
      <c r="AE24291" s="71"/>
    </row>
    <row r="24292" spans="31:31" ht="15.75" x14ac:dyDescent="0.3">
      <c r="AE24292" s="71"/>
    </row>
    <row r="24293" spans="31:31" ht="15.75" x14ac:dyDescent="0.3">
      <c r="AE24293" s="71"/>
    </row>
    <row r="24294" spans="31:31" ht="15.75" x14ac:dyDescent="0.3">
      <c r="AE24294" s="71"/>
    </row>
    <row r="24295" spans="31:31" ht="15.75" x14ac:dyDescent="0.3">
      <c r="AE24295" s="71"/>
    </row>
    <row r="24296" spans="31:31" ht="15.75" x14ac:dyDescent="0.3">
      <c r="AE24296" s="71"/>
    </row>
    <row r="24297" spans="31:31" ht="15.75" x14ac:dyDescent="0.3">
      <c r="AE24297" s="71"/>
    </row>
    <row r="24298" spans="31:31" ht="15.75" x14ac:dyDescent="0.3">
      <c r="AE24298" s="71"/>
    </row>
    <row r="24299" spans="31:31" ht="15.75" x14ac:dyDescent="0.3">
      <c r="AE24299" s="71"/>
    </row>
    <row r="24300" spans="31:31" ht="15.75" x14ac:dyDescent="0.3">
      <c r="AE24300" s="71"/>
    </row>
    <row r="24301" spans="31:31" ht="15.75" x14ac:dyDescent="0.3">
      <c r="AE24301" s="71"/>
    </row>
    <row r="24302" spans="31:31" ht="15.75" x14ac:dyDescent="0.3">
      <c r="AE24302" s="71"/>
    </row>
    <row r="24303" spans="31:31" ht="15.75" x14ac:dyDescent="0.3">
      <c r="AE24303" s="71"/>
    </row>
    <row r="24304" spans="31:31" ht="15.75" x14ac:dyDescent="0.3">
      <c r="AE24304" s="71"/>
    </row>
    <row r="24305" spans="31:31" ht="15.75" x14ac:dyDescent="0.3">
      <c r="AE24305" s="71"/>
    </row>
    <row r="24306" spans="31:31" ht="15.75" x14ac:dyDescent="0.3">
      <c r="AE24306" s="71"/>
    </row>
    <row r="24307" spans="31:31" ht="15.75" x14ac:dyDescent="0.3">
      <c r="AE24307" s="71"/>
    </row>
    <row r="24308" spans="31:31" ht="15.75" x14ac:dyDescent="0.3">
      <c r="AE24308" s="71"/>
    </row>
    <row r="24309" spans="31:31" ht="15.75" x14ac:dyDescent="0.3">
      <c r="AE24309" s="71"/>
    </row>
    <row r="24310" spans="31:31" ht="15.75" x14ac:dyDescent="0.3">
      <c r="AE24310" s="71"/>
    </row>
    <row r="24311" spans="31:31" ht="15.75" x14ac:dyDescent="0.3">
      <c r="AE24311" s="71"/>
    </row>
    <row r="24312" spans="31:31" ht="15.75" x14ac:dyDescent="0.3">
      <c r="AE24312" s="71"/>
    </row>
    <row r="24313" spans="31:31" ht="15.75" x14ac:dyDescent="0.3">
      <c r="AE24313" s="71"/>
    </row>
    <row r="24314" spans="31:31" ht="15.75" x14ac:dyDescent="0.3">
      <c r="AE24314" s="71"/>
    </row>
    <row r="24315" spans="31:31" ht="15.75" x14ac:dyDescent="0.3">
      <c r="AE24315" s="71"/>
    </row>
    <row r="24316" spans="31:31" ht="15.75" x14ac:dyDescent="0.3">
      <c r="AE24316" s="71"/>
    </row>
    <row r="24317" spans="31:31" ht="15.75" x14ac:dyDescent="0.3">
      <c r="AE24317" s="71"/>
    </row>
    <row r="24318" spans="31:31" ht="15.75" x14ac:dyDescent="0.3">
      <c r="AE24318" s="71"/>
    </row>
    <row r="24319" spans="31:31" ht="15.75" x14ac:dyDescent="0.3">
      <c r="AE24319" s="71"/>
    </row>
    <row r="24320" spans="31:31" ht="15.75" x14ac:dyDescent="0.3">
      <c r="AE24320" s="71"/>
    </row>
    <row r="24321" spans="31:31" ht="15.75" x14ac:dyDescent="0.3">
      <c r="AE24321" s="71"/>
    </row>
    <row r="24322" spans="31:31" ht="15.75" x14ac:dyDescent="0.3">
      <c r="AE24322" s="71"/>
    </row>
    <row r="24323" spans="31:31" ht="15.75" x14ac:dyDescent="0.3">
      <c r="AE24323" s="71"/>
    </row>
    <row r="24324" spans="31:31" ht="15.75" x14ac:dyDescent="0.3">
      <c r="AE24324" s="71"/>
    </row>
    <row r="24325" spans="31:31" ht="15.75" x14ac:dyDescent="0.3">
      <c r="AE24325" s="71"/>
    </row>
    <row r="24326" spans="31:31" ht="15.75" x14ac:dyDescent="0.3">
      <c r="AE24326" s="71"/>
    </row>
    <row r="24327" spans="31:31" ht="15.75" x14ac:dyDescent="0.3">
      <c r="AE24327" s="71"/>
    </row>
    <row r="24328" spans="31:31" ht="15.75" x14ac:dyDescent="0.3">
      <c r="AE24328" s="71"/>
    </row>
    <row r="24329" spans="31:31" ht="15.75" x14ac:dyDescent="0.3">
      <c r="AE24329" s="71"/>
    </row>
    <row r="24330" spans="31:31" ht="15.75" x14ac:dyDescent="0.3">
      <c r="AE24330" s="71"/>
    </row>
    <row r="24331" spans="31:31" ht="15.75" x14ac:dyDescent="0.3">
      <c r="AE24331" s="71"/>
    </row>
    <row r="24332" spans="31:31" ht="15.75" x14ac:dyDescent="0.3">
      <c r="AE24332" s="71"/>
    </row>
    <row r="24333" spans="31:31" ht="15.75" x14ac:dyDescent="0.3">
      <c r="AE24333" s="71"/>
    </row>
    <row r="24334" spans="31:31" ht="15.75" x14ac:dyDescent="0.3">
      <c r="AE24334" s="71"/>
    </row>
    <row r="24335" spans="31:31" ht="15.75" x14ac:dyDescent="0.3">
      <c r="AE24335" s="71"/>
    </row>
    <row r="24336" spans="31:31" ht="15.75" x14ac:dyDescent="0.3">
      <c r="AE24336" s="71"/>
    </row>
    <row r="24337" spans="31:31" ht="15.75" x14ac:dyDescent="0.3">
      <c r="AE24337" s="71"/>
    </row>
    <row r="24338" spans="31:31" ht="15.75" x14ac:dyDescent="0.3">
      <c r="AE24338" s="71"/>
    </row>
    <row r="24339" spans="31:31" ht="15.75" x14ac:dyDescent="0.3">
      <c r="AE24339" s="71"/>
    </row>
    <row r="24340" spans="31:31" ht="15.75" x14ac:dyDescent="0.3">
      <c r="AE24340" s="71"/>
    </row>
    <row r="24341" spans="31:31" ht="15.75" x14ac:dyDescent="0.3">
      <c r="AE24341" s="71"/>
    </row>
    <row r="24342" spans="31:31" ht="15.75" x14ac:dyDescent="0.3">
      <c r="AE24342" s="71"/>
    </row>
    <row r="24343" spans="31:31" ht="15.75" x14ac:dyDescent="0.3">
      <c r="AE24343" s="71"/>
    </row>
    <row r="24344" spans="31:31" ht="15.75" x14ac:dyDescent="0.3">
      <c r="AE24344" s="71"/>
    </row>
    <row r="24345" spans="31:31" ht="15.75" x14ac:dyDescent="0.3">
      <c r="AE24345" s="71"/>
    </row>
    <row r="24346" spans="31:31" ht="15.75" x14ac:dyDescent="0.3">
      <c r="AE24346" s="71"/>
    </row>
    <row r="24347" spans="31:31" ht="15.75" x14ac:dyDescent="0.3">
      <c r="AE24347" s="71"/>
    </row>
    <row r="24348" spans="31:31" ht="15.75" x14ac:dyDescent="0.3">
      <c r="AE24348" s="71"/>
    </row>
    <row r="24349" spans="31:31" ht="15.75" x14ac:dyDescent="0.3">
      <c r="AE24349" s="71"/>
    </row>
    <row r="24350" spans="31:31" ht="15.75" x14ac:dyDescent="0.3">
      <c r="AE24350" s="71"/>
    </row>
    <row r="24351" spans="31:31" ht="15.75" x14ac:dyDescent="0.3">
      <c r="AE24351" s="71"/>
    </row>
    <row r="24352" spans="31:31" ht="15.75" x14ac:dyDescent="0.3">
      <c r="AE24352" s="71"/>
    </row>
    <row r="24353" spans="31:31" ht="15.75" x14ac:dyDescent="0.3">
      <c r="AE24353" s="71"/>
    </row>
    <row r="24354" spans="31:31" ht="15.75" x14ac:dyDescent="0.3">
      <c r="AE24354" s="71"/>
    </row>
    <row r="24355" spans="31:31" ht="15.75" x14ac:dyDescent="0.3">
      <c r="AE24355" s="71"/>
    </row>
    <row r="24356" spans="31:31" ht="15.75" x14ac:dyDescent="0.3">
      <c r="AE24356" s="71"/>
    </row>
    <row r="24357" spans="31:31" ht="15.75" x14ac:dyDescent="0.3">
      <c r="AE24357" s="71"/>
    </row>
    <row r="24358" spans="31:31" ht="15.75" x14ac:dyDescent="0.3">
      <c r="AE24358" s="71"/>
    </row>
    <row r="24359" spans="31:31" ht="15.75" x14ac:dyDescent="0.3">
      <c r="AE24359" s="71"/>
    </row>
    <row r="24360" spans="31:31" ht="15.75" x14ac:dyDescent="0.3">
      <c r="AE24360" s="71"/>
    </row>
    <row r="24361" spans="31:31" ht="15.75" x14ac:dyDescent="0.3">
      <c r="AE24361" s="71"/>
    </row>
    <row r="24362" spans="31:31" ht="15.75" x14ac:dyDescent="0.3">
      <c r="AE24362" s="71"/>
    </row>
    <row r="24363" spans="31:31" ht="15.75" x14ac:dyDescent="0.3">
      <c r="AE24363" s="71"/>
    </row>
    <row r="24364" spans="31:31" ht="15.75" x14ac:dyDescent="0.3">
      <c r="AE24364" s="71"/>
    </row>
    <row r="24365" spans="31:31" ht="15.75" x14ac:dyDescent="0.3">
      <c r="AE24365" s="71"/>
    </row>
    <row r="24366" spans="31:31" ht="15.75" x14ac:dyDescent="0.3">
      <c r="AE24366" s="71"/>
    </row>
    <row r="24367" spans="31:31" ht="15.75" x14ac:dyDescent="0.3">
      <c r="AE24367" s="71"/>
    </row>
    <row r="24368" spans="31:31" ht="15.75" x14ac:dyDescent="0.3">
      <c r="AE24368" s="71"/>
    </row>
    <row r="24369" spans="31:31" ht="15.75" x14ac:dyDescent="0.3">
      <c r="AE24369" s="71"/>
    </row>
    <row r="24370" spans="31:31" ht="15.75" x14ac:dyDescent="0.3">
      <c r="AE24370" s="71"/>
    </row>
    <row r="24371" spans="31:31" ht="15.75" x14ac:dyDescent="0.3">
      <c r="AE24371" s="71"/>
    </row>
    <row r="24372" spans="31:31" ht="15.75" x14ac:dyDescent="0.3">
      <c r="AE24372" s="71"/>
    </row>
    <row r="24373" spans="31:31" ht="15.75" x14ac:dyDescent="0.3">
      <c r="AE24373" s="71"/>
    </row>
    <row r="24374" spans="31:31" ht="15.75" x14ac:dyDescent="0.3">
      <c r="AE24374" s="71"/>
    </row>
    <row r="24375" spans="31:31" ht="15.75" x14ac:dyDescent="0.3">
      <c r="AE24375" s="71"/>
    </row>
    <row r="24376" spans="31:31" ht="15.75" x14ac:dyDescent="0.3">
      <c r="AE24376" s="71"/>
    </row>
    <row r="24377" spans="31:31" ht="15.75" x14ac:dyDescent="0.3">
      <c r="AE24377" s="71"/>
    </row>
    <row r="24378" spans="31:31" ht="15.75" x14ac:dyDescent="0.3">
      <c r="AE24378" s="71"/>
    </row>
    <row r="24379" spans="31:31" ht="15.75" x14ac:dyDescent="0.3">
      <c r="AE24379" s="71"/>
    </row>
    <row r="24380" spans="31:31" ht="15.75" x14ac:dyDescent="0.3">
      <c r="AE24380" s="71"/>
    </row>
    <row r="24381" spans="31:31" ht="15.75" x14ac:dyDescent="0.3">
      <c r="AE24381" s="71"/>
    </row>
    <row r="24382" spans="31:31" ht="15.75" x14ac:dyDescent="0.3">
      <c r="AE24382" s="71"/>
    </row>
    <row r="24383" spans="31:31" ht="15.75" x14ac:dyDescent="0.3">
      <c r="AE24383" s="71"/>
    </row>
    <row r="24384" spans="31:31" ht="15.75" x14ac:dyDescent="0.3">
      <c r="AE24384" s="71"/>
    </row>
    <row r="24385" spans="31:31" ht="15.75" x14ac:dyDescent="0.3">
      <c r="AE24385" s="71"/>
    </row>
    <row r="24386" spans="31:31" ht="15.75" x14ac:dyDescent="0.3">
      <c r="AE24386" s="71"/>
    </row>
    <row r="24387" spans="31:31" ht="15.75" x14ac:dyDescent="0.3">
      <c r="AE24387" s="71"/>
    </row>
    <row r="24388" spans="31:31" ht="15.75" x14ac:dyDescent="0.3">
      <c r="AE24388" s="71"/>
    </row>
    <row r="24389" spans="31:31" ht="15.75" x14ac:dyDescent="0.3">
      <c r="AE24389" s="71"/>
    </row>
    <row r="24390" spans="31:31" ht="15.75" x14ac:dyDescent="0.3">
      <c r="AE24390" s="71"/>
    </row>
    <row r="24391" spans="31:31" ht="15.75" x14ac:dyDescent="0.3">
      <c r="AE24391" s="71"/>
    </row>
    <row r="24392" spans="31:31" ht="15.75" x14ac:dyDescent="0.3">
      <c r="AE24392" s="71"/>
    </row>
    <row r="24393" spans="31:31" ht="15.75" x14ac:dyDescent="0.3">
      <c r="AE24393" s="71"/>
    </row>
    <row r="24394" spans="31:31" ht="15.75" x14ac:dyDescent="0.3">
      <c r="AE24394" s="71"/>
    </row>
    <row r="24395" spans="31:31" ht="15.75" x14ac:dyDescent="0.3">
      <c r="AE24395" s="71"/>
    </row>
    <row r="24396" spans="31:31" ht="15.75" x14ac:dyDescent="0.3">
      <c r="AE24396" s="71"/>
    </row>
    <row r="24397" spans="31:31" ht="15.75" x14ac:dyDescent="0.3">
      <c r="AE24397" s="71"/>
    </row>
    <row r="24398" spans="31:31" ht="15.75" x14ac:dyDescent="0.3">
      <c r="AE24398" s="71"/>
    </row>
    <row r="24399" spans="31:31" ht="15.75" x14ac:dyDescent="0.3">
      <c r="AE24399" s="71"/>
    </row>
    <row r="24400" spans="31:31" ht="15.75" x14ac:dyDescent="0.3">
      <c r="AE24400" s="71"/>
    </row>
    <row r="24401" spans="31:31" ht="15.75" x14ac:dyDescent="0.3">
      <c r="AE24401" s="71"/>
    </row>
    <row r="24402" spans="31:31" ht="15.75" x14ac:dyDescent="0.3">
      <c r="AE24402" s="71"/>
    </row>
    <row r="24403" spans="31:31" ht="15.75" x14ac:dyDescent="0.3">
      <c r="AE24403" s="71"/>
    </row>
    <row r="24404" spans="31:31" ht="15.75" x14ac:dyDescent="0.3">
      <c r="AE24404" s="71"/>
    </row>
    <row r="24405" spans="31:31" ht="15.75" x14ac:dyDescent="0.3">
      <c r="AE24405" s="71"/>
    </row>
    <row r="24406" spans="31:31" ht="15.75" x14ac:dyDescent="0.3">
      <c r="AE24406" s="71"/>
    </row>
    <row r="24407" spans="31:31" ht="15.75" x14ac:dyDescent="0.3">
      <c r="AE24407" s="71"/>
    </row>
    <row r="24408" spans="31:31" ht="15.75" x14ac:dyDescent="0.3">
      <c r="AE24408" s="71"/>
    </row>
    <row r="24409" spans="31:31" ht="15.75" x14ac:dyDescent="0.3">
      <c r="AE24409" s="71"/>
    </row>
    <row r="24410" spans="31:31" ht="15.75" x14ac:dyDescent="0.3">
      <c r="AE24410" s="71"/>
    </row>
    <row r="24411" spans="31:31" ht="15.75" x14ac:dyDescent="0.3">
      <c r="AE24411" s="71"/>
    </row>
    <row r="24412" spans="31:31" ht="15.75" x14ac:dyDescent="0.3">
      <c r="AE24412" s="71"/>
    </row>
    <row r="24413" spans="31:31" ht="15.75" x14ac:dyDescent="0.3">
      <c r="AE24413" s="71"/>
    </row>
    <row r="24414" spans="31:31" ht="15.75" x14ac:dyDescent="0.3">
      <c r="AE24414" s="71"/>
    </row>
    <row r="24415" spans="31:31" ht="15.75" x14ac:dyDescent="0.3">
      <c r="AE24415" s="71"/>
    </row>
    <row r="24416" spans="31:31" ht="15.75" x14ac:dyDescent="0.3">
      <c r="AE24416" s="71"/>
    </row>
    <row r="24417" spans="31:31" ht="15.75" x14ac:dyDescent="0.3">
      <c r="AE24417" s="71"/>
    </row>
    <row r="24418" spans="31:31" ht="15.75" x14ac:dyDescent="0.3">
      <c r="AE24418" s="71"/>
    </row>
    <row r="24419" spans="31:31" ht="15.75" x14ac:dyDescent="0.3">
      <c r="AE24419" s="71"/>
    </row>
    <row r="24420" spans="31:31" ht="15.75" x14ac:dyDescent="0.3">
      <c r="AE24420" s="71"/>
    </row>
    <row r="24421" spans="31:31" ht="15.75" x14ac:dyDescent="0.3">
      <c r="AE24421" s="71"/>
    </row>
    <row r="24422" spans="31:31" ht="15.75" x14ac:dyDescent="0.3">
      <c r="AE24422" s="71"/>
    </row>
    <row r="24423" spans="31:31" ht="15.75" x14ac:dyDescent="0.3">
      <c r="AE24423" s="71"/>
    </row>
    <row r="24424" spans="31:31" ht="15.75" x14ac:dyDescent="0.3">
      <c r="AE24424" s="71"/>
    </row>
    <row r="24425" spans="31:31" ht="15.75" x14ac:dyDescent="0.3">
      <c r="AE24425" s="71"/>
    </row>
    <row r="24426" spans="31:31" ht="15.75" x14ac:dyDescent="0.3">
      <c r="AE24426" s="71"/>
    </row>
    <row r="24427" spans="31:31" ht="15.75" x14ac:dyDescent="0.3">
      <c r="AE24427" s="71"/>
    </row>
    <row r="24428" spans="31:31" ht="15.75" x14ac:dyDescent="0.3">
      <c r="AE24428" s="71"/>
    </row>
    <row r="24429" spans="31:31" ht="15.75" x14ac:dyDescent="0.3">
      <c r="AE24429" s="71"/>
    </row>
    <row r="24430" spans="31:31" ht="15.75" x14ac:dyDescent="0.3">
      <c r="AE24430" s="71"/>
    </row>
    <row r="24431" spans="31:31" ht="15.75" x14ac:dyDescent="0.3">
      <c r="AE24431" s="71"/>
    </row>
    <row r="24432" spans="31:31" ht="15.75" x14ac:dyDescent="0.3">
      <c r="AE24432" s="71"/>
    </row>
    <row r="24433" spans="31:31" ht="15.75" x14ac:dyDescent="0.3">
      <c r="AE24433" s="71"/>
    </row>
    <row r="24434" spans="31:31" ht="15.75" x14ac:dyDescent="0.3">
      <c r="AE24434" s="71"/>
    </row>
    <row r="24435" spans="31:31" ht="15.75" x14ac:dyDescent="0.3">
      <c r="AE24435" s="71"/>
    </row>
    <row r="24436" spans="31:31" ht="15.75" x14ac:dyDescent="0.3">
      <c r="AE24436" s="71"/>
    </row>
    <row r="24437" spans="31:31" ht="15.75" x14ac:dyDescent="0.3">
      <c r="AE24437" s="71"/>
    </row>
    <row r="24438" spans="31:31" ht="15.75" x14ac:dyDescent="0.3">
      <c r="AE24438" s="71"/>
    </row>
    <row r="24439" spans="31:31" ht="15.75" x14ac:dyDescent="0.3">
      <c r="AE24439" s="71"/>
    </row>
    <row r="24440" spans="31:31" ht="15.75" x14ac:dyDescent="0.3">
      <c r="AE24440" s="71"/>
    </row>
    <row r="24441" spans="31:31" ht="15.75" x14ac:dyDescent="0.3">
      <c r="AE24441" s="71"/>
    </row>
    <row r="24442" spans="31:31" ht="15.75" x14ac:dyDescent="0.3">
      <c r="AE24442" s="71"/>
    </row>
    <row r="24443" spans="31:31" ht="15.75" x14ac:dyDescent="0.3">
      <c r="AE24443" s="71"/>
    </row>
    <row r="24444" spans="31:31" ht="15.75" x14ac:dyDescent="0.3">
      <c r="AE24444" s="71"/>
    </row>
    <row r="24445" spans="31:31" ht="15.75" x14ac:dyDescent="0.3">
      <c r="AE24445" s="71"/>
    </row>
    <row r="24446" spans="31:31" ht="15.75" x14ac:dyDescent="0.3">
      <c r="AE24446" s="71"/>
    </row>
    <row r="24447" spans="31:31" ht="15.75" x14ac:dyDescent="0.3">
      <c r="AE24447" s="71"/>
    </row>
    <row r="24448" spans="31:31" ht="15.75" x14ac:dyDescent="0.3">
      <c r="AE24448" s="71"/>
    </row>
    <row r="24449" spans="31:31" ht="15.75" x14ac:dyDescent="0.3">
      <c r="AE24449" s="71"/>
    </row>
    <row r="24450" spans="31:31" ht="15.75" x14ac:dyDescent="0.3">
      <c r="AE24450" s="71"/>
    </row>
    <row r="24451" spans="31:31" ht="15.75" x14ac:dyDescent="0.3">
      <c r="AE24451" s="71"/>
    </row>
    <row r="24452" spans="31:31" ht="15.75" x14ac:dyDescent="0.3">
      <c r="AE24452" s="71"/>
    </row>
    <row r="24453" spans="31:31" ht="15.75" x14ac:dyDescent="0.3">
      <c r="AE24453" s="71"/>
    </row>
    <row r="24454" spans="31:31" ht="15.75" x14ac:dyDescent="0.3">
      <c r="AE24454" s="71"/>
    </row>
    <row r="24455" spans="31:31" ht="15.75" x14ac:dyDescent="0.3">
      <c r="AE24455" s="71"/>
    </row>
    <row r="24456" spans="31:31" ht="15.75" x14ac:dyDescent="0.3">
      <c r="AE24456" s="71"/>
    </row>
    <row r="24457" spans="31:31" ht="15.75" x14ac:dyDescent="0.3">
      <c r="AE24457" s="71"/>
    </row>
    <row r="24458" spans="31:31" ht="15.75" x14ac:dyDescent="0.3">
      <c r="AE24458" s="71"/>
    </row>
    <row r="24459" spans="31:31" ht="15.75" x14ac:dyDescent="0.3">
      <c r="AE24459" s="71"/>
    </row>
    <row r="24460" spans="31:31" ht="15.75" x14ac:dyDescent="0.3">
      <c r="AE24460" s="71"/>
    </row>
    <row r="24461" spans="31:31" ht="15.75" x14ac:dyDescent="0.3">
      <c r="AE24461" s="71"/>
    </row>
    <row r="24462" spans="31:31" ht="15.75" x14ac:dyDescent="0.3">
      <c r="AE24462" s="71"/>
    </row>
    <row r="24463" spans="31:31" ht="15.75" x14ac:dyDescent="0.3">
      <c r="AE24463" s="71"/>
    </row>
    <row r="24464" spans="31:31" ht="15.75" x14ac:dyDescent="0.3">
      <c r="AE24464" s="71"/>
    </row>
    <row r="24465" spans="31:31" ht="15.75" x14ac:dyDescent="0.3">
      <c r="AE24465" s="71"/>
    </row>
    <row r="24466" spans="31:31" ht="15.75" x14ac:dyDescent="0.3">
      <c r="AE24466" s="71"/>
    </row>
    <row r="24467" spans="31:31" ht="15.75" x14ac:dyDescent="0.3">
      <c r="AE24467" s="71"/>
    </row>
    <row r="24468" spans="31:31" ht="15.75" x14ac:dyDescent="0.3">
      <c r="AE24468" s="71"/>
    </row>
    <row r="24469" spans="31:31" ht="15.75" x14ac:dyDescent="0.3">
      <c r="AE24469" s="71"/>
    </row>
    <row r="24470" spans="31:31" ht="15.75" x14ac:dyDescent="0.3">
      <c r="AE24470" s="71"/>
    </row>
    <row r="24471" spans="31:31" ht="15.75" x14ac:dyDescent="0.3">
      <c r="AE24471" s="71"/>
    </row>
    <row r="24472" spans="31:31" ht="15.75" x14ac:dyDescent="0.3">
      <c r="AE24472" s="71"/>
    </row>
    <row r="24473" spans="31:31" ht="15.75" x14ac:dyDescent="0.3">
      <c r="AE24473" s="71"/>
    </row>
    <row r="24474" spans="31:31" ht="15.75" x14ac:dyDescent="0.3">
      <c r="AE24474" s="71"/>
    </row>
    <row r="24475" spans="31:31" ht="15.75" x14ac:dyDescent="0.3">
      <c r="AE24475" s="71"/>
    </row>
    <row r="24476" spans="31:31" ht="15.75" x14ac:dyDescent="0.3">
      <c r="AE24476" s="71"/>
    </row>
    <row r="24477" spans="31:31" ht="15.75" x14ac:dyDescent="0.3">
      <c r="AE24477" s="71"/>
    </row>
    <row r="24478" spans="31:31" ht="15.75" x14ac:dyDescent="0.3">
      <c r="AE24478" s="71"/>
    </row>
    <row r="24479" spans="31:31" ht="15.75" x14ac:dyDescent="0.3">
      <c r="AE24479" s="71"/>
    </row>
    <row r="24480" spans="31:31" ht="15.75" x14ac:dyDescent="0.3">
      <c r="AE24480" s="71"/>
    </row>
    <row r="24481" spans="31:31" ht="15.75" x14ac:dyDescent="0.3">
      <c r="AE24481" s="71"/>
    </row>
    <row r="24482" spans="31:31" ht="15.75" x14ac:dyDescent="0.3">
      <c r="AE24482" s="71"/>
    </row>
    <row r="24483" spans="31:31" ht="15.75" x14ac:dyDescent="0.3">
      <c r="AE24483" s="71"/>
    </row>
    <row r="24484" spans="31:31" ht="15.75" x14ac:dyDescent="0.3">
      <c r="AE24484" s="71"/>
    </row>
    <row r="24485" spans="31:31" ht="15.75" x14ac:dyDescent="0.3">
      <c r="AE24485" s="71"/>
    </row>
    <row r="24486" spans="31:31" ht="15.75" x14ac:dyDescent="0.3">
      <c r="AE24486" s="71"/>
    </row>
    <row r="24487" spans="31:31" ht="15.75" x14ac:dyDescent="0.3">
      <c r="AE24487" s="71"/>
    </row>
    <row r="24488" spans="31:31" ht="15.75" x14ac:dyDescent="0.3">
      <c r="AE24488" s="71"/>
    </row>
    <row r="24489" spans="31:31" ht="15.75" x14ac:dyDescent="0.3">
      <c r="AE24489" s="71"/>
    </row>
    <row r="24490" spans="31:31" ht="15.75" x14ac:dyDescent="0.3">
      <c r="AE24490" s="71"/>
    </row>
    <row r="24491" spans="31:31" ht="15.75" x14ac:dyDescent="0.3">
      <c r="AE24491" s="71"/>
    </row>
    <row r="24492" spans="31:31" ht="15.75" x14ac:dyDescent="0.3">
      <c r="AE24492" s="71"/>
    </row>
    <row r="24493" spans="31:31" ht="15.75" x14ac:dyDescent="0.3">
      <c r="AE24493" s="71"/>
    </row>
    <row r="24494" spans="31:31" ht="15.75" x14ac:dyDescent="0.3">
      <c r="AE24494" s="71"/>
    </row>
    <row r="24495" spans="31:31" ht="15.75" x14ac:dyDescent="0.3">
      <c r="AE24495" s="71"/>
    </row>
    <row r="24496" spans="31:31" ht="15.75" x14ac:dyDescent="0.3">
      <c r="AE24496" s="71"/>
    </row>
    <row r="24497" spans="31:31" ht="15.75" x14ac:dyDescent="0.3">
      <c r="AE24497" s="71"/>
    </row>
    <row r="24498" spans="31:31" ht="15.75" x14ac:dyDescent="0.3">
      <c r="AE24498" s="71"/>
    </row>
    <row r="24499" spans="31:31" ht="15.75" x14ac:dyDescent="0.3">
      <c r="AE24499" s="71"/>
    </row>
    <row r="24500" spans="31:31" ht="15.75" x14ac:dyDescent="0.3">
      <c r="AE24500" s="71"/>
    </row>
    <row r="24501" spans="31:31" ht="15.75" x14ac:dyDescent="0.3">
      <c r="AE24501" s="71"/>
    </row>
    <row r="24502" spans="31:31" ht="15.75" x14ac:dyDescent="0.3">
      <c r="AE24502" s="71"/>
    </row>
    <row r="24503" spans="31:31" ht="15.75" x14ac:dyDescent="0.3">
      <c r="AE24503" s="71"/>
    </row>
    <row r="24504" spans="31:31" ht="15.75" x14ac:dyDescent="0.3">
      <c r="AE24504" s="71"/>
    </row>
    <row r="24505" spans="31:31" ht="15.75" x14ac:dyDescent="0.3">
      <c r="AE24505" s="71"/>
    </row>
    <row r="24506" spans="31:31" ht="15.75" x14ac:dyDescent="0.3">
      <c r="AE24506" s="71"/>
    </row>
    <row r="24507" spans="31:31" ht="15.75" x14ac:dyDescent="0.3">
      <c r="AE24507" s="71"/>
    </row>
    <row r="24508" spans="31:31" ht="15.75" x14ac:dyDescent="0.3">
      <c r="AE24508" s="71"/>
    </row>
    <row r="24509" spans="31:31" ht="15.75" x14ac:dyDescent="0.3">
      <c r="AE24509" s="71"/>
    </row>
    <row r="24510" spans="31:31" ht="15.75" x14ac:dyDescent="0.3">
      <c r="AE24510" s="71"/>
    </row>
    <row r="24511" spans="31:31" ht="15.75" x14ac:dyDescent="0.3">
      <c r="AE24511" s="71"/>
    </row>
    <row r="24512" spans="31:31" ht="15.75" x14ac:dyDescent="0.3">
      <c r="AE24512" s="71"/>
    </row>
    <row r="24513" spans="31:31" ht="15.75" x14ac:dyDescent="0.3">
      <c r="AE24513" s="71"/>
    </row>
    <row r="24514" spans="31:31" ht="15.75" x14ac:dyDescent="0.3">
      <c r="AE24514" s="71"/>
    </row>
    <row r="24515" spans="31:31" ht="15.75" x14ac:dyDescent="0.3">
      <c r="AE24515" s="71"/>
    </row>
    <row r="24516" spans="31:31" ht="15.75" x14ac:dyDescent="0.3">
      <c r="AE24516" s="71"/>
    </row>
    <row r="24517" spans="31:31" ht="15.75" x14ac:dyDescent="0.3">
      <c r="AE24517" s="71"/>
    </row>
    <row r="24518" spans="31:31" ht="15.75" x14ac:dyDescent="0.3">
      <c r="AE24518" s="71"/>
    </row>
    <row r="24519" spans="31:31" ht="15.75" x14ac:dyDescent="0.3">
      <c r="AE24519" s="71"/>
    </row>
    <row r="24520" spans="31:31" ht="15.75" x14ac:dyDescent="0.3">
      <c r="AE24520" s="71"/>
    </row>
    <row r="24521" spans="31:31" ht="15.75" x14ac:dyDescent="0.3">
      <c r="AE24521" s="71"/>
    </row>
    <row r="24522" spans="31:31" ht="15.75" x14ac:dyDescent="0.3">
      <c r="AE24522" s="71"/>
    </row>
    <row r="24523" spans="31:31" ht="15.75" x14ac:dyDescent="0.3">
      <c r="AE24523" s="71"/>
    </row>
    <row r="24524" spans="31:31" ht="15.75" x14ac:dyDescent="0.3">
      <c r="AE24524" s="71"/>
    </row>
    <row r="24525" spans="31:31" ht="15.75" x14ac:dyDescent="0.3">
      <c r="AE24525" s="71"/>
    </row>
    <row r="24526" spans="31:31" ht="15.75" x14ac:dyDescent="0.3">
      <c r="AE24526" s="71"/>
    </row>
    <row r="24527" spans="31:31" ht="15.75" x14ac:dyDescent="0.3">
      <c r="AE24527" s="71"/>
    </row>
    <row r="24528" spans="31:31" ht="15.75" x14ac:dyDescent="0.3">
      <c r="AE24528" s="71"/>
    </row>
    <row r="24529" spans="31:31" ht="15.75" x14ac:dyDescent="0.3">
      <c r="AE24529" s="71"/>
    </row>
    <row r="24530" spans="31:31" ht="15.75" x14ac:dyDescent="0.3">
      <c r="AE24530" s="71"/>
    </row>
    <row r="24531" spans="31:31" ht="15.75" x14ac:dyDescent="0.3">
      <c r="AE24531" s="71"/>
    </row>
    <row r="24532" spans="31:31" ht="15.75" x14ac:dyDescent="0.3">
      <c r="AE24532" s="71"/>
    </row>
    <row r="24533" spans="31:31" ht="15.75" x14ac:dyDescent="0.3">
      <c r="AE24533" s="71"/>
    </row>
    <row r="24534" spans="31:31" ht="15.75" x14ac:dyDescent="0.3">
      <c r="AE24534" s="71"/>
    </row>
    <row r="24535" spans="31:31" ht="15.75" x14ac:dyDescent="0.3">
      <c r="AE24535" s="71"/>
    </row>
    <row r="24536" spans="31:31" ht="15.75" x14ac:dyDescent="0.3">
      <c r="AE24536" s="71"/>
    </row>
    <row r="24537" spans="31:31" ht="15.75" x14ac:dyDescent="0.3">
      <c r="AE24537" s="71"/>
    </row>
    <row r="24538" spans="31:31" ht="15.75" x14ac:dyDescent="0.3">
      <c r="AE24538" s="71"/>
    </row>
    <row r="24539" spans="31:31" ht="15.75" x14ac:dyDescent="0.3">
      <c r="AE24539" s="71"/>
    </row>
    <row r="24540" spans="31:31" ht="15.75" x14ac:dyDescent="0.3">
      <c r="AE24540" s="71"/>
    </row>
    <row r="24541" spans="31:31" ht="15.75" x14ac:dyDescent="0.3">
      <c r="AE24541" s="71"/>
    </row>
    <row r="24542" spans="31:31" ht="15.75" x14ac:dyDescent="0.3">
      <c r="AE24542" s="71"/>
    </row>
    <row r="24543" spans="31:31" ht="15.75" x14ac:dyDescent="0.3">
      <c r="AE24543" s="71"/>
    </row>
    <row r="24544" spans="31:31" ht="15.75" x14ac:dyDescent="0.3">
      <c r="AE24544" s="71"/>
    </row>
    <row r="24545" spans="31:31" ht="15.75" x14ac:dyDescent="0.3">
      <c r="AE24545" s="71"/>
    </row>
    <row r="24546" spans="31:31" ht="15.75" x14ac:dyDescent="0.3">
      <c r="AE24546" s="71"/>
    </row>
    <row r="24547" spans="31:31" ht="15.75" x14ac:dyDescent="0.3">
      <c r="AE24547" s="71"/>
    </row>
    <row r="24548" spans="31:31" ht="15.75" x14ac:dyDescent="0.3">
      <c r="AE24548" s="71"/>
    </row>
    <row r="24549" spans="31:31" ht="15.75" x14ac:dyDescent="0.3">
      <c r="AE24549" s="71"/>
    </row>
    <row r="24550" spans="31:31" ht="15.75" x14ac:dyDescent="0.3">
      <c r="AE24550" s="71"/>
    </row>
    <row r="24551" spans="31:31" ht="15.75" x14ac:dyDescent="0.3">
      <c r="AE24551" s="71"/>
    </row>
    <row r="24552" spans="31:31" ht="15.75" x14ac:dyDescent="0.3">
      <c r="AE24552" s="71"/>
    </row>
    <row r="24553" spans="31:31" ht="15.75" x14ac:dyDescent="0.3">
      <c r="AE24553" s="71"/>
    </row>
    <row r="24554" spans="31:31" ht="15.75" x14ac:dyDescent="0.3">
      <c r="AE24554" s="71"/>
    </row>
    <row r="24555" spans="31:31" ht="15.75" x14ac:dyDescent="0.3">
      <c r="AE24555" s="71"/>
    </row>
    <row r="24556" spans="31:31" ht="15.75" x14ac:dyDescent="0.3">
      <c r="AE24556" s="71"/>
    </row>
    <row r="24557" spans="31:31" ht="15.75" x14ac:dyDescent="0.3">
      <c r="AE24557" s="71"/>
    </row>
    <row r="24558" spans="31:31" ht="15.75" x14ac:dyDescent="0.3">
      <c r="AE24558" s="71"/>
    </row>
    <row r="24559" spans="31:31" ht="15.75" x14ac:dyDescent="0.3">
      <c r="AE24559" s="71"/>
    </row>
    <row r="24560" spans="31:31" ht="15.75" x14ac:dyDescent="0.3">
      <c r="AE24560" s="71"/>
    </row>
    <row r="24561" spans="31:31" ht="15.75" x14ac:dyDescent="0.3">
      <c r="AE24561" s="71"/>
    </row>
    <row r="24562" spans="31:31" ht="15.75" x14ac:dyDescent="0.3">
      <c r="AE24562" s="71"/>
    </row>
    <row r="24563" spans="31:31" ht="15.75" x14ac:dyDescent="0.3">
      <c r="AE24563" s="71"/>
    </row>
    <row r="24564" spans="31:31" ht="15.75" x14ac:dyDescent="0.3">
      <c r="AE24564" s="71"/>
    </row>
    <row r="24565" spans="31:31" ht="15.75" x14ac:dyDescent="0.3">
      <c r="AE24565" s="71"/>
    </row>
    <row r="24566" spans="31:31" ht="15.75" x14ac:dyDescent="0.3">
      <c r="AE24566" s="71"/>
    </row>
    <row r="24567" spans="31:31" ht="15.75" x14ac:dyDescent="0.3">
      <c r="AE24567" s="71"/>
    </row>
    <row r="24568" spans="31:31" ht="15.75" x14ac:dyDescent="0.3">
      <c r="AE24568" s="71"/>
    </row>
    <row r="24569" spans="31:31" ht="15.75" x14ac:dyDescent="0.3">
      <c r="AE24569" s="71"/>
    </row>
    <row r="24570" spans="31:31" ht="15.75" x14ac:dyDescent="0.3">
      <c r="AE24570" s="71"/>
    </row>
    <row r="24571" spans="31:31" ht="15.75" x14ac:dyDescent="0.3">
      <c r="AE24571" s="71"/>
    </row>
    <row r="24572" spans="31:31" ht="15.75" x14ac:dyDescent="0.3">
      <c r="AE24572" s="71"/>
    </row>
    <row r="24573" spans="31:31" ht="15.75" x14ac:dyDescent="0.3">
      <c r="AE24573" s="71"/>
    </row>
    <row r="24574" spans="31:31" ht="15.75" x14ac:dyDescent="0.3">
      <c r="AE24574" s="71"/>
    </row>
    <row r="24575" spans="31:31" ht="15.75" x14ac:dyDescent="0.3">
      <c r="AE24575" s="71"/>
    </row>
    <row r="24576" spans="31:31" ht="15.75" x14ac:dyDescent="0.3">
      <c r="AE24576" s="71"/>
    </row>
    <row r="24577" spans="31:31" ht="15.75" x14ac:dyDescent="0.3">
      <c r="AE24577" s="71"/>
    </row>
    <row r="24578" spans="31:31" ht="15.75" x14ac:dyDescent="0.3">
      <c r="AE24578" s="71"/>
    </row>
    <row r="24579" spans="31:31" ht="15.75" x14ac:dyDescent="0.3">
      <c r="AE24579" s="71"/>
    </row>
    <row r="24580" spans="31:31" ht="15.75" x14ac:dyDescent="0.3">
      <c r="AE24580" s="71"/>
    </row>
    <row r="24581" spans="31:31" ht="15.75" x14ac:dyDescent="0.3">
      <c r="AE24581" s="71"/>
    </row>
    <row r="24582" spans="31:31" ht="15.75" x14ac:dyDescent="0.3">
      <c r="AE24582" s="71"/>
    </row>
    <row r="24583" spans="31:31" ht="15.75" x14ac:dyDescent="0.3">
      <c r="AE24583" s="71"/>
    </row>
    <row r="24584" spans="31:31" ht="15.75" x14ac:dyDescent="0.3">
      <c r="AE24584" s="71"/>
    </row>
    <row r="24585" spans="31:31" ht="15.75" x14ac:dyDescent="0.3">
      <c r="AE24585" s="71"/>
    </row>
    <row r="24586" spans="31:31" ht="15.75" x14ac:dyDescent="0.3">
      <c r="AE24586" s="71"/>
    </row>
    <row r="24587" spans="31:31" ht="15.75" x14ac:dyDescent="0.3">
      <c r="AE24587" s="71"/>
    </row>
    <row r="24588" spans="31:31" ht="15.75" x14ac:dyDescent="0.3">
      <c r="AE24588" s="71"/>
    </row>
    <row r="24589" spans="31:31" ht="15.75" x14ac:dyDescent="0.3">
      <c r="AE24589" s="71"/>
    </row>
    <row r="24590" spans="31:31" ht="15.75" x14ac:dyDescent="0.3">
      <c r="AE24590" s="71"/>
    </row>
    <row r="24591" spans="31:31" ht="15.75" x14ac:dyDescent="0.3">
      <c r="AE24591" s="71"/>
    </row>
    <row r="24592" spans="31:31" ht="15.75" x14ac:dyDescent="0.3">
      <c r="AE24592" s="71"/>
    </row>
    <row r="24593" spans="31:31" ht="15.75" x14ac:dyDescent="0.3">
      <c r="AE24593" s="71"/>
    </row>
    <row r="24594" spans="31:31" ht="15.75" x14ac:dyDescent="0.3">
      <c r="AE24594" s="71"/>
    </row>
    <row r="24595" spans="31:31" ht="15.75" x14ac:dyDescent="0.3">
      <c r="AE24595" s="71"/>
    </row>
    <row r="24596" spans="31:31" ht="15.75" x14ac:dyDescent="0.3">
      <c r="AE24596" s="71"/>
    </row>
    <row r="24597" spans="31:31" ht="15.75" x14ac:dyDescent="0.3">
      <c r="AE24597" s="71"/>
    </row>
    <row r="24598" spans="31:31" ht="15.75" x14ac:dyDescent="0.3">
      <c r="AE24598" s="71"/>
    </row>
    <row r="24599" spans="31:31" ht="15.75" x14ac:dyDescent="0.3">
      <c r="AE24599" s="71"/>
    </row>
    <row r="24600" spans="31:31" ht="15.75" x14ac:dyDescent="0.3">
      <c r="AE24600" s="71"/>
    </row>
    <row r="24601" spans="31:31" ht="15.75" x14ac:dyDescent="0.3">
      <c r="AE24601" s="71"/>
    </row>
    <row r="24602" spans="31:31" ht="15.75" x14ac:dyDescent="0.3">
      <c r="AE24602" s="71"/>
    </row>
    <row r="24603" spans="31:31" ht="15.75" x14ac:dyDescent="0.3">
      <c r="AE24603" s="71"/>
    </row>
    <row r="24604" spans="31:31" ht="15.75" x14ac:dyDescent="0.3">
      <c r="AE24604" s="71"/>
    </row>
    <row r="24605" spans="31:31" ht="15.75" x14ac:dyDescent="0.3">
      <c r="AE24605" s="71"/>
    </row>
    <row r="24606" spans="31:31" ht="15.75" x14ac:dyDescent="0.3">
      <c r="AE24606" s="71"/>
    </row>
    <row r="24607" spans="31:31" ht="15.75" x14ac:dyDescent="0.3">
      <c r="AE24607" s="71"/>
    </row>
    <row r="24608" spans="31:31" ht="15.75" x14ac:dyDescent="0.3">
      <c r="AE24608" s="71"/>
    </row>
    <row r="24609" spans="31:31" ht="15.75" x14ac:dyDescent="0.3">
      <c r="AE24609" s="71"/>
    </row>
    <row r="24610" spans="31:31" ht="15.75" x14ac:dyDescent="0.3">
      <c r="AE24610" s="71"/>
    </row>
    <row r="24611" spans="31:31" ht="15.75" x14ac:dyDescent="0.3">
      <c r="AE24611" s="71"/>
    </row>
    <row r="24612" spans="31:31" ht="15.75" x14ac:dyDescent="0.3">
      <c r="AE24612" s="71"/>
    </row>
    <row r="24613" spans="31:31" ht="15.75" x14ac:dyDescent="0.3">
      <c r="AE24613" s="71"/>
    </row>
    <row r="24614" spans="31:31" ht="15.75" x14ac:dyDescent="0.3">
      <c r="AE24614" s="71"/>
    </row>
    <row r="24615" spans="31:31" ht="15.75" x14ac:dyDescent="0.3">
      <c r="AE24615" s="71"/>
    </row>
    <row r="24616" spans="31:31" ht="15.75" x14ac:dyDescent="0.3">
      <c r="AE24616" s="71"/>
    </row>
    <row r="24617" spans="31:31" ht="15.75" x14ac:dyDescent="0.3">
      <c r="AE24617" s="71"/>
    </row>
    <row r="24618" spans="31:31" ht="15.75" x14ac:dyDescent="0.3">
      <c r="AE24618" s="71"/>
    </row>
    <row r="24619" spans="31:31" ht="15.75" x14ac:dyDescent="0.3">
      <c r="AE24619" s="71"/>
    </row>
    <row r="24620" spans="31:31" ht="15.75" x14ac:dyDescent="0.3">
      <c r="AE24620" s="71"/>
    </row>
    <row r="24621" spans="31:31" ht="15.75" x14ac:dyDescent="0.3">
      <c r="AE24621" s="71"/>
    </row>
    <row r="24622" spans="31:31" ht="15.75" x14ac:dyDescent="0.3">
      <c r="AE24622" s="71"/>
    </row>
    <row r="24623" spans="31:31" ht="15.75" x14ac:dyDescent="0.3">
      <c r="AE24623" s="71"/>
    </row>
    <row r="24624" spans="31:31" ht="15.75" x14ac:dyDescent="0.3">
      <c r="AE24624" s="71"/>
    </row>
    <row r="24625" spans="31:31" ht="15.75" x14ac:dyDescent="0.3">
      <c r="AE24625" s="71"/>
    </row>
    <row r="24626" spans="31:31" ht="15.75" x14ac:dyDescent="0.3">
      <c r="AE24626" s="71"/>
    </row>
    <row r="24627" spans="31:31" ht="15.75" x14ac:dyDescent="0.3">
      <c r="AE24627" s="71"/>
    </row>
    <row r="24628" spans="31:31" ht="15.75" x14ac:dyDescent="0.3">
      <c r="AE24628" s="71"/>
    </row>
    <row r="24629" spans="31:31" ht="15.75" x14ac:dyDescent="0.3">
      <c r="AE24629" s="71"/>
    </row>
    <row r="24630" spans="31:31" ht="15.75" x14ac:dyDescent="0.3">
      <c r="AE24630" s="71"/>
    </row>
    <row r="24631" spans="31:31" ht="15.75" x14ac:dyDescent="0.3">
      <c r="AE24631" s="71"/>
    </row>
    <row r="24632" spans="31:31" ht="15.75" x14ac:dyDescent="0.3">
      <c r="AE24632" s="71"/>
    </row>
    <row r="24633" spans="31:31" ht="15.75" x14ac:dyDescent="0.3">
      <c r="AE24633" s="71"/>
    </row>
    <row r="24634" spans="31:31" ht="15.75" x14ac:dyDescent="0.3">
      <c r="AE24634" s="71"/>
    </row>
    <row r="24635" spans="31:31" ht="15.75" x14ac:dyDescent="0.3">
      <c r="AE24635" s="71"/>
    </row>
    <row r="24636" spans="31:31" ht="15.75" x14ac:dyDescent="0.3">
      <c r="AE24636" s="71"/>
    </row>
    <row r="24637" spans="31:31" ht="15.75" x14ac:dyDescent="0.3">
      <c r="AE24637" s="71"/>
    </row>
    <row r="24638" spans="31:31" ht="15.75" x14ac:dyDescent="0.3">
      <c r="AE24638" s="71"/>
    </row>
    <row r="24639" spans="31:31" ht="15.75" x14ac:dyDescent="0.3">
      <c r="AE24639" s="71"/>
    </row>
    <row r="24640" spans="31:31" ht="15.75" x14ac:dyDescent="0.3">
      <c r="AE24640" s="71"/>
    </row>
    <row r="24641" spans="31:31" ht="15.75" x14ac:dyDescent="0.3">
      <c r="AE24641" s="71"/>
    </row>
    <row r="24642" spans="31:31" ht="15.75" x14ac:dyDescent="0.3">
      <c r="AE24642" s="71"/>
    </row>
    <row r="24643" spans="31:31" ht="15.75" x14ac:dyDescent="0.3">
      <c r="AE24643" s="71"/>
    </row>
    <row r="24644" spans="31:31" ht="15.75" x14ac:dyDescent="0.3">
      <c r="AE24644" s="71"/>
    </row>
    <row r="24645" spans="31:31" ht="15.75" x14ac:dyDescent="0.3">
      <c r="AE24645" s="71"/>
    </row>
    <row r="24646" spans="31:31" ht="15.75" x14ac:dyDescent="0.3">
      <c r="AE24646" s="71"/>
    </row>
    <row r="24647" spans="31:31" ht="15.75" x14ac:dyDescent="0.3">
      <c r="AE24647" s="71"/>
    </row>
    <row r="24648" spans="31:31" ht="15.75" x14ac:dyDescent="0.3">
      <c r="AE24648" s="71"/>
    </row>
    <row r="24649" spans="31:31" ht="15.75" x14ac:dyDescent="0.3">
      <c r="AE24649" s="71"/>
    </row>
    <row r="24650" spans="31:31" ht="15.75" x14ac:dyDescent="0.3">
      <c r="AE24650" s="71"/>
    </row>
    <row r="24651" spans="31:31" ht="15.75" x14ac:dyDescent="0.3">
      <c r="AE24651" s="71"/>
    </row>
    <row r="24652" spans="31:31" ht="15.75" x14ac:dyDescent="0.3">
      <c r="AE24652" s="71"/>
    </row>
    <row r="24653" spans="31:31" ht="15.75" x14ac:dyDescent="0.3">
      <c r="AE24653" s="71"/>
    </row>
    <row r="24654" spans="31:31" ht="15.75" x14ac:dyDescent="0.3">
      <c r="AE24654" s="71"/>
    </row>
    <row r="24655" spans="31:31" ht="15.75" x14ac:dyDescent="0.3">
      <c r="AE24655" s="71"/>
    </row>
    <row r="24656" spans="31:31" ht="15.75" x14ac:dyDescent="0.3">
      <c r="AE24656" s="71"/>
    </row>
    <row r="24657" spans="31:31" ht="15.75" x14ac:dyDescent="0.3">
      <c r="AE24657" s="71"/>
    </row>
    <row r="24658" spans="31:31" ht="15.75" x14ac:dyDescent="0.3">
      <c r="AE24658" s="71"/>
    </row>
    <row r="24659" spans="31:31" ht="15.75" x14ac:dyDescent="0.3">
      <c r="AE24659" s="71"/>
    </row>
    <row r="24660" spans="31:31" ht="15.75" x14ac:dyDescent="0.3">
      <c r="AE24660" s="71"/>
    </row>
    <row r="24661" spans="31:31" ht="15.75" x14ac:dyDescent="0.3">
      <c r="AE24661" s="71"/>
    </row>
    <row r="24662" spans="31:31" ht="15.75" x14ac:dyDescent="0.3">
      <c r="AE24662" s="71"/>
    </row>
    <row r="24663" spans="31:31" ht="15.75" x14ac:dyDescent="0.3">
      <c r="AE24663" s="71"/>
    </row>
    <row r="24664" spans="31:31" ht="15.75" x14ac:dyDescent="0.3">
      <c r="AE24664" s="71"/>
    </row>
    <row r="24665" spans="31:31" ht="15.75" x14ac:dyDescent="0.3">
      <c r="AE24665" s="71"/>
    </row>
    <row r="24666" spans="31:31" ht="15.75" x14ac:dyDescent="0.3">
      <c r="AE24666" s="71"/>
    </row>
    <row r="24667" spans="31:31" ht="15.75" x14ac:dyDescent="0.3">
      <c r="AE24667" s="71"/>
    </row>
    <row r="24668" spans="31:31" ht="15.75" x14ac:dyDescent="0.3">
      <c r="AE24668" s="71"/>
    </row>
    <row r="24669" spans="31:31" ht="15.75" x14ac:dyDescent="0.3">
      <c r="AE24669" s="71"/>
    </row>
    <row r="24670" spans="31:31" ht="15.75" x14ac:dyDescent="0.3">
      <c r="AE24670" s="71"/>
    </row>
    <row r="24671" spans="31:31" ht="15.75" x14ac:dyDescent="0.3">
      <c r="AE24671" s="71"/>
    </row>
    <row r="24672" spans="31:31" ht="15.75" x14ac:dyDescent="0.3">
      <c r="AE24672" s="71"/>
    </row>
    <row r="24673" spans="31:31" ht="15.75" x14ac:dyDescent="0.3">
      <c r="AE24673" s="71"/>
    </row>
    <row r="24674" spans="31:31" ht="15.75" x14ac:dyDescent="0.3">
      <c r="AE24674" s="71"/>
    </row>
    <row r="24675" spans="31:31" ht="15.75" x14ac:dyDescent="0.3">
      <c r="AE24675" s="71"/>
    </row>
    <row r="24676" spans="31:31" ht="15.75" x14ac:dyDescent="0.3">
      <c r="AE24676" s="71"/>
    </row>
    <row r="24677" spans="31:31" ht="15.75" x14ac:dyDescent="0.3">
      <c r="AE24677" s="71"/>
    </row>
    <row r="24678" spans="31:31" ht="15.75" x14ac:dyDescent="0.3">
      <c r="AE24678" s="71"/>
    </row>
    <row r="24679" spans="31:31" ht="15.75" x14ac:dyDescent="0.3">
      <c r="AE24679" s="71"/>
    </row>
    <row r="24680" spans="31:31" ht="15.75" x14ac:dyDescent="0.3">
      <c r="AE24680" s="71"/>
    </row>
    <row r="24681" spans="31:31" ht="15.75" x14ac:dyDescent="0.3">
      <c r="AE24681" s="71"/>
    </row>
    <row r="24682" spans="31:31" ht="15.75" x14ac:dyDescent="0.3">
      <c r="AE24682" s="71"/>
    </row>
    <row r="24683" spans="31:31" ht="15.75" x14ac:dyDescent="0.3">
      <c r="AE24683" s="71"/>
    </row>
    <row r="24684" spans="31:31" ht="15.75" x14ac:dyDescent="0.3">
      <c r="AE24684" s="71"/>
    </row>
    <row r="24685" spans="31:31" ht="15.75" x14ac:dyDescent="0.3">
      <c r="AE24685" s="71"/>
    </row>
    <row r="24686" spans="31:31" ht="15.75" x14ac:dyDescent="0.3">
      <c r="AE24686" s="71"/>
    </row>
    <row r="24687" spans="31:31" ht="15.75" x14ac:dyDescent="0.3">
      <c r="AE24687" s="71"/>
    </row>
    <row r="24688" spans="31:31" ht="15.75" x14ac:dyDescent="0.3">
      <c r="AE24688" s="71"/>
    </row>
    <row r="24689" spans="31:31" ht="15.75" x14ac:dyDescent="0.3">
      <c r="AE24689" s="71"/>
    </row>
    <row r="24690" spans="31:31" ht="15.75" x14ac:dyDescent="0.3">
      <c r="AE24690" s="71"/>
    </row>
    <row r="24691" spans="31:31" ht="15.75" x14ac:dyDescent="0.3">
      <c r="AE24691" s="71"/>
    </row>
    <row r="24692" spans="31:31" ht="15.75" x14ac:dyDescent="0.3">
      <c r="AE24692" s="71"/>
    </row>
    <row r="24693" spans="31:31" ht="15.75" x14ac:dyDescent="0.3">
      <c r="AE24693" s="71"/>
    </row>
    <row r="24694" spans="31:31" ht="15.75" x14ac:dyDescent="0.3">
      <c r="AE24694" s="71"/>
    </row>
    <row r="24695" spans="31:31" ht="15.75" x14ac:dyDescent="0.3">
      <c r="AE24695" s="71"/>
    </row>
    <row r="24696" spans="31:31" ht="15.75" x14ac:dyDescent="0.3">
      <c r="AE24696" s="71"/>
    </row>
    <row r="24697" spans="31:31" ht="15.75" x14ac:dyDescent="0.3">
      <c r="AE24697" s="71"/>
    </row>
    <row r="24698" spans="31:31" ht="15.75" x14ac:dyDescent="0.3">
      <c r="AE24698" s="71"/>
    </row>
    <row r="24699" spans="31:31" ht="15.75" x14ac:dyDescent="0.3">
      <c r="AE24699" s="71"/>
    </row>
    <row r="24700" spans="31:31" ht="15.75" x14ac:dyDescent="0.3">
      <c r="AE24700" s="71"/>
    </row>
    <row r="24701" spans="31:31" ht="15.75" x14ac:dyDescent="0.3">
      <c r="AE24701" s="71"/>
    </row>
    <row r="24702" spans="31:31" ht="15.75" x14ac:dyDescent="0.3">
      <c r="AE24702" s="71"/>
    </row>
    <row r="24703" spans="31:31" ht="15.75" x14ac:dyDescent="0.3">
      <c r="AE24703" s="71"/>
    </row>
    <row r="24704" spans="31:31" ht="15.75" x14ac:dyDescent="0.3">
      <c r="AE24704" s="71"/>
    </row>
    <row r="24705" spans="31:31" ht="15.75" x14ac:dyDescent="0.3">
      <c r="AE24705" s="71"/>
    </row>
    <row r="24706" spans="31:31" ht="15.75" x14ac:dyDescent="0.3">
      <c r="AE24706" s="71"/>
    </row>
    <row r="24707" spans="31:31" ht="15.75" x14ac:dyDescent="0.3">
      <c r="AE24707" s="71"/>
    </row>
    <row r="24708" spans="31:31" ht="15.75" x14ac:dyDescent="0.3">
      <c r="AE24708" s="71"/>
    </row>
    <row r="24709" spans="31:31" ht="15.75" x14ac:dyDescent="0.3">
      <c r="AE24709" s="71"/>
    </row>
    <row r="24710" spans="31:31" ht="15.75" x14ac:dyDescent="0.3">
      <c r="AE24710" s="71"/>
    </row>
    <row r="24711" spans="31:31" ht="15.75" x14ac:dyDescent="0.3">
      <c r="AE24711" s="71"/>
    </row>
    <row r="24712" spans="31:31" ht="15.75" x14ac:dyDescent="0.3">
      <c r="AE24712" s="71"/>
    </row>
    <row r="24713" spans="31:31" ht="15.75" x14ac:dyDescent="0.3">
      <c r="AE24713" s="71"/>
    </row>
    <row r="24714" spans="31:31" ht="15.75" x14ac:dyDescent="0.3">
      <c r="AE24714" s="71"/>
    </row>
    <row r="24715" spans="31:31" ht="15.75" x14ac:dyDescent="0.3">
      <c r="AE24715" s="71"/>
    </row>
    <row r="24716" spans="31:31" ht="15.75" x14ac:dyDescent="0.3">
      <c r="AE24716" s="71"/>
    </row>
    <row r="24717" spans="31:31" ht="15.75" x14ac:dyDescent="0.3">
      <c r="AE24717" s="71"/>
    </row>
    <row r="24718" spans="31:31" ht="15.75" x14ac:dyDescent="0.3">
      <c r="AE24718" s="71"/>
    </row>
    <row r="24719" spans="31:31" ht="15.75" x14ac:dyDescent="0.3">
      <c r="AE24719" s="71"/>
    </row>
    <row r="24720" spans="31:31" ht="15.75" x14ac:dyDescent="0.3">
      <c r="AE24720" s="71"/>
    </row>
    <row r="24721" spans="31:31" ht="15.75" x14ac:dyDescent="0.3">
      <c r="AE24721" s="71"/>
    </row>
    <row r="24722" spans="31:31" ht="15.75" x14ac:dyDescent="0.3">
      <c r="AE24722" s="71"/>
    </row>
    <row r="24723" spans="31:31" ht="15.75" x14ac:dyDescent="0.3">
      <c r="AE24723" s="71"/>
    </row>
    <row r="24724" spans="31:31" ht="15.75" x14ac:dyDescent="0.3">
      <c r="AE24724" s="71"/>
    </row>
    <row r="24725" spans="31:31" ht="15.75" x14ac:dyDescent="0.3">
      <c r="AE24725" s="71"/>
    </row>
    <row r="24726" spans="31:31" ht="15.75" x14ac:dyDescent="0.3">
      <c r="AE24726" s="71"/>
    </row>
    <row r="24727" spans="31:31" ht="15.75" x14ac:dyDescent="0.3">
      <c r="AE24727" s="71"/>
    </row>
    <row r="24728" spans="31:31" ht="15.75" x14ac:dyDescent="0.3">
      <c r="AE24728" s="71"/>
    </row>
    <row r="24729" spans="31:31" ht="15.75" x14ac:dyDescent="0.3">
      <c r="AE24729" s="71"/>
    </row>
    <row r="24730" spans="31:31" ht="15.75" x14ac:dyDescent="0.3">
      <c r="AE24730" s="71"/>
    </row>
    <row r="24731" spans="31:31" ht="15.75" x14ac:dyDescent="0.3">
      <c r="AE24731" s="71"/>
    </row>
    <row r="24732" spans="31:31" ht="15.75" x14ac:dyDescent="0.3">
      <c r="AE24732" s="71"/>
    </row>
    <row r="24733" spans="31:31" ht="15.75" x14ac:dyDescent="0.3">
      <c r="AE24733" s="71"/>
    </row>
    <row r="24734" spans="31:31" ht="15.75" x14ac:dyDescent="0.3">
      <c r="AE24734" s="71"/>
    </row>
    <row r="24735" spans="31:31" ht="15.75" x14ac:dyDescent="0.3">
      <c r="AE24735" s="71"/>
    </row>
    <row r="24736" spans="31:31" ht="15.75" x14ac:dyDescent="0.3">
      <c r="AE24736" s="71"/>
    </row>
    <row r="24737" spans="31:31" ht="15.75" x14ac:dyDescent="0.3">
      <c r="AE24737" s="71"/>
    </row>
    <row r="24738" spans="31:31" ht="15.75" x14ac:dyDescent="0.3">
      <c r="AE24738" s="71"/>
    </row>
    <row r="24739" spans="31:31" ht="15.75" x14ac:dyDescent="0.3">
      <c r="AE24739" s="71"/>
    </row>
    <row r="24740" spans="31:31" ht="15.75" x14ac:dyDescent="0.3">
      <c r="AE24740" s="71"/>
    </row>
    <row r="24741" spans="31:31" ht="15.75" x14ac:dyDescent="0.3">
      <c r="AE24741" s="71"/>
    </row>
    <row r="24742" spans="31:31" ht="15.75" x14ac:dyDescent="0.3">
      <c r="AE24742" s="71"/>
    </row>
    <row r="24743" spans="31:31" ht="15.75" x14ac:dyDescent="0.3">
      <c r="AE24743" s="71"/>
    </row>
    <row r="24744" spans="31:31" ht="15.75" x14ac:dyDescent="0.3">
      <c r="AE24744" s="71"/>
    </row>
    <row r="24745" spans="31:31" ht="15.75" x14ac:dyDescent="0.3">
      <c r="AE24745" s="71"/>
    </row>
    <row r="24746" spans="31:31" ht="15.75" x14ac:dyDescent="0.3">
      <c r="AE24746" s="71"/>
    </row>
    <row r="24747" spans="31:31" ht="15.75" x14ac:dyDescent="0.3">
      <c r="AE24747" s="71"/>
    </row>
    <row r="24748" spans="31:31" ht="15.75" x14ac:dyDescent="0.3">
      <c r="AE24748" s="71"/>
    </row>
    <row r="24749" spans="31:31" ht="15.75" x14ac:dyDescent="0.3">
      <c r="AE24749" s="71"/>
    </row>
    <row r="24750" spans="31:31" ht="15.75" x14ac:dyDescent="0.3">
      <c r="AE24750" s="71"/>
    </row>
    <row r="24751" spans="31:31" ht="15.75" x14ac:dyDescent="0.3">
      <c r="AE24751" s="71"/>
    </row>
    <row r="24752" spans="31:31" ht="15.75" x14ac:dyDescent="0.3">
      <c r="AE24752" s="71"/>
    </row>
    <row r="24753" spans="31:31" ht="15.75" x14ac:dyDescent="0.3">
      <c r="AE24753" s="71"/>
    </row>
    <row r="24754" spans="31:31" ht="15.75" x14ac:dyDescent="0.3">
      <c r="AE24754" s="71"/>
    </row>
    <row r="24755" spans="31:31" ht="15.75" x14ac:dyDescent="0.3">
      <c r="AE24755" s="71"/>
    </row>
    <row r="24756" spans="31:31" ht="15.75" x14ac:dyDescent="0.3">
      <c r="AE24756" s="71"/>
    </row>
    <row r="24757" spans="31:31" ht="15.75" x14ac:dyDescent="0.3">
      <c r="AE24757" s="71"/>
    </row>
    <row r="24758" spans="31:31" ht="15.75" x14ac:dyDescent="0.3">
      <c r="AE24758" s="71"/>
    </row>
    <row r="24759" spans="31:31" ht="15.75" x14ac:dyDescent="0.3">
      <c r="AE24759" s="71"/>
    </row>
    <row r="24760" spans="31:31" ht="15.75" x14ac:dyDescent="0.3">
      <c r="AE24760" s="71"/>
    </row>
    <row r="24761" spans="31:31" ht="15.75" x14ac:dyDescent="0.3">
      <c r="AE24761" s="71"/>
    </row>
    <row r="24762" spans="31:31" ht="15.75" x14ac:dyDescent="0.3">
      <c r="AE24762" s="71"/>
    </row>
    <row r="24763" spans="31:31" ht="15.75" x14ac:dyDescent="0.3">
      <c r="AE24763" s="71"/>
    </row>
    <row r="24764" spans="31:31" ht="15.75" x14ac:dyDescent="0.3">
      <c r="AE24764" s="71"/>
    </row>
    <row r="24765" spans="31:31" ht="15.75" x14ac:dyDescent="0.3">
      <c r="AE24765" s="71"/>
    </row>
    <row r="24766" spans="31:31" ht="15.75" x14ac:dyDescent="0.3">
      <c r="AE24766" s="71"/>
    </row>
    <row r="24767" spans="31:31" ht="15.75" x14ac:dyDescent="0.3">
      <c r="AE24767" s="71"/>
    </row>
    <row r="24768" spans="31:31" ht="15.75" x14ac:dyDescent="0.3">
      <c r="AE24768" s="71"/>
    </row>
    <row r="24769" spans="31:31" ht="15.75" x14ac:dyDescent="0.3">
      <c r="AE24769" s="71"/>
    </row>
    <row r="24770" spans="31:31" ht="15.75" x14ac:dyDescent="0.3">
      <c r="AE24770" s="71"/>
    </row>
    <row r="24771" spans="31:31" ht="15.75" x14ac:dyDescent="0.3">
      <c r="AE24771" s="71"/>
    </row>
    <row r="24772" spans="31:31" ht="15.75" x14ac:dyDescent="0.3">
      <c r="AE24772" s="71"/>
    </row>
    <row r="24773" spans="31:31" ht="15.75" x14ac:dyDescent="0.3">
      <c r="AE24773" s="71"/>
    </row>
    <row r="24774" spans="31:31" ht="15.75" x14ac:dyDescent="0.3">
      <c r="AE24774" s="71"/>
    </row>
    <row r="24775" spans="31:31" ht="15.75" x14ac:dyDescent="0.3">
      <c r="AE24775" s="71"/>
    </row>
    <row r="24776" spans="31:31" ht="15.75" x14ac:dyDescent="0.3">
      <c r="AE24776" s="71"/>
    </row>
    <row r="24777" spans="31:31" ht="15.75" x14ac:dyDescent="0.3">
      <c r="AE24777" s="71"/>
    </row>
    <row r="24778" spans="31:31" ht="15.75" x14ac:dyDescent="0.3">
      <c r="AE24778" s="71"/>
    </row>
    <row r="24779" spans="31:31" ht="15.75" x14ac:dyDescent="0.3">
      <c r="AE24779" s="71"/>
    </row>
    <row r="24780" spans="31:31" ht="15.75" x14ac:dyDescent="0.3">
      <c r="AE24780" s="71"/>
    </row>
    <row r="24781" spans="31:31" ht="15.75" x14ac:dyDescent="0.3">
      <c r="AE24781" s="71"/>
    </row>
    <row r="24782" spans="31:31" ht="15.75" x14ac:dyDescent="0.3">
      <c r="AE24782" s="71"/>
    </row>
    <row r="24783" spans="31:31" ht="15.75" x14ac:dyDescent="0.3">
      <c r="AE24783" s="71"/>
    </row>
    <row r="24784" spans="31:31" ht="15.75" x14ac:dyDescent="0.3">
      <c r="AE24784" s="71"/>
    </row>
    <row r="24785" spans="31:31" ht="15.75" x14ac:dyDescent="0.3">
      <c r="AE24785" s="71"/>
    </row>
    <row r="24786" spans="31:31" ht="15.75" x14ac:dyDescent="0.3">
      <c r="AE24786" s="71"/>
    </row>
    <row r="24787" spans="31:31" ht="15.75" x14ac:dyDescent="0.3">
      <c r="AE24787" s="71"/>
    </row>
    <row r="24788" spans="31:31" ht="15.75" x14ac:dyDescent="0.3">
      <c r="AE24788" s="71"/>
    </row>
    <row r="24789" spans="31:31" ht="15.75" x14ac:dyDescent="0.3">
      <c r="AE24789" s="71"/>
    </row>
    <row r="24790" spans="31:31" ht="15.75" x14ac:dyDescent="0.3">
      <c r="AE24790" s="71"/>
    </row>
    <row r="24791" spans="31:31" ht="15.75" x14ac:dyDescent="0.3">
      <c r="AE24791" s="71"/>
    </row>
    <row r="24792" spans="31:31" ht="15.75" x14ac:dyDescent="0.3">
      <c r="AE24792" s="71"/>
    </row>
    <row r="24793" spans="31:31" ht="15.75" x14ac:dyDescent="0.3">
      <c r="AE24793" s="71"/>
    </row>
    <row r="24794" spans="31:31" ht="15.75" x14ac:dyDescent="0.3">
      <c r="AE24794" s="71"/>
    </row>
    <row r="24795" spans="31:31" ht="15.75" x14ac:dyDescent="0.3">
      <c r="AE24795" s="71"/>
    </row>
    <row r="24796" spans="31:31" ht="15.75" x14ac:dyDescent="0.3">
      <c r="AE24796" s="71"/>
    </row>
    <row r="24797" spans="31:31" ht="15.75" x14ac:dyDescent="0.3">
      <c r="AE24797" s="71"/>
    </row>
    <row r="24798" spans="31:31" ht="15.75" x14ac:dyDescent="0.3">
      <c r="AE24798" s="71"/>
    </row>
    <row r="24799" spans="31:31" ht="15.75" x14ac:dyDescent="0.3">
      <c r="AE24799" s="71"/>
    </row>
    <row r="24800" spans="31:31" ht="15.75" x14ac:dyDescent="0.3">
      <c r="AE24800" s="71"/>
    </row>
    <row r="24801" spans="31:31" ht="15.75" x14ac:dyDescent="0.3">
      <c r="AE24801" s="71"/>
    </row>
    <row r="24802" spans="31:31" ht="15.75" x14ac:dyDescent="0.3">
      <c r="AE24802" s="71"/>
    </row>
    <row r="24803" spans="31:31" ht="15.75" x14ac:dyDescent="0.3">
      <c r="AE24803" s="71"/>
    </row>
    <row r="24804" spans="31:31" ht="15.75" x14ac:dyDescent="0.3">
      <c r="AE24804" s="71"/>
    </row>
    <row r="24805" spans="31:31" ht="15.75" x14ac:dyDescent="0.3">
      <c r="AE24805" s="71"/>
    </row>
    <row r="24806" spans="31:31" ht="15.75" x14ac:dyDescent="0.3">
      <c r="AE24806" s="71"/>
    </row>
    <row r="24807" spans="31:31" ht="15.75" x14ac:dyDescent="0.3">
      <c r="AE24807" s="71"/>
    </row>
    <row r="24808" spans="31:31" ht="15.75" x14ac:dyDescent="0.3">
      <c r="AE24808" s="71"/>
    </row>
    <row r="24809" spans="31:31" ht="15.75" x14ac:dyDescent="0.3">
      <c r="AE24809" s="71"/>
    </row>
    <row r="24810" spans="31:31" ht="15.75" x14ac:dyDescent="0.3">
      <c r="AE24810" s="71"/>
    </row>
    <row r="24811" spans="31:31" ht="15.75" x14ac:dyDescent="0.3">
      <c r="AE24811" s="71"/>
    </row>
    <row r="24812" spans="31:31" ht="15.75" x14ac:dyDescent="0.3">
      <c r="AE24812" s="71"/>
    </row>
    <row r="24813" spans="31:31" ht="15.75" x14ac:dyDescent="0.3">
      <c r="AE24813" s="71"/>
    </row>
    <row r="24814" spans="31:31" ht="15.75" x14ac:dyDescent="0.3">
      <c r="AE24814" s="71"/>
    </row>
    <row r="24815" spans="31:31" ht="15.75" x14ac:dyDescent="0.3">
      <c r="AE24815" s="71"/>
    </row>
    <row r="24816" spans="31:31" ht="15.75" x14ac:dyDescent="0.3">
      <c r="AE24816" s="71"/>
    </row>
    <row r="24817" spans="31:31" ht="15.75" x14ac:dyDescent="0.3">
      <c r="AE24817" s="71"/>
    </row>
    <row r="24818" spans="31:31" ht="15.75" x14ac:dyDescent="0.3">
      <c r="AE24818" s="71"/>
    </row>
    <row r="24819" spans="31:31" ht="15.75" x14ac:dyDescent="0.3">
      <c r="AE24819" s="71"/>
    </row>
    <row r="24820" spans="31:31" ht="15.75" x14ac:dyDescent="0.3">
      <c r="AE24820" s="71"/>
    </row>
    <row r="24821" spans="31:31" ht="15.75" x14ac:dyDescent="0.3">
      <c r="AE24821" s="71"/>
    </row>
    <row r="24822" spans="31:31" ht="15.75" x14ac:dyDescent="0.3">
      <c r="AE24822" s="71"/>
    </row>
    <row r="24823" spans="31:31" ht="15.75" x14ac:dyDescent="0.3">
      <c r="AE24823" s="71"/>
    </row>
    <row r="24824" spans="31:31" ht="15.75" x14ac:dyDescent="0.3">
      <c r="AE24824" s="71"/>
    </row>
    <row r="24825" spans="31:31" ht="15.75" x14ac:dyDescent="0.3">
      <c r="AE24825" s="71"/>
    </row>
    <row r="24826" spans="31:31" ht="15.75" x14ac:dyDescent="0.3">
      <c r="AE24826" s="71"/>
    </row>
    <row r="24827" spans="31:31" ht="15.75" x14ac:dyDescent="0.3">
      <c r="AE24827" s="71"/>
    </row>
    <row r="24828" spans="31:31" ht="15.75" x14ac:dyDescent="0.3">
      <c r="AE24828" s="71"/>
    </row>
    <row r="24829" spans="31:31" ht="15.75" x14ac:dyDescent="0.3">
      <c r="AE24829" s="71"/>
    </row>
    <row r="24830" spans="31:31" ht="15.75" x14ac:dyDescent="0.3">
      <c r="AE24830" s="71"/>
    </row>
    <row r="24831" spans="31:31" ht="15.75" x14ac:dyDescent="0.3">
      <c r="AE24831" s="71"/>
    </row>
    <row r="24832" spans="31:31" ht="15.75" x14ac:dyDescent="0.3">
      <c r="AE24832" s="71"/>
    </row>
    <row r="24833" spans="31:31" ht="15.75" x14ac:dyDescent="0.3">
      <c r="AE24833" s="71"/>
    </row>
    <row r="24834" spans="31:31" ht="15.75" x14ac:dyDescent="0.3">
      <c r="AE24834" s="71"/>
    </row>
    <row r="24835" spans="31:31" ht="15.75" x14ac:dyDescent="0.3">
      <c r="AE24835" s="71"/>
    </row>
    <row r="24836" spans="31:31" ht="15.75" x14ac:dyDescent="0.3">
      <c r="AE24836" s="71"/>
    </row>
    <row r="24837" spans="31:31" ht="15.75" x14ac:dyDescent="0.3">
      <c r="AE24837" s="71"/>
    </row>
    <row r="24838" spans="31:31" ht="15.75" x14ac:dyDescent="0.3">
      <c r="AE24838" s="71"/>
    </row>
    <row r="24839" spans="31:31" ht="15.75" x14ac:dyDescent="0.3">
      <c r="AE24839" s="71"/>
    </row>
    <row r="24840" spans="31:31" ht="15.75" x14ac:dyDescent="0.3">
      <c r="AE24840" s="71"/>
    </row>
    <row r="24841" spans="31:31" ht="15.75" x14ac:dyDescent="0.3">
      <c r="AE24841" s="71"/>
    </row>
    <row r="24842" spans="31:31" ht="15.75" x14ac:dyDescent="0.3">
      <c r="AE24842" s="71"/>
    </row>
    <row r="24843" spans="31:31" ht="15.75" x14ac:dyDescent="0.3">
      <c r="AE24843" s="71"/>
    </row>
    <row r="24844" spans="31:31" ht="15.75" x14ac:dyDescent="0.3">
      <c r="AE24844" s="71"/>
    </row>
    <row r="24845" spans="31:31" ht="15.75" x14ac:dyDescent="0.3">
      <c r="AE24845" s="71"/>
    </row>
    <row r="24846" spans="31:31" ht="15.75" x14ac:dyDescent="0.3">
      <c r="AE24846" s="71"/>
    </row>
    <row r="24847" spans="31:31" ht="15.75" x14ac:dyDescent="0.3">
      <c r="AE24847" s="71"/>
    </row>
    <row r="24848" spans="31:31" ht="15.75" x14ac:dyDescent="0.3">
      <c r="AE24848" s="71"/>
    </row>
    <row r="24849" spans="31:31" ht="15.75" x14ac:dyDescent="0.3">
      <c r="AE24849" s="71"/>
    </row>
    <row r="24850" spans="31:31" ht="15.75" x14ac:dyDescent="0.3">
      <c r="AE24850" s="71"/>
    </row>
    <row r="24851" spans="31:31" ht="15.75" x14ac:dyDescent="0.3">
      <c r="AE24851" s="71"/>
    </row>
    <row r="24852" spans="31:31" ht="15.75" x14ac:dyDescent="0.3">
      <c r="AE24852" s="71"/>
    </row>
    <row r="24853" spans="31:31" ht="15.75" x14ac:dyDescent="0.3">
      <c r="AE24853" s="71"/>
    </row>
    <row r="24854" spans="31:31" ht="15.75" x14ac:dyDescent="0.3">
      <c r="AE24854" s="71"/>
    </row>
    <row r="24855" spans="31:31" ht="15.75" x14ac:dyDescent="0.3">
      <c r="AE24855" s="71"/>
    </row>
    <row r="24856" spans="31:31" ht="15.75" x14ac:dyDescent="0.3">
      <c r="AE24856" s="71"/>
    </row>
    <row r="24857" spans="31:31" ht="15.75" x14ac:dyDescent="0.3">
      <c r="AE24857" s="71"/>
    </row>
    <row r="24858" spans="31:31" ht="15.75" x14ac:dyDescent="0.3">
      <c r="AE24858" s="71"/>
    </row>
    <row r="24859" spans="31:31" ht="15.75" x14ac:dyDescent="0.3">
      <c r="AE24859" s="71"/>
    </row>
    <row r="24860" spans="31:31" ht="15.75" x14ac:dyDescent="0.3">
      <c r="AE24860" s="71"/>
    </row>
    <row r="24861" spans="31:31" ht="15.75" x14ac:dyDescent="0.3">
      <c r="AE24861" s="71"/>
    </row>
    <row r="24862" spans="31:31" ht="15.75" x14ac:dyDescent="0.3">
      <c r="AE24862" s="71"/>
    </row>
    <row r="24863" spans="31:31" ht="15.75" x14ac:dyDescent="0.3">
      <c r="AE24863" s="71"/>
    </row>
    <row r="24864" spans="31:31" ht="15.75" x14ac:dyDescent="0.3">
      <c r="AE24864" s="71"/>
    </row>
    <row r="24865" spans="31:31" ht="15.75" x14ac:dyDescent="0.3">
      <c r="AE24865" s="71"/>
    </row>
    <row r="24866" spans="31:31" ht="15.75" x14ac:dyDescent="0.3">
      <c r="AE24866" s="71"/>
    </row>
    <row r="24867" spans="31:31" ht="15.75" x14ac:dyDescent="0.3">
      <c r="AE24867" s="71"/>
    </row>
    <row r="24868" spans="31:31" ht="15.75" x14ac:dyDescent="0.3">
      <c r="AE24868" s="71"/>
    </row>
    <row r="24869" spans="31:31" ht="15.75" x14ac:dyDescent="0.3">
      <c r="AE24869" s="71"/>
    </row>
    <row r="24870" spans="31:31" ht="15.75" x14ac:dyDescent="0.3">
      <c r="AE24870" s="71"/>
    </row>
    <row r="24871" spans="31:31" ht="15.75" x14ac:dyDescent="0.3">
      <c r="AE24871" s="71"/>
    </row>
    <row r="24872" spans="31:31" ht="15.75" x14ac:dyDescent="0.3">
      <c r="AE24872" s="71"/>
    </row>
    <row r="24873" spans="31:31" ht="15.75" x14ac:dyDescent="0.3">
      <c r="AE24873" s="71"/>
    </row>
    <row r="24874" spans="31:31" ht="15.75" x14ac:dyDescent="0.3">
      <c r="AE24874" s="71"/>
    </row>
    <row r="24875" spans="31:31" ht="15.75" x14ac:dyDescent="0.3">
      <c r="AE24875" s="71"/>
    </row>
    <row r="24876" spans="31:31" ht="15.75" x14ac:dyDescent="0.3">
      <c r="AE24876" s="71"/>
    </row>
    <row r="24877" spans="31:31" ht="15.75" x14ac:dyDescent="0.3">
      <c r="AE24877" s="71"/>
    </row>
    <row r="24878" spans="31:31" ht="15.75" x14ac:dyDescent="0.3">
      <c r="AE24878" s="71"/>
    </row>
    <row r="24879" spans="31:31" ht="15.75" x14ac:dyDescent="0.3">
      <c r="AE24879" s="71"/>
    </row>
    <row r="24880" spans="31:31" ht="15.75" x14ac:dyDescent="0.3">
      <c r="AE24880" s="71"/>
    </row>
    <row r="24881" spans="31:31" ht="15.75" x14ac:dyDescent="0.3">
      <c r="AE24881" s="71"/>
    </row>
    <row r="24882" spans="31:31" ht="15.75" x14ac:dyDescent="0.3">
      <c r="AE24882" s="71"/>
    </row>
    <row r="24883" spans="31:31" ht="15.75" x14ac:dyDescent="0.3">
      <c r="AE24883" s="71"/>
    </row>
    <row r="24884" spans="31:31" ht="15.75" x14ac:dyDescent="0.3">
      <c r="AE24884" s="71"/>
    </row>
    <row r="24885" spans="31:31" ht="15.75" x14ac:dyDescent="0.3">
      <c r="AE24885" s="71"/>
    </row>
    <row r="24886" spans="31:31" ht="15.75" x14ac:dyDescent="0.3">
      <c r="AE24886" s="71"/>
    </row>
    <row r="24887" spans="31:31" ht="15.75" x14ac:dyDescent="0.3">
      <c r="AE24887" s="71"/>
    </row>
    <row r="24888" spans="31:31" ht="15.75" x14ac:dyDescent="0.3">
      <c r="AE24888" s="71"/>
    </row>
    <row r="24889" spans="31:31" ht="15.75" x14ac:dyDescent="0.3">
      <c r="AE24889" s="71"/>
    </row>
    <row r="24890" spans="31:31" ht="15.75" x14ac:dyDescent="0.3">
      <c r="AE24890" s="71"/>
    </row>
    <row r="24891" spans="31:31" ht="15.75" x14ac:dyDescent="0.3">
      <c r="AE24891" s="71"/>
    </row>
    <row r="24892" spans="31:31" ht="15.75" x14ac:dyDescent="0.3">
      <c r="AE24892" s="71"/>
    </row>
    <row r="24893" spans="31:31" ht="15.75" x14ac:dyDescent="0.3">
      <c r="AE24893" s="71"/>
    </row>
    <row r="24894" spans="31:31" ht="15.75" x14ac:dyDescent="0.3">
      <c r="AE24894" s="71"/>
    </row>
    <row r="24895" spans="31:31" ht="15.75" x14ac:dyDescent="0.3">
      <c r="AE24895" s="71"/>
    </row>
    <row r="24896" spans="31:31" ht="15.75" x14ac:dyDescent="0.3">
      <c r="AE24896" s="71"/>
    </row>
    <row r="24897" spans="31:31" ht="15.75" x14ac:dyDescent="0.3">
      <c r="AE24897" s="71"/>
    </row>
    <row r="24898" spans="31:31" ht="15.75" x14ac:dyDescent="0.3">
      <c r="AE24898" s="71"/>
    </row>
    <row r="24899" spans="31:31" ht="15.75" x14ac:dyDescent="0.3">
      <c r="AE24899" s="71"/>
    </row>
    <row r="24900" spans="31:31" ht="15.75" x14ac:dyDescent="0.3">
      <c r="AE24900" s="71"/>
    </row>
    <row r="24901" spans="31:31" ht="15.75" x14ac:dyDescent="0.3">
      <c r="AE24901" s="71"/>
    </row>
    <row r="24902" spans="31:31" ht="15.75" x14ac:dyDescent="0.3">
      <c r="AE24902" s="71"/>
    </row>
    <row r="24903" spans="31:31" ht="15.75" x14ac:dyDescent="0.3">
      <c r="AE24903" s="71"/>
    </row>
    <row r="24904" spans="31:31" ht="15.75" x14ac:dyDescent="0.3">
      <c r="AE24904" s="71"/>
    </row>
    <row r="24905" spans="31:31" ht="15.75" x14ac:dyDescent="0.3">
      <c r="AE24905" s="71"/>
    </row>
    <row r="24906" spans="31:31" ht="15.75" x14ac:dyDescent="0.3">
      <c r="AE24906" s="71"/>
    </row>
    <row r="24907" spans="31:31" ht="15.75" x14ac:dyDescent="0.3">
      <c r="AE24907" s="71"/>
    </row>
    <row r="24908" spans="31:31" ht="15.75" x14ac:dyDescent="0.3">
      <c r="AE24908" s="71"/>
    </row>
    <row r="24909" spans="31:31" ht="15.75" x14ac:dyDescent="0.3">
      <c r="AE24909" s="71"/>
    </row>
    <row r="24910" spans="31:31" ht="15.75" x14ac:dyDescent="0.3">
      <c r="AE24910" s="71"/>
    </row>
    <row r="24911" spans="31:31" ht="15.75" x14ac:dyDescent="0.3">
      <c r="AE24911" s="71"/>
    </row>
    <row r="24912" spans="31:31" ht="15.75" x14ac:dyDescent="0.3">
      <c r="AE24912" s="71"/>
    </row>
    <row r="24913" spans="31:31" ht="15.75" x14ac:dyDescent="0.3">
      <c r="AE24913" s="71"/>
    </row>
    <row r="24914" spans="31:31" ht="15.75" x14ac:dyDescent="0.3">
      <c r="AE24914" s="71"/>
    </row>
    <row r="24915" spans="31:31" ht="15.75" x14ac:dyDescent="0.3">
      <c r="AE24915" s="71"/>
    </row>
    <row r="24916" spans="31:31" ht="15.75" x14ac:dyDescent="0.3">
      <c r="AE24916" s="71"/>
    </row>
    <row r="24917" spans="31:31" ht="15.75" x14ac:dyDescent="0.3">
      <c r="AE24917" s="71"/>
    </row>
    <row r="24918" spans="31:31" ht="15.75" x14ac:dyDescent="0.3">
      <c r="AE24918" s="71"/>
    </row>
    <row r="24919" spans="31:31" ht="15.75" x14ac:dyDescent="0.3">
      <c r="AE24919" s="71"/>
    </row>
    <row r="24920" spans="31:31" ht="15.75" x14ac:dyDescent="0.3">
      <c r="AE24920" s="71"/>
    </row>
    <row r="24921" spans="31:31" ht="15.75" x14ac:dyDescent="0.3">
      <c r="AE24921" s="71"/>
    </row>
    <row r="24922" spans="31:31" ht="15.75" x14ac:dyDescent="0.3">
      <c r="AE24922" s="71"/>
    </row>
    <row r="24923" spans="31:31" ht="15.75" x14ac:dyDescent="0.3">
      <c r="AE24923" s="71"/>
    </row>
    <row r="24924" spans="31:31" ht="15.75" x14ac:dyDescent="0.3">
      <c r="AE24924" s="71"/>
    </row>
    <row r="24925" spans="31:31" ht="15.75" x14ac:dyDescent="0.3">
      <c r="AE24925" s="71"/>
    </row>
    <row r="24926" spans="31:31" ht="15.75" x14ac:dyDescent="0.3">
      <c r="AE24926" s="71"/>
    </row>
    <row r="24927" spans="31:31" ht="15.75" x14ac:dyDescent="0.3">
      <c r="AE24927" s="71"/>
    </row>
    <row r="24928" spans="31:31" ht="15.75" x14ac:dyDescent="0.3">
      <c r="AE24928" s="71"/>
    </row>
    <row r="24929" spans="31:31" ht="15.75" x14ac:dyDescent="0.3">
      <c r="AE24929" s="71"/>
    </row>
    <row r="24930" spans="31:31" ht="15.75" x14ac:dyDescent="0.3">
      <c r="AE24930" s="71"/>
    </row>
    <row r="24931" spans="31:31" ht="15.75" x14ac:dyDescent="0.3">
      <c r="AE24931" s="71"/>
    </row>
    <row r="24932" spans="31:31" ht="15.75" x14ac:dyDescent="0.3">
      <c r="AE24932" s="71"/>
    </row>
    <row r="24933" spans="31:31" ht="15.75" x14ac:dyDescent="0.3">
      <c r="AE24933" s="71"/>
    </row>
    <row r="24934" spans="31:31" ht="15.75" x14ac:dyDescent="0.3">
      <c r="AE24934" s="71"/>
    </row>
    <row r="24935" spans="31:31" ht="15.75" x14ac:dyDescent="0.3">
      <c r="AE24935" s="71"/>
    </row>
    <row r="24936" spans="31:31" ht="15.75" x14ac:dyDescent="0.3">
      <c r="AE24936" s="71"/>
    </row>
    <row r="24937" spans="31:31" ht="15.75" x14ac:dyDescent="0.3">
      <c r="AE24937" s="71"/>
    </row>
    <row r="24938" spans="31:31" ht="15.75" x14ac:dyDescent="0.3">
      <c r="AE24938" s="71"/>
    </row>
    <row r="24939" spans="31:31" ht="15.75" x14ac:dyDescent="0.3">
      <c r="AE24939" s="71"/>
    </row>
    <row r="24940" spans="31:31" ht="15.75" x14ac:dyDescent="0.3">
      <c r="AE24940" s="71"/>
    </row>
    <row r="24941" spans="31:31" ht="15.75" x14ac:dyDescent="0.3">
      <c r="AE24941" s="71"/>
    </row>
    <row r="24942" spans="31:31" ht="15.75" x14ac:dyDescent="0.3">
      <c r="AE24942" s="71"/>
    </row>
    <row r="24943" spans="31:31" ht="15.75" x14ac:dyDescent="0.3">
      <c r="AE24943" s="71"/>
    </row>
    <row r="24944" spans="31:31" ht="15.75" x14ac:dyDescent="0.3">
      <c r="AE24944" s="71"/>
    </row>
    <row r="24945" spans="31:31" ht="15.75" x14ac:dyDescent="0.3">
      <c r="AE24945" s="71"/>
    </row>
    <row r="24946" spans="31:31" ht="15.75" x14ac:dyDescent="0.3">
      <c r="AE24946" s="71"/>
    </row>
    <row r="24947" spans="31:31" ht="15.75" x14ac:dyDescent="0.3">
      <c r="AE24947" s="71"/>
    </row>
    <row r="24948" spans="31:31" ht="15.75" x14ac:dyDescent="0.3">
      <c r="AE24948" s="71"/>
    </row>
    <row r="24949" spans="31:31" ht="15.75" x14ac:dyDescent="0.3">
      <c r="AE24949" s="71"/>
    </row>
    <row r="24950" spans="31:31" ht="15.75" x14ac:dyDescent="0.3">
      <c r="AE24950" s="71"/>
    </row>
    <row r="24951" spans="31:31" ht="15.75" x14ac:dyDescent="0.3">
      <c r="AE24951" s="71"/>
    </row>
    <row r="24952" spans="31:31" ht="15.75" x14ac:dyDescent="0.3">
      <c r="AE24952" s="71"/>
    </row>
    <row r="24953" spans="31:31" ht="15.75" x14ac:dyDescent="0.3">
      <c r="AE24953" s="71"/>
    </row>
    <row r="24954" spans="31:31" ht="15.75" x14ac:dyDescent="0.3">
      <c r="AE24954" s="71"/>
    </row>
    <row r="24955" spans="31:31" ht="15.75" x14ac:dyDescent="0.3">
      <c r="AE24955" s="71"/>
    </row>
    <row r="24956" spans="31:31" ht="15.75" x14ac:dyDescent="0.3">
      <c r="AE24956" s="71"/>
    </row>
    <row r="24957" spans="31:31" ht="15.75" x14ac:dyDescent="0.3">
      <c r="AE24957" s="71"/>
    </row>
    <row r="24958" spans="31:31" ht="15.75" x14ac:dyDescent="0.3">
      <c r="AE24958" s="71"/>
    </row>
    <row r="24959" spans="31:31" ht="15.75" x14ac:dyDescent="0.3">
      <c r="AE24959" s="71"/>
    </row>
    <row r="24960" spans="31:31" ht="15.75" x14ac:dyDescent="0.3">
      <c r="AE24960" s="71"/>
    </row>
    <row r="24961" spans="31:31" ht="15.75" x14ac:dyDescent="0.3">
      <c r="AE24961" s="71"/>
    </row>
    <row r="24962" spans="31:31" ht="15.75" x14ac:dyDescent="0.3">
      <c r="AE24962" s="71"/>
    </row>
    <row r="24963" spans="31:31" ht="15.75" x14ac:dyDescent="0.3">
      <c r="AE24963" s="71"/>
    </row>
    <row r="24964" spans="31:31" ht="15.75" x14ac:dyDescent="0.3">
      <c r="AE24964" s="71"/>
    </row>
    <row r="24965" spans="31:31" ht="15.75" x14ac:dyDescent="0.3">
      <c r="AE24965" s="71"/>
    </row>
    <row r="24966" spans="31:31" ht="15.75" x14ac:dyDescent="0.3">
      <c r="AE24966" s="71"/>
    </row>
    <row r="24967" spans="31:31" ht="15.75" x14ac:dyDescent="0.3">
      <c r="AE24967" s="71"/>
    </row>
    <row r="24968" spans="31:31" ht="15.75" x14ac:dyDescent="0.3">
      <c r="AE24968" s="71"/>
    </row>
    <row r="24969" spans="31:31" ht="15.75" x14ac:dyDescent="0.3">
      <c r="AE24969" s="71"/>
    </row>
    <row r="24970" spans="31:31" ht="15.75" x14ac:dyDescent="0.3">
      <c r="AE24970" s="71"/>
    </row>
    <row r="24971" spans="31:31" ht="15.75" x14ac:dyDescent="0.3">
      <c r="AE24971" s="71"/>
    </row>
    <row r="24972" spans="31:31" ht="15.75" x14ac:dyDescent="0.3">
      <c r="AE24972" s="71"/>
    </row>
    <row r="24973" spans="31:31" ht="15.75" x14ac:dyDescent="0.3">
      <c r="AE24973" s="71"/>
    </row>
    <row r="24974" spans="31:31" ht="15.75" x14ac:dyDescent="0.3">
      <c r="AE24974" s="71"/>
    </row>
    <row r="24975" spans="31:31" ht="15.75" x14ac:dyDescent="0.3">
      <c r="AE24975" s="71"/>
    </row>
    <row r="24976" spans="31:31" ht="15.75" x14ac:dyDescent="0.3">
      <c r="AE24976" s="71"/>
    </row>
    <row r="24977" spans="31:31" ht="15.75" x14ac:dyDescent="0.3">
      <c r="AE24977" s="71"/>
    </row>
    <row r="24978" spans="31:31" ht="15.75" x14ac:dyDescent="0.3">
      <c r="AE24978" s="71"/>
    </row>
    <row r="24979" spans="31:31" ht="15.75" x14ac:dyDescent="0.3">
      <c r="AE24979" s="71"/>
    </row>
    <row r="24980" spans="31:31" ht="15.75" x14ac:dyDescent="0.3">
      <c r="AE24980" s="71"/>
    </row>
    <row r="24981" spans="31:31" ht="15.75" x14ac:dyDescent="0.3">
      <c r="AE24981" s="71"/>
    </row>
    <row r="24982" spans="31:31" ht="15.75" x14ac:dyDescent="0.3">
      <c r="AE24982" s="71"/>
    </row>
    <row r="24983" spans="31:31" ht="15.75" x14ac:dyDescent="0.3">
      <c r="AE24983" s="71"/>
    </row>
    <row r="24984" spans="31:31" ht="15.75" x14ac:dyDescent="0.3">
      <c r="AE24984" s="71"/>
    </row>
    <row r="24985" spans="31:31" ht="15.75" x14ac:dyDescent="0.3">
      <c r="AE24985" s="71"/>
    </row>
    <row r="24986" spans="31:31" ht="15.75" x14ac:dyDescent="0.3">
      <c r="AE24986" s="71"/>
    </row>
    <row r="24987" spans="31:31" ht="15.75" x14ac:dyDescent="0.3">
      <c r="AE24987" s="71"/>
    </row>
    <row r="24988" spans="31:31" ht="15.75" x14ac:dyDescent="0.3">
      <c r="AE24988" s="71"/>
    </row>
    <row r="24989" spans="31:31" ht="15.75" x14ac:dyDescent="0.3">
      <c r="AE24989" s="71"/>
    </row>
    <row r="24990" spans="31:31" ht="15.75" x14ac:dyDescent="0.3">
      <c r="AE24990" s="71"/>
    </row>
    <row r="24991" spans="31:31" ht="15.75" x14ac:dyDescent="0.3">
      <c r="AE24991" s="71"/>
    </row>
    <row r="24992" spans="31:31" ht="15.75" x14ac:dyDescent="0.3">
      <c r="AE24992" s="71"/>
    </row>
    <row r="24993" spans="31:31" ht="15.75" x14ac:dyDescent="0.3">
      <c r="AE24993" s="71"/>
    </row>
    <row r="24994" spans="31:31" ht="15.75" x14ac:dyDescent="0.3">
      <c r="AE24994" s="71"/>
    </row>
    <row r="24995" spans="31:31" ht="15.75" x14ac:dyDescent="0.3">
      <c r="AE24995" s="71"/>
    </row>
    <row r="24996" spans="31:31" ht="15.75" x14ac:dyDescent="0.3">
      <c r="AE24996" s="71"/>
    </row>
    <row r="24997" spans="31:31" ht="15.75" x14ac:dyDescent="0.3">
      <c r="AE24997" s="71"/>
    </row>
    <row r="24998" spans="31:31" ht="15.75" x14ac:dyDescent="0.3">
      <c r="AE24998" s="71"/>
    </row>
    <row r="24999" spans="31:31" ht="15.75" x14ac:dyDescent="0.3">
      <c r="AE24999" s="71"/>
    </row>
    <row r="25000" spans="31:31" ht="15.75" x14ac:dyDescent="0.3">
      <c r="AE25000" s="71"/>
    </row>
    <row r="25001" spans="31:31" ht="15.75" x14ac:dyDescent="0.3">
      <c r="AE25001" s="71"/>
    </row>
    <row r="25002" spans="31:31" ht="15.75" x14ac:dyDescent="0.3">
      <c r="AE25002" s="71"/>
    </row>
    <row r="25003" spans="31:31" ht="15.75" x14ac:dyDescent="0.3">
      <c r="AE25003" s="71"/>
    </row>
    <row r="25004" spans="31:31" ht="15.75" x14ac:dyDescent="0.3">
      <c r="AE25004" s="71"/>
    </row>
    <row r="25005" spans="31:31" ht="15.75" x14ac:dyDescent="0.3">
      <c r="AE25005" s="71"/>
    </row>
    <row r="25006" spans="31:31" ht="15.75" x14ac:dyDescent="0.3">
      <c r="AE25006" s="71"/>
    </row>
    <row r="25007" spans="31:31" ht="15.75" x14ac:dyDescent="0.3">
      <c r="AE25007" s="71"/>
    </row>
    <row r="25008" spans="31:31" ht="15.75" x14ac:dyDescent="0.3">
      <c r="AE25008" s="71"/>
    </row>
    <row r="25009" spans="31:31" ht="15.75" x14ac:dyDescent="0.3">
      <c r="AE25009" s="71"/>
    </row>
    <row r="25010" spans="31:31" ht="15.75" x14ac:dyDescent="0.3">
      <c r="AE25010" s="71"/>
    </row>
    <row r="25011" spans="31:31" ht="15.75" x14ac:dyDescent="0.3">
      <c r="AE25011" s="71"/>
    </row>
    <row r="25012" spans="31:31" ht="15.75" x14ac:dyDescent="0.3">
      <c r="AE25012" s="71"/>
    </row>
    <row r="25013" spans="31:31" ht="15.75" x14ac:dyDescent="0.3">
      <c r="AE25013" s="71"/>
    </row>
    <row r="25014" spans="31:31" ht="15.75" x14ac:dyDescent="0.3">
      <c r="AE25014" s="71"/>
    </row>
    <row r="25015" spans="31:31" ht="15.75" x14ac:dyDescent="0.3">
      <c r="AE25015" s="71"/>
    </row>
    <row r="25016" spans="31:31" ht="15.75" x14ac:dyDescent="0.3">
      <c r="AE25016" s="71"/>
    </row>
    <row r="25017" spans="31:31" ht="15.75" x14ac:dyDescent="0.3">
      <c r="AE25017" s="71"/>
    </row>
    <row r="25018" spans="31:31" ht="15.75" x14ac:dyDescent="0.3">
      <c r="AE25018" s="71"/>
    </row>
    <row r="25019" spans="31:31" ht="15.75" x14ac:dyDescent="0.3">
      <c r="AE25019" s="71"/>
    </row>
    <row r="25020" spans="31:31" ht="15.75" x14ac:dyDescent="0.3">
      <c r="AE25020" s="71"/>
    </row>
    <row r="25021" spans="31:31" ht="15.75" x14ac:dyDescent="0.3">
      <c r="AE25021" s="71"/>
    </row>
    <row r="25022" spans="31:31" ht="15.75" x14ac:dyDescent="0.3">
      <c r="AE25022" s="71"/>
    </row>
    <row r="25023" spans="31:31" ht="15.75" x14ac:dyDescent="0.3">
      <c r="AE25023" s="71"/>
    </row>
    <row r="25024" spans="31:31" ht="15.75" x14ac:dyDescent="0.3">
      <c r="AE25024" s="71"/>
    </row>
    <row r="25025" spans="31:31" ht="15.75" x14ac:dyDescent="0.3">
      <c r="AE25025" s="71"/>
    </row>
    <row r="25026" spans="31:31" ht="15.75" x14ac:dyDescent="0.3">
      <c r="AE25026" s="71"/>
    </row>
    <row r="25027" spans="31:31" ht="15.75" x14ac:dyDescent="0.3">
      <c r="AE25027" s="71"/>
    </row>
    <row r="25028" spans="31:31" ht="15.75" x14ac:dyDescent="0.3">
      <c r="AE25028" s="71"/>
    </row>
    <row r="25029" spans="31:31" ht="15.75" x14ac:dyDescent="0.3">
      <c r="AE25029" s="71"/>
    </row>
    <row r="25030" spans="31:31" ht="15.75" x14ac:dyDescent="0.3">
      <c r="AE25030" s="71"/>
    </row>
    <row r="25031" spans="31:31" ht="15.75" x14ac:dyDescent="0.3">
      <c r="AE25031" s="71"/>
    </row>
    <row r="25032" spans="31:31" ht="15.75" x14ac:dyDescent="0.3">
      <c r="AE25032" s="71"/>
    </row>
    <row r="25033" spans="31:31" ht="15.75" x14ac:dyDescent="0.3">
      <c r="AE25033" s="71"/>
    </row>
    <row r="25034" spans="31:31" ht="15.75" x14ac:dyDescent="0.3">
      <c r="AE25034" s="71"/>
    </row>
    <row r="25035" spans="31:31" ht="15.75" x14ac:dyDescent="0.3">
      <c r="AE25035" s="71"/>
    </row>
    <row r="25036" spans="31:31" ht="15.75" x14ac:dyDescent="0.3">
      <c r="AE25036" s="71"/>
    </row>
    <row r="25037" spans="31:31" ht="15.75" x14ac:dyDescent="0.3">
      <c r="AE25037" s="71"/>
    </row>
    <row r="25038" spans="31:31" ht="15.75" x14ac:dyDescent="0.3">
      <c r="AE25038" s="71"/>
    </row>
    <row r="25039" spans="31:31" ht="15.75" x14ac:dyDescent="0.3">
      <c r="AE25039" s="71"/>
    </row>
    <row r="25040" spans="31:31" ht="15.75" x14ac:dyDescent="0.3">
      <c r="AE25040" s="71"/>
    </row>
    <row r="25041" spans="31:31" ht="15.75" x14ac:dyDescent="0.3">
      <c r="AE25041" s="71"/>
    </row>
    <row r="25042" spans="31:31" ht="15.75" x14ac:dyDescent="0.3">
      <c r="AE25042" s="71"/>
    </row>
    <row r="25043" spans="31:31" ht="15.75" x14ac:dyDescent="0.3">
      <c r="AE25043" s="71"/>
    </row>
    <row r="25044" spans="31:31" ht="15.75" x14ac:dyDescent="0.3">
      <c r="AE25044" s="71"/>
    </row>
    <row r="25045" spans="31:31" ht="15.75" x14ac:dyDescent="0.3">
      <c r="AE25045" s="71"/>
    </row>
    <row r="25046" spans="31:31" ht="15.75" x14ac:dyDescent="0.3">
      <c r="AE25046" s="71"/>
    </row>
    <row r="25047" spans="31:31" ht="15.75" x14ac:dyDescent="0.3">
      <c r="AE25047" s="71"/>
    </row>
    <row r="25048" spans="31:31" ht="15.75" x14ac:dyDescent="0.3">
      <c r="AE25048" s="71"/>
    </row>
    <row r="25049" spans="31:31" ht="15.75" x14ac:dyDescent="0.3">
      <c r="AE25049" s="71"/>
    </row>
    <row r="25050" spans="31:31" ht="15.75" x14ac:dyDescent="0.3">
      <c r="AE25050" s="71"/>
    </row>
    <row r="25051" spans="31:31" ht="15.75" x14ac:dyDescent="0.3">
      <c r="AE25051" s="71"/>
    </row>
    <row r="25052" spans="31:31" ht="15.75" x14ac:dyDescent="0.3">
      <c r="AE25052" s="71"/>
    </row>
    <row r="25053" spans="31:31" ht="15.75" x14ac:dyDescent="0.3">
      <c r="AE25053" s="71"/>
    </row>
    <row r="25054" spans="31:31" ht="15.75" x14ac:dyDescent="0.3">
      <c r="AE25054" s="71"/>
    </row>
    <row r="25055" spans="31:31" ht="15.75" x14ac:dyDescent="0.3">
      <c r="AE25055" s="71"/>
    </row>
    <row r="25056" spans="31:31" ht="15.75" x14ac:dyDescent="0.3">
      <c r="AE25056" s="71"/>
    </row>
    <row r="25057" spans="31:31" ht="15.75" x14ac:dyDescent="0.3">
      <c r="AE25057" s="71"/>
    </row>
    <row r="25058" spans="31:31" ht="15.75" x14ac:dyDescent="0.3">
      <c r="AE25058" s="71"/>
    </row>
    <row r="25059" spans="31:31" ht="15.75" x14ac:dyDescent="0.3">
      <c r="AE25059" s="71"/>
    </row>
    <row r="25060" spans="31:31" ht="15.75" x14ac:dyDescent="0.3">
      <c r="AE25060" s="71"/>
    </row>
    <row r="25061" spans="31:31" ht="15.75" x14ac:dyDescent="0.3">
      <c r="AE25061" s="71"/>
    </row>
    <row r="25062" spans="31:31" ht="15.75" x14ac:dyDescent="0.3">
      <c r="AE25062" s="71"/>
    </row>
    <row r="25063" spans="31:31" ht="15.75" x14ac:dyDescent="0.3">
      <c r="AE25063" s="71"/>
    </row>
    <row r="25064" spans="31:31" ht="15.75" x14ac:dyDescent="0.3">
      <c r="AE25064" s="71"/>
    </row>
    <row r="25065" spans="31:31" ht="15.75" x14ac:dyDescent="0.3">
      <c r="AE25065" s="71"/>
    </row>
    <row r="25066" spans="31:31" ht="15.75" x14ac:dyDescent="0.3">
      <c r="AE25066" s="71"/>
    </row>
    <row r="25067" spans="31:31" ht="15.75" x14ac:dyDescent="0.3">
      <c r="AE25067" s="71"/>
    </row>
    <row r="25068" spans="31:31" ht="15.75" x14ac:dyDescent="0.3">
      <c r="AE25068" s="71"/>
    </row>
    <row r="25069" spans="31:31" ht="15.75" x14ac:dyDescent="0.3">
      <c r="AE25069" s="71"/>
    </row>
    <row r="25070" spans="31:31" ht="15.75" x14ac:dyDescent="0.3">
      <c r="AE25070" s="71"/>
    </row>
    <row r="25071" spans="31:31" ht="15.75" x14ac:dyDescent="0.3">
      <c r="AE25071" s="71"/>
    </row>
    <row r="25072" spans="31:31" ht="15.75" x14ac:dyDescent="0.3">
      <c r="AE25072" s="71"/>
    </row>
    <row r="25073" spans="31:31" ht="15.75" x14ac:dyDescent="0.3">
      <c r="AE25073" s="71"/>
    </row>
    <row r="25074" spans="31:31" ht="15.75" x14ac:dyDescent="0.3">
      <c r="AE25074" s="71"/>
    </row>
    <row r="25075" spans="31:31" ht="15.75" x14ac:dyDescent="0.3">
      <c r="AE25075" s="71"/>
    </row>
    <row r="25076" spans="31:31" ht="15.75" x14ac:dyDescent="0.3">
      <c r="AE25076" s="71"/>
    </row>
    <row r="25077" spans="31:31" ht="15.75" x14ac:dyDescent="0.3">
      <c r="AE25077" s="71"/>
    </row>
    <row r="25078" spans="31:31" ht="15.75" x14ac:dyDescent="0.3">
      <c r="AE25078" s="71"/>
    </row>
    <row r="25079" spans="31:31" ht="15.75" x14ac:dyDescent="0.3">
      <c r="AE25079" s="71"/>
    </row>
    <row r="25080" spans="31:31" ht="15.75" x14ac:dyDescent="0.3">
      <c r="AE25080" s="71"/>
    </row>
    <row r="25081" spans="31:31" ht="15.75" x14ac:dyDescent="0.3">
      <c r="AE25081" s="71"/>
    </row>
    <row r="25082" spans="31:31" ht="15.75" x14ac:dyDescent="0.3">
      <c r="AE25082" s="71"/>
    </row>
    <row r="25083" spans="31:31" ht="15.75" x14ac:dyDescent="0.3">
      <c r="AE25083" s="71"/>
    </row>
    <row r="25084" spans="31:31" ht="15.75" x14ac:dyDescent="0.3">
      <c r="AE25084" s="71"/>
    </row>
    <row r="25085" spans="31:31" ht="15.75" x14ac:dyDescent="0.3">
      <c r="AE25085" s="71"/>
    </row>
    <row r="25086" spans="31:31" ht="15.75" x14ac:dyDescent="0.3">
      <c r="AE25086" s="71"/>
    </row>
    <row r="25087" spans="31:31" ht="15.75" x14ac:dyDescent="0.3">
      <c r="AE25087" s="71"/>
    </row>
    <row r="25088" spans="31:31" ht="15.75" x14ac:dyDescent="0.3">
      <c r="AE25088" s="71"/>
    </row>
    <row r="25089" spans="31:31" ht="15.75" x14ac:dyDescent="0.3">
      <c r="AE25089" s="71"/>
    </row>
    <row r="25090" spans="31:31" ht="15.75" x14ac:dyDescent="0.3">
      <c r="AE25090" s="71"/>
    </row>
    <row r="25091" spans="31:31" ht="15.75" x14ac:dyDescent="0.3">
      <c r="AE25091" s="71"/>
    </row>
    <row r="25092" spans="31:31" ht="15.75" x14ac:dyDescent="0.3">
      <c r="AE25092" s="71"/>
    </row>
    <row r="25093" spans="31:31" ht="15.75" x14ac:dyDescent="0.3">
      <c r="AE25093" s="71"/>
    </row>
    <row r="25094" spans="31:31" ht="15.75" x14ac:dyDescent="0.3">
      <c r="AE25094" s="71"/>
    </row>
    <row r="25095" spans="31:31" ht="15.75" x14ac:dyDescent="0.3">
      <c r="AE25095" s="71"/>
    </row>
    <row r="25096" spans="31:31" ht="15.75" x14ac:dyDescent="0.3">
      <c r="AE25096" s="71"/>
    </row>
    <row r="25097" spans="31:31" ht="15.75" x14ac:dyDescent="0.3">
      <c r="AE25097" s="71"/>
    </row>
    <row r="25098" spans="31:31" ht="15.75" x14ac:dyDescent="0.3">
      <c r="AE25098" s="71"/>
    </row>
    <row r="25099" spans="31:31" ht="15.75" x14ac:dyDescent="0.3">
      <c r="AE25099" s="71"/>
    </row>
    <row r="25100" spans="31:31" ht="15.75" x14ac:dyDescent="0.3">
      <c r="AE25100" s="71"/>
    </row>
    <row r="25101" spans="31:31" ht="15.75" x14ac:dyDescent="0.3">
      <c r="AE25101" s="71"/>
    </row>
    <row r="25102" spans="31:31" ht="15.75" x14ac:dyDescent="0.3">
      <c r="AE25102" s="71"/>
    </row>
    <row r="25103" spans="31:31" ht="15.75" x14ac:dyDescent="0.3">
      <c r="AE25103" s="71"/>
    </row>
    <row r="25104" spans="31:31" ht="15.75" x14ac:dyDescent="0.3">
      <c r="AE25104" s="71"/>
    </row>
    <row r="25105" spans="31:31" ht="15.75" x14ac:dyDescent="0.3">
      <c r="AE25105" s="71"/>
    </row>
    <row r="25106" spans="31:31" ht="15.75" x14ac:dyDescent="0.3">
      <c r="AE25106" s="71"/>
    </row>
    <row r="25107" spans="31:31" ht="15.75" x14ac:dyDescent="0.3">
      <c r="AE25107" s="71"/>
    </row>
    <row r="25108" spans="31:31" ht="15.75" x14ac:dyDescent="0.3">
      <c r="AE25108" s="71"/>
    </row>
    <row r="25109" spans="31:31" ht="15.75" x14ac:dyDescent="0.3">
      <c r="AE25109" s="71"/>
    </row>
    <row r="25110" spans="31:31" ht="15.75" x14ac:dyDescent="0.3">
      <c r="AE25110" s="71"/>
    </row>
    <row r="25111" spans="31:31" ht="15.75" x14ac:dyDescent="0.3">
      <c r="AE25111" s="71"/>
    </row>
    <row r="25112" spans="31:31" ht="15.75" x14ac:dyDescent="0.3">
      <c r="AE25112" s="71"/>
    </row>
    <row r="25113" spans="31:31" ht="15.75" x14ac:dyDescent="0.3">
      <c r="AE25113" s="71"/>
    </row>
    <row r="25114" spans="31:31" ht="15.75" x14ac:dyDescent="0.3">
      <c r="AE25114" s="71"/>
    </row>
    <row r="25115" spans="31:31" ht="15.75" x14ac:dyDescent="0.3">
      <c r="AE25115" s="71"/>
    </row>
    <row r="25116" spans="31:31" ht="15.75" x14ac:dyDescent="0.3">
      <c r="AE25116" s="71"/>
    </row>
    <row r="25117" spans="31:31" ht="15.75" x14ac:dyDescent="0.3">
      <c r="AE25117" s="71"/>
    </row>
    <row r="25118" spans="31:31" ht="15.75" x14ac:dyDescent="0.3">
      <c r="AE25118" s="71"/>
    </row>
    <row r="25119" spans="31:31" ht="15.75" x14ac:dyDescent="0.3">
      <c r="AE25119" s="71"/>
    </row>
    <row r="25120" spans="31:31" ht="15.75" x14ac:dyDescent="0.3">
      <c r="AE25120" s="71"/>
    </row>
    <row r="25121" spans="31:31" ht="15.75" x14ac:dyDescent="0.3">
      <c r="AE25121" s="71"/>
    </row>
    <row r="25122" spans="31:31" ht="15.75" x14ac:dyDescent="0.3">
      <c r="AE25122" s="71"/>
    </row>
    <row r="25123" spans="31:31" ht="15.75" x14ac:dyDescent="0.3">
      <c r="AE25123" s="71"/>
    </row>
    <row r="25124" spans="31:31" ht="15.75" x14ac:dyDescent="0.3">
      <c r="AE25124" s="71"/>
    </row>
    <row r="25125" spans="31:31" ht="15.75" x14ac:dyDescent="0.3">
      <c r="AE25125" s="71"/>
    </row>
    <row r="25126" spans="31:31" ht="15.75" x14ac:dyDescent="0.3">
      <c r="AE25126" s="71"/>
    </row>
    <row r="25127" spans="31:31" ht="15.75" x14ac:dyDescent="0.3">
      <c r="AE25127" s="71"/>
    </row>
    <row r="25128" spans="31:31" ht="15.75" x14ac:dyDescent="0.3">
      <c r="AE25128" s="71"/>
    </row>
    <row r="25129" spans="31:31" ht="15.75" x14ac:dyDescent="0.3">
      <c r="AE25129" s="71"/>
    </row>
    <row r="25130" spans="31:31" ht="15.75" x14ac:dyDescent="0.3">
      <c r="AE25130" s="71"/>
    </row>
    <row r="25131" spans="31:31" ht="15.75" x14ac:dyDescent="0.3">
      <c r="AE25131" s="71"/>
    </row>
    <row r="25132" spans="31:31" ht="15.75" x14ac:dyDescent="0.3">
      <c r="AE25132" s="71"/>
    </row>
    <row r="25133" spans="31:31" ht="15.75" x14ac:dyDescent="0.3">
      <c r="AE25133" s="71"/>
    </row>
    <row r="25134" spans="31:31" ht="15.75" x14ac:dyDescent="0.3">
      <c r="AE25134" s="71"/>
    </row>
    <row r="25135" spans="31:31" ht="15.75" x14ac:dyDescent="0.3">
      <c r="AE25135" s="71"/>
    </row>
    <row r="25136" spans="31:31" ht="15.75" x14ac:dyDescent="0.3">
      <c r="AE25136" s="71"/>
    </row>
    <row r="25137" spans="31:31" ht="15.75" x14ac:dyDescent="0.3">
      <c r="AE25137" s="71"/>
    </row>
    <row r="25138" spans="31:31" ht="15.75" x14ac:dyDescent="0.3">
      <c r="AE25138" s="71"/>
    </row>
    <row r="25139" spans="31:31" ht="15.75" x14ac:dyDescent="0.3">
      <c r="AE25139" s="71"/>
    </row>
    <row r="25140" spans="31:31" ht="15.75" x14ac:dyDescent="0.3">
      <c r="AE25140" s="71"/>
    </row>
    <row r="25141" spans="31:31" ht="15.75" x14ac:dyDescent="0.3">
      <c r="AE25141" s="71"/>
    </row>
    <row r="25142" spans="31:31" ht="15.75" x14ac:dyDescent="0.3">
      <c r="AE25142" s="71"/>
    </row>
    <row r="25143" spans="31:31" ht="15.75" x14ac:dyDescent="0.3">
      <c r="AE25143" s="71"/>
    </row>
    <row r="25144" spans="31:31" ht="15.75" x14ac:dyDescent="0.3">
      <c r="AE25144" s="71"/>
    </row>
    <row r="25145" spans="31:31" ht="15.75" x14ac:dyDescent="0.3">
      <c r="AE25145" s="71"/>
    </row>
    <row r="25146" spans="31:31" ht="15.75" x14ac:dyDescent="0.3">
      <c r="AE25146" s="71"/>
    </row>
    <row r="25147" spans="31:31" ht="15.75" x14ac:dyDescent="0.3">
      <c r="AE25147" s="71"/>
    </row>
    <row r="25148" spans="31:31" ht="15.75" x14ac:dyDescent="0.3">
      <c r="AE25148" s="71"/>
    </row>
    <row r="25149" spans="31:31" ht="15.75" x14ac:dyDescent="0.3">
      <c r="AE25149" s="71"/>
    </row>
    <row r="25150" spans="31:31" ht="15.75" x14ac:dyDescent="0.3">
      <c r="AE25150" s="71"/>
    </row>
    <row r="25151" spans="31:31" ht="15.75" x14ac:dyDescent="0.3">
      <c r="AE25151" s="71"/>
    </row>
    <row r="25152" spans="31:31" ht="15.75" x14ac:dyDescent="0.3">
      <c r="AE25152" s="71"/>
    </row>
    <row r="25153" spans="31:31" ht="15.75" x14ac:dyDescent="0.3">
      <c r="AE25153" s="71"/>
    </row>
    <row r="25154" spans="31:31" ht="15.75" x14ac:dyDescent="0.3">
      <c r="AE25154" s="71"/>
    </row>
    <row r="25155" spans="31:31" ht="15.75" x14ac:dyDescent="0.3">
      <c r="AE25155" s="71"/>
    </row>
    <row r="25156" spans="31:31" ht="15.75" x14ac:dyDescent="0.3">
      <c r="AE25156" s="71"/>
    </row>
    <row r="25157" spans="31:31" ht="15.75" x14ac:dyDescent="0.3">
      <c r="AE25157" s="71"/>
    </row>
    <row r="25158" spans="31:31" ht="15.75" x14ac:dyDescent="0.3">
      <c r="AE25158" s="71"/>
    </row>
    <row r="25159" spans="31:31" ht="15.75" x14ac:dyDescent="0.3">
      <c r="AE25159" s="71"/>
    </row>
    <row r="25160" spans="31:31" ht="15.75" x14ac:dyDescent="0.3">
      <c r="AE25160" s="71"/>
    </row>
    <row r="25161" spans="31:31" ht="15.75" x14ac:dyDescent="0.3">
      <c r="AE25161" s="71"/>
    </row>
    <row r="25162" spans="31:31" ht="15.75" x14ac:dyDescent="0.3">
      <c r="AE25162" s="71"/>
    </row>
    <row r="25163" spans="31:31" ht="15.75" x14ac:dyDescent="0.3">
      <c r="AE25163" s="71"/>
    </row>
    <row r="25164" spans="31:31" ht="15.75" x14ac:dyDescent="0.3">
      <c r="AE25164" s="71"/>
    </row>
    <row r="25165" spans="31:31" ht="15.75" x14ac:dyDescent="0.3">
      <c r="AE25165" s="71"/>
    </row>
    <row r="25166" spans="31:31" ht="15.75" x14ac:dyDescent="0.3">
      <c r="AE25166" s="71"/>
    </row>
    <row r="25167" spans="31:31" ht="15.75" x14ac:dyDescent="0.3">
      <c r="AE25167" s="71"/>
    </row>
    <row r="25168" spans="31:31" ht="15.75" x14ac:dyDescent="0.3">
      <c r="AE25168" s="71"/>
    </row>
    <row r="25169" spans="31:31" ht="15.75" x14ac:dyDescent="0.3">
      <c r="AE25169" s="71"/>
    </row>
    <row r="25170" spans="31:31" ht="15.75" x14ac:dyDescent="0.3">
      <c r="AE25170" s="71"/>
    </row>
    <row r="25171" spans="31:31" ht="15.75" x14ac:dyDescent="0.3">
      <c r="AE25171" s="71"/>
    </row>
    <row r="25172" spans="31:31" ht="15.75" x14ac:dyDescent="0.3">
      <c r="AE25172" s="71"/>
    </row>
    <row r="25173" spans="31:31" ht="15.75" x14ac:dyDescent="0.3">
      <c r="AE25173" s="71"/>
    </row>
    <row r="25174" spans="31:31" ht="15.75" x14ac:dyDescent="0.3">
      <c r="AE25174" s="71"/>
    </row>
    <row r="25175" spans="31:31" ht="15.75" x14ac:dyDescent="0.3">
      <c r="AE25175" s="71"/>
    </row>
    <row r="25176" spans="31:31" ht="15.75" x14ac:dyDescent="0.3">
      <c r="AE25176" s="71"/>
    </row>
    <row r="25177" spans="31:31" ht="15.75" x14ac:dyDescent="0.3">
      <c r="AE25177" s="71"/>
    </row>
    <row r="25178" spans="31:31" ht="15.75" x14ac:dyDescent="0.3">
      <c r="AE25178" s="71"/>
    </row>
    <row r="25179" spans="31:31" ht="15.75" x14ac:dyDescent="0.3">
      <c r="AE25179" s="71"/>
    </row>
    <row r="25180" spans="31:31" ht="15.75" x14ac:dyDescent="0.3">
      <c r="AE25180" s="71"/>
    </row>
    <row r="25181" spans="31:31" ht="15.75" x14ac:dyDescent="0.3">
      <c r="AE25181" s="71"/>
    </row>
    <row r="25182" spans="31:31" ht="15.75" x14ac:dyDescent="0.3">
      <c r="AE25182" s="71"/>
    </row>
    <row r="25183" spans="31:31" ht="15.75" x14ac:dyDescent="0.3">
      <c r="AE25183" s="71"/>
    </row>
    <row r="25184" spans="31:31" ht="15.75" x14ac:dyDescent="0.3">
      <c r="AE25184" s="71"/>
    </row>
    <row r="25185" spans="31:31" ht="15.75" x14ac:dyDescent="0.3">
      <c r="AE25185" s="71"/>
    </row>
    <row r="25186" spans="31:31" ht="15.75" x14ac:dyDescent="0.3">
      <c r="AE25186" s="71"/>
    </row>
    <row r="25187" spans="31:31" ht="15.75" x14ac:dyDescent="0.3">
      <c r="AE25187" s="71"/>
    </row>
    <row r="25188" spans="31:31" ht="15.75" x14ac:dyDescent="0.3">
      <c r="AE25188" s="71"/>
    </row>
    <row r="25189" spans="31:31" ht="15.75" x14ac:dyDescent="0.3">
      <c r="AE25189" s="71"/>
    </row>
    <row r="25190" spans="31:31" ht="15.75" x14ac:dyDescent="0.3">
      <c r="AE25190" s="71"/>
    </row>
    <row r="25191" spans="31:31" ht="15.75" x14ac:dyDescent="0.3">
      <c r="AE25191" s="71"/>
    </row>
    <row r="25192" spans="31:31" ht="15.75" x14ac:dyDescent="0.3">
      <c r="AE25192" s="71"/>
    </row>
    <row r="25193" spans="31:31" ht="15.75" x14ac:dyDescent="0.3">
      <c r="AE25193" s="71"/>
    </row>
    <row r="25194" spans="31:31" ht="15.75" x14ac:dyDescent="0.3">
      <c r="AE25194" s="71"/>
    </row>
    <row r="25195" spans="31:31" ht="15.75" x14ac:dyDescent="0.3">
      <c r="AE25195" s="71"/>
    </row>
    <row r="25196" spans="31:31" ht="15.75" x14ac:dyDescent="0.3">
      <c r="AE25196" s="71"/>
    </row>
    <row r="25197" spans="31:31" ht="15.75" x14ac:dyDescent="0.3">
      <c r="AE25197" s="71"/>
    </row>
    <row r="25198" spans="31:31" ht="15.75" x14ac:dyDescent="0.3">
      <c r="AE25198" s="71"/>
    </row>
    <row r="25199" spans="31:31" ht="15.75" x14ac:dyDescent="0.3">
      <c r="AE25199" s="71"/>
    </row>
    <row r="25200" spans="31:31" ht="15.75" x14ac:dyDescent="0.3">
      <c r="AE25200" s="71"/>
    </row>
    <row r="25201" spans="31:31" ht="15.75" x14ac:dyDescent="0.3">
      <c r="AE25201" s="71"/>
    </row>
    <row r="25202" spans="31:31" ht="15.75" x14ac:dyDescent="0.3">
      <c r="AE25202" s="71"/>
    </row>
    <row r="25203" spans="31:31" ht="15.75" x14ac:dyDescent="0.3">
      <c r="AE25203" s="71"/>
    </row>
    <row r="25204" spans="31:31" ht="15.75" x14ac:dyDescent="0.3">
      <c r="AE25204" s="71"/>
    </row>
    <row r="25205" spans="31:31" ht="15.75" x14ac:dyDescent="0.3">
      <c r="AE25205" s="71"/>
    </row>
    <row r="25206" spans="31:31" ht="15.75" x14ac:dyDescent="0.3">
      <c r="AE25206" s="71"/>
    </row>
    <row r="25207" spans="31:31" ht="15.75" x14ac:dyDescent="0.3">
      <c r="AE25207" s="71"/>
    </row>
    <row r="25208" spans="31:31" ht="15.75" x14ac:dyDescent="0.3">
      <c r="AE25208" s="71"/>
    </row>
    <row r="25209" spans="31:31" ht="15.75" x14ac:dyDescent="0.3">
      <c r="AE25209" s="71"/>
    </row>
    <row r="25210" spans="31:31" ht="15.75" x14ac:dyDescent="0.3">
      <c r="AE25210" s="71"/>
    </row>
    <row r="25211" spans="31:31" ht="15.75" x14ac:dyDescent="0.3">
      <c r="AE25211" s="71"/>
    </row>
    <row r="25212" spans="31:31" ht="15.75" x14ac:dyDescent="0.3">
      <c r="AE25212" s="71"/>
    </row>
    <row r="25213" spans="31:31" ht="15.75" x14ac:dyDescent="0.3">
      <c r="AE25213" s="71"/>
    </row>
    <row r="25214" spans="31:31" ht="15.75" x14ac:dyDescent="0.3">
      <c r="AE25214" s="71"/>
    </row>
    <row r="25215" spans="31:31" ht="15.75" x14ac:dyDescent="0.3">
      <c r="AE25215" s="71"/>
    </row>
    <row r="25216" spans="31:31" ht="15.75" x14ac:dyDescent="0.3">
      <c r="AE25216" s="71"/>
    </row>
    <row r="25217" spans="31:31" ht="15.75" x14ac:dyDescent="0.3">
      <c r="AE25217" s="71"/>
    </row>
    <row r="25218" spans="31:31" ht="15.75" x14ac:dyDescent="0.3">
      <c r="AE25218" s="71"/>
    </row>
    <row r="25219" spans="31:31" ht="15.75" x14ac:dyDescent="0.3">
      <c r="AE25219" s="71"/>
    </row>
    <row r="25220" spans="31:31" ht="15.75" x14ac:dyDescent="0.3">
      <c r="AE25220" s="71"/>
    </row>
    <row r="25221" spans="31:31" ht="15.75" x14ac:dyDescent="0.3">
      <c r="AE25221" s="71"/>
    </row>
    <row r="25222" spans="31:31" ht="15.75" x14ac:dyDescent="0.3">
      <c r="AE25222" s="71"/>
    </row>
    <row r="25223" spans="31:31" ht="15.75" x14ac:dyDescent="0.3">
      <c r="AE25223" s="71"/>
    </row>
    <row r="25224" spans="31:31" ht="15.75" x14ac:dyDescent="0.3">
      <c r="AE25224" s="71"/>
    </row>
    <row r="25225" spans="31:31" ht="15.75" x14ac:dyDescent="0.3">
      <c r="AE25225" s="71"/>
    </row>
    <row r="25226" spans="31:31" ht="15.75" x14ac:dyDescent="0.3">
      <c r="AE25226" s="71"/>
    </row>
    <row r="25227" spans="31:31" ht="15.75" x14ac:dyDescent="0.3">
      <c r="AE25227" s="71"/>
    </row>
    <row r="25228" spans="31:31" ht="15.75" x14ac:dyDescent="0.3">
      <c r="AE25228" s="71"/>
    </row>
    <row r="25229" spans="31:31" ht="15.75" x14ac:dyDescent="0.3">
      <c r="AE25229" s="71"/>
    </row>
    <row r="25230" spans="31:31" ht="15.75" x14ac:dyDescent="0.3">
      <c r="AE25230" s="71"/>
    </row>
    <row r="25231" spans="31:31" ht="15.75" x14ac:dyDescent="0.3">
      <c r="AE25231" s="71"/>
    </row>
    <row r="25232" spans="31:31" ht="15.75" x14ac:dyDescent="0.3">
      <c r="AE25232" s="71"/>
    </row>
    <row r="25233" spans="31:31" ht="15.75" x14ac:dyDescent="0.3">
      <c r="AE25233" s="71"/>
    </row>
    <row r="25234" spans="31:31" ht="15.75" x14ac:dyDescent="0.3">
      <c r="AE25234" s="71"/>
    </row>
    <row r="25235" spans="31:31" ht="15.75" x14ac:dyDescent="0.3">
      <c r="AE25235" s="71"/>
    </row>
    <row r="25236" spans="31:31" ht="15.75" x14ac:dyDescent="0.3">
      <c r="AE25236" s="71"/>
    </row>
    <row r="25237" spans="31:31" ht="15.75" x14ac:dyDescent="0.3">
      <c r="AE25237" s="71"/>
    </row>
    <row r="25238" spans="31:31" ht="15.75" x14ac:dyDescent="0.3">
      <c r="AE25238" s="71"/>
    </row>
    <row r="25239" spans="31:31" ht="15.75" x14ac:dyDescent="0.3">
      <c r="AE25239" s="71"/>
    </row>
    <row r="25240" spans="31:31" ht="15.75" x14ac:dyDescent="0.3">
      <c r="AE25240" s="71"/>
    </row>
    <row r="25241" spans="31:31" ht="15.75" x14ac:dyDescent="0.3">
      <c r="AE25241" s="71"/>
    </row>
    <row r="25242" spans="31:31" ht="15.75" x14ac:dyDescent="0.3">
      <c r="AE25242" s="71"/>
    </row>
    <row r="25243" spans="31:31" ht="15.75" x14ac:dyDescent="0.3">
      <c r="AE25243" s="71"/>
    </row>
    <row r="25244" spans="31:31" ht="15.75" x14ac:dyDescent="0.3">
      <c r="AE25244" s="71"/>
    </row>
    <row r="25245" spans="31:31" ht="15.75" x14ac:dyDescent="0.3">
      <c r="AE25245" s="71"/>
    </row>
    <row r="25246" spans="31:31" ht="15.75" x14ac:dyDescent="0.3">
      <c r="AE25246" s="71"/>
    </row>
    <row r="25247" spans="31:31" ht="15.75" x14ac:dyDescent="0.3">
      <c r="AE25247" s="71"/>
    </row>
    <row r="25248" spans="31:31" ht="15.75" x14ac:dyDescent="0.3">
      <c r="AE25248" s="71"/>
    </row>
    <row r="25249" spans="31:31" ht="15.75" x14ac:dyDescent="0.3">
      <c r="AE25249" s="71"/>
    </row>
    <row r="25250" spans="31:31" ht="15.75" x14ac:dyDescent="0.3">
      <c r="AE25250" s="71"/>
    </row>
    <row r="25251" spans="31:31" ht="15.75" x14ac:dyDescent="0.3">
      <c r="AE25251" s="71"/>
    </row>
    <row r="25252" spans="31:31" ht="15.75" x14ac:dyDescent="0.3">
      <c r="AE25252" s="71"/>
    </row>
    <row r="25253" spans="31:31" ht="15.75" x14ac:dyDescent="0.3">
      <c r="AE25253" s="71"/>
    </row>
    <row r="25254" spans="31:31" ht="15.75" x14ac:dyDescent="0.3">
      <c r="AE25254" s="71"/>
    </row>
    <row r="25255" spans="31:31" ht="15.75" x14ac:dyDescent="0.3">
      <c r="AE25255" s="71"/>
    </row>
    <row r="25256" spans="31:31" ht="15.75" x14ac:dyDescent="0.3">
      <c r="AE25256" s="71"/>
    </row>
    <row r="25257" spans="31:31" ht="15.75" x14ac:dyDescent="0.3">
      <c r="AE25257" s="71"/>
    </row>
    <row r="25258" spans="31:31" ht="15.75" x14ac:dyDescent="0.3">
      <c r="AE25258" s="71"/>
    </row>
    <row r="25259" spans="31:31" ht="15.75" x14ac:dyDescent="0.3">
      <c r="AE25259" s="71"/>
    </row>
    <row r="25260" spans="31:31" ht="15.75" x14ac:dyDescent="0.3">
      <c r="AE25260" s="71"/>
    </row>
    <row r="25261" spans="31:31" ht="15.75" x14ac:dyDescent="0.3">
      <c r="AE25261" s="71"/>
    </row>
    <row r="25262" spans="31:31" ht="15.75" x14ac:dyDescent="0.3">
      <c r="AE25262" s="71"/>
    </row>
    <row r="25263" spans="31:31" ht="15.75" x14ac:dyDescent="0.3">
      <c r="AE25263" s="71"/>
    </row>
    <row r="25264" spans="31:31" ht="15.75" x14ac:dyDescent="0.3">
      <c r="AE25264" s="71"/>
    </row>
    <row r="25265" spans="31:31" ht="15.75" x14ac:dyDescent="0.3">
      <c r="AE25265" s="71"/>
    </row>
    <row r="25266" spans="31:31" ht="15.75" x14ac:dyDescent="0.3">
      <c r="AE25266" s="71"/>
    </row>
    <row r="25267" spans="31:31" ht="15.75" x14ac:dyDescent="0.3">
      <c r="AE25267" s="71"/>
    </row>
    <row r="25268" spans="31:31" ht="15.75" x14ac:dyDescent="0.3">
      <c r="AE25268" s="71"/>
    </row>
    <row r="25269" spans="31:31" ht="15.75" x14ac:dyDescent="0.3">
      <c r="AE25269" s="71"/>
    </row>
    <row r="25270" spans="31:31" ht="15.75" x14ac:dyDescent="0.3">
      <c r="AE25270" s="71"/>
    </row>
    <row r="25271" spans="31:31" ht="15.75" x14ac:dyDescent="0.3">
      <c r="AE25271" s="71"/>
    </row>
    <row r="25272" spans="31:31" ht="15.75" x14ac:dyDescent="0.3">
      <c r="AE25272" s="71"/>
    </row>
    <row r="25273" spans="31:31" ht="15.75" x14ac:dyDescent="0.3">
      <c r="AE25273" s="71"/>
    </row>
    <row r="25274" spans="31:31" ht="15.75" x14ac:dyDescent="0.3">
      <c r="AE25274" s="71"/>
    </row>
    <row r="25275" spans="31:31" ht="15.75" x14ac:dyDescent="0.3">
      <c r="AE25275" s="71"/>
    </row>
    <row r="25276" spans="31:31" ht="15.75" x14ac:dyDescent="0.3">
      <c r="AE25276" s="71"/>
    </row>
    <row r="25277" spans="31:31" ht="15.75" x14ac:dyDescent="0.3">
      <c r="AE25277" s="71"/>
    </row>
    <row r="25278" spans="31:31" ht="15.75" x14ac:dyDescent="0.3">
      <c r="AE25278" s="71"/>
    </row>
    <row r="25279" spans="31:31" ht="15.75" x14ac:dyDescent="0.3">
      <c r="AE25279" s="71"/>
    </row>
    <row r="25280" spans="31:31" ht="15.75" x14ac:dyDescent="0.3">
      <c r="AE25280" s="71"/>
    </row>
    <row r="25281" spans="31:31" ht="15.75" x14ac:dyDescent="0.3">
      <c r="AE25281" s="71"/>
    </row>
    <row r="25282" spans="31:31" ht="15.75" x14ac:dyDescent="0.3">
      <c r="AE25282" s="71"/>
    </row>
    <row r="25283" spans="31:31" ht="15.75" x14ac:dyDescent="0.3">
      <c r="AE25283" s="71"/>
    </row>
    <row r="25284" spans="31:31" ht="15.75" x14ac:dyDescent="0.3">
      <c r="AE25284" s="71"/>
    </row>
    <row r="25285" spans="31:31" ht="15.75" x14ac:dyDescent="0.3">
      <c r="AE25285" s="71"/>
    </row>
    <row r="25286" spans="31:31" ht="15.75" x14ac:dyDescent="0.3">
      <c r="AE25286" s="71"/>
    </row>
    <row r="25287" spans="31:31" ht="15.75" x14ac:dyDescent="0.3">
      <c r="AE25287" s="71"/>
    </row>
    <row r="25288" spans="31:31" ht="15.75" x14ac:dyDescent="0.3">
      <c r="AE25288" s="71"/>
    </row>
    <row r="25289" spans="31:31" ht="15.75" x14ac:dyDescent="0.3">
      <c r="AE25289" s="71"/>
    </row>
    <row r="25290" spans="31:31" ht="15.75" x14ac:dyDescent="0.3">
      <c r="AE25290" s="71"/>
    </row>
    <row r="25291" spans="31:31" ht="15.75" x14ac:dyDescent="0.3">
      <c r="AE25291" s="71"/>
    </row>
    <row r="25292" spans="31:31" ht="15.75" x14ac:dyDescent="0.3">
      <c r="AE25292" s="71"/>
    </row>
    <row r="25293" spans="31:31" ht="15.75" x14ac:dyDescent="0.3">
      <c r="AE25293" s="71"/>
    </row>
    <row r="25294" spans="31:31" ht="15.75" x14ac:dyDescent="0.3">
      <c r="AE25294" s="71"/>
    </row>
    <row r="25295" spans="31:31" ht="15.75" x14ac:dyDescent="0.3">
      <c r="AE25295" s="71"/>
    </row>
    <row r="25296" spans="31:31" ht="15.75" x14ac:dyDescent="0.3">
      <c r="AE25296" s="71"/>
    </row>
    <row r="25297" spans="31:31" ht="15.75" x14ac:dyDescent="0.3">
      <c r="AE25297" s="71"/>
    </row>
    <row r="25298" spans="31:31" ht="15.75" x14ac:dyDescent="0.3">
      <c r="AE25298" s="71"/>
    </row>
    <row r="25299" spans="31:31" ht="15.75" x14ac:dyDescent="0.3">
      <c r="AE25299" s="71"/>
    </row>
    <row r="25300" spans="31:31" ht="15.75" x14ac:dyDescent="0.3">
      <c r="AE25300" s="71"/>
    </row>
    <row r="25301" spans="31:31" ht="15.75" x14ac:dyDescent="0.3">
      <c r="AE25301" s="71"/>
    </row>
    <row r="25302" spans="31:31" ht="15.75" x14ac:dyDescent="0.3">
      <c r="AE25302" s="71"/>
    </row>
    <row r="25303" spans="31:31" ht="15.75" x14ac:dyDescent="0.3">
      <c r="AE25303" s="71"/>
    </row>
    <row r="25304" spans="31:31" ht="15.75" x14ac:dyDescent="0.3">
      <c r="AE25304" s="71"/>
    </row>
    <row r="25305" spans="31:31" ht="15.75" x14ac:dyDescent="0.3">
      <c r="AE25305" s="71"/>
    </row>
    <row r="25306" spans="31:31" ht="15.75" x14ac:dyDescent="0.3">
      <c r="AE25306" s="71"/>
    </row>
    <row r="25307" spans="31:31" ht="15.75" x14ac:dyDescent="0.3">
      <c r="AE25307" s="71"/>
    </row>
    <row r="25308" spans="31:31" ht="15.75" x14ac:dyDescent="0.3">
      <c r="AE25308" s="71"/>
    </row>
    <row r="25309" spans="31:31" ht="15.75" x14ac:dyDescent="0.3">
      <c r="AE25309" s="71"/>
    </row>
    <row r="25310" spans="31:31" ht="15.75" x14ac:dyDescent="0.3">
      <c r="AE25310" s="71"/>
    </row>
    <row r="25311" spans="31:31" ht="15.75" x14ac:dyDescent="0.3">
      <c r="AE25311" s="71"/>
    </row>
    <row r="25312" spans="31:31" ht="15.75" x14ac:dyDescent="0.3">
      <c r="AE25312" s="71"/>
    </row>
    <row r="25313" spans="31:31" ht="15.75" x14ac:dyDescent="0.3">
      <c r="AE25313" s="71"/>
    </row>
    <row r="25314" spans="31:31" ht="15.75" x14ac:dyDescent="0.3">
      <c r="AE25314" s="71"/>
    </row>
    <row r="25315" spans="31:31" ht="15.75" x14ac:dyDescent="0.3">
      <c r="AE25315" s="71"/>
    </row>
    <row r="25316" spans="31:31" ht="15.75" x14ac:dyDescent="0.3">
      <c r="AE25316" s="71"/>
    </row>
    <row r="25317" spans="31:31" ht="15.75" x14ac:dyDescent="0.3">
      <c r="AE25317" s="71"/>
    </row>
    <row r="25318" spans="31:31" ht="15.75" x14ac:dyDescent="0.3">
      <c r="AE25318" s="71"/>
    </row>
    <row r="25319" spans="31:31" ht="15.75" x14ac:dyDescent="0.3">
      <c r="AE25319" s="71"/>
    </row>
    <row r="25320" spans="31:31" ht="15.75" x14ac:dyDescent="0.3">
      <c r="AE25320" s="71"/>
    </row>
    <row r="25321" spans="31:31" ht="15.75" x14ac:dyDescent="0.3">
      <c r="AE25321" s="71"/>
    </row>
    <row r="25322" spans="31:31" ht="15.75" x14ac:dyDescent="0.3">
      <c r="AE25322" s="71"/>
    </row>
    <row r="25323" spans="31:31" ht="15.75" x14ac:dyDescent="0.3">
      <c r="AE25323" s="71"/>
    </row>
    <row r="25324" spans="31:31" ht="15.75" x14ac:dyDescent="0.3">
      <c r="AE25324" s="71"/>
    </row>
    <row r="25325" spans="31:31" ht="15.75" x14ac:dyDescent="0.3">
      <c r="AE25325" s="71"/>
    </row>
    <row r="25326" spans="31:31" ht="15.75" x14ac:dyDescent="0.3">
      <c r="AE25326" s="71"/>
    </row>
    <row r="25327" spans="31:31" ht="15.75" x14ac:dyDescent="0.3">
      <c r="AE25327" s="71"/>
    </row>
    <row r="25328" spans="31:31" ht="15.75" x14ac:dyDescent="0.3">
      <c r="AE25328" s="71"/>
    </row>
    <row r="25329" spans="31:31" ht="15.75" x14ac:dyDescent="0.3">
      <c r="AE25329" s="71"/>
    </row>
    <row r="25330" spans="31:31" ht="15.75" x14ac:dyDescent="0.3">
      <c r="AE25330" s="71"/>
    </row>
    <row r="25331" spans="31:31" ht="15.75" x14ac:dyDescent="0.3">
      <c r="AE25331" s="71"/>
    </row>
    <row r="25332" spans="31:31" ht="15.75" x14ac:dyDescent="0.3">
      <c r="AE25332" s="71"/>
    </row>
    <row r="25333" spans="31:31" ht="15.75" x14ac:dyDescent="0.3">
      <c r="AE25333" s="71"/>
    </row>
    <row r="25334" spans="31:31" ht="15.75" x14ac:dyDescent="0.3">
      <c r="AE25334" s="71"/>
    </row>
    <row r="25335" spans="31:31" ht="15.75" x14ac:dyDescent="0.3">
      <c r="AE25335" s="71"/>
    </row>
    <row r="25336" spans="31:31" ht="15.75" x14ac:dyDescent="0.3">
      <c r="AE25336" s="71"/>
    </row>
    <row r="25337" spans="31:31" ht="15.75" x14ac:dyDescent="0.3">
      <c r="AE25337" s="71"/>
    </row>
    <row r="25338" spans="31:31" ht="15.75" x14ac:dyDescent="0.3">
      <c r="AE25338" s="71"/>
    </row>
    <row r="25339" spans="31:31" ht="15.75" x14ac:dyDescent="0.3">
      <c r="AE25339" s="71"/>
    </row>
    <row r="25340" spans="31:31" ht="15.75" x14ac:dyDescent="0.3">
      <c r="AE25340" s="71"/>
    </row>
    <row r="25341" spans="31:31" ht="15.75" x14ac:dyDescent="0.3">
      <c r="AE25341" s="71"/>
    </row>
    <row r="25342" spans="31:31" ht="15.75" x14ac:dyDescent="0.3">
      <c r="AE25342" s="71"/>
    </row>
    <row r="25343" spans="31:31" ht="15.75" x14ac:dyDescent="0.3">
      <c r="AE25343" s="71"/>
    </row>
    <row r="25344" spans="31:31" ht="15.75" x14ac:dyDescent="0.3">
      <c r="AE25344" s="71"/>
    </row>
    <row r="25345" spans="31:31" ht="15.75" x14ac:dyDescent="0.3">
      <c r="AE25345" s="71"/>
    </row>
    <row r="25346" spans="31:31" ht="15.75" x14ac:dyDescent="0.3">
      <c r="AE25346" s="71"/>
    </row>
    <row r="25347" spans="31:31" ht="15.75" x14ac:dyDescent="0.3">
      <c r="AE25347" s="71"/>
    </row>
    <row r="25348" spans="31:31" ht="15.75" x14ac:dyDescent="0.3">
      <c r="AE25348" s="71"/>
    </row>
    <row r="25349" spans="31:31" ht="15.75" x14ac:dyDescent="0.3">
      <c r="AE25349" s="71"/>
    </row>
    <row r="25350" spans="31:31" ht="15.75" x14ac:dyDescent="0.3">
      <c r="AE25350" s="71"/>
    </row>
    <row r="25351" spans="31:31" ht="15.75" x14ac:dyDescent="0.3">
      <c r="AE25351" s="71"/>
    </row>
    <row r="25352" spans="31:31" ht="15.75" x14ac:dyDescent="0.3">
      <c r="AE25352" s="71"/>
    </row>
    <row r="25353" spans="31:31" ht="15.75" x14ac:dyDescent="0.3">
      <c r="AE25353" s="71"/>
    </row>
    <row r="25354" spans="31:31" ht="15.75" x14ac:dyDescent="0.3">
      <c r="AE25354" s="71"/>
    </row>
    <row r="25355" spans="31:31" ht="15.75" x14ac:dyDescent="0.3">
      <c r="AE25355" s="71"/>
    </row>
    <row r="25356" spans="31:31" ht="15.75" x14ac:dyDescent="0.3">
      <c r="AE25356" s="71"/>
    </row>
    <row r="25357" spans="31:31" ht="15.75" x14ac:dyDescent="0.3">
      <c r="AE25357" s="71"/>
    </row>
    <row r="25358" spans="31:31" ht="15.75" x14ac:dyDescent="0.3">
      <c r="AE25358" s="71"/>
    </row>
    <row r="25359" spans="31:31" ht="15.75" x14ac:dyDescent="0.3">
      <c r="AE25359" s="71"/>
    </row>
    <row r="25360" spans="31:31" ht="15.75" x14ac:dyDescent="0.3">
      <c r="AE25360" s="71"/>
    </row>
    <row r="25361" spans="31:31" ht="15.75" x14ac:dyDescent="0.3">
      <c r="AE25361" s="71"/>
    </row>
    <row r="25362" spans="31:31" ht="15.75" x14ac:dyDescent="0.3">
      <c r="AE25362" s="71"/>
    </row>
    <row r="25363" spans="31:31" ht="15.75" x14ac:dyDescent="0.3">
      <c r="AE25363" s="71"/>
    </row>
    <row r="25364" spans="31:31" ht="15.75" x14ac:dyDescent="0.3">
      <c r="AE25364" s="71"/>
    </row>
    <row r="25365" spans="31:31" ht="15.75" x14ac:dyDescent="0.3">
      <c r="AE25365" s="71"/>
    </row>
    <row r="25366" spans="31:31" ht="15.75" x14ac:dyDescent="0.3">
      <c r="AE25366" s="71"/>
    </row>
    <row r="25367" spans="31:31" ht="15.75" x14ac:dyDescent="0.3">
      <c r="AE25367" s="71"/>
    </row>
    <row r="25368" spans="31:31" ht="15.75" x14ac:dyDescent="0.3">
      <c r="AE25368" s="71"/>
    </row>
    <row r="25369" spans="31:31" ht="15.75" x14ac:dyDescent="0.3">
      <c r="AE25369" s="71"/>
    </row>
    <row r="25370" spans="31:31" ht="15.75" x14ac:dyDescent="0.3">
      <c r="AE25370" s="71"/>
    </row>
    <row r="25371" spans="31:31" ht="15.75" x14ac:dyDescent="0.3">
      <c r="AE25371" s="71"/>
    </row>
    <row r="25372" spans="31:31" ht="15.75" x14ac:dyDescent="0.3">
      <c r="AE25372" s="71"/>
    </row>
    <row r="25373" spans="31:31" ht="15.75" x14ac:dyDescent="0.3">
      <c r="AE25373" s="71"/>
    </row>
    <row r="25374" spans="31:31" ht="15.75" x14ac:dyDescent="0.3">
      <c r="AE25374" s="71"/>
    </row>
    <row r="25375" spans="31:31" ht="15.75" x14ac:dyDescent="0.3">
      <c r="AE25375" s="71"/>
    </row>
    <row r="25376" spans="31:31" ht="15.75" x14ac:dyDescent="0.3">
      <c r="AE25376" s="71"/>
    </row>
    <row r="25377" spans="31:31" ht="15.75" x14ac:dyDescent="0.3">
      <c r="AE25377" s="71"/>
    </row>
    <row r="25378" spans="31:31" ht="15.75" x14ac:dyDescent="0.3">
      <c r="AE25378" s="71"/>
    </row>
    <row r="25379" spans="31:31" ht="15.75" x14ac:dyDescent="0.3">
      <c r="AE25379" s="71"/>
    </row>
    <row r="25380" spans="31:31" ht="15.75" x14ac:dyDescent="0.3">
      <c r="AE25380" s="71"/>
    </row>
    <row r="25381" spans="31:31" ht="15.75" x14ac:dyDescent="0.3">
      <c r="AE25381" s="71"/>
    </row>
    <row r="25382" spans="31:31" ht="15.75" x14ac:dyDescent="0.3">
      <c r="AE25382" s="71"/>
    </row>
    <row r="25383" spans="31:31" ht="15.75" x14ac:dyDescent="0.3">
      <c r="AE25383" s="71"/>
    </row>
    <row r="25384" spans="31:31" ht="15.75" x14ac:dyDescent="0.3">
      <c r="AE25384" s="71"/>
    </row>
    <row r="25385" spans="31:31" ht="15.75" x14ac:dyDescent="0.3">
      <c r="AE25385" s="71"/>
    </row>
    <row r="25386" spans="31:31" ht="15.75" x14ac:dyDescent="0.3">
      <c r="AE25386" s="71"/>
    </row>
    <row r="25387" spans="31:31" ht="15.75" x14ac:dyDescent="0.3">
      <c r="AE25387" s="71"/>
    </row>
    <row r="25388" spans="31:31" ht="15.75" x14ac:dyDescent="0.3">
      <c r="AE25388" s="71"/>
    </row>
    <row r="25389" spans="31:31" ht="15.75" x14ac:dyDescent="0.3">
      <c r="AE25389" s="71"/>
    </row>
    <row r="25390" spans="31:31" ht="15.75" x14ac:dyDescent="0.3">
      <c r="AE25390" s="71"/>
    </row>
    <row r="25391" spans="31:31" ht="15.75" x14ac:dyDescent="0.3">
      <c r="AE25391" s="71"/>
    </row>
    <row r="25392" spans="31:31" ht="15.75" x14ac:dyDescent="0.3">
      <c r="AE25392" s="71"/>
    </row>
    <row r="25393" spans="31:31" ht="15.75" x14ac:dyDescent="0.3">
      <c r="AE25393" s="71"/>
    </row>
    <row r="25394" spans="31:31" ht="15.75" x14ac:dyDescent="0.3">
      <c r="AE25394" s="71"/>
    </row>
    <row r="25395" spans="31:31" ht="15.75" x14ac:dyDescent="0.3">
      <c r="AE25395" s="71"/>
    </row>
    <row r="25396" spans="31:31" ht="15.75" x14ac:dyDescent="0.3">
      <c r="AE25396" s="71"/>
    </row>
    <row r="25397" spans="31:31" ht="15.75" x14ac:dyDescent="0.3">
      <c r="AE25397" s="71"/>
    </row>
    <row r="25398" spans="31:31" ht="15.75" x14ac:dyDescent="0.3">
      <c r="AE25398" s="71"/>
    </row>
    <row r="25399" spans="31:31" ht="15.75" x14ac:dyDescent="0.3">
      <c r="AE25399" s="71"/>
    </row>
    <row r="25400" spans="31:31" ht="15.75" x14ac:dyDescent="0.3">
      <c r="AE25400" s="71"/>
    </row>
    <row r="25401" spans="31:31" ht="15.75" x14ac:dyDescent="0.3">
      <c r="AE25401" s="71"/>
    </row>
    <row r="25402" spans="31:31" ht="15.75" x14ac:dyDescent="0.3">
      <c r="AE25402" s="71"/>
    </row>
    <row r="25403" spans="31:31" ht="15.75" x14ac:dyDescent="0.3">
      <c r="AE25403" s="71"/>
    </row>
    <row r="25404" spans="31:31" ht="15.75" x14ac:dyDescent="0.3">
      <c r="AE25404" s="71"/>
    </row>
    <row r="25405" spans="31:31" ht="15.75" x14ac:dyDescent="0.3">
      <c r="AE25405" s="71"/>
    </row>
    <row r="25406" spans="31:31" ht="15.75" x14ac:dyDescent="0.3">
      <c r="AE25406" s="71"/>
    </row>
    <row r="25407" spans="31:31" ht="15.75" x14ac:dyDescent="0.3">
      <c r="AE25407" s="71"/>
    </row>
    <row r="25408" spans="31:31" ht="15.75" x14ac:dyDescent="0.3">
      <c r="AE25408" s="71"/>
    </row>
    <row r="25409" spans="31:31" ht="15.75" x14ac:dyDescent="0.3">
      <c r="AE25409" s="71"/>
    </row>
    <row r="25410" spans="31:31" ht="15.75" x14ac:dyDescent="0.3">
      <c r="AE25410" s="71"/>
    </row>
    <row r="25411" spans="31:31" ht="15.75" x14ac:dyDescent="0.3">
      <c r="AE25411" s="71"/>
    </row>
    <row r="25412" spans="31:31" ht="15.75" x14ac:dyDescent="0.3">
      <c r="AE25412" s="71"/>
    </row>
    <row r="25413" spans="31:31" ht="15.75" x14ac:dyDescent="0.3">
      <c r="AE25413" s="71"/>
    </row>
    <row r="25414" spans="31:31" ht="15.75" x14ac:dyDescent="0.3">
      <c r="AE25414" s="71"/>
    </row>
    <row r="25415" spans="31:31" ht="15.75" x14ac:dyDescent="0.3">
      <c r="AE25415" s="71"/>
    </row>
    <row r="25416" spans="31:31" ht="15.75" x14ac:dyDescent="0.3">
      <c r="AE25416" s="71"/>
    </row>
    <row r="25417" spans="31:31" ht="15.75" x14ac:dyDescent="0.3">
      <c r="AE25417" s="71"/>
    </row>
    <row r="25418" spans="31:31" ht="15.75" x14ac:dyDescent="0.3">
      <c r="AE25418" s="71"/>
    </row>
    <row r="25419" spans="31:31" ht="15.75" x14ac:dyDescent="0.3">
      <c r="AE25419" s="71"/>
    </row>
    <row r="25420" spans="31:31" ht="15.75" x14ac:dyDescent="0.3">
      <c r="AE25420" s="71"/>
    </row>
    <row r="25421" spans="31:31" ht="15.75" x14ac:dyDescent="0.3">
      <c r="AE25421" s="71"/>
    </row>
    <row r="25422" spans="31:31" ht="15.75" x14ac:dyDescent="0.3">
      <c r="AE25422" s="71"/>
    </row>
    <row r="25423" spans="31:31" ht="15.75" x14ac:dyDescent="0.3">
      <c r="AE25423" s="71"/>
    </row>
    <row r="25424" spans="31:31" ht="15.75" x14ac:dyDescent="0.3">
      <c r="AE25424" s="71"/>
    </row>
    <row r="25425" spans="31:31" ht="15.75" x14ac:dyDescent="0.3">
      <c r="AE25425" s="71"/>
    </row>
    <row r="25426" spans="31:31" ht="15.75" x14ac:dyDescent="0.3">
      <c r="AE25426" s="71"/>
    </row>
    <row r="25427" spans="31:31" ht="15.75" x14ac:dyDescent="0.3">
      <c r="AE25427" s="71"/>
    </row>
    <row r="25428" spans="31:31" ht="15.75" x14ac:dyDescent="0.3">
      <c r="AE25428" s="71"/>
    </row>
    <row r="25429" spans="31:31" ht="15.75" x14ac:dyDescent="0.3">
      <c r="AE25429" s="71"/>
    </row>
    <row r="25430" spans="31:31" ht="15.75" x14ac:dyDescent="0.3">
      <c r="AE25430" s="71"/>
    </row>
    <row r="25431" spans="31:31" ht="15.75" x14ac:dyDescent="0.3">
      <c r="AE25431" s="71"/>
    </row>
    <row r="25432" spans="31:31" ht="15.75" x14ac:dyDescent="0.3">
      <c r="AE25432" s="71"/>
    </row>
    <row r="25433" spans="31:31" ht="15.75" x14ac:dyDescent="0.3">
      <c r="AE25433" s="71"/>
    </row>
    <row r="25434" spans="31:31" ht="15.75" x14ac:dyDescent="0.3">
      <c r="AE25434" s="71"/>
    </row>
    <row r="25435" spans="31:31" ht="15.75" x14ac:dyDescent="0.3">
      <c r="AE25435" s="71"/>
    </row>
    <row r="25436" spans="31:31" ht="15.75" x14ac:dyDescent="0.3">
      <c r="AE25436" s="71"/>
    </row>
    <row r="25437" spans="31:31" ht="15.75" x14ac:dyDescent="0.3">
      <c r="AE25437" s="71"/>
    </row>
    <row r="25438" spans="31:31" ht="15.75" x14ac:dyDescent="0.3">
      <c r="AE25438" s="71"/>
    </row>
    <row r="25439" spans="31:31" ht="15.75" x14ac:dyDescent="0.3">
      <c r="AE25439" s="71"/>
    </row>
    <row r="25440" spans="31:31" ht="15.75" x14ac:dyDescent="0.3">
      <c r="AE25440" s="71"/>
    </row>
    <row r="25441" spans="31:31" ht="15.75" x14ac:dyDescent="0.3">
      <c r="AE25441" s="71"/>
    </row>
    <row r="25442" spans="31:31" ht="15.75" x14ac:dyDescent="0.3">
      <c r="AE25442" s="71"/>
    </row>
    <row r="25443" spans="31:31" ht="15.75" x14ac:dyDescent="0.3">
      <c r="AE25443" s="71"/>
    </row>
    <row r="25444" spans="31:31" ht="15.75" x14ac:dyDescent="0.3">
      <c r="AE25444" s="71"/>
    </row>
    <row r="25445" spans="31:31" ht="15.75" x14ac:dyDescent="0.3">
      <c r="AE25445" s="71"/>
    </row>
    <row r="25446" spans="31:31" ht="15.75" x14ac:dyDescent="0.3">
      <c r="AE25446" s="71"/>
    </row>
    <row r="25447" spans="31:31" ht="15.75" x14ac:dyDescent="0.3">
      <c r="AE25447" s="71"/>
    </row>
    <row r="25448" spans="31:31" ht="15.75" x14ac:dyDescent="0.3">
      <c r="AE25448" s="71"/>
    </row>
    <row r="25449" spans="31:31" ht="15.75" x14ac:dyDescent="0.3">
      <c r="AE25449" s="71"/>
    </row>
    <row r="25450" spans="31:31" ht="15.75" x14ac:dyDescent="0.3">
      <c r="AE25450" s="71"/>
    </row>
    <row r="25451" spans="31:31" ht="15.75" x14ac:dyDescent="0.3">
      <c r="AE25451" s="71"/>
    </row>
    <row r="25452" spans="31:31" ht="15.75" x14ac:dyDescent="0.3">
      <c r="AE25452" s="71"/>
    </row>
    <row r="25453" spans="31:31" ht="15.75" x14ac:dyDescent="0.3">
      <c r="AE25453" s="71"/>
    </row>
    <row r="25454" spans="31:31" ht="15.75" x14ac:dyDescent="0.3">
      <c r="AE25454" s="71"/>
    </row>
    <row r="25455" spans="31:31" ht="15.75" x14ac:dyDescent="0.3">
      <c r="AE25455" s="71"/>
    </row>
    <row r="25456" spans="31:31" ht="15.75" x14ac:dyDescent="0.3">
      <c r="AE25456" s="71"/>
    </row>
    <row r="25457" spans="31:31" ht="15.75" x14ac:dyDescent="0.3">
      <c r="AE25457" s="71"/>
    </row>
    <row r="25458" spans="31:31" ht="15.75" x14ac:dyDescent="0.3">
      <c r="AE25458" s="71"/>
    </row>
    <row r="25459" spans="31:31" ht="15.75" x14ac:dyDescent="0.3">
      <c r="AE25459" s="71"/>
    </row>
    <row r="25460" spans="31:31" ht="15.75" x14ac:dyDescent="0.3">
      <c r="AE25460" s="71"/>
    </row>
    <row r="25461" spans="31:31" ht="15.75" x14ac:dyDescent="0.3">
      <c r="AE25461" s="71"/>
    </row>
    <row r="25462" spans="31:31" ht="15.75" x14ac:dyDescent="0.3">
      <c r="AE25462" s="71"/>
    </row>
    <row r="25463" spans="31:31" ht="15.75" x14ac:dyDescent="0.3">
      <c r="AE25463" s="71"/>
    </row>
    <row r="25464" spans="31:31" ht="15.75" x14ac:dyDescent="0.3">
      <c r="AE25464" s="71"/>
    </row>
    <row r="25465" spans="31:31" ht="15.75" x14ac:dyDescent="0.3">
      <c r="AE25465" s="71"/>
    </row>
    <row r="25466" spans="31:31" ht="15.75" x14ac:dyDescent="0.3">
      <c r="AE25466" s="71"/>
    </row>
    <row r="25467" spans="31:31" ht="15.75" x14ac:dyDescent="0.3">
      <c r="AE25467" s="71"/>
    </row>
    <row r="25468" spans="31:31" ht="15.75" x14ac:dyDescent="0.3">
      <c r="AE25468" s="71"/>
    </row>
    <row r="25469" spans="31:31" ht="15.75" x14ac:dyDescent="0.3">
      <c r="AE25469" s="71"/>
    </row>
    <row r="25470" spans="31:31" ht="15.75" x14ac:dyDescent="0.3">
      <c r="AE25470" s="71"/>
    </row>
    <row r="25471" spans="31:31" ht="15.75" x14ac:dyDescent="0.3">
      <c r="AE25471" s="71"/>
    </row>
    <row r="25472" spans="31:31" ht="15.75" x14ac:dyDescent="0.3">
      <c r="AE25472" s="71"/>
    </row>
    <row r="25473" spans="31:31" ht="15.75" x14ac:dyDescent="0.3">
      <c r="AE25473" s="71"/>
    </row>
    <row r="25474" spans="31:31" ht="15.75" x14ac:dyDescent="0.3">
      <c r="AE25474" s="71"/>
    </row>
    <row r="25475" spans="31:31" ht="15.75" x14ac:dyDescent="0.3">
      <c r="AE25475" s="71"/>
    </row>
    <row r="25476" spans="31:31" ht="15.75" x14ac:dyDescent="0.3">
      <c r="AE25476" s="71"/>
    </row>
    <row r="25477" spans="31:31" ht="15.75" x14ac:dyDescent="0.3">
      <c r="AE25477" s="71"/>
    </row>
    <row r="25478" spans="31:31" ht="15.75" x14ac:dyDescent="0.3">
      <c r="AE25478" s="71"/>
    </row>
    <row r="25479" spans="31:31" ht="15.75" x14ac:dyDescent="0.3">
      <c r="AE25479" s="71"/>
    </row>
    <row r="25480" spans="31:31" ht="15.75" x14ac:dyDescent="0.3">
      <c r="AE25480" s="71"/>
    </row>
    <row r="25481" spans="31:31" ht="15.75" x14ac:dyDescent="0.3">
      <c r="AE25481" s="71"/>
    </row>
    <row r="25482" spans="31:31" ht="15.75" x14ac:dyDescent="0.3">
      <c r="AE25482" s="71"/>
    </row>
    <row r="25483" spans="31:31" ht="15.75" x14ac:dyDescent="0.3">
      <c r="AE25483" s="71"/>
    </row>
    <row r="25484" spans="31:31" ht="15.75" x14ac:dyDescent="0.3">
      <c r="AE25484" s="71"/>
    </row>
    <row r="25485" spans="31:31" ht="15.75" x14ac:dyDescent="0.3">
      <c r="AE25485" s="71"/>
    </row>
    <row r="25486" spans="31:31" ht="15.75" x14ac:dyDescent="0.3">
      <c r="AE25486" s="71"/>
    </row>
    <row r="25487" spans="31:31" ht="15.75" x14ac:dyDescent="0.3">
      <c r="AE25487" s="71"/>
    </row>
    <row r="25488" spans="31:31" ht="15.75" x14ac:dyDescent="0.3">
      <c r="AE25488" s="71"/>
    </row>
    <row r="25489" spans="31:31" ht="15.75" x14ac:dyDescent="0.3">
      <c r="AE25489" s="71"/>
    </row>
    <row r="25490" spans="31:31" ht="15.75" x14ac:dyDescent="0.3">
      <c r="AE25490" s="71"/>
    </row>
    <row r="25491" spans="31:31" ht="15.75" x14ac:dyDescent="0.3">
      <c r="AE25491" s="71"/>
    </row>
    <row r="25492" spans="31:31" ht="15.75" x14ac:dyDescent="0.3">
      <c r="AE25492" s="71"/>
    </row>
    <row r="25493" spans="31:31" ht="15.75" x14ac:dyDescent="0.3">
      <c r="AE25493" s="71"/>
    </row>
    <row r="25494" spans="31:31" ht="15.75" x14ac:dyDescent="0.3">
      <c r="AE25494" s="71"/>
    </row>
    <row r="25495" spans="31:31" ht="15.75" x14ac:dyDescent="0.3">
      <c r="AE25495" s="71"/>
    </row>
    <row r="25496" spans="31:31" ht="15.75" x14ac:dyDescent="0.3">
      <c r="AE25496" s="71"/>
    </row>
    <row r="25497" spans="31:31" ht="15.75" x14ac:dyDescent="0.3">
      <c r="AE25497" s="71"/>
    </row>
    <row r="25498" spans="31:31" ht="15.75" x14ac:dyDescent="0.3">
      <c r="AE25498" s="71"/>
    </row>
    <row r="25499" spans="31:31" ht="15.75" x14ac:dyDescent="0.3">
      <c r="AE25499" s="71"/>
    </row>
    <row r="25500" spans="31:31" ht="15.75" x14ac:dyDescent="0.3">
      <c r="AE25500" s="71"/>
    </row>
    <row r="25501" spans="31:31" ht="15.75" x14ac:dyDescent="0.3">
      <c r="AE25501" s="71"/>
    </row>
    <row r="25502" spans="31:31" ht="15.75" x14ac:dyDescent="0.3">
      <c r="AE25502" s="71"/>
    </row>
    <row r="25503" spans="31:31" ht="15.75" x14ac:dyDescent="0.3">
      <c r="AE25503" s="71"/>
    </row>
    <row r="25504" spans="31:31" ht="15.75" x14ac:dyDescent="0.3">
      <c r="AE25504" s="71"/>
    </row>
    <row r="25505" spans="31:31" ht="15.75" x14ac:dyDescent="0.3">
      <c r="AE25505" s="71"/>
    </row>
    <row r="25506" spans="31:31" ht="15.75" x14ac:dyDescent="0.3">
      <c r="AE25506" s="71"/>
    </row>
    <row r="25507" spans="31:31" ht="15.75" x14ac:dyDescent="0.3">
      <c r="AE25507" s="71"/>
    </row>
    <row r="25508" spans="31:31" ht="15.75" x14ac:dyDescent="0.3">
      <c r="AE25508" s="71"/>
    </row>
    <row r="25509" spans="31:31" ht="15.75" x14ac:dyDescent="0.3">
      <c r="AE25509" s="71"/>
    </row>
    <row r="25510" spans="31:31" ht="15.75" x14ac:dyDescent="0.3">
      <c r="AE25510" s="71"/>
    </row>
    <row r="25511" spans="31:31" ht="15.75" x14ac:dyDescent="0.3">
      <c r="AE25511" s="71"/>
    </row>
    <row r="25512" spans="31:31" ht="15.75" x14ac:dyDescent="0.3">
      <c r="AE25512" s="71"/>
    </row>
    <row r="25513" spans="31:31" ht="15.75" x14ac:dyDescent="0.3">
      <c r="AE25513" s="71"/>
    </row>
    <row r="25514" spans="31:31" ht="15.75" x14ac:dyDescent="0.3">
      <c r="AE25514" s="71"/>
    </row>
    <row r="25515" spans="31:31" ht="15.75" x14ac:dyDescent="0.3">
      <c r="AE25515" s="71"/>
    </row>
    <row r="25516" spans="31:31" ht="15.75" x14ac:dyDescent="0.3">
      <c r="AE25516" s="71"/>
    </row>
    <row r="25517" spans="31:31" ht="15.75" x14ac:dyDescent="0.3">
      <c r="AE25517" s="71"/>
    </row>
    <row r="25518" spans="31:31" ht="15.75" x14ac:dyDescent="0.3">
      <c r="AE25518" s="71"/>
    </row>
    <row r="25519" spans="31:31" ht="15.75" x14ac:dyDescent="0.3">
      <c r="AE25519" s="71"/>
    </row>
    <row r="25520" spans="31:31" ht="15.75" x14ac:dyDescent="0.3">
      <c r="AE25520" s="71"/>
    </row>
    <row r="25521" spans="31:31" ht="15.75" x14ac:dyDescent="0.3">
      <c r="AE25521" s="71"/>
    </row>
    <row r="25522" spans="31:31" ht="15.75" x14ac:dyDescent="0.3">
      <c r="AE25522" s="71"/>
    </row>
    <row r="25523" spans="31:31" ht="15.75" x14ac:dyDescent="0.3">
      <c r="AE25523" s="71"/>
    </row>
    <row r="25524" spans="31:31" ht="15.75" x14ac:dyDescent="0.3">
      <c r="AE25524" s="71"/>
    </row>
    <row r="25525" spans="31:31" ht="15.75" x14ac:dyDescent="0.3">
      <c r="AE25525" s="71"/>
    </row>
    <row r="25526" spans="31:31" ht="15.75" x14ac:dyDescent="0.3">
      <c r="AE25526" s="71"/>
    </row>
    <row r="25527" spans="31:31" ht="15.75" x14ac:dyDescent="0.3">
      <c r="AE25527" s="71"/>
    </row>
    <row r="25528" spans="31:31" ht="15.75" x14ac:dyDescent="0.3">
      <c r="AE25528" s="71"/>
    </row>
    <row r="25529" spans="31:31" ht="15.75" x14ac:dyDescent="0.3">
      <c r="AE25529" s="71"/>
    </row>
    <row r="25530" spans="31:31" ht="15.75" x14ac:dyDescent="0.3">
      <c r="AE25530" s="71"/>
    </row>
    <row r="25531" spans="31:31" ht="15.75" x14ac:dyDescent="0.3">
      <c r="AE25531" s="71"/>
    </row>
    <row r="25532" spans="31:31" ht="15.75" x14ac:dyDescent="0.3">
      <c r="AE25532" s="71"/>
    </row>
    <row r="25533" spans="31:31" ht="15.75" x14ac:dyDescent="0.3">
      <c r="AE25533" s="71"/>
    </row>
    <row r="25534" spans="31:31" ht="15.75" x14ac:dyDescent="0.3">
      <c r="AE25534" s="71"/>
    </row>
    <row r="25535" spans="31:31" ht="15.75" x14ac:dyDescent="0.3">
      <c r="AE25535" s="71"/>
    </row>
    <row r="25536" spans="31:31" ht="15.75" x14ac:dyDescent="0.3">
      <c r="AE25536" s="71"/>
    </row>
    <row r="25537" spans="31:31" ht="15.75" x14ac:dyDescent="0.3">
      <c r="AE25537" s="71"/>
    </row>
    <row r="25538" spans="31:31" ht="15.75" x14ac:dyDescent="0.3">
      <c r="AE25538" s="71"/>
    </row>
    <row r="25539" spans="31:31" ht="15.75" x14ac:dyDescent="0.3">
      <c r="AE25539" s="71"/>
    </row>
    <row r="25540" spans="31:31" ht="15.75" x14ac:dyDescent="0.3">
      <c r="AE25540" s="71"/>
    </row>
    <row r="25541" spans="31:31" ht="15.75" x14ac:dyDescent="0.3">
      <c r="AE25541" s="71"/>
    </row>
    <row r="25542" spans="31:31" ht="15.75" x14ac:dyDescent="0.3">
      <c r="AE25542" s="71"/>
    </row>
    <row r="25543" spans="31:31" ht="15.75" x14ac:dyDescent="0.3">
      <c r="AE25543" s="71"/>
    </row>
    <row r="25544" spans="31:31" ht="15.75" x14ac:dyDescent="0.3">
      <c r="AE25544" s="71"/>
    </row>
    <row r="25545" spans="31:31" ht="15.75" x14ac:dyDescent="0.3">
      <c r="AE25545" s="71"/>
    </row>
    <row r="25546" spans="31:31" ht="15.75" x14ac:dyDescent="0.3">
      <c r="AE25546" s="71"/>
    </row>
    <row r="25547" spans="31:31" ht="15.75" x14ac:dyDescent="0.3">
      <c r="AE25547" s="71"/>
    </row>
    <row r="25548" spans="31:31" ht="15.75" x14ac:dyDescent="0.3">
      <c r="AE25548" s="71"/>
    </row>
    <row r="25549" spans="31:31" ht="15.75" x14ac:dyDescent="0.3">
      <c r="AE25549" s="71"/>
    </row>
    <row r="25550" spans="31:31" ht="15.75" x14ac:dyDescent="0.3">
      <c r="AE25550" s="71"/>
    </row>
    <row r="25551" spans="31:31" ht="15.75" x14ac:dyDescent="0.3">
      <c r="AE25551" s="71"/>
    </row>
    <row r="25552" spans="31:31" ht="15.75" x14ac:dyDescent="0.3">
      <c r="AE25552" s="71"/>
    </row>
    <row r="25553" spans="31:31" ht="15.75" x14ac:dyDescent="0.3">
      <c r="AE25553" s="71"/>
    </row>
    <row r="25554" spans="31:31" ht="15.75" x14ac:dyDescent="0.3">
      <c r="AE25554" s="71"/>
    </row>
    <row r="25555" spans="31:31" ht="15.75" x14ac:dyDescent="0.3">
      <c r="AE25555" s="71"/>
    </row>
    <row r="25556" spans="31:31" ht="15.75" x14ac:dyDescent="0.3">
      <c r="AE25556" s="71"/>
    </row>
    <row r="25557" spans="31:31" ht="15.75" x14ac:dyDescent="0.3">
      <c r="AE25557" s="71"/>
    </row>
    <row r="25558" spans="31:31" ht="15.75" x14ac:dyDescent="0.3">
      <c r="AE25558" s="71"/>
    </row>
    <row r="25559" spans="31:31" ht="15.75" x14ac:dyDescent="0.3">
      <c r="AE25559" s="71"/>
    </row>
    <row r="25560" spans="31:31" ht="15.75" x14ac:dyDescent="0.3">
      <c r="AE25560" s="71"/>
    </row>
    <row r="25561" spans="31:31" ht="15.75" x14ac:dyDescent="0.3">
      <c r="AE25561" s="71"/>
    </row>
    <row r="25562" spans="31:31" ht="15.75" x14ac:dyDescent="0.3">
      <c r="AE25562" s="71"/>
    </row>
    <row r="25563" spans="31:31" ht="15.75" x14ac:dyDescent="0.3">
      <c r="AE25563" s="71"/>
    </row>
    <row r="25564" spans="31:31" ht="15.75" x14ac:dyDescent="0.3">
      <c r="AE25564" s="71"/>
    </row>
    <row r="25565" spans="31:31" ht="15.75" x14ac:dyDescent="0.3">
      <c r="AE25565" s="71"/>
    </row>
    <row r="25566" spans="31:31" ht="15.75" x14ac:dyDescent="0.3">
      <c r="AE25566" s="71"/>
    </row>
    <row r="25567" spans="31:31" ht="15.75" x14ac:dyDescent="0.3">
      <c r="AE25567" s="71"/>
    </row>
    <row r="25568" spans="31:31" ht="15.75" x14ac:dyDescent="0.3">
      <c r="AE25568" s="71"/>
    </row>
    <row r="25569" spans="31:31" ht="15.75" x14ac:dyDescent="0.3">
      <c r="AE25569" s="71"/>
    </row>
    <row r="25570" spans="31:31" ht="15.75" x14ac:dyDescent="0.3">
      <c r="AE25570" s="71"/>
    </row>
    <row r="25571" spans="31:31" ht="15.75" x14ac:dyDescent="0.3">
      <c r="AE25571" s="71"/>
    </row>
    <row r="25572" spans="31:31" ht="15.75" x14ac:dyDescent="0.3">
      <c r="AE25572" s="71"/>
    </row>
    <row r="25573" spans="31:31" ht="15.75" x14ac:dyDescent="0.3">
      <c r="AE25573" s="71"/>
    </row>
    <row r="25574" spans="31:31" ht="15.75" x14ac:dyDescent="0.3">
      <c r="AE25574" s="71"/>
    </row>
    <row r="25575" spans="31:31" ht="15.75" x14ac:dyDescent="0.3">
      <c r="AE25575" s="71"/>
    </row>
    <row r="25576" spans="31:31" ht="15.75" x14ac:dyDescent="0.3">
      <c r="AE25576" s="71"/>
    </row>
    <row r="25577" spans="31:31" ht="15.75" x14ac:dyDescent="0.3">
      <c r="AE25577" s="71"/>
    </row>
    <row r="25578" spans="31:31" ht="15.75" x14ac:dyDescent="0.3">
      <c r="AE25578" s="71"/>
    </row>
    <row r="25579" spans="31:31" ht="15.75" x14ac:dyDescent="0.3">
      <c r="AE25579" s="71"/>
    </row>
    <row r="25580" spans="31:31" ht="15.75" x14ac:dyDescent="0.3">
      <c r="AE25580" s="71"/>
    </row>
    <row r="25581" spans="31:31" ht="15.75" x14ac:dyDescent="0.3">
      <c r="AE25581" s="71"/>
    </row>
    <row r="25582" spans="31:31" ht="15.75" x14ac:dyDescent="0.3">
      <c r="AE25582" s="71"/>
    </row>
    <row r="25583" spans="31:31" ht="15.75" x14ac:dyDescent="0.3">
      <c r="AE25583" s="71"/>
    </row>
    <row r="25584" spans="31:31" ht="15.75" x14ac:dyDescent="0.3">
      <c r="AE25584" s="71"/>
    </row>
    <row r="25585" spans="31:31" ht="15.75" x14ac:dyDescent="0.3">
      <c r="AE25585" s="71"/>
    </row>
    <row r="25586" spans="31:31" ht="15.75" x14ac:dyDescent="0.3">
      <c r="AE25586" s="71"/>
    </row>
    <row r="25587" spans="31:31" ht="15.75" x14ac:dyDescent="0.3">
      <c r="AE25587" s="71"/>
    </row>
    <row r="25588" spans="31:31" ht="15.75" x14ac:dyDescent="0.3">
      <c r="AE25588" s="71"/>
    </row>
    <row r="25589" spans="31:31" ht="15.75" x14ac:dyDescent="0.3">
      <c r="AE25589" s="71"/>
    </row>
    <row r="25590" spans="31:31" ht="15.75" x14ac:dyDescent="0.3">
      <c r="AE25590" s="71"/>
    </row>
    <row r="25591" spans="31:31" ht="15.75" x14ac:dyDescent="0.3">
      <c r="AE25591" s="71"/>
    </row>
    <row r="25592" spans="31:31" ht="15.75" x14ac:dyDescent="0.3">
      <c r="AE25592" s="71"/>
    </row>
    <row r="25593" spans="31:31" ht="15.75" x14ac:dyDescent="0.3">
      <c r="AE25593" s="71"/>
    </row>
    <row r="25594" spans="31:31" ht="15.75" x14ac:dyDescent="0.3">
      <c r="AE25594" s="71"/>
    </row>
    <row r="25595" spans="31:31" ht="15.75" x14ac:dyDescent="0.3">
      <c r="AE25595" s="71"/>
    </row>
    <row r="25596" spans="31:31" ht="15.75" x14ac:dyDescent="0.3">
      <c r="AE25596" s="71"/>
    </row>
    <row r="25597" spans="31:31" ht="15.75" x14ac:dyDescent="0.3">
      <c r="AE25597" s="71"/>
    </row>
    <row r="25598" spans="31:31" ht="15.75" x14ac:dyDescent="0.3">
      <c r="AE25598" s="71"/>
    </row>
    <row r="25599" spans="31:31" ht="15.75" x14ac:dyDescent="0.3">
      <c r="AE25599" s="71"/>
    </row>
    <row r="25600" spans="31:31" ht="15.75" x14ac:dyDescent="0.3">
      <c r="AE25600" s="71"/>
    </row>
    <row r="25601" spans="31:31" ht="15.75" x14ac:dyDescent="0.3">
      <c r="AE25601" s="71"/>
    </row>
    <row r="25602" spans="31:31" ht="15.75" x14ac:dyDescent="0.3">
      <c r="AE25602" s="71"/>
    </row>
    <row r="25603" spans="31:31" ht="15.75" x14ac:dyDescent="0.3">
      <c r="AE25603" s="71"/>
    </row>
    <row r="25604" spans="31:31" ht="15.75" x14ac:dyDescent="0.3">
      <c r="AE25604" s="71"/>
    </row>
    <row r="25605" spans="31:31" ht="15.75" x14ac:dyDescent="0.3">
      <c r="AE25605" s="71"/>
    </row>
    <row r="25606" spans="31:31" ht="15.75" x14ac:dyDescent="0.3">
      <c r="AE25606" s="71"/>
    </row>
    <row r="25607" spans="31:31" ht="15.75" x14ac:dyDescent="0.3">
      <c r="AE25607" s="71"/>
    </row>
    <row r="25608" spans="31:31" ht="15.75" x14ac:dyDescent="0.3">
      <c r="AE25608" s="71"/>
    </row>
    <row r="25609" spans="31:31" ht="15.75" x14ac:dyDescent="0.3">
      <c r="AE25609" s="71"/>
    </row>
    <row r="25610" spans="31:31" ht="15.75" x14ac:dyDescent="0.3">
      <c r="AE25610" s="71"/>
    </row>
    <row r="25611" spans="31:31" ht="15.75" x14ac:dyDescent="0.3">
      <c r="AE25611" s="71"/>
    </row>
    <row r="25612" spans="31:31" ht="15.75" x14ac:dyDescent="0.3">
      <c r="AE25612" s="71"/>
    </row>
    <row r="25613" spans="31:31" ht="15.75" x14ac:dyDescent="0.3">
      <c r="AE25613" s="71"/>
    </row>
    <row r="25614" spans="31:31" ht="15.75" x14ac:dyDescent="0.3">
      <c r="AE25614" s="71"/>
    </row>
    <row r="25615" spans="31:31" ht="15.75" x14ac:dyDescent="0.3">
      <c r="AE25615" s="71"/>
    </row>
    <row r="25616" spans="31:31" ht="15.75" x14ac:dyDescent="0.3">
      <c r="AE25616" s="71"/>
    </row>
    <row r="25617" spans="31:31" ht="15.75" x14ac:dyDescent="0.3">
      <c r="AE25617" s="71"/>
    </row>
    <row r="25618" spans="31:31" ht="15.75" x14ac:dyDescent="0.3">
      <c r="AE25618" s="71"/>
    </row>
    <row r="25619" spans="31:31" ht="15.75" x14ac:dyDescent="0.3">
      <c r="AE25619" s="71"/>
    </row>
    <row r="25620" spans="31:31" ht="15.75" x14ac:dyDescent="0.3">
      <c r="AE25620" s="71"/>
    </row>
    <row r="25621" spans="31:31" ht="15.75" x14ac:dyDescent="0.3">
      <c r="AE25621" s="71"/>
    </row>
    <row r="25622" spans="31:31" ht="15.75" x14ac:dyDescent="0.3">
      <c r="AE25622" s="71"/>
    </row>
    <row r="25623" spans="31:31" ht="15.75" x14ac:dyDescent="0.3">
      <c r="AE25623" s="71"/>
    </row>
    <row r="25624" spans="31:31" ht="15.75" x14ac:dyDescent="0.3">
      <c r="AE25624" s="71"/>
    </row>
    <row r="25625" spans="31:31" ht="15.75" x14ac:dyDescent="0.3">
      <c r="AE25625" s="71"/>
    </row>
    <row r="25626" spans="31:31" ht="15.75" x14ac:dyDescent="0.3">
      <c r="AE25626" s="71"/>
    </row>
    <row r="25627" spans="31:31" ht="15.75" x14ac:dyDescent="0.3">
      <c r="AE25627" s="71"/>
    </row>
    <row r="25628" spans="31:31" ht="15.75" x14ac:dyDescent="0.3">
      <c r="AE25628" s="71"/>
    </row>
    <row r="25629" spans="31:31" ht="15.75" x14ac:dyDescent="0.3">
      <c r="AE25629" s="71"/>
    </row>
    <row r="25630" spans="31:31" ht="15.75" x14ac:dyDescent="0.3">
      <c r="AE25630" s="71"/>
    </row>
    <row r="25631" spans="31:31" ht="15.75" x14ac:dyDescent="0.3">
      <c r="AE25631" s="71"/>
    </row>
    <row r="25632" spans="31:31" ht="15.75" x14ac:dyDescent="0.3">
      <c r="AE25632" s="71"/>
    </row>
    <row r="25633" spans="31:31" ht="15.75" x14ac:dyDescent="0.3">
      <c r="AE25633" s="71"/>
    </row>
    <row r="25634" spans="31:31" ht="15.75" x14ac:dyDescent="0.3">
      <c r="AE25634" s="71"/>
    </row>
    <row r="25635" spans="31:31" ht="15.75" x14ac:dyDescent="0.3">
      <c r="AE25635" s="71"/>
    </row>
    <row r="25636" spans="31:31" ht="15.75" x14ac:dyDescent="0.3">
      <c r="AE25636" s="71"/>
    </row>
    <row r="25637" spans="31:31" ht="15.75" x14ac:dyDescent="0.3">
      <c r="AE25637" s="71"/>
    </row>
    <row r="25638" spans="31:31" ht="15.75" x14ac:dyDescent="0.3">
      <c r="AE25638" s="71"/>
    </row>
    <row r="25639" spans="31:31" ht="15.75" x14ac:dyDescent="0.3">
      <c r="AE25639" s="71"/>
    </row>
    <row r="25640" spans="31:31" ht="15.75" x14ac:dyDescent="0.3">
      <c r="AE25640" s="71"/>
    </row>
    <row r="25641" spans="31:31" ht="15.75" x14ac:dyDescent="0.3">
      <c r="AE25641" s="71"/>
    </row>
    <row r="25642" spans="31:31" ht="15.75" x14ac:dyDescent="0.3">
      <c r="AE25642" s="71"/>
    </row>
    <row r="25643" spans="31:31" ht="15.75" x14ac:dyDescent="0.3">
      <c r="AE25643" s="71"/>
    </row>
    <row r="25644" spans="31:31" ht="15.75" x14ac:dyDescent="0.3">
      <c r="AE25644" s="71"/>
    </row>
    <row r="25645" spans="31:31" ht="15.75" x14ac:dyDescent="0.3">
      <c r="AE25645" s="71"/>
    </row>
    <row r="25646" spans="31:31" ht="15.75" x14ac:dyDescent="0.3">
      <c r="AE25646" s="71"/>
    </row>
    <row r="25647" spans="31:31" ht="15.75" x14ac:dyDescent="0.3">
      <c r="AE25647" s="71"/>
    </row>
    <row r="25648" spans="31:31" ht="15.75" x14ac:dyDescent="0.3">
      <c r="AE25648" s="71"/>
    </row>
    <row r="25649" spans="31:31" ht="15.75" x14ac:dyDescent="0.3">
      <c r="AE25649" s="71"/>
    </row>
    <row r="25650" spans="31:31" ht="15.75" x14ac:dyDescent="0.3">
      <c r="AE25650" s="71"/>
    </row>
    <row r="25651" spans="31:31" ht="15.75" x14ac:dyDescent="0.3">
      <c r="AE25651" s="71"/>
    </row>
    <row r="25652" spans="31:31" ht="15.75" x14ac:dyDescent="0.3">
      <c r="AE25652" s="71"/>
    </row>
    <row r="25653" spans="31:31" ht="15.75" x14ac:dyDescent="0.3">
      <c r="AE25653" s="71"/>
    </row>
    <row r="25654" spans="31:31" ht="15.75" x14ac:dyDescent="0.3">
      <c r="AE25654" s="71"/>
    </row>
    <row r="25655" spans="31:31" ht="15.75" x14ac:dyDescent="0.3">
      <c r="AE25655" s="71"/>
    </row>
    <row r="25656" spans="31:31" ht="15.75" x14ac:dyDescent="0.3">
      <c r="AE25656" s="71"/>
    </row>
    <row r="25657" spans="31:31" ht="15.75" x14ac:dyDescent="0.3">
      <c r="AE25657" s="71"/>
    </row>
    <row r="25658" spans="31:31" ht="15.75" x14ac:dyDescent="0.3">
      <c r="AE25658" s="71"/>
    </row>
    <row r="25659" spans="31:31" ht="15.75" x14ac:dyDescent="0.3">
      <c r="AE25659" s="71"/>
    </row>
    <row r="25660" spans="31:31" ht="15.75" x14ac:dyDescent="0.3">
      <c r="AE25660" s="71"/>
    </row>
    <row r="25661" spans="31:31" ht="15.75" x14ac:dyDescent="0.3">
      <c r="AE25661" s="71"/>
    </row>
    <row r="25662" spans="31:31" ht="15.75" x14ac:dyDescent="0.3">
      <c r="AE25662" s="71"/>
    </row>
    <row r="25663" spans="31:31" ht="15.75" x14ac:dyDescent="0.3">
      <c r="AE25663" s="71"/>
    </row>
    <row r="25664" spans="31:31" ht="15.75" x14ac:dyDescent="0.3">
      <c r="AE25664" s="71"/>
    </row>
    <row r="25665" spans="31:31" ht="15.75" x14ac:dyDescent="0.3">
      <c r="AE25665" s="71"/>
    </row>
    <row r="25666" spans="31:31" ht="15.75" x14ac:dyDescent="0.3">
      <c r="AE25666" s="71"/>
    </row>
    <row r="25667" spans="31:31" ht="15.75" x14ac:dyDescent="0.3">
      <c r="AE25667" s="71"/>
    </row>
    <row r="25668" spans="31:31" ht="15.75" x14ac:dyDescent="0.3">
      <c r="AE25668" s="71"/>
    </row>
    <row r="25669" spans="31:31" ht="15.75" x14ac:dyDescent="0.3">
      <c r="AE25669" s="71"/>
    </row>
    <row r="25670" spans="31:31" ht="15.75" x14ac:dyDescent="0.3">
      <c r="AE25670" s="71"/>
    </row>
    <row r="25671" spans="31:31" ht="15.75" x14ac:dyDescent="0.3">
      <c r="AE25671" s="71"/>
    </row>
    <row r="25672" spans="31:31" ht="15.75" x14ac:dyDescent="0.3">
      <c r="AE25672" s="71"/>
    </row>
    <row r="25673" spans="31:31" ht="15.75" x14ac:dyDescent="0.3">
      <c r="AE25673" s="71"/>
    </row>
    <row r="25674" spans="31:31" ht="15.75" x14ac:dyDescent="0.3">
      <c r="AE25674" s="71"/>
    </row>
    <row r="25675" spans="31:31" ht="15.75" x14ac:dyDescent="0.3">
      <c r="AE25675" s="71"/>
    </row>
    <row r="25676" spans="31:31" ht="15.75" x14ac:dyDescent="0.3">
      <c r="AE25676" s="71"/>
    </row>
    <row r="25677" spans="31:31" ht="15.75" x14ac:dyDescent="0.3">
      <c r="AE25677" s="71"/>
    </row>
    <row r="25678" spans="31:31" ht="15.75" x14ac:dyDescent="0.3">
      <c r="AE25678" s="71"/>
    </row>
    <row r="25679" spans="31:31" ht="15.75" x14ac:dyDescent="0.3">
      <c r="AE25679" s="71"/>
    </row>
    <row r="25680" spans="31:31" ht="15.75" x14ac:dyDescent="0.3">
      <c r="AE25680" s="71"/>
    </row>
    <row r="25681" spans="31:31" ht="15.75" x14ac:dyDescent="0.3">
      <c r="AE25681" s="71"/>
    </row>
    <row r="25682" spans="31:31" ht="15.75" x14ac:dyDescent="0.3">
      <c r="AE25682" s="71"/>
    </row>
    <row r="25683" spans="31:31" ht="15.75" x14ac:dyDescent="0.3">
      <c r="AE25683" s="71"/>
    </row>
    <row r="25684" spans="31:31" ht="15.75" x14ac:dyDescent="0.3">
      <c r="AE25684" s="71"/>
    </row>
    <row r="25685" spans="31:31" ht="15.75" x14ac:dyDescent="0.3">
      <c r="AE25685" s="71"/>
    </row>
    <row r="25686" spans="31:31" ht="15.75" x14ac:dyDescent="0.3">
      <c r="AE25686" s="71"/>
    </row>
    <row r="25687" spans="31:31" ht="15.75" x14ac:dyDescent="0.3">
      <c r="AE25687" s="71"/>
    </row>
    <row r="25688" spans="31:31" ht="15.75" x14ac:dyDescent="0.3">
      <c r="AE25688" s="71"/>
    </row>
    <row r="25689" spans="31:31" ht="15.75" x14ac:dyDescent="0.3">
      <c r="AE25689" s="71"/>
    </row>
    <row r="25690" spans="31:31" ht="15.75" x14ac:dyDescent="0.3">
      <c r="AE25690" s="71"/>
    </row>
    <row r="25691" spans="31:31" ht="15.75" x14ac:dyDescent="0.3">
      <c r="AE25691" s="71"/>
    </row>
    <row r="25692" spans="31:31" ht="15.75" x14ac:dyDescent="0.3">
      <c r="AE25692" s="71"/>
    </row>
    <row r="25693" spans="31:31" ht="15.75" x14ac:dyDescent="0.3">
      <c r="AE25693" s="71"/>
    </row>
    <row r="25694" spans="31:31" ht="15.75" x14ac:dyDescent="0.3">
      <c r="AE25694" s="71"/>
    </row>
    <row r="25695" spans="31:31" ht="15.75" x14ac:dyDescent="0.3">
      <c r="AE25695" s="71"/>
    </row>
    <row r="25696" spans="31:31" ht="15.75" x14ac:dyDescent="0.3">
      <c r="AE25696" s="71"/>
    </row>
    <row r="25697" spans="31:31" ht="15.75" x14ac:dyDescent="0.3">
      <c r="AE25697" s="71"/>
    </row>
    <row r="25698" spans="31:31" ht="15.75" x14ac:dyDescent="0.3">
      <c r="AE25698" s="71"/>
    </row>
    <row r="25699" spans="31:31" ht="15.75" x14ac:dyDescent="0.3">
      <c r="AE25699" s="71"/>
    </row>
    <row r="25700" spans="31:31" ht="15.75" x14ac:dyDescent="0.3">
      <c r="AE25700" s="71"/>
    </row>
    <row r="25701" spans="31:31" ht="15.75" x14ac:dyDescent="0.3">
      <c r="AE25701" s="71"/>
    </row>
    <row r="25702" spans="31:31" ht="15.75" x14ac:dyDescent="0.3">
      <c r="AE25702" s="71"/>
    </row>
    <row r="25703" spans="31:31" ht="15.75" x14ac:dyDescent="0.3">
      <c r="AE25703" s="71"/>
    </row>
    <row r="25704" spans="31:31" ht="15.75" x14ac:dyDescent="0.3">
      <c r="AE25704" s="71"/>
    </row>
    <row r="25705" spans="31:31" ht="15.75" x14ac:dyDescent="0.3">
      <c r="AE25705" s="71"/>
    </row>
    <row r="25706" spans="31:31" ht="15.75" x14ac:dyDescent="0.3">
      <c r="AE25706" s="71"/>
    </row>
    <row r="25707" spans="31:31" ht="15.75" x14ac:dyDescent="0.3">
      <c r="AE25707" s="71"/>
    </row>
    <row r="25708" spans="31:31" ht="15.75" x14ac:dyDescent="0.3">
      <c r="AE25708" s="71"/>
    </row>
    <row r="25709" spans="31:31" ht="15.75" x14ac:dyDescent="0.3">
      <c r="AE25709" s="71"/>
    </row>
    <row r="25710" spans="31:31" ht="15.75" x14ac:dyDescent="0.3">
      <c r="AE25710" s="71"/>
    </row>
    <row r="25711" spans="31:31" ht="15.75" x14ac:dyDescent="0.3">
      <c r="AE25711" s="71"/>
    </row>
    <row r="25712" spans="31:31" ht="15.75" x14ac:dyDescent="0.3">
      <c r="AE25712" s="71"/>
    </row>
    <row r="25713" spans="31:31" ht="15.75" x14ac:dyDescent="0.3">
      <c r="AE25713" s="71"/>
    </row>
    <row r="25714" spans="31:31" ht="15.75" x14ac:dyDescent="0.3">
      <c r="AE25714" s="71"/>
    </row>
    <row r="25715" spans="31:31" ht="15.75" x14ac:dyDescent="0.3">
      <c r="AE25715" s="71"/>
    </row>
    <row r="25716" spans="31:31" ht="15.75" x14ac:dyDescent="0.3">
      <c r="AE25716" s="71"/>
    </row>
    <row r="25717" spans="31:31" ht="15.75" x14ac:dyDescent="0.3">
      <c r="AE25717" s="71"/>
    </row>
    <row r="25718" spans="31:31" ht="15.75" x14ac:dyDescent="0.3">
      <c r="AE25718" s="71"/>
    </row>
    <row r="25719" spans="31:31" ht="15.75" x14ac:dyDescent="0.3">
      <c r="AE25719" s="71"/>
    </row>
    <row r="25720" spans="31:31" ht="15.75" x14ac:dyDescent="0.3">
      <c r="AE25720" s="71"/>
    </row>
    <row r="25721" spans="31:31" ht="15.75" x14ac:dyDescent="0.3">
      <c r="AE25721" s="71"/>
    </row>
    <row r="25722" spans="31:31" ht="15.75" x14ac:dyDescent="0.3">
      <c r="AE25722" s="71"/>
    </row>
    <row r="25723" spans="31:31" ht="15.75" x14ac:dyDescent="0.3">
      <c r="AE25723" s="71"/>
    </row>
    <row r="25724" spans="31:31" ht="15.75" x14ac:dyDescent="0.3">
      <c r="AE25724" s="71"/>
    </row>
    <row r="25725" spans="31:31" ht="15.75" x14ac:dyDescent="0.3">
      <c r="AE25725" s="71"/>
    </row>
    <row r="25726" spans="31:31" ht="15.75" x14ac:dyDescent="0.3">
      <c r="AE25726" s="71"/>
    </row>
    <row r="25727" spans="31:31" ht="15.75" x14ac:dyDescent="0.3">
      <c r="AE25727" s="71"/>
    </row>
    <row r="25728" spans="31:31" ht="15.75" x14ac:dyDescent="0.3">
      <c r="AE25728" s="71"/>
    </row>
    <row r="25729" spans="31:31" ht="15.75" x14ac:dyDescent="0.3">
      <c r="AE25729" s="71"/>
    </row>
    <row r="25730" spans="31:31" ht="15.75" x14ac:dyDescent="0.3">
      <c r="AE25730" s="71"/>
    </row>
    <row r="25731" spans="31:31" ht="15.75" x14ac:dyDescent="0.3">
      <c r="AE25731" s="71"/>
    </row>
    <row r="25732" spans="31:31" ht="15.75" x14ac:dyDescent="0.3">
      <c r="AE25732" s="71"/>
    </row>
    <row r="25733" spans="31:31" ht="15.75" x14ac:dyDescent="0.3">
      <c r="AE25733" s="71"/>
    </row>
    <row r="25734" spans="31:31" ht="15.75" x14ac:dyDescent="0.3">
      <c r="AE25734" s="71"/>
    </row>
    <row r="25735" spans="31:31" ht="15.75" x14ac:dyDescent="0.3">
      <c r="AE25735" s="71"/>
    </row>
    <row r="25736" spans="31:31" ht="15.75" x14ac:dyDescent="0.3">
      <c r="AE25736" s="71"/>
    </row>
    <row r="25737" spans="31:31" ht="15.75" x14ac:dyDescent="0.3">
      <c r="AE25737" s="71"/>
    </row>
    <row r="25738" spans="31:31" ht="15.75" x14ac:dyDescent="0.3">
      <c r="AE25738" s="71"/>
    </row>
    <row r="25739" spans="31:31" ht="15.75" x14ac:dyDescent="0.3">
      <c r="AE25739" s="71"/>
    </row>
    <row r="25740" spans="31:31" ht="15.75" x14ac:dyDescent="0.3">
      <c r="AE25740" s="71"/>
    </row>
    <row r="25741" spans="31:31" ht="15.75" x14ac:dyDescent="0.3">
      <c r="AE25741" s="71"/>
    </row>
    <row r="25742" spans="31:31" ht="15.75" x14ac:dyDescent="0.3">
      <c r="AE25742" s="71"/>
    </row>
    <row r="25743" spans="31:31" ht="15.75" x14ac:dyDescent="0.3">
      <c r="AE25743" s="71"/>
    </row>
    <row r="25744" spans="31:31" ht="15.75" x14ac:dyDescent="0.3">
      <c r="AE25744" s="71"/>
    </row>
    <row r="25745" spans="31:31" ht="15.75" x14ac:dyDescent="0.3">
      <c r="AE25745" s="71"/>
    </row>
    <row r="25746" spans="31:31" ht="15.75" x14ac:dyDescent="0.3">
      <c r="AE25746" s="71"/>
    </row>
    <row r="25747" spans="31:31" ht="15.75" x14ac:dyDescent="0.3">
      <c r="AE25747" s="71"/>
    </row>
    <row r="25748" spans="31:31" ht="15.75" x14ac:dyDescent="0.3">
      <c r="AE25748" s="71"/>
    </row>
    <row r="25749" spans="31:31" ht="15.75" x14ac:dyDescent="0.3">
      <c r="AE25749" s="71"/>
    </row>
    <row r="25750" spans="31:31" ht="15.75" x14ac:dyDescent="0.3">
      <c r="AE25750" s="71"/>
    </row>
    <row r="25751" spans="31:31" ht="15.75" x14ac:dyDescent="0.3">
      <c r="AE25751" s="71"/>
    </row>
    <row r="25752" spans="31:31" ht="15.75" x14ac:dyDescent="0.3">
      <c r="AE25752" s="71"/>
    </row>
    <row r="25753" spans="31:31" ht="15.75" x14ac:dyDescent="0.3">
      <c r="AE25753" s="71"/>
    </row>
    <row r="25754" spans="31:31" ht="15.75" x14ac:dyDescent="0.3">
      <c r="AE25754" s="71"/>
    </row>
    <row r="25755" spans="31:31" ht="15.75" x14ac:dyDescent="0.3">
      <c r="AE25755" s="71"/>
    </row>
    <row r="25756" spans="31:31" ht="15.75" x14ac:dyDescent="0.3">
      <c r="AE25756" s="71"/>
    </row>
    <row r="25757" spans="31:31" ht="15.75" x14ac:dyDescent="0.3">
      <c r="AE25757" s="71"/>
    </row>
    <row r="25758" spans="31:31" ht="15.75" x14ac:dyDescent="0.3">
      <c r="AE25758" s="71"/>
    </row>
    <row r="25759" spans="31:31" ht="15.75" x14ac:dyDescent="0.3">
      <c r="AE25759" s="71"/>
    </row>
    <row r="25760" spans="31:31" ht="15.75" x14ac:dyDescent="0.3">
      <c r="AE25760" s="71"/>
    </row>
    <row r="25761" spans="31:31" ht="15.75" x14ac:dyDescent="0.3">
      <c r="AE25761" s="71"/>
    </row>
    <row r="25762" spans="31:31" ht="15.75" x14ac:dyDescent="0.3">
      <c r="AE25762" s="71"/>
    </row>
    <row r="25763" spans="31:31" ht="15.75" x14ac:dyDescent="0.3">
      <c r="AE25763" s="71"/>
    </row>
    <row r="25764" spans="31:31" ht="15.75" x14ac:dyDescent="0.3">
      <c r="AE25764" s="71"/>
    </row>
    <row r="25765" spans="31:31" ht="15.75" x14ac:dyDescent="0.3">
      <c r="AE25765" s="71"/>
    </row>
    <row r="25766" spans="31:31" ht="15.75" x14ac:dyDescent="0.3">
      <c r="AE25766" s="71"/>
    </row>
    <row r="25767" spans="31:31" ht="15.75" x14ac:dyDescent="0.3">
      <c r="AE25767" s="71"/>
    </row>
    <row r="25768" spans="31:31" ht="15.75" x14ac:dyDescent="0.3">
      <c r="AE25768" s="71"/>
    </row>
    <row r="25769" spans="31:31" ht="15.75" x14ac:dyDescent="0.3">
      <c r="AE25769" s="71"/>
    </row>
    <row r="25770" spans="31:31" ht="15.75" x14ac:dyDescent="0.3">
      <c r="AE25770" s="71"/>
    </row>
    <row r="25771" spans="31:31" ht="15.75" x14ac:dyDescent="0.3">
      <c r="AE25771" s="71"/>
    </row>
    <row r="25772" spans="31:31" ht="15.75" x14ac:dyDescent="0.3">
      <c r="AE25772" s="71"/>
    </row>
    <row r="25773" spans="31:31" ht="15.75" x14ac:dyDescent="0.3">
      <c r="AE25773" s="71"/>
    </row>
    <row r="25774" spans="31:31" ht="15.75" x14ac:dyDescent="0.3">
      <c r="AE25774" s="71"/>
    </row>
    <row r="25775" spans="31:31" ht="15.75" x14ac:dyDescent="0.3">
      <c r="AE25775" s="71"/>
    </row>
    <row r="25776" spans="31:31" ht="15.75" x14ac:dyDescent="0.3">
      <c r="AE25776" s="71"/>
    </row>
    <row r="25777" spans="31:31" ht="15.75" x14ac:dyDescent="0.3">
      <c r="AE25777" s="71"/>
    </row>
    <row r="25778" spans="31:31" ht="15.75" x14ac:dyDescent="0.3">
      <c r="AE25778" s="71"/>
    </row>
    <row r="25779" spans="31:31" ht="15.75" x14ac:dyDescent="0.3">
      <c r="AE25779" s="71"/>
    </row>
    <row r="25780" spans="31:31" ht="15.75" x14ac:dyDescent="0.3">
      <c r="AE25780" s="71"/>
    </row>
    <row r="25781" spans="31:31" ht="15.75" x14ac:dyDescent="0.3">
      <c r="AE25781" s="71"/>
    </row>
    <row r="25782" spans="31:31" ht="15.75" x14ac:dyDescent="0.3">
      <c r="AE25782" s="71"/>
    </row>
    <row r="25783" spans="31:31" ht="15.75" x14ac:dyDescent="0.3">
      <c r="AE25783" s="71"/>
    </row>
    <row r="25784" spans="31:31" ht="15.75" x14ac:dyDescent="0.3">
      <c r="AE25784" s="71"/>
    </row>
    <row r="25785" spans="31:31" ht="15.75" x14ac:dyDescent="0.3">
      <c r="AE25785" s="71"/>
    </row>
    <row r="25786" spans="31:31" ht="15.75" x14ac:dyDescent="0.3">
      <c r="AE25786" s="71"/>
    </row>
    <row r="25787" spans="31:31" ht="15.75" x14ac:dyDescent="0.3">
      <c r="AE25787" s="71"/>
    </row>
    <row r="25788" spans="31:31" ht="15.75" x14ac:dyDescent="0.3">
      <c r="AE25788" s="71"/>
    </row>
    <row r="25789" spans="31:31" ht="15.75" x14ac:dyDescent="0.3">
      <c r="AE25789" s="71"/>
    </row>
    <row r="25790" spans="31:31" ht="15.75" x14ac:dyDescent="0.3">
      <c r="AE25790" s="71"/>
    </row>
    <row r="25791" spans="31:31" ht="15.75" x14ac:dyDescent="0.3">
      <c r="AE25791" s="71"/>
    </row>
    <row r="25792" spans="31:31" ht="15.75" x14ac:dyDescent="0.3">
      <c r="AE25792" s="71"/>
    </row>
    <row r="25793" spans="31:31" ht="15.75" x14ac:dyDescent="0.3">
      <c r="AE25793" s="71"/>
    </row>
    <row r="25794" spans="31:31" ht="15.75" x14ac:dyDescent="0.3">
      <c r="AE25794" s="71"/>
    </row>
    <row r="25795" spans="31:31" ht="15.75" x14ac:dyDescent="0.3">
      <c r="AE25795" s="71"/>
    </row>
    <row r="25796" spans="31:31" ht="15.75" x14ac:dyDescent="0.3">
      <c r="AE25796" s="71"/>
    </row>
    <row r="25797" spans="31:31" ht="15.75" x14ac:dyDescent="0.3">
      <c r="AE25797" s="71"/>
    </row>
    <row r="25798" spans="31:31" ht="15.75" x14ac:dyDescent="0.3">
      <c r="AE25798" s="71"/>
    </row>
    <row r="25799" spans="31:31" ht="15.75" x14ac:dyDescent="0.3">
      <c r="AE25799" s="71"/>
    </row>
    <row r="25800" spans="31:31" ht="15.75" x14ac:dyDescent="0.3">
      <c r="AE25800" s="71"/>
    </row>
    <row r="25801" spans="31:31" ht="15.75" x14ac:dyDescent="0.3">
      <c r="AE25801" s="71"/>
    </row>
    <row r="25802" spans="31:31" ht="15.75" x14ac:dyDescent="0.3">
      <c r="AE25802" s="71"/>
    </row>
    <row r="25803" spans="31:31" ht="15.75" x14ac:dyDescent="0.3">
      <c r="AE25803" s="71"/>
    </row>
    <row r="25804" spans="31:31" ht="15.75" x14ac:dyDescent="0.3">
      <c r="AE25804" s="71"/>
    </row>
    <row r="25805" spans="31:31" ht="15.75" x14ac:dyDescent="0.3">
      <c r="AE25805" s="71"/>
    </row>
    <row r="25806" spans="31:31" ht="15.75" x14ac:dyDescent="0.3">
      <c r="AE25806" s="71"/>
    </row>
    <row r="25807" spans="31:31" ht="15.75" x14ac:dyDescent="0.3">
      <c r="AE25807" s="71"/>
    </row>
    <row r="25808" spans="31:31" ht="15.75" x14ac:dyDescent="0.3">
      <c r="AE25808" s="71"/>
    </row>
    <row r="25809" spans="31:31" ht="15.75" x14ac:dyDescent="0.3">
      <c r="AE25809" s="71"/>
    </row>
    <row r="25810" spans="31:31" ht="15.75" x14ac:dyDescent="0.3">
      <c r="AE25810" s="71"/>
    </row>
    <row r="25811" spans="31:31" ht="15.75" x14ac:dyDescent="0.3">
      <c r="AE25811" s="71"/>
    </row>
    <row r="25812" spans="31:31" ht="15.75" x14ac:dyDescent="0.3">
      <c r="AE25812" s="71"/>
    </row>
    <row r="25813" spans="31:31" ht="15.75" x14ac:dyDescent="0.3">
      <c r="AE25813" s="71"/>
    </row>
    <row r="25814" spans="31:31" ht="15.75" x14ac:dyDescent="0.3">
      <c r="AE25814" s="71"/>
    </row>
    <row r="25815" spans="31:31" ht="15.75" x14ac:dyDescent="0.3">
      <c r="AE25815" s="71"/>
    </row>
    <row r="25816" spans="31:31" ht="15.75" x14ac:dyDescent="0.3">
      <c r="AE25816" s="71"/>
    </row>
    <row r="25817" spans="31:31" ht="15.75" x14ac:dyDescent="0.3">
      <c r="AE25817" s="71"/>
    </row>
    <row r="25818" spans="31:31" ht="15.75" x14ac:dyDescent="0.3">
      <c r="AE25818" s="71"/>
    </row>
    <row r="25819" spans="31:31" ht="15.75" x14ac:dyDescent="0.3">
      <c r="AE25819" s="71"/>
    </row>
    <row r="25820" spans="31:31" ht="15.75" x14ac:dyDescent="0.3">
      <c r="AE25820" s="71"/>
    </row>
    <row r="25821" spans="31:31" ht="15.75" x14ac:dyDescent="0.3">
      <c r="AE25821" s="71"/>
    </row>
    <row r="25822" spans="31:31" ht="15.75" x14ac:dyDescent="0.3">
      <c r="AE25822" s="71"/>
    </row>
    <row r="25823" spans="31:31" ht="15.75" x14ac:dyDescent="0.3">
      <c r="AE25823" s="71"/>
    </row>
    <row r="25824" spans="31:31" ht="15.75" x14ac:dyDescent="0.3">
      <c r="AE25824" s="71"/>
    </row>
    <row r="25825" spans="31:31" ht="15.75" x14ac:dyDescent="0.3">
      <c r="AE25825" s="71"/>
    </row>
    <row r="25826" spans="31:31" ht="15.75" x14ac:dyDescent="0.3">
      <c r="AE25826" s="71"/>
    </row>
    <row r="25827" spans="31:31" ht="15.75" x14ac:dyDescent="0.3">
      <c r="AE25827" s="71"/>
    </row>
    <row r="25828" spans="31:31" ht="15.75" x14ac:dyDescent="0.3">
      <c r="AE25828" s="71"/>
    </row>
    <row r="25829" spans="31:31" ht="15.75" x14ac:dyDescent="0.3">
      <c r="AE25829" s="71"/>
    </row>
    <row r="25830" spans="31:31" ht="15.75" x14ac:dyDescent="0.3">
      <c r="AE25830" s="71"/>
    </row>
    <row r="25831" spans="31:31" ht="15.75" x14ac:dyDescent="0.3">
      <c r="AE25831" s="71"/>
    </row>
    <row r="25832" spans="31:31" ht="15.75" x14ac:dyDescent="0.3">
      <c r="AE25832" s="71"/>
    </row>
    <row r="25833" spans="31:31" ht="15.75" x14ac:dyDescent="0.3">
      <c r="AE25833" s="71"/>
    </row>
    <row r="25834" spans="31:31" ht="15.75" x14ac:dyDescent="0.3">
      <c r="AE25834" s="71"/>
    </row>
    <row r="25835" spans="31:31" ht="15.75" x14ac:dyDescent="0.3">
      <c r="AE25835" s="71"/>
    </row>
    <row r="25836" spans="31:31" ht="15.75" x14ac:dyDescent="0.3">
      <c r="AE25836" s="71"/>
    </row>
    <row r="25837" spans="31:31" ht="15.75" x14ac:dyDescent="0.3">
      <c r="AE25837" s="71"/>
    </row>
    <row r="25838" spans="31:31" ht="15.75" x14ac:dyDescent="0.3">
      <c r="AE25838" s="71"/>
    </row>
    <row r="25839" spans="31:31" ht="15.75" x14ac:dyDescent="0.3">
      <c r="AE25839" s="71"/>
    </row>
    <row r="25840" spans="31:31" ht="15.75" x14ac:dyDescent="0.3">
      <c r="AE25840" s="71"/>
    </row>
    <row r="25841" spans="31:31" ht="15.75" x14ac:dyDescent="0.3">
      <c r="AE25841" s="71"/>
    </row>
    <row r="25842" spans="31:31" ht="15.75" x14ac:dyDescent="0.3">
      <c r="AE25842" s="71"/>
    </row>
    <row r="25843" spans="31:31" ht="15.75" x14ac:dyDescent="0.3">
      <c r="AE25843" s="71"/>
    </row>
    <row r="25844" spans="31:31" ht="15.75" x14ac:dyDescent="0.3">
      <c r="AE25844" s="71"/>
    </row>
    <row r="25845" spans="31:31" ht="15.75" x14ac:dyDescent="0.3">
      <c r="AE25845" s="71"/>
    </row>
    <row r="25846" spans="31:31" ht="15.75" x14ac:dyDescent="0.3">
      <c r="AE25846" s="71"/>
    </row>
    <row r="25847" spans="31:31" ht="15.75" x14ac:dyDescent="0.3">
      <c r="AE25847" s="71"/>
    </row>
    <row r="25848" spans="31:31" ht="15.75" x14ac:dyDescent="0.3">
      <c r="AE25848" s="71"/>
    </row>
    <row r="25849" spans="31:31" ht="15.75" x14ac:dyDescent="0.3">
      <c r="AE25849" s="71"/>
    </row>
    <row r="25850" spans="31:31" ht="15.75" x14ac:dyDescent="0.3">
      <c r="AE25850" s="71"/>
    </row>
    <row r="25851" spans="31:31" ht="15.75" x14ac:dyDescent="0.3">
      <c r="AE25851" s="71"/>
    </row>
    <row r="25852" spans="31:31" ht="15.75" x14ac:dyDescent="0.3">
      <c r="AE25852" s="71"/>
    </row>
    <row r="25853" spans="31:31" ht="15.75" x14ac:dyDescent="0.3">
      <c r="AE25853" s="71"/>
    </row>
    <row r="25854" spans="31:31" ht="15.75" x14ac:dyDescent="0.3">
      <c r="AE25854" s="71"/>
    </row>
    <row r="25855" spans="31:31" ht="15.75" x14ac:dyDescent="0.3">
      <c r="AE25855" s="71"/>
    </row>
    <row r="25856" spans="31:31" ht="15.75" x14ac:dyDescent="0.3">
      <c r="AE25856" s="71"/>
    </row>
    <row r="25857" spans="31:31" ht="15.75" x14ac:dyDescent="0.3">
      <c r="AE25857" s="71"/>
    </row>
    <row r="25858" spans="31:31" ht="15.75" x14ac:dyDescent="0.3">
      <c r="AE25858" s="71"/>
    </row>
    <row r="25859" spans="31:31" ht="15.75" x14ac:dyDescent="0.3">
      <c r="AE25859" s="71"/>
    </row>
    <row r="25860" spans="31:31" ht="15.75" x14ac:dyDescent="0.3">
      <c r="AE25860" s="71"/>
    </row>
    <row r="25861" spans="31:31" ht="15.75" x14ac:dyDescent="0.3">
      <c r="AE25861" s="71"/>
    </row>
    <row r="25862" spans="31:31" ht="15.75" x14ac:dyDescent="0.3">
      <c r="AE25862" s="71"/>
    </row>
    <row r="25863" spans="31:31" ht="15.75" x14ac:dyDescent="0.3">
      <c r="AE25863" s="71"/>
    </row>
    <row r="25864" spans="31:31" ht="15.75" x14ac:dyDescent="0.3">
      <c r="AE25864" s="71"/>
    </row>
    <row r="25865" spans="31:31" ht="15.75" x14ac:dyDescent="0.3">
      <c r="AE25865" s="71"/>
    </row>
    <row r="25866" spans="31:31" ht="15.75" x14ac:dyDescent="0.3">
      <c r="AE25866" s="71"/>
    </row>
    <row r="25867" spans="31:31" ht="15.75" x14ac:dyDescent="0.3">
      <c r="AE25867" s="71"/>
    </row>
    <row r="25868" spans="31:31" ht="15.75" x14ac:dyDescent="0.3">
      <c r="AE25868" s="71"/>
    </row>
    <row r="25869" spans="31:31" ht="15.75" x14ac:dyDescent="0.3">
      <c r="AE25869" s="71"/>
    </row>
    <row r="25870" spans="31:31" ht="15.75" x14ac:dyDescent="0.3">
      <c r="AE25870" s="71"/>
    </row>
    <row r="25871" spans="31:31" ht="15.75" x14ac:dyDescent="0.3">
      <c r="AE25871" s="71"/>
    </row>
    <row r="25872" spans="31:31" ht="15.75" x14ac:dyDescent="0.3">
      <c r="AE25872" s="71"/>
    </row>
    <row r="25873" spans="31:31" ht="15.75" x14ac:dyDescent="0.3">
      <c r="AE25873" s="71"/>
    </row>
    <row r="25874" spans="31:31" ht="15.75" x14ac:dyDescent="0.3">
      <c r="AE25874" s="71"/>
    </row>
    <row r="25875" spans="31:31" ht="15.75" x14ac:dyDescent="0.3">
      <c r="AE25875" s="71"/>
    </row>
    <row r="25876" spans="31:31" ht="15.75" x14ac:dyDescent="0.3">
      <c r="AE25876" s="71"/>
    </row>
    <row r="25877" spans="31:31" ht="15.75" x14ac:dyDescent="0.3">
      <c r="AE25877" s="71"/>
    </row>
    <row r="25878" spans="31:31" ht="15.75" x14ac:dyDescent="0.3">
      <c r="AE25878" s="71"/>
    </row>
    <row r="25879" spans="31:31" ht="15.75" x14ac:dyDescent="0.3">
      <c r="AE25879" s="71"/>
    </row>
    <row r="25880" spans="31:31" ht="15.75" x14ac:dyDescent="0.3">
      <c r="AE25880" s="71"/>
    </row>
    <row r="25881" spans="31:31" ht="15.75" x14ac:dyDescent="0.3">
      <c r="AE25881" s="71"/>
    </row>
    <row r="25882" spans="31:31" ht="15.75" x14ac:dyDescent="0.3">
      <c r="AE25882" s="71"/>
    </row>
    <row r="25883" spans="31:31" ht="15.75" x14ac:dyDescent="0.3">
      <c r="AE25883" s="71"/>
    </row>
    <row r="25884" spans="31:31" ht="15.75" x14ac:dyDescent="0.3">
      <c r="AE25884" s="71"/>
    </row>
    <row r="25885" spans="31:31" ht="15.75" x14ac:dyDescent="0.3">
      <c r="AE25885" s="71"/>
    </row>
    <row r="25886" spans="31:31" ht="15.75" x14ac:dyDescent="0.3">
      <c r="AE25886" s="71"/>
    </row>
    <row r="25887" spans="31:31" ht="15.75" x14ac:dyDescent="0.3">
      <c r="AE25887" s="71"/>
    </row>
    <row r="25888" spans="31:31" ht="15.75" x14ac:dyDescent="0.3">
      <c r="AE25888" s="71"/>
    </row>
    <row r="25889" spans="31:31" ht="15.75" x14ac:dyDescent="0.3">
      <c r="AE25889" s="71"/>
    </row>
    <row r="25890" spans="31:31" ht="15.75" x14ac:dyDescent="0.3">
      <c r="AE25890" s="71"/>
    </row>
    <row r="25891" spans="31:31" ht="15.75" x14ac:dyDescent="0.3">
      <c r="AE25891" s="71"/>
    </row>
    <row r="25892" spans="31:31" ht="15.75" x14ac:dyDescent="0.3">
      <c r="AE25892" s="71"/>
    </row>
    <row r="25893" spans="31:31" ht="15.75" x14ac:dyDescent="0.3">
      <c r="AE25893" s="71"/>
    </row>
    <row r="25894" spans="31:31" ht="15.75" x14ac:dyDescent="0.3">
      <c r="AE25894" s="71"/>
    </row>
    <row r="25895" spans="31:31" ht="15.75" x14ac:dyDescent="0.3">
      <c r="AE25895" s="71"/>
    </row>
    <row r="25896" spans="31:31" ht="15.75" x14ac:dyDescent="0.3">
      <c r="AE25896" s="71"/>
    </row>
    <row r="25897" spans="31:31" ht="15.75" x14ac:dyDescent="0.3">
      <c r="AE25897" s="71"/>
    </row>
    <row r="25898" spans="31:31" ht="15.75" x14ac:dyDescent="0.3">
      <c r="AE25898" s="71"/>
    </row>
    <row r="25899" spans="31:31" ht="15.75" x14ac:dyDescent="0.3">
      <c r="AE25899" s="71"/>
    </row>
    <row r="25900" spans="31:31" ht="15.75" x14ac:dyDescent="0.3">
      <c r="AE25900" s="71"/>
    </row>
    <row r="25901" spans="31:31" ht="15.75" x14ac:dyDescent="0.3">
      <c r="AE25901" s="71"/>
    </row>
    <row r="25902" spans="31:31" ht="15.75" x14ac:dyDescent="0.3">
      <c r="AE25902" s="71"/>
    </row>
    <row r="25903" spans="31:31" ht="15.75" x14ac:dyDescent="0.3">
      <c r="AE25903" s="71"/>
    </row>
    <row r="25904" spans="31:31" ht="15.75" x14ac:dyDescent="0.3">
      <c r="AE25904" s="71"/>
    </row>
    <row r="25905" spans="31:31" ht="15.75" x14ac:dyDescent="0.3">
      <c r="AE25905" s="71"/>
    </row>
    <row r="25906" spans="31:31" ht="15.75" x14ac:dyDescent="0.3">
      <c r="AE25906" s="71"/>
    </row>
    <row r="25907" spans="31:31" ht="15.75" x14ac:dyDescent="0.3">
      <c r="AE25907" s="71"/>
    </row>
    <row r="25908" spans="31:31" ht="15.75" x14ac:dyDescent="0.3">
      <c r="AE25908" s="71"/>
    </row>
    <row r="25909" spans="31:31" ht="15.75" x14ac:dyDescent="0.3">
      <c r="AE25909" s="71"/>
    </row>
    <row r="25910" spans="31:31" ht="15.75" x14ac:dyDescent="0.3">
      <c r="AE25910" s="71"/>
    </row>
    <row r="25911" spans="31:31" ht="15.75" x14ac:dyDescent="0.3">
      <c r="AE25911" s="71"/>
    </row>
    <row r="25912" spans="31:31" ht="15.75" x14ac:dyDescent="0.3">
      <c r="AE25912" s="71"/>
    </row>
    <row r="25913" spans="31:31" ht="15.75" x14ac:dyDescent="0.3">
      <c r="AE25913" s="71"/>
    </row>
    <row r="25914" spans="31:31" ht="15.75" x14ac:dyDescent="0.3">
      <c r="AE25914" s="71"/>
    </row>
    <row r="25915" spans="31:31" ht="15.75" x14ac:dyDescent="0.3">
      <c r="AE25915" s="71"/>
    </row>
    <row r="25916" spans="31:31" ht="15.75" x14ac:dyDescent="0.3">
      <c r="AE25916" s="71"/>
    </row>
    <row r="25917" spans="31:31" ht="15.75" x14ac:dyDescent="0.3">
      <c r="AE25917" s="71"/>
    </row>
    <row r="25918" spans="31:31" ht="15.75" x14ac:dyDescent="0.3">
      <c r="AE25918" s="71"/>
    </row>
    <row r="25919" spans="31:31" ht="15.75" x14ac:dyDescent="0.3">
      <c r="AE25919" s="71"/>
    </row>
    <row r="25920" spans="31:31" ht="15.75" x14ac:dyDescent="0.3">
      <c r="AE25920" s="71"/>
    </row>
    <row r="25921" spans="31:31" ht="15.75" x14ac:dyDescent="0.3">
      <c r="AE25921" s="71"/>
    </row>
    <row r="25922" spans="31:31" ht="15.75" x14ac:dyDescent="0.3">
      <c r="AE25922" s="71"/>
    </row>
    <row r="25923" spans="31:31" ht="15.75" x14ac:dyDescent="0.3">
      <c r="AE25923" s="71"/>
    </row>
    <row r="25924" spans="31:31" ht="15.75" x14ac:dyDescent="0.3">
      <c r="AE25924" s="71"/>
    </row>
    <row r="25925" spans="31:31" ht="15.75" x14ac:dyDescent="0.3">
      <c r="AE25925" s="71"/>
    </row>
    <row r="25926" spans="31:31" ht="15.75" x14ac:dyDescent="0.3">
      <c r="AE25926" s="71"/>
    </row>
    <row r="25927" spans="31:31" ht="15.75" x14ac:dyDescent="0.3">
      <c r="AE25927" s="71"/>
    </row>
    <row r="25928" spans="31:31" ht="15.75" x14ac:dyDescent="0.3">
      <c r="AE25928" s="71"/>
    </row>
    <row r="25929" spans="31:31" ht="15.75" x14ac:dyDescent="0.3">
      <c r="AE25929" s="71"/>
    </row>
    <row r="25930" spans="31:31" ht="15.75" x14ac:dyDescent="0.3">
      <c r="AE25930" s="71"/>
    </row>
    <row r="25931" spans="31:31" ht="15.75" x14ac:dyDescent="0.3">
      <c r="AE25931" s="71"/>
    </row>
    <row r="25932" spans="31:31" ht="15.75" x14ac:dyDescent="0.3">
      <c r="AE25932" s="71"/>
    </row>
    <row r="25933" spans="31:31" ht="15.75" x14ac:dyDescent="0.3">
      <c r="AE25933" s="71"/>
    </row>
    <row r="25934" spans="31:31" ht="15.75" x14ac:dyDescent="0.3">
      <c r="AE25934" s="71"/>
    </row>
    <row r="25935" spans="31:31" ht="15.75" x14ac:dyDescent="0.3">
      <c r="AE25935" s="71"/>
    </row>
    <row r="25936" spans="31:31" ht="15.75" x14ac:dyDescent="0.3">
      <c r="AE25936" s="71"/>
    </row>
    <row r="25937" spans="31:31" ht="15.75" x14ac:dyDescent="0.3">
      <c r="AE25937" s="71"/>
    </row>
    <row r="25938" spans="31:31" ht="15.75" x14ac:dyDescent="0.3">
      <c r="AE25938" s="71"/>
    </row>
    <row r="25939" spans="31:31" ht="15.75" x14ac:dyDescent="0.3">
      <c r="AE25939" s="71"/>
    </row>
    <row r="25940" spans="31:31" ht="15.75" x14ac:dyDescent="0.3">
      <c r="AE25940" s="71"/>
    </row>
    <row r="25941" spans="31:31" ht="15.75" x14ac:dyDescent="0.3">
      <c r="AE25941" s="71"/>
    </row>
    <row r="25942" spans="31:31" ht="15.75" x14ac:dyDescent="0.3">
      <c r="AE25942" s="71"/>
    </row>
    <row r="25943" spans="31:31" ht="15.75" x14ac:dyDescent="0.3">
      <c r="AE25943" s="71"/>
    </row>
    <row r="25944" spans="31:31" ht="15.75" x14ac:dyDescent="0.3">
      <c r="AE25944" s="71"/>
    </row>
    <row r="25945" spans="31:31" ht="15.75" x14ac:dyDescent="0.3">
      <c r="AE25945" s="71"/>
    </row>
    <row r="25946" spans="31:31" ht="15.75" x14ac:dyDescent="0.3">
      <c r="AE25946" s="71"/>
    </row>
    <row r="25947" spans="31:31" ht="15.75" x14ac:dyDescent="0.3">
      <c r="AE25947" s="71"/>
    </row>
    <row r="25948" spans="31:31" ht="15.75" x14ac:dyDescent="0.3">
      <c r="AE25948" s="71"/>
    </row>
    <row r="25949" spans="31:31" ht="15.75" x14ac:dyDescent="0.3">
      <c r="AE25949" s="71"/>
    </row>
    <row r="25950" spans="31:31" ht="15.75" x14ac:dyDescent="0.3">
      <c r="AE25950" s="71"/>
    </row>
    <row r="25951" spans="31:31" ht="15.75" x14ac:dyDescent="0.3">
      <c r="AE25951" s="71"/>
    </row>
    <row r="25952" spans="31:31" ht="15.75" x14ac:dyDescent="0.3">
      <c r="AE25952" s="71"/>
    </row>
    <row r="25953" spans="31:31" ht="15.75" x14ac:dyDescent="0.3">
      <c r="AE25953" s="71"/>
    </row>
    <row r="25954" spans="31:31" ht="15.75" x14ac:dyDescent="0.3">
      <c r="AE25954" s="71"/>
    </row>
    <row r="25955" spans="31:31" ht="15.75" x14ac:dyDescent="0.3">
      <c r="AE25955" s="71"/>
    </row>
    <row r="25956" spans="31:31" ht="15.75" x14ac:dyDescent="0.3">
      <c r="AE25956" s="71"/>
    </row>
    <row r="25957" spans="31:31" ht="15.75" x14ac:dyDescent="0.3">
      <c r="AE25957" s="71"/>
    </row>
    <row r="25958" spans="31:31" ht="15.75" x14ac:dyDescent="0.3">
      <c r="AE25958" s="71"/>
    </row>
    <row r="25959" spans="31:31" ht="15.75" x14ac:dyDescent="0.3">
      <c r="AE25959" s="71"/>
    </row>
    <row r="25960" spans="31:31" ht="15.75" x14ac:dyDescent="0.3">
      <c r="AE25960" s="71"/>
    </row>
    <row r="25961" spans="31:31" ht="15.75" x14ac:dyDescent="0.3">
      <c r="AE25961" s="71"/>
    </row>
    <row r="25962" spans="31:31" ht="15.75" x14ac:dyDescent="0.3">
      <c r="AE25962" s="71"/>
    </row>
    <row r="25963" spans="31:31" ht="15.75" x14ac:dyDescent="0.3">
      <c r="AE25963" s="71"/>
    </row>
    <row r="25964" spans="31:31" ht="15.75" x14ac:dyDescent="0.3">
      <c r="AE25964" s="71"/>
    </row>
    <row r="25965" spans="31:31" ht="15.75" x14ac:dyDescent="0.3">
      <c r="AE25965" s="71"/>
    </row>
    <row r="25966" spans="31:31" ht="15.75" x14ac:dyDescent="0.3">
      <c r="AE25966" s="71"/>
    </row>
    <row r="25967" spans="31:31" ht="15.75" x14ac:dyDescent="0.3">
      <c r="AE25967" s="71"/>
    </row>
    <row r="25968" spans="31:31" ht="15.75" x14ac:dyDescent="0.3">
      <c r="AE25968" s="71"/>
    </row>
    <row r="25969" spans="31:31" ht="15.75" x14ac:dyDescent="0.3">
      <c r="AE25969" s="71"/>
    </row>
    <row r="25970" spans="31:31" ht="15.75" x14ac:dyDescent="0.3">
      <c r="AE25970" s="71"/>
    </row>
    <row r="25971" spans="31:31" ht="15.75" x14ac:dyDescent="0.3">
      <c r="AE25971" s="71"/>
    </row>
    <row r="25972" spans="31:31" ht="15.75" x14ac:dyDescent="0.3">
      <c r="AE25972" s="71"/>
    </row>
    <row r="25973" spans="31:31" ht="15.75" x14ac:dyDescent="0.3">
      <c r="AE25973" s="71"/>
    </row>
    <row r="25974" spans="31:31" ht="15.75" x14ac:dyDescent="0.3">
      <c r="AE25974" s="71"/>
    </row>
    <row r="25975" spans="31:31" ht="15.75" x14ac:dyDescent="0.3">
      <c r="AE25975" s="71"/>
    </row>
    <row r="25976" spans="31:31" ht="15.75" x14ac:dyDescent="0.3">
      <c r="AE25976" s="71"/>
    </row>
    <row r="25977" spans="31:31" ht="15.75" x14ac:dyDescent="0.3">
      <c r="AE25977" s="71"/>
    </row>
    <row r="25978" spans="31:31" ht="15.75" x14ac:dyDescent="0.3">
      <c r="AE25978" s="71"/>
    </row>
    <row r="25979" spans="31:31" ht="15.75" x14ac:dyDescent="0.3">
      <c r="AE25979" s="71"/>
    </row>
    <row r="25980" spans="31:31" ht="15.75" x14ac:dyDescent="0.3">
      <c r="AE25980" s="71"/>
    </row>
    <row r="25981" spans="31:31" ht="15.75" x14ac:dyDescent="0.3">
      <c r="AE25981" s="71"/>
    </row>
    <row r="25982" spans="31:31" ht="15.75" x14ac:dyDescent="0.3">
      <c r="AE25982" s="71"/>
    </row>
    <row r="25983" spans="31:31" ht="15.75" x14ac:dyDescent="0.3">
      <c r="AE25983" s="71"/>
    </row>
    <row r="25984" spans="31:31" ht="15.75" x14ac:dyDescent="0.3">
      <c r="AE25984" s="71"/>
    </row>
    <row r="25985" spans="31:31" ht="15.75" x14ac:dyDescent="0.3">
      <c r="AE25985" s="71"/>
    </row>
    <row r="25986" spans="31:31" ht="15.75" x14ac:dyDescent="0.3">
      <c r="AE25986" s="71"/>
    </row>
    <row r="25987" spans="31:31" ht="15.75" x14ac:dyDescent="0.3">
      <c r="AE25987" s="71"/>
    </row>
    <row r="25988" spans="31:31" ht="15.75" x14ac:dyDescent="0.3">
      <c r="AE25988" s="71"/>
    </row>
    <row r="25989" spans="31:31" ht="15.75" x14ac:dyDescent="0.3">
      <c r="AE25989" s="71"/>
    </row>
    <row r="25990" spans="31:31" ht="15.75" x14ac:dyDescent="0.3">
      <c r="AE25990" s="71"/>
    </row>
    <row r="25991" spans="31:31" ht="15.75" x14ac:dyDescent="0.3">
      <c r="AE25991" s="71"/>
    </row>
    <row r="25992" spans="31:31" ht="15.75" x14ac:dyDescent="0.3">
      <c r="AE25992" s="71"/>
    </row>
    <row r="25993" spans="31:31" ht="15.75" x14ac:dyDescent="0.3">
      <c r="AE25993" s="71"/>
    </row>
    <row r="25994" spans="31:31" ht="15.75" x14ac:dyDescent="0.3">
      <c r="AE25994" s="71"/>
    </row>
    <row r="25995" spans="31:31" ht="15.75" x14ac:dyDescent="0.3">
      <c r="AE25995" s="71"/>
    </row>
    <row r="25996" spans="31:31" ht="15.75" x14ac:dyDescent="0.3">
      <c r="AE25996" s="71"/>
    </row>
    <row r="25997" spans="31:31" ht="15.75" x14ac:dyDescent="0.3">
      <c r="AE25997" s="71"/>
    </row>
    <row r="25998" spans="31:31" ht="15.75" x14ac:dyDescent="0.3">
      <c r="AE25998" s="71"/>
    </row>
    <row r="25999" spans="31:31" ht="15.75" x14ac:dyDescent="0.3">
      <c r="AE25999" s="71"/>
    </row>
    <row r="26000" spans="31:31" ht="15.75" x14ac:dyDescent="0.3">
      <c r="AE26000" s="71"/>
    </row>
    <row r="26001" spans="31:31" ht="15.75" x14ac:dyDescent="0.3">
      <c r="AE26001" s="71"/>
    </row>
    <row r="26002" spans="31:31" ht="15.75" x14ac:dyDescent="0.3">
      <c r="AE26002" s="71"/>
    </row>
    <row r="26003" spans="31:31" ht="15.75" x14ac:dyDescent="0.3">
      <c r="AE26003" s="71"/>
    </row>
    <row r="26004" spans="31:31" ht="15.75" x14ac:dyDescent="0.3">
      <c r="AE26004" s="71"/>
    </row>
    <row r="26005" spans="31:31" ht="15.75" x14ac:dyDescent="0.3">
      <c r="AE26005" s="71"/>
    </row>
    <row r="26006" spans="31:31" ht="15.75" x14ac:dyDescent="0.3">
      <c r="AE26006" s="71"/>
    </row>
    <row r="26007" spans="31:31" ht="15.75" x14ac:dyDescent="0.3">
      <c r="AE26007" s="71"/>
    </row>
    <row r="26008" spans="31:31" ht="15.75" x14ac:dyDescent="0.3">
      <c r="AE26008" s="71"/>
    </row>
    <row r="26009" spans="31:31" ht="15.75" x14ac:dyDescent="0.3">
      <c r="AE26009" s="71"/>
    </row>
    <row r="26010" spans="31:31" ht="15.75" x14ac:dyDescent="0.3">
      <c r="AE26010" s="71"/>
    </row>
    <row r="26011" spans="31:31" ht="15.75" x14ac:dyDescent="0.3">
      <c r="AE26011" s="71"/>
    </row>
    <row r="26012" spans="31:31" ht="15.75" x14ac:dyDescent="0.3">
      <c r="AE26012" s="71"/>
    </row>
    <row r="26013" spans="31:31" ht="15.75" x14ac:dyDescent="0.3">
      <c r="AE26013" s="71"/>
    </row>
    <row r="26014" spans="31:31" ht="15.75" x14ac:dyDescent="0.3">
      <c r="AE26014" s="71"/>
    </row>
    <row r="26015" spans="31:31" ht="15.75" x14ac:dyDescent="0.3">
      <c r="AE26015" s="71"/>
    </row>
    <row r="26016" spans="31:31" ht="15.75" x14ac:dyDescent="0.3">
      <c r="AE26016" s="71"/>
    </row>
    <row r="26017" spans="31:31" ht="15.75" x14ac:dyDescent="0.3">
      <c r="AE26017" s="71"/>
    </row>
    <row r="26018" spans="31:31" ht="15.75" x14ac:dyDescent="0.3">
      <c r="AE26018" s="71"/>
    </row>
    <row r="26019" spans="31:31" ht="15.75" x14ac:dyDescent="0.3">
      <c r="AE26019" s="71"/>
    </row>
    <row r="26020" spans="31:31" ht="15.75" x14ac:dyDescent="0.3">
      <c r="AE26020" s="71"/>
    </row>
    <row r="26021" spans="31:31" ht="15.75" x14ac:dyDescent="0.3">
      <c r="AE26021" s="71"/>
    </row>
    <row r="26022" spans="31:31" ht="15.75" x14ac:dyDescent="0.3">
      <c r="AE26022" s="71"/>
    </row>
    <row r="26023" spans="31:31" ht="15.75" x14ac:dyDescent="0.3">
      <c r="AE26023" s="71"/>
    </row>
    <row r="26024" spans="31:31" ht="15.75" x14ac:dyDescent="0.3">
      <c r="AE26024" s="71"/>
    </row>
    <row r="26025" spans="31:31" ht="15.75" x14ac:dyDescent="0.3">
      <c r="AE26025" s="71"/>
    </row>
    <row r="26026" spans="31:31" ht="15.75" x14ac:dyDescent="0.3">
      <c r="AE26026" s="71"/>
    </row>
    <row r="26027" spans="31:31" ht="15.75" x14ac:dyDescent="0.3">
      <c r="AE26027" s="71"/>
    </row>
    <row r="26028" spans="31:31" ht="15.75" x14ac:dyDescent="0.3">
      <c r="AE26028" s="71"/>
    </row>
    <row r="26029" spans="31:31" ht="15.75" x14ac:dyDescent="0.3">
      <c r="AE26029" s="71"/>
    </row>
    <row r="26030" spans="31:31" ht="15.75" x14ac:dyDescent="0.3">
      <c r="AE26030" s="71"/>
    </row>
    <row r="26031" spans="31:31" ht="15.75" x14ac:dyDescent="0.3">
      <c r="AE26031" s="71"/>
    </row>
    <row r="26032" spans="31:31" ht="15.75" x14ac:dyDescent="0.3">
      <c r="AE26032" s="71"/>
    </row>
    <row r="26033" spans="31:31" ht="15.75" x14ac:dyDescent="0.3">
      <c r="AE26033" s="71"/>
    </row>
    <row r="26034" spans="31:31" ht="15.75" x14ac:dyDescent="0.3">
      <c r="AE26034" s="71"/>
    </row>
    <row r="26035" spans="31:31" ht="15.75" x14ac:dyDescent="0.3">
      <c r="AE26035" s="71"/>
    </row>
    <row r="26036" spans="31:31" ht="15.75" x14ac:dyDescent="0.3">
      <c r="AE26036" s="71"/>
    </row>
    <row r="26037" spans="31:31" ht="15.75" x14ac:dyDescent="0.3">
      <c r="AE26037" s="71"/>
    </row>
    <row r="26038" spans="31:31" ht="15.75" x14ac:dyDescent="0.3">
      <c r="AE26038" s="71"/>
    </row>
    <row r="26039" spans="31:31" ht="15.75" x14ac:dyDescent="0.3">
      <c r="AE26039" s="71"/>
    </row>
    <row r="26040" spans="31:31" ht="15.75" x14ac:dyDescent="0.3">
      <c r="AE26040" s="71"/>
    </row>
    <row r="26041" spans="31:31" ht="15.75" x14ac:dyDescent="0.3">
      <c r="AE26041" s="71"/>
    </row>
    <row r="26042" spans="31:31" ht="15.75" x14ac:dyDescent="0.3">
      <c r="AE26042" s="71"/>
    </row>
    <row r="26043" spans="31:31" ht="15.75" x14ac:dyDescent="0.3">
      <c r="AE26043" s="71"/>
    </row>
    <row r="26044" spans="31:31" ht="15.75" x14ac:dyDescent="0.3">
      <c r="AE26044" s="71"/>
    </row>
    <row r="26045" spans="31:31" ht="15.75" x14ac:dyDescent="0.3">
      <c r="AE26045" s="71"/>
    </row>
    <row r="26046" spans="31:31" ht="15.75" x14ac:dyDescent="0.3">
      <c r="AE26046" s="71"/>
    </row>
    <row r="26047" spans="31:31" ht="15.75" x14ac:dyDescent="0.3">
      <c r="AE26047" s="71"/>
    </row>
    <row r="26048" spans="31:31" ht="15.75" x14ac:dyDescent="0.3">
      <c r="AE26048" s="71"/>
    </row>
    <row r="26049" spans="31:31" ht="15.75" x14ac:dyDescent="0.3">
      <c r="AE26049" s="71"/>
    </row>
    <row r="26050" spans="31:31" ht="15.75" x14ac:dyDescent="0.3">
      <c r="AE26050" s="71"/>
    </row>
    <row r="26051" spans="31:31" ht="15.75" x14ac:dyDescent="0.3">
      <c r="AE26051" s="71"/>
    </row>
    <row r="26052" spans="31:31" ht="15.75" x14ac:dyDescent="0.3">
      <c r="AE26052" s="71"/>
    </row>
    <row r="26053" spans="31:31" ht="15.75" x14ac:dyDescent="0.3">
      <c r="AE26053" s="71"/>
    </row>
    <row r="26054" spans="31:31" ht="15.75" x14ac:dyDescent="0.3">
      <c r="AE26054" s="71"/>
    </row>
    <row r="26055" spans="31:31" ht="15.75" x14ac:dyDescent="0.3">
      <c r="AE26055" s="71"/>
    </row>
    <row r="26056" spans="31:31" ht="15.75" x14ac:dyDescent="0.3">
      <c r="AE26056" s="71"/>
    </row>
    <row r="26057" spans="31:31" ht="15.75" x14ac:dyDescent="0.3">
      <c r="AE26057" s="71"/>
    </row>
    <row r="26058" spans="31:31" ht="15.75" x14ac:dyDescent="0.3">
      <c r="AE26058" s="71"/>
    </row>
    <row r="26059" spans="31:31" ht="15.75" x14ac:dyDescent="0.3">
      <c r="AE26059" s="71"/>
    </row>
    <row r="26060" spans="31:31" ht="15.75" x14ac:dyDescent="0.3">
      <c r="AE26060" s="71"/>
    </row>
    <row r="26061" spans="31:31" ht="15.75" x14ac:dyDescent="0.3">
      <c r="AE26061" s="71"/>
    </row>
    <row r="26062" spans="31:31" ht="15.75" x14ac:dyDescent="0.3">
      <c r="AE26062" s="71"/>
    </row>
    <row r="26063" spans="31:31" ht="15.75" x14ac:dyDescent="0.3">
      <c r="AE26063" s="71"/>
    </row>
    <row r="26064" spans="31:31" ht="15.75" x14ac:dyDescent="0.3">
      <c r="AE26064" s="71"/>
    </row>
    <row r="26065" spans="31:31" ht="15.75" x14ac:dyDescent="0.3">
      <c r="AE26065" s="71"/>
    </row>
    <row r="26066" spans="31:31" ht="15.75" x14ac:dyDescent="0.3">
      <c r="AE26066" s="71"/>
    </row>
    <row r="26067" spans="31:31" ht="15.75" x14ac:dyDescent="0.3">
      <c r="AE26067" s="71"/>
    </row>
    <row r="26068" spans="31:31" ht="15.75" x14ac:dyDescent="0.3">
      <c r="AE26068" s="71"/>
    </row>
    <row r="26069" spans="31:31" ht="15.75" x14ac:dyDescent="0.3">
      <c r="AE26069" s="71"/>
    </row>
    <row r="26070" spans="31:31" ht="15.75" x14ac:dyDescent="0.3">
      <c r="AE26070" s="71"/>
    </row>
    <row r="26071" spans="31:31" ht="15.75" x14ac:dyDescent="0.3">
      <c r="AE26071" s="71"/>
    </row>
    <row r="26072" spans="31:31" ht="15.75" x14ac:dyDescent="0.3">
      <c r="AE26072" s="71"/>
    </row>
    <row r="26073" spans="31:31" ht="15.75" x14ac:dyDescent="0.3">
      <c r="AE26073" s="71"/>
    </row>
    <row r="26074" spans="31:31" ht="15.75" x14ac:dyDescent="0.3">
      <c r="AE26074" s="71"/>
    </row>
    <row r="26075" spans="31:31" ht="15.75" x14ac:dyDescent="0.3">
      <c r="AE26075" s="71"/>
    </row>
    <row r="26076" spans="31:31" ht="15.75" x14ac:dyDescent="0.3">
      <c r="AE26076" s="71"/>
    </row>
    <row r="26077" spans="31:31" ht="15.75" x14ac:dyDescent="0.3">
      <c r="AE26077" s="71"/>
    </row>
    <row r="26078" spans="31:31" ht="15.75" x14ac:dyDescent="0.3">
      <c r="AE26078" s="71"/>
    </row>
    <row r="26079" spans="31:31" ht="15.75" x14ac:dyDescent="0.3">
      <c r="AE26079" s="71"/>
    </row>
    <row r="26080" spans="31:31" ht="15.75" x14ac:dyDescent="0.3">
      <c r="AE26080" s="71"/>
    </row>
    <row r="26081" spans="31:31" ht="15.75" x14ac:dyDescent="0.3">
      <c r="AE26081" s="71"/>
    </row>
    <row r="26082" spans="31:31" ht="15.75" x14ac:dyDescent="0.3">
      <c r="AE26082" s="71"/>
    </row>
    <row r="26083" spans="31:31" ht="15.75" x14ac:dyDescent="0.3">
      <c r="AE26083" s="71"/>
    </row>
    <row r="26084" spans="31:31" ht="15.75" x14ac:dyDescent="0.3">
      <c r="AE26084" s="71"/>
    </row>
    <row r="26085" spans="31:31" ht="15.75" x14ac:dyDescent="0.3">
      <c r="AE26085" s="71"/>
    </row>
    <row r="26086" spans="31:31" ht="15.75" x14ac:dyDescent="0.3">
      <c r="AE26086" s="71"/>
    </row>
    <row r="26087" spans="31:31" ht="15.75" x14ac:dyDescent="0.3">
      <c r="AE26087" s="71"/>
    </row>
    <row r="26088" spans="31:31" ht="15.75" x14ac:dyDescent="0.3">
      <c r="AE26088" s="71"/>
    </row>
    <row r="26089" spans="31:31" ht="15.75" x14ac:dyDescent="0.3">
      <c r="AE26089" s="71"/>
    </row>
    <row r="26090" spans="31:31" ht="15.75" x14ac:dyDescent="0.3">
      <c r="AE26090" s="71"/>
    </row>
    <row r="26091" spans="31:31" ht="15.75" x14ac:dyDescent="0.3">
      <c r="AE26091" s="71"/>
    </row>
    <row r="26092" spans="31:31" ht="15.75" x14ac:dyDescent="0.3">
      <c r="AE26092" s="71"/>
    </row>
    <row r="26093" spans="31:31" ht="15.75" x14ac:dyDescent="0.3">
      <c r="AE26093" s="71"/>
    </row>
    <row r="26094" spans="31:31" ht="15.75" x14ac:dyDescent="0.3">
      <c r="AE26094" s="71"/>
    </row>
    <row r="26095" spans="31:31" ht="15.75" x14ac:dyDescent="0.3">
      <c r="AE26095" s="71"/>
    </row>
    <row r="26096" spans="31:31" ht="15.75" x14ac:dyDescent="0.3">
      <c r="AE26096" s="71"/>
    </row>
    <row r="26097" spans="31:31" ht="15.75" x14ac:dyDescent="0.3">
      <c r="AE26097" s="71"/>
    </row>
    <row r="26098" spans="31:31" ht="15.75" x14ac:dyDescent="0.3">
      <c r="AE26098" s="71"/>
    </row>
    <row r="26099" spans="31:31" ht="15.75" x14ac:dyDescent="0.3">
      <c r="AE26099" s="71"/>
    </row>
    <row r="26100" spans="31:31" ht="15.75" x14ac:dyDescent="0.3">
      <c r="AE26100" s="71"/>
    </row>
    <row r="26101" spans="31:31" ht="15.75" x14ac:dyDescent="0.3">
      <c r="AE26101" s="71"/>
    </row>
    <row r="26102" spans="31:31" ht="15.75" x14ac:dyDescent="0.3">
      <c r="AE26102" s="71"/>
    </row>
    <row r="26103" spans="31:31" ht="15.75" x14ac:dyDescent="0.3">
      <c r="AE26103" s="71"/>
    </row>
    <row r="26104" spans="31:31" ht="15.75" x14ac:dyDescent="0.3">
      <c r="AE26104" s="71"/>
    </row>
    <row r="26105" spans="31:31" ht="15.75" x14ac:dyDescent="0.3">
      <c r="AE26105" s="71"/>
    </row>
    <row r="26106" spans="31:31" ht="15.75" x14ac:dyDescent="0.3">
      <c r="AE26106" s="71"/>
    </row>
    <row r="26107" spans="31:31" ht="15.75" x14ac:dyDescent="0.3">
      <c r="AE26107" s="71"/>
    </row>
    <row r="26108" spans="31:31" ht="15.75" x14ac:dyDescent="0.3">
      <c r="AE26108" s="71"/>
    </row>
    <row r="26109" spans="31:31" ht="15.75" x14ac:dyDescent="0.3">
      <c r="AE26109" s="71"/>
    </row>
    <row r="26110" spans="31:31" ht="15.75" x14ac:dyDescent="0.3">
      <c r="AE26110" s="71"/>
    </row>
    <row r="26111" spans="31:31" ht="15.75" x14ac:dyDescent="0.3">
      <c r="AE26111" s="71"/>
    </row>
    <row r="26112" spans="31:31" ht="15.75" x14ac:dyDescent="0.3">
      <c r="AE26112" s="71"/>
    </row>
    <row r="26113" spans="31:31" ht="15.75" x14ac:dyDescent="0.3">
      <c r="AE26113" s="71"/>
    </row>
    <row r="26114" spans="31:31" ht="15.75" x14ac:dyDescent="0.3">
      <c r="AE26114" s="71"/>
    </row>
    <row r="26115" spans="31:31" ht="15.75" x14ac:dyDescent="0.3">
      <c r="AE26115" s="71"/>
    </row>
    <row r="26116" spans="31:31" ht="15.75" x14ac:dyDescent="0.3">
      <c r="AE26116" s="71"/>
    </row>
    <row r="26117" spans="31:31" ht="15.75" x14ac:dyDescent="0.3">
      <c r="AE26117" s="71"/>
    </row>
    <row r="26118" spans="31:31" ht="15.75" x14ac:dyDescent="0.3">
      <c r="AE26118" s="71"/>
    </row>
    <row r="26119" spans="31:31" ht="15.75" x14ac:dyDescent="0.3">
      <c r="AE26119" s="71"/>
    </row>
    <row r="26120" spans="31:31" ht="15.75" x14ac:dyDescent="0.3">
      <c r="AE26120" s="71"/>
    </row>
    <row r="26121" spans="31:31" ht="15.75" x14ac:dyDescent="0.3">
      <c r="AE26121" s="71"/>
    </row>
    <row r="26122" spans="31:31" ht="15.75" x14ac:dyDescent="0.3">
      <c r="AE26122" s="71"/>
    </row>
    <row r="26123" spans="31:31" ht="15.75" x14ac:dyDescent="0.3">
      <c r="AE26123" s="71"/>
    </row>
    <row r="26124" spans="31:31" ht="15.75" x14ac:dyDescent="0.3">
      <c r="AE26124" s="71"/>
    </row>
    <row r="26125" spans="31:31" ht="15.75" x14ac:dyDescent="0.3">
      <c r="AE26125" s="71"/>
    </row>
    <row r="26126" spans="31:31" ht="15.75" x14ac:dyDescent="0.3">
      <c r="AE26126" s="71"/>
    </row>
    <row r="26127" spans="31:31" ht="15.75" x14ac:dyDescent="0.3">
      <c r="AE26127" s="71"/>
    </row>
    <row r="26128" spans="31:31" ht="15.75" x14ac:dyDescent="0.3">
      <c r="AE26128" s="71"/>
    </row>
    <row r="26129" spans="31:31" ht="15.75" x14ac:dyDescent="0.3">
      <c r="AE26129" s="71"/>
    </row>
    <row r="26130" spans="31:31" ht="15.75" x14ac:dyDescent="0.3">
      <c r="AE26130" s="71"/>
    </row>
    <row r="26131" spans="31:31" ht="15.75" x14ac:dyDescent="0.3">
      <c r="AE26131" s="71"/>
    </row>
    <row r="26132" spans="31:31" ht="15.75" x14ac:dyDescent="0.3">
      <c r="AE26132" s="71"/>
    </row>
    <row r="26133" spans="31:31" ht="15.75" x14ac:dyDescent="0.3">
      <c r="AE26133" s="71"/>
    </row>
    <row r="26134" spans="31:31" ht="15.75" x14ac:dyDescent="0.3">
      <c r="AE26134" s="71"/>
    </row>
    <row r="26135" spans="31:31" ht="15.75" x14ac:dyDescent="0.3">
      <c r="AE26135" s="71"/>
    </row>
    <row r="26136" spans="31:31" ht="15.75" x14ac:dyDescent="0.3">
      <c r="AE26136" s="71"/>
    </row>
    <row r="26137" spans="31:31" ht="15.75" x14ac:dyDescent="0.3">
      <c r="AE26137" s="71"/>
    </row>
    <row r="26138" spans="31:31" ht="15.75" x14ac:dyDescent="0.3">
      <c r="AE26138" s="71"/>
    </row>
    <row r="26139" spans="31:31" ht="15.75" x14ac:dyDescent="0.3">
      <c r="AE26139" s="71"/>
    </row>
    <row r="26140" spans="31:31" ht="15.75" x14ac:dyDescent="0.3">
      <c r="AE26140" s="71"/>
    </row>
    <row r="26141" spans="31:31" ht="15.75" x14ac:dyDescent="0.3">
      <c r="AE26141" s="71"/>
    </row>
    <row r="26142" spans="31:31" ht="15.75" x14ac:dyDescent="0.3">
      <c r="AE26142" s="71"/>
    </row>
    <row r="26143" spans="31:31" ht="15.75" x14ac:dyDescent="0.3">
      <c r="AE26143" s="71"/>
    </row>
    <row r="26144" spans="31:31" ht="15.75" x14ac:dyDescent="0.3">
      <c r="AE26144" s="71"/>
    </row>
    <row r="26145" spans="31:31" ht="15.75" x14ac:dyDescent="0.3">
      <c r="AE26145" s="71"/>
    </row>
    <row r="26146" spans="31:31" ht="15.75" x14ac:dyDescent="0.3">
      <c r="AE26146" s="71"/>
    </row>
    <row r="26147" spans="31:31" ht="15.75" x14ac:dyDescent="0.3">
      <c r="AE26147" s="71"/>
    </row>
    <row r="26148" spans="31:31" ht="15.75" x14ac:dyDescent="0.3">
      <c r="AE26148" s="71"/>
    </row>
    <row r="26149" spans="31:31" ht="15.75" x14ac:dyDescent="0.3">
      <c r="AE26149" s="71"/>
    </row>
    <row r="26150" spans="31:31" ht="15.75" x14ac:dyDescent="0.3">
      <c r="AE26150" s="71"/>
    </row>
    <row r="26151" spans="31:31" ht="15.75" x14ac:dyDescent="0.3">
      <c r="AE26151" s="71"/>
    </row>
    <row r="26152" spans="31:31" ht="15.75" x14ac:dyDescent="0.3">
      <c r="AE26152" s="71"/>
    </row>
    <row r="26153" spans="31:31" ht="15.75" x14ac:dyDescent="0.3">
      <c r="AE26153" s="71"/>
    </row>
    <row r="26154" spans="31:31" ht="15.75" x14ac:dyDescent="0.3">
      <c r="AE26154" s="71"/>
    </row>
    <row r="26155" spans="31:31" ht="15.75" x14ac:dyDescent="0.3">
      <c r="AE26155" s="71"/>
    </row>
    <row r="26156" spans="31:31" ht="15.75" x14ac:dyDescent="0.3">
      <c r="AE26156" s="71"/>
    </row>
    <row r="26157" spans="31:31" ht="15.75" x14ac:dyDescent="0.3">
      <c r="AE26157" s="71"/>
    </row>
    <row r="26158" spans="31:31" ht="15.75" x14ac:dyDescent="0.3">
      <c r="AE26158" s="71"/>
    </row>
    <row r="26159" spans="31:31" ht="15.75" x14ac:dyDescent="0.3">
      <c r="AE26159" s="71"/>
    </row>
    <row r="26160" spans="31:31" ht="15.75" x14ac:dyDescent="0.3">
      <c r="AE26160" s="71"/>
    </row>
    <row r="26161" spans="31:31" ht="15.75" x14ac:dyDescent="0.3">
      <c r="AE26161" s="71"/>
    </row>
    <row r="26162" spans="31:31" ht="15.75" x14ac:dyDescent="0.3">
      <c r="AE26162" s="71"/>
    </row>
    <row r="26163" spans="31:31" ht="15.75" x14ac:dyDescent="0.3">
      <c r="AE26163" s="71"/>
    </row>
    <row r="26164" spans="31:31" ht="15.75" x14ac:dyDescent="0.3">
      <c r="AE26164" s="71"/>
    </row>
    <row r="26165" spans="31:31" ht="15.75" x14ac:dyDescent="0.3">
      <c r="AE26165" s="71"/>
    </row>
    <row r="26166" spans="31:31" ht="15.75" x14ac:dyDescent="0.3">
      <c r="AE26166" s="71"/>
    </row>
    <row r="26167" spans="31:31" ht="15.75" x14ac:dyDescent="0.3">
      <c r="AE26167" s="71"/>
    </row>
    <row r="26168" spans="31:31" ht="15.75" x14ac:dyDescent="0.3">
      <c r="AE26168" s="71"/>
    </row>
    <row r="26169" spans="31:31" ht="15.75" x14ac:dyDescent="0.3">
      <c r="AE26169" s="71"/>
    </row>
    <row r="26170" spans="31:31" ht="15.75" x14ac:dyDescent="0.3">
      <c r="AE26170" s="71"/>
    </row>
    <row r="26171" spans="31:31" ht="15.75" x14ac:dyDescent="0.3">
      <c r="AE26171" s="71"/>
    </row>
    <row r="26172" spans="31:31" ht="15.75" x14ac:dyDescent="0.3">
      <c r="AE26172" s="71"/>
    </row>
    <row r="26173" spans="31:31" ht="15.75" x14ac:dyDescent="0.3">
      <c r="AE26173" s="71"/>
    </row>
    <row r="26174" spans="31:31" ht="15.75" x14ac:dyDescent="0.3">
      <c r="AE26174" s="71"/>
    </row>
    <row r="26175" spans="31:31" ht="15.75" x14ac:dyDescent="0.3">
      <c r="AE26175" s="71"/>
    </row>
    <row r="26176" spans="31:31" ht="15.75" x14ac:dyDescent="0.3">
      <c r="AE26176" s="71"/>
    </row>
    <row r="26177" spans="31:31" ht="15.75" x14ac:dyDescent="0.3">
      <c r="AE26177" s="71"/>
    </row>
    <row r="26178" spans="31:31" ht="15.75" x14ac:dyDescent="0.3">
      <c r="AE26178" s="71"/>
    </row>
    <row r="26179" spans="31:31" ht="15.75" x14ac:dyDescent="0.3">
      <c r="AE26179" s="71"/>
    </row>
    <row r="26180" spans="31:31" ht="15.75" x14ac:dyDescent="0.3">
      <c r="AE26180" s="71"/>
    </row>
    <row r="26181" spans="31:31" ht="15.75" x14ac:dyDescent="0.3">
      <c r="AE26181" s="71"/>
    </row>
    <row r="26182" spans="31:31" ht="15.75" x14ac:dyDescent="0.3">
      <c r="AE26182" s="71"/>
    </row>
    <row r="26183" spans="31:31" ht="15.75" x14ac:dyDescent="0.3">
      <c r="AE26183" s="71"/>
    </row>
    <row r="26184" spans="31:31" ht="15.75" x14ac:dyDescent="0.3">
      <c r="AE26184" s="71"/>
    </row>
    <row r="26185" spans="31:31" ht="15.75" x14ac:dyDescent="0.3">
      <c r="AE26185" s="71"/>
    </row>
    <row r="26186" spans="31:31" ht="15.75" x14ac:dyDescent="0.3">
      <c r="AE26186" s="71"/>
    </row>
    <row r="26187" spans="31:31" ht="15.75" x14ac:dyDescent="0.3">
      <c r="AE26187" s="71"/>
    </row>
    <row r="26188" spans="31:31" ht="15.75" x14ac:dyDescent="0.3">
      <c r="AE26188" s="71"/>
    </row>
    <row r="26189" spans="31:31" ht="15.75" x14ac:dyDescent="0.3">
      <c r="AE26189" s="71"/>
    </row>
    <row r="26190" spans="31:31" ht="15.75" x14ac:dyDescent="0.3">
      <c r="AE26190" s="71"/>
    </row>
    <row r="26191" spans="31:31" ht="15.75" x14ac:dyDescent="0.3">
      <c r="AE26191" s="71"/>
    </row>
    <row r="26192" spans="31:31" ht="15.75" x14ac:dyDescent="0.3">
      <c r="AE26192" s="71"/>
    </row>
    <row r="26193" spans="31:31" ht="15.75" x14ac:dyDescent="0.3">
      <c r="AE26193" s="71"/>
    </row>
    <row r="26194" spans="31:31" ht="15.75" x14ac:dyDescent="0.3">
      <c r="AE26194" s="71"/>
    </row>
    <row r="26195" spans="31:31" ht="15.75" x14ac:dyDescent="0.3">
      <c r="AE26195" s="71"/>
    </row>
    <row r="26196" spans="31:31" ht="15.75" x14ac:dyDescent="0.3">
      <c r="AE26196" s="71"/>
    </row>
    <row r="26197" spans="31:31" ht="15.75" x14ac:dyDescent="0.3">
      <c r="AE26197" s="71"/>
    </row>
    <row r="26198" spans="31:31" ht="15.75" x14ac:dyDescent="0.3">
      <c r="AE26198" s="71"/>
    </row>
    <row r="26199" spans="31:31" ht="15.75" x14ac:dyDescent="0.3">
      <c r="AE26199" s="71"/>
    </row>
    <row r="26200" spans="31:31" ht="15.75" x14ac:dyDescent="0.3">
      <c r="AE26200" s="71"/>
    </row>
    <row r="26201" spans="31:31" ht="15.75" x14ac:dyDescent="0.3">
      <c r="AE26201" s="71"/>
    </row>
    <row r="26202" spans="31:31" ht="15.75" x14ac:dyDescent="0.3">
      <c r="AE26202" s="71"/>
    </row>
    <row r="26203" spans="31:31" ht="15.75" x14ac:dyDescent="0.3">
      <c r="AE26203" s="71"/>
    </row>
    <row r="26204" spans="31:31" ht="15.75" x14ac:dyDescent="0.3">
      <c r="AE26204" s="71"/>
    </row>
    <row r="26205" spans="31:31" ht="15.75" x14ac:dyDescent="0.3">
      <c r="AE26205" s="71"/>
    </row>
    <row r="26206" spans="31:31" ht="15.75" x14ac:dyDescent="0.3">
      <c r="AE26206" s="71"/>
    </row>
    <row r="26207" spans="31:31" ht="15.75" x14ac:dyDescent="0.3">
      <c r="AE26207" s="71"/>
    </row>
    <row r="26208" spans="31:31" ht="15.75" x14ac:dyDescent="0.3">
      <c r="AE26208" s="71"/>
    </row>
    <row r="26209" spans="31:31" ht="15.75" x14ac:dyDescent="0.3">
      <c r="AE26209" s="71"/>
    </row>
    <row r="26210" spans="31:31" ht="15.75" x14ac:dyDescent="0.3">
      <c r="AE26210" s="71"/>
    </row>
    <row r="26211" spans="31:31" ht="15.75" x14ac:dyDescent="0.3">
      <c r="AE26211" s="71"/>
    </row>
    <row r="26212" spans="31:31" ht="15.75" x14ac:dyDescent="0.3">
      <c r="AE26212" s="71"/>
    </row>
    <row r="26213" spans="31:31" ht="15.75" x14ac:dyDescent="0.3">
      <c r="AE26213" s="71"/>
    </row>
    <row r="26214" spans="31:31" ht="15.75" x14ac:dyDescent="0.3">
      <c r="AE26214" s="71"/>
    </row>
    <row r="26215" spans="31:31" ht="15.75" x14ac:dyDescent="0.3">
      <c r="AE26215" s="71"/>
    </row>
    <row r="26216" spans="31:31" ht="15.75" x14ac:dyDescent="0.3">
      <c r="AE26216" s="71"/>
    </row>
    <row r="26217" spans="31:31" ht="15.75" x14ac:dyDescent="0.3">
      <c r="AE26217" s="71"/>
    </row>
    <row r="26218" spans="31:31" ht="15.75" x14ac:dyDescent="0.3">
      <c r="AE26218" s="71"/>
    </row>
    <row r="26219" spans="31:31" ht="15.75" x14ac:dyDescent="0.3">
      <c r="AE26219" s="71"/>
    </row>
    <row r="26220" spans="31:31" ht="15.75" x14ac:dyDescent="0.3">
      <c r="AE26220" s="71"/>
    </row>
    <row r="26221" spans="31:31" ht="15.75" x14ac:dyDescent="0.3">
      <c r="AE26221" s="71"/>
    </row>
    <row r="26222" spans="31:31" ht="15.75" x14ac:dyDescent="0.3">
      <c r="AE26222" s="71"/>
    </row>
    <row r="26223" spans="31:31" ht="15.75" x14ac:dyDescent="0.3">
      <c r="AE26223" s="71"/>
    </row>
    <row r="26224" spans="31:31" ht="15.75" x14ac:dyDescent="0.3">
      <c r="AE26224" s="71"/>
    </row>
    <row r="26225" spans="31:31" ht="15.75" x14ac:dyDescent="0.3">
      <c r="AE26225" s="71"/>
    </row>
    <row r="26226" spans="31:31" ht="15.75" x14ac:dyDescent="0.3">
      <c r="AE26226" s="71"/>
    </row>
    <row r="26227" spans="31:31" ht="15.75" x14ac:dyDescent="0.3">
      <c r="AE26227" s="71"/>
    </row>
    <row r="26228" spans="31:31" ht="15.75" x14ac:dyDescent="0.3">
      <c r="AE26228" s="71"/>
    </row>
    <row r="26229" spans="31:31" ht="15.75" x14ac:dyDescent="0.3">
      <c r="AE26229" s="71"/>
    </row>
    <row r="26230" spans="31:31" ht="15.75" x14ac:dyDescent="0.3">
      <c r="AE26230" s="71"/>
    </row>
    <row r="26231" spans="31:31" ht="15.75" x14ac:dyDescent="0.3">
      <c r="AE26231" s="71"/>
    </row>
    <row r="26232" spans="31:31" ht="15.75" x14ac:dyDescent="0.3">
      <c r="AE26232" s="71"/>
    </row>
    <row r="26233" spans="31:31" ht="15.75" x14ac:dyDescent="0.3">
      <c r="AE26233" s="71"/>
    </row>
    <row r="26234" spans="31:31" ht="15.75" x14ac:dyDescent="0.3">
      <c r="AE26234" s="71"/>
    </row>
    <row r="26235" spans="31:31" ht="15.75" x14ac:dyDescent="0.3">
      <c r="AE26235" s="71"/>
    </row>
    <row r="26236" spans="31:31" ht="15.75" x14ac:dyDescent="0.3">
      <c r="AE26236" s="71"/>
    </row>
    <row r="26237" spans="31:31" ht="15.75" x14ac:dyDescent="0.3">
      <c r="AE26237" s="71"/>
    </row>
    <row r="26238" spans="31:31" ht="15.75" x14ac:dyDescent="0.3">
      <c r="AE26238" s="71"/>
    </row>
    <row r="26239" spans="31:31" ht="15.75" x14ac:dyDescent="0.3">
      <c r="AE26239" s="71"/>
    </row>
    <row r="26240" spans="31:31" ht="15.75" x14ac:dyDescent="0.3">
      <c r="AE26240" s="71"/>
    </row>
    <row r="26241" spans="31:31" ht="15.75" x14ac:dyDescent="0.3">
      <c r="AE26241" s="71"/>
    </row>
    <row r="26242" spans="31:31" ht="15.75" x14ac:dyDescent="0.3">
      <c r="AE26242" s="71"/>
    </row>
    <row r="26243" spans="31:31" ht="15.75" x14ac:dyDescent="0.3">
      <c r="AE26243" s="71"/>
    </row>
    <row r="26244" spans="31:31" ht="15.75" x14ac:dyDescent="0.3">
      <c r="AE26244" s="71"/>
    </row>
    <row r="26245" spans="31:31" ht="15.75" x14ac:dyDescent="0.3">
      <c r="AE26245" s="71"/>
    </row>
    <row r="26246" spans="31:31" ht="15.75" x14ac:dyDescent="0.3">
      <c r="AE26246" s="71"/>
    </row>
    <row r="26247" spans="31:31" ht="15.75" x14ac:dyDescent="0.3">
      <c r="AE26247" s="71"/>
    </row>
    <row r="26248" spans="31:31" ht="15.75" x14ac:dyDescent="0.3">
      <c r="AE26248" s="71"/>
    </row>
    <row r="26249" spans="31:31" ht="15.75" x14ac:dyDescent="0.3">
      <c r="AE26249" s="71"/>
    </row>
    <row r="26250" spans="31:31" ht="15.75" x14ac:dyDescent="0.3">
      <c r="AE26250" s="71"/>
    </row>
    <row r="26251" spans="31:31" ht="15.75" x14ac:dyDescent="0.3">
      <c r="AE26251" s="71"/>
    </row>
    <row r="26252" spans="31:31" ht="15.75" x14ac:dyDescent="0.3">
      <c r="AE26252" s="71"/>
    </row>
    <row r="26253" spans="31:31" ht="15.75" x14ac:dyDescent="0.3">
      <c r="AE26253" s="71"/>
    </row>
    <row r="26254" spans="31:31" ht="15.75" x14ac:dyDescent="0.3">
      <c r="AE26254" s="71"/>
    </row>
    <row r="26255" spans="31:31" ht="15.75" x14ac:dyDescent="0.3">
      <c r="AE26255" s="71"/>
    </row>
    <row r="26256" spans="31:31" ht="15.75" x14ac:dyDescent="0.3">
      <c r="AE26256" s="71"/>
    </row>
    <row r="26257" spans="31:31" ht="15.75" x14ac:dyDescent="0.3">
      <c r="AE26257" s="71"/>
    </row>
    <row r="26258" spans="31:31" ht="15.75" x14ac:dyDescent="0.3">
      <c r="AE26258" s="71"/>
    </row>
    <row r="26259" spans="31:31" ht="15.75" x14ac:dyDescent="0.3">
      <c r="AE26259" s="71"/>
    </row>
    <row r="26260" spans="31:31" ht="15.75" x14ac:dyDescent="0.3">
      <c r="AE26260" s="71"/>
    </row>
    <row r="26261" spans="31:31" ht="15.75" x14ac:dyDescent="0.3">
      <c r="AE26261" s="71"/>
    </row>
    <row r="26262" spans="31:31" ht="15.75" x14ac:dyDescent="0.3">
      <c r="AE26262" s="71"/>
    </row>
    <row r="26263" spans="31:31" ht="15.75" x14ac:dyDescent="0.3">
      <c r="AE26263" s="71"/>
    </row>
    <row r="26264" spans="31:31" ht="15.75" x14ac:dyDescent="0.3">
      <c r="AE26264" s="71"/>
    </row>
    <row r="26265" spans="31:31" ht="15.75" x14ac:dyDescent="0.3">
      <c r="AE26265" s="71"/>
    </row>
    <row r="26266" spans="31:31" ht="15.75" x14ac:dyDescent="0.3">
      <c r="AE26266" s="71"/>
    </row>
    <row r="26267" spans="31:31" ht="15.75" x14ac:dyDescent="0.3">
      <c r="AE26267" s="71"/>
    </row>
    <row r="26268" spans="31:31" ht="15.75" x14ac:dyDescent="0.3">
      <c r="AE26268" s="71"/>
    </row>
    <row r="26269" spans="31:31" ht="15.75" x14ac:dyDescent="0.3">
      <c r="AE26269" s="71"/>
    </row>
    <row r="26270" spans="31:31" ht="15.75" x14ac:dyDescent="0.3">
      <c r="AE26270" s="71"/>
    </row>
    <row r="26271" spans="31:31" ht="15.75" x14ac:dyDescent="0.3">
      <c r="AE26271" s="71"/>
    </row>
    <row r="26272" spans="31:31" ht="15.75" x14ac:dyDescent="0.3">
      <c r="AE26272" s="71"/>
    </row>
    <row r="26273" spans="31:31" ht="15.75" x14ac:dyDescent="0.3">
      <c r="AE26273" s="71"/>
    </row>
    <row r="26274" spans="31:31" ht="15.75" x14ac:dyDescent="0.3">
      <c r="AE26274" s="71"/>
    </row>
    <row r="26275" spans="31:31" ht="15.75" x14ac:dyDescent="0.3">
      <c r="AE26275" s="71"/>
    </row>
    <row r="26276" spans="31:31" ht="15.75" x14ac:dyDescent="0.3">
      <c r="AE26276" s="71"/>
    </row>
    <row r="26277" spans="31:31" ht="15.75" x14ac:dyDescent="0.3">
      <c r="AE26277" s="71"/>
    </row>
    <row r="26278" spans="31:31" ht="15.75" x14ac:dyDescent="0.3">
      <c r="AE26278" s="71"/>
    </row>
    <row r="26279" spans="31:31" ht="15.75" x14ac:dyDescent="0.3">
      <c r="AE26279" s="71"/>
    </row>
    <row r="26280" spans="31:31" ht="15.75" x14ac:dyDescent="0.3">
      <c r="AE26280" s="71"/>
    </row>
    <row r="26281" spans="31:31" ht="15.75" x14ac:dyDescent="0.3">
      <c r="AE26281" s="71"/>
    </row>
    <row r="26282" spans="31:31" ht="15.75" x14ac:dyDescent="0.3">
      <c r="AE26282" s="71"/>
    </row>
    <row r="26283" spans="31:31" ht="15.75" x14ac:dyDescent="0.3">
      <c r="AE26283" s="71"/>
    </row>
    <row r="26284" spans="31:31" ht="15.75" x14ac:dyDescent="0.3">
      <c r="AE26284" s="71"/>
    </row>
    <row r="26285" spans="31:31" ht="15.75" x14ac:dyDescent="0.3">
      <c r="AE26285" s="71"/>
    </row>
    <row r="26286" spans="31:31" ht="15.75" x14ac:dyDescent="0.3">
      <c r="AE26286" s="71"/>
    </row>
    <row r="26287" spans="31:31" ht="15.75" x14ac:dyDescent="0.3">
      <c r="AE26287" s="71"/>
    </row>
    <row r="26288" spans="31:31" ht="15.75" x14ac:dyDescent="0.3">
      <c r="AE26288" s="71"/>
    </row>
    <row r="26289" spans="31:31" ht="15.75" x14ac:dyDescent="0.3">
      <c r="AE26289" s="71"/>
    </row>
    <row r="26290" spans="31:31" ht="15.75" x14ac:dyDescent="0.3">
      <c r="AE26290" s="71"/>
    </row>
    <row r="26291" spans="31:31" ht="15.75" x14ac:dyDescent="0.3">
      <c r="AE26291" s="71"/>
    </row>
    <row r="26292" spans="31:31" ht="15.75" x14ac:dyDescent="0.3">
      <c r="AE26292" s="71"/>
    </row>
    <row r="26293" spans="31:31" ht="15.75" x14ac:dyDescent="0.3">
      <c r="AE26293" s="71"/>
    </row>
    <row r="26294" spans="31:31" ht="15.75" x14ac:dyDescent="0.3">
      <c r="AE26294" s="71"/>
    </row>
    <row r="26295" spans="31:31" ht="15.75" x14ac:dyDescent="0.3">
      <c r="AE26295" s="71"/>
    </row>
    <row r="26296" spans="31:31" ht="15.75" x14ac:dyDescent="0.3">
      <c r="AE26296" s="71"/>
    </row>
    <row r="26297" spans="31:31" ht="15.75" x14ac:dyDescent="0.3">
      <c r="AE26297" s="71"/>
    </row>
    <row r="26298" spans="31:31" ht="15.75" x14ac:dyDescent="0.3">
      <c r="AE26298" s="71"/>
    </row>
    <row r="26299" spans="31:31" ht="15.75" x14ac:dyDescent="0.3">
      <c r="AE26299" s="71"/>
    </row>
    <row r="26300" spans="31:31" ht="15.75" x14ac:dyDescent="0.3">
      <c r="AE26300" s="71"/>
    </row>
    <row r="26301" spans="31:31" ht="15.75" x14ac:dyDescent="0.3">
      <c r="AE26301" s="71"/>
    </row>
    <row r="26302" spans="31:31" ht="15.75" x14ac:dyDescent="0.3">
      <c r="AE26302" s="71"/>
    </row>
    <row r="26303" spans="31:31" ht="15.75" x14ac:dyDescent="0.3">
      <c r="AE26303" s="71"/>
    </row>
    <row r="26304" spans="31:31" ht="15.75" x14ac:dyDescent="0.3">
      <c r="AE26304" s="71"/>
    </row>
    <row r="26305" spans="31:31" ht="15.75" x14ac:dyDescent="0.3">
      <c r="AE26305" s="71"/>
    </row>
    <row r="26306" spans="31:31" ht="15.75" x14ac:dyDescent="0.3">
      <c r="AE26306" s="71"/>
    </row>
    <row r="26307" spans="31:31" ht="15.75" x14ac:dyDescent="0.3">
      <c r="AE26307" s="71"/>
    </row>
    <row r="26308" spans="31:31" ht="15.75" x14ac:dyDescent="0.3">
      <c r="AE26308" s="71"/>
    </row>
    <row r="26309" spans="31:31" ht="15.75" x14ac:dyDescent="0.3">
      <c r="AE26309" s="71"/>
    </row>
    <row r="26310" spans="31:31" ht="15.75" x14ac:dyDescent="0.3">
      <c r="AE26310" s="71"/>
    </row>
    <row r="26311" spans="31:31" ht="15.75" x14ac:dyDescent="0.3">
      <c r="AE26311" s="71"/>
    </row>
    <row r="26312" spans="31:31" ht="15.75" x14ac:dyDescent="0.3">
      <c r="AE26312" s="71"/>
    </row>
    <row r="26313" spans="31:31" ht="15.75" x14ac:dyDescent="0.3">
      <c r="AE26313" s="71"/>
    </row>
    <row r="26314" spans="31:31" ht="15.75" x14ac:dyDescent="0.3">
      <c r="AE26314" s="71"/>
    </row>
    <row r="26315" spans="31:31" ht="15.75" x14ac:dyDescent="0.3">
      <c r="AE26315" s="71"/>
    </row>
    <row r="26316" spans="31:31" ht="15.75" x14ac:dyDescent="0.3">
      <c r="AE26316" s="71"/>
    </row>
    <row r="26317" spans="31:31" ht="15.75" x14ac:dyDescent="0.3">
      <c r="AE26317" s="71"/>
    </row>
    <row r="26318" spans="31:31" ht="15.75" x14ac:dyDescent="0.3">
      <c r="AE26318" s="71"/>
    </row>
    <row r="26319" spans="31:31" ht="15.75" x14ac:dyDescent="0.3">
      <c r="AE26319" s="71"/>
    </row>
    <row r="26320" spans="31:31" ht="15.75" x14ac:dyDescent="0.3">
      <c r="AE26320" s="71"/>
    </row>
    <row r="26321" spans="31:31" ht="15.75" x14ac:dyDescent="0.3">
      <c r="AE26321" s="71"/>
    </row>
    <row r="26322" spans="31:31" ht="15.75" x14ac:dyDescent="0.3">
      <c r="AE26322" s="71"/>
    </row>
    <row r="26323" spans="31:31" ht="15.75" x14ac:dyDescent="0.3">
      <c r="AE26323" s="71"/>
    </row>
    <row r="26324" spans="31:31" ht="15.75" x14ac:dyDescent="0.3">
      <c r="AE26324" s="71"/>
    </row>
    <row r="26325" spans="31:31" ht="15.75" x14ac:dyDescent="0.3">
      <c r="AE26325" s="71"/>
    </row>
    <row r="26326" spans="31:31" ht="15.75" x14ac:dyDescent="0.3">
      <c r="AE26326" s="71"/>
    </row>
    <row r="26327" spans="31:31" ht="15.75" x14ac:dyDescent="0.3">
      <c r="AE26327" s="71"/>
    </row>
    <row r="26328" spans="31:31" ht="15.75" x14ac:dyDescent="0.3">
      <c r="AE26328" s="71"/>
    </row>
    <row r="26329" spans="31:31" ht="15.75" x14ac:dyDescent="0.3">
      <c r="AE26329" s="71"/>
    </row>
    <row r="26330" spans="31:31" ht="15.75" x14ac:dyDescent="0.3">
      <c r="AE26330" s="71"/>
    </row>
    <row r="26331" spans="31:31" ht="15.75" x14ac:dyDescent="0.3">
      <c r="AE26331" s="71"/>
    </row>
    <row r="26332" spans="31:31" ht="15.75" x14ac:dyDescent="0.3">
      <c r="AE26332" s="71"/>
    </row>
    <row r="26333" spans="31:31" ht="15.75" x14ac:dyDescent="0.3">
      <c r="AE26333" s="71"/>
    </row>
    <row r="26334" spans="31:31" ht="15.75" x14ac:dyDescent="0.3">
      <c r="AE26334" s="71"/>
    </row>
    <row r="26335" spans="31:31" ht="15.75" x14ac:dyDescent="0.3">
      <c r="AE26335" s="71"/>
    </row>
    <row r="26336" spans="31:31" ht="15.75" x14ac:dyDescent="0.3">
      <c r="AE26336" s="71"/>
    </row>
    <row r="26337" spans="31:31" ht="15.75" x14ac:dyDescent="0.3">
      <c r="AE26337" s="71"/>
    </row>
    <row r="26338" spans="31:31" ht="15.75" x14ac:dyDescent="0.3">
      <c r="AE26338" s="71"/>
    </row>
    <row r="26339" spans="31:31" ht="15.75" x14ac:dyDescent="0.3">
      <c r="AE26339" s="71"/>
    </row>
    <row r="26340" spans="31:31" ht="15.75" x14ac:dyDescent="0.3">
      <c r="AE26340" s="71"/>
    </row>
    <row r="26341" spans="31:31" ht="15.75" x14ac:dyDescent="0.3">
      <c r="AE26341" s="71"/>
    </row>
    <row r="26342" spans="31:31" ht="15.75" x14ac:dyDescent="0.3">
      <c r="AE26342" s="71"/>
    </row>
    <row r="26343" spans="31:31" ht="15.75" x14ac:dyDescent="0.3">
      <c r="AE26343" s="71"/>
    </row>
    <row r="26344" spans="31:31" ht="15.75" x14ac:dyDescent="0.3">
      <c r="AE26344" s="71"/>
    </row>
    <row r="26345" spans="31:31" ht="15.75" x14ac:dyDescent="0.3">
      <c r="AE26345" s="71"/>
    </row>
    <row r="26346" spans="31:31" ht="15.75" x14ac:dyDescent="0.3">
      <c r="AE26346" s="71"/>
    </row>
    <row r="26347" spans="31:31" ht="15.75" x14ac:dyDescent="0.3">
      <c r="AE26347" s="71"/>
    </row>
    <row r="26348" spans="31:31" ht="15.75" x14ac:dyDescent="0.3">
      <c r="AE26348" s="71"/>
    </row>
    <row r="26349" spans="31:31" ht="15.75" x14ac:dyDescent="0.3">
      <c r="AE26349" s="71"/>
    </row>
    <row r="26350" spans="31:31" ht="15.75" x14ac:dyDescent="0.3">
      <c r="AE26350" s="71"/>
    </row>
    <row r="26351" spans="31:31" ht="15.75" x14ac:dyDescent="0.3">
      <c r="AE26351" s="71"/>
    </row>
    <row r="26352" spans="31:31" ht="15.75" x14ac:dyDescent="0.3">
      <c r="AE26352" s="71"/>
    </row>
    <row r="26353" spans="31:31" ht="15.75" x14ac:dyDescent="0.3">
      <c r="AE26353" s="71"/>
    </row>
    <row r="26354" spans="31:31" ht="15.75" x14ac:dyDescent="0.3">
      <c r="AE26354" s="71"/>
    </row>
    <row r="26355" spans="31:31" ht="15.75" x14ac:dyDescent="0.3">
      <c r="AE26355" s="71"/>
    </row>
    <row r="26356" spans="31:31" ht="15.75" x14ac:dyDescent="0.3">
      <c r="AE26356" s="71"/>
    </row>
    <row r="26357" spans="31:31" ht="15.75" x14ac:dyDescent="0.3">
      <c r="AE26357" s="71"/>
    </row>
    <row r="26358" spans="31:31" ht="15.75" x14ac:dyDescent="0.3">
      <c r="AE26358" s="71"/>
    </row>
    <row r="26359" spans="31:31" ht="15.75" x14ac:dyDescent="0.3">
      <c r="AE26359" s="71"/>
    </row>
    <row r="26360" spans="31:31" ht="15.75" x14ac:dyDescent="0.3">
      <c r="AE26360" s="71"/>
    </row>
    <row r="26361" spans="31:31" ht="15.75" x14ac:dyDescent="0.3">
      <c r="AE26361" s="71"/>
    </row>
    <row r="26362" spans="31:31" ht="15.75" x14ac:dyDescent="0.3">
      <c r="AE26362" s="71"/>
    </row>
    <row r="26363" spans="31:31" ht="15.75" x14ac:dyDescent="0.3">
      <c r="AE26363" s="71"/>
    </row>
    <row r="26364" spans="31:31" ht="15.75" x14ac:dyDescent="0.3">
      <c r="AE26364" s="71"/>
    </row>
    <row r="26365" spans="31:31" ht="15.75" x14ac:dyDescent="0.3">
      <c r="AE26365" s="71"/>
    </row>
    <row r="26366" spans="31:31" ht="15.75" x14ac:dyDescent="0.3">
      <c r="AE26366" s="71"/>
    </row>
    <row r="26367" spans="31:31" ht="15.75" x14ac:dyDescent="0.3">
      <c r="AE26367" s="71"/>
    </row>
    <row r="26368" spans="31:31" ht="15.75" x14ac:dyDescent="0.3">
      <c r="AE26368" s="71"/>
    </row>
    <row r="26369" spans="31:31" ht="15.75" x14ac:dyDescent="0.3">
      <c r="AE26369" s="71"/>
    </row>
    <row r="26370" spans="31:31" ht="15.75" x14ac:dyDescent="0.3">
      <c r="AE26370" s="71"/>
    </row>
    <row r="26371" spans="31:31" ht="15.75" x14ac:dyDescent="0.3">
      <c r="AE26371" s="71"/>
    </row>
    <row r="26372" spans="31:31" ht="15.75" x14ac:dyDescent="0.3">
      <c r="AE26372" s="71"/>
    </row>
    <row r="26373" spans="31:31" ht="15.75" x14ac:dyDescent="0.3">
      <c r="AE26373" s="71"/>
    </row>
    <row r="26374" spans="31:31" ht="15.75" x14ac:dyDescent="0.3">
      <c r="AE26374" s="71"/>
    </row>
    <row r="26375" spans="31:31" ht="15.75" x14ac:dyDescent="0.3">
      <c r="AE26375" s="71"/>
    </row>
    <row r="26376" spans="31:31" ht="15.75" x14ac:dyDescent="0.3">
      <c r="AE26376" s="71"/>
    </row>
    <row r="26377" spans="31:31" ht="15.75" x14ac:dyDescent="0.3">
      <c r="AE26377" s="71"/>
    </row>
    <row r="26378" spans="31:31" ht="15.75" x14ac:dyDescent="0.3">
      <c r="AE26378" s="71"/>
    </row>
    <row r="26379" spans="31:31" ht="15.75" x14ac:dyDescent="0.3">
      <c r="AE26379" s="71"/>
    </row>
    <row r="26380" spans="31:31" ht="15.75" x14ac:dyDescent="0.3">
      <c r="AE26380" s="71"/>
    </row>
    <row r="26381" spans="31:31" ht="15.75" x14ac:dyDescent="0.3">
      <c r="AE26381" s="71"/>
    </row>
    <row r="26382" spans="31:31" ht="15.75" x14ac:dyDescent="0.3">
      <c r="AE26382" s="71"/>
    </row>
    <row r="26383" spans="31:31" ht="15.75" x14ac:dyDescent="0.3">
      <c r="AE26383" s="71"/>
    </row>
    <row r="26384" spans="31:31" ht="15.75" x14ac:dyDescent="0.3">
      <c r="AE26384" s="71"/>
    </row>
    <row r="26385" spans="31:31" ht="15.75" x14ac:dyDescent="0.3">
      <c r="AE26385" s="71"/>
    </row>
    <row r="26386" spans="31:31" ht="15.75" x14ac:dyDescent="0.3">
      <c r="AE26386" s="71"/>
    </row>
    <row r="26387" spans="31:31" ht="15.75" x14ac:dyDescent="0.3">
      <c r="AE26387" s="71"/>
    </row>
    <row r="26388" spans="31:31" ht="15.75" x14ac:dyDescent="0.3">
      <c r="AE26388" s="71"/>
    </row>
    <row r="26389" spans="31:31" ht="15.75" x14ac:dyDescent="0.3">
      <c r="AE26389" s="71"/>
    </row>
    <row r="26390" spans="31:31" ht="15.75" x14ac:dyDescent="0.3">
      <c r="AE26390" s="71"/>
    </row>
    <row r="26391" spans="31:31" ht="15.75" x14ac:dyDescent="0.3">
      <c r="AE26391" s="71"/>
    </row>
    <row r="26392" spans="31:31" ht="15.75" x14ac:dyDescent="0.3">
      <c r="AE26392" s="71"/>
    </row>
    <row r="26393" spans="31:31" ht="15.75" x14ac:dyDescent="0.3">
      <c r="AE26393" s="71"/>
    </row>
    <row r="26394" spans="31:31" ht="15.75" x14ac:dyDescent="0.3">
      <c r="AE26394" s="71"/>
    </row>
    <row r="26395" spans="31:31" ht="15.75" x14ac:dyDescent="0.3">
      <c r="AE26395" s="71"/>
    </row>
    <row r="26396" spans="31:31" ht="15.75" x14ac:dyDescent="0.3">
      <c r="AE26396" s="71"/>
    </row>
    <row r="26397" spans="31:31" ht="15.75" x14ac:dyDescent="0.3">
      <c r="AE26397" s="71"/>
    </row>
    <row r="26398" spans="31:31" ht="15.75" x14ac:dyDescent="0.3">
      <c r="AE26398" s="71"/>
    </row>
    <row r="26399" spans="31:31" ht="15.75" x14ac:dyDescent="0.3">
      <c r="AE26399" s="71"/>
    </row>
    <row r="26400" spans="31:31" ht="15.75" x14ac:dyDescent="0.3">
      <c r="AE26400" s="71"/>
    </row>
    <row r="26401" spans="31:31" ht="15.75" x14ac:dyDescent="0.3">
      <c r="AE26401" s="71"/>
    </row>
    <row r="26402" spans="31:31" ht="15.75" x14ac:dyDescent="0.3">
      <c r="AE26402" s="71"/>
    </row>
    <row r="26403" spans="31:31" ht="15.75" x14ac:dyDescent="0.3">
      <c r="AE26403" s="71"/>
    </row>
    <row r="26404" spans="31:31" ht="15.75" x14ac:dyDescent="0.3">
      <c r="AE26404" s="71"/>
    </row>
    <row r="26405" spans="31:31" ht="15.75" x14ac:dyDescent="0.3">
      <c r="AE26405" s="71"/>
    </row>
    <row r="26406" spans="31:31" ht="15.75" x14ac:dyDescent="0.3">
      <c r="AE26406" s="71"/>
    </row>
    <row r="26407" spans="31:31" ht="15.75" x14ac:dyDescent="0.3">
      <c r="AE26407" s="71"/>
    </row>
    <row r="26408" spans="31:31" ht="15.75" x14ac:dyDescent="0.3">
      <c r="AE26408" s="71"/>
    </row>
    <row r="26409" spans="31:31" ht="15.75" x14ac:dyDescent="0.3">
      <c r="AE26409" s="71"/>
    </row>
    <row r="26410" spans="31:31" ht="15.75" x14ac:dyDescent="0.3">
      <c r="AE26410" s="71"/>
    </row>
    <row r="26411" spans="31:31" ht="15.75" x14ac:dyDescent="0.3">
      <c r="AE26411" s="71"/>
    </row>
    <row r="26412" spans="31:31" ht="15.75" x14ac:dyDescent="0.3">
      <c r="AE26412" s="71"/>
    </row>
    <row r="26413" spans="31:31" ht="15.75" x14ac:dyDescent="0.3">
      <c r="AE26413" s="71"/>
    </row>
    <row r="26414" spans="31:31" ht="15.75" x14ac:dyDescent="0.3">
      <c r="AE26414" s="71"/>
    </row>
    <row r="26415" spans="31:31" ht="15.75" x14ac:dyDescent="0.3">
      <c r="AE26415" s="71"/>
    </row>
    <row r="26416" spans="31:31" ht="15.75" x14ac:dyDescent="0.3">
      <c r="AE26416" s="71"/>
    </row>
    <row r="26417" spans="31:31" ht="15.75" x14ac:dyDescent="0.3">
      <c r="AE26417" s="71"/>
    </row>
    <row r="26418" spans="31:31" ht="15.75" x14ac:dyDescent="0.3">
      <c r="AE26418" s="71"/>
    </row>
    <row r="26419" spans="31:31" ht="15.75" x14ac:dyDescent="0.3">
      <c r="AE26419" s="71"/>
    </row>
    <row r="26420" spans="31:31" ht="15.75" x14ac:dyDescent="0.3">
      <c r="AE26420" s="71"/>
    </row>
    <row r="26421" spans="31:31" ht="15.75" x14ac:dyDescent="0.3">
      <c r="AE26421" s="71"/>
    </row>
    <row r="26422" spans="31:31" ht="15.75" x14ac:dyDescent="0.3">
      <c r="AE26422" s="71"/>
    </row>
    <row r="26423" spans="31:31" ht="15.75" x14ac:dyDescent="0.3">
      <c r="AE26423" s="71"/>
    </row>
    <row r="26424" spans="31:31" ht="15.75" x14ac:dyDescent="0.3">
      <c r="AE26424" s="71"/>
    </row>
    <row r="26425" spans="31:31" ht="15.75" x14ac:dyDescent="0.3">
      <c r="AE26425" s="71"/>
    </row>
    <row r="26426" spans="31:31" ht="15.75" x14ac:dyDescent="0.3">
      <c r="AE26426" s="71"/>
    </row>
    <row r="26427" spans="31:31" ht="15.75" x14ac:dyDescent="0.3">
      <c r="AE26427" s="71"/>
    </row>
    <row r="26428" spans="31:31" ht="15.75" x14ac:dyDescent="0.3">
      <c r="AE26428" s="71"/>
    </row>
    <row r="26429" spans="31:31" ht="15.75" x14ac:dyDescent="0.3">
      <c r="AE26429" s="71"/>
    </row>
    <row r="26430" spans="31:31" ht="15.75" x14ac:dyDescent="0.3">
      <c r="AE26430" s="71"/>
    </row>
    <row r="26431" spans="31:31" ht="15.75" x14ac:dyDescent="0.3">
      <c r="AE26431" s="71"/>
    </row>
    <row r="26432" spans="31:31" ht="15.75" x14ac:dyDescent="0.3">
      <c r="AE26432" s="71"/>
    </row>
    <row r="26433" spans="31:31" ht="15.75" x14ac:dyDescent="0.3">
      <c r="AE26433" s="71"/>
    </row>
    <row r="26434" spans="31:31" ht="15.75" x14ac:dyDescent="0.3">
      <c r="AE26434" s="71"/>
    </row>
    <row r="26435" spans="31:31" ht="15.75" x14ac:dyDescent="0.3">
      <c r="AE26435" s="71"/>
    </row>
    <row r="26436" spans="31:31" ht="15.75" x14ac:dyDescent="0.3">
      <c r="AE26436" s="71"/>
    </row>
    <row r="26437" spans="31:31" ht="15.75" x14ac:dyDescent="0.3">
      <c r="AE26437" s="71"/>
    </row>
    <row r="26438" spans="31:31" ht="15.75" x14ac:dyDescent="0.3">
      <c r="AE26438" s="71"/>
    </row>
    <row r="26439" spans="31:31" ht="15.75" x14ac:dyDescent="0.3">
      <c r="AE26439" s="71"/>
    </row>
    <row r="26440" spans="31:31" ht="15.75" x14ac:dyDescent="0.3">
      <c r="AE26440" s="71"/>
    </row>
    <row r="26441" spans="31:31" ht="15.75" x14ac:dyDescent="0.3">
      <c r="AE26441" s="71"/>
    </row>
    <row r="26442" spans="31:31" ht="15.75" x14ac:dyDescent="0.3">
      <c r="AE26442" s="71"/>
    </row>
    <row r="26443" spans="31:31" ht="15.75" x14ac:dyDescent="0.3">
      <c r="AE26443" s="71"/>
    </row>
    <row r="26444" spans="31:31" ht="15.75" x14ac:dyDescent="0.3">
      <c r="AE26444" s="71"/>
    </row>
    <row r="26445" spans="31:31" ht="15.75" x14ac:dyDescent="0.3">
      <c r="AE26445" s="71"/>
    </row>
    <row r="26446" spans="31:31" ht="15.75" x14ac:dyDescent="0.3">
      <c r="AE26446" s="71"/>
    </row>
    <row r="26447" spans="31:31" ht="15.75" x14ac:dyDescent="0.3">
      <c r="AE26447" s="71"/>
    </row>
    <row r="26448" spans="31:31" ht="15.75" x14ac:dyDescent="0.3">
      <c r="AE26448" s="71"/>
    </row>
    <row r="26449" spans="31:31" ht="15.75" x14ac:dyDescent="0.3">
      <c r="AE26449" s="71"/>
    </row>
    <row r="26450" spans="31:31" ht="15.75" x14ac:dyDescent="0.3">
      <c r="AE26450" s="71"/>
    </row>
    <row r="26451" spans="31:31" ht="15.75" x14ac:dyDescent="0.3">
      <c r="AE26451" s="71"/>
    </row>
    <row r="26452" spans="31:31" ht="15.75" x14ac:dyDescent="0.3">
      <c r="AE26452" s="71"/>
    </row>
    <row r="26453" spans="31:31" ht="15.75" x14ac:dyDescent="0.3">
      <c r="AE26453" s="71"/>
    </row>
    <row r="26454" spans="31:31" ht="15.75" x14ac:dyDescent="0.3">
      <c r="AE26454" s="71"/>
    </row>
    <row r="26455" spans="31:31" ht="15.75" x14ac:dyDescent="0.3">
      <c r="AE26455" s="71"/>
    </row>
    <row r="26456" spans="31:31" ht="15.75" x14ac:dyDescent="0.3">
      <c r="AE26456" s="71"/>
    </row>
    <row r="26457" spans="31:31" ht="15.75" x14ac:dyDescent="0.3">
      <c r="AE26457" s="71"/>
    </row>
    <row r="26458" spans="31:31" ht="15.75" x14ac:dyDescent="0.3">
      <c r="AE26458" s="71"/>
    </row>
    <row r="26459" spans="31:31" ht="15.75" x14ac:dyDescent="0.3">
      <c r="AE26459" s="71"/>
    </row>
    <row r="26460" spans="31:31" ht="15.75" x14ac:dyDescent="0.3">
      <c r="AE26460" s="71"/>
    </row>
    <row r="26461" spans="31:31" ht="15.75" x14ac:dyDescent="0.3">
      <c r="AE26461" s="71"/>
    </row>
    <row r="26462" spans="31:31" ht="15.75" x14ac:dyDescent="0.3">
      <c r="AE26462" s="71"/>
    </row>
    <row r="26463" spans="31:31" ht="15.75" x14ac:dyDescent="0.3">
      <c r="AE26463" s="71"/>
    </row>
    <row r="26464" spans="31:31" ht="15.75" x14ac:dyDescent="0.3">
      <c r="AE26464" s="71"/>
    </row>
    <row r="26465" spans="31:31" ht="15.75" x14ac:dyDescent="0.3">
      <c r="AE26465" s="71"/>
    </row>
    <row r="26466" spans="31:31" ht="15.75" x14ac:dyDescent="0.3">
      <c r="AE26466" s="71"/>
    </row>
    <row r="26467" spans="31:31" ht="15.75" x14ac:dyDescent="0.3">
      <c r="AE26467" s="71"/>
    </row>
    <row r="26468" spans="31:31" ht="15.75" x14ac:dyDescent="0.3">
      <c r="AE26468" s="71"/>
    </row>
    <row r="26469" spans="31:31" ht="15.75" x14ac:dyDescent="0.3">
      <c r="AE26469" s="71"/>
    </row>
    <row r="26470" spans="31:31" ht="15.75" x14ac:dyDescent="0.3">
      <c r="AE26470" s="71"/>
    </row>
    <row r="26471" spans="31:31" ht="15.75" x14ac:dyDescent="0.3">
      <c r="AE26471" s="71"/>
    </row>
    <row r="26472" spans="31:31" ht="15.75" x14ac:dyDescent="0.3">
      <c r="AE26472" s="71"/>
    </row>
    <row r="26473" spans="31:31" ht="15.75" x14ac:dyDescent="0.3">
      <c r="AE26473" s="71"/>
    </row>
    <row r="26474" spans="31:31" ht="15.75" x14ac:dyDescent="0.3">
      <c r="AE26474" s="71"/>
    </row>
    <row r="26475" spans="31:31" ht="15.75" x14ac:dyDescent="0.3">
      <c r="AE26475" s="71"/>
    </row>
    <row r="26476" spans="31:31" ht="15.75" x14ac:dyDescent="0.3">
      <c r="AE26476" s="71"/>
    </row>
    <row r="26477" spans="31:31" ht="15.75" x14ac:dyDescent="0.3">
      <c r="AE26477" s="71"/>
    </row>
    <row r="26478" spans="31:31" ht="15.75" x14ac:dyDescent="0.3">
      <c r="AE26478" s="71"/>
    </row>
    <row r="26479" spans="31:31" ht="15.75" x14ac:dyDescent="0.3">
      <c r="AE26479" s="71"/>
    </row>
    <row r="26480" spans="31:31" ht="15.75" x14ac:dyDescent="0.3">
      <c r="AE26480" s="71"/>
    </row>
    <row r="26481" spans="31:31" ht="15.75" x14ac:dyDescent="0.3">
      <c r="AE26481" s="71"/>
    </row>
    <row r="26482" spans="31:31" ht="15.75" x14ac:dyDescent="0.3">
      <c r="AE26482" s="71"/>
    </row>
    <row r="26483" spans="31:31" ht="15.75" x14ac:dyDescent="0.3">
      <c r="AE26483" s="71"/>
    </row>
    <row r="26484" spans="31:31" ht="15.75" x14ac:dyDescent="0.3">
      <c r="AE26484" s="71"/>
    </row>
    <row r="26485" spans="31:31" ht="15.75" x14ac:dyDescent="0.3">
      <c r="AE26485" s="71"/>
    </row>
    <row r="26486" spans="31:31" ht="15.75" x14ac:dyDescent="0.3">
      <c r="AE26486" s="71"/>
    </row>
    <row r="26487" spans="31:31" ht="15.75" x14ac:dyDescent="0.3">
      <c r="AE26487" s="71"/>
    </row>
    <row r="26488" spans="31:31" ht="15.75" x14ac:dyDescent="0.3">
      <c r="AE26488" s="71"/>
    </row>
    <row r="26489" spans="31:31" ht="15.75" x14ac:dyDescent="0.3">
      <c r="AE26489" s="71"/>
    </row>
    <row r="26490" spans="31:31" ht="15.75" x14ac:dyDescent="0.3">
      <c r="AE26490" s="71"/>
    </row>
    <row r="26491" spans="31:31" ht="15.75" x14ac:dyDescent="0.3">
      <c r="AE26491" s="71"/>
    </row>
    <row r="26492" spans="31:31" ht="15.75" x14ac:dyDescent="0.3">
      <c r="AE26492" s="71"/>
    </row>
    <row r="26493" spans="31:31" ht="15.75" x14ac:dyDescent="0.3">
      <c r="AE26493" s="71"/>
    </row>
    <row r="26494" spans="31:31" ht="15.75" x14ac:dyDescent="0.3">
      <c r="AE26494" s="71"/>
    </row>
    <row r="26495" spans="31:31" ht="15.75" x14ac:dyDescent="0.3">
      <c r="AE26495" s="71"/>
    </row>
    <row r="26496" spans="31:31" ht="15.75" x14ac:dyDescent="0.3">
      <c r="AE26496" s="71"/>
    </row>
    <row r="26497" spans="31:31" ht="15.75" x14ac:dyDescent="0.3">
      <c r="AE26497" s="71"/>
    </row>
    <row r="26498" spans="31:31" ht="15.75" x14ac:dyDescent="0.3">
      <c r="AE26498" s="71"/>
    </row>
    <row r="26499" spans="31:31" ht="15.75" x14ac:dyDescent="0.3">
      <c r="AE26499" s="71"/>
    </row>
    <row r="26500" spans="31:31" ht="15.75" x14ac:dyDescent="0.3">
      <c r="AE26500" s="71"/>
    </row>
    <row r="26501" spans="31:31" ht="15.75" x14ac:dyDescent="0.3">
      <c r="AE26501" s="71"/>
    </row>
    <row r="26502" spans="31:31" ht="15.75" x14ac:dyDescent="0.3">
      <c r="AE26502" s="71"/>
    </row>
    <row r="26503" spans="31:31" ht="15.75" x14ac:dyDescent="0.3">
      <c r="AE26503" s="71"/>
    </row>
    <row r="26504" spans="31:31" ht="15.75" x14ac:dyDescent="0.3">
      <c r="AE26504" s="71"/>
    </row>
    <row r="26505" spans="31:31" ht="15.75" x14ac:dyDescent="0.3">
      <c r="AE26505" s="71"/>
    </row>
    <row r="26506" spans="31:31" ht="15.75" x14ac:dyDescent="0.3">
      <c r="AE26506" s="71"/>
    </row>
    <row r="26507" spans="31:31" ht="15.75" x14ac:dyDescent="0.3">
      <c r="AE26507" s="71"/>
    </row>
    <row r="26508" spans="31:31" ht="15.75" x14ac:dyDescent="0.3">
      <c r="AE26508" s="71"/>
    </row>
    <row r="26509" spans="31:31" ht="15.75" x14ac:dyDescent="0.3">
      <c r="AE26509" s="71"/>
    </row>
    <row r="26510" spans="31:31" ht="15.75" x14ac:dyDescent="0.3">
      <c r="AE26510" s="71"/>
    </row>
    <row r="26511" spans="31:31" ht="15.75" x14ac:dyDescent="0.3">
      <c r="AE26511" s="71"/>
    </row>
    <row r="26512" spans="31:31" ht="15.75" x14ac:dyDescent="0.3">
      <c r="AE26512" s="71"/>
    </row>
    <row r="26513" spans="31:31" ht="15.75" x14ac:dyDescent="0.3">
      <c r="AE26513" s="71"/>
    </row>
    <row r="26514" spans="31:31" ht="15.75" x14ac:dyDescent="0.3">
      <c r="AE26514" s="71"/>
    </row>
    <row r="26515" spans="31:31" ht="15.75" x14ac:dyDescent="0.3">
      <c r="AE26515" s="71"/>
    </row>
    <row r="26516" spans="31:31" ht="15.75" x14ac:dyDescent="0.3">
      <c r="AE26516" s="71"/>
    </row>
    <row r="26517" spans="31:31" ht="15.75" x14ac:dyDescent="0.3">
      <c r="AE26517" s="71"/>
    </row>
    <row r="26518" spans="31:31" ht="15.75" x14ac:dyDescent="0.3">
      <c r="AE26518" s="71"/>
    </row>
    <row r="26519" spans="31:31" ht="15.75" x14ac:dyDescent="0.3">
      <c r="AE26519" s="71"/>
    </row>
    <row r="26520" spans="31:31" ht="15.75" x14ac:dyDescent="0.3">
      <c r="AE26520" s="71"/>
    </row>
    <row r="26521" spans="31:31" ht="15.75" x14ac:dyDescent="0.3">
      <c r="AE26521" s="71"/>
    </row>
    <row r="26522" spans="31:31" ht="15.75" x14ac:dyDescent="0.3">
      <c r="AE26522" s="71"/>
    </row>
    <row r="26523" spans="31:31" ht="15.75" x14ac:dyDescent="0.3">
      <c r="AE26523" s="71"/>
    </row>
    <row r="26524" spans="31:31" ht="15.75" x14ac:dyDescent="0.3">
      <c r="AE26524" s="71"/>
    </row>
    <row r="26525" spans="31:31" ht="15.75" x14ac:dyDescent="0.3">
      <c r="AE26525" s="71"/>
    </row>
    <row r="26526" spans="31:31" ht="15.75" x14ac:dyDescent="0.3">
      <c r="AE26526" s="71"/>
    </row>
    <row r="26527" spans="31:31" ht="15.75" x14ac:dyDescent="0.3">
      <c r="AE26527" s="71"/>
    </row>
    <row r="26528" spans="31:31" ht="15.75" x14ac:dyDescent="0.3">
      <c r="AE26528" s="71"/>
    </row>
    <row r="26529" spans="31:31" ht="15.75" x14ac:dyDescent="0.3">
      <c r="AE26529" s="71"/>
    </row>
    <row r="26530" spans="31:31" ht="15.75" x14ac:dyDescent="0.3">
      <c r="AE26530" s="71"/>
    </row>
    <row r="26531" spans="31:31" ht="15.75" x14ac:dyDescent="0.3">
      <c r="AE26531" s="71"/>
    </row>
    <row r="26532" spans="31:31" ht="15.75" x14ac:dyDescent="0.3">
      <c r="AE26532" s="71"/>
    </row>
    <row r="26533" spans="31:31" ht="15.75" x14ac:dyDescent="0.3">
      <c r="AE26533" s="71"/>
    </row>
    <row r="26534" spans="31:31" ht="15.75" x14ac:dyDescent="0.3">
      <c r="AE26534" s="71"/>
    </row>
    <row r="26535" spans="31:31" ht="15.75" x14ac:dyDescent="0.3">
      <c r="AE26535" s="71"/>
    </row>
    <row r="26536" spans="31:31" ht="15.75" x14ac:dyDescent="0.3">
      <c r="AE26536" s="71"/>
    </row>
    <row r="26537" spans="31:31" ht="15.75" x14ac:dyDescent="0.3">
      <c r="AE26537" s="71"/>
    </row>
    <row r="26538" spans="31:31" ht="15.75" x14ac:dyDescent="0.3">
      <c r="AE26538" s="71"/>
    </row>
    <row r="26539" spans="31:31" ht="15.75" x14ac:dyDescent="0.3">
      <c r="AE26539" s="71"/>
    </row>
    <row r="26540" spans="31:31" ht="15.75" x14ac:dyDescent="0.3">
      <c r="AE26540" s="71"/>
    </row>
    <row r="26541" spans="31:31" ht="15.75" x14ac:dyDescent="0.3">
      <c r="AE26541" s="71"/>
    </row>
    <row r="26542" spans="31:31" ht="15.75" x14ac:dyDescent="0.3">
      <c r="AE26542" s="71"/>
    </row>
    <row r="26543" spans="31:31" ht="15.75" x14ac:dyDescent="0.3">
      <c r="AE26543" s="71"/>
    </row>
    <row r="26544" spans="31:31" ht="15.75" x14ac:dyDescent="0.3">
      <c r="AE26544" s="71"/>
    </row>
    <row r="26545" spans="31:31" ht="15.75" x14ac:dyDescent="0.3">
      <c r="AE26545" s="71"/>
    </row>
    <row r="26546" spans="31:31" ht="15.75" x14ac:dyDescent="0.3">
      <c r="AE26546" s="71"/>
    </row>
    <row r="26547" spans="31:31" ht="15.75" x14ac:dyDescent="0.3">
      <c r="AE26547" s="71"/>
    </row>
    <row r="26548" spans="31:31" ht="15.75" x14ac:dyDescent="0.3">
      <c r="AE26548" s="71"/>
    </row>
    <row r="26549" spans="31:31" ht="15.75" x14ac:dyDescent="0.3">
      <c r="AE26549" s="71"/>
    </row>
    <row r="26550" spans="31:31" ht="15.75" x14ac:dyDescent="0.3">
      <c r="AE26550" s="71"/>
    </row>
    <row r="26551" spans="31:31" ht="15.75" x14ac:dyDescent="0.3">
      <c r="AE26551" s="71"/>
    </row>
    <row r="26552" spans="31:31" ht="15.75" x14ac:dyDescent="0.3">
      <c r="AE26552" s="71"/>
    </row>
    <row r="26553" spans="31:31" ht="15.75" x14ac:dyDescent="0.3">
      <c r="AE26553" s="71"/>
    </row>
    <row r="26554" spans="31:31" ht="15.75" x14ac:dyDescent="0.3">
      <c r="AE26554" s="71"/>
    </row>
    <row r="26555" spans="31:31" ht="15.75" x14ac:dyDescent="0.3">
      <c r="AE26555" s="71"/>
    </row>
    <row r="26556" spans="31:31" ht="15.75" x14ac:dyDescent="0.3">
      <c r="AE26556" s="71"/>
    </row>
    <row r="26557" spans="31:31" ht="15.75" x14ac:dyDescent="0.3">
      <c r="AE26557" s="71"/>
    </row>
    <row r="26558" spans="31:31" ht="15.75" x14ac:dyDescent="0.3">
      <c r="AE26558" s="71"/>
    </row>
    <row r="26559" spans="31:31" ht="15.75" x14ac:dyDescent="0.3">
      <c r="AE26559" s="71"/>
    </row>
    <row r="26560" spans="31:31" ht="15.75" x14ac:dyDescent="0.3">
      <c r="AE26560" s="71"/>
    </row>
    <row r="26561" spans="31:31" ht="15.75" x14ac:dyDescent="0.3">
      <c r="AE26561" s="71"/>
    </row>
    <row r="26562" spans="31:31" ht="15.75" x14ac:dyDescent="0.3">
      <c r="AE26562" s="71"/>
    </row>
    <row r="26563" spans="31:31" ht="15.75" x14ac:dyDescent="0.3">
      <c r="AE26563" s="71"/>
    </row>
    <row r="26564" spans="31:31" ht="15.75" x14ac:dyDescent="0.3">
      <c r="AE26564" s="71"/>
    </row>
    <row r="26565" spans="31:31" ht="15.75" x14ac:dyDescent="0.3">
      <c r="AE26565" s="71"/>
    </row>
    <row r="26566" spans="31:31" ht="15.75" x14ac:dyDescent="0.3">
      <c r="AE26566" s="71"/>
    </row>
    <row r="26567" spans="31:31" ht="15.75" x14ac:dyDescent="0.3">
      <c r="AE26567" s="71"/>
    </row>
    <row r="26568" spans="31:31" ht="15.75" x14ac:dyDescent="0.3">
      <c r="AE26568" s="71"/>
    </row>
    <row r="26569" spans="31:31" ht="15.75" x14ac:dyDescent="0.3">
      <c r="AE26569" s="71"/>
    </row>
    <row r="26570" spans="31:31" ht="15.75" x14ac:dyDescent="0.3">
      <c r="AE26570" s="71"/>
    </row>
    <row r="26571" spans="31:31" ht="15.75" x14ac:dyDescent="0.3">
      <c r="AE26571" s="71"/>
    </row>
    <row r="26572" spans="31:31" ht="15.75" x14ac:dyDescent="0.3">
      <c r="AE26572" s="71"/>
    </row>
    <row r="26573" spans="31:31" ht="15.75" x14ac:dyDescent="0.3">
      <c r="AE26573" s="71"/>
    </row>
    <row r="26574" spans="31:31" ht="15.75" x14ac:dyDescent="0.3">
      <c r="AE26574" s="71"/>
    </row>
    <row r="26575" spans="31:31" ht="15.75" x14ac:dyDescent="0.3">
      <c r="AE26575" s="71"/>
    </row>
    <row r="26576" spans="31:31" ht="15.75" x14ac:dyDescent="0.3">
      <c r="AE26576" s="71"/>
    </row>
    <row r="26577" spans="31:31" ht="15.75" x14ac:dyDescent="0.3">
      <c r="AE26577" s="71"/>
    </row>
    <row r="26578" spans="31:31" ht="15.75" x14ac:dyDescent="0.3">
      <c r="AE26578" s="71"/>
    </row>
    <row r="26579" spans="31:31" ht="15.75" x14ac:dyDescent="0.3">
      <c r="AE26579" s="71"/>
    </row>
    <row r="26580" spans="31:31" ht="15.75" x14ac:dyDescent="0.3">
      <c r="AE26580" s="71"/>
    </row>
    <row r="26581" spans="31:31" ht="15.75" x14ac:dyDescent="0.3">
      <c r="AE26581" s="71"/>
    </row>
    <row r="26582" spans="31:31" ht="15.75" x14ac:dyDescent="0.3">
      <c r="AE26582" s="71"/>
    </row>
    <row r="26583" spans="31:31" ht="15.75" x14ac:dyDescent="0.3">
      <c r="AE26583" s="71"/>
    </row>
    <row r="26584" spans="31:31" ht="15.75" x14ac:dyDescent="0.3">
      <c r="AE26584" s="71"/>
    </row>
    <row r="26585" spans="31:31" ht="15.75" x14ac:dyDescent="0.3">
      <c r="AE26585" s="71"/>
    </row>
    <row r="26586" spans="31:31" ht="15.75" x14ac:dyDescent="0.3">
      <c r="AE26586" s="71"/>
    </row>
    <row r="26587" spans="31:31" ht="15.75" x14ac:dyDescent="0.3">
      <c r="AE26587" s="71"/>
    </row>
    <row r="26588" spans="31:31" ht="15.75" x14ac:dyDescent="0.3">
      <c r="AE26588" s="71"/>
    </row>
    <row r="26589" spans="31:31" ht="15.75" x14ac:dyDescent="0.3">
      <c r="AE26589" s="71"/>
    </row>
    <row r="26590" spans="31:31" ht="15.75" x14ac:dyDescent="0.3">
      <c r="AE26590" s="71"/>
    </row>
    <row r="26591" spans="31:31" ht="15.75" x14ac:dyDescent="0.3">
      <c r="AE26591" s="71"/>
    </row>
    <row r="26592" spans="31:31" ht="15.75" x14ac:dyDescent="0.3">
      <c r="AE26592" s="71"/>
    </row>
    <row r="26593" spans="31:31" ht="15.75" x14ac:dyDescent="0.3">
      <c r="AE26593" s="71"/>
    </row>
    <row r="26594" spans="31:31" ht="15.75" x14ac:dyDescent="0.3">
      <c r="AE26594" s="71"/>
    </row>
    <row r="26595" spans="31:31" ht="15.75" x14ac:dyDescent="0.3">
      <c r="AE26595" s="71"/>
    </row>
    <row r="26596" spans="31:31" ht="15.75" x14ac:dyDescent="0.3">
      <c r="AE26596" s="71"/>
    </row>
    <row r="26597" spans="31:31" ht="15.75" x14ac:dyDescent="0.3">
      <c r="AE26597" s="71"/>
    </row>
    <row r="26598" spans="31:31" ht="15.75" x14ac:dyDescent="0.3">
      <c r="AE26598" s="71"/>
    </row>
    <row r="26599" spans="31:31" ht="15.75" x14ac:dyDescent="0.3">
      <c r="AE26599" s="71"/>
    </row>
    <row r="26600" spans="31:31" ht="15.75" x14ac:dyDescent="0.3">
      <c r="AE26600" s="71"/>
    </row>
    <row r="26601" spans="31:31" ht="15.75" x14ac:dyDescent="0.3">
      <c r="AE26601" s="71"/>
    </row>
    <row r="26602" spans="31:31" ht="15.75" x14ac:dyDescent="0.3">
      <c r="AE26602" s="71"/>
    </row>
    <row r="26603" spans="31:31" ht="15.75" x14ac:dyDescent="0.3">
      <c r="AE26603" s="71"/>
    </row>
    <row r="26604" spans="31:31" ht="15.75" x14ac:dyDescent="0.3">
      <c r="AE26604" s="71"/>
    </row>
    <row r="26605" spans="31:31" ht="15.75" x14ac:dyDescent="0.3">
      <c r="AE26605" s="71"/>
    </row>
    <row r="26606" spans="31:31" ht="15.75" x14ac:dyDescent="0.3">
      <c r="AE26606" s="71"/>
    </row>
    <row r="26607" spans="31:31" ht="15.75" x14ac:dyDescent="0.3">
      <c r="AE26607" s="71"/>
    </row>
    <row r="26608" spans="31:31" ht="15.75" x14ac:dyDescent="0.3">
      <c r="AE26608" s="71"/>
    </row>
    <row r="26609" spans="31:31" ht="15.75" x14ac:dyDescent="0.3">
      <c r="AE26609" s="71"/>
    </row>
    <row r="26610" spans="31:31" ht="15.75" x14ac:dyDescent="0.3">
      <c r="AE26610" s="71"/>
    </row>
    <row r="26611" spans="31:31" ht="15.75" x14ac:dyDescent="0.3">
      <c r="AE26611" s="71"/>
    </row>
    <row r="26612" spans="31:31" ht="15.75" x14ac:dyDescent="0.3">
      <c r="AE26612" s="71"/>
    </row>
    <row r="26613" spans="31:31" ht="15.75" x14ac:dyDescent="0.3">
      <c r="AE26613" s="71"/>
    </row>
    <row r="26614" spans="31:31" ht="15.75" x14ac:dyDescent="0.3">
      <c r="AE26614" s="71"/>
    </row>
    <row r="26615" spans="31:31" ht="15.75" x14ac:dyDescent="0.3">
      <c r="AE26615" s="71"/>
    </row>
    <row r="26616" spans="31:31" ht="15.75" x14ac:dyDescent="0.3">
      <c r="AE26616" s="71"/>
    </row>
    <row r="26617" spans="31:31" ht="15.75" x14ac:dyDescent="0.3">
      <c r="AE26617" s="71"/>
    </row>
    <row r="26618" spans="31:31" ht="15.75" x14ac:dyDescent="0.3">
      <c r="AE26618" s="71"/>
    </row>
    <row r="26619" spans="31:31" ht="15.75" x14ac:dyDescent="0.3">
      <c r="AE26619" s="71"/>
    </row>
    <row r="26620" spans="31:31" ht="15.75" x14ac:dyDescent="0.3">
      <c r="AE26620" s="71"/>
    </row>
    <row r="26621" spans="31:31" ht="15.75" x14ac:dyDescent="0.3">
      <c r="AE26621" s="71"/>
    </row>
    <row r="26622" spans="31:31" ht="15.75" x14ac:dyDescent="0.3">
      <c r="AE26622" s="71"/>
    </row>
    <row r="26623" spans="31:31" ht="15.75" x14ac:dyDescent="0.3">
      <c r="AE26623" s="71"/>
    </row>
    <row r="26624" spans="31:31" ht="15.75" x14ac:dyDescent="0.3">
      <c r="AE26624" s="71"/>
    </row>
    <row r="26625" spans="31:31" ht="15.75" x14ac:dyDescent="0.3">
      <c r="AE26625" s="71"/>
    </row>
    <row r="26626" spans="31:31" ht="15.75" x14ac:dyDescent="0.3">
      <c r="AE26626" s="71"/>
    </row>
    <row r="26627" spans="31:31" ht="15.75" x14ac:dyDescent="0.3">
      <c r="AE26627" s="71"/>
    </row>
    <row r="26628" spans="31:31" ht="15.75" x14ac:dyDescent="0.3">
      <c r="AE26628" s="71"/>
    </row>
    <row r="26629" spans="31:31" ht="15.75" x14ac:dyDescent="0.3">
      <c r="AE26629" s="71"/>
    </row>
    <row r="26630" spans="31:31" ht="15.75" x14ac:dyDescent="0.3">
      <c r="AE26630" s="71"/>
    </row>
    <row r="26631" spans="31:31" ht="15.75" x14ac:dyDescent="0.3">
      <c r="AE26631" s="71"/>
    </row>
    <row r="26632" spans="31:31" ht="15.75" x14ac:dyDescent="0.3">
      <c r="AE26632" s="71"/>
    </row>
    <row r="26633" spans="31:31" ht="15.75" x14ac:dyDescent="0.3">
      <c r="AE26633" s="71"/>
    </row>
    <row r="26634" spans="31:31" ht="15.75" x14ac:dyDescent="0.3">
      <c r="AE26634" s="71"/>
    </row>
    <row r="26635" spans="31:31" ht="15.75" x14ac:dyDescent="0.3">
      <c r="AE26635" s="71"/>
    </row>
    <row r="26636" spans="31:31" ht="15.75" x14ac:dyDescent="0.3">
      <c r="AE26636" s="71"/>
    </row>
    <row r="26637" spans="31:31" ht="15.75" x14ac:dyDescent="0.3">
      <c r="AE26637" s="71"/>
    </row>
    <row r="26638" spans="31:31" ht="15.75" x14ac:dyDescent="0.3">
      <c r="AE26638" s="71"/>
    </row>
    <row r="26639" spans="31:31" ht="15.75" x14ac:dyDescent="0.3">
      <c r="AE26639" s="71"/>
    </row>
    <row r="26640" spans="31:31" ht="15.75" x14ac:dyDescent="0.3">
      <c r="AE26640" s="71"/>
    </row>
    <row r="26641" spans="31:31" ht="15.75" x14ac:dyDescent="0.3">
      <c r="AE26641" s="71"/>
    </row>
    <row r="26642" spans="31:31" ht="15.75" x14ac:dyDescent="0.3">
      <c r="AE26642" s="71"/>
    </row>
    <row r="26643" spans="31:31" ht="15.75" x14ac:dyDescent="0.3">
      <c r="AE26643" s="71"/>
    </row>
    <row r="26644" spans="31:31" ht="15.75" x14ac:dyDescent="0.3">
      <c r="AE26644" s="71"/>
    </row>
    <row r="26645" spans="31:31" ht="15.75" x14ac:dyDescent="0.3">
      <c r="AE26645" s="71"/>
    </row>
    <row r="26646" spans="31:31" ht="15.75" x14ac:dyDescent="0.3">
      <c r="AE26646" s="71"/>
    </row>
    <row r="26647" spans="31:31" ht="15.75" x14ac:dyDescent="0.3">
      <c r="AE26647" s="71"/>
    </row>
    <row r="26648" spans="31:31" ht="15.75" x14ac:dyDescent="0.3">
      <c r="AE26648" s="71"/>
    </row>
    <row r="26649" spans="31:31" ht="15.75" x14ac:dyDescent="0.3">
      <c r="AE26649" s="71"/>
    </row>
    <row r="26650" spans="31:31" ht="15.75" x14ac:dyDescent="0.3">
      <c r="AE26650" s="71"/>
    </row>
    <row r="26651" spans="31:31" ht="15.75" x14ac:dyDescent="0.3">
      <c r="AE26651" s="71"/>
    </row>
    <row r="26652" spans="31:31" ht="15.75" x14ac:dyDescent="0.3">
      <c r="AE26652" s="71"/>
    </row>
    <row r="26653" spans="31:31" ht="15.75" x14ac:dyDescent="0.3">
      <c r="AE26653" s="71"/>
    </row>
    <row r="26654" spans="31:31" ht="15.75" x14ac:dyDescent="0.3">
      <c r="AE26654" s="71"/>
    </row>
    <row r="26655" spans="31:31" ht="15.75" x14ac:dyDescent="0.3">
      <c r="AE26655" s="71"/>
    </row>
    <row r="26656" spans="31:31" ht="15.75" x14ac:dyDescent="0.3">
      <c r="AE26656" s="71"/>
    </row>
    <row r="26657" spans="31:31" ht="15.75" x14ac:dyDescent="0.3">
      <c r="AE26657" s="71"/>
    </row>
    <row r="26658" spans="31:31" ht="15.75" x14ac:dyDescent="0.3">
      <c r="AE26658" s="71"/>
    </row>
    <row r="26659" spans="31:31" ht="15.75" x14ac:dyDescent="0.3">
      <c r="AE26659" s="71"/>
    </row>
    <row r="26660" spans="31:31" ht="15.75" x14ac:dyDescent="0.3">
      <c r="AE26660" s="71"/>
    </row>
    <row r="26661" spans="31:31" ht="15.75" x14ac:dyDescent="0.3">
      <c r="AE26661" s="71"/>
    </row>
    <row r="26662" spans="31:31" ht="15.75" x14ac:dyDescent="0.3">
      <c r="AE26662" s="71"/>
    </row>
    <row r="26663" spans="31:31" ht="15.75" x14ac:dyDescent="0.3">
      <c r="AE26663" s="71"/>
    </row>
    <row r="26664" spans="31:31" ht="15.75" x14ac:dyDescent="0.3">
      <c r="AE26664" s="71"/>
    </row>
    <row r="26665" spans="31:31" ht="15.75" x14ac:dyDescent="0.3">
      <c r="AE26665" s="71"/>
    </row>
    <row r="26666" spans="31:31" ht="15.75" x14ac:dyDescent="0.3">
      <c r="AE26666" s="71"/>
    </row>
    <row r="26667" spans="31:31" ht="15.75" x14ac:dyDescent="0.3">
      <c r="AE26667" s="71"/>
    </row>
    <row r="26668" spans="31:31" ht="15.75" x14ac:dyDescent="0.3">
      <c r="AE26668" s="71"/>
    </row>
    <row r="26669" spans="31:31" ht="15.75" x14ac:dyDescent="0.3">
      <c r="AE26669" s="71"/>
    </row>
    <row r="26670" spans="31:31" ht="15.75" x14ac:dyDescent="0.3">
      <c r="AE26670" s="71"/>
    </row>
    <row r="26671" spans="31:31" ht="15.75" x14ac:dyDescent="0.3">
      <c r="AE26671" s="71"/>
    </row>
    <row r="26672" spans="31:31" ht="15.75" x14ac:dyDescent="0.3">
      <c r="AE26672" s="71"/>
    </row>
    <row r="26673" spans="31:31" ht="15.75" x14ac:dyDescent="0.3">
      <c r="AE26673" s="71"/>
    </row>
    <row r="26674" spans="31:31" ht="15.75" x14ac:dyDescent="0.3">
      <c r="AE26674" s="71"/>
    </row>
    <row r="26675" spans="31:31" ht="15.75" x14ac:dyDescent="0.3">
      <c r="AE26675" s="71"/>
    </row>
    <row r="26676" spans="31:31" ht="15.75" x14ac:dyDescent="0.3">
      <c r="AE26676" s="71"/>
    </row>
    <row r="26677" spans="31:31" ht="15.75" x14ac:dyDescent="0.3">
      <c r="AE26677" s="71"/>
    </row>
    <row r="26678" spans="31:31" ht="15.75" x14ac:dyDescent="0.3">
      <c r="AE26678" s="71"/>
    </row>
    <row r="26679" spans="31:31" ht="15.75" x14ac:dyDescent="0.3">
      <c r="AE26679" s="71"/>
    </row>
    <row r="26680" spans="31:31" ht="15.75" x14ac:dyDescent="0.3">
      <c r="AE26680" s="71"/>
    </row>
    <row r="26681" spans="31:31" ht="15.75" x14ac:dyDescent="0.3">
      <c r="AE26681" s="71"/>
    </row>
    <row r="26682" spans="31:31" ht="15.75" x14ac:dyDescent="0.3">
      <c r="AE26682" s="71"/>
    </row>
    <row r="26683" spans="31:31" ht="15.75" x14ac:dyDescent="0.3">
      <c r="AE26683" s="71"/>
    </row>
    <row r="26684" spans="31:31" ht="15.75" x14ac:dyDescent="0.3">
      <c r="AE26684" s="71"/>
    </row>
    <row r="26685" spans="31:31" ht="15.75" x14ac:dyDescent="0.3">
      <c r="AE26685" s="71"/>
    </row>
    <row r="26686" spans="31:31" ht="15.75" x14ac:dyDescent="0.3">
      <c r="AE26686" s="71"/>
    </row>
    <row r="26687" spans="31:31" ht="15.75" x14ac:dyDescent="0.3">
      <c r="AE26687" s="71"/>
    </row>
    <row r="26688" spans="31:31" ht="15.75" x14ac:dyDescent="0.3">
      <c r="AE26688" s="71"/>
    </row>
    <row r="26689" spans="31:31" ht="15.75" x14ac:dyDescent="0.3">
      <c r="AE26689" s="71"/>
    </row>
    <row r="26690" spans="31:31" ht="15.75" x14ac:dyDescent="0.3">
      <c r="AE26690" s="71"/>
    </row>
    <row r="26691" spans="31:31" ht="15.75" x14ac:dyDescent="0.3">
      <c r="AE26691" s="71"/>
    </row>
    <row r="26692" spans="31:31" ht="15.75" x14ac:dyDescent="0.3">
      <c r="AE26692" s="71"/>
    </row>
    <row r="26693" spans="31:31" ht="15.75" x14ac:dyDescent="0.3">
      <c r="AE26693" s="71"/>
    </row>
    <row r="26694" spans="31:31" ht="15.75" x14ac:dyDescent="0.3">
      <c r="AE26694" s="71"/>
    </row>
    <row r="26695" spans="31:31" ht="15.75" x14ac:dyDescent="0.3">
      <c r="AE26695" s="71"/>
    </row>
    <row r="26696" spans="31:31" ht="15.75" x14ac:dyDescent="0.3">
      <c r="AE26696" s="71"/>
    </row>
    <row r="26697" spans="31:31" ht="15.75" x14ac:dyDescent="0.3">
      <c r="AE26697" s="71"/>
    </row>
    <row r="26698" spans="31:31" ht="15.75" x14ac:dyDescent="0.3">
      <c r="AE26698" s="71"/>
    </row>
    <row r="26699" spans="31:31" ht="15.75" x14ac:dyDescent="0.3">
      <c r="AE26699" s="71"/>
    </row>
    <row r="26700" spans="31:31" ht="15.75" x14ac:dyDescent="0.3">
      <c r="AE26700" s="71"/>
    </row>
    <row r="26701" spans="31:31" ht="15.75" x14ac:dyDescent="0.3">
      <c r="AE26701" s="71"/>
    </row>
    <row r="26702" spans="31:31" ht="15.75" x14ac:dyDescent="0.3">
      <c r="AE26702" s="71"/>
    </row>
    <row r="26703" spans="31:31" ht="15.75" x14ac:dyDescent="0.3">
      <c r="AE26703" s="71"/>
    </row>
    <row r="26704" spans="31:31" ht="15.75" x14ac:dyDescent="0.3">
      <c r="AE26704" s="71"/>
    </row>
    <row r="26705" spans="31:31" ht="15.75" x14ac:dyDescent="0.3">
      <c r="AE26705" s="71"/>
    </row>
    <row r="26706" spans="31:31" ht="15.75" x14ac:dyDescent="0.3">
      <c r="AE26706" s="71"/>
    </row>
    <row r="26707" spans="31:31" ht="15.75" x14ac:dyDescent="0.3">
      <c r="AE26707" s="71"/>
    </row>
    <row r="26708" spans="31:31" ht="15.75" x14ac:dyDescent="0.3">
      <c r="AE26708" s="71"/>
    </row>
    <row r="26709" spans="31:31" ht="15.75" x14ac:dyDescent="0.3">
      <c r="AE26709" s="71"/>
    </row>
    <row r="26710" spans="31:31" ht="15.75" x14ac:dyDescent="0.3">
      <c r="AE26710" s="71"/>
    </row>
    <row r="26711" spans="31:31" ht="15.75" x14ac:dyDescent="0.3">
      <c r="AE26711" s="71"/>
    </row>
    <row r="26712" spans="31:31" ht="15.75" x14ac:dyDescent="0.3">
      <c r="AE26712" s="71"/>
    </row>
    <row r="26713" spans="31:31" ht="15.75" x14ac:dyDescent="0.3">
      <c r="AE26713" s="71"/>
    </row>
    <row r="26714" spans="31:31" ht="15.75" x14ac:dyDescent="0.3">
      <c r="AE26714" s="71"/>
    </row>
    <row r="26715" spans="31:31" ht="15.75" x14ac:dyDescent="0.3">
      <c r="AE26715" s="71"/>
    </row>
    <row r="26716" spans="31:31" ht="15.75" x14ac:dyDescent="0.3">
      <c r="AE26716" s="71"/>
    </row>
    <row r="26717" spans="31:31" ht="15.75" x14ac:dyDescent="0.3">
      <c r="AE26717" s="71"/>
    </row>
    <row r="26718" spans="31:31" ht="15.75" x14ac:dyDescent="0.3">
      <c r="AE26718" s="71"/>
    </row>
    <row r="26719" spans="31:31" ht="15.75" x14ac:dyDescent="0.3">
      <c r="AE26719" s="71"/>
    </row>
    <row r="26720" spans="31:31" ht="15.75" x14ac:dyDescent="0.3">
      <c r="AE26720" s="71"/>
    </row>
    <row r="26721" spans="31:31" ht="15.75" x14ac:dyDescent="0.3">
      <c r="AE26721" s="71"/>
    </row>
    <row r="26722" spans="31:31" ht="15.75" x14ac:dyDescent="0.3">
      <c r="AE26722" s="71"/>
    </row>
    <row r="26723" spans="31:31" ht="15.75" x14ac:dyDescent="0.3">
      <c r="AE26723" s="71"/>
    </row>
    <row r="26724" spans="31:31" ht="15.75" x14ac:dyDescent="0.3">
      <c r="AE26724" s="71"/>
    </row>
    <row r="26725" spans="31:31" ht="15.75" x14ac:dyDescent="0.3">
      <c r="AE26725" s="71"/>
    </row>
    <row r="26726" spans="31:31" ht="15.75" x14ac:dyDescent="0.3">
      <c r="AE26726" s="71"/>
    </row>
    <row r="26727" spans="31:31" ht="15.75" x14ac:dyDescent="0.3">
      <c r="AE26727" s="71"/>
    </row>
    <row r="26728" spans="31:31" ht="15.75" x14ac:dyDescent="0.3">
      <c r="AE26728" s="71"/>
    </row>
    <row r="26729" spans="31:31" ht="15.75" x14ac:dyDescent="0.3">
      <c r="AE26729" s="71"/>
    </row>
    <row r="26730" spans="31:31" ht="15.75" x14ac:dyDescent="0.3">
      <c r="AE26730" s="71"/>
    </row>
    <row r="26731" spans="31:31" ht="15.75" x14ac:dyDescent="0.3">
      <c r="AE26731" s="71"/>
    </row>
    <row r="26732" spans="31:31" ht="15.75" x14ac:dyDescent="0.3">
      <c r="AE26732" s="71"/>
    </row>
    <row r="26733" spans="31:31" ht="15.75" x14ac:dyDescent="0.3">
      <c r="AE26733" s="71"/>
    </row>
    <row r="26734" spans="31:31" ht="15.75" x14ac:dyDescent="0.3">
      <c r="AE26734" s="71"/>
    </row>
    <row r="26735" spans="31:31" ht="15.75" x14ac:dyDescent="0.3">
      <c r="AE26735" s="71"/>
    </row>
    <row r="26736" spans="31:31" ht="15.75" x14ac:dyDescent="0.3">
      <c r="AE26736" s="71"/>
    </row>
    <row r="26737" spans="31:31" ht="15.75" x14ac:dyDescent="0.3">
      <c r="AE26737" s="71"/>
    </row>
    <row r="26738" spans="31:31" ht="15.75" x14ac:dyDescent="0.3">
      <c r="AE26738" s="71"/>
    </row>
    <row r="26739" spans="31:31" ht="15.75" x14ac:dyDescent="0.3">
      <c r="AE26739" s="71"/>
    </row>
    <row r="26740" spans="31:31" ht="15.75" x14ac:dyDescent="0.3">
      <c r="AE26740" s="71"/>
    </row>
    <row r="26741" spans="31:31" ht="15.75" x14ac:dyDescent="0.3">
      <c r="AE26741" s="71"/>
    </row>
    <row r="26742" spans="31:31" ht="15.75" x14ac:dyDescent="0.3">
      <c r="AE26742" s="71"/>
    </row>
    <row r="26743" spans="31:31" ht="15.75" x14ac:dyDescent="0.3">
      <c r="AE26743" s="71"/>
    </row>
    <row r="26744" spans="31:31" ht="15.75" x14ac:dyDescent="0.3">
      <c r="AE26744" s="71"/>
    </row>
    <row r="26745" spans="31:31" ht="15.75" x14ac:dyDescent="0.3">
      <c r="AE26745" s="71"/>
    </row>
    <row r="26746" spans="31:31" ht="15.75" x14ac:dyDescent="0.3">
      <c r="AE26746" s="71"/>
    </row>
    <row r="26747" spans="31:31" ht="15.75" x14ac:dyDescent="0.3">
      <c r="AE26747" s="71"/>
    </row>
    <row r="26748" spans="31:31" ht="15.75" x14ac:dyDescent="0.3">
      <c r="AE26748" s="71"/>
    </row>
    <row r="26749" spans="31:31" ht="15.75" x14ac:dyDescent="0.3">
      <c r="AE26749" s="71"/>
    </row>
    <row r="26750" spans="31:31" ht="15.75" x14ac:dyDescent="0.3">
      <c r="AE26750" s="71"/>
    </row>
    <row r="26751" spans="31:31" ht="15.75" x14ac:dyDescent="0.3">
      <c r="AE26751" s="71"/>
    </row>
    <row r="26752" spans="31:31" ht="15.75" x14ac:dyDescent="0.3">
      <c r="AE26752" s="71"/>
    </row>
    <row r="26753" spans="31:31" ht="15.75" x14ac:dyDescent="0.3">
      <c r="AE26753" s="71"/>
    </row>
    <row r="26754" spans="31:31" ht="15.75" x14ac:dyDescent="0.3">
      <c r="AE26754" s="71"/>
    </row>
    <row r="26755" spans="31:31" ht="15.75" x14ac:dyDescent="0.3">
      <c r="AE26755" s="71"/>
    </row>
    <row r="26756" spans="31:31" ht="15.75" x14ac:dyDescent="0.3">
      <c r="AE26756" s="71"/>
    </row>
    <row r="26757" spans="31:31" ht="15.75" x14ac:dyDescent="0.3">
      <c r="AE26757" s="71"/>
    </row>
    <row r="26758" spans="31:31" ht="15.75" x14ac:dyDescent="0.3">
      <c r="AE26758" s="71"/>
    </row>
    <row r="26759" spans="31:31" ht="15.75" x14ac:dyDescent="0.3">
      <c r="AE26759" s="71"/>
    </row>
    <row r="26760" spans="31:31" ht="15.75" x14ac:dyDescent="0.3">
      <c r="AE26760" s="71"/>
    </row>
    <row r="26761" spans="31:31" ht="15.75" x14ac:dyDescent="0.3">
      <c r="AE26761" s="71"/>
    </row>
    <row r="26762" spans="31:31" ht="15.75" x14ac:dyDescent="0.3">
      <c r="AE26762" s="71"/>
    </row>
    <row r="26763" spans="31:31" ht="15.75" x14ac:dyDescent="0.3">
      <c r="AE26763" s="71"/>
    </row>
    <row r="26764" spans="31:31" ht="15.75" x14ac:dyDescent="0.3">
      <c r="AE26764" s="71"/>
    </row>
    <row r="26765" spans="31:31" ht="15.75" x14ac:dyDescent="0.3">
      <c r="AE26765" s="71"/>
    </row>
    <row r="26766" spans="31:31" ht="15.75" x14ac:dyDescent="0.3">
      <c r="AE26766" s="71"/>
    </row>
    <row r="26767" spans="31:31" ht="15.75" x14ac:dyDescent="0.3">
      <c r="AE26767" s="71"/>
    </row>
    <row r="26768" spans="31:31" ht="15.75" x14ac:dyDescent="0.3">
      <c r="AE26768" s="71"/>
    </row>
    <row r="26769" spans="31:31" ht="15.75" x14ac:dyDescent="0.3">
      <c r="AE26769" s="71"/>
    </row>
    <row r="26770" spans="31:31" ht="15.75" x14ac:dyDescent="0.3">
      <c r="AE26770" s="71"/>
    </row>
    <row r="26771" spans="31:31" ht="15.75" x14ac:dyDescent="0.3">
      <c r="AE26771" s="71"/>
    </row>
    <row r="26772" spans="31:31" ht="15.75" x14ac:dyDescent="0.3">
      <c r="AE26772" s="71"/>
    </row>
    <row r="26773" spans="31:31" ht="15.75" x14ac:dyDescent="0.3">
      <c r="AE26773" s="71"/>
    </row>
    <row r="26774" spans="31:31" ht="15.75" x14ac:dyDescent="0.3">
      <c r="AE26774" s="71"/>
    </row>
    <row r="26775" spans="31:31" ht="15.75" x14ac:dyDescent="0.3">
      <c r="AE26775" s="71"/>
    </row>
    <row r="26776" spans="31:31" ht="15.75" x14ac:dyDescent="0.3">
      <c r="AE26776" s="71"/>
    </row>
    <row r="26777" spans="31:31" ht="15.75" x14ac:dyDescent="0.3">
      <c r="AE26777" s="71"/>
    </row>
    <row r="26778" spans="31:31" ht="15.75" x14ac:dyDescent="0.3">
      <c r="AE26778" s="71"/>
    </row>
    <row r="26779" spans="31:31" ht="15.75" x14ac:dyDescent="0.3">
      <c r="AE26779" s="71"/>
    </row>
    <row r="26780" spans="31:31" ht="15.75" x14ac:dyDescent="0.3">
      <c r="AE26780" s="71"/>
    </row>
    <row r="26781" spans="31:31" ht="15.75" x14ac:dyDescent="0.3">
      <c r="AE26781" s="71"/>
    </row>
    <row r="26782" spans="31:31" ht="15.75" x14ac:dyDescent="0.3">
      <c r="AE26782" s="71"/>
    </row>
    <row r="26783" spans="31:31" ht="15.75" x14ac:dyDescent="0.3">
      <c r="AE26783" s="71"/>
    </row>
    <row r="26784" spans="31:31" ht="15.75" x14ac:dyDescent="0.3">
      <c r="AE26784" s="71"/>
    </row>
    <row r="26785" spans="31:31" ht="15.75" x14ac:dyDescent="0.3">
      <c r="AE26785" s="71"/>
    </row>
    <row r="26786" spans="31:31" ht="15.75" x14ac:dyDescent="0.3">
      <c r="AE26786" s="71"/>
    </row>
    <row r="26787" spans="31:31" ht="15.75" x14ac:dyDescent="0.3">
      <c r="AE26787" s="71"/>
    </row>
    <row r="26788" spans="31:31" ht="15.75" x14ac:dyDescent="0.3">
      <c r="AE26788" s="71"/>
    </row>
    <row r="26789" spans="31:31" ht="15.75" x14ac:dyDescent="0.3">
      <c r="AE26789" s="71"/>
    </row>
    <row r="26790" spans="31:31" ht="15.75" x14ac:dyDescent="0.3">
      <c r="AE26790" s="71"/>
    </row>
    <row r="26791" spans="31:31" ht="15.75" x14ac:dyDescent="0.3">
      <c r="AE26791" s="71"/>
    </row>
    <row r="26792" spans="31:31" ht="15.75" x14ac:dyDescent="0.3">
      <c r="AE26792" s="71"/>
    </row>
    <row r="26793" spans="31:31" ht="15.75" x14ac:dyDescent="0.3">
      <c r="AE26793" s="71"/>
    </row>
    <row r="26794" spans="31:31" ht="15.75" x14ac:dyDescent="0.3">
      <c r="AE26794" s="71"/>
    </row>
    <row r="26795" spans="31:31" ht="15.75" x14ac:dyDescent="0.3">
      <c r="AE26795" s="71"/>
    </row>
    <row r="26796" spans="31:31" ht="15.75" x14ac:dyDescent="0.3">
      <c r="AE26796" s="71"/>
    </row>
    <row r="26797" spans="31:31" ht="15.75" x14ac:dyDescent="0.3">
      <c r="AE26797" s="71"/>
    </row>
    <row r="26798" spans="31:31" ht="15.75" x14ac:dyDescent="0.3">
      <c r="AE26798" s="71"/>
    </row>
    <row r="26799" spans="31:31" ht="15.75" x14ac:dyDescent="0.3">
      <c r="AE26799" s="71"/>
    </row>
    <row r="26800" spans="31:31" ht="15.75" x14ac:dyDescent="0.3">
      <c r="AE26800" s="71"/>
    </row>
    <row r="26801" spans="31:31" ht="15.75" x14ac:dyDescent="0.3">
      <c r="AE26801" s="71"/>
    </row>
    <row r="26802" spans="31:31" ht="15.75" x14ac:dyDescent="0.3">
      <c r="AE26802" s="71"/>
    </row>
    <row r="26803" spans="31:31" ht="15.75" x14ac:dyDescent="0.3">
      <c r="AE26803" s="71"/>
    </row>
    <row r="26804" spans="31:31" ht="15.75" x14ac:dyDescent="0.3">
      <c r="AE26804" s="71"/>
    </row>
    <row r="26805" spans="31:31" ht="15.75" x14ac:dyDescent="0.3">
      <c r="AE26805" s="71"/>
    </row>
    <row r="26806" spans="31:31" ht="15.75" x14ac:dyDescent="0.3">
      <c r="AE26806" s="71"/>
    </row>
    <row r="26807" spans="31:31" ht="15.75" x14ac:dyDescent="0.3">
      <c r="AE26807" s="71"/>
    </row>
    <row r="26808" spans="31:31" ht="15.75" x14ac:dyDescent="0.3">
      <c r="AE26808" s="71"/>
    </row>
    <row r="26809" spans="31:31" ht="15.75" x14ac:dyDescent="0.3">
      <c r="AE26809" s="71"/>
    </row>
    <row r="26810" spans="31:31" ht="15.75" x14ac:dyDescent="0.3">
      <c r="AE26810" s="71"/>
    </row>
    <row r="26811" spans="31:31" ht="15.75" x14ac:dyDescent="0.3">
      <c r="AE26811" s="71"/>
    </row>
    <row r="26812" spans="31:31" ht="15.75" x14ac:dyDescent="0.3">
      <c r="AE26812" s="71"/>
    </row>
    <row r="26813" spans="31:31" ht="15.75" x14ac:dyDescent="0.3">
      <c r="AE26813" s="71"/>
    </row>
    <row r="26814" spans="31:31" ht="15.75" x14ac:dyDescent="0.3">
      <c r="AE26814" s="71"/>
    </row>
    <row r="26815" spans="31:31" ht="15.75" x14ac:dyDescent="0.3">
      <c r="AE26815" s="71"/>
    </row>
    <row r="26816" spans="31:31" ht="15.75" x14ac:dyDescent="0.3">
      <c r="AE26816" s="71"/>
    </row>
    <row r="26817" spans="31:31" ht="15.75" x14ac:dyDescent="0.3">
      <c r="AE26817" s="71"/>
    </row>
    <row r="26818" spans="31:31" ht="15.75" x14ac:dyDescent="0.3">
      <c r="AE26818" s="71"/>
    </row>
    <row r="26819" spans="31:31" ht="15.75" x14ac:dyDescent="0.3">
      <c r="AE26819" s="71"/>
    </row>
    <row r="26820" spans="31:31" ht="15.75" x14ac:dyDescent="0.3">
      <c r="AE26820" s="71"/>
    </row>
    <row r="26821" spans="31:31" ht="15.75" x14ac:dyDescent="0.3">
      <c r="AE26821" s="71"/>
    </row>
    <row r="26822" spans="31:31" ht="15.75" x14ac:dyDescent="0.3">
      <c r="AE26822" s="71"/>
    </row>
    <row r="26823" spans="31:31" ht="15.75" x14ac:dyDescent="0.3">
      <c r="AE26823" s="71"/>
    </row>
    <row r="26824" spans="31:31" ht="15.75" x14ac:dyDescent="0.3">
      <c r="AE26824" s="71"/>
    </row>
    <row r="26825" spans="31:31" ht="15.75" x14ac:dyDescent="0.3">
      <c r="AE26825" s="71"/>
    </row>
    <row r="26826" spans="31:31" ht="15.75" x14ac:dyDescent="0.3">
      <c r="AE26826" s="71"/>
    </row>
    <row r="26827" spans="31:31" ht="15.75" x14ac:dyDescent="0.3">
      <c r="AE26827" s="71"/>
    </row>
    <row r="26828" spans="31:31" ht="15.75" x14ac:dyDescent="0.3">
      <c r="AE26828" s="71"/>
    </row>
    <row r="26829" spans="31:31" ht="15.75" x14ac:dyDescent="0.3">
      <c r="AE26829" s="71"/>
    </row>
    <row r="26830" spans="31:31" ht="15.75" x14ac:dyDescent="0.3">
      <c r="AE26830" s="71"/>
    </row>
    <row r="26831" spans="31:31" ht="15.75" x14ac:dyDescent="0.3">
      <c r="AE26831" s="71"/>
    </row>
    <row r="26832" spans="31:31" ht="15.75" x14ac:dyDescent="0.3">
      <c r="AE26832" s="71"/>
    </row>
    <row r="26833" spans="31:31" ht="15.75" x14ac:dyDescent="0.3">
      <c r="AE26833" s="71"/>
    </row>
    <row r="26834" spans="31:31" ht="15.75" x14ac:dyDescent="0.3">
      <c r="AE26834" s="71"/>
    </row>
    <row r="26835" spans="31:31" ht="15.75" x14ac:dyDescent="0.3">
      <c r="AE26835" s="71"/>
    </row>
    <row r="26836" spans="31:31" ht="15.75" x14ac:dyDescent="0.3">
      <c r="AE26836" s="71"/>
    </row>
    <row r="26837" spans="31:31" ht="15.75" x14ac:dyDescent="0.3">
      <c r="AE26837" s="71"/>
    </row>
    <row r="26838" spans="31:31" ht="15.75" x14ac:dyDescent="0.3">
      <c r="AE26838" s="71"/>
    </row>
    <row r="26839" spans="31:31" ht="15.75" x14ac:dyDescent="0.3">
      <c r="AE26839" s="71"/>
    </row>
    <row r="26840" spans="31:31" ht="15.75" x14ac:dyDescent="0.3">
      <c r="AE26840" s="71"/>
    </row>
    <row r="26841" spans="31:31" ht="15.75" x14ac:dyDescent="0.3">
      <c r="AE26841" s="71"/>
    </row>
    <row r="26842" spans="31:31" ht="15.75" x14ac:dyDescent="0.3">
      <c r="AE26842" s="71"/>
    </row>
    <row r="26843" spans="31:31" ht="15.75" x14ac:dyDescent="0.3">
      <c r="AE26843" s="71"/>
    </row>
    <row r="26844" spans="31:31" ht="15.75" x14ac:dyDescent="0.3">
      <c r="AE26844" s="71"/>
    </row>
    <row r="26845" spans="31:31" ht="15.75" x14ac:dyDescent="0.3">
      <c r="AE26845" s="71"/>
    </row>
    <row r="26846" spans="31:31" ht="15.75" x14ac:dyDescent="0.3">
      <c r="AE26846" s="71"/>
    </row>
    <row r="26847" spans="31:31" ht="15.75" x14ac:dyDescent="0.3">
      <c r="AE26847" s="71"/>
    </row>
    <row r="26848" spans="31:31" ht="15.75" x14ac:dyDescent="0.3">
      <c r="AE26848" s="71"/>
    </row>
    <row r="26849" spans="31:31" ht="15.75" x14ac:dyDescent="0.3">
      <c r="AE26849" s="71"/>
    </row>
    <row r="26850" spans="31:31" ht="15.75" x14ac:dyDescent="0.3">
      <c r="AE26850" s="71"/>
    </row>
    <row r="26851" spans="31:31" ht="15.75" x14ac:dyDescent="0.3">
      <c r="AE26851" s="71"/>
    </row>
    <row r="26852" spans="31:31" ht="15.75" x14ac:dyDescent="0.3">
      <c r="AE26852" s="71"/>
    </row>
    <row r="26853" spans="31:31" ht="15.75" x14ac:dyDescent="0.3">
      <c r="AE26853" s="71"/>
    </row>
    <row r="26854" spans="31:31" ht="15.75" x14ac:dyDescent="0.3">
      <c r="AE26854" s="71"/>
    </row>
    <row r="26855" spans="31:31" ht="15.75" x14ac:dyDescent="0.3">
      <c r="AE26855" s="71"/>
    </row>
    <row r="26856" spans="31:31" ht="15.75" x14ac:dyDescent="0.3">
      <c r="AE26856" s="71"/>
    </row>
    <row r="26857" spans="31:31" ht="15.75" x14ac:dyDescent="0.3">
      <c r="AE26857" s="71"/>
    </row>
    <row r="26858" spans="31:31" ht="15.75" x14ac:dyDescent="0.3">
      <c r="AE26858" s="71"/>
    </row>
    <row r="26859" spans="31:31" ht="15.75" x14ac:dyDescent="0.3">
      <c r="AE26859" s="71"/>
    </row>
    <row r="26860" spans="31:31" ht="15.75" x14ac:dyDescent="0.3">
      <c r="AE26860" s="71"/>
    </row>
    <row r="26861" spans="31:31" ht="15.75" x14ac:dyDescent="0.3">
      <c r="AE26861" s="71"/>
    </row>
    <row r="26862" spans="31:31" ht="15.75" x14ac:dyDescent="0.3">
      <c r="AE26862" s="71"/>
    </row>
    <row r="26863" spans="31:31" ht="15.75" x14ac:dyDescent="0.3">
      <c r="AE26863" s="71"/>
    </row>
    <row r="26864" spans="31:31" ht="15.75" x14ac:dyDescent="0.3">
      <c r="AE26864" s="71"/>
    </row>
    <row r="26865" spans="31:31" ht="15.75" x14ac:dyDescent="0.3">
      <c r="AE26865" s="71"/>
    </row>
    <row r="26866" spans="31:31" ht="15.75" x14ac:dyDescent="0.3">
      <c r="AE26866" s="71"/>
    </row>
    <row r="26867" spans="31:31" ht="15.75" x14ac:dyDescent="0.3">
      <c r="AE26867" s="71"/>
    </row>
    <row r="26868" spans="31:31" ht="15.75" x14ac:dyDescent="0.3">
      <c r="AE26868" s="71"/>
    </row>
    <row r="26869" spans="31:31" ht="15.75" x14ac:dyDescent="0.3">
      <c r="AE26869" s="71"/>
    </row>
    <row r="26870" spans="31:31" ht="15.75" x14ac:dyDescent="0.3">
      <c r="AE26870" s="71"/>
    </row>
    <row r="26871" spans="31:31" ht="15.75" x14ac:dyDescent="0.3">
      <c r="AE26871" s="71"/>
    </row>
    <row r="26872" spans="31:31" ht="15.75" x14ac:dyDescent="0.3">
      <c r="AE26872" s="71"/>
    </row>
    <row r="26873" spans="31:31" ht="15.75" x14ac:dyDescent="0.3">
      <c r="AE26873" s="71"/>
    </row>
    <row r="26874" spans="31:31" ht="15.75" x14ac:dyDescent="0.3">
      <c r="AE26874" s="71"/>
    </row>
    <row r="26875" spans="31:31" ht="15.75" x14ac:dyDescent="0.3">
      <c r="AE26875" s="71"/>
    </row>
    <row r="26876" spans="31:31" ht="15.75" x14ac:dyDescent="0.3">
      <c r="AE26876" s="71"/>
    </row>
    <row r="26877" spans="31:31" ht="15.75" x14ac:dyDescent="0.3">
      <c r="AE26877" s="71"/>
    </row>
    <row r="26878" spans="31:31" ht="15.75" x14ac:dyDescent="0.3">
      <c r="AE26878" s="71"/>
    </row>
    <row r="26879" spans="31:31" ht="15.75" x14ac:dyDescent="0.3">
      <c r="AE26879" s="71"/>
    </row>
    <row r="26880" spans="31:31" ht="15.75" x14ac:dyDescent="0.3">
      <c r="AE26880" s="71"/>
    </row>
    <row r="26881" spans="31:31" ht="15.75" x14ac:dyDescent="0.3">
      <c r="AE26881" s="71"/>
    </row>
    <row r="26882" spans="31:31" ht="15.75" x14ac:dyDescent="0.3">
      <c r="AE26882" s="71"/>
    </row>
    <row r="26883" spans="31:31" ht="15.75" x14ac:dyDescent="0.3">
      <c r="AE26883" s="71"/>
    </row>
    <row r="26884" spans="31:31" ht="15.75" x14ac:dyDescent="0.3">
      <c r="AE26884" s="71"/>
    </row>
    <row r="26885" spans="31:31" ht="15.75" x14ac:dyDescent="0.3">
      <c r="AE26885" s="71"/>
    </row>
    <row r="26886" spans="31:31" ht="15.75" x14ac:dyDescent="0.3">
      <c r="AE26886" s="71"/>
    </row>
    <row r="26887" spans="31:31" ht="15.75" x14ac:dyDescent="0.3">
      <c r="AE26887" s="71"/>
    </row>
    <row r="26888" spans="31:31" ht="15.75" x14ac:dyDescent="0.3">
      <c r="AE26888" s="71"/>
    </row>
    <row r="26889" spans="31:31" ht="15.75" x14ac:dyDescent="0.3">
      <c r="AE26889" s="71"/>
    </row>
    <row r="26890" spans="31:31" ht="15.75" x14ac:dyDescent="0.3">
      <c r="AE26890" s="71"/>
    </row>
    <row r="26891" spans="31:31" ht="15.75" x14ac:dyDescent="0.3">
      <c r="AE26891" s="71"/>
    </row>
    <row r="26892" spans="31:31" ht="15.75" x14ac:dyDescent="0.3">
      <c r="AE26892" s="71"/>
    </row>
    <row r="26893" spans="31:31" ht="15.75" x14ac:dyDescent="0.3">
      <c r="AE26893" s="71"/>
    </row>
    <row r="26894" spans="31:31" ht="15.75" x14ac:dyDescent="0.3">
      <c r="AE26894" s="71"/>
    </row>
    <row r="26895" spans="31:31" ht="15.75" x14ac:dyDescent="0.3">
      <c r="AE26895" s="71"/>
    </row>
    <row r="26896" spans="31:31" ht="15.75" x14ac:dyDescent="0.3">
      <c r="AE26896" s="71"/>
    </row>
    <row r="26897" spans="31:31" ht="15.75" x14ac:dyDescent="0.3">
      <c r="AE26897" s="71"/>
    </row>
    <row r="26898" spans="31:31" ht="15.75" x14ac:dyDescent="0.3">
      <c r="AE26898" s="71"/>
    </row>
    <row r="26899" spans="31:31" ht="15.75" x14ac:dyDescent="0.3">
      <c r="AE26899" s="71"/>
    </row>
    <row r="26900" spans="31:31" ht="15.75" x14ac:dyDescent="0.3">
      <c r="AE26900" s="71"/>
    </row>
    <row r="26901" spans="31:31" ht="15.75" x14ac:dyDescent="0.3">
      <c r="AE26901" s="71"/>
    </row>
    <row r="26902" spans="31:31" ht="15.75" x14ac:dyDescent="0.3">
      <c r="AE26902" s="71"/>
    </row>
    <row r="26903" spans="31:31" ht="15.75" x14ac:dyDescent="0.3">
      <c r="AE26903" s="71"/>
    </row>
    <row r="26904" spans="31:31" ht="15.75" x14ac:dyDescent="0.3">
      <c r="AE26904" s="71"/>
    </row>
    <row r="26905" spans="31:31" ht="15.75" x14ac:dyDescent="0.3">
      <c r="AE26905" s="71"/>
    </row>
    <row r="26906" spans="31:31" ht="15.75" x14ac:dyDescent="0.3">
      <c r="AE26906" s="71"/>
    </row>
    <row r="26907" spans="31:31" ht="15.75" x14ac:dyDescent="0.3">
      <c r="AE26907" s="71"/>
    </row>
    <row r="26908" spans="31:31" ht="15.75" x14ac:dyDescent="0.3">
      <c r="AE26908" s="71"/>
    </row>
    <row r="26909" spans="31:31" ht="15.75" x14ac:dyDescent="0.3">
      <c r="AE26909" s="71"/>
    </row>
    <row r="26910" spans="31:31" ht="15.75" x14ac:dyDescent="0.3">
      <c r="AE26910" s="71"/>
    </row>
    <row r="26911" spans="31:31" ht="15.75" x14ac:dyDescent="0.3">
      <c r="AE26911" s="71"/>
    </row>
    <row r="26912" spans="31:31" ht="15.75" x14ac:dyDescent="0.3">
      <c r="AE26912" s="71"/>
    </row>
    <row r="26913" spans="31:31" ht="15.75" x14ac:dyDescent="0.3">
      <c r="AE26913" s="71"/>
    </row>
    <row r="26914" spans="31:31" ht="15.75" x14ac:dyDescent="0.3">
      <c r="AE26914" s="71"/>
    </row>
    <row r="26915" spans="31:31" ht="15.75" x14ac:dyDescent="0.3">
      <c r="AE26915" s="71"/>
    </row>
    <row r="26916" spans="31:31" ht="15.75" x14ac:dyDescent="0.3">
      <c r="AE26916" s="71"/>
    </row>
    <row r="26917" spans="31:31" ht="15.75" x14ac:dyDescent="0.3">
      <c r="AE26917" s="71"/>
    </row>
    <row r="26918" spans="31:31" ht="15.75" x14ac:dyDescent="0.3">
      <c r="AE26918" s="71"/>
    </row>
    <row r="26919" spans="31:31" ht="15.75" x14ac:dyDescent="0.3">
      <c r="AE26919" s="71"/>
    </row>
    <row r="26920" spans="31:31" ht="15.75" x14ac:dyDescent="0.3">
      <c r="AE26920" s="71"/>
    </row>
    <row r="26921" spans="31:31" ht="15.75" x14ac:dyDescent="0.3">
      <c r="AE26921" s="71"/>
    </row>
    <row r="26922" spans="31:31" ht="15.75" x14ac:dyDescent="0.3">
      <c r="AE26922" s="71"/>
    </row>
    <row r="26923" spans="31:31" ht="15.75" x14ac:dyDescent="0.3">
      <c r="AE26923" s="71"/>
    </row>
    <row r="26924" spans="31:31" ht="15.75" x14ac:dyDescent="0.3">
      <c r="AE26924" s="71"/>
    </row>
    <row r="26925" spans="31:31" ht="15.75" x14ac:dyDescent="0.3">
      <c r="AE26925" s="71"/>
    </row>
    <row r="26926" spans="31:31" ht="15.75" x14ac:dyDescent="0.3">
      <c r="AE26926" s="71"/>
    </row>
    <row r="26927" spans="31:31" ht="15.75" x14ac:dyDescent="0.3">
      <c r="AE26927" s="71"/>
    </row>
    <row r="26928" spans="31:31" ht="15.75" x14ac:dyDescent="0.3">
      <c r="AE26928" s="71"/>
    </row>
    <row r="26929" spans="31:31" ht="15.75" x14ac:dyDescent="0.3">
      <c r="AE26929" s="71"/>
    </row>
    <row r="26930" spans="31:31" ht="15.75" x14ac:dyDescent="0.3">
      <c r="AE26930" s="71"/>
    </row>
    <row r="26931" spans="31:31" ht="15.75" x14ac:dyDescent="0.3">
      <c r="AE26931" s="71"/>
    </row>
    <row r="26932" spans="31:31" ht="15.75" x14ac:dyDescent="0.3">
      <c r="AE26932" s="71"/>
    </row>
    <row r="26933" spans="31:31" ht="15.75" x14ac:dyDescent="0.3">
      <c r="AE26933" s="71"/>
    </row>
    <row r="26934" spans="31:31" ht="15.75" x14ac:dyDescent="0.3">
      <c r="AE26934" s="71"/>
    </row>
    <row r="26935" spans="31:31" ht="15.75" x14ac:dyDescent="0.3">
      <c r="AE26935" s="71"/>
    </row>
    <row r="26936" spans="31:31" ht="15.75" x14ac:dyDescent="0.3">
      <c r="AE26936" s="71"/>
    </row>
    <row r="26937" spans="31:31" ht="15.75" x14ac:dyDescent="0.3">
      <c r="AE26937" s="71"/>
    </row>
    <row r="26938" spans="31:31" ht="15.75" x14ac:dyDescent="0.3">
      <c r="AE26938" s="71"/>
    </row>
    <row r="26939" spans="31:31" ht="15.75" x14ac:dyDescent="0.3">
      <c r="AE26939" s="71"/>
    </row>
    <row r="26940" spans="31:31" ht="15.75" x14ac:dyDescent="0.3">
      <c r="AE26940" s="71"/>
    </row>
    <row r="26941" spans="31:31" ht="15.75" x14ac:dyDescent="0.3">
      <c r="AE26941" s="71"/>
    </row>
    <row r="26942" spans="31:31" ht="15.75" x14ac:dyDescent="0.3">
      <c r="AE26942" s="71"/>
    </row>
    <row r="26943" spans="31:31" ht="15.75" x14ac:dyDescent="0.3">
      <c r="AE26943" s="71"/>
    </row>
    <row r="26944" spans="31:31" ht="15.75" x14ac:dyDescent="0.3">
      <c r="AE26944" s="71"/>
    </row>
    <row r="26945" spans="31:31" ht="15.75" x14ac:dyDescent="0.3">
      <c r="AE26945" s="71"/>
    </row>
    <row r="26946" spans="31:31" ht="15.75" x14ac:dyDescent="0.3">
      <c r="AE26946" s="71"/>
    </row>
    <row r="26947" spans="31:31" ht="15.75" x14ac:dyDescent="0.3">
      <c r="AE26947" s="71"/>
    </row>
    <row r="26948" spans="31:31" ht="15.75" x14ac:dyDescent="0.3">
      <c r="AE26948" s="71"/>
    </row>
    <row r="26949" spans="31:31" ht="15.75" x14ac:dyDescent="0.3">
      <c r="AE26949" s="71"/>
    </row>
    <row r="26950" spans="31:31" ht="15.75" x14ac:dyDescent="0.3">
      <c r="AE26950" s="71"/>
    </row>
    <row r="26951" spans="31:31" ht="15.75" x14ac:dyDescent="0.3">
      <c r="AE26951" s="71"/>
    </row>
    <row r="26952" spans="31:31" ht="15.75" x14ac:dyDescent="0.3">
      <c r="AE26952" s="71"/>
    </row>
    <row r="26953" spans="31:31" ht="15.75" x14ac:dyDescent="0.3">
      <c r="AE26953" s="71"/>
    </row>
    <row r="26954" spans="31:31" ht="15.75" x14ac:dyDescent="0.3">
      <c r="AE26954" s="71"/>
    </row>
    <row r="26955" spans="31:31" ht="15.75" x14ac:dyDescent="0.3">
      <c r="AE26955" s="71"/>
    </row>
    <row r="26956" spans="31:31" ht="15.75" x14ac:dyDescent="0.3">
      <c r="AE26956" s="71"/>
    </row>
    <row r="26957" spans="31:31" ht="15.75" x14ac:dyDescent="0.3">
      <c r="AE26957" s="71"/>
    </row>
    <row r="26958" spans="31:31" ht="15.75" x14ac:dyDescent="0.3">
      <c r="AE26958" s="71"/>
    </row>
    <row r="26959" spans="31:31" ht="15.75" x14ac:dyDescent="0.3">
      <c r="AE26959" s="71"/>
    </row>
    <row r="26960" spans="31:31" ht="15.75" x14ac:dyDescent="0.3">
      <c r="AE26960" s="71"/>
    </row>
    <row r="26961" spans="31:31" ht="15.75" x14ac:dyDescent="0.3">
      <c r="AE26961" s="71"/>
    </row>
    <row r="26962" spans="31:31" ht="15.75" x14ac:dyDescent="0.3">
      <c r="AE26962" s="71"/>
    </row>
    <row r="26963" spans="31:31" ht="15.75" x14ac:dyDescent="0.3">
      <c r="AE26963" s="71"/>
    </row>
    <row r="26964" spans="31:31" ht="15.75" x14ac:dyDescent="0.3">
      <c r="AE26964" s="71"/>
    </row>
    <row r="26965" spans="31:31" ht="15.75" x14ac:dyDescent="0.3">
      <c r="AE26965" s="71"/>
    </row>
    <row r="26966" spans="31:31" ht="15.75" x14ac:dyDescent="0.3">
      <c r="AE26966" s="71"/>
    </row>
    <row r="26967" spans="31:31" ht="15.75" x14ac:dyDescent="0.3">
      <c r="AE26967" s="71"/>
    </row>
    <row r="26968" spans="31:31" ht="15.75" x14ac:dyDescent="0.3">
      <c r="AE26968" s="71"/>
    </row>
    <row r="26969" spans="31:31" ht="15.75" x14ac:dyDescent="0.3">
      <c r="AE26969" s="71"/>
    </row>
    <row r="26970" spans="31:31" ht="15.75" x14ac:dyDescent="0.3">
      <c r="AE26970" s="71"/>
    </row>
    <row r="26971" spans="31:31" ht="15.75" x14ac:dyDescent="0.3">
      <c r="AE26971" s="71"/>
    </row>
    <row r="26972" spans="31:31" ht="15.75" x14ac:dyDescent="0.3">
      <c r="AE26972" s="71"/>
    </row>
    <row r="26973" spans="31:31" ht="15.75" x14ac:dyDescent="0.3">
      <c r="AE26973" s="71"/>
    </row>
    <row r="26974" spans="31:31" ht="15.75" x14ac:dyDescent="0.3">
      <c r="AE26974" s="71"/>
    </row>
    <row r="26975" spans="31:31" ht="15.75" x14ac:dyDescent="0.3">
      <c r="AE26975" s="71"/>
    </row>
    <row r="26976" spans="31:31" ht="15.75" x14ac:dyDescent="0.3">
      <c r="AE26976" s="71"/>
    </row>
    <row r="26977" spans="31:31" ht="15.75" x14ac:dyDescent="0.3">
      <c r="AE26977" s="71"/>
    </row>
    <row r="26978" spans="31:31" ht="15.75" x14ac:dyDescent="0.3">
      <c r="AE26978" s="71"/>
    </row>
    <row r="26979" spans="31:31" ht="15.75" x14ac:dyDescent="0.3">
      <c r="AE26979" s="71"/>
    </row>
    <row r="26980" spans="31:31" ht="15.75" x14ac:dyDescent="0.3">
      <c r="AE26980" s="71"/>
    </row>
    <row r="26981" spans="31:31" ht="15.75" x14ac:dyDescent="0.3">
      <c r="AE26981" s="71"/>
    </row>
    <row r="26982" spans="31:31" ht="15.75" x14ac:dyDescent="0.3">
      <c r="AE26982" s="71"/>
    </row>
    <row r="26983" spans="31:31" ht="15.75" x14ac:dyDescent="0.3">
      <c r="AE26983" s="71"/>
    </row>
    <row r="26984" spans="31:31" ht="15.75" x14ac:dyDescent="0.3">
      <c r="AE26984" s="71"/>
    </row>
    <row r="26985" spans="31:31" ht="15.75" x14ac:dyDescent="0.3">
      <c r="AE26985" s="71"/>
    </row>
    <row r="26986" spans="31:31" ht="15.75" x14ac:dyDescent="0.3">
      <c r="AE26986" s="71"/>
    </row>
    <row r="26987" spans="31:31" ht="15.75" x14ac:dyDescent="0.3">
      <c r="AE26987" s="71"/>
    </row>
    <row r="26988" spans="31:31" ht="15.75" x14ac:dyDescent="0.3">
      <c r="AE26988" s="71"/>
    </row>
    <row r="26989" spans="31:31" ht="15.75" x14ac:dyDescent="0.3">
      <c r="AE26989" s="71"/>
    </row>
    <row r="26990" spans="31:31" ht="15.75" x14ac:dyDescent="0.3">
      <c r="AE26990" s="71"/>
    </row>
    <row r="26991" spans="31:31" ht="15.75" x14ac:dyDescent="0.3">
      <c r="AE26991" s="71"/>
    </row>
    <row r="26992" spans="31:31" ht="15.75" x14ac:dyDescent="0.3">
      <c r="AE26992" s="71"/>
    </row>
    <row r="26993" spans="31:31" ht="15.75" x14ac:dyDescent="0.3">
      <c r="AE26993" s="71"/>
    </row>
    <row r="26994" spans="31:31" ht="15.75" x14ac:dyDescent="0.3">
      <c r="AE26994" s="71"/>
    </row>
    <row r="26995" spans="31:31" ht="15.75" x14ac:dyDescent="0.3">
      <c r="AE26995" s="71"/>
    </row>
    <row r="26996" spans="31:31" ht="15.75" x14ac:dyDescent="0.3">
      <c r="AE26996" s="71"/>
    </row>
    <row r="26997" spans="31:31" ht="15.75" x14ac:dyDescent="0.3">
      <c r="AE26997" s="71"/>
    </row>
    <row r="26998" spans="31:31" ht="15.75" x14ac:dyDescent="0.3">
      <c r="AE26998" s="71"/>
    </row>
    <row r="26999" spans="31:31" ht="15.75" x14ac:dyDescent="0.3">
      <c r="AE26999" s="71"/>
    </row>
    <row r="27000" spans="31:31" ht="15.75" x14ac:dyDescent="0.3">
      <c r="AE27000" s="71"/>
    </row>
    <row r="27001" spans="31:31" ht="15.75" x14ac:dyDescent="0.3">
      <c r="AE27001" s="71"/>
    </row>
    <row r="27002" spans="31:31" ht="15.75" x14ac:dyDescent="0.3">
      <c r="AE27002" s="71"/>
    </row>
    <row r="27003" spans="31:31" ht="15.75" x14ac:dyDescent="0.3">
      <c r="AE27003" s="71"/>
    </row>
    <row r="27004" spans="31:31" ht="15.75" x14ac:dyDescent="0.3">
      <c r="AE27004" s="71"/>
    </row>
    <row r="27005" spans="31:31" ht="15.75" x14ac:dyDescent="0.3">
      <c r="AE27005" s="71"/>
    </row>
    <row r="27006" spans="31:31" ht="15.75" x14ac:dyDescent="0.3">
      <c r="AE27006" s="71"/>
    </row>
    <row r="27007" spans="31:31" ht="15.75" x14ac:dyDescent="0.3">
      <c r="AE27007" s="71"/>
    </row>
    <row r="27008" spans="31:31" ht="15.75" x14ac:dyDescent="0.3">
      <c r="AE27008" s="71"/>
    </row>
    <row r="27009" spans="31:31" ht="15.75" x14ac:dyDescent="0.3">
      <c r="AE27009" s="71"/>
    </row>
    <row r="27010" spans="31:31" ht="15.75" x14ac:dyDescent="0.3">
      <c r="AE27010" s="71"/>
    </row>
    <row r="27011" spans="31:31" ht="15.75" x14ac:dyDescent="0.3">
      <c r="AE27011" s="71"/>
    </row>
    <row r="27012" spans="31:31" ht="15.75" x14ac:dyDescent="0.3">
      <c r="AE27012" s="71"/>
    </row>
    <row r="27013" spans="31:31" ht="15.75" x14ac:dyDescent="0.3">
      <c r="AE27013" s="71"/>
    </row>
    <row r="27014" spans="31:31" ht="15.75" x14ac:dyDescent="0.3">
      <c r="AE27014" s="71"/>
    </row>
    <row r="27015" spans="31:31" ht="15.75" x14ac:dyDescent="0.3">
      <c r="AE27015" s="71"/>
    </row>
    <row r="27016" spans="31:31" ht="15.75" x14ac:dyDescent="0.3">
      <c r="AE27016" s="71"/>
    </row>
    <row r="27017" spans="31:31" ht="15.75" x14ac:dyDescent="0.3">
      <c r="AE27017" s="71"/>
    </row>
    <row r="27018" spans="31:31" ht="15.75" x14ac:dyDescent="0.3">
      <c r="AE27018" s="71"/>
    </row>
    <row r="27019" spans="31:31" ht="15.75" x14ac:dyDescent="0.3">
      <c r="AE27019" s="71"/>
    </row>
    <row r="27020" spans="31:31" ht="15.75" x14ac:dyDescent="0.3">
      <c r="AE27020" s="71"/>
    </row>
    <row r="27021" spans="31:31" ht="15.75" x14ac:dyDescent="0.3">
      <c r="AE27021" s="71"/>
    </row>
    <row r="27022" spans="31:31" ht="15.75" x14ac:dyDescent="0.3">
      <c r="AE27022" s="71"/>
    </row>
    <row r="27023" spans="31:31" ht="15.75" x14ac:dyDescent="0.3">
      <c r="AE27023" s="71"/>
    </row>
    <row r="27024" spans="31:31" ht="15.75" x14ac:dyDescent="0.3">
      <c r="AE27024" s="71"/>
    </row>
    <row r="27025" spans="31:31" ht="15.75" x14ac:dyDescent="0.3">
      <c r="AE27025" s="71"/>
    </row>
    <row r="27026" spans="31:31" ht="15.75" x14ac:dyDescent="0.3">
      <c r="AE27026" s="71"/>
    </row>
    <row r="27027" spans="31:31" ht="15.75" x14ac:dyDescent="0.3">
      <c r="AE27027" s="71"/>
    </row>
    <row r="27028" spans="31:31" ht="15.75" x14ac:dyDescent="0.3">
      <c r="AE27028" s="71"/>
    </row>
    <row r="27029" spans="31:31" ht="15.75" x14ac:dyDescent="0.3">
      <c r="AE27029" s="71"/>
    </row>
    <row r="27030" spans="31:31" ht="15.75" x14ac:dyDescent="0.3">
      <c r="AE27030" s="71"/>
    </row>
    <row r="27031" spans="31:31" ht="15.75" x14ac:dyDescent="0.3">
      <c r="AE27031" s="71"/>
    </row>
    <row r="27032" spans="31:31" ht="15.75" x14ac:dyDescent="0.3">
      <c r="AE27032" s="71"/>
    </row>
    <row r="27033" spans="31:31" ht="15.75" x14ac:dyDescent="0.3">
      <c r="AE27033" s="71"/>
    </row>
    <row r="27034" spans="31:31" ht="15.75" x14ac:dyDescent="0.3">
      <c r="AE27034" s="71"/>
    </row>
    <row r="27035" spans="31:31" ht="15.75" x14ac:dyDescent="0.3">
      <c r="AE27035" s="71"/>
    </row>
    <row r="27036" spans="31:31" ht="15.75" x14ac:dyDescent="0.3">
      <c r="AE27036" s="71"/>
    </row>
    <row r="27037" spans="31:31" ht="15.75" x14ac:dyDescent="0.3">
      <c r="AE27037" s="71"/>
    </row>
    <row r="27038" spans="31:31" ht="15.75" x14ac:dyDescent="0.3">
      <c r="AE27038" s="71"/>
    </row>
    <row r="27039" spans="31:31" ht="15.75" x14ac:dyDescent="0.3">
      <c r="AE27039" s="71"/>
    </row>
    <row r="27040" spans="31:31" ht="15.75" x14ac:dyDescent="0.3">
      <c r="AE27040" s="71"/>
    </row>
    <row r="27041" spans="31:31" ht="15.75" x14ac:dyDescent="0.3">
      <c r="AE27041" s="71"/>
    </row>
    <row r="27042" spans="31:31" ht="15.75" x14ac:dyDescent="0.3">
      <c r="AE27042" s="71"/>
    </row>
    <row r="27043" spans="31:31" ht="15.75" x14ac:dyDescent="0.3">
      <c r="AE27043" s="71"/>
    </row>
    <row r="27044" spans="31:31" ht="15.75" x14ac:dyDescent="0.3">
      <c r="AE27044" s="71"/>
    </row>
    <row r="27045" spans="31:31" ht="15.75" x14ac:dyDescent="0.3">
      <c r="AE27045" s="71"/>
    </row>
    <row r="27046" spans="31:31" ht="15.75" x14ac:dyDescent="0.3">
      <c r="AE27046" s="71"/>
    </row>
    <row r="27047" spans="31:31" ht="15.75" x14ac:dyDescent="0.3">
      <c r="AE27047" s="71"/>
    </row>
    <row r="27048" spans="31:31" ht="15.75" x14ac:dyDescent="0.3">
      <c r="AE27048" s="71"/>
    </row>
    <row r="27049" spans="31:31" ht="15.75" x14ac:dyDescent="0.3">
      <c r="AE27049" s="71"/>
    </row>
    <row r="27050" spans="31:31" ht="15.75" x14ac:dyDescent="0.3">
      <c r="AE27050" s="71"/>
    </row>
    <row r="27051" spans="31:31" ht="15.75" x14ac:dyDescent="0.3">
      <c r="AE27051" s="71"/>
    </row>
    <row r="27052" spans="31:31" ht="15.75" x14ac:dyDescent="0.3">
      <c r="AE27052" s="71"/>
    </row>
    <row r="27053" spans="31:31" ht="15.75" x14ac:dyDescent="0.3">
      <c r="AE27053" s="71"/>
    </row>
    <row r="27054" spans="31:31" ht="15.75" x14ac:dyDescent="0.3">
      <c r="AE27054" s="71"/>
    </row>
    <row r="27055" spans="31:31" ht="15.75" x14ac:dyDescent="0.3">
      <c r="AE27055" s="71"/>
    </row>
    <row r="27056" spans="31:31" ht="15.75" x14ac:dyDescent="0.3">
      <c r="AE27056" s="71"/>
    </row>
    <row r="27057" spans="31:31" ht="15.75" x14ac:dyDescent="0.3">
      <c r="AE27057" s="71"/>
    </row>
    <row r="27058" spans="31:31" ht="15.75" x14ac:dyDescent="0.3">
      <c r="AE27058" s="71"/>
    </row>
    <row r="27059" spans="31:31" ht="15.75" x14ac:dyDescent="0.3">
      <c r="AE27059" s="71"/>
    </row>
    <row r="27060" spans="31:31" ht="15.75" x14ac:dyDescent="0.3">
      <c r="AE27060" s="71"/>
    </row>
    <row r="27061" spans="31:31" ht="15.75" x14ac:dyDescent="0.3">
      <c r="AE27061" s="71"/>
    </row>
    <row r="27062" spans="31:31" ht="15.75" x14ac:dyDescent="0.3">
      <c r="AE27062" s="71"/>
    </row>
    <row r="27063" spans="31:31" ht="15.75" x14ac:dyDescent="0.3">
      <c r="AE27063" s="71"/>
    </row>
    <row r="27064" spans="31:31" ht="15.75" x14ac:dyDescent="0.3">
      <c r="AE27064" s="71"/>
    </row>
    <row r="27065" spans="31:31" ht="15.75" x14ac:dyDescent="0.3">
      <c r="AE27065" s="71"/>
    </row>
    <row r="27066" spans="31:31" ht="15.75" x14ac:dyDescent="0.3">
      <c r="AE27066" s="71"/>
    </row>
    <row r="27067" spans="31:31" ht="15.75" x14ac:dyDescent="0.3">
      <c r="AE27067" s="71"/>
    </row>
    <row r="27068" spans="31:31" ht="15.75" x14ac:dyDescent="0.3">
      <c r="AE27068" s="71"/>
    </row>
    <row r="27069" spans="31:31" ht="15.75" x14ac:dyDescent="0.3">
      <c r="AE27069" s="71"/>
    </row>
    <row r="27070" spans="31:31" ht="15.75" x14ac:dyDescent="0.3">
      <c r="AE27070" s="71"/>
    </row>
    <row r="27071" spans="31:31" ht="15.75" x14ac:dyDescent="0.3">
      <c r="AE27071" s="71"/>
    </row>
    <row r="27072" spans="31:31" ht="15.75" x14ac:dyDescent="0.3">
      <c r="AE27072" s="71"/>
    </row>
    <row r="27073" spans="31:31" ht="15.75" x14ac:dyDescent="0.3">
      <c r="AE27073" s="71"/>
    </row>
    <row r="27074" spans="31:31" ht="15.75" x14ac:dyDescent="0.3">
      <c r="AE27074" s="71"/>
    </row>
    <row r="27075" spans="31:31" ht="15.75" x14ac:dyDescent="0.3">
      <c r="AE27075" s="71"/>
    </row>
    <row r="27076" spans="31:31" ht="15.75" x14ac:dyDescent="0.3">
      <c r="AE27076" s="71"/>
    </row>
    <row r="27077" spans="31:31" ht="15.75" x14ac:dyDescent="0.3">
      <c r="AE27077" s="71"/>
    </row>
    <row r="27078" spans="31:31" ht="15.75" x14ac:dyDescent="0.3">
      <c r="AE27078" s="71"/>
    </row>
    <row r="27079" spans="31:31" ht="15.75" x14ac:dyDescent="0.3">
      <c r="AE27079" s="71"/>
    </row>
    <row r="27080" spans="31:31" ht="15.75" x14ac:dyDescent="0.3">
      <c r="AE27080" s="71"/>
    </row>
    <row r="27081" spans="31:31" ht="15.75" x14ac:dyDescent="0.3">
      <c r="AE27081" s="71"/>
    </row>
    <row r="27082" spans="31:31" ht="15.75" x14ac:dyDescent="0.3">
      <c r="AE27082" s="71"/>
    </row>
    <row r="27083" spans="31:31" ht="15.75" x14ac:dyDescent="0.3">
      <c r="AE27083" s="71"/>
    </row>
    <row r="27084" spans="31:31" ht="15.75" x14ac:dyDescent="0.3">
      <c r="AE27084" s="71"/>
    </row>
    <row r="27085" spans="31:31" ht="15.75" x14ac:dyDescent="0.3">
      <c r="AE27085" s="71"/>
    </row>
    <row r="27086" spans="31:31" ht="15.75" x14ac:dyDescent="0.3">
      <c r="AE27086" s="71"/>
    </row>
    <row r="27087" spans="31:31" ht="15.75" x14ac:dyDescent="0.3">
      <c r="AE27087" s="71"/>
    </row>
    <row r="27088" spans="31:31" ht="15.75" x14ac:dyDescent="0.3">
      <c r="AE27088" s="71"/>
    </row>
    <row r="27089" spans="31:31" ht="15.75" x14ac:dyDescent="0.3">
      <c r="AE27089" s="71"/>
    </row>
    <row r="27090" spans="31:31" ht="15.75" x14ac:dyDescent="0.3">
      <c r="AE27090" s="71"/>
    </row>
    <row r="27091" spans="31:31" ht="15.75" x14ac:dyDescent="0.3">
      <c r="AE27091" s="71"/>
    </row>
    <row r="27092" spans="31:31" ht="15.75" x14ac:dyDescent="0.3">
      <c r="AE27092" s="71"/>
    </row>
    <row r="27093" spans="31:31" ht="15.75" x14ac:dyDescent="0.3">
      <c r="AE27093" s="71"/>
    </row>
    <row r="27094" spans="31:31" ht="15.75" x14ac:dyDescent="0.3">
      <c r="AE27094" s="71"/>
    </row>
    <row r="27095" spans="31:31" ht="15.75" x14ac:dyDescent="0.3">
      <c r="AE27095" s="71"/>
    </row>
    <row r="27096" spans="31:31" ht="15.75" x14ac:dyDescent="0.3">
      <c r="AE27096" s="71"/>
    </row>
    <row r="27097" spans="31:31" ht="15.75" x14ac:dyDescent="0.3">
      <c r="AE27097" s="71"/>
    </row>
    <row r="27098" spans="31:31" ht="15.75" x14ac:dyDescent="0.3">
      <c r="AE27098" s="71"/>
    </row>
    <row r="27099" spans="31:31" ht="15.75" x14ac:dyDescent="0.3">
      <c r="AE27099" s="71"/>
    </row>
    <row r="27100" spans="31:31" ht="15.75" x14ac:dyDescent="0.3">
      <c r="AE27100" s="71"/>
    </row>
    <row r="27101" spans="31:31" ht="15.75" x14ac:dyDescent="0.3">
      <c r="AE27101" s="71"/>
    </row>
    <row r="27102" spans="31:31" ht="15.75" x14ac:dyDescent="0.3">
      <c r="AE27102" s="71"/>
    </row>
    <row r="27103" spans="31:31" ht="15.75" x14ac:dyDescent="0.3">
      <c r="AE27103" s="71"/>
    </row>
    <row r="27104" spans="31:31" ht="15.75" x14ac:dyDescent="0.3">
      <c r="AE27104" s="71"/>
    </row>
    <row r="27105" spans="31:31" ht="15.75" x14ac:dyDescent="0.3">
      <c r="AE27105" s="71"/>
    </row>
    <row r="27106" spans="31:31" ht="15.75" x14ac:dyDescent="0.3">
      <c r="AE27106" s="71"/>
    </row>
    <row r="27107" spans="31:31" ht="15.75" x14ac:dyDescent="0.3">
      <c r="AE27107" s="71"/>
    </row>
    <row r="27108" spans="31:31" ht="15.75" x14ac:dyDescent="0.3">
      <c r="AE27108" s="71"/>
    </row>
    <row r="27109" spans="31:31" ht="15.75" x14ac:dyDescent="0.3">
      <c r="AE27109" s="71"/>
    </row>
    <row r="27110" spans="31:31" ht="15.75" x14ac:dyDescent="0.3">
      <c r="AE27110" s="71"/>
    </row>
    <row r="27111" spans="31:31" ht="15.75" x14ac:dyDescent="0.3">
      <c r="AE27111" s="71"/>
    </row>
    <row r="27112" spans="31:31" ht="15.75" x14ac:dyDescent="0.3">
      <c r="AE27112" s="71"/>
    </row>
    <row r="27113" spans="31:31" ht="15.75" x14ac:dyDescent="0.3">
      <c r="AE27113" s="71"/>
    </row>
    <row r="27114" spans="31:31" ht="15.75" x14ac:dyDescent="0.3">
      <c r="AE27114" s="71"/>
    </row>
    <row r="27115" spans="31:31" ht="15.75" x14ac:dyDescent="0.3">
      <c r="AE27115" s="71"/>
    </row>
    <row r="27116" spans="31:31" ht="15.75" x14ac:dyDescent="0.3">
      <c r="AE27116" s="71"/>
    </row>
    <row r="27117" spans="31:31" ht="15.75" x14ac:dyDescent="0.3">
      <c r="AE27117" s="71"/>
    </row>
    <row r="27118" spans="31:31" ht="15.75" x14ac:dyDescent="0.3">
      <c r="AE27118" s="71"/>
    </row>
    <row r="27119" spans="31:31" ht="15.75" x14ac:dyDescent="0.3">
      <c r="AE27119" s="71"/>
    </row>
    <row r="27120" spans="31:31" ht="15.75" x14ac:dyDescent="0.3">
      <c r="AE27120" s="71"/>
    </row>
    <row r="27121" spans="31:31" ht="15.75" x14ac:dyDescent="0.3">
      <c r="AE27121" s="71"/>
    </row>
    <row r="27122" spans="31:31" ht="15.75" x14ac:dyDescent="0.3">
      <c r="AE27122" s="71"/>
    </row>
    <row r="27123" spans="31:31" ht="15.75" x14ac:dyDescent="0.3">
      <c r="AE27123" s="71"/>
    </row>
    <row r="27124" spans="31:31" ht="15.75" x14ac:dyDescent="0.3">
      <c r="AE27124" s="71"/>
    </row>
    <row r="27125" spans="31:31" ht="15.75" x14ac:dyDescent="0.3">
      <c r="AE27125" s="71"/>
    </row>
    <row r="27126" spans="31:31" ht="15.75" x14ac:dyDescent="0.3">
      <c r="AE27126" s="71"/>
    </row>
    <row r="27127" spans="31:31" ht="15.75" x14ac:dyDescent="0.3">
      <c r="AE27127" s="71"/>
    </row>
    <row r="27128" spans="31:31" ht="15.75" x14ac:dyDescent="0.3">
      <c r="AE27128" s="71"/>
    </row>
    <row r="27129" spans="31:31" ht="15.75" x14ac:dyDescent="0.3">
      <c r="AE27129" s="71"/>
    </row>
    <row r="27130" spans="31:31" ht="15.75" x14ac:dyDescent="0.3">
      <c r="AE27130" s="71"/>
    </row>
    <row r="27131" spans="31:31" ht="15.75" x14ac:dyDescent="0.3">
      <c r="AE27131" s="71"/>
    </row>
    <row r="27132" spans="31:31" ht="15.75" x14ac:dyDescent="0.3">
      <c r="AE27132" s="71"/>
    </row>
    <row r="27133" spans="31:31" ht="15.75" x14ac:dyDescent="0.3">
      <c r="AE27133" s="71"/>
    </row>
    <row r="27134" spans="31:31" ht="15.75" x14ac:dyDescent="0.3">
      <c r="AE27134" s="71"/>
    </row>
    <row r="27135" spans="31:31" ht="15.75" x14ac:dyDescent="0.3">
      <c r="AE27135" s="71"/>
    </row>
    <row r="27136" spans="31:31" ht="15.75" x14ac:dyDescent="0.3">
      <c r="AE27136" s="71"/>
    </row>
    <row r="27137" spans="31:31" ht="15.75" x14ac:dyDescent="0.3">
      <c r="AE27137" s="71"/>
    </row>
    <row r="27138" spans="31:31" ht="15.75" x14ac:dyDescent="0.3">
      <c r="AE27138" s="71"/>
    </row>
    <row r="27139" spans="31:31" ht="15.75" x14ac:dyDescent="0.3">
      <c r="AE27139" s="71"/>
    </row>
    <row r="27140" spans="31:31" ht="15.75" x14ac:dyDescent="0.3">
      <c r="AE27140" s="71"/>
    </row>
    <row r="27141" spans="31:31" ht="15.75" x14ac:dyDescent="0.3">
      <c r="AE27141" s="71"/>
    </row>
    <row r="27142" spans="31:31" ht="15.75" x14ac:dyDescent="0.3">
      <c r="AE27142" s="71"/>
    </row>
    <row r="27143" spans="31:31" ht="15.75" x14ac:dyDescent="0.3">
      <c r="AE27143" s="71"/>
    </row>
    <row r="27144" spans="31:31" ht="15.75" x14ac:dyDescent="0.3">
      <c r="AE27144" s="71"/>
    </row>
    <row r="27145" spans="31:31" ht="15.75" x14ac:dyDescent="0.3">
      <c r="AE27145" s="71"/>
    </row>
    <row r="27146" spans="31:31" ht="15.75" x14ac:dyDescent="0.3">
      <c r="AE27146" s="71"/>
    </row>
    <row r="27147" spans="31:31" ht="15.75" x14ac:dyDescent="0.3">
      <c r="AE27147" s="71"/>
    </row>
    <row r="27148" spans="31:31" ht="15.75" x14ac:dyDescent="0.3">
      <c r="AE27148" s="71"/>
    </row>
    <row r="27149" spans="31:31" ht="15.75" x14ac:dyDescent="0.3">
      <c r="AE27149" s="71"/>
    </row>
    <row r="27150" spans="31:31" ht="15.75" x14ac:dyDescent="0.3">
      <c r="AE27150" s="71"/>
    </row>
    <row r="27151" spans="31:31" ht="15.75" x14ac:dyDescent="0.3">
      <c r="AE27151" s="71"/>
    </row>
    <row r="27152" spans="31:31" ht="15.75" x14ac:dyDescent="0.3">
      <c r="AE27152" s="71"/>
    </row>
    <row r="27153" spans="31:31" ht="15.75" x14ac:dyDescent="0.3">
      <c r="AE27153" s="71"/>
    </row>
    <row r="27154" spans="31:31" ht="15.75" x14ac:dyDescent="0.3">
      <c r="AE27154" s="71"/>
    </row>
    <row r="27155" spans="31:31" ht="15.75" x14ac:dyDescent="0.3">
      <c r="AE27155" s="71"/>
    </row>
    <row r="27156" spans="31:31" ht="15.75" x14ac:dyDescent="0.3">
      <c r="AE27156" s="71"/>
    </row>
    <row r="27157" spans="31:31" ht="15.75" x14ac:dyDescent="0.3">
      <c r="AE27157" s="71"/>
    </row>
    <row r="27158" spans="31:31" ht="15.75" x14ac:dyDescent="0.3">
      <c r="AE27158" s="71"/>
    </row>
    <row r="27159" spans="31:31" ht="15.75" x14ac:dyDescent="0.3">
      <c r="AE27159" s="71"/>
    </row>
    <row r="27160" spans="31:31" ht="15.75" x14ac:dyDescent="0.3">
      <c r="AE27160" s="71"/>
    </row>
    <row r="27161" spans="31:31" ht="15.75" x14ac:dyDescent="0.3">
      <c r="AE27161" s="71"/>
    </row>
    <row r="27162" spans="31:31" ht="15.75" x14ac:dyDescent="0.3">
      <c r="AE27162" s="71"/>
    </row>
    <row r="27163" spans="31:31" ht="15.75" x14ac:dyDescent="0.3">
      <c r="AE27163" s="71"/>
    </row>
    <row r="27164" spans="31:31" ht="15.75" x14ac:dyDescent="0.3">
      <c r="AE27164" s="71"/>
    </row>
    <row r="27165" spans="31:31" ht="15.75" x14ac:dyDescent="0.3">
      <c r="AE27165" s="71"/>
    </row>
    <row r="27166" spans="31:31" ht="15.75" x14ac:dyDescent="0.3">
      <c r="AE27166" s="71"/>
    </row>
    <row r="27167" spans="31:31" ht="15.75" x14ac:dyDescent="0.3">
      <c r="AE27167" s="71"/>
    </row>
    <row r="27168" spans="31:31" ht="15.75" x14ac:dyDescent="0.3">
      <c r="AE27168" s="71"/>
    </row>
    <row r="27169" spans="31:31" ht="15.75" x14ac:dyDescent="0.3">
      <c r="AE27169" s="71"/>
    </row>
    <row r="27170" spans="31:31" ht="15.75" x14ac:dyDescent="0.3">
      <c r="AE27170" s="71"/>
    </row>
    <row r="27171" spans="31:31" ht="15.75" x14ac:dyDescent="0.3">
      <c r="AE27171" s="71"/>
    </row>
    <row r="27172" spans="31:31" ht="15.75" x14ac:dyDescent="0.3">
      <c r="AE27172" s="71"/>
    </row>
    <row r="27173" spans="31:31" ht="15.75" x14ac:dyDescent="0.3">
      <c r="AE27173" s="71"/>
    </row>
    <row r="27174" spans="31:31" ht="15.75" x14ac:dyDescent="0.3">
      <c r="AE27174" s="71"/>
    </row>
    <row r="27175" spans="31:31" ht="15.75" x14ac:dyDescent="0.3">
      <c r="AE27175" s="71"/>
    </row>
    <row r="27176" spans="31:31" ht="15.75" x14ac:dyDescent="0.3">
      <c r="AE27176" s="71"/>
    </row>
    <row r="27177" spans="31:31" ht="15.75" x14ac:dyDescent="0.3">
      <c r="AE27177" s="71"/>
    </row>
    <row r="27178" spans="31:31" ht="15.75" x14ac:dyDescent="0.3">
      <c r="AE27178" s="71"/>
    </row>
    <row r="27179" spans="31:31" ht="15.75" x14ac:dyDescent="0.3">
      <c r="AE27179" s="71"/>
    </row>
    <row r="27180" spans="31:31" ht="15.75" x14ac:dyDescent="0.3">
      <c r="AE27180" s="71"/>
    </row>
    <row r="27181" spans="31:31" ht="15.75" x14ac:dyDescent="0.3">
      <c r="AE27181" s="71"/>
    </row>
    <row r="27182" spans="31:31" ht="15.75" x14ac:dyDescent="0.3">
      <c r="AE27182" s="71"/>
    </row>
    <row r="27183" spans="31:31" ht="15.75" x14ac:dyDescent="0.3">
      <c r="AE27183" s="71"/>
    </row>
    <row r="27184" spans="31:31" ht="15.75" x14ac:dyDescent="0.3">
      <c r="AE27184" s="71"/>
    </row>
    <row r="27185" spans="31:31" ht="15.75" x14ac:dyDescent="0.3">
      <c r="AE27185" s="71"/>
    </row>
    <row r="27186" spans="31:31" ht="15.75" x14ac:dyDescent="0.3">
      <c r="AE27186" s="71"/>
    </row>
    <row r="27187" spans="31:31" ht="15.75" x14ac:dyDescent="0.3">
      <c r="AE27187" s="71"/>
    </row>
    <row r="27188" spans="31:31" ht="15.75" x14ac:dyDescent="0.3">
      <c r="AE27188" s="71"/>
    </row>
    <row r="27189" spans="31:31" ht="15.75" x14ac:dyDescent="0.3">
      <c r="AE27189" s="71"/>
    </row>
    <row r="27190" spans="31:31" ht="15.75" x14ac:dyDescent="0.3">
      <c r="AE27190" s="71"/>
    </row>
    <row r="27191" spans="31:31" ht="15.75" x14ac:dyDescent="0.3">
      <c r="AE27191" s="71"/>
    </row>
    <row r="27192" spans="31:31" ht="15.75" x14ac:dyDescent="0.3">
      <c r="AE27192" s="71"/>
    </row>
    <row r="27193" spans="31:31" ht="15.75" x14ac:dyDescent="0.3">
      <c r="AE27193" s="71"/>
    </row>
    <row r="27194" spans="31:31" ht="15.75" x14ac:dyDescent="0.3">
      <c r="AE27194" s="71"/>
    </row>
    <row r="27195" spans="31:31" ht="15.75" x14ac:dyDescent="0.3">
      <c r="AE27195" s="71"/>
    </row>
    <row r="27196" spans="31:31" ht="15.75" x14ac:dyDescent="0.3">
      <c r="AE27196" s="71"/>
    </row>
    <row r="27197" spans="31:31" ht="15.75" x14ac:dyDescent="0.3">
      <c r="AE27197" s="71"/>
    </row>
    <row r="27198" spans="31:31" ht="15.75" x14ac:dyDescent="0.3">
      <c r="AE27198" s="71"/>
    </row>
    <row r="27199" spans="31:31" ht="15.75" x14ac:dyDescent="0.3">
      <c r="AE27199" s="71"/>
    </row>
    <row r="27200" spans="31:31" ht="15.75" x14ac:dyDescent="0.3">
      <c r="AE27200" s="71"/>
    </row>
    <row r="27201" spans="31:31" ht="15.75" x14ac:dyDescent="0.3">
      <c r="AE27201" s="71"/>
    </row>
    <row r="27202" spans="31:31" ht="15.75" x14ac:dyDescent="0.3">
      <c r="AE27202" s="71"/>
    </row>
    <row r="27203" spans="31:31" ht="15.75" x14ac:dyDescent="0.3">
      <c r="AE27203" s="71"/>
    </row>
    <row r="27204" spans="31:31" ht="15.75" x14ac:dyDescent="0.3">
      <c r="AE27204" s="71"/>
    </row>
    <row r="27205" spans="31:31" ht="15.75" x14ac:dyDescent="0.3">
      <c r="AE27205" s="71"/>
    </row>
    <row r="27206" spans="31:31" ht="15.75" x14ac:dyDescent="0.3">
      <c r="AE27206" s="71"/>
    </row>
    <row r="27207" spans="31:31" ht="15.75" x14ac:dyDescent="0.3">
      <c r="AE27207" s="71"/>
    </row>
    <row r="27208" spans="31:31" ht="15.75" x14ac:dyDescent="0.3">
      <c r="AE27208" s="71"/>
    </row>
    <row r="27209" spans="31:31" ht="15.75" x14ac:dyDescent="0.3">
      <c r="AE27209" s="71"/>
    </row>
    <row r="27210" spans="31:31" ht="15.75" x14ac:dyDescent="0.3">
      <c r="AE27210" s="71"/>
    </row>
    <row r="27211" spans="31:31" ht="15.75" x14ac:dyDescent="0.3">
      <c r="AE27211" s="71"/>
    </row>
    <row r="27212" spans="31:31" ht="15.75" x14ac:dyDescent="0.3">
      <c r="AE27212" s="71"/>
    </row>
    <row r="27213" spans="31:31" ht="15.75" x14ac:dyDescent="0.3">
      <c r="AE27213" s="71"/>
    </row>
    <row r="27214" spans="31:31" ht="15.75" x14ac:dyDescent="0.3">
      <c r="AE27214" s="71"/>
    </row>
    <row r="27215" spans="31:31" ht="15.75" x14ac:dyDescent="0.3">
      <c r="AE27215" s="71"/>
    </row>
    <row r="27216" spans="31:31" ht="15.75" x14ac:dyDescent="0.3">
      <c r="AE27216" s="71"/>
    </row>
    <row r="27217" spans="31:31" ht="15.75" x14ac:dyDescent="0.3">
      <c r="AE27217" s="71"/>
    </row>
    <row r="27218" spans="31:31" ht="15.75" x14ac:dyDescent="0.3">
      <c r="AE27218" s="71"/>
    </row>
    <row r="27219" spans="31:31" ht="15.75" x14ac:dyDescent="0.3">
      <c r="AE27219" s="71"/>
    </row>
    <row r="27220" spans="31:31" ht="15.75" x14ac:dyDescent="0.3">
      <c r="AE27220" s="71"/>
    </row>
    <row r="27221" spans="31:31" ht="15.75" x14ac:dyDescent="0.3">
      <c r="AE27221" s="71"/>
    </row>
    <row r="27222" spans="31:31" ht="15.75" x14ac:dyDescent="0.3">
      <c r="AE27222" s="71"/>
    </row>
    <row r="27223" spans="31:31" ht="15.75" x14ac:dyDescent="0.3">
      <c r="AE27223" s="71"/>
    </row>
    <row r="27224" spans="31:31" ht="15.75" x14ac:dyDescent="0.3">
      <c r="AE27224" s="71"/>
    </row>
    <row r="27225" spans="31:31" ht="15.75" x14ac:dyDescent="0.3">
      <c r="AE27225" s="71"/>
    </row>
    <row r="27226" spans="31:31" ht="15.75" x14ac:dyDescent="0.3">
      <c r="AE27226" s="71"/>
    </row>
    <row r="27227" spans="31:31" ht="15.75" x14ac:dyDescent="0.3">
      <c r="AE27227" s="71"/>
    </row>
    <row r="27228" spans="31:31" ht="15.75" x14ac:dyDescent="0.3">
      <c r="AE27228" s="71"/>
    </row>
    <row r="27229" spans="31:31" ht="15.75" x14ac:dyDescent="0.3">
      <c r="AE27229" s="71"/>
    </row>
    <row r="27230" spans="31:31" ht="15.75" x14ac:dyDescent="0.3">
      <c r="AE27230" s="71"/>
    </row>
    <row r="27231" spans="31:31" ht="15.75" x14ac:dyDescent="0.3">
      <c r="AE27231" s="71"/>
    </row>
    <row r="27232" spans="31:31" ht="15.75" x14ac:dyDescent="0.3">
      <c r="AE27232" s="71"/>
    </row>
    <row r="27233" spans="31:31" ht="15.75" x14ac:dyDescent="0.3">
      <c r="AE27233" s="71"/>
    </row>
    <row r="27234" spans="31:31" ht="15.75" x14ac:dyDescent="0.3">
      <c r="AE27234" s="71"/>
    </row>
    <row r="27235" spans="31:31" ht="15.75" x14ac:dyDescent="0.3">
      <c r="AE27235" s="71"/>
    </row>
    <row r="27236" spans="31:31" ht="15.75" x14ac:dyDescent="0.3">
      <c r="AE27236" s="71"/>
    </row>
    <row r="27237" spans="31:31" ht="15.75" x14ac:dyDescent="0.3">
      <c r="AE27237" s="71"/>
    </row>
    <row r="27238" spans="31:31" ht="15.75" x14ac:dyDescent="0.3">
      <c r="AE27238" s="71"/>
    </row>
    <row r="27239" spans="31:31" ht="15.75" x14ac:dyDescent="0.3">
      <c r="AE27239" s="71"/>
    </row>
    <row r="27240" spans="31:31" ht="15.75" x14ac:dyDescent="0.3">
      <c r="AE27240" s="71"/>
    </row>
    <row r="27241" spans="31:31" ht="15.75" x14ac:dyDescent="0.3">
      <c r="AE27241" s="71"/>
    </row>
    <row r="27242" spans="31:31" ht="15.75" x14ac:dyDescent="0.3">
      <c r="AE27242" s="71"/>
    </row>
    <row r="27243" spans="31:31" ht="15.75" x14ac:dyDescent="0.3">
      <c r="AE27243" s="71"/>
    </row>
    <row r="27244" spans="31:31" ht="15.75" x14ac:dyDescent="0.3">
      <c r="AE27244" s="71"/>
    </row>
    <row r="27245" spans="31:31" ht="15.75" x14ac:dyDescent="0.3">
      <c r="AE27245" s="71"/>
    </row>
    <row r="27246" spans="31:31" ht="15.75" x14ac:dyDescent="0.3">
      <c r="AE27246" s="71"/>
    </row>
    <row r="27247" spans="31:31" ht="15.75" x14ac:dyDescent="0.3">
      <c r="AE27247" s="71"/>
    </row>
    <row r="27248" spans="31:31" ht="15.75" x14ac:dyDescent="0.3">
      <c r="AE27248" s="71"/>
    </row>
    <row r="27249" spans="31:31" ht="15.75" x14ac:dyDescent="0.3">
      <c r="AE27249" s="71"/>
    </row>
    <row r="27250" spans="31:31" ht="15.75" x14ac:dyDescent="0.3">
      <c r="AE27250" s="71"/>
    </row>
    <row r="27251" spans="31:31" ht="15.75" x14ac:dyDescent="0.3">
      <c r="AE27251" s="71"/>
    </row>
    <row r="27252" spans="31:31" ht="15.75" x14ac:dyDescent="0.3">
      <c r="AE27252" s="71"/>
    </row>
    <row r="27253" spans="31:31" ht="15.75" x14ac:dyDescent="0.3">
      <c r="AE27253" s="71"/>
    </row>
    <row r="27254" spans="31:31" ht="15.75" x14ac:dyDescent="0.3">
      <c r="AE27254" s="71"/>
    </row>
    <row r="27255" spans="31:31" ht="15.75" x14ac:dyDescent="0.3">
      <c r="AE27255" s="71"/>
    </row>
    <row r="27256" spans="31:31" ht="15.75" x14ac:dyDescent="0.3">
      <c r="AE27256" s="71"/>
    </row>
    <row r="27257" spans="31:31" ht="15.75" x14ac:dyDescent="0.3">
      <c r="AE27257" s="71"/>
    </row>
    <row r="27258" spans="31:31" ht="15.75" x14ac:dyDescent="0.3">
      <c r="AE27258" s="71"/>
    </row>
    <row r="27259" spans="31:31" ht="15.75" x14ac:dyDescent="0.3">
      <c r="AE27259" s="71"/>
    </row>
    <row r="27260" spans="31:31" ht="15.75" x14ac:dyDescent="0.3">
      <c r="AE27260" s="71"/>
    </row>
    <row r="27261" spans="31:31" ht="15.75" x14ac:dyDescent="0.3">
      <c r="AE27261" s="71"/>
    </row>
    <row r="27262" spans="31:31" ht="15.75" x14ac:dyDescent="0.3">
      <c r="AE27262" s="71"/>
    </row>
    <row r="27263" spans="31:31" ht="15.75" x14ac:dyDescent="0.3">
      <c r="AE27263" s="71"/>
    </row>
    <row r="27264" spans="31:31" ht="15.75" x14ac:dyDescent="0.3">
      <c r="AE27264" s="71"/>
    </row>
    <row r="27265" spans="31:31" ht="15.75" x14ac:dyDescent="0.3">
      <c r="AE27265" s="71"/>
    </row>
    <row r="27266" spans="31:31" ht="15.75" x14ac:dyDescent="0.3">
      <c r="AE27266" s="71"/>
    </row>
    <row r="27267" spans="31:31" ht="15.75" x14ac:dyDescent="0.3">
      <c r="AE27267" s="71"/>
    </row>
    <row r="27268" spans="31:31" ht="15.75" x14ac:dyDescent="0.3">
      <c r="AE27268" s="71"/>
    </row>
    <row r="27269" spans="31:31" ht="15.75" x14ac:dyDescent="0.3">
      <c r="AE27269" s="71"/>
    </row>
    <row r="27270" spans="31:31" ht="15.75" x14ac:dyDescent="0.3">
      <c r="AE27270" s="71"/>
    </row>
    <row r="27271" spans="31:31" ht="15.75" x14ac:dyDescent="0.3">
      <c r="AE27271" s="71"/>
    </row>
    <row r="27272" spans="31:31" ht="15.75" x14ac:dyDescent="0.3">
      <c r="AE27272" s="71"/>
    </row>
    <row r="27273" spans="31:31" ht="15.75" x14ac:dyDescent="0.3">
      <c r="AE27273" s="71"/>
    </row>
    <row r="27274" spans="31:31" ht="15.75" x14ac:dyDescent="0.3">
      <c r="AE27274" s="71"/>
    </row>
    <row r="27275" spans="31:31" ht="15.75" x14ac:dyDescent="0.3">
      <c r="AE27275" s="71"/>
    </row>
    <row r="27276" spans="31:31" ht="15.75" x14ac:dyDescent="0.3">
      <c r="AE27276" s="71"/>
    </row>
    <row r="27277" spans="31:31" ht="15.75" x14ac:dyDescent="0.3">
      <c r="AE27277" s="71"/>
    </row>
    <row r="27278" spans="31:31" ht="15.75" x14ac:dyDescent="0.3">
      <c r="AE27278" s="71"/>
    </row>
    <row r="27279" spans="31:31" ht="15.75" x14ac:dyDescent="0.3">
      <c r="AE27279" s="71"/>
    </row>
    <row r="27280" spans="31:31" ht="15.75" x14ac:dyDescent="0.3">
      <c r="AE27280" s="71"/>
    </row>
    <row r="27281" spans="31:31" ht="15.75" x14ac:dyDescent="0.3">
      <c r="AE27281" s="71"/>
    </row>
    <row r="27282" spans="31:31" ht="15.75" x14ac:dyDescent="0.3">
      <c r="AE27282" s="71"/>
    </row>
    <row r="27283" spans="31:31" ht="15.75" x14ac:dyDescent="0.3">
      <c r="AE27283" s="71"/>
    </row>
    <row r="27284" spans="31:31" ht="15.75" x14ac:dyDescent="0.3">
      <c r="AE27284" s="71"/>
    </row>
    <row r="27285" spans="31:31" ht="15.75" x14ac:dyDescent="0.3">
      <c r="AE27285" s="71"/>
    </row>
    <row r="27286" spans="31:31" ht="15.75" x14ac:dyDescent="0.3">
      <c r="AE27286" s="71"/>
    </row>
    <row r="27287" spans="31:31" ht="15.75" x14ac:dyDescent="0.3">
      <c r="AE27287" s="71"/>
    </row>
    <row r="27288" spans="31:31" ht="15.75" x14ac:dyDescent="0.3">
      <c r="AE27288" s="71"/>
    </row>
    <row r="27289" spans="31:31" ht="15.75" x14ac:dyDescent="0.3">
      <c r="AE27289" s="71"/>
    </row>
    <row r="27290" spans="31:31" ht="15.75" x14ac:dyDescent="0.3">
      <c r="AE27290" s="71"/>
    </row>
    <row r="27291" spans="31:31" ht="15.75" x14ac:dyDescent="0.3">
      <c r="AE27291" s="71"/>
    </row>
    <row r="27292" spans="31:31" ht="15.75" x14ac:dyDescent="0.3">
      <c r="AE27292" s="71"/>
    </row>
    <row r="27293" spans="31:31" ht="15.75" x14ac:dyDescent="0.3">
      <c r="AE27293" s="71"/>
    </row>
    <row r="27294" spans="31:31" ht="15.75" x14ac:dyDescent="0.3">
      <c r="AE27294" s="71"/>
    </row>
    <row r="27295" spans="31:31" ht="15.75" x14ac:dyDescent="0.3">
      <c r="AE27295" s="71"/>
    </row>
    <row r="27296" spans="31:31" ht="15.75" x14ac:dyDescent="0.3">
      <c r="AE27296" s="71"/>
    </row>
    <row r="27297" spans="31:31" ht="15.75" x14ac:dyDescent="0.3">
      <c r="AE27297" s="71"/>
    </row>
    <row r="27298" spans="31:31" ht="15.75" x14ac:dyDescent="0.3">
      <c r="AE27298" s="71"/>
    </row>
    <row r="27299" spans="31:31" ht="15.75" x14ac:dyDescent="0.3">
      <c r="AE27299" s="71"/>
    </row>
    <row r="27300" spans="31:31" ht="15.75" x14ac:dyDescent="0.3">
      <c r="AE27300" s="71"/>
    </row>
    <row r="27301" spans="31:31" ht="15.75" x14ac:dyDescent="0.3">
      <c r="AE27301" s="71"/>
    </row>
    <row r="27302" spans="31:31" ht="15.75" x14ac:dyDescent="0.3">
      <c r="AE27302" s="71"/>
    </row>
    <row r="27303" spans="31:31" ht="15.75" x14ac:dyDescent="0.3">
      <c r="AE27303" s="71"/>
    </row>
    <row r="27304" spans="31:31" ht="15.75" x14ac:dyDescent="0.3">
      <c r="AE27304" s="71"/>
    </row>
    <row r="27305" spans="31:31" ht="15.75" x14ac:dyDescent="0.3">
      <c r="AE27305" s="71"/>
    </row>
    <row r="27306" spans="31:31" ht="15.75" x14ac:dyDescent="0.3">
      <c r="AE27306" s="71"/>
    </row>
    <row r="27307" spans="31:31" ht="15.75" x14ac:dyDescent="0.3">
      <c r="AE27307" s="71"/>
    </row>
    <row r="27308" spans="31:31" ht="15.75" x14ac:dyDescent="0.3">
      <c r="AE27308" s="71"/>
    </row>
    <row r="27309" spans="31:31" ht="15.75" x14ac:dyDescent="0.3">
      <c r="AE27309" s="71"/>
    </row>
    <row r="27310" spans="31:31" ht="15.75" x14ac:dyDescent="0.3">
      <c r="AE27310" s="71"/>
    </row>
    <row r="27311" spans="31:31" ht="15.75" x14ac:dyDescent="0.3">
      <c r="AE27311" s="71"/>
    </row>
    <row r="27312" spans="31:31" ht="15.75" x14ac:dyDescent="0.3">
      <c r="AE27312" s="71"/>
    </row>
    <row r="27313" spans="31:31" ht="15.75" x14ac:dyDescent="0.3">
      <c r="AE27313" s="71"/>
    </row>
    <row r="27314" spans="31:31" ht="15.75" x14ac:dyDescent="0.3">
      <c r="AE27314" s="71"/>
    </row>
    <row r="27315" spans="31:31" ht="15.75" x14ac:dyDescent="0.3">
      <c r="AE27315" s="71"/>
    </row>
    <row r="27316" spans="31:31" ht="15.75" x14ac:dyDescent="0.3">
      <c r="AE27316" s="71"/>
    </row>
    <row r="27317" spans="31:31" ht="15.75" x14ac:dyDescent="0.3">
      <c r="AE27317" s="71"/>
    </row>
    <row r="27318" spans="31:31" ht="15.75" x14ac:dyDescent="0.3">
      <c r="AE27318" s="71"/>
    </row>
    <row r="27319" spans="31:31" ht="15.75" x14ac:dyDescent="0.3">
      <c r="AE27319" s="71"/>
    </row>
    <row r="27320" spans="31:31" ht="15.75" x14ac:dyDescent="0.3">
      <c r="AE27320" s="71"/>
    </row>
    <row r="27321" spans="31:31" ht="15.75" x14ac:dyDescent="0.3">
      <c r="AE27321" s="71"/>
    </row>
    <row r="27322" spans="31:31" ht="15.75" x14ac:dyDescent="0.3">
      <c r="AE27322" s="71"/>
    </row>
    <row r="27323" spans="31:31" ht="15.75" x14ac:dyDescent="0.3">
      <c r="AE27323" s="71"/>
    </row>
    <row r="27324" spans="31:31" ht="15.75" x14ac:dyDescent="0.3">
      <c r="AE27324" s="71"/>
    </row>
    <row r="27325" spans="31:31" ht="15.75" x14ac:dyDescent="0.3">
      <c r="AE27325" s="71"/>
    </row>
    <row r="27326" spans="31:31" ht="15.75" x14ac:dyDescent="0.3">
      <c r="AE27326" s="71"/>
    </row>
    <row r="27327" spans="31:31" ht="15.75" x14ac:dyDescent="0.3">
      <c r="AE27327" s="71"/>
    </row>
    <row r="27328" spans="31:31" ht="15.75" x14ac:dyDescent="0.3">
      <c r="AE27328" s="71"/>
    </row>
    <row r="27329" spans="31:31" ht="15.75" x14ac:dyDescent="0.3">
      <c r="AE27329" s="71"/>
    </row>
    <row r="27330" spans="31:31" ht="15.75" x14ac:dyDescent="0.3">
      <c r="AE27330" s="71"/>
    </row>
    <row r="27331" spans="31:31" ht="15.75" x14ac:dyDescent="0.3">
      <c r="AE27331" s="71"/>
    </row>
    <row r="27332" spans="31:31" ht="15.75" x14ac:dyDescent="0.3">
      <c r="AE27332" s="71"/>
    </row>
    <row r="27333" spans="31:31" ht="15.75" x14ac:dyDescent="0.3">
      <c r="AE27333" s="71"/>
    </row>
    <row r="27334" spans="31:31" ht="15.75" x14ac:dyDescent="0.3">
      <c r="AE27334" s="71"/>
    </row>
    <row r="27335" spans="31:31" ht="15.75" x14ac:dyDescent="0.3">
      <c r="AE27335" s="71"/>
    </row>
    <row r="27336" spans="31:31" ht="15.75" x14ac:dyDescent="0.3">
      <c r="AE27336" s="71"/>
    </row>
    <row r="27337" spans="31:31" ht="15.75" x14ac:dyDescent="0.3">
      <c r="AE27337" s="71"/>
    </row>
    <row r="27338" spans="31:31" ht="15.75" x14ac:dyDescent="0.3">
      <c r="AE27338" s="71"/>
    </row>
    <row r="27339" spans="31:31" ht="15.75" x14ac:dyDescent="0.3">
      <c r="AE27339" s="71"/>
    </row>
    <row r="27340" spans="31:31" ht="15.75" x14ac:dyDescent="0.3">
      <c r="AE27340" s="71"/>
    </row>
    <row r="27341" spans="31:31" ht="15.75" x14ac:dyDescent="0.3">
      <c r="AE27341" s="71"/>
    </row>
    <row r="27342" spans="31:31" ht="15.75" x14ac:dyDescent="0.3">
      <c r="AE27342" s="71"/>
    </row>
    <row r="27343" spans="31:31" ht="15.75" x14ac:dyDescent="0.3">
      <c r="AE27343" s="71"/>
    </row>
    <row r="27344" spans="31:31" ht="15.75" x14ac:dyDescent="0.3">
      <c r="AE27344" s="71"/>
    </row>
    <row r="27345" spans="31:31" ht="15.75" x14ac:dyDescent="0.3">
      <c r="AE27345" s="71"/>
    </row>
    <row r="27346" spans="31:31" ht="15.75" x14ac:dyDescent="0.3">
      <c r="AE27346" s="71"/>
    </row>
    <row r="27347" spans="31:31" ht="15.75" x14ac:dyDescent="0.3">
      <c r="AE27347" s="71"/>
    </row>
    <row r="27348" spans="31:31" ht="15.75" x14ac:dyDescent="0.3">
      <c r="AE27348" s="71"/>
    </row>
    <row r="27349" spans="31:31" ht="15.75" x14ac:dyDescent="0.3">
      <c r="AE27349" s="71"/>
    </row>
    <row r="27350" spans="31:31" ht="15.75" x14ac:dyDescent="0.3">
      <c r="AE27350" s="71"/>
    </row>
    <row r="27351" spans="31:31" ht="15.75" x14ac:dyDescent="0.3">
      <c r="AE27351" s="71"/>
    </row>
    <row r="27352" spans="31:31" ht="15.75" x14ac:dyDescent="0.3">
      <c r="AE27352" s="71"/>
    </row>
    <row r="27353" spans="31:31" ht="15.75" x14ac:dyDescent="0.3">
      <c r="AE27353" s="71"/>
    </row>
    <row r="27354" spans="31:31" ht="15.75" x14ac:dyDescent="0.3">
      <c r="AE27354" s="71"/>
    </row>
    <row r="27355" spans="31:31" ht="15.75" x14ac:dyDescent="0.3">
      <c r="AE27355" s="71"/>
    </row>
    <row r="27356" spans="31:31" ht="15.75" x14ac:dyDescent="0.3">
      <c r="AE27356" s="71"/>
    </row>
    <row r="27357" spans="31:31" ht="15.75" x14ac:dyDescent="0.3">
      <c r="AE27357" s="71"/>
    </row>
    <row r="27358" spans="31:31" ht="15.75" x14ac:dyDescent="0.3">
      <c r="AE27358" s="71"/>
    </row>
    <row r="27359" spans="31:31" ht="15.75" x14ac:dyDescent="0.3">
      <c r="AE27359" s="71"/>
    </row>
    <row r="27360" spans="31:31" ht="15.75" x14ac:dyDescent="0.3">
      <c r="AE27360" s="71"/>
    </row>
    <row r="27361" spans="31:31" ht="15.75" x14ac:dyDescent="0.3">
      <c r="AE27361" s="71"/>
    </row>
    <row r="27362" spans="31:31" ht="15.75" x14ac:dyDescent="0.3">
      <c r="AE27362" s="71"/>
    </row>
    <row r="27363" spans="31:31" ht="15.75" x14ac:dyDescent="0.3">
      <c r="AE27363" s="71"/>
    </row>
    <row r="27364" spans="31:31" ht="15.75" x14ac:dyDescent="0.3">
      <c r="AE27364" s="71"/>
    </row>
    <row r="27365" spans="31:31" ht="15.75" x14ac:dyDescent="0.3">
      <c r="AE27365" s="71"/>
    </row>
    <row r="27366" spans="31:31" ht="15.75" x14ac:dyDescent="0.3">
      <c r="AE27366" s="71"/>
    </row>
    <row r="27367" spans="31:31" ht="15.75" x14ac:dyDescent="0.3">
      <c r="AE27367" s="71"/>
    </row>
    <row r="27368" spans="31:31" ht="15.75" x14ac:dyDescent="0.3">
      <c r="AE27368" s="71"/>
    </row>
    <row r="27369" spans="31:31" ht="15.75" x14ac:dyDescent="0.3">
      <c r="AE27369" s="71"/>
    </row>
    <row r="27370" spans="31:31" ht="15.75" x14ac:dyDescent="0.3">
      <c r="AE27370" s="71"/>
    </row>
    <row r="27371" spans="31:31" ht="15.75" x14ac:dyDescent="0.3">
      <c r="AE27371" s="71"/>
    </row>
    <row r="27372" spans="31:31" ht="15.75" x14ac:dyDescent="0.3">
      <c r="AE27372" s="71"/>
    </row>
    <row r="27373" spans="31:31" ht="15.75" x14ac:dyDescent="0.3">
      <c r="AE27373" s="71"/>
    </row>
    <row r="27374" spans="31:31" ht="15.75" x14ac:dyDescent="0.3">
      <c r="AE27374" s="71"/>
    </row>
    <row r="27375" spans="31:31" ht="15.75" x14ac:dyDescent="0.3">
      <c r="AE27375" s="71"/>
    </row>
    <row r="27376" spans="31:31" ht="15.75" x14ac:dyDescent="0.3">
      <c r="AE27376" s="71"/>
    </row>
    <row r="27377" spans="31:31" ht="15.75" x14ac:dyDescent="0.3">
      <c r="AE27377" s="71"/>
    </row>
    <row r="27378" spans="31:31" ht="15.75" x14ac:dyDescent="0.3">
      <c r="AE27378" s="71"/>
    </row>
    <row r="27379" spans="31:31" ht="15.75" x14ac:dyDescent="0.3">
      <c r="AE27379" s="71"/>
    </row>
    <row r="27380" spans="31:31" ht="15.75" x14ac:dyDescent="0.3">
      <c r="AE27380" s="71"/>
    </row>
    <row r="27381" spans="31:31" ht="15.75" x14ac:dyDescent="0.3">
      <c r="AE27381" s="71"/>
    </row>
    <row r="27382" spans="31:31" ht="15.75" x14ac:dyDescent="0.3">
      <c r="AE27382" s="71"/>
    </row>
    <row r="27383" spans="31:31" ht="15.75" x14ac:dyDescent="0.3">
      <c r="AE27383" s="71"/>
    </row>
    <row r="27384" spans="31:31" ht="15.75" x14ac:dyDescent="0.3">
      <c r="AE27384" s="71"/>
    </row>
    <row r="27385" spans="31:31" ht="15.75" x14ac:dyDescent="0.3">
      <c r="AE27385" s="71"/>
    </row>
    <row r="27386" spans="31:31" ht="15.75" x14ac:dyDescent="0.3">
      <c r="AE27386" s="71"/>
    </row>
    <row r="27387" spans="31:31" ht="15.75" x14ac:dyDescent="0.3">
      <c r="AE27387" s="71"/>
    </row>
    <row r="27388" spans="31:31" ht="15.75" x14ac:dyDescent="0.3">
      <c r="AE27388" s="71"/>
    </row>
    <row r="27389" spans="31:31" ht="15.75" x14ac:dyDescent="0.3">
      <c r="AE27389" s="71"/>
    </row>
    <row r="27390" spans="31:31" ht="15.75" x14ac:dyDescent="0.3">
      <c r="AE27390" s="71"/>
    </row>
    <row r="27391" spans="31:31" ht="15.75" x14ac:dyDescent="0.3">
      <c r="AE27391" s="71"/>
    </row>
    <row r="27392" spans="31:31" ht="15.75" x14ac:dyDescent="0.3">
      <c r="AE27392" s="71"/>
    </row>
    <row r="27393" spans="31:31" ht="15.75" x14ac:dyDescent="0.3">
      <c r="AE27393" s="71"/>
    </row>
    <row r="27394" spans="31:31" ht="15.75" x14ac:dyDescent="0.3">
      <c r="AE27394" s="71"/>
    </row>
    <row r="27395" spans="31:31" ht="15.75" x14ac:dyDescent="0.3">
      <c r="AE27395" s="71"/>
    </row>
    <row r="27396" spans="31:31" ht="15.75" x14ac:dyDescent="0.3">
      <c r="AE27396" s="71"/>
    </row>
    <row r="27397" spans="31:31" ht="15.75" x14ac:dyDescent="0.3">
      <c r="AE27397" s="71"/>
    </row>
    <row r="27398" spans="31:31" ht="15.75" x14ac:dyDescent="0.3">
      <c r="AE27398" s="71"/>
    </row>
    <row r="27399" spans="31:31" ht="15.75" x14ac:dyDescent="0.3">
      <c r="AE27399" s="71"/>
    </row>
    <row r="27400" spans="31:31" ht="15.75" x14ac:dyDescent="0.3">
      <c r="AE27400" s="71"/>
    </row>
    <row r="27401" spans="31:31" ht="15.75" x14ac:dyDescent="0.3">
      <c r="AE27401" s="71"/>
    </row>
    <row r="27402" spans="31:31" ht="15.75" x14ac:dyDescent="0.3">
      <c r="AE27402" s="71"/>
    </row>
    <row r="27403" spans="31:31" ht="15.75" x14ac:dyDescent="0.3">
      <c r="AE27403" s="71"/>
    </row>
    <row r="27404" spans="31:31" ht="15.75" x14ac:dyDescent="0.3">
      <c r="AE27404" s="71"/>
    </row>
    <row r="27405" spans="31:31" ht="15.75" x14ac:dyDescent="0.3">
      <c r="AE27405" s="71"/>
    </row>
    <row r="27406" spans="31:31" ht="15.75" x14ac:dyDescent="0.3">
      <c r="AE27406" s="71"/>
    </row>
    <row r="27407" spans="31:31" ht="15.75" x14ac:dyDescent="0.3">
      <c r="AE27407" s="71"/>
    </row>
    <row r="27408" spans="31:31" ht="15.75" x14ac:dyDescent="0.3">
      <c r="AE27408" s="71"/>
    </row>
    <row r="27409" spans="31:31" ht="15.75" x14ac:dyDescent="0.3">
      <c r="AE27409" s="71"/>
    </row>
    <row r="27410" spans="31:31" ht="15.75" x14ac:dyDescent="0.3">
      <c r="AE27410" s="71"/>
    </row>
    <row r="27411" spans="31:31" ht="15.75" x14ac:dyDescent="0.3">
      <c r="AE27411" s="71"/>
    </row>
    <row r="27412" spans="31:31" ht="15.75" x14ac:dyDescent="0.3">
      <c r="AE27412" s="71"/>
    </row>
    <row r="27413" spans="31:31" ht="15.75" x14ac:dyDescent="0.3">
      <c r="AE27413" s="71"/>
    </row>
    <row r="27414" spans="31:31" ht="15.75" x14ac:dyDescent="0.3">
      <c r="AE27414" s="71"/>
    </row>
    <row r="27415" spans="31:31" ht="15.75" x14ac:dyDescent="0.3">
      <c r="AE27415" s="71"/>
    </row>
    <row r="27416" spans="31:31" ht="15.75" x14ac:dyDescent="0.3">
      <c r="AE27416" s="71"/>
    </row>
    <row r="27417" spans="31:31" ht="15.75" x14ac:dyDescent="0.3">
      <c r="AE27417" s="71"/>
    </row>
    <row r="27418" spans="31:31" ht="15.75" x14ac:dyDescent="0.3">
      <c r="AE27418" s="71"/>
    </row>
    <row r="27419" spans="31:31" ht="15.75" x14ac:dyDescent="0.3">
      <c r="AE27419" s="71"/>
    </row>
    <row r="27420" spans="31:31" ht="15.75" x14ac:dyDescent="0.3">
      <c r="AE27420" s="71"/>
    </row>
    <row r="27421" spans="31:31" ht="15.75" x14ac:dyDescent="0.3">
      <c r="AE27421" s="71"/>
    </row>
    <row r="27422" spans="31:31" ht="15.75" x14ac:dyDescent="0.3">
      <c r="AE27422" s="71"/>
    </row>
    <row r="27423" spans="31:31" ht="15.75" x14ac:dyDescent="0.3">
      <c r="AE27423" s="71"/>
    </row>
    <row r="27424" spans="31:31" ht="15.75" x14ac:dyDescent="0.3">
      <c r="AE27424" s="71"/>
    </row>
    <row r="27425" spans="31:31" ht="15.75" x14ac:dyDescent="0.3">
      <c r="AE27425" s="71"/>
    </row>
    <row r="27426" spans="31:31" ht="15.75" x14ac:dyDescent="0.3">
      <c r="AE27426" s="71"/>
    </row>
    <row r="27427" spans="31:31" ht="15.75" x14ac:dyDescent="0.3">
      <c r="AE27427" s="71"/>
    </row>
    <row r="27428" spans="31:31" ht="15.75" x14ac:dyDescent="0.3">
      <c r="AE27428" s="71"/>
    </row>
    <row r="27429" spans="31:31" ht="15.75" x14ac:dyDescent="0.3">
      <c r="AE27429" s="71"/>
    </row>
    <row r="27430" spans="31:31" ht="15.75" x14ac:dyDescent="0.3">
      <c r="AE27430" s="71"/>
    </row>
    <row r="27431" spans="31:31" ht="15.75" x14ac:dyDescent="0.3">
      <c r="AE27431" s="71"/>
    </row>
    <row r="27432" spans="31:31" ht="15.75" x14ac:dyDescent="0.3">
      <c r="AE27432" s="71"/>
    </row>
    <row r="27433" spans="31:31" ht="15.75" x14ac:dyDescent="0.3">
      <c r="AE27433" s="71"/>
    </row>
    <row r="27434" spans="31:31" ht="15.75" x14ac:dyDescent="0.3">
      <c r="AE27434" s="71"/>
    </row>
    <row r="27435" spans="31:31" ht="15.75" x14ac:dyDescent="0.3">
      <c r="AE27435" s="71"/>
    </row>
    <row r="27436" spans="31:31" ht="15.75" x14ac:dyDescent="0.3">
      <c r="AE27436" s="71"/>
    </row>
    <row r="27437" spans="31:31" ht="15.75" x14ac:dyDescent="0.3">
      <c r="AE27437" s="71"/>
    </row>
    <row r="27438" spans="31:31" ht="15.75" x14ac:dyDescent="0.3">
      <c r="AE27438" s="71"/>
    </row>
    <row r="27439" spans="31:31" ht="15.75" x14ac:dyDescent="0.3">
      <c r="AE27439" s="71"/>
    </row>
    <row r="27440" spans="31:31" ht="15.75" x14ac:dyDescent="0.3">
      <c r="AE27440" s="71"/>
    </row>
    <row r="27441" spans="31:31" ht="15.75" x14ac:dyDescent="0.3">
      <c r="AE27441" s="71"/>
    </row>
    <row r="27442" spans="31:31" ht="15.75" x14ac:dyDescent="0.3">
      <c r="AE27442" s="71"/>
    </row>
    <row r="27443" spans="31:31" ht="15.75" x14ac:dyDescent="0.3">
      <c r="AE27443" s="71"/>
    </row>
    <row r="27444" spans="31:31" ht="15.75" x14ac:dyDescent="0.3">
      <c r="AE27444" s="71"/>
    </row>
    <row r="27445" spans="31:31" ht="15.75" x14ac:dyDescent="0.3">
      <c r="AE27445" s="71"/>
    </row>
    <row r="27446" spans="31:31" ht="15.75" x14ac:dyDescent="0.3">
      <c r="AE27446" s="71"/>
    </row>
    <row r="27447" spans="31:31" ht="15.75" x14ac:dyDescent="0.3">
      <c r="AE27447" s="71"/>
    </row>
    <row r="27448" spans="31:31" ht="15.75" x14ac:dyDescent="0.3">
      <c r="AE27448" s="71"/>
    </row>
    <row r="27449" spans="31:31" ht="15.75" x14ac:dyDescent="0.3">
      <c r="AE27449" s="71"/>
    </row>
    <row r="27450" spans="31:31" ht="15.75" x14ac:dyDescent="0.3">
      <c r="AE27450" s="71"/>
    </row>
    <row r="27451" spans="31:31" ht="15.75" x14ac:dyDescent="0.3">
      <c r="AE27451" s="71"/>
    </row>
    <row r="27452" spans="31:31" ht="15.75" x14ac:dyDescent="0.3">
      <c r="AE27452" s="71"/>
    </row>
    <row r="27453" spans="31:31" ht="15.75" x14ac:dyDescent="0.3">
      <c r="AE27453" s="71"/>
    </row>
    <row r="27454" spans="31:31" ht="15.75" x14ac:dyDescent="0.3">
      <c r="AE27454" s="71"/>
    </row>
    <row r="27455" spans="31:31" ht="15.75" x14ac:dyDescent="0.3">
      <c r="AE27455" s="71"/>
    </row>
    <row r="27456" spans="31:31" ht="15.75" x14ac:dyDescent="0.3">
      <c r="AE27456" s="71"/>
    </row>
    <row r="27457" spans="31:31" ht="15.75" x14ac:dyDescent="0.3">
      <c r="AE27457" s="71"/>
    </row>
    <row r="27458" spans="31:31" ht="15.75" x14ac:dyDescent="0.3">
      <c r="AE27458" s="71"/>
    </row>
    <row r="27459" spans="31:31" ht="15.75" x14ac:dyDescent="0.3">
      <c r="AE27459" s="71"/>
    </row>
    <row r="27460" spans="31:31" ht="15.75" x14ac:dyDescent="0.3">
      <c r="AE27460" s="71"/>
    </row>
    <row r="27461" spans="31:31" ht="15.75" x14ac:dyDescent="0.3">
      <c r="AE27461" s="71"/>
    </row>
    <row r="27462" spans="31:31" ht="15.75" x14ac:dyDescent="0.3">
      <c r="AE27462" s="71"/>
    </row>
    <row r="27463" spans="31:31" ht="15.75" x14ac:dyDescent="0.3">
      <c r="AE27463" s="71"/>
    </row>
    <row r="27464" spans="31:31" ht="15.75" x14ac:dyDescent="0.3">
      <c r="AE27464" s="71"/>
    </row>
    <row r="27465" spans="31:31" ht="15.75" x14ac:dyDescent="0.3">
      <c r="AE27465" s="71"/>
    </row>
    <row r="27466" spans="31:31" ht="15.75" x14ac:dyDescent="0.3">
      <c r="AE27466" s="71"/>
    </row>
    <row r="27467" spans="31:31" ht="15.75" x14ac:dyDescent="0.3">
      <c r="AE27467" s="71"/>
    </row>
    <row r="27468" spans="31:31" ht="15.75" x14ac:dyDescent="0.3">
      <c r="AE27468" s="71"/>
    </row>
    <row r="27469" spans="31:31" ht="15.75" x14ac:dyDescent="0.3">
      <c r="AE27469" s="71"/>
    </row>
    <row r="27470" spans="31:31" ht="15.75" x14ac:dyDescent="0.3">
      <c r="AE27470" s="71"/>
    </row>
    <row r="27471" spans="31:31" ht="15.75" x14ac:dyDescent="0.3">
      <c r="AE27471" s="71"/>
    </row>
    <row r="27472" spans="31:31" ht="15.75" x14ac:dyDescent="0.3">
      <c r="AE27472" s="71"/>
    </row>
    <row r="27473" spans="31:31" ht="15.75" x14ac:dyDescent="0.3">
      <c r="AE27473" s="71"/>
    </row>
    <row r="27474" spans="31:31" ht="15.75" x14ac:dyDescent="0.3">
      <c r="AE27474" s="71"/>
    </row>
    <row r="27475" spans="31:31" ht="15.75" x14ac:dyDescent="0.3">
      <c r="AE27475" s="71"/>
    </row>
    <row r="27476" spans="31:31" ht="15.75" x14ac:dyDescent="0.3">
      <c r="AE27476" s="71"/>
    </row>
    <row r="27477" spans="31:31" ht="15.75" x14ac:dyDescent="0.3">
      <c r="AE27477" s="71"/>
    </row>
    <row r="27478" spans="31:31" ht="15.75" x14ac:dyDescent="0.3">
      <c r="AE27478" s="71"/>
    </row>
    <row r="27479" spans="31:31" ht="15.75" x14ac:dyDescent="0.3">
      <c r="AE27479" s="71"/>
    </row>
    <row r="27480" spans="31:31" ht="15.75" x14ac:dyDescent="0.3">
      <c r="AE27480" s="71"/>
    </row>
    <row r="27481" spans="31:31" ht="15.75" x14ac:dyDescent="0.3">
      <c r="AE27481" s="71"/>
    </row>
    <row r="27482" spans="31:31" ht="15.75" x14ac:dyDescent="0.3">
      <c r="AE27482" s="71"/>
    </row>
    <row r="27483" spans="31:31" ht="15.75" x14ac:dyDescent="0.3">
      <c r="AE27483" s="71"/>
    </row>
    <row r="27484" spans="31:31" ht="15.75" x14ac:dyDescent="0.3">
      <c r="AE27484" s="71"/>
    </row>
    <row r="27485" spans="31:31" ht="15.75" x14ac:dyDescent="0.3">
      <c r="AE27485" s="71"/>
    </row>
    <row r="27486" spans="31:31" ht="15.75" x14ac:dyDescent="0.3">
      <c r="AE27486" s="71"/>
    </row>
    <row r="27487" spans="31:31" ht="15.75" x14ac:dyDescent="0.3">
      <c r="AE27487" s="71"/>
    </row>
    <row r="27488" spans="31:31" ht="15.75" x14ac:dyDescent="0.3">
      <c r="AE27488" s="71"/>
    </row>
    <row r="27489" spans="31:31" ht="15.75" x14ac:dyDescent="0.3">
      <c r="AE27489" s="71"/>
    </row>
    <row r="27490" spans="31:31" ht="15.75" x14ac:dyDescent="0.3">
      <c r="AE27490" s="71"/>
    </row>
    <row r="27491" spans="31:31" ht="15.75" x14ac:dyDescent="0.3">
      <c r="AE27491" s="71"/>
    </row>
    <row r="27492" spans="31:31" ht="15.75" x14ac:dyDescent="0.3">
      <c r="AE27492" s="71"/>
    </row>
    <row r="27493" spans="31:31" ht="15.75" x14ac:dyDescent="0.3">
      <c r="AE27493" s="71"/>
    </row>
    <row r="27494" spans="31:31" ht="15.75" x14ac:dyDescent="0.3">
      <c r="AE27494" s="71"/>
    </row>
    <row r="27495" spans="31:31" ht="15.75" x14ac:dyDescent="0.3">
      <c r="AE27495" s="71"/>
    </row>
    <row r="27496" spans="31:31" ht="15.75" x14ac:dyDescent="0.3">
      <c r="AE27496" s="71"/>
    </row>
    <row r="27497" spans="31:31" ht="15.75" x14ac:dyDescent="0.3">
      <c r="AE27497" s="71"/>
    </row>
    <row r="27498" spans="31:31" ht="15.75" x14ac:dyDescent="0.3">
      <c r="AE27498" s="71"/>
    </row>
    <row r="27499" spans="31:31" ht="15.75" x14ac:dyDescent="0.3">
      <c r="AE27499" s="71"/>
    </row>
    <row r="27500" spans="31:31" ht="15.75" x14ac:dyDescent="0.3">
      <c r="AE27500" s="71"/>
    </row>
    <row r="27501" spans="31:31" ht="15.75" x14ac:dyDescent="0.3">
      <c r="AE27501" s="71"/>
    </row>
    <row r="27502" spans="31:31" ht="15.75" x14ac:dyDescent="0.3">
      <c r="AE27502" s="71"/>
    </row>
    <row r="27503" spans="31:31" ht="15.75" x14ac:dyDescent="0.3">
      <c r="AE27503" s="71"/>
    </row>
    <row r="27504" spans="31:31" ht="15.75" x14ac:dyDescent="0.3">
      <c r="AE27504" s="71"/>
    </row>
    <row r="27505" spans="31:31" ht="15.75" x14ac:dyDescent="0.3">
      <c r="AE27505" s="71"/>
    </row>
    <row r="27506" spans="31:31" ht="15.75" x14ac:dyDescent="0.3">
      <c r="AE27506" s="71"/>
    </row>
    <row r="27507" spans="31:31" ht="15.75" x14ac:dyDescent="0.3">
      <c r="AE27507" s="71"/>
    </row>
    <row r="27508" spans="31:31" ht="15.75" x14ac:dyDescent="0.3">
      <c r="AE27508" s="71"/>
    </row>
    <row r="27509" spans="31:31" ht="15.75" x14ac:dyDescent="0.3">
      <c r="AE27509" s="71"/>
    </row>
    <row r="27510" spans="31:31" ht="15.75" x14ac:dyDescent="0.3">
      <c r="AE27510" s="71"/>
    </row>
    <row r="27511" spans="31:31" ht="15.75" x14ac:dyDescent="0.3">
      <c r="AE27511" s="71"/>
    </row>
    <row r="27512" spans="31:31" ht="15.75" x14ac:dyDescent="0.3">
      <c r="AE27512" s="71"/>
    </row>
    <row r="27513" spans="31:31" ht="15.75" x14ac:dyDescent="0.3">
      <c r="AE27513" s="71"/>
    </row>
    <row r="27514" spans="31:31" ht="15.75" x14ac:dyDescent="0.3">
      <c r="AE27514" s="71"/>
    </row>
    <row r="27515" spans="31:31" ht="15.75" x14ac:dyDescent="0.3">
      <c r="AE27515" s="71"/>
    </row>
    <row r="27516" spans="31:31" ht="15.75" x14ac:dyDescent="0.3">
      <c r="AE27516" s="71"/>
    </row>
    <row r="27517" spans="31:31" ht="15.75" x14ac:dyDescent="0.3">
      <c r="AE27517" s="71"/>
    </row>
    <row r="27518" spans="31:31" ht="15.75" x14ac:dyDescent="0.3">
      <c r="AE27518" s="71"/>
    </row>
    <row r="27519" spans="31:31" ht="15.75" x14ac:dyDescent="0.3">
      <c r="AE27519" s="71"/>
    </row>
    <row r="27520" spans="31:31" ht="15.75" x14ac:dyDescent="0.3">
      <c r="AE27520" s="71"/>
    </row>
    <row r="27521" spans="31:31" ht="15.75" x14ac:dyDescent="0.3">
      <c r="AE27521" s="71"/>
    </row>
    <row r="27522" spans="31:31" ht="15.75" x14ac:dyDescent="0.3">
      <c r="AE27522" s="71"/>
    </row>
    <row r="27523" spans="31:31" ht="15.75" x14ac:dyDescent="0.3">
      <c r="AE27523" s="71"/>
    </row>
    <row r="27524" spans="31:31" ht="15.75" x14ac:dyDescent="0.3">
      <c r="AE27524" s="71"/>
    </row>
    <row r="27525" spans="31:31" ht="15.75" x14ac:dyDescent="0.3">
      <c r="AE27525" s="71"/>
    </row>
    <row r="27526" spans="31:31" ht="15.75" x14ac:dyDescent="0.3">
      <c r="AE27526" s="71"/>
    </row>
    <row r="27527" spans="31:31" ht="15.75" x14ac:dyDescent="0.3">
      <c r="AE27527" s="71"/>
    </row>
    <row r="27528" spans="31:31" ht="15.75" x14ac:dyDescent="0.3">
      <c r="AE27528" s="71"/>
    </row>
    <row r="27529" spans="31:31" ht="15.75" x14ac:dyDescent="0.3">
      <c r="AE27529" s="71"/>
    </row>
    <row r="27530" spans="31:31" ht="15.75" x14ac:dyDescent="0.3">
      <c r="AE27530" s="71"/>
    </row>
    <row r="27531" spans="31:31" ht="15.75" x14ac:dyDescent="0.3">
      <c r="AE27531" s="71"/>
    </row>
    <row r="27532" spans="31:31" ht="15.75" x14ac:dyDescent="0.3">
      <c r="AE27532" s="71"/>
    </row>
    <row r="27533" spans="31:31" ht="15.75" x14ac:dyDescent="0.3">
      <c r="AE27533" s="71"/>
    </row>
    <row r="27534" spans="31:31" ht="15.75" x14ac:dyDescent="0.3">
      <c r="AE27534" s="71"/>
    </row>
    <row r="27535" spans="31:31" ht="15.75" x14ac:dyDescent="0.3">
      <c r="AE27535" s="71"/>
    </row>
    <row r="27536" spans="31:31" ht="15.75" x14ac:dyDescent="0.3">
      <c r="AE27536" s="71"/>
    </row>
    <row r="27537" spans="31:31" ht="15.75" x14ac:dyDescent="0.3">
      <c r="AE27537" s="71"/>
    </row>
    <row r="27538" spans="31:31" ht="15.75" x14ac:dyDescent="0.3">
      <c r="AE27538" s="71"/>
    </row>
    <row r="27539" spans="31:31" ht="15.75" x14ac:dyDescent="0.3">
      <c r="AE27539" s="71"/>
    </row>
    <row r="27540" spans="31:31" ht="15.75" x14ac:dyDescent="0.3">
      <c r="AE27540" s="71"/>
    </row>
    <row r="27541" spans="31:31" ht="15.75" x14ac:dyDescent="0.3">
      <c r="AE27541" s="71"/>
    </row>
    <row r="27542" spans="31:31" ht="15.75" x14ac:dyDescent="0.3">
      <c r="AE27542" s="71"/>
    </row>
    <row r="27543" spans="31:31" ht="15.75" x14ac:dyDescent="0.3">
      <c r="AE27543" s="71"/>
    </row>
    <row r="27544" spans="31:31" ht="15.75" x14ac:dyDescent="0.3">
      <c r="AE27544" s="71"/>
    </row>
    <row r="27545" spans="31:31" ht="15.75" x14ac:dyDescent="0.3">
      <c r="AE27545" s="71"/>
    </row>
    <row r="27546" spans="31:31" ht="15.75" x14ac:dyDescent="0.3">
      <c r="AE27546" s="71"/>
    </row>
    <row r="27547" spans="31:31" ht="15.75" x14ac:dyDescent="0.3">
      <c r="AE27547" s="71"/>
    </row>
    <row r="27548" spans="31:31" ht="15.75" x14ac:dyDescent="0.3">
      <c r="AE27548" s="71"/>
    </row>
    <row r="27549" spans="31:31" ht="15.75" x14ac:dyDescent="0.3">
      <c r="AE27549" s="71"/>
    </row>
    <row r="27550" spans="31:31" ht="15.75" x14ac:dyDescent="0.3">
      <c r="AE27550" s="71"/>
    </row>
    <row r="27551" spans="31:31" ht="15.75" x14ac:dyDescent="0.3">
      <c r="AE27551" s="71"/>
    </row>
    <row r="27552" spans="31:31" ht="15.75" x14ac:dyDescent="0.3">
      <c r="AE27552" s="71"/>
    </row>
    <row r="27553" spans="31:31" ht="15.75" x14ac:dyDescent="0.3">
      <c r="AE27553" s="71"/>
    </row>
    <row r="27554" spans="31:31" ht="15.75" x14ac:dyDescent="0.3">
      <c r="AE27554" s="71"/>
    </row>
    <row r="27555" spans="31:31" ht="15.75" x14ac:dyDescent="0.3">
      <c r="AE27555" s="71"/>
    </row>
    <row r="27556" spans="31:31" ht="15.75" x14ac:dyDescent="0.3">
      <c r="AE27556" s="71"/>
    </row>
    <row r="27557" spans="31:31" ht="15.75" x14ac:dyDescent="0.3">
      <c r="AE27557" s="71"/>
    </row>
    <row r="27558" spans="31:31" ht="15.75" x14ac:dyDescent="0.3">
      <c r="AE27558" s="71"/>
    </row>
    <row r="27559" spans="31:31" ht="15.75" x14ac:dyDescent="0.3">
      <c r="AE27559" s="71"/>
    </row>
    <row r="27560" spans="31:31" ht="15.75" x14ac:dyDescent="0.3">
      <c r="AE27560" s="71"/>
    </row>
    <row r="27561" spans="31:31" ht="15.75" x14ac:dyDescent="0.3">
      <c r="AE27561" s="71"/>
    </row>
    <row r="27562" spans="31:31" ht="15.75" x14ac:dyDescent="0.3">
      <c r="AE27562" s="71"/>
    </row>
    <row r="27563" spans="31:31" ht="15.75" x14ac:dyDescent="0.3">
      <c r="AE27563" s="71"/>
    </row>
    <row r="27564" spans="31:31" ht="15.75" x14ac:dyDescent="0.3">
      <c r="AE27564" s="71"/>
    </row>
    <row r="27565" spans="31:31" ht="15.75" x14ac:dyDescent="0.3">
      <c r="AE27565" s="71"/>
    </row>
    <row r="27566" spans="31:31" ht="15.75" x14ac:dyDescent="0.3">
      <c r="AE27566" s="71"/>
    </row>
    <row r="27567" spans="31:31" ht="15.75" x14ac:dyDescent="0.3">
      <c r="AE27567" s="71"/>
    </row>
    <row r="27568" spans="31:31" ht="15.75" x14ac:dyDescent="0.3">
      <c r="AE27568" s="71"/>
    </row>
    <row r="27569" spans="31:31" ht="15.75" x14ac:dyDescent="0.3">
      <c r="AE27569" s="71"/>
    </row>
    <row r="27570" spans="31:31" ht="15.75" x14ac:dyDescent="0.3">
      <c r="AE27570" s="71"/>
    </row>
    <row r="27571" spans="31:31" ht="15.75" x14ac:dyDescent="0.3">
      <c r="AE27571" s="71"/>
    </row>
    <row r="27572" spans="31:31" ht="15.75" x14ac:dyDescent="0.3">
      <c r="AE27572" s="71"/>
    </row>
    <row r="27573" spans="31:31" ht="15.75" x14ac:dyDescent="0.3">
      <c r="AE27573" s="71"/>
    </row>
    <row r="27574" spans="31:31" ht="15.75" x14ac:dyDescent="0.3">
      <c r="AE27574" s="71"/>
    </row>
    <row r="27575" spans="31:31" ht="15.75" x14ac:dyDescent="0.3">
      <c r="AE27575" s="71"/>
    </row>
    <row r="27576" spans="31:31" ht="15.75" x14ac:dyDescent="0.3">
      <c r="AE27576" s="71"/>
    </row>
    <row r="27577" spans="31:31" ht="15.75" x14ac:dyDescent="0.3">
      <c r="AE27577" s="71"/>
    </row>
    <row r="27578" spans="31:31" ht="15.75" x14ac:dyDescent="0.3">
      <c r="AE27578" s="71"/>
    </row>
    <row r="27579" spans="31:31" ht="15.75" x14ac:dyDescent="0.3">
      <c r="AE27579" s="71"/>
    </row>
    <row r="27580" spans="31:31" ht="15.75" x14ac:dyDescent="0.3">
      <c r="AE27580" s="71"/>
    </row>
    <row r="27581" spans="31:31" ht="15.75" x14ac:dyDescent="0.3">
      <c r="AE27581" s="71"/>
    </row>
    <row r="27582" spans="31:31" ht="15.75" x14ac:dyDescent="0.3">
      <c r="AE27582" s="71"/>
    </row>
    <row r="27583" spans="31:31" ht="15.75" x14ac:dyDescent="0.3">
      <c r="AE27583" s="71"/>
    </row>
    <row r="27584" spans="31:31" ht="15.75" x14ac:dyDescent="0.3">
      <c r="AE27584" s="71"/>
    </row>
    <row r="27585" spans="31:31" ht="15.75" x14ac:dyDescent="0.3">
      <c r="AE27585" s="71"/>
    </row>
    <row r="27586" spans="31:31" ht="15.75" x14ac:dyDescent="0.3">
      <c r="AE27586" s="71"/>
    </row>
    <row r="27587" spans="31:31" ht="15.75" x14ac:dyDescent="0.3">
      <c r="AE27587" s="71"/>
    </row>
    <row r="27588" spans="31:31" ht="15.75" x14ac:dyDescent="0.3">
      <c r="AE27588" s="71"/>
    </row>
    <row r="27589" spans="31:31" ht="15.75" x14ac:dyDescent="0.3">
      <c r="AE27589" s="71"/>
    </row>
    <row r="27590" spans="31:31" ht="15.75" x14ac:dyDescent="0.3">
      <c r="AE27590" s="71"/>
    </row>
    <row r="27591" spans="31:31" ht="15.75" x14ac:dyDescent="0.3">
      <c r="AE27591" s="71"/>
    </row>
    <row r="27592" spans="31:31" ht="15.75" x14ac:dyDescent="0.3">
      <c r="AE27592" s="71"/>
    </row>
    <row r="27593" spans="31:31" ht="15.75" x14ac:dyDescent="0.3">
      <c r="AE27593" s="71"/>
    </row>
    <row r="27594" spans="31:31" ht="15.75" x14ac:dyDescent="0.3">
      <c r="AE27594" s="71"/>
    </row>
    <row r="27595" spans="31:31" ht="15.75" x14ac:dyDescent="0.3">
      <c r="AE27595" s="71"/>
    </row>
    <row r="27596" spans="31:31" ht="15.75" x14ac:dyDescent="0.3">
      <c r="AE27596" s="71"/>
    </row>
    <row r="27597" spans="31:31" ht="15.75" x14ac:dyDescent="0.3">
      <c r="AE27597" s="71"/>
    </row>
    <row r="27598" spans="31:31" ht="15.75" x14ac:dyDescent="0.3">
      <c r="AE27598" s="71"/>
    </row>
    <row r="27599" spans="31:31" ht="15.75" x14ac:dyDescent="0.3">
      <c r="AE27599" s="71"/>
    </row>
    <row r="27600" spans="31:31" ht="15.75" x14ac:dyDescent="0.3">
      <c r="AE27600" s="71"/>
    </row>
    <row r="27601" spans="31:31" ht="15.75" x14ac:dyDescent="0.3">
      <c r="AE27601" s="71"/>
    </row>
    <row r="27602" spans="31:31" ht="15.75" x14ac:dyDescent="0.3">
      <c r="AE27602" s="71"/>
    </row>
    <row r="27603" spans="31:31" ht="15.75" x14ac:dyDescent="0.3">
      <c r="AE27603" s="71"/>
    </row>
    <row r="27604" spans="31:31" ht="15.75" x14ac:dyDescent="0.3">
      <c r="AE27604" s="71"/>
    </row>
    <row r="27605" spans="31:31" ht="15.75" x14ac:dyDescent="0.3">
      <c r="AE27605" s="71"/>
    </row>
    <row r="27606" spans="31:31" ht="15.75" x14ac:dyDescent="0.3">
      <c r="AE27606" s="71"/>
    </row>
    <row r="27607" spans="31:31" ht="15.75" x14ac:dyDescent="0.3">
      <c r="AE27607" s="71"/>
    </row>
    <row r="27608" spans="31:31" ht="15.75" x14ac:dyDescent="0.3">
      <c r="AE27608" s="71"/>
    </row>
    <row r="27609" spans="31:31" ht="15.75" x14ac:dyDescent="0.3">
      <c r="AE27609" s="71"/>
    </row>
    <row r="27610" spans="31:31" ht="15.75" x14ac:dyDescent="0.3">
      <c r="AE27610" s="71"/>
    </row>
    <row r="27611" spans="31:31" ht="15.75" x14ac:dyDescent="0.3">
      <c r="AE27611" s="71"/>
    </row>
    <row r="27612" spans="31:31" ht="15.75" x14ac:dyDescent="0.3">
      <c r="AE27612" s="71"/>
    </row>
    <row r="27613" spans="31:31" ht="15.75" x14ac:dyDescent="0.3">
      <c r="AE27613" s="71"/>
    </row>
    <row r="27614" spans="31:31" ht="15.75" x14ac:dyDescent="0.3">
      <c r="AE27614" s="71"/>
    </row>
    <row r="27615" spans="31:31" ht="15.75" x14ac:dyDescent="0.3">
      <c r="AE27615" s="71"/>
    </row>
    <row r="27616" spans="31:31" ht="15.75" x14ac:dyDescent="0.3">
      <c r="AE27616" s="71"/>
    </row>
    <row r="27617" spans="31:31" ht="15.75" x14ac:dyDescent="0.3">
      <c r="AE27617" s="71"/>
    </row>
    <row r="27618" spans="31:31" ht="15.75" x14ac:dyDescent="0.3">
      <c r="AE27618" s="71"/>
    </row>
    <row r="27619" spans="31:31" ht="15.75" x14ac:dyDescent="0.3">
      <c r="AE27619" s="71"/>
    </row>
    <row r="27620" spans="31:31" ht="15.75" x14ac:dyDescent="0.3">
      <c r="AE27620" s="71"/>
    </row>
    <row r="27621" spans="31:31" ht="15.75" x14ac:dyDescent="0.3">
      <c r="AE27621" s="71"/>
    </row>
    <row r="27622" spans="31:31" ht="15.75" x14ac:dyDescent="0.3">
      <c r="AE27622" s="71"/>
    </row>
    <row r="27623" spans="31:31" ht="15.75" x14ac:dyDescent="0.3">
      <c r="AE27623" s="71"/>
    </row>
    <row r="27624" spans="31:31" ht="15.75" x14ac:dyDescent="0.3">
      <c r="AE27624" s="71"/>
    </row>
    <row r="27625" spans="31:31" ht="15.75" x14ac:dyDescent="0.3">
      <c r="AE27625" s="71"/>
    </row>
    <row r="27626" spans="31:31" ht="15.75" x14ac:dyDescent="0.3">
      <c r="AE27626" s="71"/>
    </row>
    <row r="27627" spans="31:31" ht="15.75" x14ac:dyDescent="0.3">
      <c r="AE27627" s="71"/>
    </row>
    <row r="27628" spans="31:31" ht="15.75" x14ac:dyDescent="0.3">
      <c r="AE27628" s="71"/>
    </row>
    <row r="27629" spans="31:31" ht="15.75" x14ac:dyDescent="0.3">
      <c r="AE27629" s="71"/>
    </row>
    <row r="27630" spans="31:31" ht="15.75" x14ac:dyDescent="0.3">
      <c r="AE27630" s="71"/>
    </row>
    <row r="27631" spans="31:31" ht="15.75" x14ac:dyDescent="0.3">
      <c r="AE27631" s="71"/>
    </row>
    <row r="27632" spans="31:31" ht="15.75" x14ac:dyDescent="0.3">
      <c r="AE27632" s="71"/>
    </row>
    <row r="27633" spans="31:31" ht="15.75" x14ac:dyDescent="0.3">
      <c r="AE27633" s="71"/>
    </row>
    <row r="27634" spans="31:31" ht="15.75" x14ac:dyDescent="0.3">
      <c r="AE27634" s="71"/>
    </row>
    <row r="27635" spans="31:31" ht="15.75" x14ac:dyDescent="0.3">
      <c r="AE27635" s="71"/>
    </row>
    <row r="27636" spans="31:31" ht="15.75" x14ac:dyDescent="0.3">
      <c r="AE27636" s="71"/>
    </row>
    <row r="27637" spans="31:31" ht="15.75" x14ac:dyDescent="0.3">
      <c r="AE27637" s="71"/>
    </row>
    <row r="27638" spans="31:31" ht="15.75" x14ac:dyDescent="0.3">
      <c r="AE27638" s="71"/>
    </row>
    <row r="27639" spans="31:31" ht="15.75" x14ac:dyDescent="0.3">
      <c r="AE27639" s="71"/>
    </row>
    <row r="27640" spans="31:31" ht="15.75" x14ac:dyDescent="0.3">
      <c r="AE27640" s="71"/>
    </row>
    <row r="27641" spans="31:31" ht="15.75" x14ac:dyDescent="0.3">
      <c r="AE27641" s="71"/>
    </row>
    <row r="27642" spans="31:31" ht="15.75" x14ac:dyDescent="0.3">
      <c r="AE27642" s="71"/>
    </row>
    <row r="27643" spans="31:31" ht="15.75" x14ac:dyDescent="0.3">
      <c r="AE27643" s="71"/>
    </row>
    <row r="27644" spans="31:31" ht="15.75" x14ac:dyDescent="0.3">
      <c r="AE27644" s="71"/>
    </row>
    <row r="27645" spans="31:31" ht="15.75" x14ac:dyDescent="0.3">
      <c r="AE27645" s="71"/>
    </row>
    <row r="27646" spans="31:31" ht="15.75" x14ac:dyDescent="0.3">
      <c r="AE27646" s="71"/>
    </row>
    <row r="27647" spans="31:31" ht="15.75" x14ac:dyDescent="0.3">
      <c r="AE27647" s="71"/>
    </row>
    <row r="27648" spans="31:31" ht="15.75" x14ac:dyDescent="0.3">
      <c r="AE27648" s="71"/>
    </row>
    <row r="27649" spans="31:31" ht="15.75" x14ac:dyDescent="0.3">
      <c r="AE27649" s="71"/>
    </row>
    <row r="27650" spans="31:31" ht="15.75" x14ac:dyDescent="0.3">
      <c r="AE27650" s="71"/>
    </row>
    <row r="27651" spans="31:31" ht="15.75" x14ac:dyDescent="0.3">
      <c r="AE27651" s="71"/>
    </row>
    <row r="27652" spans="31:31" ht="15.75" x14ac:dyDescent="0.3">
      <c r="AE27652" s="71"/>
    </row>
    <row r="27653" spans="31:31" ht="15.75" x14ac:dyDescent="0.3">
      <c r="AE27653" s="71"/>
    </row>
    <row r="27654" spans="31:31" ht="15.75" x14ac:dyDescent="0.3">
      <c r="AE27654" s="71"/>
    </row>
    <row r="27655" spans="31:31" ht="15.75" x14ac:dyDescent="0.3">
      <c r="AE27655" s="71"/>
    </row>
    <row r="27656" spans="31:31" ht="15.75" x14ac:dyDescent="0.3">
      <c r="AE27656" s="71"/>
    </row>
    <row r="27657" spans="31:31" ht="15.75" x14ac:dyDescent="0.3">
      <c r="AE27657" s="71"/>
    </row>
    <row r="27658" spans="31:31" ht="15.75" x14ac:dyDescent="0.3">
      <c r="AE27658" s="71"/>
    </row>
    <row r="27659" spans="31:31" ht="15.75" x14ac:dyDescent="0.3">
      <c r="AE27659" s="71"/>
    </row>
    <row r="27660" spans="31:31" ht="15.75" x14ac:dyDescent="0.3">
      <c r="AE27660" s="71"/>
    </row>
    <row r="27661" spans="31:31" ht="15.75" x14ac:dyDescent="0.3">
      <c r="AE27661" s="71"/>
    </row>
    <row r="27662" spans="31:31" ht="15.75" x14ac:dyDescent="0.3">
      <c r="AE27662" s="71"/>
    </row>
    <row r="27663" spans="31:31" ht="15.75" x14ac:dyDescent="0.3">
      <c r="AE27663" s="71"/>
    </row>
    <row r="27664" spans="31:31" ht="15.75" x14ac:dyDescent="0.3">
      <c r="AE27664" s="71"/>
    </row>
    <row r="27665" spans="31:31" ht="15.75" x14ac:dyDescent="0.3">
      <c r="AE27665" s="71"/>
    </row>
    <row r="27666" spans="31:31" ht="15.75" x14ac:dyDescent="0.3">
      <c r="AE27666" s="71"/>
    </row>
    <row r="27667" spans="31:31" ht="15.75" x14ac:dyDescent="0.3">
      <c r="AE27667" s="71"/>
    </row>
    <row r="27668" spans="31:31" ht="15.75" x14ac:dyDescent="0.3">
      <c r="AE27668" s="71"/>
    </row>
    <row r="27669" spans="31:31" ht="15.75" x14ac:dyDescent="0.3">
      <c r="AE27669" s="71"/>
    </row>
    <row r="27670" spans="31:31" ht="15.75" x14ac:dyDescent="0.3">
      <c r="AE27670" s="71"/>
    </row>
    <row r="27671" spans="31:31" ht="15.75" x14ac:dyDescent="0.3">
      <c r="AE27671" s="71"/>
    </row>
    <row r="27672" spans="31:31" ht="15.75" x14ac:dyDescent="0.3">
      <c r="AE27672" s="71"/>
    </row>
    <row r="27673" spans="31:31" ht="15.75" x14ac:dyDescent="0.3">
      <c r="AE27673" s="71"/>
    </row>
    <row r="27674" spans="31:31" ht="15.75" x14ac:dyDescent="0.3">
      <c r="AE27674" s="71"/>
    </row>
    <row r="27675" spans="31:31" ht="15.75" x14ac:dyDescent="0.3">
      <c r="AE27675" s="71"/>
    </row>
    <row r="27676" spans="31:31" ht="15.75" x14ac:dyDescent="0.3">
      <c r="AE27676" s="71"/>
    </row>
    <row r="27677" spans="31:31" ht="15.75" x14ac:dyDescent="0.3">
      <c r="AE27677" s="71"/>
    </row>
    <row r="27678" spans="31:31" ht="15.75" x14ac:dyDescent="0.3">
      <c r="AE27678" s="71"/>
    </row>
    <row r="27679" spans="31:31" ht="15.75" x14ac:dyDescent="0.3">
      <c r="AE27679" s="71"/>
    </row>
    <row r="27680" spans="31:31" ht="15.75" x14ac:dyDescent="0.3">
      <c r="AE27680" s="71"/>
    </row>
    <row r="27681" spans="31:31" ht="15.75" x14ac:dyDescent="0.3">
      <c r="AE27681" s="71"/>
    </row>
    <row r="27682" spans="31:31" ht="15.75" x14ac:dyDescent="0.3">
      <c r="AE27682" s="71"/>
    </row>
    <row r="27683" spans="31:31" ht="15.75" x14ac:dyDescent="0.3">
      <c r="AE27683" s="71"/>
    </row>
    <row r="27684" spans="31:31" ht="15.75" x14ac:dyDescent="0.3">
      <c r="AE27684" s="71"/>
    </row>
    <row r="27685" spans="31:31" ht="15.75" x14ac:dyDescent="0.3">
      <c r="AE27685" s="71"/>
    </row>
    <row r="27686" spans="31:31" ht="15.75" x14ac:dyDescent="0.3">
      <c r="AE27686" s="71"/>
    </row>
    <row r="27687" spans="31:31" ht="15.75" x14ac:dyDescent="0.3">
      <c r="AE27687" s="71"/>
    </row>
    <row r="27688" spans="31:31" ht="15.75" x14ac:dyDescent="0.3">
      <c r="AE27688" s="71"/>
    </row>
    <row r="27689" spans="31:31" ht="15.75" x14ac:dyDescent="0.3">
      <c r="AE27689" s="71"/>
    </row>
    <row r="27690" spans="31:31" ht="15.75" x14ac:dyDescent="0.3">
      <c r="AE27690" s="71"/>
    </row>
    <row r="27691" spans="31:31" ht="15.75" x14ac:dyDescent="0.3">
      <c r="AE27691" s="71"/>
    </row>
    <row r="27692" spans="31:31" ht="15.75" x14ac:dyDescent="0.3">
      <c r="AE27692" s="71"/>
    </row>
    <row r="27693" spans="31:31" ht="15.75" x14ac:dyDescent="0.3">
      <c r="AE27693" s="71"/>
    </row>
    <row r="27694" spans="31:31" ht="15.75" x14ac:dyDescent="0.3">
      <c r="AE27694" s="71"/>
    </row>
    <row r="27695" spans="31:31" ht="15.75" x14ac:dyDescent="0.3">
      <c r="AE27695" s="71"/>
    </row>
    <row r="27696" spans="31:31" ht="15.75" x14ac:dyDescent="0.3">
      <c r="AE27696" s="71"/>
    </row>
    <row r="27697" spans="31:31" ht="15.75" x14ac:dyDescent="0.3">
      <c r="AE27697" s="71"/>
    </row>
    <row r="27698" spans="31:31" ht="15.75" x14ac:dyDescent="0.3">
      <c r="AE27698" s="71"/>
    </row>
    <row r="27699" spans="31:31" ht="15.75" x14ac:dyDescent="0.3">
      <c r="AE27699" s="71"/>
    </row>
    <row r="27700" spans="31:31" ht="15.75" x14ac:dyDescent="0.3">
      <c r="AE27700" s="71"/>
    </row>
    <row r="27701" spans="31:31" ht="15.75" x14ac:dyDescent="0.3">
      <c r="AE27701" s="71"/>
    </row>
    <row r="27702" spans="31:31" ht="15.75" x14ac:dyDescent="0.3">
      <c r="AE27702" s="71"/>
    </row>
    <row r="27703" spans="31:31" ht="15.75" x14ac:dyDescent="0.3">
      <c r="AE27703" s="71"/>
    </row>
    <row r="27704" spans="31:31" ht="15.75" x14ac:dyDescent="0.3">
      <c r="AE27704" s="71"/>
    </row>
    <row r="27705" spans="31:31" ht="15.75" x14ac:dyDescent="0.3">
      <c r="AE27705" s="71"/>
    </row>
    <row r="27706" spans="31:31" ht="15.75" x14ac:dyDescent="0.3">
      <c r="AE27706" s="71"/>
    </row>
    <row r="27707" spans="31:31" ht="15.75" x14ac:dyDescent="0.3">
      <c r="AE27707" s="71"/>
    </row>
    <row r="27708" spans="31:31" ht="15.75" x14ac:dyDescent="0.3">
      <c r="AE27708" s="71"/>
    </row>
    <row r="27709" spans="31:31" ht="15.75" x14ac:dyDescent="0.3">
      <c r="AE27709" s="71"/>
    </row>
    <row r="27710" spans="31:31" ht="15.75" x14ac:dyDescent="0.3">
      <c r="AE27710" s="71"/>
    </row>
    <row r="27711" spans="31:31" ht="15.75" x14ac:dyDescent="0.3">
      <c r="AE27711" s="71"/>
    </row>
    <row r="27712" spans="31:31" ht="15.75" x14ac:dyDescent="0.3">
      <c r="AE27712" s="71"/>
    </row>
    <row r="27713" spans="31:31" ht="15.75" x14ac:dyDescent="0.3">
      <c r="AE27713" s="71"/>
    </row>
    <row r="27714" spans="31:31" ht="15.75" x14ac:dyDescent="0.3">
      <c r="AE27714" s="71"/>
    </row>
    <row r="27715" spans="31:31" ht="15.75" x14ac:dyDescent="0.3">
      <c r="AE27715" s="71"/>
    </row>
    <row r="27716" spans="31:31" ht="15.75" x14ac:dyDescent="0.3">
      <c r="AE27716" s="71"/>
    </row>
    <row r="27717" spans="31:31" ht="15.75" x14ac:dyDescent="0.3">
      <c r="AE27717" s="71"/>
    </row>
    <row r="27718" spans="31:31" ht="15.75" x14ac:dyDescent="0.3">
      <c r="AE27718" s="71"/>
    </row>
    <row r="27719" spans="31:31" ht="15.75" x14ac:dyDescent="0.3">
      <c r="AE27719" s="71"/>
    </row>
    <row r="27720" spans="31:31" ht="15.75" x14ac:dyDescent="0.3">
      <c r="AE27720" s="71"/>
    </row>
    <row r="27721" spans="31:31" ht="15.75" x14ac:dyDescent="0.3">
      <c r="AE27721" s="71"/>
    </row>
    <row r="27722" spans="31:31" ht="15.75" x14ac:dyDescent="0.3">
      <c r="AE27722" s="71"/>
    </row>
    <row r="27723" spans="31:31" ht="15.75" x14ac:dyDescent="0.3">
      <c r="AE27723" s="71"/>
    </row>
    <row r="27724" spans="31:31" ht="15.75" x14ac:dyDescent="0.3">
      <c r="AE27724" s="71"/>
    </row>
    <row r="27725" spans="31:31" ht="15.75" x14ac:dyDescent="0.3">
      <c r="AE27725" s="71"/>
    </row>
    <row r="27726" spans="31:31" ht="15.75" x14ac:dyDescent="0.3">
      <c r="AE27726" s="71"/>
    </row>
    <row r="27727" spans="31:31" ht="15.75" x14ac:dyDescent="0.3">
      <c r="AE27727" s="71"/>
    </row>
    <row r="27728" spans="31:31" ht="15.75" x14ac:dyDescent="0.3">
      <c r="AE27728" s="71"/>
    </row>
    <row r="27729" spans="31:31" ht="15.75" x14ac:dyDescent="0.3">
      <c r="AE27729" s="71"/>
    </row>
    <row r="27730" spans="31:31" ht="15.75" x14ac:dyDescent="0.3">
      <c r="AE27730" s="71"/>
    </row>
    <row r="27731" spans="31:31" ht="15.75" x14ac:dyDescent="0.3">
      <c r="AE27731" s="71"/>
    </row>
    <row r="27732" spans="31:31" ht="15.75" x14ac:dyDescent="0.3">
      <c r="AE27732" s="71"/>
    </row>
    <row r="27733" spans="31:31" ht="15.75" x14ac:dyDescent="0.3">
      <c r="AE27733" s="71"/>
    </row>
    <row r="27734" spans="31:31" ht="15.75" x14ac:dyDescent="0.3">
      <c r="AE27734" s="71"/>
    </row>
    <row r="27735" spans="31:31" ht="15.75" x14ac:dyDescent="0.3">
      <c r="AE27735" s="71"/>
    </row>
    <row r="27736" spans="31:31" ht="15.75" x14ac:dyDescent="0.3">
      <c r="AE27736" s="71"/>
    </row>
    <row r="27737" spans="31:31" ht="15.75" x14ac:dyDescent="0.3">
      <c r="AE27737" s="71"/>
    </row>
    <row r="27738" spans="31:31" ht="15.75" x14ac:dyDescent="0.3">
      <c r="AE27738" s="71"/>
    </row>
    <row r="27739" spans="31:31" ht="15.75" x14ac:dyDescent="0.3">
      <c r="AE27739" s="71"/>
    </row>
    <row r="27740" spans="31:31" ht="15.75" x14ac:dyDescent="0.3">
      <c r="AE27740" s="71"/>
    </row>
    <row r="27741" spans="31:31" ht="15.75" x14ac:dyDescent="0.3">
      <c r="AE27741" s="71"/>
    </row>
    <row r="27742" spans="31:31" ht="15.75" x14ac:dyDescent="0.3">
      <c r="AE27742" s="71"/>
    </row>
    <row r="27743" spans="31:31" ht="15.75" x14ac:dyDescent="0.3">
      <c r="AE27743" s="71"/>
    </row>
    <row r="27744" spans="31:31" ht="15.75" x14ac:dyDescent="0.3">
      <c r="AE27744" s="71"/>
    </row>
    <row r="27745" spans="31:31" ht="15.75" x14ac:dyDescent="0.3">
      <c r="AE27745" s="71"/>
    </row>
    <row r="27746" spans="31:31" ht="15.75" x14ac:dyDescent="0.3">
      <c r="AE27746" s="71"/>
    </row>
    <row r="27747" spans="31:31" ht="15.75" x14ac:dyDescent="0.3">
      <c r="AE27747" s="71"/>
    </row>
    <row r="27748" spans="31:31" ht="15.75" x14ac:dyDescent="0.3">
      <c r="AE27748" s="71"/>
    </row>
    <row r="27749" spans="31:31" ht="15.75" x14ac:dyDescent="0.3">
      <c r="AE27749" s="71"/>
    </row>
    <row r="27750" spans="31:31" ht="15.75" x14ac:dyDescent="0.3">
      <c r="AE27750" s="71"/>
    </row>
    <row r="27751" spans="31:31" ht="15.75" x14ac:dyDescent="0.3">
      <c r="AE27751" s="71"/>
    </row>
    <row r="27752" spans="31:31" ht="15.75" x14ac:dyDescent="0.3">
      <c r="AE27752" s="71"/>
    </row>
    <row r="27753" spans="31:31" ht="15.75" x14ac:dyDescent="0.3">
      <c r="AE27753" s="71"/>
    </row>
    <row r="27754" spans="31:31" ht="15.75" x14ac:dyDescent="0.3">
      <c r="AE27754" s="71"/>
    </row>
    <row r="27755" spans="31:31" ht="15.75" x14ac:dyDescent="0.3">
      <c r="AE27755" s="71"/>
    </row>
    <row r="27756" spans="31:31" ht="15.75" x14ac:dyDescent="0.3">
      <c r="AE27756" s="71"/>
    </row>
    <row r="27757" spans="31:31" ht="15.75" x14ac:dyDescent="0.3">
      <c r="AE27757" s="71"/>
    </row>
    <row r="27758" spans="31:31" ht="15.75" x14ac:dyDescent="0.3">
      <c r="AE27758" s="71"/>
    </row>
    <row r="27759" spans="31:31" ht="15.75" x14ac:dyDescent="0.3">
      <c r="AE27759" s="71"/>
    </row>
    <row r="27760" spans="31:31" ht="15.75" x14ac:dyDescent="0.3">
      <c r="AE27760" s="71"/>
    </row>
    <row r="27761" spans="31:31" ht="15.75" x14ac:dyDescent="0.3">
      <c r="AE27761" s="71"/>
    </row>
    <row r="27762" spans="31:31" ht="15.75" x14ac:dyDescent="0.3">
      <c r="AE27762" s="71"/>
    </row>
    <row r="27763" spans="31:31" ht="15.75" x14ac:dyDescent="0.3">
      <c r="AE27763" s="71"/>
    </row>
    <row r="27764" spans="31:31" ht="15.75" x14ac:dyDescent="0.3">
      <c r="AE27764" s="71"/>
    </row>
    <row r="27765" spans="31:31" ht="15.75" x14ac:dyDescent="0.3">
      <c r="AE27765" s="71"/>
    </row>
    <row r="27766" spans="31:31" ht="15.75" x14ac:dyDescent="0.3">
      <c r="AE27766" s="71"/>
    </row>
    <row r="27767" spans="31:31" ht="15.75" x14ac:dyDescent="0.3">
      <c r="AE27767" s="71"/>
    </row>
    <row r="27768" spans="31:31" ht="15.75" x14ac:dyDescent="0.3">
      <c r="AE27768" s="71"/>
    </row>
    <row r="27769" spans="31:31" ht="15.75" x14ac:dyDescent="0.3">
      <c r="AE27769" s="71"/>
    </row>
    <row r="27770" spans="31:31" ht="15.75" x14ac:dyDescent="0.3">
      <c r="AE27770" s="71"/>
    </row>
    <row r="27771" spans="31:31" ht="15.75" x14ac:dyDescent="0.3">
      <c r="AE27771" s="71"/>
    </row>
    <row r="27772" spans="31:31" ht="15.75" x14ac:dyDescent="0.3">
      <c r="AE27772" s="71"/>
    </row>
    <row r="27773" spans="31:31" ht="15.75" x14ac:dyDescent="0.3">
      <c r="AE27773" s="71"/>
    </row>
    <row r="27774" spans="31:31" ht="15.75" x14ac:dyDescent="0.3">
      <c r="AE27774" s="71"/>
    </row>
    <row r="27775" spans="31:31" ht="15.75" x14ac:dyDescent="0.3">
      <c r="AE27775" s="71"/>
    </row>
    <row r="27776" spans="31:31" ht="15.75" x14ac:dyDescent="0.3">
      <c r="AE27776" s="71"/>
    </row>
    <row r="27777" spans="31:31" ht="15.75" x14ac:dyDescent="0.3">
      <c r="AE27777" s="71"/>
    </row>
    <row r="27778" spans="31:31" ht="15.75" x14ac:dyDescent="0.3">
      <c r="AE27778" s="71"/>
    </row>
    <row r="27779" spans="31:31" ht="15.75" x14ac:dyDescent="0.3">
      <c r="AE27779" s="71"/>
    </row>
    <row r="27780" spans="31:31" ht="15.75" x14ac:dyDescent="0.3">
      <c r="AE27780" s="71"/>
    </row>
    <row r="27781" spans="31:31" ht="15.75" x14ac:dyDescent="0.3">
      <c r="AE27781" s="71"/>
    </row>
    <row r="27782" spans="31:31" ht="15.75" x14ac:dyDescent="0.3">
      <c r="AE27782" s="71"/>
    </row>
    <row r="27783" spans="31:31" ht="15.75" x14ac:dyDescent="0.3">
      <c r="AE27783" s="71"/>
    </row>
    <row r="27784" spans="31:31" ht="15.75" x14ac:dyDescent="0.3">
      <c r="AE27784" s="71"/>
    </row>
    <row r="27785" spans="31:31" ht="15.75" x14ac:dyDescent="0.3">
      <c r="AE27785" s="71"/>
    </row>
    <row r="27786" spans="31:31" ht="15.75" x14ac:dyDescent="0.3">
      <c r="AE27786" s="71"/>
    </row>
    <row r="27787" spans="31:31" ht="15.75" x14ac:dyDescent="0.3">
      <c r="AE27787" s="71"/>
    </row>
    <row r="27788" spans="31:31" ht="15.75" x14ac:dyDescent="0.3">
      <c r="AE27788" s="71"/>
    </row>
    <row r="27789" spans="31:31" ht="15.75" x14ac:dyDescent="0.3">
      <c r="AE27789" s="71"/>
    </row>
    <row r="27790" spans="31:31" ht="15.75" x14ac:dyDescent="0.3">
      <c r="AE27790" s="71"/>
    </row>
    <row r="27791" spans="31:31" ht="15.75" x14ac:dyDescent="0.3">
      <c r="AE27791" s="71"/>
    </row>
    <row r="27792" spans="31:31" ht="15.75" x14ac:dyDescent="0.3">
      <c r="AE27792" s="71"/>
    </row>
    <row r="27793" spans="31:31" ht="15.75" x14ac:dyDescent="0.3">
      <c r="AE27793" s="71"/>
    </row>
    <row r="27794" spans="31:31" ht="15.75" x14ac:dyDescent="0.3">
      <c r="AE27794" s="71"/>
    </row>
    <row r="27795" spans="31:31" ht="15.75" x14ac:dyDescent="0.3">
      <c r="AE27795" s="71"/>
    </row>
    <row r="27796" spans="31:31" ht="15.75" x14ac:dyDescent="0.3">
      <c r="AE27796" s="71"/>
    </row>
    <row r="27797" spans="31:31" ht="15.75" x14ac:dyDescent="0.3">
      <c r="AE27797" s="71"/>
    </row>
    <row r="27798" spans="31:31" ht="15.75" x14ac:dyDescent="0.3">
      <c r="AE27798" s="71"/>
    </row>
    <row r="27799" spans="31:31" ht="15.75" x14ac:dyDescent="0.3">
      <c r="AE27799" s="71"/>
    </row>
    <row r="27800" spans="31:31" ht="15.75" x14ac:dyDescent="0.3">
      <c r="AE27800" s="71"/>
    </row>
    <row r="27801" spans="31:31" ht="15.75" x14ac:dyDescent="0.3">
      <c r="AE27801" s="71"/>
    </row>
    <row r="27802" spans="31:31" ht="15.75" x14ac:dyDescent="0.3">
      <c r="AE27802" s="71"/>
    </row>
    <row r="27803" spans="31:31" ht="15.75" x14ac:dyDescent="0.3">
      <c r="AE27803" s="71"/>
    </row>
    <row r="27804" spans="31:31" ht="15.75" x14ac:dyDescent="0.3">
      <c r="AE27804" s="71"/>
    </row>
    <row r="27805" spans="31:31" ht="15.75" x14ac:dyDescent="0.3">
      <c r="AE27805" s="71"/>
    </row>
    <row r="27806" spans="31:31" ht="15.75" x14ac:dyDescent="0.3">
      <c r="AE27806" s="71"/>
    </row>
    <row r="27807" spans="31:31" ht="15.75" x14ac:dyDescent="0.3">
      <c r="AE27807" s="71"/>
    </row>
    <row r="27808" spans="31:31" ht="15.75" x14ac:dyDescent="0.3">
      <c r="AE27808" s="71"/>
    </row>
    <row r="27809" spans="31:31" ht="15.75" x14ac:dyDescent="0.3">
      <c r="AE27809" s="71"/>
    </row>
    <row r="27810" spans="31:31" ht="15.75" x14ac:dyDescent="0.3">
      <c r="AE27810" s="71"/>
    </row>
    <row r="27811" spans="31:31" ht="15.75" x14ac:dyDescent="0.3">
      <c r="AE27811" s="71"/>
    </row>
    <row r="27812" spans="31:31" ht="15.75" x14ac:dyDescent="0.3">
      <c r="AE27812" s="71"/>
    </row>
    <row r="27813" spans="31:31" ht="15.75" x14ac:dyDescent="0.3">
      <c r="AE27813" s="71"/>
    </row>
    <row r="27814" spans="31:31" ht="15.75" x14ac:dyDescent="0.3">
      <c r="AE27814" s="71"/>
    </row>
    <row r="27815" spans="31:31" ht="15.75" x14ac:dyDescent="0.3">
      <c r="AE27815" s="71"/>
    </row>
    <row r="27816" spans="31:31" ht="15.75" x14ac:dyDescent="0.3">
      <c r="AE27816" s="71"/>
    </row>
    <row r="27817" spans="31:31" ht="15.75" x14ac:dyDescent="0.3">
      <c r="AE27817" s="71"/>
    </row>
    <row r="27818" spans="31:31" ht="15.75" x14ac:dyDescent="0.3">
      <c r="AE27818" s="71"/>
    </row>
    <row r="27819" spans="31:31" ht="15.75" x14ac:dyDescent="0.3">
      <c r="AE27819" s="71"/>
    </row>
    <row r="27820" spans="31:31" ht="15.75" x14ac:dyDescent="0.3">
      <c r="AE27820" s="71"/>
    </row>
    <row r="27821" spans="31:31" ht="15.75" x14ac:dyDescent="0.3">
      <c r="AE27821" s="71"/>
    </row>
    <row r="27822" spans="31:31" ht="15.75" x14ac:dyDescent="0.3">
      <c r="AE27822" s="71"/>
    </row>
    <row r="27823" spans="31:31" ht="15.75" x14ac:dyDescent="0.3">
      <c r="AE27823" s="71"/>
    </row>
    <row r="27824" spans="31:31" ht="15.75" x14ac:dyDescent="0.3">
      <c r="AE27824" s="71"/>
    </row>
    <row r="27825" spans="31:31" ht="15.75" x14ac:dyDescent="0.3">
      <c r="AE27825" s="71"/>
    </row>
    <row r="27826" spans="31:31" ht="15.75" x14ac:dyDescent="0.3">
      <c r="AE27826" s="71"/>
    </row>
    <row r="27827" spans="31:31" ht="15.75" x14ac:dyDescent="0.3">
      <c r="AE27827" s="71"/>
    </row>
    <row r="27828" spans="31:31" ht="15.75" x14ac:dyDescent="0.3">
      <c r="AE27828" s="71"/>
    </row>
    <row r="27829" spans="31:31" ht="15.75" x14ac:dyDescent="0.3">
      <c r="AE27829" s="71"/>
    </row>
    <row r="27830" spans="31:31" ht="15.75" x14ac:dyDescent="0.3">
      <c r="AE27830" s="71"/>
    </row>
    <row r="27831" spans="31:31" ht="15.75" x14ac:dyDescent="0.3">
      <c r="AE27831" s="71"/>
    </row>
    <row r="27832" spans="31:31" ht="15.75" x14ac:dyDescent="0.3">
      <c r="AE27832" s="71"/>
    </row>
    <row r="27833" spans="31:31" ht="15.75" x14ac:dyDescent="0.3">
      <c r="AE27833" s="71"/>
    </row>
    <row r="27834" spans="31:31" ht="15.75" x14ac:dyDescent="0.3">
      <c r="AE27834" s="71"/>
    </row>
    <row r="27835" spans="31:31" ht="15.75" x14ac:dyDescent="0.3">
      <c r="AE27835" s="71"/>
    </row>
    <row r="27836" spans="31:31" ht="15.75" x14ac:dyDescent="0.3">
      <c r="AE27836" s="71"/>
    </row>
    <row r="27837" spans="31:31" ht="15.75" x14ac:dyDescent="0.3">
      <c r="AE27837" s="71"/>
    </row>
    <row r="27838" spans="31:31" ht="15.75" x14ac:dyDescent="0.3">
      <c r="AE27838" s="71"/>
    </row>
    <row r="27839" spans="31:31" ht="15.75" x14ac:dyDescent="0.3">
      <c r="AE27839" s="71"/>
    </row>
    <row r="27840" spans="31:31" ht="15.75" x14ac:dyDescent="0.3">
      <c r="AE27840" s="71"/>
    </row>
    <row r="27841" spans="31:31" ht="15.75" x14ac:dyDescent="0.3">
      <c r="AE27841" s="71"/>
    </row>
    <row r="27842" spans="31:31" ht="15.75" x14ac:dyDescent="0.3">
      <c r="AE27842" s="71"/>
    </row>
    <row r="27843" spans="31:31" ht="15.75" x14ac:dyDescent="0.3">
      <c r="AE27843" s="71"/>
    </row>
    <row r="27844" spans="31:31" ht="15.75" x14ac:dyDescent="0.3">
      <c r="AE27844" s="71"/>
    </row>
    <row r="27845" spans="31:31" ht="15.75" x14ac:dyDescent="0.3">
      <c r="AE27845" s="71"/>
    </row>
    <row r="27846" spans="31:31" ht="15.75" x14ac:dyDescent="0.3">
      <c r="AE27846" s="71"/>
    </row>
    <row r="27847" spans="31:31" ht="15.75" x14ac:dyDescent="0.3">
      <c r="AE27847" s="71"/>
    </row>
    <row r="27848" spans="31:31" ht="15.75" x14ac:dyDescent="0.3">
      <c r="AE27848" s="71"/>
    </row>
    <row r="27849" spans="31:31" ht="15.75" x14ac:dyDescent="0.3">
      <c r="AE27849" s="71"/>
    </row>
    <row r="27850" spans="31:31" ht="15.75" x14ac:dyDescent="0.3">
      <c r="AE27850" s="71"/>
    </row>
    <row r="27851" spans="31:31" ht="15.75" x14ac:dyDescent="0.3">
      <c r="AE27851" s="71"/>
    </row>
    <row r="27852" spans="31:31" ht="15.75" x14ac:dyDescent="0.3">
      <c r="AE27852" s="71"/>
    </row>
    <row r="27853" spans="31:31" ht="15.75" x14ac:dyDescent="0.3">
      <c r="AE27853" s="71"/>
    </row>
    <row r="27854" spans="31:31" ht="15.75" x14ac:dyDescent="0.3">
      <c r="AE27854" s="71"/>
    </row>
    <row r="27855" spans="31:31" ht="15.75" x14ac:dyDescent="0.3">
      <c r="AE27855" s="71"/>
    </row>
    <row r="27856" spans="31:31" ht="15.75" x14ac:dyDescent="0.3">
      <c r="AE27856" s="71"/>
    </row>
    <row r="27857" spans="31:31" ht="15.75" x14ac:dyDescent="0.3">
      <c r="AE27857" s="71"/>
    </row>
    <row r="27858" spans="31:31" ht="15.75" x14ac:dyDescent="0.3">
      <c r="AE27858" s="71"/>
    </row>
    <row r="27859" spans="31:31" ht="15.75" x14ac:dyDescent="0.3">
      <c r="AE27859" s="71"/>
    </row>
    <row r="27860" spans="31:31" ht="15.75" x14ac:dyDescent="0.3">
      <c r="AE27860" s="71"/>
    </row>
    <row r="27861" spans="31:31" ht="15.75" x14ac:dyDescent="0.3">
      <c r="AE27861" s="71"/>
    </row>
    <row r="27862" spans="31:31" ht="15.75" x14ac:dyDescent="0.3">
      <c r="AE27862" s="71"/>
    </row>
    <row r="27863" spans="31:31" ht="15.75" x14ac:dyDescent="0.3">
      <c r="AE27863" s="71"/>
    </row>
    <row r="27864" spans="31:31" ht="15.75" x14ac:dyDescent="0.3">
      <c r="AE27864" s="71"/>
    </row>
    <row r="27865" spans="31:31" ht="15.75" x14ac:dyDescent="0.3">
      <c r="AE27865" s="71"/>
    </row>
    <row r="27866" spans="31:31" ht="15.75" x14ac:dyDescent="0.3">
      <c r="AE27866" s="71"/>
    </row>
    <row r="27867" spans="31:31" ht="15.75" x14ac:dyDescent="0.3">
      <c r="AE27867" s="71"/>
    </row>
    <row r="27868" spans="31:31" ht="15.75" x14ac:dyDescent="0.3">
      <c r="AE27868" s="71"/>
    </row>
    <row r="27869" spans="31:31" ht="15.75" x14ac:dyDescent="0.3">
      <c r="AE27869" s="71"/>
    </row>
    <row r="27870" spans="31:31" ht="15.75" x14ac:dyDescent="0.3">
      <c r="AE27870" s="71"/>
    </row>
    <row r="27871" spans="31:31" ht="15.75" x14ac:dyDescent="0.3">
      <c r="AE27871" s="71"/>
    </row>
    <row r="27872" spans="31:31" ht="15.75" x14ac:dyDescent="0.3">
      <c r="AE27872" s="71"/>
    </row>
    <row r="27873" spans="31:31" ht="15.75" x14ac:dyDescent="0.3">
      <c r="AE27873" s="71"/>
    </row>
    <row r="27874" spans="31:31" ht="15.75" x14ac:dyDescent="0.3">
      <c r="AE27874" s="71"/>
    </row>
    <row r="27875" spans="31:31" ht="15.75" x14ac:dyDescent="0.3">
      <c r="AE27875" s="71"/>
    </row>
    <row r="27876" spans="31:31" ht="15.75" x14ac:dyDescent="0.3">
      <c r="AE27876" s="71"/>
    </row>
    <row r="27877" spans="31:31" ht="15.75" x14ac:dyDescent="0.3">
      <c r="AE27877" s="71"/>
    </row>
    <row r="27878" spans="31:31" ht="15.75" x14ac:dyDescent="0.3">
      <c r="AE27878" s="71"/>
    </row>
    <row r="27879" spans="31:31" ht="15.75" x14ac:dyDescent="0.3">
      <c r="AE27879" s="71"/>
    </row>
    <row r="27880" spans="31:31" ht="15.75" x14ac:dyDescent="0.3">
      <c r="AE27880" s="71"/>
    </row>
    <row r="27881" spans="31:31" ht="15.75" x14ac:dyDescent="0.3">
      <c r="AE27881" s="71"/>
    </row>
    <row r="27882" spans="31:31" ht="15.75" x14ac:dyDescent="0.3">
      <c r="AE27882" s="71"/>
    </row>
    <row r="27883" spans="31:31" ht="15.75" x14ac:dyDescent="0.3">
      <c r="AE27883" s="71"/>
    </row>
    <row r="27884" spans="31:31" ht="15.75" x14ac:dyDescent="0.3">
      <c r="AE27884" s="71"/>
    </row>
    <row r="27885" spans="31:31" ht="15.75" x14ac:dyDescent="0.3">
      <c r="AE27885" s="71"/>
    </row>
    <row r="27886" spans="31:31" ht="15.75" x14ac:dyDescent="0.3">
      <c r="AE27886" s="71"/>
    </row>
    <row r="27887" spans="31:31" ht="15.75" x14ac:dyDescent="0.3">
      <c r="AE27887" s="71"/>
    </row>
    <row r="27888" spans="31:31" ht="15.75" x14ac:dyDescent="0.3">
      <c r="AE27888" s="71"/>
    </row>
    <row r="27889" spans="31:31" ht="15.75" x14ac:dyDescent="0.3">
      <c r="AE27889" s="71"/>
    </row>
    <row r="27890" spans="31:31" ht="15.75" x14ac:dyDescent="0.3">
      <c r="AE27890" s="71"/>
    </row>
    <row r="27891" spans="31:31" ht="15.75" x14ac:dyDescent="0.3">
      <c r="AE27891" s="71"/>
    </row>
    <row r="27892" spans="31:31" ht="15.75" x14ac:dyDescent="0.3">
      <c r="AE27892" s="71"/>
    </row>
    <row r="27893" spans="31:31" ht="15.75" x14ac:dyDescent="0.3">
      <c r="AE27893" s="71"/>
    </row>
    <row r="27894" spans="31:31" ht="15.75" x14ac:dyDescent="0.3">
      <c r="AE27894" s="71"/>
    </row>
    <row r="27895" spans="31:31" ht="15.75" x14ac:dyDescent="0.3">
      <c r="AE27895" s="71"/>
    </row>
    <row r="27896" spans="31:31" ht="15.75" x14ac:dyDescent="0.3">
      <c r="AE27896" s="71"/>
    </row>
    <row r="27897" spans="31:31" ht="15.75" x14ac:dyDescent="0.3">
      <c r="AE27897" s="71"/>
    </row>
    <row r="27898" spans="31:31" ht="15.75" x14ac:dyDescent="0.3">
      <c r="AE27898" s="71"/>
    </row>
    <row r="27899" spans="31:31" ht="15.75" x14ac:dyDescent="0.3">
      <c r="AE27899" s="71"/>
    </row>
    <row r="27900" spans="31:31" ht="15.75" x14ac:dyDescent="0.3">
      <c r="AE27900" s="71"/>
    </row>
    <row r="27901" spans="31:31" ht="15.75" x14ac:dyDescent="0.3">
      <c r="AE27901" s="71"/>
    </row>
    <row r="27902" spans="31:31" ht="15.75" x14ac:dyDescent="0.3">
      <c r="AE27902" s="71"/>
    </row>
    <row r="27903" spans="31:31" ht="15.75" x14ac:dyDescent="0.3">
      <c r="AE27903" s="71"/>
    </row>
    <row r="27904" spans="31:31" ht="15.75" x14ac:dyDescent="0.3">
      <c r="AE27904" s="71"/>
    </row>
    <row r="27905" spans="31:31" ht="15.75" x14ac:dyDescent="0.3">
      <c r="AE27905" s="71"/>
    </row>
    <row r="27906" spans="31:31" ht="15.75" x14ac:dyDescent="0.3">
      <c r="AE27906" s="71"/>
    </row>
    <row r="27907" spans="31:31" ht="15.75" x14ac:dyDescent="0.3">
      <c r="AE27907" s="71"/>
    </row>
    <row r="27908" spans="31:31" ht="15.75" x14ac:dyDescent="0.3">
      <c r="AE27908" s="71"/>
    </row>
    <row r="27909" spans="31:31" ht="15.75" x14ac:dyDescent="0.3">
      <c r="AE27909" s="71"/>
    </row>
    <row r="27910" spans="31:31" ht="15.75" x14ac:dyDescent="0.3">
      <c r="AE27910" s="71"/>
    </row>
    <row r="27911" spans="31:31" ht="15.75" x14ac:dyDescent="0.3">
      <c r="AE27911" s="71"/>
    </row>
    <row r="27912" spans="31:31" ht="15.75" x14ac:dyDescent="0.3">
      <c r="AE27912" s="71"/>
    </row>
    <row r="27913" spans="31:31" ht="15.75" x14ac:dyDescent="0.3">
      <c r="AE27913" s="71"/>
    </row>
    <row r="27914" spans="31:31" ht="15.75" x14ac:dyDescent="0.3">
      <c r="AE27914" s="71"/>
    </row>
    <row r="27915" spans="31:31" ht="15.75" x14ac:dyDescent="0.3">
      <c r="AE27915" s="71"/>
    </row>
    <row r="27916" spans="31:31" ht="15.75" x14ac:dyDescent="0.3">
      <c r="AE27916" s="71"/>
    </row>
    <row r="27917" spans="31:31" ht="15.75" x14ac:dyDescent="0.3">
      <c r="AE27917" s="71"/>
    </row>
    <row r="27918" spans="31:31" ht="15.75" x14ac:dyDescent="0.3">
      <c r="AE27918" s="71"/>
    </row>
    <row r="27919" spans="31:31" ht="15.75" x14ac:dyDescent="0.3">
      <c r="AE27919" s="71"/>
    </row>
    <row r="27920" spans="31:31" ht="15.75" x14ac:dyDescent="0.3">
      <c r="AE27920" s="71"/>
    </row>
    <row r="27921" spans="31:31" ht="15.75" x14ac:dyDescent="0.3">
      <c r="AE27921" s="71"/>
    </row>
    <row r="27922" spans="31:31" ht="15.75" x14ac:dyDescent="0.3">
      <c r="AE27922" s="71"/>
    </row>
    <row r="27923" spans="31:31" ht="15.75" x14ac:dyDescent="0.3">
      <c r="AE27923" s="71"/>
    </row>
    <row r="27924" spans="31:31" ht="15.75" x14ac:dyDescent="0.3">
      <c r="AE27924" s="71"/>
    </row>
    <row r="27925" spans="31:31" ht="15.75" x14ac:dyDescent="0.3">
      <c r="AE27925" s="71"/>
    </row>
    <row r="27926" spans="31:31" ht="15.75" x14ac:dyDescent="0.3">
      <c r="AE27926" s="71"/>
    </row>
    <row r="27927" spans="31:31" ht="15.75" x14ac:dyDescent="0.3">
      <c r="AE27927" s="71"/>
    </row>
    <row r="27928" spans="31:31" ht="15.75" x14ac:dyDescent="0.3">
      <c r="AE27928" s="71"/>
    </row>
    <row r="27929" spans="31:31" ht="15.75" x14ac:dyDescent="0.3">
      <c r="AE27929" s="71"/>
    </row>
    <row r="27930" spans="31:31" ht="15.75" x14ac:dyDescent="0.3">
      <c r="AE27930" s="71"/>
    </row>
    <row r="27931" spans="31:31" ht="15.75" x14ac:dyDescent="0.3">
      <c r="AE27931" s="71"/>
    </row>
    <row r="27932" spans="31:31" ht="15.75" x14ac:dyDescent="0.3">
      <c r="AE27932" s="71"/>
    </row>
    <row r="27933" spans="31:31" ht="15.75" x14ac:dyDescent="0.3">
      <c r="AE27933" s="71"/>
    </row>
    <row r="27934" spans="31:31" ht="15.75" x14ac:dyDescent="0.3">
      <c r="AE27934" s="71"/>
    </row>
    <row r="27935" spans="31:31" ht="15.75" x14ac:dyDescent="0.3">
      <c r="AE27935" s="71"/>
    </row>
    <row r="27936" spans="31:31" ht="15.75" x14ac:dyDescent="0.3">
      <c r="AE27936" s="71"/>
    </row>
    <row r="27937" spans="31:31" ht="15.75" x14ac:dyDescent="0.3">
      <c r="AE27937" s="71"/>
    </row>
    <row r="27938" spans="31:31" ht="15.75" x14ac:dyDescent="0.3">
      <c r="AE27938" s="71"/>
    </row>
    <row r="27939" spans="31:31" ht="15.75" x14ac:dyDescent="0.3">
      <c r="AE27939" s="71"/>
    </row>
    <row r="27940" spans="31:31" ht="15.75" x14ac:dyDescent="0.3">
      <c r="AE27940" s="71"/>
    </row>
    <row r="27941" spans="31:31" ht="15.75" x14ac:dyDescent="0.3">
      <c r="AE27941" s="71"/>
    </row>
    <row r="27942" spans="31:31" ht="15.75" x14ac:dyDescent="0.3">
      <c r="AE27942" s="71"/>
    </row>
    <row r="27943" spans="31:31" ht="15.75" x14ac:dyDescent="0.3">
      <c r="AE27943" s="71"/>
    </row>
    <row r="27944" spans="31:31" ht="15.75" x14ac:dyDescent="0.3">
      <c r="AE27944" s="71"/>
    </row>
    <row r="27945" spans="31:31" ht="15.75" x14ac:dyDescent="0.3">
      <c r="AE27945" s="71"/>
    </row>
    <row r="27946" spans="31:31" ht="15.75" x14ac:dyDescent="0.3">
      <c r="AE27946" s="71"/>
    </row>
    <row r="27947" spans="31:31" ht="15.75" x14ac:dyDescent="0.3">
      <c r="AE27947" s="71"/>
    </row>
    <row r="27948" spans="31:31" ht="15.75" x14ac:dyDescent="0.3">
      <c r="AE27948" s="71"/>
    </row>
    <row r="27949" spans="31:31" ht="15.75" x14ac:dyDescent="0.3">
      <c r="AE27949" s="71"/>
    </row>
    <row r="27950" spans="31:31" ht="15.75" x14ac:dyDescent="0.3">
      <c r="AE27950" s="71"/>
    </row>
    <row r="27951" spans="31:31" ht="15.75" x14ac:dyDescent="0.3">
      <c r="AE27951" s="71"/>
    </row>
    <row r="27952" spans="31:31" ht="15.75" x14ac:dyDescent="0.3">
      <c r="AE27952" s="71"/>
    </row>
    <row r="27953" spans="31:31" ht="15.75" x14ac:dyDescent="0.3">
      <c r="AE27953" s="71"/>
    </row>
    <row r="27954" spans="31:31" ht="15.75" x14ac:dyDescent="0.3">
      <c r="AE27954" s="71"/>
    </row>
    <row r="27955" spans="31:31" ht="15.75" x14ac:dyDescent="0.3">
      <c r="AE27955" s="71"/>
    </row>
    <row r="27956" spans="31:31" ht="15.75" x14ac:dyDescent="0.3">
      <c r="AE27956" s="71"/>
    </row>
    <row r="27957" spans="31:31" ht="15.75" x14ac:dyDescent="0.3">
      <c r="AE27957" s="71"/>
    </row>
    <row r="27958" spans="31:31" ht="15.75" x14ac:dyDescent="0.3">
      <c r="AE27958" s="71"/>
    </row>
    <row r="27959" spans="31:31" ht="15.75" x14ac:dyDescent="0.3">
      <c r="AE27959" s="71"/>
    </row>
    <row r="27960" spans="31:31" ht="15.75" x14ac:dyDescent="0.3">
      <c r="AE27960" s="71"/>
    </row>
    <row r="27961" spans="31:31" ht="15.75" x14ac:dyDescent="0.3">
      <c r="AE27961" s="71"/>
    </row>
    <row r="27962" spans="31:31" ht="15.75" x14ac:dyDescent="0.3">
      <c r="AE27962" s="71"/>
    </row>
    <row r="27963" spans="31:31" ht="15.75" x14ac:dyDescent="0.3">
      <c r="AE27963" s="71"/>
    </row>
    <row r="27964" spans="31:31" ht="15.75" x14ac:dyDescent="0.3">
      <c r="AE27964" s="71"/>
    </row>
    <row r="27965" spans="31:31" ht="15.75" x14ac:dyDescent="0.3">
      <c r="AE27965" s="71"/>
    </row>
    <row r="27966" spans="31:31" ht="15.75" x14ac:dyDescent="0.3">
      <c r="AE27966" s="71"/>
    </row>
    <row r="27967" spans="31:31" ht="15.75" x14ac:dyDescent="0.3">
      <c r="AE27967" s="71"/>
    </row>
    <row r="27968" spans="31:31" ht="15.75" x14ac:dyDescent="0.3">
      <c r="AE27968" s="71"/>
    </row>
    <row r="27969" spans="31:31" ht="15.75" x14ac:dyDescent="0.3">
      <c r="AE27969" s="71"/>
    </row>
    <row r="27970" spans="31:31" ht="15.75" x14ac:dyDescent="0.3">
      <c r="AE27970" s="71"/>
    </row>
    <row r="27971" spans="31:31" ht="15.75" x14ac:dyDescent="0.3">
      <c r="AE27971" s="71"/>
    </row>
    <row r="27972" spans="31:31" ht="15.75" x14ac:dyDescent="0.3">
      <c r="AE27972" s="71"/>
    </row>
    <row r="27973" spans="31:31" ht="15.75" x14ac:dyDescent="0.3">
      <c r="AE27973" s="71"/>
    </row>
    <row r="27974" spans="31:31" ht="15.75" x14ac:dyDescent="0.3">
      <c r="AE27974" s="71"/>
    </row>
    <row r="27975" spans="31:31" ht="15.75" x14ac:dyDescent="0.3">
      <c r="AE27975" s="71"/>
    </row>
    <row r="27976" spans="31:31" ht="15.75" x14ac:dyDescent="0.3">
      <c r="AE27976" s="71"/>
    </row>
    <row r="27977" spans="31:31" ht="15.75" x14ac:dyDescent="0.3">
      <c r="AE27977" s="71"/>
    </row>
    <row r="27978" spans="31:31" ht="15.75" x14ac:dyDescent="0.3">
      <c r="AE27978" s="71"/>
    </row>
    <row r="27979" spans="31:31" ht="15.75" x14ac:dyDescent="0.3">
      <c r="AE27979" s="71"/>
    </row>
    <row r="27980" spans="31:31" ht="15.75" x14ac:dyDescent="0.3">
      <c r="AE27980" s="71"/>
    </row>
    <row r="27981" spans="31:31" ht="15.75" x14ac:dyDescent="0.3">
      <c r="AE27981" s="71"/>
    </row>
    <row r="27982" spans="31:31" ht="15.75" x14ac:dyDescent="0.3">
      <c r="AE27982" s="71"/>
    </row>
    <row r="27983" spans="31:31" ht="15.75" x14ac:dyDescent="0.3">
      <c r="AE27983" s="71"/>
    </row>
    <row r="27984" spans="31:31" ht="15.75" x14ac:dyDescent="0.3">
      <c r="AE27984" s="71"/>
    </row>
    <row r="27985" spans="31:31" ht="15.75" x14ac:dyDescent="0.3">
      <c r="AE27985" s="71"/>
    </row>
    <row r="27986" spans="31:31" ht="15.75" x14ac:dyDescent="0.3">
      <c r="AE27986" s="71"/>
    </row>
    <row r="27987" spans="31:31" ht="15.75" x14ac:dyDescent="0.3">
      <c r="AE27987" s="71"/>
    </row>
    <row r="27988" spans="31:31" ht="15.75" x14ac:dyDescent="0.3">
      <c r="AE27988" s="71"/>
    </row>
    <row r="27989" spans="31:31" ht="15.75" x14ac:dyDescent="0.3">
      <c r="AE27989" s="71"/>
    </row>
    <row r="27990" spans="31:31" ht="15.75" x14ac:dyDescent="0.3">
      <c r="AE27990" s="71"/>
    </row>
    <row r="27991" spans="31:31" ht="15.75" x14ac:dyDescent="0.3">
      <c r="AE27991" s="71"/>
    </row>
    <row r="27992" spans="31:31" ht="15.75" x14ac:dyDescent="0.3">
      <c r="AE27992" s="71"/>
    </row>
    <row r="27993" spans="31:31" ht="15.75" x14ac:dyDescent="0.3">
      <c r="AE27993" s="71"/>
    </row>
    <row r="27994" spans="31:31" ht="15.75" x14ac:dyDescent="0.3">
      <c r="AE27994" s="71"/>
    </row>
    <row r="27995" spans="31:31" ht="15.75" x14ac:dyDescent="0.3">
      <c r="AE27995" s="71"/>
    </row>
    <row r="27996" spans="31:31" ht="15.75" x14ac:dyDescent="0.3">
      <c r="AE27996" s="71"/>
    </row>
    <row r="27997" spans="31:31" ht="15.75" x14ac:dyDescent="0.3">
      <c r="AE27997" s="71"/>
    </row>
    <row r="27998" spans="31:31" ht="15.75" x14ac:dyDescent="0.3">
      <c r="AE27998" s="71"/>
    </row>
    <row r="27999" spans="31:31" ht="15.75" x14ac:dyDescent="0.3">
      <c r="AE27999" s="71"/>
    </row>
    <row r="28000" spans="31:31" ht="15.75" x14ac:dyDescent="0.3">
      <c r="AE28000" s="71"/>
    </row>
    <row r="28001" spans="31:31" ht="15.75" x14ac:dyDescent="0.3">
      <c r="AE28001" s="71"/>
    </row>
    <row r="28002" spans="31:31" ht="15.75" x14ac:dyDescent="0.3">
      <c r="AE28002" s="71"/>
    </row>
    <row r="28003" spans="31:31" ht="15.75" x14ac:dyDescent="0.3">
      <c r="AE28003" s="71"/>
    </row>
    <row r="28004" spans="31:31" ht="15.75" x14ac:dyDescent="0.3">
      <c r="AE28004" s="71"/>
    </row>
    <row r="28005" spans="31:31" ht="15.75" x14ac:dyDescent="0.3">
      <c r="AE28005" s="71"/>
    </row>
    <row r="28006" spans="31:31" ht="15.75" x14ac:dyDescent="0.3">
      <c r="AE28006" s="71"/>
    </row>
    <row r="28007" spans="31:31" ht="15.75" x14ac:dyDescent="0.3">
      <c r="AE28007" s="71"/>
    </row>
    <row r="28008" spans="31:31" ht="15.75" x14ac:dyDescent="0.3">
      <c r="AE28008" s="71"/>
    </row>
    <row r="28009" spans="31:31" ht="15.75" x14ac:dyDescent="0.3">
      <c r="AE28009" s="71"/>
    </row>
    <row r="28010" spans="31:31" ht="15.75" x14ac:dyDescent="0.3">
      <c r="AE28010" s="71"/>
    </row>
    <row r="28011" spans="31:31" ht="15.75" x14ac:dyDescent="0.3">
      <c r="AE28011" s="71"/>
    </row>
    <row r="28012" spans="31:31" ht="15.75" x14ac:dyDescent="0.3">
      <c r="AE28012" s="71"/>
    </row>
    <row r="28013" spans="31:31" ht="15.75" x14ac:dyDescent="0.3">
      <c r="AE28013" s="71"/>
    </row>
    <row r="28014" spans="31:31" ht="15.75" x14ac:dyDescent="0.3">
      <c r="AE28014" s="71"/>
    </row>
    <row r="28015" spans="31:31" ht="15.75" x14ac:dyDescent="0.3">
      <c r="AE28015" s="71"/>
    </row>
    <row r="28016" spans="31:31" ht="15.75" x14ac:dyDescent="0.3">
      <c r="AE28016" s="71"/>
    </row>
    <row r="28017" spans="31:31" ht="15.75" x14ac:dyDescent="0.3">
      <c r="AE28017" s="71"/>
    </row>
    <row r="28018" spans="31:31" ht="15.75" x14ac:dyDescent="0.3">
      <c r="AE28018" s="71"/>
    </row>
    <row r="28019" spans="31:31" ht="15.75" x14ac:dyDescent="0.3">
      <c r="AE28019" s="71"/>
    </row>
    <row r="28020" spans="31:31" ht="15.75" x14ac:dyDescent="0.3">
      <c r="AE28020" s="71"/>
    </row>
    <row r="28021" spans="31:31" ht="15.75" x14ac:dyDescent="0.3">
      <c r="AE28021" s="71"/>
    </row>
    <row r="28022" spans="31:31" ht="15.75" x14ac:dyDescent="0.3">
      <c r="AE28022" s="71"/>
    </row>
    <row r="28023" spans="31:31" ht="15.75" x14ac:dyDescent="0.3">
      <c r="AE28023" s="71"/>
    </row>
    <row r="28024" spans="31:31" ht="15.75" x14ac:dyDescent="0.3">
      <c r="AE28024" s="71"/>
    </row>
    <row r="28025" spans="31:31" ht="15.75" x14ac:dyDescent="0.3">
      <c r="AE28025" s="71"/>
    </row>
    <row r="28026" spans="31:31" ht="15.75" x14ac:dyDescent="0.3">
      <c r="AE28026" s="71"/>
    </row>
    <row r="28027" spans="31:31" ht="15.75" x14ac:dyDescent="0.3">
      <c r="AE28027" s="71"/>
    </row>
    <row r="28028" spans="31:31" ht="15.75" x14ac:dyDescent="0.3">
      <c r="AE28028" s="71"/>
    </row>
    <row r="28029" spans="31:31" ht="15.75" x14ac:dyDescent="0.3">
      <c r="AE28029" s="71"/>
    </row>
    <row r="28030" spans="31:31" ht="15.75" x14ac:dyDescent="0.3">
      <c r="AE28030" s="71"/>
    </row>
    <row r="28031" spans="31:31" ht="15.75" x14ac:dyDescent="0.3">
      <c r="AE28031" s="71"/>
    </row>
    <row r="28032" spans="31:31" ht="15.75" x14ac:dyDescent="0.3">
      <c r="AE28032" s="71"/>
    </row>
    <row r="28033" spans="31:31" ht="15.75" x14ac:dyDescent="0.3">
      <c r="AE28033" s="71"/>
    </row>
    <row r="28034" spans="31:31" ht="15.75" x14ac:dyDescent="0.3">
      <c r="AE28034" s="71"/>
    </row>
    <row r="28035" spans="31:31" ht="15.75" x14ac:dyDescent="0.3">
      <c r="AE28035" s="71"/>
    </row>
    <row r="28036" spans="31:31" ht="15.75" x14ac:dyDescent="0.3">
      <c r="AE28036" s="71"/>
    </row>
    <row r="28037" spans="31:31" ht="15.75" x14ac:dyDescent="0.3">
      <c r="AE28037" s="71"/>
    </row>
    <row r="28038" spans="31:31" ht="15.75" x14ac:dyDescent="0.3">
      <c r="AE28038" s="71"/>
    </row>
    <row r="28039" spans="31:31" ht="15.75" x14ac:dyDescent="0.3">
      <c r="AE28039" s="71"/>
    </row>
    <row r="28040" spans="31:31" ht="15.75" x14ac:dyDescent="0.3">
      <c r="AE28040" s="71"/>
    </row>
    <row r="28041" spans="31:31" ht="15.75" x14ac:dyDescent="0.3">
      <c r="AE28041" s="71"/>
    </row>
    <row r="28042" spans="31:31" ht="15.75" x14ac:dyDescent="0.3">
      <c r="AE28042" s="71"/>
    </row>
    <row r="28043" spans="31:31" ht="15.75" x14ac:dyDescent="0.3">
      <c r="AE28043" s="71"/>
    </row>
    <row r="28044" spans="31:31" ht="15.75" x14ac:dyDescent="0.3">
      <c r="AE28044" s="71"/>
    </row>
    <row r="28045" spans="31:31" ht="15.75" x14ac:dyDescent="0.3">
      <c r="AE28045" s="71"/>
    </row>
    <row r="28046" spans="31:31" ht="15.75" x14ac:dyDescent="0.3">
      <c r="AE28046" s="71"/>
    </row>
    <row r="28047" spans="31:31" ht="15.75" x14ac:dyDescent="0.3">
      <c r="AE28047" s="71"/>
    </row>
    <row r="28048" spans="31:31" ht="15.75" x14ac:dyDescent="0.3">
      <c r="AE28048" s="71"/>
    </row>
    <row r="28049" spans="31:31" ht="15.75" x14ac:dyDescent="0.3">
      <c r="AE28049" s="71"/>
    </row>
    <row r="28050" spans="31:31" ht="15.75" x14ac:dyDescent="0.3">
      <c r="AE28050" s="71"/>
    </row>
    <row r="28051" spans="31:31" ht="15.75" x14ac:dyDescent="0.3">
      <c r="AE28051" s="71"/>
    </row>
    <row r="28052" spans="31:31" ht="15.75" x14ac:dyDescent="0.3">
      <c r="AE28052" s="71"/>
    </row>
    <row r="28053" spans="31:31" ht="15.75" x14ac:dyDescent="0.3">
      <c r="AE28053" s="71"/>
    </row>
    <row r="28054" spans="31:31" ht="15.75" x14ac:dyDescent="0.3">
      <c r="AE28054" s="71"/>
    </row>
    <row r="28055" spans="31:31" ht="15.75" x14ac:dyDescent="0.3">
      <c r="AE28055" s="71"/>
    </row>
    <row r="28056" spans="31:31" ht="15.75" x14ac:dyDescent="0.3">
      <c r="AE28056" s="71"/>
    </row>
    <row r="28057" spans="31:31" ht="15.75" x14ac:dyDescent="0.3">
      <c r="AE28057" s="71"/>
    </row>
    <row r="28058" spans="31:31" ht="15.75" x14ac:dyDescent="0.3">
      <c r="AE28058" s="71"/>
    </row>
    <row r="28059" spans="31:31" ht="15.75" x14ac:dyDescent="0.3">
      <c r="AE28059" s="71"/>
    </row>
    <row r="28060" spans="31:31" ht="15.75" x14ac:dyDescent="0.3">
      <c r="AE28060" s="71"/>
    </row>
    <row r="28061" spans="31:31" ht="15.75" x14ac:dyDescent="0.3">
      <c r="AE28061" s="71"/>
    </row>
    <row r="28062" spans="31:31" ht="15.75" x14ac:dyDescent="0.3">
      <c r="AE28062" s="71"/>
    </row>
    <row r="28063" spans="31:31" ht="15.75" x14ac:dyDescent="0.3">
      <c r="AE28063" s="71"/>
    </row>
    <row r="28064" spans="31:31" ht="15.75" x14ac:dyDescent="0.3">
      <c r="AE28064" s="71"/>
    </row>
    <row r="28065" spans="31:31" ht="15.75" x14ac:dyDescent="0.3">
      <c r="AE28065" s="71"/>
    </row>
    <row r="28066" spans="31:31" ht="15.75" x14ac:dyDescent="0.3">
      <c r="AE28066" s="71"/>
    </row>
    <row r="28067" spans="31:31" ht="15.75" x14ac:dyDescent="0.3">
      <c r="AE28067" s="71"/>
    </row>
    <row r="28068" spans="31:31" ht="15.75" x14ac:dyDescent="0.3">
      <c r="AE28068" s="71"/>
    </row>
    <row r="28069" spans="31:31" ht="15.75" x14ac:dyDescent="0.3">
      <c r="AE28069" s="71"/>
    </row>
    <row r="28070" spans="31:31" ht="15.75" x14ac:dyDescent="0.3">
      <c r="AE28070" s="71"/>
    </row>
    <row r="28071" spans="31:31" ht="15.75" x14ac:dyDescent="0.3">
      <c r="AE28071" s="71"/>
    </row>
    <row r="28072" spans="31:31" ht="15.75" x14ac:dyDescent="0.3">
      <c r="AE28072" s="71"/>
    </row>
    <row r="28073" spans="31:31" ht="15.75" x14ac:dyDescent="0.3">
      <c r="AE28073" s="71"/>
    </row>
    <row r="28074" spans="31:31" ht="15.75" x14ac:dyDescent="0.3">
      <c r="AE28074" s="71"/>
    </row>
    <row r="28075" spans="31:31" ht="15.75" x14ac:dyDescent="0.3">
      <c r="AE28075" s="71"/>
    </row>
    <row r="28076" spans="31:31" ht="15.75" x14ac:dyDescent="0.3">
      <c r="AE28076" s="71"/>
    </row>
    <row r="28077" spans="31:31" ht="15.75" x14ac:dyDescent="0.3">
      <c r="AE28077" s="71"/>
    </row>
    <row r="28078" spans="31:31" ht="15.75" x14ac:dyDescent="0.3">
      <c r="AE28078" s="71"/>
    </row>
    <row r="28079" spans="31:31" ht="15.75" x14ac:dyDescent="0.3">
      <c r="AE28079" s="71"/>
    </row>
    <row r="28080" spans="31:31" ht="15.75" x14ac:dyDescent="0.3">
      <c r="AE28080" s="71"/>
    </row>
    <row r="28081" spans="31:31" ht="15.75" x14ac:dyDescent="0.3">
      <c r="AE28081" s="71"/>
    </row>
    <row r="28082" spans="31:31" ht="15.75" x14ac:dyDescent="0.3">
      <c r="AE28082" s="71"/>
    </row>
    <row r="28083" spans="31:31" ht="15.75" x14ac:dyDescent="0.3">
      <c r="AE28083" s="71"/>
    </row>
    <row r="28084" spans="31:31" ht="15.75" x14ac:dyDescent="0.3">
      <c r="AE28084" s="71"/>
    </row>
    <row r="28085" spans="31:31" ht="15.75" x14ac:dyDescent="0.3">
      <c r="AE28085" s="71"/>
    </row>
    <row r="28086" spans="31:31" ht="15.75" x14ac:dyDescent="0.3">
      <c r="AE28086" s="71"/>
    </row>
    <row r="28087" spans="31:31" ht="15.75" x14ac:dyDescent="0.3">
      <c r="AE28087" s="71"/>
    </row>
    <row r="28088" spans="31:31" ht="15.75" x14ac:dyDescent="0.3">
      <c r="AE28088" s="71"/>
    </row>
    <row r="28089" spans="31:31" ht="15.75" x14ac:dyDescent="0.3">
      <c r="AE28089" s="71"/>
    </row>
    <row r="28090" spans="31:31" ht="15.75" x14ac:dyDescent="0.3">
      <c r="AE28090" s="71"/>
    </row>
    <row r="28091" spans="31:31" ht="15.75" x14ac:dyDescent="0.3">
      <c r="AE28091" s="71"/>
    </row>
    <row r="28092" spans="31:31" ht="15.75" x14ac:dyDescent="0.3">
      <c r="AE28092" s="71"/>
    </row>
    <row r="28093" spans="31:31" ht="15.75" x14ac:dyDescent="0.3">
      <c r="AE28093" s="71"/>
    </row>
    <row r="28094" spans="31:31" ht="15.75" x14ac:dyDescent="0.3">
      <c r="AE28094" s="71"/>
    </row>
    <row r="28095" spans="31:31" ht="15.75" x14ac:dyDescent="0.3">
      <c r="AE28095" s="71"/>
    </row>
    <row r="28096" spans="31:31" ht="15.75" x14ac:dyDescent="0.3">
      <c r="AE28096" s="71"/>
    </row>
    <row r="28097" spans="31:31" ht="15.75" x14ac:dyDescent="0.3">
      <c r="AE28097" s="71"/>
    </row>
    <row r="28098" spans="31:31" ht="15.75" x14ac:dyDescent="0.3">
      <c r="AE28098" s="71"/>
    </row>
    <row r="28099" spans="31:31" ht="15.75" x14ac:dyDescent="0.3">
      <c r="AE28099" s="71"/>
    </row>
    <row r="28100" spans="31:31" ht="15.75" x14ac:dyDescent="0.3">
      <c r="AE28100" s="71"/>
    </row>
    <row r="28101" spans="31:31" ht="15.75" x14ac:dyDescent="0.3">
      <c r="AE28101" s="71"/>
    </row>
    <row r="28102" spans="31:31" ht="15.75" x14ac:dyDescent="0.3">
      <c r="AE28102" s="71"/>
    </row>
    <row r="28103" spans="31:31" ht="15.75" x14ac:dyDescent="0.3">
      <c r="AE28103" s="71"/>
    </row>
    <row r="28104" spans="31:31" ht="15.75" x14ac:dyDescent="0.3">
      <c r="AE28104" s="71"/>
    </row>
    <row r="28105" spans="31:31" ht="15.75" x14ac:dyDescent="0.3">
      <c r="AE28105" s="71"/>
    </row>
    <row r="28106" spans="31:31" ht="15.75" x14ac:dyDescent="0.3">
      <c r="AE28106" s="71"/>
    </row>
    <row r="28107" spans="31:31" ht="15.75" x14ac:dyDescent="0.3">
      <c r="AE28107" s="71"/>
    </row>
    <row r="28108" spans="31:31" ht="15.75" x14ac:dyDescent="0.3">
      <c r="AE28108" s="71"/>
    </row>
    <row r="28109" spans="31:31" ht="15.75" x14ac:dyDescent="0.3">
      <c r="AE28109" s="71"/>
    </row>
    <row r="28110" spans="31:31" ht="15.75" x14ac:dyDescent="0.3">
      <c r="AE28110" s="71"/>
    </row>
    <row r="28111" spans="31:31" ht="15.75" x14ac:dyDescent="0.3">
      <c r="AE28111" s="71"/>
    </row>
    <row r="28112" spans="31:31" ht="15.75" x14ac:dyDescent="0.3">
      <c r="AE28112" s="71"/>
    </row>
    <row r="28113" spans="31:31" ht="15.75" x14ac:dyDescent="0.3">
      <c r="AE28113" s="71"/>
    </row>
    <row r="28114" spans="31:31" ht="15.75" x14ac:dyDescent="0.3">
      <c r="AE28114" s="71"/>
    </row>
    <row r="28115" spans="31:31" ht="15.75" x14ac:dyDescent="0.3">
      <c r="AE28115" s="71"/>
    </row>
    <row r="28116" spans="31:31" ht="15.75" x14ac:dyDescent="0.3">
      <c r="AE28116" s="71"/>
    </row>
    <row r="28117" spans="31:31" ht="15.75" x14ac:dyDescent="0.3">
      <c r="AE28117" s="71"/>
    </row>
    <row r="28118" spans="31:31" ht="15.75" x14ac:dyDescent="0.3">
      <c r="AE28118" s="71"/>
    </row>
    <row r="28119" spans="31:31" ht="15.75" x14ac:dyDescent="0.3">
      <c r="AE28119" s="71"/>
    </row>
    <row r="28120" spans="31:31" ht="15.75" x14ac:dyDescent="0.3">
      <c r="AE28120" s="71"/>
    </row>
    <row r="28121" spans="31:31" ht="15.75" x14ac:dyDescent="0.3">
      <c r="AE28121" s="71"/>
    </row>
    <row r="28122" spans="31:31" ht="15.75" x14ac:dyDescent="0.3">
      <c r="AE28122" s="71"/>
    </row>
    <row r="28123" spans="31:31" ht="15.75" x14ac:dyDescent="0.3">
      <c r="AE28123" s="71"/>
    </row>
    <row r="28124" spans="31:31" ht="15.75" x14ac:dyDescent="0.3">
      <c r="AE28124" s="71"/>
    </row>
    <row r="28125" spans="31:31" ht="15.75" x14ac:dyDescent="0.3">
      <c r="AE28125" s="71"/>
    </row>
    <row r="28126" spans="31:31" ht="15.75" x14ac:dyDescent="0.3">
      <c r="AE28126" s="71"/>
    </row>
    <row r="28127" spans="31:31" ht="15.75" x14ac:dyDescent="0.3">
      <c r="AE28127" s="71"/>
    </row>
    <row r="28128" spans="31:31" ht="15.75" x14ac:dyDescent="0.3">
      <c r="AE28128" s="71"/>
    </row>
    <row r="28129" spans="31:31" ht="15.75" x14ac:dyDescent="0.3">
      <c r="AE28129" s="71"/>
    </row>
    <row r="28130" spans="31:31" ht="15.75" x14ac:dyDescent="0.3">
      <c r="AE28130" s="71"/>
    </row>
    <row r="28131" spans="31:31" ht="15.75" x14ac:dyDescent="0.3">
      <c r="AE28131" s="71"/>
    </row>
    <row r="28132" spans="31:31" ht="15.75" x14ac:dyDescent="0.3">
      <c r="AE28132" s="71"/>
    </row>
    <row r="28133" spans="31:31" ht="15.75" x14ac:dyDescent="0.3">
      <c r="AE28133" s="71"/>
    </row>
    <row r="28134" spans="31:31" ht="15.75" x14ac:dyDescent="0.3">
      <c r="AE28134" s="71"/>
    </row>
    <row r="28135" spans="31:31" ht="15.75" x14ac:dyDescent="0.3">
      <c r="AE28135" s="71"/>
    </row>
    <row r="28136" spans="31:31" ht="15.75" x14ac:dyDescent="0.3">
      <c r="AE28136" s="71"/>
    </row>
    <row r="28137" spans="31:31" ht="15.75" x14ac:dyDescent="0.3">
      <c r="AE28137" s="71"/>
    </row>
    <row r="28138" spans="31:31" ht="15.75" x14ac:dyDescent="0.3">
      <c r="AE28138" s="71"/>
    </row>
    <row r="28139" spans="31:31" ht="15.75" x14ac:dyDescent="0.3">
      <c r="AE28139" s="71"/>
    </row>
    <row r="28140" spans="31:31" ht="15.75" x14ac:dyDescent="0.3">
      <c r="AE28140" s="71"/>
    </row>
    <row r="28141" spans="31:31" ht="15.75" x14ac:dyDescent="0.3">
      <c r="AE28141" s="71"/>
    </row>
    <row r="28142" spans="31:31" ht="15.75" x14ac:dyDescent="0.3">
      <c r="AE28142" s="71"/>
    </row>
    <row r="28143" spans="31:31" ht="15.75" x14ac:dyDescent="0.3">
      <c r="AE28143" s="71"/>
    </row>
    <row r="28144" spans="31:31" ht="15.75" x14ac:dyDescent="0.3">
      <c r="AE28144" s="71"/>
    </row>
    <row r="28145" spans="31:31" ht="15.75" x14ac:dyDescent="0.3">
      <c r="AE28145" s="71"/>
    </row>
    <row r="28146" spans="31:31" ht="15.75" x14ac:dyDescent="0.3">
      <c r="AE28146" s="71"/>
    </row>
    <row r="28147" spans="31:31" ht="15.75" x14ac:dyDescent="0.3">
      <c r="AE28147" s="71"/>
    </row>
    <row r="28148" spans="31:31" ht="15.75" x14ac:dyDescent="0.3">
      <c r="AE28148" s="71"/>
    </row>
    <row r="28149" spans="31:31" ht="15.75" x14ac:dyDescent="0.3">
      <c r="AE28149" s="71"/>
    </row>
    <row r="28150" spans="31:31" ht="15.75" x14ac:dyDescent="0.3">
      <c r="AE28150" s="71"/>
    </row>
    <row r="28151" spans="31:31" ht="15.75" x14ac:dyDescent="0.3">
      <c r="AE28151" s="71"/>
    </row>
    <row r="28152" spans="31:31" ht="15.75" x14ac:dyDescent="0.3">
      <c r="AE28152" s="71"/>
    </row>
    <row r="28153" spans="31:31" ht="15.75" x14ac:dyDescent="0.3">
      <c r="AE28153" s="71"/>
    </row>
    <row r="28154" spans="31:31" ht="15.75" x14ac:dyDescent="0.3">
      <c r="AE28154" s="71"/>
    </row>
    <row r="28155" spans="31:31" ht="15.75" x14ac:dyDescent="0.3">
      <c r="AE28155" s="71"/>
    </row>
    <row r="28156" spans="31:31" ht="15.75" x14ac:dyDescent="0.3">
      <c r="AE28156" s="71"/>
    </row>
    <row r="28157" spans="31:31" ht="15.75" x14ac:dyDescent="0.3">
      <c r="AE28157" s="71"/>
    </row>
    <row r="28158" spans="31:31" ht="15.75" x14ac:dyDescent="0.3">
      <c r="AE28158" s="71"/>
    </row>
    <row r="28159" spans="31:31" ht="15.75" x14ac:dyDescent="0.3">
      <c r="AE28159" s="71"/>
    </row>
    <row r="28160" spans="31:31" ht="15.75" x14ac:dyDescent="0.3">
      <c r="AE28160" s="71"/>
    </row>
    <row r="28161" spans="31:31" ht="15.75" x14ac:dyDescent="0.3">
      <c r="AE28161" s="71"/>
    </row>
    <row r="28162" spans="31:31" ht="15.75" x14ac:dyDescent="0.3">
      <c r="AE28162" s="71"/>
    </row>
    <row r="28163" spans="31:31" ht="15.75" x14ac:dyDescent="0.3">
      <c r="AE28163" s="71"/>
    </row>
    <row r="28164" spans="31:31" ht="15.75" x14ac:dyDescent="0.3">
      <c r="AE28164" s="71"/>
    </row>
    <row r="28165" spans="31:31" ht="15.75" x14ac:dyDescent="0.3">
      <c r="AE28165" s="71"/>
    </row>
    <row r="28166" spans="31:31" ht="15.75" x14ac:dyDescent="0.3">
      <c r="AE28166" s="71"/>
    </row>
    <row r="28167" spans="31:31" ht="15.75" x14ac:dyDescent="0.3">
      <c r="AE28167" s="71"/>
    </row>
    <row r="28168" spans="31:31" ht="15.75" x14ac:dyDescent="0.3">
      <c r="AE28168" s="71"/>
    </row>
    <row r="28169" spans="31:31" ht="15.75" x14ac:dyDescent="0.3">
      <c r="AE28169" s="71"/>
    </row>
    <row r="28170" spans="31:31" ht="15.75" x14ac:dyDescent="0.3">
      <c r="AE28170" s="71"/>
    </row>
    <row r="28171" spans="31:31" ht="15.75" x14ac:dyDescent="0.3">
      <c r="AE28171" s="71"/>
    </row>
    <row r="28172" spans="31:31" ht="15.75" x14ac:dyDescent="0.3">
      <c r="AE28172" s="71"/>
    </row>
    <row r="28173" spans="31:31" ht="15.75" x14ac:dyDescent="0.3">
      <c r="AE28173" s="71"/>
    </row>
    <row r="28174" spans="31:31" ht="15.75" x14ac:dyDescent="0.3">
      <c r="AE28174" s="71"/>
    </row>
    <row r="28175" spans="31:31" ht="15.75" x14ac:dyDescent="0.3">
      <c r="AE28175" s="71"/>
    </row>
    <row r="28176" spans="31:31" ht="15.75" x14ac:dyDescent="0.3">
      <c r="AE28176" s="71"/>
    </row>
    <row r="28177" spans="31:31" ht="15.75" x14ac:dyDescent="0.3">
      <c r="AE28177" s="71"/>
    </row>
    <row r="28178" spans="31:31" ht="15.75" x14ac:dyDescent="0.3">
      <c r="AE28178" s="71"/>
    </row>
    <row r="28179" spans="31:31" ht="15.75" x14ac:dyDescent="0.3">
      <c r="AE28179" s="71"/>
    </row>
    <row r="28180" spans="31:31" ht="15.75" x14ac:dyDescent="0.3">
      <c r="AE28180" s="71"/>
    </row>
    <row r="28181" spans="31:31" ht="15.75" x14ac:dyDescent="0.3">
      <c r="AE28181" s="71"/>
    </row>
    <row r="28182" spans="31:31" ht="15.75" x14ac:dyDescent="0.3">
      <c r="AE28182" s="71"/>
    </row>
    <row r="28183" spans="31:31" ht="15.75" x14ac:dyDescent="0.3">
      <c r="AE28183" s="71"/>
    </row>
    <row r="28184" spans="31:31" ht="15.75" x14ac:dyDescent="0.3">
      <c r="AE28184" s="71"/>
    </row>
    <row r="28185" spans="31:31" ht="15.75" x14ac:dyDescent="0.3">
      <c r="AE28185" s="71"/>
    </row>
    <row r="28186" spans="31:31" ht="15.75" x14ac:dyDescent="0.3">
      <c r="AE28186" s="71"/>
    </row>
    <row r="28187" spans="31:31" ht="15.75" x14ac:dyDescent="0.3">
      <c r="AE28187" s="71"/>
    </row>
    <row r="28188" spans="31:31" ht="15.75" x14ac:dyDescent="0.3">
      <c r="AE28188" s="71"/>
    </row>
    <row r="28189" spans="31:31" ht="15.75" x14ac:dyDescent="0.3">
      <c r="AE28189" s="71"/>
    </row>
    <row r="28190" spans="31:31" ht="15.75" x14ac:dyDescent="0.3">
      <c r="AE28190" s="71"/>
    </row>
    <row r="28191" spans="31:31" ht="15.75" x14ac:dyDescent="0.3">
      <c r="AE28191" s="71"/>
    </row>
    <row r="28192" spans="31:31" ht="15.75" x14ac:dyDescent="0.3">
      <c r="AE28192" s="71"/>
    </row>
    <row r="28193" spans="31:31" ht="15.75" x14ac:dyDescent="0.3">
      <c r="AE28193" s="71"/>
    </row>
    <row r="28194" spans="31:31" ht="15.75" x14ac:dyDescent="0.3">
      <c r="AE28194" s="71"/>
    </row>
    <row r="28195" spans="31:31" ht="15.75" x14ac:dyDescent="0.3">
      <c r="AE28195" s="71"/>
    </row>
    <row r="28196" spans="31:31" ht="15.75" x14ac:dyDescent="0.3">
      <c r="AE28196" s="71"/>
    </row>
    <row r="28197" spans="31:31" ht="15.75" x14ac:dyDescent="0.3">
      <c r="AE28197" s="71"/>
    </row>
    <row r="28198" spans="31:31" ht="15.75" x14ac:dyDescent="0.3">
      <c r="AE28198" s="71"/>
    </row>
    <row r="28199" spans="31:31" ht="15.75" x14ac:dyDescent="0.3">
      <c r="AE28199" s="71"/>
    </row>
    <row r="28200" spans="31:31" ht="15.75" x14ac:dyDescent="0.3">
      <c r="AE28200" s="71"/>
    </row>
    <row r="28201" spans="31:31" ht="15.75" x14ac:dyDescent="0.3">
      <c r="AE28201" s="71"/>
    </row>
    <row r="28202" spans="31:31" ht="15.75" x14ac:dyDescent="0.3">
      <c r="AE28202" s="71"/>
    </row>
    <row r="28203" spans="31:31" ht="15.75" x14ac:dyDescent="0.3">
      <c r="AE28203" s="71"/>
    </row>
    <row r="28204" spans="31:31" ht="15.75" x14ac:dyDescent="0.3">
      <c r="AE28204" s="71"/>
    </row>
    <row r="28205" spans="31:31" ht="15.75" x14ac:dyDescent="0.3">
      <c r="AE28205" s="71"/>
    </row>
    <row r="28206" spans="31:31" ht="15.75" x14ac:dyDescent="0.3">
      <c r="AE28206" s="71"/>
    </row>
    <row r="28207" spans="31:31" ht="15.75" x14ac:dyDescent="0.3">
      <c r="AE28207" s="71"/>
    </row>
    <row r="28208" spans="31:31" ht="15.75" x14ac:dyDescent="0.3">
      <c r="AE28208" s="71"/>
    </row>
    <row r="28209" spans="31:31" ht="15.75" x14ac:dyDescent="0.3">
      <c r="AE28209" s="71"/>
    </row>
    <row r="28210" spans="31:31" ht="15.75" x14ac:dyDescent="0.3">
      <c r="AE28210" s="71"/>
    </row>
    <row r="28211" spans="31:31" ht="15.75" x14ac:dyDescent="0.3">
      <c r="AE28211" s="71"/>
    </row>
    <row r="28212" spans="31:31" ht="15.75" x14ac:dyDescent="0.3">
      <c r="AE28212" s="71"/>
    </row>
    <row r="28213" spans="31:31" ht="15.75" x14ac:dyDescent="0.3">
      <c r="AE28213" s="71"/>
    </row>
    <row r="28214" spans="31:31" ht="15.75" x14ac:dyDescent="0.3">
      <c r="AE28214" s="71"/>
    </row>
    <row r="28215" spans="31:31" ht="15.75" x14ac:dyDescent="0.3">
      <c r="AE28215" s="71"/>
    </row>
    <row r="28216" spans="31:31" ht="15.75" x14ac:dyDescent="0.3">
      <c r="AE28216" s="71"/>
    </row>
    <row r="28217" spans="31:31" ht="15.75" x14ac:dyDescent="0.3">
      <c r="AE28217" s="71"/>
    </row>
    <row r="28218" spans="31:31" ht="15.75" x14ac:dyDescent="0.3">
      <c r="AE28218" s="71"/>
    </row>
    <row r="28219" spans="31:31" ht="15.75" x14ac:dyDescent="0.3">
      <c r="AE28219" s="71"/>
    </row>
    <row r="28220" spans="31:31" ht="15.75" x14ac:dyDescent="0.3">
      <c r="AE28220" s="71"/>
    </row>
    <row r="28221" spans="31:31" ht="15.75" x14ac:dyDescent="0.3">
      <c r="AE28221" s="71"/>
    </row>
    <row r="28222" spans="31:31" ht="15.75" x14ac:dyDescent="0.3">
      <c r="AE28222" s="71"/>
    </row>
    <row r="28223" spans="31:31" ht="15.75" x14ac:dyDescent="0.3">
      <c r="AE28223" s="71"/>
    </row>
    <row r="28224" spans="31:31" ht="15.75" x14ac:dyDescent="0.3">
      <c r="AE28224" s="71"/>
    </row>
    <row r="28225" spans="31:31" ht="15.75" x14ac:dyDescent="0.3">
      <c r="AE28225" s="71"/>
    </row>
    <row r="28226" spans="31:31" ht="15.75" x14ac:dyDescent="0.3">
      <c r="AE28226" s="71"/>
    </row>
    <row r="28227" spans="31:31" ht="15.75" x14ac:dyDescent="0.3">
      <c r="AE28227" s="71"/>
    </row>
    <row r="28228" spans="31:31" ht="15.75" x14ac:dyDescent="0.3">
      <c r="AE28228" s="71"/>
    </row>
    <row r="28229" spans="31:31" ht="15.75" x14ac:dyDescent="0.3">
      <c r="AE28229" s="71"/>
    </row>
    <row r="28230" spans="31:31" ht="15.75" x14ac:dyDescent="0.3">
      <c r="AE28230" s="71"/>
    </row>
    <row r="28231" spans="31:31" ht="15.75" x14ac:dyDescent="0.3">
      <c r="AE28231" s="71"/>
    </row>
    <row r="28232" spans="31:31" ht="15.75" x14ac:dyDescent="0.3">
      <c r="AE28232" s="71"/>
    </row>
    <row r="28233" spans="31:31" ht="15.75" x14ac:dyDescent="0.3">
      <c r="AE28233" s="71"/>
    </row>
    <row r="28234" spans="31:31" ht="15.75" x14ac:dyDescent="0.3">
      <c r="AE28234" s="71"/>
    </row>
    <row r="28235" spans="31:31" ht="15.75" x14ac:dyDescent="0.3">
      <c r="AE28235" s="71"/>
    </row>
    <row r="28236" spans="31:31" ht="15.75" x14ac:dyDescent="0.3">
      <c r="AE28236" s="71"/>
    </row>
    <row r="28237" spans="31:31" ht="15.75" x14ac:dyDescent="0.3">
      <c r="AE28237" s="71"/>
    </row>
    <row r="28238" spans="31:31" ht="15.75" x14ac:dyDescent="0.3">
      <c r="AE28238" s="71"/>
    </row>
    <row r="28239" spans="31:31" ht="15.75" x14ac:dyDescent="0.3">
      <c r="AE28239" s="71"/>
    </row>
    <row r="28240" spans="31:31" ht="15.75" x14ac:dyDescent="0.3">
      <c r="AE28240" s="71"/>
    </row>
    <row r="28241" spans="31:31" ht="15.75" x14ac:dyDescent="0.3">
      <c r="AE28241" s="71"/>
    </row>
    <row r="28242" spans="31:31" ht="15.75" x14ac:dyDescent="0.3">
      <c r="AE28242" s="71"/>
    </row>
    <row r="28243" spans="31:31" ht="15.75" x14ac:dyDescent="0.3">
      <c r="AE28243" s="71"/>
    </row>
    <row r="28244" spans="31:31" ht="15.75" x14ac:dyDescent="0.3">
      <c r="AE28244" s="71"/>
    </row>
    <row r="28245" spans="31:31" ht="15.75" x14ac:dyDescent="0.3">
      <c r="AE28245" s="71"/>
    </row>
    <row r="28246" spans="31:31" ht="15.75" x14ac:dyDescent="0.3">
      <c r="AE28246" s="71"/>
    </row>
    <row r="28247" spans="31:31" ht="15.75" x14ac:dyDescent="0.3">
      <c r="AE28247" s="71"/>
    </row>
    <row r="28248" spans="31:31" ht="15.75" x14ac:dyDescent="0.3">
      <c r="AE28248" s="71"/>
    </row>
    <row r="28249" spans="31:31" ht="15.75" x14ac:dyDescent="0.3">
      <c r="AE28249" s="71"/>
    </row>
    <row r="28250" spans="31:31" ht="15.75" x14ac:dyDescent="0.3">
      <c r="AE28250" s="71"/>
    </row>
    <row r="28251" spans="31:31" ht="15.75" x14ac:dyDescent="0.3">
      <c r="AE28251" s="71"/>
    </row>
    <row r="28252" spans="31:31" ht="15.75" x14ac:dyDescent="0.3">
      <c r="AE28252" s="71"/>
    </row>
    <row r="28253" spans="31:31" ht="15.75" x14ac:dyDescent="0.3">
      <c r="AE28253" s="71"/>
    </row>
    <row r="28254" spans="31:31" ht="15.75" x14ac:dyDescent="0.3">
      <c r="AE28254" s="71"/>
    </row>
    <row r="28255" spans="31:31" ht="15.75" x14ac:dyDescent="0.3">
      <c r="AE28255" s="71"/>
    </row>
    <row r="28256" spans="31:31" ht="15.75" x14ac:dyDescent="0.3">
      <c r="AE28256" s="71"/>
    </row>
    <row r="28257" spans="31:31" ht="15.75" x14ac:dyDescent="0.3">
      <c r="AE28257" s="71"/>
    </row>
    <row r="28258" spans="31:31" ht="15.75" x14ac:dyDescent="0.3">
      <c r="AE28258" s="71"/>
    </row>
    <row r="28259" spans="31:31" ht="15.75" x14ac:dyDescent="0.3">
      <c r="AE28259" s="71"/>
    </row>
    <row r="28260" spans="31:31" ht="15.75" x14ac:dyDescent="0.3">
      <c r="AE28260" s="71"/>
    </row>
    <row r="28261" spans="31:31" ht="15.75" x14ac:dyDescent="0.3">
      <c r="AE28261" s="71"/>
    </row>
    <row r="28262" spans="31:31" ht="15.75" x14ac:dyDescent="0.3">
      <c r="AE28262" s="71"/>
    </row>
    <row r="28263" spans="31:31" ht="15.75" x14ac:dyDescent="0.3">
      <c r="AE28263" s="71"/>
    </row>
    <row r="28264" spans="31:31" ht="15.75" x14ac:dyDescent="0.3">
      <c r="AE28264" s="71"/>
    </row>
    <row r="28265" spans="31:31" ht="15.75" x14ac:dyDescent="0.3">
      <c r="AE28265" s="71"/>
    </row>
    <row r="28266" spans="31:31" ht="15.75" x14ac:dyDescent="0.3">
      <c r="AE28266" s="71"/>
    </row>
    <row r="28267" spans="31:31" ht="15.75" x14ac:dyDescent="0.3">
      <c r="AE28267" s="71"/>
    </row>
    <row r="28268" spans="31:31" ht="15.75" x14ac:dyDescent="0.3">
      <c r="AE28268" s="71"/>
    </row>
    <row r="28269" spans="31:31" ht="15.75" x14ac:dyDescent="0.3">
      <c r="AE28269" s="71"/>
    </row>
    <row r="28270" spans="31:31" ht="15.75" x14ac:dyDescent="0.3">
      <c r="AE28270" s="71"/>
    </row>
    <row r="28271" spans="31:31" ht="15.75" x14ac:dyDescent="0.3">
      <c r="AE28271" s="71"/>
    </row>
    <row r="28272" spans="31:31" ht="15.75" x14ac:dyDescent="0.3">
      <c r="AE28272" s="71"/>
    </row>
    <row r="28273" spans="31:31" ht="15.75" x14ac:dyDescent="0.3">
      <c r="AE28273" s="71"/>
    </row>
    <row r="28274" spans="31:31" ht="15.75" x14ac:dyDescent="0.3">
      <c r="AE28274" s="71"/>
    </row>
    <row r="28275" spans="31:31" ht="15.75" x14ac:dyDescent="0.3">
      <c r="AE28275" s="71"/>
    </row>
    <row r="28276" spans="31:31" ht="15.75" x14ac:dyDescent="0.3">
      <c r="AE28276" s="71"/>
    </row>
    <row r="28277" spans="31:31" ht="15.75" x14ac:dyDescent="0.3">
      <c r="AE28277" s="71"/>
    </row>
    <row r="28278" spans="31:31" ht="15.75" x14ac:dyDescent="0.3">
      <c r="AE28278" s="71"/>
    </row>
    <row r="28279" spans="31:31" ht="15.75" x14ac:dyDescent="0.3">
      <c r="AE28279" s="71"/>
    </row>
    <row r="28280" spans="31:31" ht="15.75" x14ac:dyDescent="0.3">
      <c r="AE28280" s="71"/>
    </row>
    <row r="28281" spans="31:31" ht="15.75" x14ac:dyDescent="0.3">
      <c r="AE28281" s="71"/>
    </row>
    <row r="28282" spans="31:31" ht="15.75" x14ac:dyDescent="0.3">
      <c r="AE28282" s="71"/>
    </row>
    <row r="28283" spans="31:31" ht="15.75" x14ac:dyDescent="0.3">
      <c r="AE28283" s="71"/>
    </row>
    <row r="28284" spans="31:31" ht="15.75" x14ac:dyDescent="0.3">
      <c r="AE28284" s="71"/>
    </row>
    <row r="28285" spans="31:31" ht="15.75" x14ac:dyDescent="0.3">
      <c r="AE28285" s="71"/>
    </row>
    <row r="28286" spans="31:31" ht="15.75" x14ac:dyDescent="0.3">
      <c r="AE28286" s="71"/>
    </row>
    <row r="28287" spans="31:31" ht="15.75" x14ac:dyDescent="0.3">
      <c r="AE28287" s="71"/>
    </row>
    <row r="28288" spans="31:31" ht="15.75" x14ac:dyDescent="0.3">
      <c r="AE28288" s="71"/>
    </row>
    <row r="28289" spans="31:31" ht="15.75" x14ac:dyDescent="0.3">
      <c r="AE28289" s="71"/>
    </row>
    <row r="28290" spans="31:31" ht="15.75" x14ac:dyDescent="0.3">
      <c r="AE28290" s="71"/>
    </row>
    <row r="28291" spans="31:31" ht="15.75" x14ac:dyDescent="0.3">
      <c r="AE28291" s="71"/>
    </row>
    <row r="28292" spans="31:31" ht="15.75" x14ac:dyDescent="0.3">
      <c r="AE28292" s="71"/>
    </row>
    <row r="28293" spans="31:31" ht="15.75" x14ac:dyDescent="0.3">
      <c r="AE28293" s="71"/>
    </row>
    <row r="28294" spans="31:31" ht="15.75" x14ac:dyDescent="0.3">
      <c r="AE28294" s="71"/>
    </row>
    <row r="28295" spans="31:31" ht="15.75" x14ac:dyDescent="0.3">
      <c r="AE28295" s="71"/>
    </row>
    <row r="28296" spans="31:31" ht="15.75" x14ac:dyDescent="0.3">
      <c r="AE28296" s="71"/>
    </row>
    <row r="28297" spans="31:31" ht="15.75" x14ac:dyDescent="0.3">
      <c r="AE28297" s="71"/>
    </row>
    <row r="28298" spans="31:31" ht="15.75" x14ac:dyDescent="0.3">
      <c r="AE28298" s="71"/>
    </row>
    <row r="28299" spans="31:31" ht="15.75" x14ac:dyDescent="0.3">
      <c r="AE28299" s="71"/>
    </row>
    <row r="28300" spans="31:31" ht="15.75" x14ac:dyDescent="0.3">
      <c r="AE28300" s="71"/>
    </row>
    <row r="28301" spans="31:31" ht="15.75" x14ac:dyDescent="0.3">
      <c r="AE28301" s="71"/>
    </row>
    <row r="28302" spans="31:31" ht="15.75" x14ac:dyDescent="0.3">
      <c r="AE28302" s="71"/>
    </row>
    <row r="28303" spans="31:31" ht="15.75" x14ac:dyDescent="0.3">
      <c r="AE28303" s="71"/>
    </row>
    <row r="28304" spans="31:31" ht="15.75" x14ac:dyDescent="0.3">
      <c r="AE28304" s="71"/>
    </row>
    <row r="28305" spans="31:31" ht="15.75" x14ac:dyDescent="0.3">
      <c r="AE28305" s="71"/>
    </row>
    <row r="28306" spans="31:31" ht="15.75" x14ac:dyDescent="0.3">
      <c r="AE28306" s="71"/>
    </row>
    <row r="28307" spans="31:31" ht="15.75" x14ac:dyDescent="0.3">
      <c r="AE28307" s="71"/>
    </row>
    <row r="28308" spans="31:31" ht="15.75" x14ac:dyDescent="0.3">
      <c r="AE28308" s="71"/>
    </row>
    <row r="28309" spans="31:31" ht="15.75" x14ac:dyDescent="0.3">
      <c r="AE28309" s="71"/>
    </row>
    <row r="28310" spans="31:31" ht="15.75" x14ac:dyDescent="0.3">
      <c r="AE28310" s="71"/>
    </row>
    <row r="28311" spans="31:31" ht="15.75" x14ac:dyDescent="0.3">
      <c r="AE28311" s="71"/>
    </row>
    <row r="28312" spans="31:31" ht="15.75" x14ac:dyDescent="0.3">
      <c r="AE28312" s="71"/>
    </row>
    <row r="28313" spans="31:31" ht="15.75" x14ac:dyDescent="0.3">
      <c r="AE28313" s="71"/>
    </row>
    <row r="28314" spans="31:31" ht="15.75" x14ac:dyDescent="0.3">
      <c r="AE28314" s="71"/>
    </row>
    <row r="28315" spans="31:31" ht="15.75" x14ac:dyDescent="0.3">
      <c r="AE28315" s="71"/>
    </row>
    <row r="28316" spans="31:31" ht="15.75" x14ac:dyDescent="0.3">
      <c r="AE28316" s="71"/>
    </row>
    <row r="28317" spans="31:31" ht="15.75" x14ac:dyDescent="0.3">
      <c r="AE28317" s="71"/>
    </row>
    <row r="28318" spans="31:31" ht="15.75" x14ac:dyDescent="0.3">
      <c r="AE28318" s="71"/>
    </row>
    <row r="28319" spans="31:31" ht="15.75" x14ac:dyDescent="0.3">
      <c r="AE28319" s="71"/>
    </row>
    <row r="28320" spans="31:31" ht="15.75" x14ac:dyDescent="0.3">
      <c r="AE28320" s="71"/>
    </row>
    <row r="28321" spans="31:31" ht="15.75" x14ac:dyDescent="0.3">
      <c r="AE28321" s="71"/>
    </row>
    <row r="28322" spans="31:31" ht="15.75" x14ac:dyDescent="0.3">
      <c r="AE28322" s="71"/>
    </row>
    <row r="28323" spans="31:31" ht="15.75" x14ac:dyDescent="0.3">
      <c r="AE28323" s="71"/>
    </row>
    <row r="28324" spans="31:31" ht="15.75" x14ac:dyDescent="0.3">
      <c r="AE28324" s="71"/>
    </row>
    <row r="28325" spans="31:31" ht="15.75" x14ac:dyDescent="0.3">
      <c r="AE28325" s="71"/>
    </row>
    <row r="28326" spans="31:31" ht="15.75" x14ac:dyDescent="0.3">
      <c r="AE28326" s="71"/>
    </row>
    <row r="28327" spans="31:31" ht="15.75" x14ac:dyDescent="0.3">
      <c r="AE28327" s="71"/>
    </row>
    <row r="28328" spans="31:31" ht="15.75" x14ac:dyDescent="0.3">
      <c r="AE28328" s="71"/>
    </row>
    <row r="28329" spans="31:31" ht="15.75" x14ac:dyDescent="0.3">
      <c r="AE28329" s="71"/>
    </row>
    <row r="28330" spans="31:31" ht="15.75" x14ac:dyDescent="0.3">
      <c r="AE28330" s="71"/>
    </row>
    <row r="28331" spans="31:31" ht="15.75" x14ac:dyDescent="0.3">
      <c r="AE28331" s="71"/>
    </row>
    <row r="28332" spans="31:31" ht="15.75" x14ac:dyDescent="0.3">
      <c r="AE28332" s="71"/>
    </row>
    <row r="28333" spans="31:31" ht="15.75" x14ac:dyDescent="0.3">
      <c r="AE28333" s="71"/>
    </row>
    <row r="28334" spans="31:31" ht="15.75" x14ac:dyDescent="0.3">
      <c r="AE28334" s="71"/>
    </row>
    <row r="28335" spans="31:31" ht="15.75" x14ac:dyDescent="0.3">
      <c r="AE28335" s="71"/>
    </row>
    <row r="28336" spans="31:31" ht="15.75" x14ac:dyDescent="0.3">
      <c r="AE28336" s="71"/>
    </row>
    <row r="28337" spans="31:31" ht="15.75" x14ac:dyDescent="0.3">
      <c r="AE28337" s="71"/>
    </row>
    <row r="28338" spans="31:31" ht="15.75" x14ac:dyDescent="0.3">
      <c r="AE28338" s="71"/>
    </row>
    <row r="28339" spans="31:31" ht="15.75" x14ac:dyDescent="0.3">
      <c r="AE28339" s="71"/>
    </row>
    <row r="28340" spans="31:31" ht="15.75" x14ac:dyDescent="0.3">
      <c r="AE28340" s="71"/>
    </row>
    <row r="28341" spans="31:31" ht="15.75" x14ac:dyDescent="0.3">
      <c r="AE28341" s="71"/>
    </row>
    <row r="28342" spans="31:31" ht="15.75" x14ac:dyDescent="0.3">
      <c r="AE28342" s="71"/>
    </row>
    <row r="28343" spans="31:31" ht="15.75" x14ac:dyDescent="0.3">
      <c r="AE28343" s="71"/>
    </row>
    <row r="28344" spans="31:31" ht="15.75" x14ac:dyDescent="0.3">
      <c r="AE28344" s="71"/>
    </row>
    <row r="28345" spans="31:31" ht="15.75" x14ac:dyDescent="0.3">
      <c r="AE28345" s="71"/>
    </row>
    <row r="28346" spans="31:31" ht="15.75" x14ac:dyDescent="0.3">
      <c r="AE28346" s="71"/>
    </row>
    <row r="28347" spans="31:31" ht="15.75" x14ac:dyDescent="0.3">
      <c r="AE28347" s="71"/>
    </row>
    <row r="28348" spans="31:31" ht="15.75" x14ac:dyDescent="0.3">
      <c r="AE28348" s="71"/>
    </row>
    <row r="28349" spans="31:31" ht="15.75" x14ac:dyDescent="0.3">
      <c r="AE28349" s="71"/>
    </row>
    <row r="28350" spans="31:31" ht="15.75" x14ac:dyDescent="0.3">
      <c r="AE28350" s="71"/>
    </row>
    <row r="28351" spans="31:31" ht="15.75" x14ac:dyDescent="0.3">
      <c r="AE28351" s="71"/>
    </row>
    <row r="28352" spans="31:31" ht="15.75" x14ac:dyDescent="0.3">
      <c r="AE28352" s="71"/>
    </row>
    <row r="28353" spans="31:31" ht="15.75" x14ac:dyDescent="0.3">
      <c r="AE28353" s="71"/>
    </row>
    <row r="28354" spans="31:31" ht="15.75" x14ac:dyDescent="0.3">
      <c r="AE28354" s="71"/>
    </row>
    <row r="28355" spans="31:31" ht="15.75" x14ac:dyDescent="0.3">
      <c r="AE28355" s="71"/>
    </row>
    <row r="28356" spans="31:31" ht="15.75" x14ac:dyDescent="0.3">
      <c r="AE28356" s="71"/>
    </row>
    <row r="28357" spans="31:31" ht="15.75" x14ac:dyDescent="0.3">
      <c r="AE28357" s="71"/>
    </row>
    <row r="28358" spans="31:31" ht="15.75" x14ac:dyDescent="0.3">
      <c r="AE28358" s="71"/>
    </row>
    <row r="28359" spans="31:31" ht="15.75" x14ac:dyDescent="0.3">
      <c r="AE28359" s="71"/>
    </row>
    <row r="28360" spans="31:31" ht="15.75" x14ac:dyDescent="0.3">
      <c r="AE28360" s="71"/>
    </row>
    <row r="28361" spans="31:31" ht="15.75" x14ac:dyDescent="0.3">
      <c r="AE28361" s="71"/>
    </row>
    <row r="28362" spans="31:31" ht="15.75" x14ac:dyDescent="0.3">
      <c r="AE28362" s="71"/>
    </row>
    <row r="28363" spans="31:31" ht="15.75" x14ac:dyDescent="0.3">
      <c r="AE28363" s="71"/>
    </row>
    <row r="28364" spans="31:31" ht="15.75" x14ac:dyDescent="0.3">
      <c r="AE28364" s="71"/>
    </row>
    <row r="28365" spans="31:31" ht="15.75" x14ac:dyDescent="0.3">
      <c r="AE28365" s="71"/>
    </row>
    <row r="28366" spans="31:31" ht="15.75" x14ac:dyDescent="0.3">
      <c r="AE28366" s="71"/>
    </row>
    <row r="28367" spans="31:31" ht="15.75" x14ac:dyDescent="0.3">
      <c r="AE28367" s="71"/>
    </row>
    <row r="28368" spans="31:31" ht="15.75" x14ac:dyDescent="0.3">
      <c r="AE28368" s="71"/>
    </row>
    <row r="28369" spans="31:31" ht="15.75" x14ac:dyDescent="0.3">
      <c r="AE28369" s="71"/>
    </row>
    <row r="28370" spans="31:31" ht="15.75" x14ac:dyDescent="0.3">
      <c r="AE28370" s="71"/>
    </row>
    <row r="28371" spans="31:31" ht="15.75" x14ac:dyDescent="0.3">
      <c r="AE28371" s="71"/>
    </row>
    <row r="28372" spans="31:31" ht="15.75" x14ac:dyDescent="0.3">
      <c r="AE28372" s="71"/>
    </row>
    <row r="28373" spans="31:31" ht="15.75" x14ac:dyDescent="0.3">
      <c r="AE28373" s="71"/>
    </row>
    <row r="28374" spans="31:31" ht="15.75" x14ac:dyDescent="0.3">
      <c r="AE28374" s="71"/>
    </row>
    <row r="28375" spans="31:31" ht="15.75" x14ac:dyDescent="0.3">
      <c r="AE28375" s="71"/>
    </row>
    <row r="28376" spans="31:31" ht="15.75" x14ac:dyDescent="0.3">
      <c r="AE28376" s="71"/>
    </row>
    <row r="28377" spans="31:31" ht="15.75" x14ac:dyDescent="0.3">
      <c r="AE28377" s="71"/>
    </row>
    <row r="28378" spans="31:31" ht="15.75" x14ac:dyDescent="0.3">
      <c r="AE28378" s="71"/>
    </row>
    <row r="28379" spans="31:31" ht="15.75" x14ac:dyDescent="0.3">
      <c r="AE28379" s="71"/>
    </row>
    <row r="28380" spans="31:31" ht="15.75" x14ac:dyDescent="0.3">
      <c r="AE28380" s="71"/>
    </row>
    <row r="28381" spans="31:31" ht="15.75" x14ac:dyDescent="0.3">
      <c r="AE28381" s="71"/>
    </row>
    <row r="28382" spans="31:31" ht="15.75" x14ac:dyDescent="0.3">
      <c r="AE28382" s="71"/>
    </row>
    <row r="28383" spans="31:31" ht="15.75" x14ac:dyDescent="0.3">
      <c r="AE28383" s="71"/>
    </row>
    <row r="28384" spans="31:31" ht="15.75" x14ac:dyDescent="0.3">
      <c r="AE28384" s="71"/>
    </row>
    <row r="28385" spans="31:31" ht="15.75" x14ac:dyDescent="0.3">
      <c r="AE28385" s="71"/>
    </row>
    <row r="28386" spans="31:31" ht="15.75" x14ac:dyDescent="0.3">
      <c r="AE28386" s="71"/>
    </row>
    <row r="28387" spans="31:31" ht="15.75" x14ac:dyDescent="0.3">
      <c r="AE28387" s="71"/>
    </row>
    <row r="28388" spans="31:31" ht="15.75" x14ac:dyDescent="0.3">
      <c r="AE28388" s="71"/>
    </row>
    <row r="28389" spans="31:31" ht="15.75" x14ac:dyDescent="0.3">
      <c r="AE28389" s="71"/>
    </row>
    <row r="28390" spans="31:31" ht="15.75" x14ac:dyDescent="0.3">
      <c r="AE28390" s="71"/>
    </row>
    <row r="28391" spans="31:31" ht="15.75" x14ac:dyDescent="0.3">
      <c r="AE28391" s="71"/>
    </row>
    <row r="28392" spans="31:31" ht="15.75" x14ac:dyDescent="0.3">
      <c r="AE28392" s="71"/>
    </row>
    <row r="28393" spans="31:31" ht="15.75" x14ac:dyDescent="0.3">
      <c r="AE28393" s="71"/>
    </row>
    <row r="28394" spans="31:31" ht="15.75" x14ac:dyDescent="0.3">
      <c r="AE28394" s="71"/>
    </row>
    <row r="28395" spans="31:31" ht="15.75" x14ac:dyDescent="0.3">
      <c r="AE28395" s="71"/>
    </row>
    <row r="28396" spans="31:31" ht="15.75" x14ac:dyDescent="0.3">
      <c r="AE28396" s="71"/>
    </row>
    <row r="28397" spans="31:31" ht="15.75" x14ac:dyDescent="0.3">
      <c r="AE28397" s="71"/>
    </row>
    <row r="28398" spans="31:31" ht="15.75" x14ac:dyDescent="0.3">
      <c r="AE28398" s="71"/>
    </row>
    <row r="28399" spans="31:31" ht="15.75" x14ac:dyDescent="0.3">
      <c r="AE28399" s="71"/>
    </row>
    <row r="28400" spans="31:31" ht="15.75" x14ac:dyDescent="0.3">
      <c r="AE28400" s="71"/>
    </row>
    <row r="28401" spans="31:31" ht="15.75" x14ac:dyDescent="0.3">
      <c r="AE28401" s="71"/>
    </row>
    <row r="28402" spans="31:31" ht="15.75" x14ac:dyDescent="0.3">
      <c r="AE28402" s="71"/>
    </row>
    <row r="28403" spans="31:31" ht="15.75" x14ac:dyDescent="0.3">
      <c r="AE28403" s="71"/>
    </row>
    <row r="28404" spans="31:31" ht="15.75" x14ac:dyDescent="0.3">
      <c r="AE28404" s="71"/>
    </row>
    <row r="28405" spans="31:31" ht="15.75" x14ac:dyDescent="0.3">
      <c r="AE28405" s="71"/>
    </row>
    <row r="28406" spans="31:31" ht="15.75" x14ac:dyDescent="0.3">
      <c r="AE28406" s="71"/>
    </row>
    <row r="28407" spans="31:31" ht="15.75" x14ac:dyDescent="0.3">
      <c r="AE28407" s="71"/>
    </row>
    <row r="28408" spans="31:31" ht="15.75" x14ac:dyDescent="0.3">
      <c r="AE28408" s="71"/>
    </row>
    <row r="28409" spans="31:31" ht="15.75" x14ac:dyDescent="0.3">
      <c r="AE28409" s="71"/>
    </row>
    <row r="28410" spans="31:31" ht="15.75" x14ac:dyDescent="0.3">
      <c r="AE28410" s="71"/>
    </row>
    <row r="28411" spans="31:31" ht="15.75" x14ac:dyDescent="0.3">
      <c r="AE28411" s="71"/>
    </row>
    <row r="28412" spans="31:31" ht="15.75" x14ac:dyDescent="0.3">
      <c r="AE28412" s="71"/>
    </row>
    <row r="28413" spans="31:31" ht="15.75" x14ac:dyDescent="0.3">
      <c r="AE28413" s="71"/>
    </row>
    <row r="28414" spans="31:31" ht="15.75" x14ac:dyDescent="0.3">
      <c r="AE28414" s="71"/>
    </row>
    <row r="28415" spans="31:31" ht="15.75" x14ac:dyDescent="0.3">
      <c r="AE28415" s="71"/>
    </row>
    <row r="28416" spans="31:31" ht="15.75" x14ac:dyDescent="0.3">
      <c r="AE28416" s="71"/>
    </row>
    <row r="28417" spans="31:31" ht="15.75" x14ac:dyDescent="0.3">
      <c r="AE28417" s="71"/>
    </row>
    <row r="28418" spans="31:31" ht="15.75" x14ac:dyDescent="0.3">
      <c r="AE28418" s="71"/>
    </row>
    <row r="28419" spans="31:31" ht="15.75" x14ac:dyDescent="0.3">
      <c r="AE28419" s="71"/>
    </row>
    <row r="28420" spans="31:31" ht="15.75" x14ac:dyDescent="0.3">
      <c r="AE28420" s="71"/>
    </row>
    <row r="28421" spans="31:31" ht="15.75" x14ac:dyDescent="0.3">
      <c r="AE28421" s="71"/>
    </row>
    <row r="28422" spans="31:31" ht="15.75" x14ac:dyDescent="0.3">
      <c r="AE28422" s="71"/>
    </row>
    <row r="28423" spans="31:31" ht="15.75" x14ac:dyDescent="0.3">
      <c r="AE28423" s="71"/>
    </row>
    <row r="28424" spans="31:31" ht="15.75" x14ac:dyDescent="0.3">
      <c r="AE28424" s="71"/>
    </row>
    <row r="28425" spans="31:31" ht="15.75" x14ac:dyDescent="0.3">
      <c r="AE28425" s="71"/>
    </row>
    <row r="28426" spans="31:31" ht="15.75" x14ac:dyDescent="0.3">
      <c r="AE28426" s="71"/>
    </row>
    <row r="28427" spans="31:31" ht="15.75" x14ac:dyDescent="0.3">
      <c r="AE28427" s="71"/>
    </row>
    <row r="28428" spans="31:31" ht="15.75" x14ac:dyDescent="0.3">
      <c r="AE28428" s="71"/>
    </row>
    <row r="28429" spans="31:31" ht="15.75" x14ac:dyDescent="0.3">
      <c r="AE28429" s="71"/>
    </row>
    <row r="28430" spans="31:31" ht="15.75" x14ac:dyDescent="0.3">
      <c r="AE28430" s="71"/>
    </row>
    <row r="28431" spans="31:31" ht="15.75" x14ac:dyDescent="0.3">
      <c r="AE28431" s="71"/>
    </row>
    <row r="28432" spans="31:31" ht="15.75" x14ac:dyDescent="0.3">
      <c r="AE28432" s="71"/>
    </row>
    <row r="28433" spans="31:31" ht="15.75" x14ac:dyDescent="0.3">
      <c r="AE28433" s="71"/>
    </row>
    <row r="28434" spans="31:31" ht="15.75" x14ac:dyDescent="0.3">
      <c r="AE28434" s="71"/>
    </row>
    <row r="28435" spans="31:31" ht="15.75" x14ac:dyDescent="0.3">
      <c r="AE28435" s="71"/>
    </row>
    <row r="28436" spans="31:31" ht="15.75" x14ac:dyDescent="0.3">
      <c r="AE28436" s="71"/>
    </row>
    <row r="28437" spans="31:31" ht="15.75" x14ac:dyDescent="0.3">
      <c r="AE28437" s="71"/>
    </row>
    <row r="28438" spans="31:31" ht="15.75" x14ac:dyDescent="0.3">
      <c r="AE28438" s="71"/>
    </row>
    <row r="28439" spans="31:31" ht="15.75" x14ac:dyDescent="0.3">
      <c r="AE28439" s="71"/>
    </row>
    <row r="28440" spans="31:31" ht="15.75" x14ac:dyDescent="0.3">
      <c r="AE28440" s="71"/>
    </row>
    <row r="28441" spans="31:31" ht="15.75" x14ac:dyDescent="0.3">
      <c r="AE28441" s="71"/>
    </row>
    <row r="28442" spans="31:31" ht="15.75" x14ac:dyDescent="0.3">
      <c r="AE28442" s="71"/>
    </row>
    <row r="28443" spans="31:31" ht="15.75" x14ac:dyDescent="0.3">
      <c r="AE28443" s="71"/>
    </row>
    <row r="28444" spans="31:31" ht="15.75" x14ac:dyDescent="0.3">
      <c r="AE28444" s="71"/>
    </row>
    <row r="28445" spans="31:31" ht="15.75" x14ac:dyDescent="0.3">
      <c r="AE28445" s="71"/>
    </row>
    <row r="28446" spans="31:31" ht="15.75" x14ac:dyDescent="0.3">
      <c r="AE28446" s="71"/>
    </row>
    <row r="28447" spans="31:31" ht="15.75" x14ac:dyDescent="0.3">
      <c r="AE28447" s="71"/>
    </row>
    <row r="28448" spans="31:31" ht="15.75" x14ac:dyDescent="0.3">
      <c r="AE28448" s="71"/>
    </row>
    <row r="28449" spans="31:31" ht="15.75" x14ac:dyDescent="0.3">
      <c r="AE28449" s="71"/>
    </row>
    <row r="28450" spans="31:31" ht="15.75" x14ac:dyDescent="0.3">
      <c r="AE28450" s="71"/>
    </row>
    <row r="28451" spans="31:31" ht="15.75" x14ac:dyDescent="0.3">
      <c r="AE28451" s="71"/>
    </row>
    <row r="28452" spans="31:31" ht="15.75" x14ac:dyDescent="0.3">
      <c r="AE28452" s="71"/>
    </row>
    <row r="28453" spans="31:31" ht="15.75" x14ac:dyDescent="0.3">
      <c r="AE28453" s="71"/>
    </row>
    <row r="28454" spans="31:31" ht="15.75" x14ac:dyDescent="0.3">
      <c r="AE28454" s="71"/>
    </row>
    <row r="28455" spans="31:31" ht="15.75" x14ac:dyDescent="0.3">
      <c r="AE28455" s="71"/>
    </row>
    <row r="28456" spans="31:31" ht="15.75" x14ac:dyDescent="0.3">
      <c r="AE28456" s="71"/>
    </row>
    <row r="28457" spans="31:31" ht="15.75" x14ac:dyDescent="0.3">
      <c r="AE28457" s="71"/>
    </row>
    <row r="28458" spans="31:31" ht="15.75" x14ac:dyDescent="0.3">
      <c r="AE28458" s="71"/>
    </row>
    <row r="28459" spans="31:31" ht="15.75" x14ac:dyDescent="0.3">
      <c r="AE28459" s="71"/>
    </row>
    <row r="28460" spans="31:31" ht="15.75" x14ac:dyDescent="0.3">
      <c r="AE28460" s="71"/>
    </row>
    <row r="28461" spans="31:31" ht="15.75" x14ac:dyDescent="0.3">
      <c r="AE28461" s="71"/>
    </row>
    <row r="28462" spans="31:31" ht="15.75" x14ac:dyDescent="0.3">
      <c r="AE28462" s="71"/>
    </row>
    <row r="28463" spans="31:31" ht="15.75" x14ac:dyDescent="0.3">
      <c r="AE28463" s="71"/>
    </row>
    <row r="28464" spans="31:31" ht="15.75" x14ac:dyDescent="0.3">
      <c r="AE28464" s="71"/>
    </row>
    <row r="28465" spans="31:31" ht="15.75" x14ac:dyDescent="0.3">
      <c r="AE28465" s="71"/>
    </row>
    <row r="28466" spans="31:31" ht="15.75" x14ac:dyDescent="0.3">
      <c r="AE28466" s="71"/>
    </row>
    <row r="28467" spans="31:31" ht="15.75" x14ac:dyDescent="0.3">
      <c r="AE28467" s="71"/>
    </row>
    <row r="28468" spans="31:31" ht="15.75" x14ac:dyDescent="0.3">
      <c r="AE28468" s="71"/>
    </row>
    <row r="28469" spans="31:31" ht="15.75" x14ac:dyDescent="0.3">
      <c r="AE28469" s="71"/>
    </row>
    <row r="28470" spans="31:31" ht="15.75" x14ac:dyDescent="0.3">
      <c r="AE28470" s="71"/>
    </row>
    <row r="28471" spans="31:31" ht="15.75" x14ac:dyDescent="0.3">
      <c r="AE28471" s="71"/>
    </row>
    <row r="28472" spans="31:31" ht="15.75" x14ac:dyDescent="0.3">
      <c r="AE28472" s="71"/>
    </row>
    <row r="28473" spans="31:31" ht="15.75" x14ac:dyDescent="0.3">
      <c r="AE28473" s="71"/>
    </row>
    <row r="28474" spans="31:31" ht="15.75" x14ac:dyDescent="0.3">
      <c r="AE28474" s="71"/>
    </row>
    <row r="28475" spans="31:31" ht="15.75" x14ac:dyDescent="0.3">
      <c r="AE28475" s="71"/>
    </row>
    <row r="28476" spans="31:31" ht="15.75" x14ac:dyDescent="0.3">
      <c r="AE28476" s="71"/>
    </row>
    <row r="28477" spans="31:31" ht="15.75" x14ac:dyDescent="0.3">
      <c r="AE28477" s="71"/>
    </row>
    <row r="28478" spans="31:31" ht="15.75" x14ac:dyDescent="0.3">
      <c r="AE28478" s="71"/>
    </row>
    <row r="28479" spans="31:31" ht="15.75" x14ac:dyDescent="0.3">
      <c r="AE28479" s="71"/>
    </row>
    <row r="28480" spans="31:31" ht="15.75" x14ac:dyDescent="0.3">
      <c r="AE28480" s="71"/>
    </row>
    <row r="28481" spans="31:31" ht="15.75" x14ac:dyDescent="0.3">
      <c r="AE28481" s="71"/>
    </row>
    <row r="28482" spans="31:31" ht="15.75" x14ac:dyDescent="0.3">
      <c r="AE28482" s="71"/>
    </row>
    <row r="28483" spans="31:31" ht="15.75" x14ac:dyDescent="0.3">
      <c r="AE28483" s="71"/>
    </row>
    <row r="28484" spans="31:31" ht="15.75" x14ac:dyDescent="0.3">
      <c r="AE28484" s="71"/>
    </row>
    <row r="28485" spans="31:31" ht="15.75" x14ac:dyDescent="0.3">
      <c r="AE28485" s="71"/>
    </row>
    <row r="28486" spans="31:31" ht="15.75" x14ac:dyDescent="0.3">
      <c r="AE28486" s="71"/>
    </row>
    <row r="28487" spans="31:31" ht="15.75" x14ac:dyDescent="0.3">
      <c r="AE28487" s="71"/>
    </row>
    <row r="28488" spans="31:31" ht="15.75" x14ac:dyDescent="0.3">
      <c r="AE28488" s="71"/>
    </row>
    <row r="28489" spans="31:31" ht="15.75" x14ac:dyDescent="0.3">
      <c r="AE28489" s="71"/>
    </row>
    <row r="28490" spans="31:31" ht="15.75" x14ac:dyDescent="0.3">
      <c r="AE28490" s="71"/>
    </row>
    <row r="28491" spans="31:31" ht="15.75" x14ac:dyDescent="0.3">
      <c r="AE28491" s="71"/>
    </row>
    <row r="28492" spans="31:31" ht="15.75" x14ac:dyDescent="0.3">
      <c r="AE28492" s="71"/>
    </row>
    <row r="28493" spans="31:31" ht="15.75" x14ac:dyDescent="0.3">
      <c r="AE28493" s="71"/>
    </row>
    <row r="28494" spans="31:31" ht="15.75" x14ac:dyDescent="0.3">
      <c r="AE28494" s="71"/>
    </row>
    <row r="28495" spans="31:31" ht="15.75" x14ac:dyDescent="0.3">
      <c r="AE28495" s="71"/>
    </row>
    <row r="28496" spans="31:31" ht="15.75" x14ac:dyDescent="0.3">
      <c r="AE28496" s="71"/>
    </row>
    <row r="28497" spans="31:31" ht="15.75" x14ac:dyDescent="0.3">
      <c r="AE28497" s="71"/>
    </row>
    <row r="28498" spans="31:31" ht="15.75" x14ac:dyDescent="0.3">
      <c r="AE28498" s="71"/>
    </row>
    <row r="28499" spans="31:31" ht="15.75" x14ac:dyDescent="0.3">
      <c r="AE28499" s="71"/>
    </row>
    <row r="28500" spans="31:31" ht="15.75" x14ac:dyDescent="0.3">
      <c r="AE28500" s="71"/>
    </row>
    <row r="28501" spans="31:31" ht="15.75" x14ac:dyDescent="0.3">
      <c r="AE28501" s="71"/>
    </row>
    <row r="28502" spans="31:31" ht="15.75" x14ac:dyDescent="0.3">
      <c r="AE28502" s="71"/>
    </row>
    <row r="28503" spans="31:31" ht="15.75" x14ac:dyDescent="0.3">
      <c r="AE28503" s="71"/>
    </row>
    <row r="28504" spans="31:31" ht="15.75" x14ac:dyDescent="0.3">
      <c r="AE28504" s="71"/>
    </row>
    <row r="28505" spans="31:31" ht="15.75" x14ac:dyDescent="0.3">
      <c r="AE28505" s="71"/>
    </row>
    <row r="28506" spans="31:31" ht="15.75" x14ac:dyDescent="0.3">
      <c r="AE28506" s="71"/>
    </row>
    <row r="28507" spans="31:31" ht="15.75" x14ac:dyDescent="0.3">
      <c r="AE28507" s="71"/>
    </row>
    <row r="28508" spans="31:31" ht="15.75" x14ac:dyDescent="0.3">
      <c r="AE28508" s="71"/>
    </row>
    <row r="28509" spans="31:31" ht="15.75" x14ac:dyDescent="0.3">
      <c r="AE28509" s="71"/>
    </row>
    <row r="28510" spans="31:31" ht="15.75" x14ac:dyDescent="0.3">
      <c r="AE28510" s="71"/>
    </row>
    <row r="28511" spans="31:31" ht="15.75" x14ac:dyDescent="0.3">
      <c r="AE28511" s="71"/>
    </row>
    <row r="28512" spans="31:31" ht="15.75" x14ac:dyDescent="0.3">
      <c r="AE28512" s="71"/>
    </row>
    <row r="28513" spans="31:31" ht="15.75" x14ac:dyDescent="0.3">
      <c r="AE28513" s="71"/>
    </row>
    <row r="28514" spans="31:31" ht="15.75" x14ac:dyDescent="0.3">
      <c r="AE28514" s="71"/>
    </row>
    <row r="28515" spans="31:31" ht="15.75" x14ac:dyDescent="0.3">
      <c r="AE28515" s="71"/>
    </row>
    <row r="28516" spans="31:31" ht="15.75" x14ac:dyDescent="0.3">
      <c r="AE28516" s="71"/>
    </row>
    <row r="28517" spans="31:31" ht="15.75" x14ac:dyDescent="0.3">
      <c r="AE28517" s="71"/>
    </row>
    <row r="28518" spans="31:31" ht="15.75" x14ac:dyDescent="0.3">
      <c r="AE28518" s="71"/>
    </row>
    <row r="28519" spans="31:31" ht="15.75" x14ac:dyDescent="0.3">
      <c r="AE28519" s="71"/>
    </row>
    <row r="28520" spans="31:31" ht="15.75" x14ac:dyDescent="0.3">
      <c r="AE28520" s="71"/>
    </row>
    <row r="28521" spans="31:31" ht="15.75" x14ac:dyDescent="0.3">
      <c r="AE28521" s="71"/>
    </row>
    <row r="28522" spans="31:31" ht="15.75" x14ac:dyDescent="0.3">
      <c r="AE28522" s="71"/>
    </row>
    <row r="28523" spans="31:31" ht="15.75" x14ac:dyDescent="0.3">
      <c r="AE28523" s="71"/>
    </row>
    <row r="28524" spans="31:31" ht="15.75" x14ac:dyDescent="0.3">
      <c r="AE28524" s="71"/>
    </row>
    <row r="28525" spans="31:31" ht="15.75" x14ac:dyDescent="0.3">
      <c r="AE28525" s="71"/>
    </row>
    <row r="28526" spans="31:31" ht="15.75" x14ac:dyDescent="0.3">
      <c r="AE28526" s="71"/>
    </row>
    <row r="28527" spans="31:31" ht="15.75" x14ac:dyDescent="0.3">
      <c r="AE28527" s="71"/>
    </row>
    <row r="28528" spans="31:31" ht="15.75" x14ac:dyDescent="0.3">
      <c r="AE28528" s="71"/>
    </row>
    <row r="28529" spans="31:31" ht="15.75" x14ac:dyDescent="0.3">
      <c r="AE28529" s="71"/>
    </row>
    <row r="28530" spans="31:31" ht="15.75" x14ac:dyDescent="0.3">
      <c r="AE28530" s="71"/>
    </row>
    <row r="28531" spans="31:31" ht="15.75" x14ac:dyDescent="0.3">
      <c r="AE28531" s="71"/>
    </row>
    <row r="28532" spans="31:31" ht="15.75" x14ac:dyDescent="0.3">
      <c r="AE28532" s="71"/>
    </row>
    <row r="28533" spans="31:31" ht="15.75" x14ac:dyDescent="0.3">
      <c r="AE28533" s="71"/>
    </row>
    <row r="28534" spans="31:31" ht="15.75" x14ac:dyDescent="0.3">
      <c r="AE28534" s="71"/>
    </row>
    <row r="28535" spans="31:31" ht="15.75" x14ac:dyDescent="0.3">
      <c r="AE28535" s="71"/>
    </row>
    <row r="28536" spans="31:31" ht="15.75" x14ac:dyDescent="0.3">
      <c r="AE28536" s="71"/>
    </row>
    <row r="28537" spans="31:31" ht="15.75" x14ac:dyDescent="0.3">
      <c r="AE28537" s="71"/>
    </row>
    <row r="28538" spans="31:31" ht="15.75" x14ac:dyDescent="0.3">
      <c r="AE28538" s="71"/>
    </row>
    <row r="28539" spans="31:31" ht="15.75" x14ac:dyDescent="0.3">
      <c r="AE28539" s="71"/>
    </row>
    <row r="28540" spans="31:31" ht="15.75" x14ac:dyDescent="0.3">
      <c r="AE28540" s="71"/>
    </row>
    <row r="28541" spans="31:31" ht="15.75" x14ac:dyDescent="0.3">
      <c r="AE28541" s="71"/>
    </row>
    <row r="28542" spans="31:31" ht="15.75" x14ac:dyDescent="0.3">
      <c r="AE28542" s="71"/>
    </row>
    <row r="28543" spans="31:31" ht="15.75" x14ac:dyDescent="0.3">
      <c r="AE28543" s="71"/>
    </row>
    <row r="28544" spans="31:31" ht="15.75" x14ac:dyDescent="0.3">
      <c r="AE28544" s="71"/>
    </row>
    <row r="28545" spans="31:31" ht="15.75" x14ac:dyDescent="0.3">
      <c r="AE28545" s="71"/>
    </row>
    <row r="28546" spans="31:31" ht="15.75" x14ac:dyDescent="0.3">
      <c r="AE28546" s="71"/>
    </row>
    <row r="28547" spans="31:31" ht="15.75" x14ac:dyDescent="0.3">
      <c r="AE28547" s="71"/>
    </row>
    <row r="28548" spans="31:31" ht="15.75" x14ac:dyDescent="0.3">
      <c r="AE28548" s="71"/>
    </row>
    <row r="28549" spans="31:31" ht="15.75" x14ac:dyDescent="0.3">
      <c r="AE28549" s="71"/>
    </row>
    <row r="28550" spans="31:31" ht="15.75" x14ac:dyDescent="0.3">
      <c r="AE28550" s="71"/>
    </row>
    <row r="28551" spans="31:31" ht="15.75" x14ac:dyDescent="0.3">
      <c r="AE28551" s="71"/>
    </row>
    <row r="28552" spans="31:31" ht="15.75" x14ac:dyDescent="0.3">
      <c r="AE28552" s="71"/>
    </row>
    <row r="28553" spans="31:31" ht="15.75" x14ac:dyDescent="0.3">
      <c r="AE28553" s="71"/>
    </row>
    <row r="28554" spans="31:31" ht="15.75" x14ac:dyDescent="0.3">
      <c r="AE28554" s="71"/>
    </row>
    <row r="28555" spans="31:31" ht="15.75" x14ac:dyDescent="0.3">
      <c r="AE28555" s="71"/>
    </row>
    <row r="28556" spans="31:31" ht="15.75" x14ac:dyDescent="0.3">
      <c r="AE28556" s="71"/>
    </row>
    <row r="28557" spans="31:31" ht="15.75" x14ac:dyDescent="0.3">
      <c r="AE28557" s="71"/>
    </row>
    <row r="28558" spans="31:31" ht="15.75" x14ac:dyDescent="0.3">
      <c r="AE28558" s="71"/>
    </row>
    <row r="28559" spans="31:31" ht="15.75" x14ac:dyDescent="0.3">
      <c r="AE28559" s="71"/>
    </row>
    <row r="28560" spans="31:31" ht="15.75" x14ac:dyDescent="0.3">
      <c r="AE28560" s="71"/>
    </row>
    <row r="28561" spans="31:31" ht="15.75" x14ac:dyDescent="0.3">
      <c r="AE28561" s="71"/>
    </row>
    <row r="28562" spans="31:31" ht="15.75" x14ac:dyDescent="0.3">
      <c r="AE28562" s="71"/>
    </row>
    <row r="28563" spans="31:31" ht="15.75" x14ac:dyDescent="0.3">
      <c r="AE28563" s="71"/>
    </row>
    <row r="28564" spans="31:31" ht="15.75" x14ac:dyDescent="0.3">
      <c r="AE28564" s="71"/>
    </row>
    <row r="28565" spans="31:31" ht="15.75" x14ac:dyDescent="0.3">
      <c r="AE28565" s="71"/>
    </row>
    <row r="28566" spans="31:31" ht="15.75" x14ac:dyDescent="0.3">
      <c r="AE28566" s="71"/>
    </row>
    <row r="28567" spans="31:31" ht="15.75" x14ac:dyDescent="0.3">
      <c r="AE28567" s="71"/>
    </row>
    <row r="28568" spans="31:31" ht="15.75" x14ac:dyDescent="0.3">
      <c r="AE28568" s="71"/>
    </row>
    <row r="28569" spans="31:31" ht="15.75" x14ac:dyDescent="0.3">
      <c r="AE28569" s="71"/>
    </row>
    <row r="28570" spans="31:31" ht="15.75" x14ac:dyDescent="0.3">
      <c r="AE28570" s="71"/>
    </row>
    <row r="28571" spans="31:31" ht="15.75" x14ac:dyDescent="0.3">
      <c r="AE28571" s="71"/>
    </row>
    <row r="28572" spans="31:31" ht="15.75" x14ac:dyDescent="0.3">
      <c r="AE28572" s="71"/>
    </row>
    <row r="28573" spans="31:31" ht="15.75" x14ac:dyDescent="0.3">
      <c r="AE28573" s="71"/>
    </row>
    <row r="28574" spans="31:31" ht="15.75" x14ac:dyDescent="0.3">
      <c r="AE28574" s="71"/>
    </row>
    <row r="28575" spans="31:31" ht="15.75" x14ac:dyDescent="0.3">
      <c r="AE28575" s="71"/>
    </row>
    <row r="28576" spans="31:31" ht="15.75" x14ac:dyDescent="0.3">
      <c r="AE28576" s="71"/>
    </row>
    <row r="28577" spans="31:31" ht="15.75" x14ac:dyDescent="0.3">
      <c r="AE28577" s="71"/>
    </row>
    <row r="28578" spans="31:31" ht="15.75" x14ac:dyDescent="0.3">
      <c r="AE28578" s="71"/>
    </row>
    <row r="28579" spans="31:31" ht="15.75" x14ac:dyDescent="0.3">
      <c r="AE28579" s="71"/>
    </row>
    <row r="28580" spans="31:31" ht="15.75" x14ac:dyDescent="0.3">
      <c r="AE28580" s="71"/>
    </row>
    <row r="28581" spans="31:31" ht="15.75" x14ac:dyDescent="0.3">
      <c r="AE28581" s="71"/>
    </row>
    <row r="28582" spans="31:31" ht="15.75" x14ac:dyDescent="0.3">
      <c r="AE28582" s="71"/>
    </row>
    <row r="28583" spans="31:31" ht="15.75" x14ac:dyDescent="0.3">
      <c r="AE28583" s="71"/>
    </row>
    <row r="28584" spans="31:31" ht="15.75" x14ac:dyDescent="0.3">
      <c r="AE28584" s="71"/>
    </row>
    <row r="28585" spans="31:31" ht="15.75" x14ac:dyDescent="0.3">
      <c r="AE28585" s="71"/>
    </row>
    <row r="28586" spans="31:31" ht="15.75" x14ac:dyDescent="0.3">
      <c r="AE28586" s="71"/>
    </row>
    <row r="28587" spans="31:31" ht="15.75" x14ac:dyDescent="0.3">
      <c r="AE28587" s="71"/>
    </row>
    <row r="28588" spans="31:31" ht="15.75" x14ac:dyDescent="0.3">
      <c r="AE28588" s="71"/>
    </row>
    <row r="28589" spans="31:31" ht="15.75" x14ac:dyDescent="0.3">
      <c r="AE28589" s="71"/>
    </row>
    <row r="28590" spans="31:31" ht="15.75" x14ac:dyDescent="0.3">
      <c r="AE28590" s="71"/>
    </row>
    <row r="28591" spans="31:31" ht="15.75" x14ac:dyDescent="0.3">
      <c r="AE28591" s="71"/>
    </row>
    <row r="28592" spans="31:31" ht="15.75" x14ac:dyDescent="0.3">
      <c r="AE28592" s="71"/>
    </row>
    <row r="28593" spans="31:31" ht="15.75" x14ac:dyDescent="0.3">
      <c r="AE28593" s="71"/>
    </row>
    <row r="28594" spans="31:31" ht="15.75" x14ac:dyDescent="0.3">
      <c r="AE28594" s="71"/>
    </row>
    <row r="28595" spans="31:31" ht="15.75" x14ac:dyDescent="0.3">
      <c r="AE28595" s="71"/>
    </row>
    <row r="28596" spans="31:31" ht="15.75" x14ac:dyDescent="0.3">
      <c r="AE28596" s="71"/>
    </row>
    <row r="28597" spans="31:31" ht="15.75" x14ac:dyDescent="0.3">
      <c r="AE28597" s="71"/>
    </row>
    <row r="28598" spans="31:31" ht="15.75" x14ac:dyDescent="0.3">
      <c r="AE28598" s="71"/>
    </row>
    <row r="28599" spans="31:31" ht="15.75" x14ac:dyDescent="0.3">
      <c r="AE28599" s="71"/>
    </row>
    <row r="28600" spans="31:31" ht="15.75" x14ac:dyDescent="0.3">
      <c r="AE28600" s="71"/>
    </row>
    <row r="28601" spans="31:31" ht="15.75" x14ac:dyDescent="0.3">
      <c r="AE28601" s="71"/>
    </row>
    <row r="28602" spans="31:31" ht="15.75" x14ac:dyDescent="0.3">
      <c r="AE28602" s="71"/>
    </row>
    <row r="28603" spans="31:31" ht="15.75" x14ac:dyDescent="0.3">
      <c r="AE28603" s="71"/>
    </row>
    <row r="28604" spans="31:31" ht="15.75" x14ac:dyDescent="0.3">
      <c r="AE28604" s="71"/>
    </row>
    <row r="28605" spans="31:31" ht="15.75" x14ac:dyDescent="0.3">
      <c r="AE28605" s="71"/>
    </row>
    <row r="28606" spans="31:31" ht="15.75" x14ac:dyDescent="0.3">
      <c r="AE28606" s="71"/>
    </row>
    <row r="28607" spans="31:31" ht="15.75" x14ac:dyDescent="0.3">
      <c r="AE28607" s="71"/>
    </row>
    <row r="28608" spans="31:31" ht="15.75" x14ac:dyDescent="0.3">
      <c r="AE28608" s="71"/>
    </row>
    <row r="28609" spans="31:31" ht="15.75" x14ac:dyDescent="0.3">
      <c r="AE28609" s="71"/>
    </row>
    <row r="28610" spans="31:31" ht="15.75" x14ac:dyDescent="0.3">
      <c r="AE28610" s="71"/>
    </row>
    <row r="28611" spans="31:31" ht="15.75" x14ac:dyDescent="0.3">
      <c r="AE28611" s="71"/>
    </row>
    <row r="28612" spans="31:31" ht="15.75" x14ac:dyDescent="0.3">
      <c r="AE28612" s="71"/>
    </row>
    <row r="28613" spans="31:31" ht="15.75" x14ac:dyDescent="0.3">
      <c r="AE28613" s="71"/>
    </row>
    <row r="28614" spans="31:31" ht="15.75" x14ac:dyDescent="0.3">
      <c r="AE28614" s="71"/>
    </row>
    <row r="28615" spans="31:31" ht="15.75" x14ac:dyDescent="0.3">
      <c r="AE28615" s="71"/>
    </row>
    <row r="28616" spans="31:31" ht="15.75" x14ac:dyDescent="0.3">
      <c r="AE28616" s="71"/>
    </row>
    <row r="28617" spans="31:31" ht="15.75" x14ac:dyDescent="0.3">
      <c r="AE28617" s="71"/>
    </row>
    <row r="28618" spans="31:31" ht="15.75" x14ac:dyDescent="0.3">
      <c r="AE28618" s="71"/>
    </row>
    <row r="28619" spans="31:31" ht="15.75" x14ac:dyDescent="0.3">
      <c r="AE28619" s="71"/>
    </row>
    <row r="28620" spans="31:31" ht="15.75" x14ac:dyDescent="0.3">
      <c r="AE28620" s="71"/>
    </row>
    <row r="28621" spans="31:31" ht="15.75" x14ac:dyDescent="0.3">
      <c r="AE28621" s="71"/>
    </row>
    <row r="28622" spans="31:31" ht="15.75" x14ac:dyDescent="0.3">
      <c r="AE28622" s="71"/>
    </row>
    <row r="28623" spans="31:31" ht="15.75" x14ac:dyDescent="0.3">
      <c r="AE28623" s="71"/>
    </row>
    <row r="28624" spans="31:31" ht="15.75" x14ac:dyDescent="0.3">
      <c r="AE28624" s="71"/>
    </row>
    <row r="28625" spans="31:31" ht="15.75" x14ac:dyDescent="0.3">
      <c r="AE28625" s="71"/>
    </row>
    <row r="28626" spans="31:31" ht="15.75" x14ac:dyDescent="0.3">
      <c r="AE28626" s="71"/>
    </row>
    <row r="28627" spans="31:31" ht="15.75" x14ac:dyDescent="0.3">
      <c r="AE28627" s="71"/>
    </row>
    <row r="28628" spans="31:31" ht="15.75" x14ac:dyDescent="0.3">
      <c r="AE28628" s="71"/>
    </row>
    <row r="28629" spans="31:31" ht="15.75" x14ac:dyDescent="0.3">
      <c r="AE28629" s="71"/>
    </row>
    <row r="28630" spans="31:31" ht="15.75" x14ac:dyDescent="0.3">
      <c r="AE28630" s="71"/>
    </row>
    <row r="28631" spans="31:31" ht="15.75" x14ac:dyDescent="0.3">
      <c r="AE28631" s="71"/>
    </row>
    <row r="28632" spans="31:31" ht="15.75" x14ac:dyDescent="0.3">
      <c r="AE28632" s="71"/>
    </row>
    <row r="28633" spans="31:31" ht="15.75" x14ac:dyDescent="0.3">
      <c r="AE28633" s="71"/>
    </row>
    <row r="28634" spans="31:31" ht="15.75" x14ac:dyDescent="0.3">
      <c r="AE28634" s="71"/>
    </row>
    <row r="28635" spans="31:31" ht="15.75" x14ac:dyDescent="0.3">
      <c r="AE28635" s="71"/>
    </row>
    <row r="28636" spans="31:31" ht="15.75" x14ac:dyDescent="0.3">
      <c r="AE28636" s="71"/>
    </row>
    <row r="28637" spans="31:31" ht="15.75" x14ac:dyDescent="0.3">
      <c r="AE28637" s="71"/>
    </row>
    <row r="28638" spans="31:31" ht="15.75" x14ac:dyDescent="0.3">
      <c r="AE28638" s="71"/>
    </row>
    <row r="28639" spans="31:31" ht="15.75" x14ac:dyDescent="0.3">
      <c r="AE28639" s="71"/>
    </row>
    <row r="28640" spans="31:31" ht="15.75" x14ac:dyDescent="0.3">
      <c r="AE28640" s="71"/>
    </row>
    <row r="28641" spans="31:31" ht="15.75" x14ac:dyDescent="0.3">
      <c r="AE28641" s="71"/>
    </row>
    <row r="28642" spans="31:31" ht="15.75" x14ac:dyDescent="0.3">
      <c r="AE28642" s="71"/>
    </row>
    <row r="28643" spans="31:31" ht="15.75" x14ac:dyDescent="0.3">
      <c r="AE28643" s="71"/>
    </row>
    <row r="28644" spans="31:31" ht="15.75" x14ac:dyDescent="0.3">
      <c r="AE28644" s="71"/>
    </row>
    <row r="28645" spans="31:31" ht="15.75" x14ac:dyDescent="0.3">
      <c r="AE28645" s="71"/>
    </row>
    <row r="28646" spans="31:31" ht="15.75" x14ac:dyDescent="0.3">
      <c r="AE28646" s="71"/>
    </row>
    <row r="28647" spans="31:31" ht="15.75" x14ac:dyDescent="0.3">
      <c r="AE28647" s="71"/>
    </row>
    <row r="28648" spans="31:31" ht="15.75" x14ac:dyDescent="0.3">
      <c r="AE28648" s="71"/>
    </row>
    <row r="28649" spans="31:31" ht="15.75" x14ac:dyDescent="0.3">
      <c r="AE28649" s="71"/>
    </row>
    <row r="28650" spans="31:31" ht="15.75" x14ac:dyDescent="0.3">
      <c r="AE28650" s="71"/>
    </row>
    <row r="28651" spans="31:31" ht="15.75" x14ac:dyDescent="0.3">
      <c r="AE28651" s="71"/>
    </row>
    <row r="28652" spans="31:31" ht="15.75" x14ac:dyDescent="0.3">
      <c r="AE28652" s="71"/>
    </row>
    <row r="28653" spans="31:31" ht="15.75" x14ac:dyDescent="0.3">
      <c r="AE28653" s="71"/>
    </row>
    <row r="28654" spans="31:31" ht="15.75" x14ac:dyDescent="0.3">
      <c r="AE28654" s="71"/>
    </row>
    <row r="28655" spans="31:31" ht="15.75" x14ac:dyDescent="0.3">
      <c r="AE28655" s="71"/>
    </row>
    <row r="28656" spans="31:31" ht="15.75" x14ac:dyDescent="0.3">
      <c r="AE28656" s="71"/>
    </row>
    <row r="28657" spans="31:31" ht="15.75" x14ac:dyDescent="0.3">
      <c r="AE28657" s="71"/>
    </row>
    <row r="28658" spans="31:31" ht="15.75" x14ac:dyDescent="0.3">
      <c r="AE28658" s="71"/>
    </row>
    <row r="28659" spans="31:31" ht="15.75" x14ac:dyDescent="0.3">
      <c r="AE28659" s="71"/>
    </row>
    <row r="28660" spans="31:31" ht="15.75" x14ac:dyDescent="0.3">
      <c r="AE28660" s="71"/>
    </row>
    <row r="28661" spans="31:31" ht="15.75" x14ac:dyDescent="0.3">
      <c r="AE28661" s="71"/>
    </row>
    <row r="28662" spans="31:31" ht="15.75" x14ac:dyDescent="0.3">
      <c r="AE28662" s="71"/>
    </row>
    <row r="28663" spans="31:31" ht="15.75" x14ac:dyDescent="0.3">
      <c r="AE28663" s="71"/>
    </row>
    <row r="28664" spans="31:31" ht="15.75" x14ac:dyDescent="0.3">
      <c r="AE28664" s="71"/>
    </row>
    <row r="28665" spans="31:31" ht="15.75" x14ac:dyDescent="0.3">
      <c r="AE28665" s="71"/>
    </row>
    <row r="28666" spans="31:31" ht="15.75" x14ac:dyDescent="0.3">
      <c r="AE28666" s="71"/>
    </row>
    <row r="28667" spans="31:31" ht="15.75" x14ac:dyDescent="0.3">
      <c r="AE28667" s="71"/>
    </row>
    <row r="28668" spans="31:31" ht="15.75" x14ac:dyDescent="0.3">
      <c r="AE28668" s="71"/>
    </row>
    <row r="28669" spans="31:31" ht="15.75" x14ac:dyDescent="0.3">
      <c r="AE28669" s="71"/>
    </row>
    <row r="28670" spans="31:31" ht="15.75" x14ac:dyDescent="0.3">
      <c r="AE28670" s="71"/>
    </row>
    <row r="28671" spans="31:31" ht="15.75" x14ac:dyDescent="0.3">
      <c r="AE28671" s="71"/>
    </row>
    <row r="28672" spans="31:31" ht="15.75" x14ac:dyDescent="0.3">
      <c r="AE28672" s="71"/>
    </row>
    <row r="28673" spans="31:31" ht="15.75" x14ac:dyDescent="0.3">
      <c r="AE28673" s="71"/>
    </row>
    <row r="28674" spans="31:31" ht="15.75" x14ac:dyDescent="0.3">
      <c r="AE28674" s="71"/>
    </row>
    <row r="28675" spans="31:31" ht="15.75" x14ac:dyDescent="0.3">
      <c r="AE28675" s="71"/>
    </row>
    <row r="28676" spans="31:31" ht="15.75" x14ac:dyDescent="0.3">
      <c r="AE28676" s="71"/>
    </row>
    <row r="28677" spans="31:31" ht="15.75" x14ac:dyDescent="0.3">
      <c r="AE28677" s="71"/>
    </row>
    <row r="28678" spans="31:31" ht="15.75" x14ac:dyDescent="0.3">
      <c r="AE28678" s="71"/>
    </row>
    <row r="28679" spans="31:31" ht="15.75" x14ac:dyDescent="0.3">
      <c r="AE28679" s="71"/>
    </row>
    <row r="28680" spans="31:31" ht="15.75" x14ac:dyDescent="0.3">
      <c r="AE28680" s="71"/>
    </row>
    <row r="28681" spans="31:31" ht="15.75" x14ac:dyDescent="0.3">
      <c r="AE28681" s="71"/>
    </row>
    <row r="28682" spans="31:31" ht="15.75" x14ac:dyDescent="0.3">
      <c r="AE28682" s="71"/>
    </row>
    <row r="28683" spans="31:31" ht="15.75" x14ac:dyDescent="0.3">
      <c r="AE28683" s="71"/>
    </row>
    <row r="28684" spans="31:31" ht="15.75" x14ac:dyDescent="0.3">
      <c r="AE28684" s="71"/>
    </row>
    <row r="28685" spans="31:31" ht="15.75" x14ac:dyDescent="0.3">
      <c r="AE28685" s="71"/>
    </row>
    <row r="28686" spans="31:31" ht="15.75" x14ac:dyDescent="0.3">
      <c r="AE28686" s="71"/>
    </row>
    <row r="28687" spans="31:31" ht="15.75" x14ac:dyDescent="0.3">
      <c r="AE28687" s="71"/>
    </row>
    <row r="28688" spans="31:31" ht="15.75" x14ac:dyDescent="0.3">
      <c r="AE28688" s="71"/>
    </row>
    <row r="28689" spans="31:31" ht="15.75" x14ac:dyDescent="0.3">
      <c r="AE28689" s="71"/>
    </row>
    <row r="28690" spans="31:31" ht="15.75" x14ac:dyDescent="0.3">
      <c r="AE28690" s="71"/>
    </row>
    <row r="28691" spans="31:31" ht="15.75" x14ac:dyDescent="0.3">
      <c r="AE28691" s="71"/>
    </row>
    <row r="28692" spans="31:31" ht="15.75" x14ac:dyDescent="0.3">
      <c r="AE28692" s="71"/>
    </row>
    <row r="28693" spans="31:31" ht="15.75" x14ac:dyDescent="0.3">
      <c r="AE28693" s="71"/>
    </row>
    <row r="28694" spans="31:31" ht="15.75" x14ac:dyDescent="0.3">
      <c r="AE28694" s="71"/>
    </row>
    <row r="28695" spans="31:31" ht="15.75" x14ac:dyDescent="0.3">
      <c r="AE28695" s="71"/>
    </row>
    <row r="28696" spans="31:31" ht="15.75" x14ac:dyDescent="0.3">
      <c r="AE28696" s="71"/>
    </row>
    <row r="28697" spans="31:31" ht="15.75" x14ac:dyDescent="0.3">
      <c r="AE28697" s="71"/>
    </row>
    <row r="28698" spans="31:31" ht="15.75" x14ac:dyDescent="0.3">
      <c r="AE28698" s="71"/>
    </row>
    <row r="28699" spans="31:31" ht="15.75" x14ac:dyDescent="0.3">
      <c r="AE28699" s="71"/>
    </row>
    <row r="28700" spans="31:31" ht="15.75" x14ac:dyDescent="0.3">
      <c r="AE28700" s="71"/>
    </row>
    <row r="28701" spans="31:31" ht="15.75" x14ac:dyDescent="0.3">
      <c r="AE28701" s="71"/>
    </row>
    <row r="28702" spans="31:31" ht="15.75" x14ac:dyDescent="0.3">
      <c r="AE28702" s="71"/>
    </row>
    <row r="28703" spans="31:31" ht="15.75" x14ac:dyDescent="0.3">
      <c r="AE28703" s="71"/>
    </row>
    <row r="28704" spans="31:31" ht="15.75" x14ac:dyDescent="0.3">
      <c r="AE28704" s="71"/>
    </row>
    <row r="28705" spans="31:31" ht="15.75" x14ac:dyDescent="0.3">
      <c r="AE28705" s="71"/>
    </row>
    <row r="28706" spans="31:31" ht="15.75" x14ac:dyDescent="0.3">
      <c r="AE28706" s="71"/>
    </row>
    <row r="28707" spans="31:31" ht="15.75" x14ac:dyDescent="0.3">
      <c r="AE28707" s="71"/>
    </row>
    <row r="28708" spans="31:31" ht="15.75" x14ac:dyDescent="0.3">
      <c r="AE28708" s="71"/>
    </row>
    <row r="28709" spans="31:31" ht="15.75" x14ac:dyDescent="0.3">
      <c r="AE28709" s="71"/>
    </row>
    <row r="28710" spans="31:31" ht="15.75" x14ac:dyDescent="0.3">
      <c r="AE28710" s="71"/>
    </row>
    <row r="28711" spans="31:31" ht="15.75" x14ac:dyDescent="0.3">
      <c r="AE28711" s="71"/>
    </row>
    <row r="28712" spans="31:31" ht="15.75" x14ac:dyDescent="0.3">
      <c r="AE28712" s="71"/>
    </row>
    <row r="28713" spans="31:31" ht="15.75" x14ac:dyDescent="0.3">
      <c r="AE28713" s="71"/>
    </row>
    <row r="28714" spans="31:31" ht="15.75" x14ac:dyDescent="0.3">
      <c r="AE28714" s="71"/>
    </row>
    <row r="28715" spans="31:31" ht="15.75" x14ac:dyDescent="0.3">
      <c r="AE28715" s="71"/>
    </row>
    <row r="28716" spans="31:31" ht="15.75" x14ac:dyDescent="0.3">
      <c r="AE28716" s="71"/>
    </row>
    <row r="28717" spans="31:31" ht="15.75" x14ac:dyDescent="0.3">
      <c r="AE28717" s="71"/>
    </row>
    <row r="28718" spans="31:31" ht="15.75" x14ac:dyDescent="0.3">
      <c r="AE28718" s="71"/>
    </row>
    <row r="28719" spans="31:31" ht="15.75" x14ac:dyDescent="0.3">
      <c r="AE28719" s="71"/>
    </row>
    <row r="28720" spans="31:31" ht="15.75" x14ac:dyDescent="0.3">
      <c r="AE28720" s="71"/>
    </row>
    <row r="28721" spans="31:31" ht="15.75" x14ac:dyDescent="0.3">
      <c r="AE28721" s="71"/>
    </row>
    <row r="28722" spans="31:31" ht="15.75" x14ac:dyDescent="0.3">
      <c r="AE28722" s="71"/>
    </row>
    <row r="28723" spans="31:31" ht="15.75" x14ac:dyDescent="0.3">
      <c r="AE28723" s="71"/>
    </row>
    <row r="28724" spans="31:31" ht="15.75" x14ac:dyDescent="0.3">
      <c r="AE28724" s="71"/>
    </row>
    <row r="28725" spans="31:31" ht="15.75" x14ac:dyDescent="0.3">
      <c r="AE28725" s="71"/>
    </row>
    <row r="28726" spans="31:31" ht="15.75" x14ac:dyDescent="0.3">
      <c r="AE28726" s="71"/>
    </row>
    <row r="28727" spans="31:31" ht="15.75" x14ac:dyDescent="0.3">
      <c r="AE28727" s="71"/>
    </row>
    <row r="28728" spans="31:31" ht="15.75" x14ac:dyDescent="0.3">
      <c r="AE28728" s="71"/>
    </row>
    <row r="28729" spans="31:31" ht="15.75" x14ac:dyDescent="0.3">
      <c r="AE28729" s="71"/>
    </row>
    <row r="28730" spans="31:31" ht="15.75" x14ac:dyDescent="0.3">
      <c r="AE28730" s="71"/>
    </row>
    <row r="28731" spans="31:31" ht="15.75" x14ac:dyDescent="0.3">
      <c r="AE28731" s="71"/>
    </row>
    <row r="28732" spans="31:31" ht="15.75" x14ac:dyDescent="0.3">
      <c r="AE28732" s="71"/>
    </row>
    <row r="28733" spans="31:31" ht="15.75" x14ac:dyDescent="0.3">
      <c r="AE28733" s="71"/>
    </row>
    <row r="28734" spans="31:31" ht="15.75" x14ac:dyDescent="0.3">
      <c r="AE28734" s="71"/>
    </row>
    <row r="28735" spans="31:31" ht="15.75" x14ac:dyDescent="0.3">
      <c r="AE28735" s="71"/>
    </row>
    <row r="28736" spans="31:31" ht="15.75" x14ac:dyDescent="0.3">
      <c r="AE28736" s="71"/>
    </row>
    <row r="28737" spans="31:31" ht="15.75" x14ac:dyDescent="0.3">
      <c r="AE28737" s="71"/>
    </row>
    <row r="28738" spans="31:31" ht="15.75" x14ac:dyDescent="0.3">
      <c r="AE28738" s="71"/>
    </row>
    <row r="28739" spans="31:31" ht="15.75" x14ac:dyDescent="0.3">
      <c r="AE28739" s="71"/>
    </row>
    <row r="28740" spans="31:31" ht="15.75" x14ac:dyDescent="0.3">
      <c r="AE28740" s="71"/>
    </row>
    <row r="28741" spans="31:31" ht="15.75" x14ac:dyDescent="0.3">
      <c r="AE28741" s="71"/>
    </row>
    <row r="28742" spans="31:31" ht="15.75" x14ac:dyDescent="0.3">
      <c r="AE28742" s="71"/>
    </row>
    <row r="28743" spans="31:31" ht="15.75" x14ac:dyDescent="0.3">
      <c r="AE28743" s="71"/>
    </row>
    <row r="28744" spans="31:31" ht="15.75" x14ac:dyDescent="0.3">
      <c r="AE28744" s="71"/>
    </row>
    <row r="28745" spans="31:31" ht="15.75" x14ac:dyDescent="0.3">
      <c r="AE28745" s="71"/>
    </row>
    <row r="28746" spans="31:31" ht="15.75" x14ac:dyDescent="0.3">
      <c r="AE28746" s="71"/>
    </row>
    <row r="28747" spans="31:31" ht="15.75" x14ac:dyDescent="0.3">
      <c r="AE28747" s="71"/>
    </row>
    <row r="28748" spans="31:31" ht="15.75" x14ac:dyDescent="0.3">
      <c r="AE28748" s="71"/>
    </row>
    <row r="28749" spans="31:31" ht="15.75" x14ac:dyDescent="0.3">
      <c r="AE28749" s="71"/>
    </row>
    <row r="28750" spans="31:31" ht="15.75" x14ac:dyDescent="0.3">
      <c r="AE28750" s="71"/>
    </row>
    <row r="28751" spans="31:31" ht="15.75" x14ac:dyDescent="0.3">
      <c r="AE28751" s="71"/>
    </row>
    <row r="28752" spans="31:31" ht="15.75" x14ac:dyDescent="0.3">
      <c r="AE28752" s="71"/>
    </row>
    <row r="28753" spans="31:31" ht="15.75" x14ac:dyDescent="0.3">
      <c r="AE28753" s="71"/>
    </row>
    <row r="28754" spans="31:31" ht="15.75" x14ac:dyDescent="0.3">
      <c r="AE28754" s="71"/>
    </row>
    <row r="28755" spans="31:31" ht="15.75" x14ac:dyDescent="0.3">
      <c r="AE28755" s="71"/>
    </row>
    <row r="28756" spans="31:31" ht="15.75" x14ac:dyDescent="0.3">
      <c r="AE28756" s="71"/>
    </row>
    <row r="28757" spans="31:31" ht="15.75" x14ac:dyDescent="0.3">
      <c r="AE28757" s="71"/>
    </row>
    <row r="28758" spans="31:31" ht="15.75" x14ac:dyDescent="0.3">
      <c r="AE28758" s="71"/>
    </row>
    <row r="28759" spans="31:31" ht="15.75" x14ac:dyDescent="0.3">
      <c r="AE28759" s="71"/>
    </row>
    <row r="28760" spans="31:31" ht="15.75" x14ac:dyDescent="0.3">
      <c r="AE28760" s="71"/>
    </row>
    <row r="28761" spans="31:31" ht="15.75" x14ac:dyDescent="0.3">
      <c r="AE28761" s="71"/>
    </row>
    <row r="28762" spans="31:31" ht="15.75" x14ac:dyDescent="0.3">
      <c r="AE28762" s="71"/>
    </row>
    <row r="28763" spans="31:31" ht="15.75" x14ac:dyDescent="0.3">
      <c r="AE28763" s="71"/>
    </row>
    <row r="28764" spans="31:31" ht="15.75" x14ac:dyDescent="0.3">
      <c r="AE28764" s="71"/>
    </row>
    <row r="28765" spans="31:31" ht="15.75" x14ac:dyDescent="0.3">
      <c r="AE28765" s="71"/>
    </row>
    <row r="28766" spans="31:31" ht="15.75" x14ac:dyDescent="0.3">
      <c r="AE28766" s="71"/>
    </row>
    <row r="28767" spans="31:31" ht="15.75" x14ac:dyDescent="0.3">
      <c r="AE28767" s="71"/>
    </row>
    <row r="28768" spans="31:31" ht="15.75" x14ac:dyDescent="0.3">
      <c r="AE28768" s="71"/>
    </row>
    <row r="28769" spans="31:31" ht="15.75" x14ac:dyDescent="0.3">
      <c r="AE28769" s="71"/>
    </row>
    <row r="28770" spans="31:31" ht="15.75" x14ac:dyDescent="0.3">
      <c r="AE28770" s="71"/>
    </row>
    <row r="28771" spans="31:31" ht="15.75" x14ac:dyDescent="0.3">
      <c r="AE28771" s="71"/>
    </row>
    <row r="28772" spans="31:31" ht="15.75" x14ac:dyDescent="0.3">
      <c r="AE28772" s="71"/>
    </row>
    <row r="28773" spans="31:31" ht="15.75" x14ac:dyDescent="0.3">
      <c r="AE28773" s="71"/>
    </row>
    <row r="28774" spans="31:31" ht="15.75" x14ac:dyDescent="0.3">
      <c r="AE28774" s="71"/>
    </row>
    <row r="28775" spans="31:31" ht="15.75" x14ac:dyDescent="0.3">
      <c r="AE28775" s="71"/>
    </row>
    <row r="28776" spans="31:31" ht="15.75" x14ac:dyDescent="0.3">
      <c r="AE28776" s="71"/>
    </row>
    <row r="28777" spans="31:31" ht="15.75" x14ac:dyDescent="0.3">
      <c r="AE28777" s="71"/>
    </row>
    <row r="28778" spans="31:31" ht="15.75" x14ac:dyDescent="0.3">
      <c r="AE28778" s="71"/>
    </row>
    <row r="28779" spans="31:31" ht="15.75" x14ac:dyDescent="0.3">
      <c r="AE28779" s="71"/>
    </row>
    <row r="28780" spans="31:31" ht="15.75" x14ac:dyDescent="0.3">
      <c r="AE28780" s="71"/>
    </row>
    <row r="28781" spans="31:31" ht="15.75" x14ac:dyDescent="0.3">
      <c r="AE28781" s="71"/>
    </row>
    <row r="28782" spans="31:31" ht="15.75" x14ac:dyDescent="0.3">
      <c r="AE28782" s="71"/>
    </row>
    <row r="28783" spans="31:31" ht="15.75" x14ac:dyDescent="0.3">
      <c r="AE28783" s="71"/>
    </row>
    <row r="28784" spans="31:31" ht="15.75" x14ac:dyDescent="0.3">
      <c r="AE28784" s="71"/>
    </row>
    <row r="28785" spans="31:31" ht="15.75" x14ac:dyDescent="0.3">
      <c r="AE28785" s="71"/>
    </row>
    <row r="28786" spans="31:31" ht="15.75" x14ac:dyDescent="0.3">
      <c r="AE28786" s="71"/>
    </row>
    <row r="28787" spans="31:31" ht="15.75" x14ac:dyDescent="0.3">
      <c r="AE28787" s="71"/>
    </row>
    <row r="28788" spans="31:31" ht="15.75" x14ac:dyDescent="0.3">
      <c r="AE28788" s="71"/>
    </row>
    <row r="28789" spans="31:31" ht="15.75" x14ac:dyDescent="0.3">
      <c r="AE28789" s="71"/>
    </row>
    <row r="28790" spans="31:31" ht="15.75" x14ac:dyDescent="0.3">
      <c r="AE28790" s="71"/>
    </row>
    <row r="28791" spans="31:31" ht="15.75" x14ac:dyDescent="0.3">
      <c r="AE28791" s="71"/>
    </row>
    <row r="28792" spans="31:31" ht="15.75" x14ac:dyDescent="0.3">
      <c r="AE28792" s="71"/>
    </row>
    <row r="28793" spans="31:31" ht="15.75" x14ac:dyDescent="0.3">
      <c r="AE28793" s="71"/>
    </row>
    <row r="28794" spans="31:31" ht="15.75" x14ac:dyDescent="0.3">
      <c r="AE28794" s="71"/>
    </row>
    <row r="28795" spans="31:31" ht="15.75" x14ac:dyDescent="0.3">
      <c r="AE28795" s="71"/>
    </row>
    <row r="28796" spans="31:31" ht="15.75" x14ac:dyDescent="0.3">
      <c r="AE28796" s="71"/>
    </row>
    <row r="28797" spans="31:31" ht="15.75" x14ac:dyDescent="0.3">
      <c r="AE28797" s="71"/>
    </row>
    <row r="28798" spans="31:31" ht="15.75" x14ac:dyDescent="0.3">
      <c r="AE28798" s="71"/>
    </row>
    <row r="28799" spans="31:31" ht="15.75" x14ac:dyDescent="0.3">
      <c r="AE28799" s="71"/>
    </row>
    <row r="28800" spans="31:31" ht="15.75" x14ac:dyDescent="0.3">
      <c r="AE28800" s="71"/>
    </row>
    <row r="28801" spans="31:31" ht="15.75" x14ac:dyDescent="0.3">
      <c r="AE28801" s="71"/>
    </row>
    <row r="28802" spans="31:31" ht="15.75" x14ac:dyDescent="0.3">
      <c r="AE28802" s="71"/>
    </row>
    <row r="28803" spans="31:31" ht="15.75" x14ac:dyDescent="0.3">
      <c r="AE28803" s="71"/>
    </row>
    <row r="28804" spans="31:31" ht="15.75" x14ac:dyDescent="0.3">
      <c r="AE28804" s="71"/>
    </row>
    <row r="28805" spans="31:31" ht="15.75" x14ac:dyDescent="0.3">
      <c r="AE28805" s="71"/>
    </row>
    <row r="28806" spans="31:31" ht="15.75" x14ac:dyDescent="0.3">
      <c r="AE28806" s="71"/>
    </row>
    <row r="28807" spans="31:31" ht="15.75" x14ac:dyDescent="0.3">
      <c r="AE28807" s="71"/>
    </row>
    <row r="28808" spans="31:31" ht="15.75" x14ac:dyDescent="0.3">
      <c r="AE28808" s="71"/>
    </row>
    <row r="28809" spans="31:31" ht="15.75" x14ac:dyDescent="0.3">
      <c r="AE28809" s="71"/>
    </row>
    <row r="28810" spans="31:31" ht="15.75" x14ac:dyDescent="0.3">
      <c r="AE28810" s="71"/>
    </row>
    <row r="28811" spans="31:31" ht="15.75" x14ac:dyDescent="0.3">
      <c r="AE28811" s="71"/>
    </row>
    <row r="28812" spans="31:31" ht="15.75" x14ac:dyDescent="0.3">
      <c r="AE28812" s="71"/>
    </row>
    <row r="28813" spans="31:31" ht="15.75" x14ac:dyDescent="0.3">
      <c r="AE28813" s="71"/>
    </row>
    <row r="28814" spans="31:31" ht="15.75" x14ac:dyDescent="0.3">
      <c r="AE28814" s="71"/>
    </row>
    <row r="28815" spans="31:31" ht="15.75" x14ac:dyDescent="0.3">
      <c r="AE28815" s="71"/>
    </row>
    <row r="28816" spans="31:31" ht="15.75" x14ac:dyDescent="0.3">
      <c r="AE28816" s="71"/>
    </row>
    <row r="28817" spans="31:31" ht="15.75" x14ac:dyDescent="0.3">
      <c r="AE28817" s="71"/>
    </row>
    <row r="28818" spans="31:31" ht="15.75" x14ac:dyDescent="0.3">
      <c r="AE28818" s="71"/>
    </row>
    <row r="28819" spans="31:31" ht="15.75" x14ac:dyDescent="0.3">
      <c r="AE28819" s="71"/>
    </row>
    <row r="28820" spans="31:31" ht="15.75" x14ac:dyDescent="0.3">
      <c r="AE28820" s="71"/>
    </row>
    <row r="28821" spans="31:31" ht="15.75" x14ac:dyDescent="0.3">
      <c r="AE28821" s="71"/>
    </row>
    <row r="28822" spans="31:31" ht="15.75" x14ac:dyDescent="0.3">
      <c r="AE28822" s="71"/>
    </row>
    <row r="28823" spans="31:31" ht="15.75" x14ac:dyDescent="0.3">
      <c r="AE28823" s="71"/>
    </row>
    <row r="28824" spans="31:31" ht="15.75" x14ac:dyDescent="0.3">
      <c r="AE28824" s="71"/>
    </row>
    <row r="28825" spans="31:31" ht="15.75" x14ac:dyDescent="0.3">
      <c r="AE28825" s="71"/>
    </row>
    <row r="28826" spans="31:31" ht="15.75" x14ac:dyDescent="0.3">
      <c r="AE28826" s="71"/>
    </row>
    <row r="28827" spans="31:31" ht="15.75" x14ac:dyDescent="0.3">
      <c r="AE28827" s="71"/>
    </row>
    <row r="28828" spans="31:31" ht="15.75" x14ac:dyDescent="0.3">
      <c r="AE28828" s="71"/>
    </row>
    <row r="28829" spans="31:31" ht="15.75" x14ac:dyDescent="0.3">
      <c r="AE28829" s="71"/>
    </row>
    <row r="28830" spans="31:31" ht="15.75" x14ac:dyDescent="0.3">
      <c r="AE28830" s="71"/>
    </row>
    <row r="28831" spans="31:31" ht="15.75" x14ac:dyDescent="0.3">
      <c r="AE28831" s="71"/>
    </row>
    <row r="28832" spans="31:31" ht="15.75" x14ac:dyDescent="0.3">
      <c r="AE28832" s="71"/>
    </row>
    <row r="28833" spans="31:31" ht="15.75" x14ac:dyDescent="0.3">
      <c r="AE28833" s="71"/>
    </row>
    <row r="28834" spans="31:31" ht="15.75" x14ac:dyDescent="0.3">
      <c r="AE28834" s="71"/>
    </row>
    <row r="28835" spans="31:31" ht="15.75" x14ac:dyDescent="0.3">
      <c r="AE28835" s="71"/>
    </row>
    <row r="28836" spans="31:31" ht="15.75" x14ac:dyDescent="0.3">
      <c r="AE28836" s="71"/>
    </row>
    <row r="28837" spans="31:31" ht="15.75" x14ac:dyDescent="0.3">
      <c r="AE28837" s="71"/>
    </row>
    <row r="28838" spans="31:31" ht="15.75" x14ac:dyDescent="0.3">
      <c r="AE28838" s="71"/>
    </row>
    <row r="28839" spans="31:31" ht="15.75" x14ac:dyDescent="0.3">
      <c r="AE28839" s="71"/>
    </row>
    <row r="28840" spans="31:31" ht="15.75" x14ac:dyDescent="0.3">
      <c r="AE28840" s="71"/>
    </row>
    <row r="28841" spans="31:31" ht="15.75" x14ac:dyDescent="0.3">
      <c r="AE28841" s="71"/>
    </row>
    <row r="28842" spans="31:31" ht="15.75" x14ac:dyDescent="0.3">
      <c r="AE28842" s="71"/>
    </row>
    <row r="28843" spans="31:31" ht="15.75" x14ac:dyDescent="0.3">
      <c r="AE28843" s="71"/>
    </row>
    <row r="28844" spans="31:31" ht="15.75" x14ac:dyDescent="0.3">
      <c r="AE28844" s="71"/>
    </row>
    <row r="28845" spans="31:31" ht="15.75" x14ac:dyDescent="0.3">
      <c r="AE28845" s="71"/>
    </row>
    <row r="28846" spans="31:31" ht="15.75" x14ac:dyDescent="0.3">
      <c r="AE28846" s="71"/>
    </row>
    <row r="28847" spans="31:31" ht="15.75" x14ac:dyDescent="0.3">
      <c r="AE28847" s="71"/>
    </row>
    <row r="28848" spans="31:31" ht="15.75" x14ac:dyDescent="0.3">
      <c r="AE28848" s="71"/>
    </row>
    <row r="28849" spans="31:31" ht="15.75" x14ac:dyDescent="0.3">
      <c r="AE28849" s="71"/>
    </row>
    <row r="28850" spans="31:31" ht="15.75" x14ac:dyDescent="0.3">
      <c r="AE28850" s="71"/>
    </row>
    <row r="28851" spans="31:31" ht="15.75" x14ac:dyDescent="0.3">
      <c r="AE28851" s="71"/>
    </row>
    <row r="28852" spans="31:31" ht="15.75" x14ac:dyDescent="0.3">
      <c r="AE28852" s="71"/>
    </row>
    <row r="28853" spans="31:31" ht="15.75" x14ac:dyDescent="0.3">
      <c r="AE28853" s="71"/>
    </row>
    <row r="28854" spans="31:31" ht="15.75" x14ac:dyDescent="0.3">
      <c r="AE28854" s="71"/>
    </row>
    <row r="28855" spans="31:31" ht="15.75" x14ac:dyDescent="0.3">
      <c r="AE28855" s="71"/>
    </row>
    <row r="28856" spans="31:31" ht="15.75" x14ac:dyDescent="0.3">
      <c r="AE28856" s="71"/>
    </row>
    <row r="28857" spans="31:31" ht="15.75" x14ac:dyDescent="0.3">
      <c r="AE28857" s="71"/>
    </row>
    <row r="28858" spans="31:31" ht="15.75" x14ac:dyDescent="0.3">
      <c r="AE28858" s="71"/>
    </row>
    <row r="28859" spans="31:31" ht="15.75" x14ac:dyDescent="0.3">
      <c r="AE28859" s="71"/>
    </row>
    <row r="28860" spans="31:31" ht="15.75" x14ac:dyDescent="0.3">
      <c r="AE28860" s="71"/>
    </row>
    <row r="28861" spans="31:31" ht="15.75" x14ac:dyDescent="0.3">
      <c r="AE28861" s="71"/>
    </row>
    <row r="28862" spans="31:31" ht="15.75" x14ac:dyDescent="0.3">
      <c r="AE28862" s="71"/>
    </row>
    <row r="28863" spans="31:31" ht="15.75" x14ac:dyDescent="0.3">
      <c r="AE28863" s="71"/>
    </row>
    <row r="28864" spans="31:31" ht="15.75" x14ac:dyDescent="0.3">
      <c r="AE28864" s="71"/>
    </row>
    <row r="28865" spans="31:31" ht="15.75" x14ac:dyDescent="0.3">
      <c r="AE28865" s="71"/>
    </row>
    <row r="28866" spans="31:31" ht="15.75" x14ac:dyDescent="0.3">
      <c r="AE28866" s="71"/>
    </row>
    <row r="28867" spans="31:31" ht="15.75" x14ac:dyDescent="0.3">
      <c r="AE28867" s="71"/>
    </row>
    <row r="28868" spans="31:31" ht="15.75" x14ac:dyDescent="0.3">
      <c r="AE28868" s="71"/>
    </row>
    <row r="28869" spans="31:31" ht="15.75" x14ac:dyDescent="0.3">
      <c r="AE28869" s="71"/>
    </row>
    <row r="28870" spans="31:31" ht="15.75" x14ac:dyDescent="0.3">
      <c r="AE28870" s="71"/>
    </row>
    <row r="28871" spans="31:31" ht="15.75" x14ac:dyDescent="0.3">
      <c r="AE28871" s="71"/>
    </row>
    <row r="28872" spans="31:31" ht="15.75" x14ac:dyDescent="0.3">
      <c r="AE28872" s="71"/>
    </row>
    <row r="28873" spans="31:31" ht="15.75" x14ac:dyDescent="0.3">
      <c r="AE28873" s="71"/>
    </row>
    <row r="28874" spans="31:31" ht="15.75" x14ac:dyDescent="0.3">
      <c r="AE28874" s="71"/>
    </row>
    <row r="28875" spans="31:31" ht="15.75" x14ac:dyDescent="0.3">
      <c r="AE28875" s="71"/>
    </row>
    <row r="28876" spans="31:31" ht="15.75" x14ac:dyDescent="0.3">
      <c r="AE28876" s="71"/>
    </row>
    <row r="28877" spans="31:31" ht="15.75" x14ac:dyDescent="0.3">
      <c r="AE28877" s="71"/>
    </row>
    <row r="28878" spans="31:31" ht="15.75" x14ac:dyDescent="0.3">
      <c r="AE28878" s="71"/>
    </row>
    <row r="28879" spans="31:31" ht="15.75" x14ac:dyDescent="0.3">
      <c r="AE28879" s="71"/>
    </row>
    <row r="28880" spans="31:31" ht="15.75" x14ac:dyDescent="0.3">
      <c r="AE28880" s="71"/>
    </row>
    <row r="28881" spans="31:31" ht="15.75" x14ac:dyDescent="0.3">
      <c r="AE28881" s="71"/>
    </row>
    <row r="28882" spans="31:31" ht="15.75" x14ac:dyDescent="0.3">
      <c r="AE28882" s="71"/>
    </row>
    <row r="28883" spans="31:31" ht="15.75" x14ac:dyDescent="0.3">
      <c r="AE28883" s="71"/>
    </row>
    <row r="28884" spans="31:31" ht="15.75" x14ac:dyDescent="0.3">
      <c r="AE28884" s="71"/>
    </row>
    <row r="28885" spans="31:31" ht="15.75" x14ac:dyDescent="0.3">
      <c r="AE28885" s="71"/>
    </row>
    <row r="28886" spans="31:31" ht="15.75" x14ac:dyDescent="0.3">
      <c r="AE28886" s="71"/>
    </row>
    <row r="28887" spans="31:31" ht="15.75" x14ac:dyDescent="0.3">
      <c r="AE28887" s="71"/>
    </row>
    <row r="28888" spans="31:31" ht="15.75" x14ac:dyDescent="0.3">
      <c r="AE28888" s="71"/>
    </row>
    <row r="28889" spans="31:31" ht="15.75" x14ac:dyDescent="0.3">
      <c r="AE28889" s="71"/>
    </row>
    <row r="28890" spans="31:31" ht="15.75" x14ac:dyDescent="0.3">
      <c r="AE28890" s="71"/>
    </row>
    <row r="28891" spans="31:31" ht="15.75" x14ac:dyDescent="0.3">
      <c r="AE28891" s="71"/>
    </row>
    <row r="28892" spans="31:31" ht="15.75" x14ac:dyDescent="0.3">
      <c r="AE28892" s="71"/>
    </row>
    <row r="28893" spans="31:31" ht="15.75" x14ac:dyDescent="0.3">
      <c r="AE28893" s="71"/>
    </row>
    <row r="28894" spans="31:31" ht="15.75" x14ac:dyDescent="0.3">
      <c r="AE28894" s="71"/>
    </row>
    <row r="28895" spans="31:31" ht="15.75" x14ac:dyDescent="0.3">
      <c r="AE28895" s="71"/>
    </row>
    <row r="28896" spans="31:31" ht="15.75" x14ac:dyDescent="0.3">
      <c r="AE28896" s="71"/>
    </row>
    <row r="28897" spans="31:31" ht="15.75" x14ac:dyDescent="0.3">
      <c r="AE28897" s="71"/>
    </row>
    <row r="28898" spans="31:31" ht="15.75" x14ac:dyDescent="0.3">
      <c r="AE28898" s="71"/>
    </row>
    <row r="28899" spans="31:31" ht="15.75" x14ac:dyDescent="0.3">
      <c r="AE28899" s="71"/>
    </row>
    <row r="28900" spans="31:31" ht="15.75" x14ac:dyDescent="0.3">
      <c r="AE28900" s="71"/>
    </row>
    <row r="28901" spans="31:31" ht="15.75" x14ac:dyDescent="0.3">
      <c r="AE28901" s="71"/>
    </row>
    <row r="28902" spans="31:31" ht="15.75" x14ac:dyDescent="0.3">
      <c r="AE28902" s="71"/>
    </row>
    <row r="28903" spans="31:31" ht="15.75" x14ac:dyDescent="0.3">
      <c r="AE28903" s="71"/>
    </row>
    <row r="28904" spans="31:31" ht="15.75" x14ac:dyDescent="0.3">
      <c r="AE28904" s="71"/>
    </row>
    <row r="28905" spans="31:31" ht="15.75" x14ac:dyDescent="0.3">
      <c r="AE28905" s="71"/>
    </row>
    <row r="28906" spans="31:31" ht="15.75" x14ac:dyDescent="0.3">
      <c r="AE28906" s="71"/>
    </row>
    <row r="28907" spans="31:31" ht="15.75" x14ac:dyDescent="0.3">
      <c r="AE28907" s="71"/>
    </row>
    <row r="28908" spans="31:31" ht="15.75" x14ac:dyDescent="0.3">
      <c r="AE28908" s="71"/>
    </row>
    <row r="28909" spans="31:31" ht="15.75" x14ac:dyDescent="0.3">
      <c r="AE28909" s="71"/>
    </row>
    <row r="28910" spans="31:31" ht="15.75" x14ac:dyDescent="0.3">
      <c r="AE28910" s="71"/>
    </row>
    <row r="28911" spans="31:31" ht="15.75" x14ac:dyDescent="0.3">
      <c r="AE28911" s="71"/>
    </row>
    <row r="28912" spans="31:31" ht="15.75" x14ac:dyDescent="0.3">
      <c r="AE28912" s="71"/>
    </row>
    <row r="28913" spans="31:31" ht="15.75" x14ac:dyDescent="0.3">
      <c r="AE28913" s="71"/>
    </row>
    <row r="28914" spans="31:31" ht="15.75" x14ac:dyDescent="0.3">
      <c r="AE28914" s="71"/>
    </row>
    <row r="28915" spans="31:31" ht="15.75" x14ac:dyDescent="0.3">
      <c r="AE28915" s="71"/>
    </row>
    <row r="28916" spans="31:31" ht="15.75" x14ac:dyDescent="0.3">
      <c r="AE28916" s="71"/>
    </row>
    <row r="28917" spans="31:31" ht="15.75" x14ac:dyDescent="0.3">
      <c r="AE28917" s="71"/>
    </row>
    <row r="28918" spans="31:31" ht="15.75" x14ac:dyDescent="0.3">
      <c r="AE28918" s="71"/>
    </row>
    <row r="28919" spans="31:31" ht="15.75" x14ac:dyDescent="0.3">
      <c r="AE28919" s="71"/>
    </row>
    <row r="28920" spans="31:31" ht="15.75" x14ac:dyDescent="0.3">
      <c r="AE28920" s="71"/>
    </row>
    <row r="28921" spans="31:31" ht="15.75" x14ac:dyDescent="0.3">
      <c r="AE28921" s="71"/>
    </row>
    <row r="28922" spans="31:31" ht="15.75" x14ac:dyDescent="0.3">
      <c r="AE28922" s="71"/>
    </row>
    <row r="28923" spans="31:31" ht="15.75" x14ac:dyDescent="0.3">
      <c r="AE28923" s="71"/>
    </row>
    <row r="28924" spans="31:31" ht="15.75" x14ac:dyDescent="0.3">
      <c r="AE28924" s="71"/>
    </row>
    <row r="28925" spans="31:31" ht="15.75" x14ac:dyDescent="0.3">
      <c r="AE28925" s="71"/>
    </row>
    <row r="28926" spans="31:31" ht="15.75" x14ac:dyDescent="0.3">
      <c r="AE28926" s="71"/>
    </row>
    <row r="28927" spans="31:31" ht="15.75" x14ac:dyDescent="0.3">
      <c r="AE28927" s="71"/>
    </row>
    <row r="28928" spans="31:31" ht="15.75" x14ac:dyDescent="0.3">
      <c r="AE28928" s="71"/>
    </row>
    <row r="28929" spans="31:31" ht="15.75" x14ac:dyDescent="0.3">
      <c r="AE28929" s="71"/>
    </row>
    <row r="28930" spans="31:31" ht="15.75" x14ac:dyDescent="0.3">
      <c r="AE28930" s="71"/>
    </row>
    <row r="28931" spans="31:31" ht="15.75" x14ac:dyDescent="0.3">
      <c r="AE28931" s="71"/>
    </row>
    <row r="28932" spans="31:31" ht="15.75" x14ac:dyDescent="0.3">
      <c r="AE28932" s="71"/>
    </row>
    <row r="28933" spans="31:31" ht="15.75" x14ac:dyDescent="0.3">
      <c r="AE28933" s="71"/>
    </row>
    <row r="28934" spans="31:31" ht="15.75" x14ac:dyDescent="0.3">
      <c r="AE28934" s="71"/>
    </row>
    <row r="28935" spans="31:31" ht="15.75" x14ac:dyDescent="0.3">
      <c r="AE28935" s="71"/>
    </row>
    <row r="28936" spans="31:31" ht="15.75" x14ac:dyDescent="0.3">
      <c r="AE28936" s="71"/>
    </row>
    <row r="28937" spans="31:31" ht="15.75" x14ac:dyDescent="0.3">
      <c r="AE28937" s="71"/>
    </row>
    <row r="28938" spans="31:31" ht="15.75" x14ac:dyDescent="0.3">
      <c r="AE28938" s="71"/>
    </row>
    <row r="28939" spans="31:31" ht="15.75" x14ac:dyDescent="0.3">
      <c r="AE28939" s="71"/>
    </row>
    <row r="28940" spans="31:31" ht="15.75" x14ac:dyDescent="0.3">
      <c r="AE28940" s="71"/>
    </row>
    <row r="28941" spans="31:31" ht="15.75" x14ac:dyDescent="0.3">
      <c r="AE28941" s="71"/>
    </row>
    <row r="28942" spans="31:31" ht="15.75" x14ac:dyDescent="0.3">
      <c r="AE28942" s="71"/>
    </row>
    <row r="28943" spans="31:31" ht="15.75" x14ac:dyDescent="0.3">
      <c r="AE28943" s="71"/>
    </row>
    <row r="28944" spans="31:31" ht="15.75" x14ac:dyDescent="0.3">
      <c r="AE28944" s="71"/>
    </row>
    <row r="28945" spans="31:31" ht="15.75" x14ac:dyDescent="0.3">
      <c r="AE28945" s="71"/>
    </row>
    <row r="28946" spans="31:31" ht="15.75" x14ac:dyDescent="0.3">
      <c r="AE28946" s="71"/>
    </row>
    <row r="28947" spans="31:31" ht="15.75" x14ac:dyDescent="0.3">
      <c r="AE28947" s="71"/>
    </row>
    <row r="28948" spans="31:31" ht="15.75" x14ac:dyDescent="0.3">
      <c r="AE28948" s="71"/>
    </row>
    <row r="28949" spans="31:31" ht="15.75" x14ac:dyDescent="0.3">
      <c r="AE28949" s="71"/>
    </row>
    <row r="28950" spans="31:31" ht="15.75" x14ac:dyDescent="0.3">
      <c r="AE28950" s="71"/>
    </row>
    <row r="28951" spans="31:31" ht="15.75" x14ac:dyDescent="0.3">
      <c r="AE28951" s="71"/>
    </row>
    <row r="28952" spans="31:31" ht="15.75" x14ac:dyDescent="0.3">
      <c r="AE28952" s="71"/>
    </row>
    <row r="28953" spans="31:31" ht="15.75" x14ac:dyDescent="0.3">
      <c r="AE28953" s="71"/>
    </row>
    <row r="28954" spans="31:31" ht="15.75" x14ac:dyDescent="0.3">
      <c r="AE28954" s="71"/>
    </row>
    <row r="28955" spans="31:31" ht="15.75" x14ac:dyDescent="0.3">
      <c r="AE28955" s="71"/>
    </row>
    <row r="28956" spans="31:31" ht="15.75" x14ac:dyDescent="0.3">
      <c r="AE28956" s="71"/>
    </row>
    <row r="28957" spans="31:31" ht="15.75" x14ac:dyDescent="0.3">
      <c r="AE28957" s="71"/>
    </row>
    <row r="28958" spans="31:31" ht="15.75" x14ac:dyDescent="0.3">
      <c r="AE28958" s="71"/>
    </row>
    <row r="28959" spans="31:31" ht="15.75" x14ac:dyDescent="0.3">
      <c r="AE28959" s="71"/>
    </row>
    <row r="28960" spans="31:31" ht="15.75" x14ac:dyDescent="0.3">
      <c r="AE28960" s="71"/>
    </row>
    <row r="28961" spans="31:31" ht="15.75" x14ac:dyDescent="0.3">
      <c r="AE28961" s="71"/>
    </row>
    <row r="28962" spans="31:31" ht="15.75" x14ac:dyDescent="0.3">
      <c r="AE28962" s="71"/>
    </row>
    <row r="28963" spans="31:31" ht="15.75" x14ac:dyDescent="0.3">
      <c r="AE28963" s="71"/>
    </row>
    <row r="28964" spans="31:31" ht="15.75" x14ac:dyDescent="0.3">
      <c r="AE28964" s="71"/>
    </row>
    <row r="28965" spans="31:31" ht="15.75" x14ac:dyDescent="0.3">
      <c r="AE28965" s="71"/>
    </row>
    <row r="28966" spans="31:31" ht="15.75" x14ac:dyDescent="0.3">
      <c r="AE28966" s="71"/>
    </row>
    <row r="28967" spans="31:31" ht="15.75" x14ac:dyDescent="0.3">
      <c r="AE28967" s="71"/>
    </row>
    <row r="28968" spans="31:31" ht="15.75" x14ac:dyDescent="0.3">
      <c r="AE28968" s="71"/>
    </row>
    <row r="28969" spans="31:31" ht="15.75" x14ac:dyDescent="0.3">
      <c r="AE28969" s="71"/>
    </row>
    <row r="28970" spans="31:31" ht="15.75" x14ac:dyDescent="0.3">
      <c r="AE28970" s="71"/>
    </row>
    <row r="28971" spans="31:31" ht="15.75" x14ac:dyDescent="0.3">
      <c r="AE28971" s="71"/>
    </row>
    <row r="28972" spans="31:31" ht="15.75" x14ac:dyDescent="0.3">
      <c r="AE28972" s="71"/>
    </row>
    <row r="28973" spans="31:31" ht="15.75" x14ac:dyDescent="0.3">
      <c r="AE28973" s="71"/>
    </row>
    <row r="28974" spans="31:31" ht="15.75" x14ac:dyDescent="0.3">
      <c r="AE28974" s="71"/>
    </row>
    <row r="28975" spans="31:31" ht="15.75" x14ac:dyDescent="0.3">
      <c r="AE28975" s="71"/>
    </row>
    <row r="28976" spans="31:31" ht="15.75" x14ac:dyDescent="0.3">
      <c r="AE28976" s="71"/>
    </row>
    <row r="28977" spans="31:31" ht="15.75" x14ac:dyDescent="0.3">
      <c r="AE28977" s="71"/>
    </row>
    <row r="28978" spans="31:31" ht="15.75" x14ac:dyDescent="0.3">
      <c r="AE28978" s="71"/>
    </row>
    <row r="28979" spans="31:31" ht="15.75" x14ac:dyDescent="0.3">
      <c r="AE28979" s="71"/>
    </row>
    <row r="28980" spans="31:31" ht="15.75" x14ac:dyDescent="0.3">
      <c r="AE28980" s="71"/>
    </row>
    <row r="28981" spans="31:31" ht="15.75" x14ac:dyDescent="0.3">
      <c r="AE28981" s="71"/>
    </row>
    <row r="28982" spans="31:31" ht="15.75" x14ac:dyDescent="0.3">
      <c r="AE28982" s="71"/>
    </row>
    <row r="28983" spans="31:31" ht="15.75" x14ac:dyDescent="0.3">
      <c r="AE28983" s="71"/>
    </row>
    <row r="28984" spans="31:31" ht="15.75" x14ac:dyDescent="0.3">
      <c r="AE28984" s="71"/>
    </row>
    <row r="28985" spans="31:31" ht="15.75" x14ac:dyDescent="0.3">
      <c r="AE28985" s="71"/>
    </row>
    <row r="28986" spans="31:31" ht="15.75" x14ac:dyDescent="0.3">
      <c r="AE28986" s="71"/>
    </row>
    <row r="28987" spans="31:31" ht="15.75" x14ac:dyDescent="0.3">
      <c r="AE28987" s="71"/>
    </row>
    <row r="28988" spans="31:31" ht="15.75" x14ac:dyDescent="0.3">
      <c r="AE28988" s="71"/>
    </row>
    <row r="28989" spans="31:31" ht="15.75" x14ac:dyDescent="0.3">
      <c r="AE28989" s="71"/>
    </row>
    <row r="28990" spans="31:31" ht="15.75" x14ac:dyDescent="0.3">
      <c r="AE28990" s="71"/>
    </row>
    <row r="28991" spans="31:31" ht="15.75" x14ac:dyDescent="0.3">
      <c r="AE28991" s="71"/>
    </row>
    <row r="28992" spans="31:31" ht="15.75" x14ac:dyDescent="0.3">
      <c r="AE28992" s="71"/>
    </row>
    <row r="28993" spans="31:31" ht="15.75" x14ac:dyDescent="0.3">
      <c r="AE28993" s="71"/>
    </row>
    <row r="28994" spans="31:31" ht="15.75" x14ac:dyDescent="0.3">
      <c r="AE28994" s="71"/>
    </row>
    <row r="28995" spans="31:31" ht="15.75" x14ac:dyDescent="0.3">
      <c r="AE28995" s="71"/>
    </row>
    <row r="28996" spans="31:31" ht="15.75" x14ac:dyDescent="0.3">
      <c r="AE28996" s="71"/>
    </row>
    <row r="28997" spans="31:31" ht="15.75" x14ac:dyDescent="0.3">
      <c r="AE28997" s="71"/>
    </row>
    <row r="28998" spans="31:31" ht="15.75" x14ac:dyDescent="0.3">
      <c r="AE28998" s="71"/>
    </row>
    <row r="28999" spans="31:31" ht="15.75" x14ac:dyDescent="0.3">
      <c r="AE28999" s="71"/>
    </row>
    <row r="29000" spans="31:31" ht="15.75" x14ac:dyDescent="0.3">
      <c r="AE29000" s="71"/>
    </row>
    <row r="29001" spans="31:31" ht="15.75" x14ac:dyDescent="0.3">
      <c r="AE29001" s="71"/>
    </row>
    <row r="29002" spans="31:31" ht="15.75" x14ac:dyDescent="0.3">
      <c r="AE29002" s="71"/>
    </row>
    <row r="29003" spans="31:31" ht="15.75" x14ac:dyDescent="0.3">
      <c r="AE29003" s="71"/>
    </row>
    <row r="29004" spans="31:31" ht="15.75" x14ac:dyDescent="0.3">
      <c r="AE29004" s="71"/>
    </row>
    <row r="29005" spans="31:31" ht="15.75" x14ac:dyDescent="0.3">
      <c r="AE29005" s="71"/>
    </row>
    <row r="29006" spans="31:31" ht="15.75" x14ac:dyDescent="0.3">
      <c r="AE29006" s="71"/>
    </row>
    <row r="29007" spans="31:31" ht="15.75" x14ac:dyDescent="0.3">
      <c r="AE29007" s="71"/>
    </row>
    <row r="29008" spans="31:31" ht="15.75" x14ac:dyDescent="0.3">
      <c r="AE29008" s="71"/>
    </row>
    <row r="29009" spans="31:31" ht="15.75" x14ac:dyDescent="0.3">
      <c r="AE29009" s="71"/>
    </row>
    <row r="29010" spans="31:31" ht="15.75" x14ac:dyDescent="0.3">
      <c r="AE29010" s="71"/>
    </row>
    <row r="29011" spans="31:31" ht="15.75" x14ac:dyDescent="0.3">
      <c r="AE29011" s="71"/>
    </row>
    <row r="29012" spans="31:31" ht="15.75" x14ac:dyDescent="0.3">
      <c r="AE29012" s="71"/>
    </row>
    <row r="29013" spans="31:31" ht="15.75" x14ac:dyDescent="0.3">
      <c r="AE29013" s="71"/>
    </row>
    <row r="29014" spans="31:31" ht="15.75" x14ac:dyDescent="0.3">
      <c r="AE29014" s="71"/>
    </row>
    <row r="29015" spans="31:31" ht="15.75" x14ac:dyDescent="0.3">
      <c r="AE29015" s="71"/>
    </row>
    <row r="29016" spans="31:31" ht="15.75" x14ac:dyDescent="0.3">
      <c r="AE29016" s="71"/>
    </row>
    <row r="29017" spans="31:31" ht="15.75" x14ac:dyDescent="0.3">
      <c r="AE29017" s="71"/>
    </row>
    <row r="29018" spans="31:31" ht="15.75" x14ac:dyDescent="0.3">
      <c r="AE29018" s="71"/>
    </row>
    <row r="29019" spans="31:31" ht="15.75" x14ac:dyDescent="0.3">
      <c r="AE29019" s="71"/>
    </row>
    <row r="29020" spans="31:31" ht="15.75" x14ac:dyDescent="0.3">
      <c r="AE29020" s="71"/>
    </row>
    <row r="29021" spans="31:31" ht="15.75" x14ac:dyDescent="0.3">
      <c r="AE29021" s="71"/>
    </row>
    <row r="29022" spans="31:31" ht="15.75" x14ac:dyDescent="0.3">
      <c r="AE29022" s="71"/>
    </row>
    <row r="29023" spans="31:31" ht="15.75" x14ac:dyDescent="0.3">
      <c r="AE29023" s="71"/>
    </row>
    <row r="29024" spans="31:31" ht="15.75" x14ac:dyDescent="0.3">
      <c r="AE29024" s="71"/>
    </row>
    <row r="29025" spans="31:31" ht="15.75" x14ac:dyDescent="0.3">
      <c r="AE29025" s="71"/>
    </row>
    <row r="29026" spans="31:31" ht="15.75" x14ac:dyDescent="0.3">
      <c r="AE29026" s="71"/>
    </row>
    <row r="29027" spans="31:31" ht="15.75" x14ac:dyDescent="0.3">
      <c r="AE29027" s="71"/>
    </row>
    <row r="29028" spans="31:31" ht="15.75" x14ac:dyDescent="0.3">
      <c r="AE29028" s="71"/>
    </row>
    <row r="29029" spans="31:31" ht="15.75" x14ac:dyDescent="0.3">
      <c r="AE29029" s="71"/>
    </row>
    <row r="29030" spans="31:31" ht="15.75" x14ac:dyDescent="0.3">
      <c r="AE29030" s="71"/>
    </row>
    <row r="29031" spans="31:31" ht="15.75" x14ac:dyDescent="0.3">
      <c r="AE29031" s="71"/>
    </row>
    <row r="29032" spans="31:31" ht="15.75" x14ac:dyDescent="0.3">
      <c r="AE29032" s="71"/>
    </row>
    <row r="29033" spans="31:31" ht="15.75" x14ac:dyDescent="0.3">
      <c r="AE29033" s="71"/>
    </row>
    <row r="29034" spans="31:31" ht="15.75" x14ac:dyDescent="0.3">
      <c r="AE29034" s="71"/>
    </row>
    <row r="29035" spans="31:31" ht="15.75" x14ac:dyDescent="0.3">
      <c r="AE29035" s="71"/>
    </row>
    <row r="29036" spans="31:31" ht="15.75" x14ac:dyDescent="0.3">
      <c r="AE29036" s="71"/>
    </row>
    <row r="29037" spans="31:31" ht="15.75" x14ac:dyDescent="0.3">
      <c r="AE29037" s="71"/>
    </row>
    <row r="29038" spans="31:31" ht="15.75" x14ac:dyDescent="0.3">
      <c r="AE29038" s="71"/>
    </row>
    <row r="29039" spans="31:31" ht="15.75" x14ac:dyDescent="0.3">
      <c r="AE29039" s="71"/>
    </row>
    <row r="29040" spans="31:31" ht="15.75" x14ac:dyDescent="0.3">
      <c r="AE29040" s="71"/>
    </row>
    <row r="29041" spans="31:31" ht="15.75" x14ac:dyDescent="0.3">
      <c r="AE29041" s="71"/>
    </row>
    <row r="29042" spans="31:31" ht="15.75" x14ac:dyDescent="0.3">
      <c r="AE29042" s="71"/>
    </row>
    <row r="29043" spans="31:31" ht="15.75" x14ac:dyDescent="0.3">
      <c r="AE29043" s="71"/>
    </row>
    <row r="29044" spans="31:31" ht="15.75" x14ac:dyDescent="0.3">
      <c r="AE29044" s="71"/>
    </row>
    <row r="29045" spans="31:31" ht="15.75" x14ac:dyDescent="0.3">
      <c r="AE29045" s="71"/>
    </row>
    <row r="29046" spans="31:31" ht="15.75" x14ac:dyDescent="0.3">
      <c r="AE29046" s="71"/>
    </row>
    <row r="29047" spans="31:31" ht="15.75" x14ac:dyDescent="0.3">
      <c r="AE29047" s="71"/>
    </row>
    <row r="29048" spans="31:31" ht="15.75" x14ac:dyDescent="0.3">
      <c r="AE29048" s="71"/>
    </row>
    <row r="29049" spans="31:31" ht="15.75" x14ac:dyDescent="0.3">
      <c r="AE29049" s="71"/>
    </row>
    <row r="29050" spans="31:31" ht="15.75" x14ac:dyDescent="0.3">
      <c r="AE29050" s="71"/>
    </row>
    <row r="29051" spans="31:31" ht="15.75" x14ac:dyDescent="0.3">
      <c r="AE29051" s="71"/>
    </row>
    <row r="29052" spans="31:31" ht="15.75" x14ac:dyDescent="0.3">
      <c r="AE29052" s="71"/>
    </row>
    <row r="29053" spans="31:31" ht="15.75" x14ac:dyDescent="0.3">
      <c r="AE29053" s="71"/>
    </row>
    <row r="29054" spans="31:31" ht="15.75" x14ac:dyDescent="0.3">
      <c r="AE29054" s="71"/>
    </row>
    <row r="29055" spans="31:31" ht="15.75" x14ac:dyDescent="0.3">
      <c r="AE29055" s="71"/>
    </row>
    <row r="29056" spans="31:31" ht="15.75" x14ac:dyDescent="0.3">
      <c r="AE29056" s="71"/>
    </row>
    <row r="29057" spans="31:31" ht="15.75" x14ac:dyDescent="0.3">
      <c r="AE29057" s="71"/>
    </row>
    <row r="29058" spans="31:31" ht="15.75" x14ac:dyDescent="0.3">
      <c r="AE29058" s="71"/>
    </row>
    <row r="29059" spans="31:31" ht="15.75" x14ac:dyDescent="0.3">
      <c r="AE29059" s="71"/>
    </row>
    <row r="29060" spans="31:31" ht="15.75" x14ac:dyDescent="0.3">
      <c r="AE29060" s="71"/>
    </row>
    <row r="29061" spans="31:31" ht="15.75" x14ac:dyDescent="0.3">
      <c r="AE29061" s="71"/>
    </row>
    <row r="29062" spans="31:31" ht="15.75" x14ac:dyDescent="0.3">
      <c r="AE29062" s="71"/>
    </row>
    <row r="29063" spans="31:31" ht="15.75" x14ac:dyDescent="0.3">
      <c r="AE29063" s="71"/>
    </row>
    <row r="29064" spans="31:31" ht="15.75" x14ac:dyDescent="0.3">
      <c r="AE29064" s="71"/>
    </row>
    <row r="29065" spans="31:31" ht="15.75" x14ac:dyDescent="0.3">
      <c r="AE29065" s="71"/>
    </row>
    <row r="29066" spans="31:31" ht="15.75" x14ac:dyDescent="0.3">
      <c r="AE29066" s="71"/>
    </row>
    <row r="29067" spans="31:31" ht="15.75" x14ac:dyDescent="0.3">
      <c r="AE29067" s="71"/>
    </row>
    <row r="29068" spans="31:31" ht="15.75" x14ac:dyDescent="0.3">
      <c r="AE29068" s="71"/>
    </row>
    <row r="29069" spans="31:31" ht="15.75" x14ac:dyDescent="0.3">
      <c r="AE29069" s="71"/>
    </row>
    <row r="29070" spans="31:31" ht="15.75" x14ac:dyDescent="0.3">
      <c r="AE29070" s="71"/>
    </row>
    <row r="29071" spans="31:31" ht="15.75" x14ac:dyDescent="0.3">
      <c r="AE29071" s="71"/>
    </row>
    <row r="29072" spans="31:31" ht="15.75" x14ac:dyDescent="0.3">
      <c r="AE29072" s="71"/>
    </row>
    <row r="29073" spans="31:31" ht="15.75" x14ac:dyDescent="0.3">
      <c r="AE29073" s="71"/>
    </row>
    <row r="29074" spans="31:31" ht="15.75" x14ac:dyDescent="0.3">
      <c r="AE29074" s="71"/>
    </row>
    <row r="29075" spans="31:31" ht="15.75" x14ac:dyDescent="0.3">
      <c r="AE29075" s="71"/>
    </row>
    <row r="29076" spans="31:31" ht="15.75" x14ac:dyDescent="0.3">
      <c r="AE29076" s="71"/>
    </row>
    <row r="29077" spans="31:31" ht="15.75" x14ac:dyDescent="0.3">
      <c r="AE29077" s="71"/>
    </row>
    <row r="29078" spans="31:31" ht="15.75" x14ac:dyDescent="0.3">
      <c r="AE29078" s="71"/>
    </row>
    <row r="29079" spans="31:31" ht="15.75" x14ac:dyDescent="0.3">
      <c r="AE29079" s="71"/>
    </row>
    <row r="29080" spans="31:31" ht="15.75" x14ac:dyDescent="0.3">
      <c r="AE29080" s="71"/>
    </row>
    <row r="29081" spans="31:31" ht="15.75" x14ac:dyDescent="0.3">
      <c r="AE29081" s="71"/>
    </row>
    <row r="29082" spans="31:31" ht="15.75" x14ac:dyDescent="0.3">
      <c r="AE29082" s="71"/>
    </row>
    <row r="29083" spans="31:31" ht="15.75" x14ac:dyDescent="0.3">
      <c r="AE29083" s="71"/>
    </row>
    <row r="29084" spans="31:31" ht="15.75" x14ac:dyDescent="0.3">
      <c r="AE29084" s="71"/>
    </row>
    <row r="29085" spans="31:31" ht="15.75" x14ac:dyDescent="0.3">
      <c r="AE29085" s="71"/>
    </row>
    <row r="29086" spans="31:31" ht="15.75" x14ac:dyDescent="0.3">
      <c r="AE29086" s="71"/>
    </row>
    <row r="29087" spans="31:31" ht="15.75" x14ac:dyDescent="0.3">
      <c r="AE29087" s="71"/>
    </row>
    <row r="29088" spans="31:31" ht="15.75" x14ac:dyDescent="0.3">
      <c r="AE29088" s="71"/>
    </row>
    <row r="29089" spans="31:31" ht="15.75" x14ac:dyDescent="0.3">
      <c r="AE29089" s="71"/>
    </row>
    <row r="29090" spans="31:31" ht="15.75" x14ac:dyDescent="0.3">
      <c r="AE29090" s="71"/>
    </row>
    <row r="29091" spans="31:31" ht="15.75" x14ac:dyDescent="0.3">
      <c r="AE29091" s="71"/>
    </row>
    <row r="29092" spans="31:31" ht="15.75" x14ac:dyDescent="0.3">
      <c r="AE29092" s="71"/>
    </row>
    <row r="29093" spans="31:31" ht="15.75" x14ac:dyDescent="0.3">
      <c r="AE29093" s="71"/>
    </row>
    <row r="29094" spans="31:31" ht="15.75" x14ac:dyDescent="0.3">
      <c r="AE29094" s="71"/>
    </row>
    <row r="29095" spans="31:31" ht="15.75" x14ac:dyDescent="0.3">
      <c r="AE29095" s="71"/>
    </row>
    <row r="29096" spans="31:31" ht="15.75" x14ac:dyDescent="0.3">
      <c r="AE29096" s="71"/>
    </row>
    <row r="29097" spans="31:31" ht="15.75" x14ac:dyDescent="0.3">
      <c r="AE29097" s="71"/>
    </row>
    <row r="29098" spans="31:31" ht="15.75" x14ac:dyDescent="0.3">
      <c r="AE29098" s="71"/>
    </row>
    <row r="29099" spans="31:31" ht="15.75" x14ac:dyDescent="0.3">
      <c r="AE29099" s="71"/>
    </row>
    <row r="29100" spans="31:31" ht="15.75" x14ac:dyDescent="0.3">
      <c r="AE29100" s="71"/>
    </row>
    <row r="29101" spans="31:31" ht="15.75" x14ac:dyDescent="0.3">
      <c r="AE29101" s="71"/>
    </row>
    <row r="29102" spans="31:31" ht="15.75" x14ac:dyDescent="0.3">
      <c r="AE29102" s="71"/>
    </row>
    <row r="29103" spans="31:31" ht="15.75" x14ac:dyDescent="0.3">
      <c r="AE29103" s="71"/>
    </row>
    <row r="29104" spans="31:31" ht="15.75" x14ac:dyDescent="0.3">
      <c r="AE29104" s="71"/>
    </row>
    <row r="29105" spans="31:31" ht="15.75" x14ac:dyDescent="0.3">
      <c r="AE29105" s="71"/>
    </row>
    <row r="29106" spans="31:31" ht="15.75" x14ac:dyDescent="0.3">
      <c r="AE29106" s="71"/>
    </row>
    <row r="29107" spans="31:31" ht="15.75" x14ac:dyDescent="0.3">
      <c r="AE29107" s="71"/>
    </row>
    <row r="29108" spans="31:31" ht="15.75" x14ac:dyDescent="0.3">
      <c r="AE29108" s="71"/>
    </row>
    <row r="29109" spans="31:31" ht="15.75" x14ac:dyDescent="0.3">
      <c r="AE29109" s="71"/>
    </row>
    <row r="29110" spans="31:31" ht="15.75" x14ac:dyDescent="0.3">
      <c r="AE29110" s="71"/>
    </row>
    <row r="29111" spans="31:31" ht="15.75" x14ac:dyDescent="0.3">
      <c r="AE29111" s="71"/>
    </row>
    <row r="29112" spans="31:31" ht="15.75" x14ac:dyDescent="0.3">
      <c r="AE29112" s="71"/>
    </row>
    <row r="29113" spans="31:31" ht="15.75" x14ac:dyDescent="0.3">
      <c r="AE29113" s="71"/>
    </row>
    <row r="29114" spans="31:31" ht="15.75" x14ac:dyDescent="0.3">
      <c r="AE29114" s="71"/>
    </row>
    <row r="29115" spans="31:31" ht="15.75" x14ac:dyDescent="0.3">
      <c r="AE29115" s="71"/>
    </row>
    <row r="29116" spans="31:31" ht="15.75" x14ac:dyDescent="0.3">
      <c r="AE29116" s="71"/>
    </row>
    <row r="29117" spans="31:31" ht="15.75" x14ac:dyDescent="0.3">
      <c r="AE29117" s="71"/>
    </row>
    <row r="29118" spans="31:31" ht="15.75" x14ac:dyDescent="0.3">
      <c r="AE29118" s="71"/>
    </row>
    <row r="29119" spans="31:31" ht="15.75" x14ac:dyDescent="0.3">
      <c r="AE29119" s="71"/>
    </row>
    <row r="29120" spans="31:31" ht="15.75" x14ac:dyDescent="0.3">
      <c r="AE29120" s="71"/>
    </row>
    <row r="29121" spans="31:31" ht="15.75" x14ac:dyDescent="0.3">
      <c r="AE29121" s="71"/>
    </row>
    <row r="29122" spans="31:31" ht="15.75" x14ac:dyDescent="0.3">
      <c r="AE29122" s="71"/>
    </row>
    <row r="29123" spans="31:31" ht="15.75" x14ac:dyDescent="0.3">
      <c r="AE29123" s="71"/>
    </row>
    <row r="29124" spans="31:31" ht="15.75" x14ac:dyDescent="0.3">
      <c r="AE29124" s="71"/>
    </row>
    <row r="29125" spans="31:31" ht="15.75" x14ac:dyDescent="0.3">
      <c r="AE29125" s="71"/>
    </row>
    <row r="29126" spans="31:31" ht="15.75" x14ac:dyDescent="0.3">
      <c r="AE29126" s="71"/>
    </row>
    <row r="29127" spans="31:31" ht="15.75" x14ac:dyDescent="0.3">
      <c r="AE29127" s="71"/>
    </row>
    <row r="29128" spans="31:31" ht="15.75" x14ac:dyDescent="0.3">
      <c r="AE29128" s="71"/>
    </row>
    <row r="29129" spans="31:31" ht="15.75" x14ac:dyDescent="0.3">
      <c r="AE29129" s="71"/>
    </row>
    <row r="29130" spans="31:31" ht="15.75" x14ac:dyDescent="0.3">
      <c r="AE29130" s="71"/>
    </row>
    <row r="29131" spans="31:31" ht="15.75" x14ac:dyDescent="0.3">
      <c r="AE29131" s="71"/>
    </row>
    <row r="29132" spans="31:31" ht="15.75" x14ac:dyDescent="0.3">
      <c r="AE29132" s="71"/>
    </row>
    <row r="29133" spans="31:31" ht="15.75" x14ac:dyDescent="0.3">
      <c r="AE29133" s="71"/>
    </row>
    <row r="29134" spans="31:31" ht="15.75" x14ac:dyDescent="0.3">
      <c r="AE29134" s="71"/>
    </row>
    <row r="29135" spans="31:31" ht="15.75" x14ac:dyDescent="0.3">
      <c r="AE29135" s="71"/>
    </row>
    <row r="29136" spans="31:31" ht="15.75" x14ac:dyDescent="0.3">
      <c r="AE29136" s="71"/>
    </row>
    <row r="29137" spans="31:31" ht="15.75" x14ac:dyDescent="0.3">
      <c r="AE29137" s="71"/>
    </row>
    <row r="29138" spans="31:31" ht="15.75" x14ac:dyDescent="0.3">
      <c r="AE29138" s="71"/>
    </row>
    <row r="29139" spans="31:31" ht="15.75" x14ac:dyDescent="0.3">
      <c r="AE29139" s="71"/>
    </row>
    <row r="29140" spans="31:31" ht="15.75" x14ac:dyDescent="0.3">
      <c r="AE29140" s="71"/>
    </row>
    <row r="29141" spans="31:31" ht="15.75" x14ac:dyDescent="0.3">
      <c r="AE29141" s="71"/>
    </row>
    <row r="29142" spans="31:31" ht="15.75" x14ac:dyDescent="0.3">
      <c r="AE29142" s="71"/>
    </row>
    <row r="29143" spans="31:31" ht="15.75" x14ac:dyDescent="0.3">
      <c r="AE29143" s="71"/>
    </row>
    <row r="29144" spans="31:31" ht="15.75" x14ac:dyDescent="0.3">
      <c r="AE29144" s="71"/>
    </row>
    <row r="29145" spans="31:31" ht="15.75" x14ac:dyDescent="0.3">
      <c r="AE29145" s="71"/>
    </row>
    <row r="29146" spans="31:31" ht="15.75" x14ac:dyDescent="0.3">
      <c r="AE29146" s="71"/>
    </row>
    <row r="29147" spans="31:31" ht="15.75" x14ac:dyDescent="0.3">
      <c r="AE29147" s="71"/>
    </row>
    <row r="29148" spans="31:31" ht="15.75" x14ac:dyDescent="0.3">
      <c r="AE29148" s="71"/>
    </row>
    <row r="29149" spans="31:31" ht="15.75" x14ac:dyDescent="0.3">
      <c r="AE29149" s="71"/>
    </row>
    <row r="29150" spans="31:31" ht="15.75" x14ac:dyDescent="0.3">
      <c r="AE29150" s="71"/>
    </row>
    <row r="29151" spans="31:31" ht="15.75" x14ac:dyDescent="0.3">
      <c r="AE29151" s="71"/>
    </row>
    <row r="29152" spans="31:31" ht="15.75" x14ac:dyDescent="0.3">
      <c r="AE29152" s="71"/>
    </row>
    <row r="29153" spans="31:31" ht="15.75" x14ac:dyDescent="0.3">
      <c r="AE29153" s="71"/>
    </row>
    <row r="29154" spans="31:31" ht="15.75" x14ac:dyDescent="0.3">
      <c r="AE29154" s="71"/>
    </row>
    <row r="29155" spans="31:31" ht="15.75" x14ac:dyDescent="0.3">
      <c r="AE29155" s="71"/>
    </row>
    <row r="29156" spans="31:31" ht="15.75" x14ac:dyDescent="0.3">
      <c r="AE29156" s="71"/>
    </row>
    <row r="29157" spans="31:31" ht="15.75" x14ac:dyDescent="0.3">
      <c r="AE29157" s="71"/>
    </row>
    <row r="29158" spans="31:31" ht="15.75" x14ac:dyDescent="0.3">
      <c r="AE29158" s="71"/>
    </row>
    <row r="29159" spans="31:31" ht="15.75" x14ac:dyDescent="0.3">
      <c r="AE29159" s="71"/>
    </row>
    <row r="29160" spans="31:31" ht="15.75" x14ac:dyDescent="0.3">
      <c r="AE29160" s="71"/>
    </row>
    <row r="29161" spans="31:31" ht="15.75" x14ac:dyDescent="0.3">
      <c r="AE29161" s="71"/>
    </row>
    <row r="29162" spans="31:31" ht="15.75" x14ac:dyDescent="0.3">
      <c r="AE29162" s="71"/>
    </row>
    <row r="29163" spans="31:31" ht="15.75" x14ac:dyDescent="0.3">
      <c r="AE29163" s="71"/>
    </row>
    <row r="29164" spans="31:31" ht="15.75" x14ac:dyDescent="0.3">
      <c r="AE29164" s="71"/>
    </row>
    <row r="29165" spans="31:31" ht="15.75" x14ac:dyDescent="0.3">
      <c r="AE29165" s="71"/>
    </row>
    <row r="29166" spans="31:31" ht="15.75" x14ac:dyDescent="0.3">
      <c r="AE29166" s="71"/>
    </row>
    <row r="29167" spans="31:31" ht="15.75" x14ac:dyDescent="0.3">
      <c r="AE29167" s="71"/>
    </row>
    <row r="29168" spans="31:31" ht="15.75" x14ac:dyDescent="0.3">
      <c r="AE29168" s="71"/>
    </row>
    <row r="29169" spans="31:31" ht="15.75" x14ac:dyDescent="0.3">
      <c r="AE29169" s="71"/>
    </row>
    <row r="29170" spans="31:31" ht="15.75" x14ac:dyDescent="0.3">
      <c r="AE29170" s="71"/>
    </row>
    <row r="29171" spans="31:31" ht="15.75" x14ac:dyDescent="0.3">
      <c r="AE29171" s="71"/>
    </row>
    <row r="29172" spans="31:31" ht="15.75" x14ac:dyDescent="0.3">
      <c r="AE29172" s="71"/>
    </row>
    <row r="29173" spans="31:31" ht="15.75" x14ac:dyDescent="0.3">
      <c r="AE29173" s="71"/>
    </row>
    <row r="29174" spans="31:31" ht="15.75" x14ac:dyDescent="0.3">
      <c r="AE29174" s="71"/>
    </row>
    <row r="29175" spans="31:31" ht="15.75" x14ac:dyDescent="0.3">
      <c r="AE29175" s="71"/>
    </row>
    <row r="29176" spans="31:31" ht="15.75" x14ac:dyDescent="0.3">
      <c r="AE29176" s="71"/>
    </row>
    <row r="29177" spans="31:31" ht="15.75" x14ac:dyDescent="0.3">
      <c r="AE29177" s="71"/>
    </row>
    <row r="29178" spans="31:31" ht="15.75" x14ac:dyDescent="0.3">
      <c r="AE29178" s="71"/>
    </row>
    <row r="29179" spans="31:31" ht="15.75" x14ac:dyDescent="0.3">
      <c r="AE29179" s="71"/>
    </row>
    <row r="29180" spans="31:31" ht="15.75" x14ac:dyDescent="0.3">
      <c r="AE29180" s="71"/>
    </row>
    <row r="29181" spans="31:31" ht="15.75" x14ac:dyDescent="0.3">
      <c r="AE29181" s="71"/>
    </row>
    <row r="29182" spans="31:31" ht="15.75" x14ac:dyDescent="0.3">
      <c r="AE29182" s="71"/>
    </row>
    <row r="29183" spans="31:31" ht="15.75" x14ac:dyDescent="0.3">
      <c r="AE29183" s="71"/>
    </row>
    <row r="29184" spans="31:31" ht="15.75" x14ac:dyDescent="0.3">
      <c r="AE29184" s="71"/>
    </row>
    <row r="29185" spans="31:31" ht="15.75" x14ac:dyDescent="0.3">
      <c r="AE29185" s="71"/>
    </row>
    <row r="29186" spans="31:31" ht="15.75" x14ac:dyDescent="0.3">
      <c r="AE29186" s="71"/>
    </row>
    <row r="29187" spans="31:31" ht="15.75" x14ac:dyDescent="0.3">
      <c r="AE29187" s="71"/>
    </row>
    <row r="29188" spans="31:31" ht="15.75" x14ac:dyDescent="0.3">
      <c r="AE29188" s="71"/>
    </row>
    <row r="29189" spans="31:31" ht="15.75" x14ac:dyDescent="0.3">
      <c r="AE29189" s="71"/>
    </row>
    <row r="29190" spans="31:31" ht="15.75" x14ac:dyDescent="0.3">
      <c r="AE29190" s="71"/>
    </row>
    <row r="29191" spans="31:31" ht="15.75" x14ac:dyDescent="0.3">
      <c r="AE29191" s="71"/>
    </row>
    <row r="29192" spans="31:31" ht="15.75" x14ac:dyDescent="0.3">
      <c r="AE29192" s="71"/>
    </row>
    <row r="29193" spans="31:31" ht="15.75" x14ac:dyDescent="0.3">
      <c r="AE29193" s="71"/>
    </row>
    <row r="29194" spans="31:31" ht="15.75" x14ac:dyDescent="0.3">
      <c r="AE29194" s="71"/>
    </row>
    <row r="29195" spans="31:31" ht="15.75" x14ac:dyDescent="0.3">
      <c r="AE29195" s="71"/>
    </row>
    <row r="29196" spans="31:31" ht="15.75" x14ac:dyDescent="0.3">
      <c r="AE29196" s="71"/>
    </row>
    <row r="29197" spans="31:31" ht="15.75" x14ac:dyDescent="0.3">
      <c r="AE29197" s="71"/>
    </row>
    <row r="29198" spans="31:31" ht="15.75" x14ac:dyDescent="0.3">
      <c r="AE29198" s="71"/>
    </row>
    <row r="29199" spans="31:31" ht="15.75" x14ac:dyDescent="0.3">
      <c r="AE29199" s="71"/>
    </row>
    <row r="29200" spans="31:31" ht="15.75" x14ac:dyDescent="0.3">
      <c r="AE29200" s="71"/>
    </row>
    <row r="29201" spans="31:31" ht="15.75" x14ac:dyDescent="0.3">
      <c r="AE29201" s="71"/>
    </row>
    <row r="29202" spans="31:31" ht="15.75" x14ac:dyDescent="0.3">
      <c r="AE29202" s="71"/>
    </row>
    <row r="29203" spans="31:31" ht="15.75" x14ac:dyDescent="0.3">
      <c r="AE29203" s="71"/>
    </row>
    <row r="29204" spans="31:31" ht="15.75" x14ac:dyDescent="0.3">
      <c r="AE29204" s="71"/>
    </row>
    <row r="29205" spans="31:31" ht="15.75" x14ac:dyDescent="0.3">
      <c r="AE29205" s="71"/>
    </row>
    <row r="29206" spans="31:31" ht="15.75" x14ac:dyDescent="0.3">
      <c r="AE29206" s="71"/>
    </row>
    <row r="29207" spans="31:31" ht="15.75" x14ac:dyDescent="0.3">
      <c r="AE29207" s="71"/>
    </row>
    <row r="29208" spans="31:31" ht="15.75" x14ac:dyDescent="0.3">
      <c r="AE29208" s="71"/>
    </row>
    <row r="29209" spans="31:31" ht="15.75" x14ac:dyDescent="0.3">
      <c r="AE29209" s="71"/>
    </row>
    <row r="29210" spans="31:31" ht="15.75" x14ac:dyDescent="0.3">
      <c r="AE29210" s="71"/>
    </row>
    <row r="29211" spans="31:31" ht="15.75" x14ac:dyDescent="0.3">
      <c r="AE29211" s="71"/>
    </row>
    <row r="29212" spans="31:31" ht="15.75" x14ac:dyDescent="0.3">
      <c r="AE29212" s="71"/>
    </row>
    <row r="29213" spans="31:31" ht="15.75" x14ac:dyDescent="0.3">
      <c r="AE29213" s="71"/>
    </row>
    <row r="29214" spans="31:31" ht="15.75" x14ac:dyDescent="0.3">
      <c r="AE29214" s="71"/>
    </row>
    <row r="29215" spans="31:31" ht="15.75" x14ac:dyDescent="0.3">
      <c r="AE29215" s="71"/>
    </row>
    <row r="29216" spans="31:31" ht="15.75" x14ac:dyDescent="0.3">
      <c r="AE29216" s="71"/>
    </row>
    <row r="29217" spans="31:31" ht="15.75" x14ac:dyDescent="0.3">
      <c r="AE29217" s="71"/>
    </row>
    <row r="29218" spans="31:31" ht="15.75" x14ac:dyDescent="0.3">
      <c r="AE29218" s="71"/>
    </row>
    <row r="29219" spans="31:31" ht="15.75" x14ac:dyDescent="0.3">
      <c r="AE29219" s="71"/>
    </row>
    <row r="29220" spans="31:31" ht="15.75" x14ac:dyDescent="0.3">
      <c r="AE29220" s="71"/>
    </row>
    <row r="29221" spans="31:31" ht="15.75" x14ac:dyDescent="0.3">
      <c r="AE29221" s="71"/>
    </row>
    <row r="29222" spans="31:31" ht="15.75" x14ac:dyDescent="0.3">
      <c r="AE29222" s="71"/>
    </row>
    <row r="29223" spans="31:31" ht="15.75" x14ac:dyDescent="0.3">
      <c r="AE29223" s="71"/>
    </row>
    <row r="29224" spans="31:31" ht="15.75" x14ac:dyDescent="0.3">
      <c r="AE29224" s="71"/>
    </row>
    <row r="29225" spans="31:31" ht="15.75" x14ac:dyDescent="0.3">
      <c r="AE29225" s="71"/>
    </row>
    <row r="29226" spans="31:31" ht="15.75" x14ac:dyDescent="0.3">
      <c r="AE29226" s="71"/>
    </row>
    <row r="29227" spans="31:31" ht="15.75" x14ac:dyDescent="0.3">
      <c r="AE29227" s="71"/>
    </row>
    <row r="29228" spans="31:31" ht="15.75" x14ac:dyDescent="0.3">
      <c r="AE29228" s="71"/>
    </row>
    <row r="29229" spans="31:31" ht="15.75" x14ac:dyDescent="0.3">
      <c r="AE29229" s="71"/>
    </row>
    <row r="29230" spans="31:31" ht="15.75" x14ac:dyDescent="0.3">
      <c r="AE29230" s="71"/>
    </row>
    <row r="29231" spans="31:31" ht="15.75" x14ac:dyDescent="0.3">
      <c r="AE29231" s="71"/>
    </row>
    <row r="29232" spans="31:31" ht="15.75" x14ac:dyDescent="0.3">
      <c r="AE29232" s="71"/>
    </row>
    <row r="29233" spans="31:31" ht="15.75" x14ac:dyDescent="0.3">
      <c r="AE29233" s="71"/>
    </row>
    <row r="29234" spans="31:31" ht="15.75" x14ac:dyDescent="0.3">
      <c r="AE29234" s="71"/>
    </row>
    <row r="29235" spans="31:31" ht="15.75" x14ac:dyDescent="0.3">
      <c r="AE29235" s="71"/>
    </row>
    <row r="29236" spans="31:31" ht="15.75" x14ac:dyDescent="0.3">
      <c r="AE29236" s="71"/>
    </row>
    <row r="29237" spans="31:31" ht="15.75" x14ac:dyDescent="0.3">
      <c r="AE29237" s="71"/>
    </row>
    <row r="29238" spans="31:31" ht="15.75" x14ac:dyDescent="0.3">
      <c r="AE29238" s="71"/>
    </row>
    <row r="29239" spans="31:31" ht="15.75" x14ac:dyDescent="0.3">
      <c r="AE29239" s="71"/>
    </row>
    <row r="29240" spans="31:31" ht="15.75" x14ac:dyDescent="0.3">
      <c r="AE29240" s="71"/>
    </row>
    <row r="29241" spans="31:31" ht="15.75" x14ac:dyDescent="0.3">
      <c r="AE29241" s="71"/>
    </row>
    <row r="29242" spans="31:31" ht="15.75" x14ac:dyDescent="0.3">
      <c r="AE29242" s="71"/>
    </row>
    <row r="29243" spans="31:31" ht="15.75" x14ac:dyDescent="0.3">
      <c r="AE29243" s="71"/>
    </row>
    <row r="29244" spans="31:31" ht="15.75" x14ac:dyDescent="0.3">
      <c r="AE29244" s="71"/>
    </row>
    <row r="29245" spans="31:31" ht="15.75" x14ac:dyDescent="0.3">
      <c r="AE29245" s="71"/>
    </row>
    <row r="29246" spans="31:31" ht="15.75" x14ac:dyDescent="0.3">
      <c r="AE29246" s="71"/>
    </row>
    <row r="29247" spans="31:31" ht="15.75" x14ac:dyDescent="0.3">
      <c r="AE29247" s="71"/>
    </row>
    <row r="29248" spans="31:31" ht="15.75" x14ac:dyDescent="0.3">
      <c r="AE29248" s="71"/>
    </row>
    <row r="29249" spans="31:31" ht="15.75" x14ac:dyDescent="0.3">
      <c r="AE29249" s="71"/>
    </row>
    <row r="29250" spans="31:31" ht="15.75" x14ac:dyDescent="0.3">
      <c r="AE29250" s="71"/>
    </row>
    <row r="29251" spans="31:31" ht="15.75" x14ac:dyDescent="0.3">
      <c r="AE29251" s="71"/>
    </row>
    <row r="29252" spans="31:31" ht="15.75" x14ac:dyDescent="0.3">
      <c r="AE29252" s="71"/>
    </row>
    <row r="29253" spans="31:31" ht="15.75" x14ac:dyDescent="0.3">
      <c r="AE29253" s="71"/>
    </row>
    <row r="29254" spans="31:31" ht="15.75" x14ac:dyDescent="0.3">
      <c r="AE29254" s="71"/>
    </row>
    <row r="29255" spans="31:31" ht="15.75" x14ac:dyDescent="0.3">
      <c r="AE29255" s="71"/>
    </row>
    <row r="29256" spans="31:31" ht="15.75" x14ac:dyDescent="0.3">
      <c r="AE29256" s="71"/>
    </row>
    <row r="29257" spans="31:31" ht="15.75" x14ac:dyDescent="0.3">
      <c r="AE29257" s="71"/>
    </row>
    <row r="29258" spans="31:31" ht="15.75" x14ac:dyDescent="0.3">
      <c r="AE29258" s="71"/>
    </row>
    <row r="29259" spans="31:31" ht="15.75" x14ac:dyDescent="0.3">
      <c r="AE29259" s="71"/>
    </row>
    <row r="29260" spans="31:31" ht="15.75" x14ac:dyDescent="0.3">
      <c r="AE29260" s="71"/>
    </row>
    <row r="29261" spans="31:31" ht="15.75" x14ac:dyDescent="0.3">
      <c r="AE29261" s="71"/>
    </row>
    <row r="29262" spans="31:31" ht="15.75" x14ac:dyDescent="0.3">
      <c r="AE29262" s="71"/>
    </row>
    <row r="29263" spans="31:31" ht="15.75" x14ac:dyDescent="0.3">
      <c r="AE29263" s="71"/>
    </row>
    <row r="29264" spans="31:31" ht="15.75" x14ac:dyDescent="0.3">
      <c r="AE29264" s="71"/>
    </row>
    <row r="29265" spans="31:31" ht="15.75" x14ac:dyDescent="0.3">
      <c r="AE29265" s="71"/>
    </row>
    <row r="29266" spans="31:31" ht="15.75" x14ac:dyDescent="0.3">
      <c r="AE29266" s="71"/>
    </row>
    <row r="29267" spans="31:31" ht="15.75" x14ac:dyDescent="0.3">
      <c r="AE29267" s="71"/>
    </row>
    <row r="29268" spans="31:31" ht="15.75" x14ac:dyDescent="0.3">
      <c r="AE29268" s="71"/>
    </row>
    <row r="29269" spans="31:31" ht="15.75" x14ac:dyDescent="0.3">
      <c r="AE29269" s="71"/>
    </row>
    <row r="29270" spans="31:31" ht="15.75" x14ac:dyDescent="0.3">
      <c r="AE29270" s="71"/>
    </row>
    <row r="29271" spans="31:31" ht="15.75" x14ac:dyDescent="0.3">
      <c r="AE29271" s="71"/>
    </row>
    <row r="29272" spans="31:31" ht="15.75" x14ac:dyDescent="0.3">
      <c r="AE29272" s="71"/>
    </row>
    <row r="29273" spans="31:31" ht="15.75" x14ac:dyDescent="0.3">
      <c r="AE29273" s="71"/>
    </row>
    <row r="29274" spans="31:31" ht="15.75" x14ac:dyDescent="0.3">
      <c r="AE29274" s="71"/>
    </row>
    <row r="29275" spans="31:31" ht="15.75" x14ac:dyDescent="0.3">
      <c r="AE29275" s="71"/>
    </row>
    <row r="29276" spans="31:31" ht="15.75" x14ac:dyDescent="0.3">
      <c r="AE29276" s="71"/>
    </row>
    <row r="29277" spans="31:31" ht="15.75" x14ac:dyDescent="0.3">
      <c r="AE29277" s="71"/>
    </row>
    <row r="29278" spans="31:31" ht="15.75" x14ac:dyDescent="0.3">
      <c r="AE29278" s="71"/>
    </row>
    <row r="29279" spans="31:31" ht="15.75" x14ac:dyDescent="0.3">
      <c r="AE29279" s="71"/>
    </row>
    <row r="29280" spans="31:31" ht="15.75" x14ac:dyDescent="0.3">
      <c r="AE29280" s="71"/>
    </row>
    <row r="29281" spans="31:31" ht="15.75" x14ac:dyDescent="0.3">
      <c r="AE29281" s="71"/>
    </row>
    <row r="29282" spans="31:31" ht="15.75" x14ac:dyDescent="0.3">
      <c r="AE29282" s="71"/>
    </row>
    <row r="29283" spans="31:31" ht="15.75" x14ac:dyDescent="0.3">
      <c r="AE29283" s="71"/>
    </row>
    <row r="29284" spans="31:31" ht="15.75" x14ac:dyDescent="0.3">
      <c r="AE29284" s="71"/>
    </row>
    <row r="29285" spans="31:31" ht="15.75" x14ac:dyDescent="0.3">
      <c r="AE29285" s="71"/>
    </row>
    <row r="29286" spans="31:31" ht="15.75" x14ac:dyDescent="0.3">
      <c r="AE29286" s="71"/>
    </row>
    <row r="29287" spans="31:31" ht="15.75" x14ac:dyDescent="0.3">
      <c r="AE29287" s="71"/>
    </row>
    <row r="29288" spans="31:31" ht="15.75" x14ac:dyDescent="0.3">
      <c r="AE29288" s="71"/>
    </row>
    <row r="29289" spans="31:31" ht="15.75" x14ac:dyDescent="0.3">
      <c r="AE29289" s="71"/>
    </row>
    <row r="29290" spans="31:31" ht="15.75" x14ac:dyDescent="0.3">
      <c r="AE29290" s="71"/>
    </row>
    <row r="29291" spans="31:31" ht="15.75" x14ac:dyDescent="0.3">
      <c r="AE29291" s="71"/>
    </row>
    <row r="29292" spans="31:31" ht="15.75" x14ac:dyDescent="0.3">
      <c r="AE29292" s="71"/>
    </row>
    <row r="29293" spans="31:31" ht="15.75" x14ac:dyDescent="0.3">
      <c r="AE29293" s="71"/>
    </row>
    <row r="29294" spans="31:31" ht="15.75" x14ac:dyDescent="0.3">
      <c r="AE29294" s="71"/>
    </row>
    <row r="29295" spans="31:31" ht="15.75" x14ac:dyDescent="0.3">
      <c r="AE29295" s="71"/>
    </row>
    <row r="29296" spans="31:31" ht="15.75" x14ac:dyDescent="0.3">
      <c r="AE29296" s="71"/>
    </row>
    <row r="29297" spans="31:31" ht="15.75" x14ac:dyDescent="0.3">
      <c r="AE29297" s="71"/>
    </row>
    <row r="29298" spans="31:31" ht="15.75" x14ac:dyDescent="0.3">
      <c r="AE29298" s="71"/>
    </row>
    <row r="29299" spans="31:31" ht="15.75" x14ac:dyDescent="0.3">
      <c r="AE29299" s="71"/>
    </row>
    <row r="29300" spans="31:31" ht="15.75" x14ac:dyDescent="0.3">
      <c r="AE29300" s="71"/>
    </row>
    <row r="29301" spans="31:31" ht="15.75" x14ac:dyDescent="0.3">
      <c r="AE29301" s="71"/>
    </row>
    <row r="29302" spans="31:31" ht="15.75" x14ac:dyDescent="0.3">
      <c r="AE29302" s="71"/>
    </row>
    <row r="29303" spans="31:31" ht="15.75" x14ac:dyDescent="0.3">
      <c r="AE29303" s="71"/>
    </row>
    <row r="29304" spans="31:31" ht="15.75" x14ac:dyDescent="0.3">
      <c r="AE29304" s="71"/>
    </row>
    <row r="29305" spans="31:31" ht="15.75" x14ac:dyDescent="0.3">
      <c r="AE29305" s="71"/>
    </row>
    <row r="29306" spans="31:31" ht="15.75" x14ac:dyDescent="0.3">
      <c r="AE29306" s="71"/>
    </row>
    <row r="29307" spans="31:31" ht="15.75" x14ac:dyDescent="0.3">
      <c r="AE29307" s="71"/>
    </row>
    <row r="29308" spans="31:31" ht="15.75" x14ac:dyDescent="0.3">
      <c r="AE29308" s="71"/>
    </row>
    <row r="29309" spans="31:31" ht="15.75" x14ac:dyDescent="0.3">
      <c r="AE29309" s="71"/>
    </row>
    <row r="29310" spans="31:31" ht="15.75" x14ac:dyDescent="0.3">
      <c r="AE29310" s="71"/>
    </row>
    <row r="29311" spans="31:31" ht="15.75" x14ac:dyDescent="0.3">
      <c r="AE29311" s="71"/>
    </row>
    <row r="29312" spans="31:31" ht="15.75" x14ac:dyDescent="0.3">
      <c r="AE29312" s="71"/>
    </row>
    <row r="29313" spans="31:31" ht="15.75" x14ac:dyDescent="0.3">
      <c r="AE29313" s="71"/>
    </row>
    <row r="29314" spans="31:31" ht="15.75" x14ac:dyDescent="0.3">
      <c r="AE29314" s="71"/>
    </row>
    <row r="29315" spans="31:31" ht="15.75" x14ac:dyDescent="0.3">
      <c r="AE29315" s="71"/>
    </row>
    <row r="29316" spans="31:31" ht="15.75" x14ac:dyDescent="0.3">
      <c r="AE29316" s="71"/>
    </row>
    <row r="29317" spans="31:31" ht="15.75" x14ac:dyDescent="0.3">
      <c r="AE29317" s="71"/>
    </row>
    <row r="29318" spans="31:31" ht="15.75" x14ac:dyDescent="0.3">
      <c r="AE29318" s="71"/>
    </row>
    <row r="29319" spans="31:31" ht="15.75" x14ac:dyDescent="0.3">
      <c r="AE29319" s="71"/>
    </row>
    <row r="29320" spans="31:31" ht="15.75" x14ac:dyDescent="0.3">
      <c r="AE29320" s="71"/>
    </row>
    <row r="29321" spans="31:31" ht="15.75" x14ac:dyDescent="0.3">
      <c r="AE29321" s="71"/>
    </row>
    <row r="29322" spans="31:31" ht="15.75" x14ac:dyDescent="0.3">
      <c r="AE29322" s="71"/>
    </row>
    <row r="29323" spans="31:31" ht="15.75" x14ac:dyDescent="0.3">
      <c r="AE29323" s="71"/>
    </row>
    <row r="29324" spans="31:31" ht="15.75" x14ac:dyDescent="0.3">
      <c r="AE29324" s="71"/>
    </row>
    <row r="29325" spans="31:31" ht="15.75" x14ac:dyDescent="0.3">
      <c r="AE29325" s="71"/>
    </row>
    <row r="29326" spans="31:31" ht="15.75" x14ac:dyDescent="0.3">
      <c r="AE29326" s="71"/>
    </row>
    <row r="29327" spans="31:31" ht="15.75" x14ac:dyDescent="0.3">
      <c r="AE29327" s="71"/>
    </row>
    <row r="29328" spans="31:31" ht="15.75" x14ac:dyDescent="0.3">
      <c r="AE29328" s="71"/>
    </row>
    <row r="29329" spans="31:31" ht="15.75" x14ac:dyDescent="0.3">
      <c r="AE29329" s="71"/>
    </row>
    <row r="29330" spans="31:31" ht="15.75" x14ac:dyDescent="0.3">
      <c r="AE29330" s="71"/>
    </row>
    <row r="29331" spans="31:31" ht="15.75" x14ac:dyDescent="0.3">
      <c r="AE29331" s="71"/>
    </row>
    <row r="29332" spans="31:31" ht="15.75" x14ac:dyDescent="0.3">
      <c r="AE29332" s="71"/>
    </row>
    <row r="29333" spans="31:31" ht="15.75" x14ac:dyDescent="0.3">
      <c r="AE29333" s="71"/>
    </row>
    <row r="29334" spans="31:31" ht="15.75" x14ac:dyDescent="0.3">
      <c r="AE29334" s="71"/>
    </row>
    <row r="29335" spans="31:31" ht="15.75" x14ac:dyDescent="0.3">
      <c r="AE29335" s="71"/>
    </row>
    <row r="29336" spans="31:31" ht="15.75" x14ac:dyDescent="0.3">
      <c r="AE29336" s="71"/>
    </row>
    <row r="29337" spans="31:31" ht="15.75" x14ac:dyDescent="0.3">
      <c r="AE29337" s="71"/>
    </row>
    <row r="29338" spans="31:31" ht="15.75" x14ac:dyDescent="0.3">
      <c r="AE29338" s="71"/>
    </row>
    <row r="29339" spans="31:31" ht="15.75" x14ac:dyDescent="0.3">
      <c r="AE29339" s="71"/>
    </row>
    <row r="29340" spans="31:31" ht="15.75" x14ac:dyDescent="0.3">
      <c r="AE29340" s="71"/>
    </row>
    <row r="29341" spans="31:31" ht="15.75" x14ac:dyDescent="0.3">
      <c r="AE29341" s="71"/>
    </row>
    <row r="29342" spans="31:31" ht="15.75" x14ac:dyDescent="0.3">
      <c r="AE29342" s="71"/>
    </row>
    <row r="29343" spans="31:31" ht="15.75" x14ac:dyDescent="0.3">
      <c r="AE29343" s="71"/>
    </row>
    <row r="29344" spans="31:31" ht="15.75" x14ac:dyDescent="0.3">
      <c r="AE29344" s="71"/>
    </row>
    <row r="29345" spans="31:31" ht="15.75" x14ac:dyDescent="0.3">
      <c r="AE29345" s="71"/>
    </row>
    <row r="29346" spans="31:31" ht="15.75" x14ac:dyDescent="0.3">
      <c r="AE29346" s="71"/>
    </row>
    <row r="29347" spans="31:31" ht="15.75" x14ac:dyDescent="0.3">
      <c r="AE29347" s="71"/>
    </row>
    <row r="29348" spans="31:31" ht="15.75" x14ac:dyDescent="0.3">
      <c r="AE29348" s="71"/>
    </row>
    <row r="29349" spans="31:31" ht="15.75" x14ac:dyDescent="0.3">
      <c r="AE29349" s="71"/>
    </row>
    <row r="29350" spans="31:31" ht="15.75" x14ac:dyDescent="0.3">
      <c r="AE29350" s="71"/>
    </row>
    <row r="29351" spans="31:31" ht="15.75" x14ac:dyDescent="0.3">
      <c r="AE29351" s="71"/>
    </row>
    <row r="29352" spans="31:31" ht="15.75" x14ac:dyDescent="0.3">
      <c r="AE29352" s="71"/>
    </row>
    <row r="29353" spans="31:31" ht="15.75" x14ac:dyDescent="0.3">
      <c r="AE29353" s="71"/>
    </row>
    <row r="29354" spans="31:31" ht="15.75" x14ac:dyDescent="0.3">
      <c r="AE29354" s="71"/>
    </row>
    <row r="29355" spans="31:31" ht="15.75" x14ac:dyDescent="0.3">
      <c r="AE29355" s="71"/>
    </row>
    <row r="29356" spans="31:31" ht="15.75" x14ac:dyDescent="0.3">
      <c r="AE29356" s="71"/>
    </row>
    <row r="29357" spans="31:31" ht="15.75" x14ac:dyDescent="0.3">
      <c r="AE29357" s="71"/>
    </row>
    <row r="29358" spans="31:31" ht="15.75" x14ac:dyDescent="0.3">
      <c r="AE29358" s="71"/>
    </row>
    <row r="29359" spans="31:31" ht="15.75" x14ac:dyDescent="0.3">
      <c r="AE29359" s="71"/>
    </row>
    <row r="29360" spans="31:31" ht="15.75" x14ac:dyDescent="0.3">
      <c r="AE29360" s="71"/>
    </row>
    <row r="29361" spans="31:31" ht="15.75" x14ac:dyDescent="0.3">
      <c r="AE29361" s="71"/>
    </row>
    <row r="29362" spans="31:31" ht="15.75" x14ac:dyDescent="0.3">
      <c r="AE29362" s="71"/>
    </row>
    <row r="29363" spans="31:31" ht="15.75" x14ac:dyDescent="0.3">
      <c r="AE29363" s="71"/>
    </row>
    <row r="29364" spans="31:31" ht="15.75" x14ac:dyDescent="0.3">
      <c r="AE29364" s="71"/>
    </row>
    <row r="29365" spans="31:31" ht="15.75" x14ac:dyDescent="0.3">
      <c r="AE29365" s="71"/>
    </row>
    <row r="29366" spans="31:31" ht="15.75" x14ac:dyDescent="0.3">
      <c r="AE29366" s="71"/>
    </row>
    <row r="29367" spans="31:31" ht="15.75" x14ac:dyDescent="0.3">
      <c r="AE29367" s="71"/>
    </row>
    <row r="29368" spans="31:31" ht="15.75" x14ac:dyDescent="0.3">
      <c r="AE29368" s="71"/>
    </row>
    <row r="29369" spans="31:31" ht="15.75" x14ac:dyDescent="0.3">
      <c r="AE29369" s="71"/>
    </row>
    <row r="29370" spans="31:31" ht="15.75" x14ac:dyDescent="0.3">
      <c r="AE29370" s="71"/>
    </row>
    <row r="29371" spans="31:31" ht="15.75" x14ac:dyDescent="0.3">
      <c r="AE29371" s="71"/>
    </row>
    <row r="29372" spans="31:31" ht="15.75" x14ac:dyDescent="0.3">
      <c r="AE29372" s="71"/>
    </row>
    <row r="29373" spans="31:31" ht="15.75" x14ac:dyDescent="0.3">
      <c r="AE29373" s="71"/>
    </row>
    <row r="29374" spans="31:31" ht="15.75" x14ac:dyDescent="0.3">
      <c r="AE29374" s="71"/>
    </row>
    <row r="29375" spans="31:31" ht="15.75" x14ac:dyDescent="0.3">
      <c r="AE29375" s="71"/>
    </row>
    <row r="29376" spans="31:31" ht="15.75" x14ac:dyDescent="0.3">
      <c r="AE29376" s="71"/>
    </row>
    <row r="29377" spans="31:31" ht="15.75" x14ac:dyDescent="0.3">
      <c r="AE29377" s="71"/>
    </row>
    <row r="29378" spans="31:31" ht="15.75" x14ac:dyDescent="0.3">
      <c r="AE29378" s="71"/>
    </row>
    <row r="29379" spans="31:31" ht="15.75" x14ac:dyDescent="0.3">
      <c r="AE29379" s="71"/>
    </row>
    <row r="29380" spans="31:31" ht="15.75" x14ac:dyDescent="0.3">
      <c r="AE29380" s="71"/>
    </row>
    <row r="29381" spans="31:31" ht="15.75" x14ac:dyDescent="0.3">
      <c r="AE29381" s="71"/>
    </row>
    <row r="29382" spans="31:31" ht="15.75" x14ac:dyDescent="0.3">
      <c r="AE29382" s="71"/>
    </row>
    <row r="29383" spans="31:31" ht="15.75" x14ac:dyDescent="0.3">
      <c r="AE29383" s="71"/>
    </row>
    <row r="29384" spans="31:31" ht="15.75" x14ac:dyDescent="0.3">
      <c r="AE29384" s="71"/>
    </row>
    <row r="29385" spans="31:31" ht="15.75" x14ac:dyDescent="0.3">
      <c r="AE29385" s="71"/>
    </row>
    <row r="29386" spans="31:31" ht="15.75" x14ac:dyDescent="0.3">
      <c r="AE29386" s="71"/>
    </row>
    <row r="29387" spans="31:31" ht="15.75" x14ac:dyDescent="0.3">
      <c r="AE29387" s="71"/>
    </row>
    <row r="29388" spans="31:31" ht="15.75" x14ac:dyDescent="0.3">
      <c r="AE29388" s="71"/>
    </row>
    <row r="29389" spans="31:31" ht="15.75" x14ac:dyDescent="0.3">
      <c r="AE29389" s="71"/>
    </row>
    <row r="29390" spans="31:31" ht="15.75" x14ac:dyDescent="0.3">
      <c r="AE29390" s="71"/>
    </row>
    <row r="29391" spans="31:31" ht="15.75" x14ac:dyDescent="0.3">
      <c r="AE29391" s="71"/>
    </row>
    <row r="29392" spans="31:31" ht="15.75" x14ac:dyDescent="0.3">
      <c r="AE29392" s="71"/>
    </row>
    <row r="29393" spans="31:31" ht="15.75" x14ac:dyDescent="0.3">
      <c r="AE29393" s="71"/>
    </row>
    <row r="29394" spans="31:31" ht="15.75" x14ac:dyDescent="0.3">
      <c r="AE29394" s="71"/>
    </row>
    <row r="29395" spans="31:31" ht="15.75" x14ac:dyDescent="0.3">
      <c r="AE29395" s="71"/>
    </row>
    <row r="29396" spans="31:31" ht="15.75" x14ac:dyDescent="0.3">
      <c r="AE29396" s="71"/>
    </row>
    <row r="29397" spans="31:31" ht="15.75" x14ac:dyDescent="0.3">
      <c r="AE29397" s="71"/>
    </row>
    <row r="29398" spans="31:31" ht="15.75" x14ac:dyDescent="0.3">
      <c r="AE29398" s="71"/>
    </row>
    <row r="29399" spans="31:31" ht="15.75" x14ac:dyDescent="0.3">
      <c r="AE29399" s="71"/>
    </row>
    <row r="29400" spans="31:31" ht="15.75" x14ac:dyDescent="0.3">
      <c r="AE29400" s="71"/>
    </row>
    <row r="29401" spans="31:31" ht="15.75" x14ac:dyDescent="0.3">
      <c r="AE29401" s="71"/>
    </row>
    <row r="29402" spans="31:31" ht="15.75" x14ac:dyDescent="0.3">
      <c r="AE29402" s="71"/>
    </row>
    <row r="29403" spans="31:31" ht="15.75" x14ac:dyDescent="0.3">
      <c r="AE29403" s="71"/>
    </row>
    <row r="29404" spans="31:31" ht="15.75" x14ac:dyDescent="0.3">
      <c r="AE29404" s="71"/>
    </row>
    <row r="29405" spans="31:31" ht="15.75" x14ac:dyDescent="0.3">
      <c r="AE29405" s="71"/>
    </row>
    <row r="29406" spans="31:31" ht="15.75" x14ac:dyDescent="0.3">
      <c r="AE29406" s="71"/>
    </row>
    <row r="29407" spans="31:31" ht="15.75" x14ac:dyDescent="0.3">
      <c r="AE29407" s="71"/>
    </row>
    <row r="29408" spans="31:31" ht="15.75" x14ac:dyDescent="0.3">
      <c r="AE29408" s="71"/>
    </row>
    <row r="29409" spans="31:31" ht="15.75" x14ac:dyDescent="0.3">
      <c r="AE29409" s="71"/>
    </row>
    <row r="29410" spans="31:31" ht="15.75" x14ac:dyDescent="0.3">
      <c r="AE29410" s="71"/>
    </row>
    <row r="29411" spans="31:31" ht="15.75" x14ac:dyDescent="0.3">
      <c r="AE29411" s="71"/>
    </row>
    <row r="29412" spans="31:31" ht="15.75" x14ac:dyDescent="0.3">
      <c r="AE29412" s="71"/>
    </row>
    <row r="29413" spans="31:31" ht="15.75" x14ac:dyDescent="0.3">
      <c r="AE29413" s="71"/>
    </row>
    <row r="29414" spans="31:31" ht="15.75" x14ac:dyDescent="0.3">
      <c r="AE29414" s="71"/>
    </row>
    <row r="29415" spans="31:31" ht="15.75" x14ac:dyDescent="0.3">
      <c r="AE29415" s="71"/>
    </row>
    <row r="29416" spans="31:31" ht="15.75" x14ac:dyDescent="0.3">
      <c r="AE29416" s="71"/>
    </row>
    <row r="29417" spans="31:31" ht="15.75" x14ac:dyDescent="0.3">
      <c r="AE29417" s="71"/>
    </row>
    <row r="29418" spans="31:31" ht="15.75" x14ac:dyDescent="0.3">
      <c r="AE29418" s="71"/>
    </row>
    <row r="29419" spans="31:31" ht="15.75" x14ac:dyDescent="0.3">
      <c r="AE29419" s="71"/>
    </row>
    <row r="29420" spans="31:31" ht="15.75" x14ac:dyDescent="0.3">
      <c r="AE29420" s="71"/>
    </row>
    <row r="29421" spans="31:31" ht="15.75" x14ac:dyDescent="0.3">
      <c r="AE29421" s="71"/>
    </row>
    <row r="29422" spans="31:31" ht="15.75" x14ac:dyDescent="0.3">
      <c r="AE29422" s="71"/>
    </row>
    <row r="29423" spans="31:31" ht="15.75" x14ac:dyDescent="0.3">
      <c r="AE29423" s="71"/>
    </row>
    <row r="29424" spans="31:31" ht="15.75" x14ac:dyDescent="0.3">
      <c r="AE29424" s="71"/>
    </row>
    <row r="29425" spans="31:31" ht="15.75" x14ac:dyDescent="0.3">
      <c r="AE29425" s="71"/>
    </row>
    <row r="29426" spans="31:31" ht="15.75" x14ac:dyDescent="0.3">
      <c r="AE29426" s="71"/>
    </row>
    <row r="29427" spans="31:31" ht="15.75" x14ac:dyDescent="0.3">
      <c r="AE29427" s="71"/>
    </row>
    <row r="29428" spans="31:31" ht="15.75" x14ac:dyDescent="0.3">
      <c r="AE29428" s="71"/>
    </row>
    <row r="29429" spans="31:31" ht="15.75" x14ac:dyDescent="0.3">
      <c r="AE29429" s="71"/>
    </row>
    <row r="29430" spans="31:31" ht="15.75" x14ac:dyDescent="0.3">
      <c r="AE29430" s="71"/>
    </row>
    <row r="29431" spans="31:31" ht="15.75" x14ac:dyDescent="0.3">
      <c r="AE29431" s="71"/>
    </row>
    <row r="29432" spans="31:31" ht="15.75" x14ac:dyDescent="0.3">
      <c r="AE29432" s="71"/>
    </row>
    <row r="29433" spans="31:31" ht="15.75" x14ac:dyDescent="0.3">
      <c r="AE29433" s="71"/>
    </row>
    <row r="29434" spans="31:31" ht="15.75" x14ac:dyDescent="0.3">
      <c r="AE29434" s="71"/>
    </row>
    <row r="29435" spans="31:31" ht="15.75" x14ac:dyDescent="0.3">
      <c r="AE29435" s="71"/>
    </row>
    <row r="29436" spans="31:31" ht="15.75" x14ac:dyDescent="0.3">
      <c r="AE29436" s="71"/>
    </row>
    <row r="29437" spans="31:31" ht="15.75" x14ac:dyDescent="0.3">
      <c r="AE29437" s="71"/>
    </row>
    <row r="29438" spans="31:31" ht="15.75" x14ac:dyDescent="0.3">
      <c r="AE29438" s="71"/>
    </row>
    <row r="29439" spans="31:31" ht="15.75" x14ac:dyDescent="0.3">
      <c r="AE29439" s="71"/>
    </row>
    <row r="29440" spans="31:31" ht="15.75" x14ac:dyDescent="0.3">
      <c r="AE29440" s="71"/>
    </row>
    <row r="29441" spans="31:31" ht="15.75" x14ac:dyDescent="0.3">
      <c r="AE29441" s="71"/>
    </row>
    <row r="29442" spans="31:31" ht="15.75" x14ac:dyDescent="0.3">
      <c r="AE29442" s="71"/>
    </row>
    <row r="29443" spans="31:31" ht="15.75" x14ac:dyDescent="0.3">
      <c r="AE29443" s="71"/>
    </row>
    <row r="29444" spans="31:31" ht="15.75" x14ac:dyDescent="0.3">
      <c r="AE29444" s="71"/>
    </row>
    <row r="29445" spans="31:31" ht="15.75" x14ac:dyDescent="0.3">
      <c r="AE29445" s="71"/>
    </row>
    <row r="29446" spans="31:31" ht="15.75" x14ac:dyDescent="0.3">
      <c r="AE29446" s="71"/>
    </row>
    <row r="29447" spans="31:31" ht="15.75" x14ac:dyDescent="0.3">
      <c r="AE29447" s="71"/>
    </row>
    <row r="29448" spans="31:31" ht="15.75" x14ac:dyDescent="0.3">
      <c r="AE29448" s="71"/>
    </row>
    <row r="29449" spans="31:31" ht="15.75" x14ac:dyDescent="0.3">
      <c r="AE29449" s="71"/>
    </row>
    <row r="29450" spans="31:31" ht="15.75" x14ac:dyDescent="0.3">
      <c r="AE29450" s="71"/>
    </row>
    <row r="29451" spans="31:31" ht="15.75" x14ac:dyDescent="0.3">
      <c r="AE29451" s="71"/>
    </row>
    <row r="29452" spans="31:31" ht="15.75" x14ac:dyDescent="0.3">
      <c r="AE29452" s="71"/>
    </row>
    <row r="29453" spans="31:31" ht="15.75" x14ac:dyDescent="0.3">
      <c r="AE29453" s="71"/>
    </row>
    <row r="29454" spans="31:31" ht="15.75" x14ac:dyDescent="0.3">
      <c r="AE29454" s="71"/>
    </row>
    <row r="29455" spans="31:31" ht="15.75" x14ac:dyDescent="0.3">
      <c r="AE29455" s="71"/>
    </row>
    <row r="29456" spans="31:31" ht="15.75" x14ac:dyDescent="0.3">
      <c r="AE29456" s="71"/>
    </row>
    <row r="29457" spans="31:31" ht="15.75" x14ac:dyDescent="0.3">
      <c r="AE29457" s="71"/>
    </row>
    <row r="29458" spans="31:31" ht="15.75" x14ac:dyDescent="0.3">
      <c r="AE29458" s="71"/>
    </row>
    <row r="29459" spans="31:31" ht="15.75" x14ac:dyDescent="0.3">
      <c r="AE29459" s="71"/>
    </row>
    <row r="29460" spans="31:31" ht="15.75" x14ac:dyDescent="0.3">
      <c r="AE29460" s="71"/>
    </row>
    <row r="29461" spans="31:31" ht="15.75" x14ac:dyDescent="0.3">
      <c r="AE29461" s="71"/>
    </row>
    <row r="29462" spans="31:31" ht="15.75" x14ac:dyDescent="0.3">
      <c r="AE29462" s="71"/>
    </row>
    <row r="29463" spans="31:31" ht="15.75" x14ac:dyDescent="0.3">
      <c r="AE29463" s="71"/>
    </row>
    <row r="29464" spans="31:31" ht="15.75" x14ac:dyDescent="0.3">
      <c r="AE29464" s="71"/>
    </row>
    <row r="29465" spans="31:31" ht="15.75" x14ac:dyDescent="0.3">
      <c r="AE29465" s="71"/>
    </row>
    <row r="29466" spans="31:31" ht="15.75" x14ac:dyDescent="0.3">
      <c r="AE29466" s="71"/>
    </row>
    <row r="29467" spans="31:31" ht="15.75" x14ac:dyDescent="0.3">
      <c r="AE29467" s="71"/>
    </row>
    <row r="29468" spans="31:31" ht="15.75" x14ac:dyDescent="0.3">
      <c r="AE29468" s="71"/>
    </row>
    <row r="29469" spans="31:31" ht="15.75" x14ac:dyDescent="0.3">
      <c r="AE29469" s="71"/>
    </row>
    <row r="29470" spans="31:31" ht="15.75" x14ac:dyDescent="0.3">
      <c r="AE29470" s="71"/>
    </row>
    <row r="29471" spans="31:31" ht="15.75" x14ac:dyDescent="0.3">
      <c r="AE29471" s="71"/>
    </row>
    <row r="29472" spans="31:31" ht="15.75" x14ac:dyDescent="0.3">
      <c r="AE29472" s="71"/>
    </row>
    <row r="29473" spans="31:31" ht="15.75" x14ac:dyDescent="0.3">
      <c r="AE29473" s="71"/>
    </row>
    <row r="29474" spans="31:31" ht="15.75" x14ac:dyDescent="0.3">
      <c r="AE29474" s="71"/>
    </row>
    <row r="29475" spans="31:31" ht="15.75" x14ac:dyDescent="0.3">
      <c r="AE29475" s="71"/>
    </row>
    <row r="29476" spans="31:31" ht="15.75" x14ac:dyDescent="0.3">
      <c r="AE29476" s="71"/>
    </row>
    <row r="29477" spans="31:31" ht="15.75" x14ac:dyDescent="0.3">
      <c r="AE29477" s="71"/>
    </row>
    <row r="29478" spans="31:31" ht="15.75" x14ac:dyDescent="0.3">
      <c r="AE29478" s="71"/>
    </row>
    <row r="29479" spans="31:31" ht="15.75" x14ac:dyDescent="0.3">
      <c r="AE29479" s="71"/>
    </row>
    <row r="29480" spans="31:31" ht="15.75" x14ac:dyDescent="0.3">
      <c r="AE29480" s="71"/>
    </row>
    <row r="29481" spans="31:31" ht="15.75" x14ac:dyDescent="0.3">
      <c r="AE29481" s="71"/>
    </row>
    <row r="29482" spans="31:31" ht="15.75" x14ac:dyDescent="0.3">
      <c r="AE29482" s="71"/>
    </row>
    <row r="29483" spans="31:31" ht="15.75" x14ac:dyDescent="0.3">
      <c r="AE29483" s="71"/>
    </row>
    <row r="29484" spans="31:31" ht="15.75" x14ac:dyDescent="0.3">
      <c r="AE29484" s="71"/>
    </row>
    <row r="29485" spans="31:31" ht="15.75" x14ac:dyDescent="0.3">
      <c r="AE29485" s="71"/>
    </row>
    <row r="29486" spans="31:31" ht="15.75" x14ac:dyDescent="0.3">
      <c r="AE29486" s="71"/>
    </row>
    <row r="29487" spans="31:31" ht="15.75" x14ac:dyDescent="0.3">
      <c r="AE29487" s="71"/>
    </row>
    <row r="29488" spans="31:31" ht="15.75" x14ac:dyDescent="0.3">
      <c r="AE29488" s="71"/>
    </row>
    <row r="29489" spans="31:31" ht="15.75" x14ac:dyDescent="0.3">
      <c r="AE29489" s="71"/>
    </row>
    <row r="29490" spans="31:31" ht="15.75" x14ac:dyDescent="0.3">
      <c r="AE29490" s="71"/>
    </row>
    <row r="29491" spans="31:31" ht="15.75" x14ac:dyDescent="0.3">
      <c r="AE29491" s="71"/>
    </row>
    <row r="29492" spans="31:31" ht="15.75" x14ac:dyDescent="0.3">
      <c r="AE29492" s="71"/>
    </row>
    <row r="29493" spans="31:31" ht="15.75" x14ac:dyDescent="0.3">
      <c r="AE29493" s="71"/>
    </row>
    <row r="29494" spans="31:31" ht="15.75" x14ac:dyDescent="0.3">
      <c r="AE29494" s="71"/>
    </row>
    <row r="29495" spans="31:31" ht="15.75" x14ac:dyDescent="0.3">
      <c r="AE29495" s="71"/>
    </row>
    <row r="29496" spans="31:31" ht="15.75" x14ac:dyDescent="0.3">
      <c r="AE29496" s="71"/>
    </row>
    <row r="29497" spans="31:31" ht="15.75" x14ac:dyDescent="0.3">
      <c r="AE29497" s="71"/>
    </row>
    <row r="29498" spans="31:31" ht="15.75" x14ac:dyDescent="0.3">
      <c r="AE29498" s="71"/>
    </row>
    <row r="29499" spans="31:31" ht="15.75" x14ac:dyDescent="0.3">
      <c r="AE29499" s="71"/>
    </row>
    <row r="29500" spans="31:31" ht="15.75" x14ac:dyDescent="0.3">
      <c r="AE29500" s="71"/>
    </row>
    <row r="29501" spans="31:31" ht="15.75" x14ac:dyDescent="0.3">
      <c r="AE29501" s="71"/>
    </row>
    <row r="29502" spans="31:31" ht="15.75" x14ac:dyDescent="0.3">
      <c r="AE29502" s="71"/>
    </row>
    <row r="29503" spans="31:31" ht="15.75" x14ac:dyDescent="0.3">
      <c r="AE29503" s="71"/>
    </row>
    <row r="29504" spans="31:31" ht="15.75" x14ac:dyDescent="0.3">
      <c r="AE29504" s="71"/>
    </row>
    <row r="29505" spans="31:31" ht="15.75" x14ac:dyDescent="0.3">
      <c r="AE29505" s="71"/>
    </row>
    <row r="29506" spans="31:31" ht="15.75" x14ac:dyDescent="0.3">
      <c r="AE29506" s="71"/>
    </row>
    <row r="29507" spans="31:31" ht="15.75" x14ac:dyDescent="0.3">
      <c r="AE29507" s="71"/>
    </row>
    <row r="29508" spans="31:31" ht="15.75" x14ac:dyDescent="0.3">
      <c r="AE29508" s="71"/>
    </row>
    <row r="29509" spans="31:31" ht="15.75" x14ac:dyDescent="0.3">
      <c r="AE29509" s="71"/>
    </row>
    <row r="29510" spans="31:31" ht="15.75" x14ac:dyDescent="0.3">
      <c r="AE29510" s="71"/>
    </row>
    <row r="29511" spans="31:31" ht="15.75" x14ac:dyDescent="0.3">
      <c r="AE29511" s="71"/>
    </row>
    <row r="29512" spans="31:31" ht="15.75" x14ac:dyDescent="0.3">
      <c r="AE29512" s="71"/>
    </row>
    <row r="29513" spans="31:31" ht="15.75" x14ac:dyDescent="0.3">
      <c r="AE29513" s="71"/>
    </row>
    <row r="29514" spans="31:31" ht="15.75" x14ac:dyDescent="0.3">
      <c r="AE29514" s="71"/>
    </row>
    <row r="29515" spans="31:31" ht="15.75" x14ac:dyDescent="0.3">
      <c r="AE29515" s="71"/>
    </row>
    <row r="29516" spans="31:31" ht="15.75" x14ac:dyDescent="0.3">
      <c r="AE29516" s="71"/>
    </row>
    <row r="29517" spans="31:31" ht="15.75" x14ac:dyDescent="0.3">
      <c r="AE29517" s="71"/>
    </row>
    <row r="29518" spans="31:31" ht="15.75" x14ac:dyDescent="0.3">
      <c r="AE29518" s="71"/>
    </row>
    <row r="29519" spans="31:31" ht="15.75" x14ac:dyDescent="0.3">
      <c r="AE29519" s="71"/>
    </row>
    <row r="29520" spans="31:31" ht="15.75" x14ac:dyDescent="0.3">
      <c r="AE29520" s="71"/>
    </row>
    <row r="29521" spans="31:31" ht="15.75" x14ac:dyDescent="0.3">
      <c r="AE29521" s="71"/>
    </row>
    <row r="29522" spans="31:31" ht="15.75" x14ac:dyDescent="0.3">
      <c r="AE29522" s="71"/>
    </row>
    <row r="29523" spans="31:31" ht="15.75" x14ac:dyDescent="0.3">
      <c r="AE29523" s="71"/>
    </row>
    <row r="29524" spans="31:31" ht="15.75" x14ac:dyDescent="0.3">
      <c r="AE29524" s="71"/>
    </row>
    <row r="29525" spans="31:31" ht="15.75" x14ac:dyDescent="0.3">
      <c r="AE29525" s="71"/>
    </row>
    <row r="29526" spans="31:31" ht="15.75" x14ac:dyDescent="0.3">
      <c r="AE29526" s="71"/>
    </row>
    <row r="29527" spans="31:31" ht="15.75" x14ac:dyDescent="0.3">
      <c r="AE29527" s="71"/>
    </row>
    <row r="29528" spans="31:31" ht="15.75" x14ac:dyDescent="0.3">
      <c r="AE29528" s="71"/>
    </row>
    <row r="29529" spans="31:31" ht="15.75" x14ac:dyDescent="0.3">
      <c r="AE29529" s="71"/>
    </row>
    <row r="29530" spans="31:31" ht="15.75" x14ac:dyDescent="0.3">
      <c r="AE29530" s="71"/>
    </row>
    <row r="29531" spans="31:31" ht="15.75" x14ac:dyDescent="0.3">
      <c r="AE29531" s="71"/>
    </row>
    <row r="29532" spans="31:31" ht="15.75" x14ac:dyDescent="0.3">
      <c r="AE29532" s="71"/>
    </row>
    <row r="29533" spans="31:31" ht="15.75" x14ac:dyDescent="0.3">
      <c r="AE29533" s="71"/>
    </row>
    <row r="29534" spans="31:31" ht="15.75" x14ac:dyDescent="0.3">
      <c r="AE29534" s="71"/>
    </row>
    <row r="29535" spans="31:31" ht="15.75" x14ac:dyDescent="0.3">
      <c r="AE29535" s="71"/>
    </row>
    <row r="29536" spans="31:31" ht="15.75" x14ac:dyDescent="0.3">
      <c r="AE29536" s="71"/>
    </row>
    <row r="29537" spans="31:31" ht="15.75" x14ac:dyDescent="0.3">
      <c r="AE29537" s="71"/>
    </row>
    <row r="29538" spans="31:31" ht="15.75" x14ac:dyDescent="0.3">
      <c r="AE29538" s="71"/>
    </row>
    <row r="29539" spans="31:31" ht="15.75" x14ac:dyDescent="0.3">
      <c r="AE29539" s="71"/>
    </row>
    <row r="29540" spans="31:31" ht="15.75" x14ac:dyDescent="0.3">
      <c r="AE29540" s="71"/>
    </row>
    <row r="29541" spans="31:31" ht="15.75" x14ac:dyDescent="0.3">
      <c r="AE29541" s="71"/>
    </row>
    <row r="29542" spans="31:31" ht="15.75" x14ac:dyDescent="0.3">
      <c r="AE29542" s="71"/>
    </row>
    <row r="29543" spans="31:31" ht="15.75" x14ac:dyDescent="0.3">
      <c r="AE29543" s="71"/>
    </row>
    <row r="29544" spans="31:31" ht="15.75" x14ac:dyDescent="0.3">
      <c r="AE29544" s="71"/>
    </row>
    <row r="29545" spans="31:31" ht="15.75" x14ac:dyDescent="0.3">
      <c r="AE29545" s="71"/>
    </row>
    <row r="29546" spans="31:31" ht="15.75" x14ac:dyDescent="0.3">
      <c r="AE29546" s="71"/>
    </row>
    <row r="29547" spans="31:31" ht="15.75" x14ac:dyDescent="0.3">
      <c r="AE29547" s="71"/>
    </row>
    <row r="29548" spans="31:31" ht="15.75" x14ac:dyDescent="0.3">
      <c r="AE29548" s="71"/>
    </row>
    <row r="29549" spans="31:31" ht="15.75" x14ac:dyDescent="0.3">
      <c r="AE29549" s="71"/>
    </row>
    <row r="29550" spans="31:31" ht="15.75" x14ac:dyDescent="0.3">
      <c r="AE29550" s="71"/>
    </row>
    <row r="29551" spans="31:31" ht="15.75" x14ac:dyDescent="0.3">
      <c r="AE29551" s="71"/>
    </row>
    <row r="29552" spans="31:31" ht="15.75" x14ac:dyDescent="0.3">
      <c r="AE29552" s="71"/>
    </row>
    <row r="29553" spans="31:31" ht="15.75" x14ac:dyDescent="0.3">
      <c r="AE29553" s="71"/>
    </row>
    <row r="29554" spans="31:31" ht="15.75" x14ac:dyDescent="0.3">
      <c r="AE29554" s="71"/>
    </row>
    <row r="29555" spans="31:31" ht="15.75" x14ac:dyDescent="0.3">
      <c r="AE29555" s="71"/>
    </row>
    <row r="29556" spans="31:31" ht="15.75" x14ac:dyDescent="0.3">
      <c r="AE29556" s="71"/>
    </row>
    <row r="29557" spans="31:31" ht="15.75" x14ac:dyDescent="0.3">
      <c r="AE29557" s="71"/>
    </row>
    <row r="29558" spans="31:31" ht="15.75" x14ac:dyDescent="0.3">
      <c r="AE29558" s="71"/>
    </row>
    <row r="29559" spans="31:31" ht="15.75" x14ac:dyDescent="0.3">
      <c r="AE29559" s="71"/>
    </row>
    <row r="29560" spans="31:31" ht="15.75" x14ac:dyDescent="0.3">
      <c r="AE29560" s="71"/>
    </row>
    <row r="29561" spans="31:31" ht="15.75" x14ac:dyDescent="0.3">
      <c r="AE29561" s="71"/>
    </row>
    <row r="29562" spans="31:31" ht="15.75" x14ac:dyDescent="0.3">
      <c r="AE29562" s="71"/>
    </row>
    <row r="29563" spans="31:31" ht="15.75" x14ac:dyDescent="0.3">
      <c r="AE29563" s="71"/>
    </row>
    <row r="29564" spans="31:31" ht="15.75" x14ac:dyDescent="0.3">
      <c r="AE29564" s="71"/>
    </row>
    <row r="29565" spans="31:31" ht="15.75" x14ac:dyDescent="0.3">
      <c r="AE29565" s="71"/>
    </row>
    <row r="29566" spans="31:31" ht="15.75" x14ac:dyDescent="0.3">
      <c r="AE29566" s="71"/>
    </row>
    <row r="29567" spans="31:31" ht="15.75" x14ac:dyDescent="0.3">
      <c r="AE29567" s="71"/>
    </row>
    <row r="29568" spans="31:31" ht="15.75" x14ac:dyDescent="0.3">
      <c r="AE29568" s="71"/>
    </row>
    <row r="29569" spans="31:31" ht="15.75" x14ac:dyDescent="0.3">
      <c r="AE29569" s="71"/>
    </row>
    <row r="29570" spans="31:31" ht="15.75" x14ac:dyDescent="0.3">
      <c r="AE29570" s="71"/>
    </row>
    <row r="29571" spans="31:31" ht="15.75" x14ac:dyDescent="0.3">
      <c r="AE29571" s="71"/>
    </row>
    <row r="29572" spans="31:31" ht="15.75" x14ac:dyDescent="0.3">
      <c r="AE29572" s="71"/>
    </row>
    <row r="29573" spans="31:31" ht="15.75" x14ac:dyDescent="0.3">
      <c r="AE29573" s="71"/>
    </row>
    <row r="29574" spans="31:31" ht="15.75" x14ac:dyDescent="0.3">
      <c r="AE29574" s="71"/>
    </row>
    <row r="29575" spans="31:31" ht="15.75" x14ac:dyDescent="0.3">
      <c r="AE29575" s="71"/>
    </row>
    <row r="29576" spans="31:31" ht="15.75" x14ac:dyDescent="0.3">
      <c r="AE29576" s="71"/>
    </row>
    <row r="29577" spans="31:31" ht="15.75" x14ac:dyDescent="0.3">
      <c r="AE29577" s="71"/>
    </row>
    <row r="29578" spans="31:31" ht="15.75" x14ac:dyDescent="0.3">
      <c r="AE29578" s="71"/>
    </row>
    <row r="29579" spans="31:31" ht="15.75" x14ac:dyDescent="0.3">
      <c r="AE29579" s="71"/>
    </row>
    <row r="29580" spans="31:31" ht="15.75" x14ac:dyDescent="0.3">
      <c r="AE29580" s="71"/>
    </row>
    <row r="29581" spans="31:31" ht="15.75" x14ac:dyDescent="0.3">
      <c r="AE29581" s="71"/>
    </row>
    <row r="29582" spans="31:31" ht="15.75" x14ac:dyDescent="0.3">
      <c r="AE29582" s="71"/>
    </row>
    <row r="29583" spans="31:31" ht="15.75" x14ac:dyDescent="0.3">
      <c r="AE29583" s="71"/>
    </row>
    <row r="29584" spans="31:31" ht="15.75" x14ac:dyDescent="0.3">
      <c r="AE29584" s="71"/>
    </row>
    <row r="29585" spans="31:31" ht="15.75" x14ac:dyDescent="0.3">
      <c r="AE29585" s="71"/>
    </row>
    <row r="29586" spans="31:31" ht="15.75" x14ac:dyDescent="0.3">
      <c r="AE29586" s="71"/>
    </row>
    <row r="29587" spans="31:31" ht="15.75" x14ac:dyDescent="0.3">
      <c r="AE29587" s="71"/>
    </row>
    <row r="29588" spans="31:31" ht="15.75" x14ac:dyDescent="0.3">
      <c r="AE29588" s="71"/>
    </row>
    <row r="29589" spans="31:31" ht="15.75" x14ac:dyDescent="0.3">
      <c r="AE29589" s="71"/>
    </row>
    <row r="29590" spans="31:31" ht="15.75" x14ac:dyDescent="0.3">
      <c r="AE29590" s="71"/>
    </row>
    <row r="29591" spans="31:31" ht="15.75" x14ac:dyDescent="0.3">
      <c r="AE29591" s="71"/>
    </row>
    <row r="29592" spans="31:31" ht="15.75" x14ac:dyDescent="0.3">
      <c r="AE29592" s="71"/>
    </row>
    <row r="29593" spans="31:31" ht="15.75" x14ac:dyDescent="0.3">
      <c r="AE29593" s="71"/>
    </row>
    <row r="29594" spans="31:31" ht="15.75" x14ac:dyDescent="0.3">
      <c r="AE29594" s="71"/>
    </row>
    <row r="29595" spans="31:31" ht="15.75" x14ac:dyDescent="0.3">
      <c r="AE29595" s="71"/>
    </row>
    <row r="29596" spans="31:31" ht="15.75" x14ac:dyDescent="0.3">
      <c r="AE29596" s="71"/>
    </row>
    <row r="29597" spans="31:31" ht="15.75" x14ac:dyDescent="0.3">
      <c r="AE29597" s="71"/>
    </row>
    <row r="29598" spans="31:31" ht="15.75" x14ac:dyDescent="0.3">
      <c r="AE29598" s="71"/>
    </row>
    <row r="29599" spans="31:31" ht="15.75" x14ac:dyDescent="0.3">
      <c r="AE29599" s="71"/>
    </row>
    <row r="29600" spans="31:31" ht="15.75" x14ac:dyDescent="0.3">
      <c r="AE29600" s="71"/>
    </row>
    <row r="29601" spans="31:31" ht="15.75" x14ac:dyDescent="0.3">
      <c r="AE29601" s="71"/>
    </row>
    <row r="29602" spans="31:31" ht="15.75" x14ac:dyDescent="0.3">
      <c r="AE29602" s="71"/>
    </row>
    <row r="29603" spans="31:31" ht="15.75" x14ac:dyDescent="0.3">
      <c r="AE29603" s="71"/>
    </row>
    <row r="29604" spans="31:31" ht="15.75" x14ac:dyDescent="0.3">
      <c r="AE29604" s="71"/>
    </row>
    <row r="29605" spans="31:31" ht="15.75" x14ac:dyDescent="0.3">
      <c r="AE29605" s="71"/>
    </row>
    <row r="29606" spans="31:31" ht="15.75" x14ac:dyDescent="0.3">
      <c r="AE29606" s="71"/>
    </row>
    <row r="29607" spans="31:31" ht="15.75" x14ac:dyDescent="0.3">
      <c r="AE29607" s="71"/>
    </row>
    <row r="29608" spans="31:31" ht="15.75" x14ac:dyDescent="0.3">
      <c r="AE29608" s="71"/>
    </row>
    <row r="29609" spans="31:31" ht="15.75" x14ac:dyDescent="0.3">
      <c r="AE29609" s="71"/>
    </row>
    <row r="29610" spans="31:31" ht="15.75" x14ac:dyDescent="0.3">
      <c r="AE29610" s="71"/>
    </row>
    <row r="29611" spans="31:31" ht="15.75" x14ac:dyDescent="0.3">
      <c r="AE29611" s="71"/>
    </row>
    <row r="29612" spans="31:31" ht="15.75" x14ac:dyDescent="0.3">
      <c r="AE29612" s="71"/>
    </row>
    <row r="29613" spans="31:31" ht="15.75" x14ac:dyDescent="0.3">
      <c r="AE29613" s="71"/>
    </row>
    <row r="29614" spans="31:31" ht="15.75" x14ac:dyDescent="0.3">
      <c r="AE29614" s="71"/>
    </row>
    <row r="29615" spans="31:31" ht="15.75" x14ac:dyDescent="0.3">
      <c r="AE29615" s="71"/>
    </row>
    <row r="29616" spans="31:31" ht="15.75" x14ac:dyDescent="0.3">
      <c r="AE29616" s="71"/>
    </row>
    <row r="29617" spans="31:31" ht="15.75" x14ac:dyDescent="0.3">
      <c r="AE29617" s="71"/>
    </row>
    <row r="29618" spans="31:31" ht="15.75" x14ac:dyDescent="0.3">
      <c r="AE29618" s="71"/>
    </row>
    <row r="29619" spans="31:31" ht="15.75" x14ac:dyDescent="0.3">
      <c r="AE29619" s="71"/>
    </row>
    <row r="29620" spans="31:31" ht="15.75" x14ac:dyDescent="0.3">
      <c r="AE29620" s="71"/>
    </row>
    <row r="29621" spans="31:31" ht="15.75" x14ac:dyDescent="0.3">
      <c r="AE29621" s="71"/>
    </row>
    <row r="29622" spans="31:31" ht="15.75" x14ac:dyDescent="0.3">
      <c r="AE29622" s="71"/>
    </row>
    <row r="29623" spans="31:31" ht="15.75" x14ac:dyDescent="0.3">
      <c r="AE29623" s="71"/>
    </row>
    <row r="29624" spans="31:31" ht="15.75" x14ac:dyDescent="0.3">
      <c r="AE29624" s="71"/>
    </row>
    <row r="29625" spans="31:31" ht="15.75" x14ac:dyDescent="0.3">
      <c r="AE29625" s="71"/>
    </row>
    <row r="29626" spans="31:31" ht="15.75" x14ac:dyDescent="0.3">
      <c r="AE29626" s="71"/>
    </row>
    <row r="29627" spans="31:31" ht="15.75" x14ac:dyDescent="0.3">
      <c r="AE29627" s="71"/>
    </row>
    <row r="29628" spans="31:31" ht="15.75" x14ac:dyDescent="0.3">
      <c r="AE29628" s="71"/>
    </row>
    <row r="29629" spans="31:31" ht="15.75" x14ac:dyDescent="0.3">
      <c r="AE29629" s="71"/>
    </row>
    <row r="29630" spans="31:31" ht="15.75" x14ac:dyDescent="0.3">
      <c r="AE29630" s="71"/>
    </row>
    <row r="29631" spans="31:31" ht="15.75" x14ac:dyDescent="0.3">
      <c r="AE29631" s="71"/>
    </row>
    <row r="29632" spans="31:31" ht="15.75" x14ac:dyDescent="0.3">
      <c r="AE29632" s="71"/>
    </row>
    <row r="29633" spans="31:31" ht="15.75" x14ac:dyDescent="0.3">
      <c r="AE29633" s="71"/>
    </row>
    <row r="29634" spans="31:31" ht="15.75" x14ac:dyDescent="0.3">
      <c r="AE29634" s="71"/>
    </row>
    <row r="29635" spans="31:31" ht="15.75" x14ac:dyDescent="0.3">
      <c r="AE29635" s="71"/>
    </row>
    <row r="29636" spans="31:31" ht="15.75" x14ac:dyDescent="0.3">
      <c r="AE29636" s="71"/>
    </row>
    <row r="29637" spans="31:31" ht="15.75" x14ac:dyDescent="0.3">
      <c r="AE29637" s="71"/>
    </row>
    <row r="29638" spans="31:31" ht="15.75" x14ac:dyDescent="0.3">
      <c r="AE29638" s="71"/>
    </row>
    <row r="29639" spans="31:31" ht="15.75" x14ac:dyDescent="0.3">
      <c r="AE29639" s="71"/>
    </row>
    <row r="29640" spans="31:31" ht="15.75" x14ac:dyDescent="0.3">
      <c r="AE29640" s="71"/>
    </row>
    <row r="29641" spans="31:31" ht="15.75" x14ac:dyDescent="0.3">
      <c r="AE29641" s="71"/>
    </row>
    <row r="29642" spans="31:31" ht="15.75" x14ac:dyDescent="0.3">
      <c r="AE29642" s="71"/>
    </row>
    <row r="29643" spans="31:31" ht="15.75" x14ac:dyDescent="0.3">
      <c r="AE29643" s="71"/>
    </row>
    <row r="29644" spans="31:31" ht="15.75" x14ac:dyDescent="0.3">
      <c r="AE29644" s="71"/>
    </row>
    <row r="29645" spans="31:31" ht="15.75" x14ac:dyDescent="0.3">
      <c r="AE29645" s="71"/>
    </row>
    <row r="29646" spans="31:31" ht="15.75" x14ac:dyDescent="0.3">
      <c r="AE29646" s="71"/>
    </row>
    <row r="29647" spans="31:31" ht="15.75" x14ac:dyDescent="0.3">
      <c r="AE29647" s="71"/>
    </row>
    <row r="29648" spans="31:31" ht="15.75" x14ac:dyDescent="0.3">
      <c r="AE29648" s="71"/>
    </row>
    <row r="29649" spans="31:31" ht="15.75" x14ac:dyDescent="0.3">
      <c r="AE29649" s="71"/>
    </row>
    <row r="29650" spans="31:31" ht="15.75" x14ac:dyDescent="0.3">
      <c r="AE29650" s="71"/>
    </row>
    <row r="29651" spans="31:31" ht="15.75" x14ac:dyDescent="0.3">
      <c r="AE29651" s="71"/>
    </row>
    <row r="29652" spans="31:31" ht="15.75" x14ac:dyDescent="0.3">
      <c r="AE29652" s="71"/>
    </row>
    <row r="29653" spans="31:31" ht="15.75" x14ac:dyDescent="0.3">
      <c r="AE29653" s="71"/>
    </row>
    <row r="29654" spans="31:31" ht="15.75" x14ac:dyDescent="0.3">
      <c r="AE29654" s="71"/>
    </row>
    <row r="29655" spans="31:31" ht="15.75" x14ac:dyDescent="0.3">
      <c r="AE29655" s="71"/>
    </row>
    <row r="29656" spans="31:31" ht="15.75" x14ac:dyDescent="0.3">
      <c r="AE29656" s="71"/>
    </row>
    <row r="29657" spans="31:31" ht="15.75" x14ac:dyDescent="0.3">
      <c r="AE29657" s="71"/>
    </row>
    <row r="29658" spans="31:31" ht="15.75" x14ac:dyDescent="0.3">
      <c r="AE29658" s="71"/>
    </row>
    <row r="29659" spans="31:31" ht="15.75" x14ac:dyDescent="0.3">
      <c r="AE29659" s="71"/>
    </row>
    <row r="29660" spans="31:31" ht="15.75" x14ac:dyDescent="0.3">
      <c r="AE29660" s="71"/>
    </row>
    <row r="29661" spans="31:31" ht="15.75" x14ac:dyDescent="0.3">
      <c r="AE29661" s="71"/>
    </row>
    <row r="29662" spans="31:31" ht="15.75" x14ac:dyDescent="0.3">
      <c r="AE29662" s="71"/>
    </row>
    <row r="29663" spans="31:31" ht="15.75" x14ac:dyDescent="0.3">
      <c r="AE29663" s="71"/>
    </row>
    <row r="29664" spans="31:31" ht="15.75" x14ac:dyDescent="0.3">
      <c r="AE29664" s="71"/>
    </row>
    <row r="29665" spans="31:31" ht="15.75" x14ac:dyDescent="0.3">
      <c r="AE29665" s="71"/>
    </row>
    <row r="29666" spans="31:31" ht="15.75" x14ac:dyDescent="0.3">
      <c r="AE29666" s="71"/>
    </row>
    <row r="29667" spans="31:31" ht="15.75" x14ac:dyDescent="0.3">
      <c r="AE29667" s="71"/>
    </row>
    <row r="29668" spans="31:31" ht="15.75" x14ac:dyDescent="0.3">
      <c r="AE29668" s="71"/>
    </row>
    <row r="29669" spans="31:31" ht="15.75" x14ac:dyDescent="0.3">
      <c r="AE29669" s="71"/>
    </row>
    <row r="29670" spans="31:31" ht="15.75" x14ac:dyDescent="0.3">
      <c r="AE29670" s="71"/>
    </row>
    <row r="29671" spans="31:31" ht="15.75" x14ac:dyDescent="0.3">
      <c r="AE29671" s="71"/>
    </row>
    <row r="29672" spans="31:31" ht="15.75" x14ac:dyDescent="0.3">
      <c r="AE29672" s="71"/>
    </row>
    <row r="29673" spans="31:31" ht="15.75" x14ac:dyDescent="0.3">
      <c r="AE29673" s="71"/>
    </row>
    <row r="29674" spans="31:31" ht="15.75" x14ac:dyDescent="0.3">
      <c r="AE29674" s="71"/>
    </row>
    <row r="29675" spans="31:31" ht="15.75" x14ac:dyDescent="0.3">
      <c r="AE29675" s="71"/>
    </row>
    <row r="29676" spans="31:31" ht="15.75" x14ac:dyDescent="0.3">
      <c r="AE29676" s="71"/>
    </row>
    <row r="29677" spans="31:31" ht="15.75" x14ac:dyDescent="0.3">
      <c r="AE29677" s="71"/>
    </row>
    <row r="29678" spans="31:31" ht="15.75" x14ac:dyDescent="0.3">
      <c r="AE29678" s="71"/>
    </row>
    <row r="29679" spans="31:31" ht="15.75" x14ac:dyDescent="0.3">
      <c r="AE29679" s="71"/>
    </row>
    <row r="29680" spans="31:31" ht="15.75" x14ac:dyDescent="0.3">
      <c r="AE29680" s="71"/>
    </row>
    <row r="29681" spans="31:31" ht="15.75" x14ac:dyDescent="0.3">
      <c r="AE29681" s="71"/>
    </row>
    <row r="29682" spans="31:31" ht="15.75" x14ac:dyDescent="0.3">
      <c r="AE29682" s="71"/>
    </row>
    <row r="29683" spans="31:31" ht="15.75" x14ac:dyDescent="0.3">
      <c r="AE29683" s="71"/>
    </row>
    <row r="29684" spans="31:31" ht="15.75" x14ac:dyDescent="0.3">
      <c r="AE29684" s="71"/>
    </row>
    <row r="29685" spans="31:31" ht="15.75" x14ac:dyDescent="0.3">
      <c r="AE29685" s="71"/>
    </row>
    <row r="29686" spans="31:31" ht="15.75" x14ac:dyDescent="0.3">
      <c r="AE29686" s="71"/>
    </row>
    <row r="29687" spans="31:31" ht="15.75" x14ac:dyDescent="0.3">
      <c r="AE29687" s="71"/>
    </row>
    <row r="29688" spans="31:31" ht="15.75" x14ac:dyDescent="0.3">
      <c r="AE29688" s="71"/>
    </row>
    <row r="29689" spans="31:31" ht="15.75" x14ac:dyDescent="0.3">
      <c r="AE29689" s="71"/>
    </row>
    <row r="29690" spans="31:31" ht="15.75" x14ac:dyDescent="0.3">
      <c r="AE29690" s="71"/>
    </row>
    <row r="29691" spans="31:31" ht="15.75" x14ac:dyDescent="0.3">
      <c r="AE29691" s="71"/>
    </row>
    <row r="29692" spans="31:31" ht="15.75" x14ac:dyDescent="0.3">
      <c r="AE29692" s="71"/>
    </row>
    <row r="29693" spans="31:31" ht="15.75" x14ac:dyDescent="0.3">
      <c r="AE29693" s="71"/>
    </row>
    <row r="29694" spans="31:31" ht="15.75" x14ac:dyDescent="0.3">
      <c r="AE29694" s="71"/>
    </row>
    <row r="29695" spans="31:31" ht="15.75" x14ac:dyDescent="0.3">
      <c r="AE29695" s="71"/>
    </row>
    <row r="29696" spans="31:31" ht="15.75" x14ac:dyDescent="0.3">
      <c r="AE29696" s="71"/>
    </row>
    <row r="29697" spans="31:31" ht="15.75" x14ac:dyDescent="0.3">
      <c r="AE29697" s="71"/>
    </row>
    <row r="29698" spans="31:31" ht="15.75" x14ac:dyDescent="0.3">
      <c r="AE29698" s="71"/>
    </row>
    <row r="29699" spans="31:31" ht="15.75" x14ac:dyDescent="0.3">
      <c r="AE29699" s="71"/>
    </row>
    <row r="29700" spans="31:31" ht="15.75" x14ac:dyDescent="0.3">
      <c r="AE29700" s="71"/>
    </row>
    <row r="29701" spans="31:31" ht="15.75" x14ac:dyDescent="0.3">
      <c r="AE29701" s="71"/>
    </row>
    <row r="29702" spans="31:31" ht="15.75" x14ac:dyDescent="0.3">
      <c r="AE29702" s="71"/>
    </row>
    <row r="29703" spans="31:31" ht="15.75" x14ac:dyDescent="0.3">
      <c r="AE29703" s="71"/>
    </row>
    <row r="29704" spans="31:31" ht="15.75" x14ac:dyDescent="0.3">
      <c r="AE29704" s="71"/>
    </row>
    <row r="29705" spans="31:31" ht="15.75" x14ac:dyDescent="0.3">
      <c r="AE29705" s="71"/>
    </row>
    <row r="29706" spans="31:31" ht="15.75" x14ac:dyDescent="0.3">
      <c r="AE29706" s="71"/>
    </row>
    <row r="29707" spans="31:31" ht="15.75" x14ac:dyDescent="0.3">
      <c r="AE29707" s="71"/>
    </row>
    <row r="29708" spans="31:31" ht="15.75" x14ac:dyDescent="0.3">
      <c r="AE29708" s="71"/>
    </row>
    <row r="29709" spans="31:31" ht="15.75" x14ac:dyDescent="0.3">
      <c r="AE29709" s="71"/>
    </row>
    <row r="29710" spans="31:31" ht="15.75" x14ac:dyDescent="0.3">
      <c r="AE29710" s="71"/>
    </row>
    <row r="29711" spans="31:31" ht="15.75" x14ac:dyDescent="0.3">
      <c r="AE29711" s="71"/>
    </row>
    <row r="29712" spans="31:31" ht="15.75" x14ac:dyDescent="0.3">
      <c r="AE29712" s="71"/>
    </row>
    <row r="29713" spans="31:31" ht="15.75" x14ac:dyDescent="0.3">
      <c r="AE29713" s="71"/>
    </row>
    <row r="29714" spans="31:31" ht="15.75" x14ac:dyDescent="0.3">
      <c r="AE29714" s="71"/>
    </row>
    <row r="29715" spans="31:31" ht="15.75" x14ac:dyDescent="0.3">
      <c r="AE29715" s="71"/>
    </row>
    <row r="29716" spans="31:31" ht="15.75" x14ac:dyDescent="0.3">
      <c r="AE29716" s="71"/>
    </row>
    <row r="29717" spans="31:31" ht="15.75" x14ac:dyDescent="0.3">
      <c r="AE29717" s="71"/>
    </row>
    <row r="29718" spans="31:31" ht="15.75" x14ac:dyDescent="0.3">
      <c r="AE29718" s="71"/>
    </row>
    <row r="29719" spans="31:31" ht="15.75" x14ac:dyDescent="0.3">
      <c r="AE29719" s="71"/>
    </row>
    <row r="29720" spans="31:31" ht="15.75" x14ac:dyDescent="0.3">
      <c r="AE29720" s="71"/>
    </row>
    <row r="29721" spans="31:31" ht="15.75" x14ac:dyDescent="0.3">
      <c r="AE29721" s="71"/>
    </row>
    <row r="29722" spans="31:31" ht="15.75" x14ac:dyDescent="0.3">
      <c r="AE29722" s="71"/>
    </row>
    <row r="29723" spans="31:31" ht="15.75" x14ac:dyDescent="0.3">
      <c r="AE29723" s="71"/>
    </row>
    <row r="29724" spans="31:31" ht="15.75" x14ac:dyDescent="0.3">
      <c r="AE29724" s="71"/>
    </row>
    <row r="29725" spans="31:31" ht="15.75" x14ac:dyDescent="0.3">
      <c r="AE29725" s="71"/>
    </row>
    <row r="29726" spans="31:31" ht="15.75" x14ac:dyDescent="0.3">
      <c r="AE29726" s="71"/>
    </row>
    <row r="29727" spans="31:31" ht="15.75" x14ac:dyDescent="0.3">
      <c r="AE29727" s="71"/>
    </row>
    <row r="29728" spans="31:31" ht="15.75" x14ac:dyDescent="0.3">
      <c r="AE29728" s="71"/>
    </row>
    <row r="29729" spans="31:31" ht="15.75" x14ac:dyDescent="0.3">
      <c r="AE29729" s="71"/>
    </row>
    <row r="29730" spans="31:31" ht="15.75" x14ac:dyDescent="0.3">
      <c r="AE29730" s="71"/>
    </row>
    <row r="29731" spans="31:31" ht="15.75" x14ac:dyDescent="0.3">
      <c r="AE29731" s="71"/>
    </row>
    <row r="29732" spans="31:31" ht="15.75" x14ac:dyDescent="0.3">
      <c r="AE29732" s="71"/>
    </row>
    <row r="29733" spans="31:31" ht="15.75" x14ac:dyDescent="0.3">
      <c r="AE29733" s="71"/>
    </row>
    <row r="29734" spans="31:31" ht="15.75" x14ac:dyDescent="0.3">
      <c r="AE29734" s="71"/>
    </row>
    <row r="29735" spans="31:31" ht="15.75" x14ac:dyDescent="0.3">
      <c r="AE29735" s="71"/>
    </row>
    <row r="29736" spans="31:31" ht="15.75" x14ac:dyDescent="0.3">
      <c r="AE29736" s="71"/>
    </row>
    <row r="29737" spans="31:31" ht="15.75" x14ac:dyDescent="0.3">
      <c r="AE29737" s="71"/>
    </row>
    <row r="29738" spans="31:31" ht="15.75" x14ac:dyDescent="0.3">
      <c r="AE29738" s="71"/>
    </row>
    <row r="29739" spans="31:31" ht="15.75" x14ac:dyDescent="0.3">
      <c r="AE29739" s="71"/>
    </row>
    <row r="29740" spans="31:31" ht="15.75" x14ac:dyDescent="0.3">
      <c r="AE29740" s="71"/>
    </row>
    <row r="29741" spans="31:31" ht="15.75" x14ac:dyDescent="0.3">
      <c r="AE29741" s="71"/>
    </row>
    <row r="29742" spans="31:31" ht="15.75" x14ac:dyDescent="0.3">
      <c r="AE29742" s="71"/>
    </row>
    <row r="29743" spans="31:31" ht="15.75" x14ac:dyDescent="0.3">
      <c r="AE29743" s="71"/>
    </row>
    <row r="29744" spans="31:31" ht="15.75" x14ac:dyDescent="0.3">
      <c r="AE29744" s="71"/>
    </row>
    <row r="29745" spans="31:31" ht="15.75" x14ac:dyDescent="0.3">
      <c r="AE29745" s="71"/>
    </row>
    <row r="29746" spans="31:31" ht="15.75" x14ac:dyDescent="0.3">
      <c r="AE29746" s="71"/>
    </row>
    <row r="29747" spans="31:31" ht="15.75" x14ac:dyDescent="0.3">
      <c r="AE29747" s="71"/>
    </row>
    <row r="29748" spans="31:31" ht="15.75" x14ac:dyDescent="0.3">
      <c r="AE29748" s="71"/>
    </row>
    <row r="29749" spans="31:31" ht="15.75" x14ac:dyDescent="0.3">
      <c r="AE29749" s="71"/>
    </row>
    <row r="29750" spans="31:31" ht="15.75" x14ac:dyDescent="0.3">
      <c r="AE29750" s="71"/>
    </row>
    <row r="29751" spans="31:31" ht="15.75" x14ac:dyDescent="0.3">
      <c r="AE29751" s="71"/>
    </row>
    <row r="29752" spans="31:31" ht="15.75" x14ac:dyDescent="0.3">
      <c r="AE29752" s="71"/>
    </row>
    <row r="29753" spans="31:31" ht="15.75" x14ac:dyDescent="0.3">
      <c r="AE29753" s="71"/>
    </row>
    <row r="29754" spans="31:31" ht="15.75" x14ac:dyDescent="0.3">
      <c r="AE29754" s="71"/>
    </row>
    <row r="29755" spans="31:31" ht="15.75" x14ac:dyDescent="0.3">
      <c r="AE29755" s="71"/>
    </row>
    <row r="29756" spans="31:31" ht="15.75" x14ac:dyDescent="0.3">
      <c r="AE29756" s="71"/>
    </row>
    <row r="29757" spans="31:31" ht="15.75" x14ac:dyDescent="0.3">
      <c r="AE29757" s="71"/>
    </row>
    <row r="29758" spans="31:31" ht="15.75" x14ac:dyDescent="0.3">
      <c r="AE29758" s="71"/>
    </row>
    <row r="29759" spans="31:31" ht="15.75" x14ac:dyDescent="0.3">
      <c r="AE29759" s="71"/>
    </row>
    <row r="29760" spans="31:31" ht="15.75" x14ac:dyDescent="0.3">
      <c r="AE29760" s="71"/>
    </row>
    <row r="29761" spans="31:31" ht="15.75" x14ac:dyDescent="0.3">
      <c r="AE29761" s="71"/>
    </row>
    <row r="29762" spans="31:31" ht="15.75" x14ac:dyDescent="0.3">
      <c r="AE29762" s="71"/>
    </row>
    <row r="29763" spans="31:31" ht="15.75" x14ac:dyDescent="0.3">
      <c r="AE29763" s="71"/>
    </row>
    <row r="29764" spans="31:31" ht="15.75" x14ac:dyDescent="0.3">
      <c r="AE29764" s="71"/>
    </row>
    <row r="29765" spans="31:31" ht="15.75" x14ac:dyDescent="0.3">
      <c r="AE29765" s="71"/>
    </row>
    <row r="29766" spans="31:31" ht="15.75" x14ac:dyDescent="0.3">
      <c r="AE29766" s="71"/>
    </row>
    <row r="29767" spans="31:31" ht="15.75" x14ac:dyDescent="0.3">
      <c r="AE29767" s="71"/>
    </row>
    <row r="29768" spans="31:31" ht="15.75" x14ac:dyDescent="0.3">
      <c r="AE29768" s="71"/>
    </row>
    <row r="29769" spans="31:31" ht="15.75" x14ac:dyDescent="0.3">
      <c r="AE29769" s="71"/>
    </row>
    <row r="29770" spans="31:31" ht="15.75" x14ac:dyDescent="0.3">
      <c r="AE29770" s="71"/>
    </row>
    <row r="29771" spans="31:31" ht="15.75" x14ac:dyDescent="0.3">
      <c r="AE29771" s="71"/>
    </row>
    <row r="29772" spans="31:31" ht="15.75" x14ac:dyDescent="0.3">
      <c r="AE29772" s="71"/>
    </row>
    <row r="29773" spans="31:31" ht="15.75" x14ac:dyDescent="0.3">
      <c r="AE29773" s="71"/>
    </row>
    <row r="29774" spans="31:31" ht="15.75" x14ac:dyDescent="0.3">
      <c r="AE29774" s="71"/>
    </row>
    <row r="29775" spans="31:31" ht="15.75" x14ac:dyDescent="0.3">
      <c r="AE29775" s="71"/>
    </row>
    <row r="29776" spans="31:31" ht="15.75" x14ac:dyDescent="0.3">
      <c r="AE29776" s="71"/>
    </row>
    <row r="29777" spans="31:31" ht="15.75" x14ac:dyDescent="0.3">
      <c r="AE29777" s="71"/>
    </row>
    <row r="29778" spans="31:31" ht="15.75" x14ac:dyDescent="0.3">
      <c r="AE29778" s="71"/>
    </row>
    <row r="29779" spans="31:31" ht="15.75" x14ac:dyDescent="0.3">
      <c r="AE29779" s="71"/>
    </row>
    <row r="29780" spans="31:31" ht="15.75" x14ac:dyDescent="0.3">
      <c r="AE29780" s="71"/>
    </row>
    <row r="29781" spans="31:31" ht="15.75" x14ac:dyDescent="0.3">
      <c r="AE29781" s="71"/>
    </row>
    <row r="29782" spans="31:31" ht="15.75" x14ac:dyDescent="0.3">
      <c r="AE29782" s="71"/>
    </row>
    <row r="29783" spans="31:31" ht="15.75" x14ac:dyDescent="0.3">
      <c r="AE29783" s="71"/>
    </row>
    <row r="29784" spans="31:31" ht="15.75" x14ac:dyDescent="0.3">
      <c r="AE29784" s="71"/>
    </row>
    <row r="29785" spans="31:31" ht="15.75" x14ac:dyDescent="0.3">
      <c r="AE29785" s="71"/>
    </row>
    <row r="29786" spans="31:31" ht="15.75" x14ac:dyDescent="0.3">
      <c r="AE29786" s="71"/>
    </row>
    <row r="29787" spans="31:31" ht="15.75" x14ac:dyDescent="0.3">
      <c r="AE29787" s="71"/>
    </row>
    <row r="29788" spans="31:31" ht="15.75" x14ac:dyDescent="0.3">
      <c r="AE29788" s="71"/>
    </row>
    <row r="29789" spans="31:31" ht="15.75" x14ac:dyDescent="0.3">
      <c r="AE29789" s="71"/>
    </row>
    <row r="29790" spans="31:31" ht="15.75" x14ac:dyDescent="0.3">
      <c r="AE29790" s="71"/>
    </row>
    <row r="29791" spans="31:31" ht="15.75" x14ac:dyDescent="0.3">
      <c r="AE29791" s="71"/>
    </row>
    <row r="29792" spans="31:31" ht="15.75" x14ac:dyDescent="0.3">
      <c r="AE29792" s="71"/>
    </row>
    <row r="29793" spans="31:31" ht="15.75" x14ac:dyDescent="0.3">
      <c r="AE29793" s="71"/>
    </row>
    <row r="29794" spans="31:31" ht="15.75" x14ac:dyDescent="0.3">
      <c r="AE29794" s="71"/>
    </row>
    <row r="29795" spans="31:31" ht="15.75" x14ac:dyDescent="0.3">
      <c r="AE29795" s="71"/>
    </row>
    <row r="29796" spans="31:31" ht="15.75" x14ac:dyDescent="0.3">
      <c r="AE29796" s="71"/>
    </row>
    <row r="29797" spans="31:31" ht="15.75" x14ac:dyDescent="0.3">
      <c r="AE29797" s="71"/>
    </row>
    <row r="29798" spans="31:31" ht="15.75" x14ac:dyDescent="0.3">
      <c r="AE29798" s="71"/>
    </row>
    <row r="29799" spans="31:31" ht="15.75" x14ac:dyDescent="0.3">
      <c r="AE29799" s="71"/>
    </row>
    <row r="29800" spans="31:31" ht="15.75" x14ac:dyDescent="0.3">
      <c r="AE29800" s="71"/>
    </row>
    <row r="29801" spans="31:31" ht="15.75" x14ac:dyDescent="0.3">
      <c r="AE29801" s="71"/>
    </row>
    <row r="29802" spans="31:31" ht="15.75" x14ac:dyDescent="0.3">
      <c r="AE29802" s="71"/>
    </row>
    <row r="29803" spans="31:31" ht="15.75" x14ac:dyDescent="0.3">
      <c r="AE29803" s="71"/>
    </row>
    <row r="29804" spans="31:31" ht="15.75" x14ac:dyDescent="0.3">
      <c r="AE29804" s="71"/>
    </row>
    <row r="29805" spans="31:31" ht="15.75" x14ac:dyDescent="0.3">
      <c r="AE29805" s="71"/>
    </row>
    <row r="29806" spans="31:31" ht="15.75" x14ac:dyDescent="0.3">
      <c r="AE29806" s="71"/>
    </row>
    <row r="29807" spans="31:31" ht="15.75" x14ac:dyDescent="0.3">
      <c r="AE29807" s="71"/>
    </row>
    <row r="29808" spans="31:31" ht="15.75" x14ac:dyDescent="0.3">
      <c r="AE29808" s="71"/>
    </row>
    <row r="29809" spans="31:31" ht="15.75" x14ac:dyDescent="0.3">
      <c r="AE29809" s="71"/>
    </row>
    <row r="29810" spans="31:31" ht="15.75" x14ac:dyDescent="0.3">
      <c r="AE29810" s="71"/>
    </row>
    <row r="29811" spans="31:31" ht="15.75" x14ac:dyDescent="0.3">
      <c r="AE29811" s="71"/>
    </row>
    <row r="29812" spans="31:31" ht="15.75" x14ac:dyDescent="0.3">
      <c r="AE29812" s="71"/>
    </row>
    <row r="29813" spans="31:31" ht="15.75" x14ac:dyDescent="0.3">
      <c r="AE29813" s="71"/>
    </row>
    <row r="29814" spans="31:31" ht="15.75" x14ac:dyDescent="0.3">
      <c r="AE29814" s="71"/>
    </row>
    <row r="29815" spans="31:31" ht="15.75" x14ac:dyDescent="0.3">
      <c r="AE29815" s="71"/>
    </row>
    <row r="29816" spans="31:31" ht="15.75" x14ac:dyDescent="0.3">
      <c r="AE29816" s="71"/>
    </row>
    <row r="29817" spans="31:31" ht="15.75" x14ac:dyDescent="0.3">
      <c r="AE29817" s="71"/>
    </row>
    <row r="29818" spans="31:31" ht="15.75" x14ac:dyDescent="0.3">
      <c r="AE29818" s="71"/>
    </row>
    <row r="29819" spans="31:31" ht="15.75" x14ac:dyDescent="0.3">
      <c r="AE29819" s="71"/>
    </row>
    <row r="29820" spans="31:31" ht="15.75" x14ac:dyDescent="0.3">
      <c r="AE29820" s="71"/>
    </row>
    <row r="29821" spans="31:31" ht="15.75" x14ac:dyDescent="0.3">
      <c r="AE29821" s="71"/>
    </row>
    <row r="29822" spans="31:31" ht="15.75" x14ac:dyDescent="0.3">
      <c r="AE29822" s="71"/>
    </row>
    <row r="29823" spans="31:31" ht="15.75" x14ac:dyDescent="0.3">
      <c r="AE29823" s="71"/>
    </row>
    <row r="29824" spans="31:31" ht="15.75" x14ac:dyDescent="0.3">
      <c r="AE29824" s="71"/>
    </row>
    <row r="29825" spans="31:31" ht="15.75" x14ac:dyDescent="0.3">
      <c r="AE29825" s="71"/>
    </row>
    <row r="29826" spans="31:31" ht="15.75" x14ac:dyDescent="0.3">
      <c r="AE29826" s="71"/>
    </row>
    <row r="29827" spans="31:31" ht="15.75" x14ac:dyDescent="0.3">
      <c r="AE29827" s="71"/>
    </row>
    <row r="29828" spans="31:31" ht="15.75" x14ac:dyDescent="0.3">
      <c r="AE29828" s="71"/>
    </row>
    <row r="29829" spans="31:31" ht="15.75" x14ac:dyDescent="0.3">
      <c r="AE29829" s="71"/>
    </row>
    <row r="29830" spans="31:31" ht="15.75" x14ac:dyDescent="0.3">
      <c r="AE29830" s="71"/>
    </row>
    <row r="29831" spans="31:31" ht="15.75" x14ac:dyDescent="0.3">
      <c r="AE29831" s="71"/>
    </row>
    <row r="29832" spans="31:31" ht="15.75" x14ac:dyDescent="0.3">
      <c r="AE29832" s="71"/>
    </row>
    <row r="29833" spans="31:31" ht="15.75" x14ac:dyDescent="0.3">
      <c r="AE29833" s="71"/>
    </row>
    <row r="29834" spans="31:31" ht="15.75" x14ac:dyDescent="0.3">
      <c r="AE29834" s="71"/>
    </row>
    <row r="29835" spans="31:31" ht="15.75" x14ac:dyDescent="0.3">
      <c r="AE29835" s="71"/>
    </row>
    <row r="29836" spans="31:31" ht="15.75" x14ac:dyDescent="0.3">
      <c r="AE29836" s="71"/>
    </row>
    <row r="29837" spans="31:31" ht="15.75" x14ac:dyDescent="0.3">
      <c r="AE29837" s="71"/>
    </row>
    <row r="29838" spans="31:31" ht="15.75" x14ac:dyDescent="0.3">
      <c r="AE29838" s="71"/>
    </row>
    <row r="29839" spans="31:31" ht="15.75" x14ac:dyDescent="0.3">
      <c r="AE29839" s="71"/>
    </row>
    <row r="29840" spans="31:31" ht="15.75" x14ac:dyDescent="0.3">
      <c r="AE29840" s="71"/>
    </row>
    <row r="29841" spans="31:31" ht="15.75" x14ac:dyDescent="0.3">
      <c r="AE29841" s="71"/>
    </row>
    <row r="29842" spans="31:31" ht="15.75" x14ac:dyDescent="0.3">
      <c r="AE29842" s="71"/>
    </row>
    <row r="29843" spans="31:31" ht="15.75" x14ac:dyDescent="0.3">
      <c r="AE29843" s="71"/>
    </row>
    <row r="29844" spans="31:31" ht="15.75" x14ac:dyDescent="0.3">
      <c r="AE29844" s="71"/>
    </row>
    <row r="29845" spans="31:31" ht="15.75" x14ac:dyDescent="0.3">
      <c r="AE29845" s="71"/>
    </row>
    <row r="29846" spans="31:31" ht="15.75" x14ac:dyDescent="0.3">
      <c r="AE29846" s="71"/>
    </row>
    <row r="29847" spans="31:31" ht="15.75" x14ac:dyDescent="0.3">
      <c r="AE29847" s="71"/>
    </row>
    <row r="29848" spans="31:31" ht="15.75" x14ac:dyDescent="0.3">
      <c r="AE29848" s="71"/>
    </row>
    <row r="29849" spans="31:31" ht="15.75" x14ac:dyDescent="0.3">
      <c r="AE29849" s="71"/>
    </row>
    <row r="29850" spans="31:31" ht="15.75" x14ac:dyDescent="0.3">
      <c r="AE29850" s="71"/>
    </row>
    <row r="29851" spans="31:31" ht="15.75" x14ac:dyDescent="0.3">
      <c r="AE29851" s="71"/>
    </row>
    <row r="29852" spans="31:31" ht="15.75" x14ac:dyDescent="0.3">
      <c r="AE29852" s="71"/>
    </row>
    <row r="29853" spans="31:31" ht="15.75" x14ac:dyDescent="0.3">
      <c r="AE29853" s="71"/>
    </row>
    <row r="29854" spans="31:31" ht="15.75" x14ac:dyDescent="0.3">
      <c r="AE29854" s="71"/>
    </row>
    <row r="29855" spans="31:31" ht="15.75" x14ac:dyDescent="0.3">
      <c r="AE29855" s="71"/>
    </row>
    <row r="29856" spans="31:31" ht="15.75" x14ac:dyDescent="0.3">
      <c r="AE29856" s="71"/>
    </row>
    <row r="29857" spans="31:31" ht="15.75" x14ac:dyDescent="0.3">
      <c r="AE29857" s="71"/>
    </row>
    <row r="29858" spans="31:31" ht="15.75" x14ac:dyDescent="0.3">
      <c r="AE29858" s="71"/>
    </row>
    <row r="29859" spans="31:31" ht="15.75" x14ac:dyDescent="0.3">
      <c r="AE29859" s="71"/>
    </row>
    <row r="29860" spans="31:31" ht="15.75" x14ac:dyDescent="0.3">
      <c r="AE29860" s="71"/>
    </row>
    <row r="29861" spans="31:31" ht="15.75" x14ac:dyDescent="0.3">
      <c r="AE29861" s="71"/>
    </row>
    <row r="29862" spans="31:31" ht="15.75" x14ac:dyDescent="0.3">
      <c r="AE29862" s="71"/>
    </row>
    <row r="29863" spans="31:31" ht="15.75" x14ac:dyDescent="0.3">
      <c r="AE29863" s="71"/>
    </row>
    <row r="29864" spans="31:31" ht="15.75" x14ac:dyDescent="0.3">
      <c r="AE29864" s="71"/>
    </row>
    <row r="29865" spans="31:31" ht="15.75" x14ac:dyDescent="0.3">
      <c r="AE29865" s="71"/>
    </row>
    <row r="29866" spans="31:31" ht="15.75" x14ac:dyDescent="0.3">
      <c r="AE29866" s="71"/>
    </row>
    <row r="29867" spans="31:31" ht="15.75" x14ac:dyDescent="0.3">
      <c r="AE29867" s="71"/>
    </row>
    <row r="29868" spans="31:31" ht="15.75" x14ac:dyDescent="0.3">
      <c r="AE29868" s="71"/>
    </row>
    <row r="29869" spans="31:31" ht="15.75" x14ac:dyDescent="0.3">
      <c r="AE29869" s="71"/>
    </row>
    <row r="29870" spans="31:31" ht="15.75" x14ac:dyDescent="0.3">
      <c r="AE29870" s="71"/>
    </row>
    <row r="29871" spans="31:31" ht="15.75" x14ac:dyDescent="0.3">
      <c r="AE29871" s="71"/>
    </row>
    <row r="29872" spans="31:31" ht="15.75" x14ac:dyDescent="0.3">
      <c r="AE29872" s="71"/>
    </row>
    <row r="29873" spans="31:31" ht="15.75" x14ac:dyDescent="0.3">
      <c r="AE29873" s="71"/>
    </row>
    <row r="29874" spans="31:31" ht="15.75" x14ac:dyDescent="0.3">
      <c r="AE29874" s="71"/>
    </row>
    <row r="29875" spans="31:31" ht="15.75" x14ac:dyDescent="0.3">
      <c r="AE29875" s="71"/>
    </row>
    <row r="29876" spans="31:31" ht="15.75" x14ac:dyDescent="0.3">
      <c r="AE29876" s="71"/>
    </row>
    <row r="29877" spans="31:31" ht="15.75" x14ac:dyDescent="0.3">
      <c r="AE29877" s="71"/>
    </row>
    <row r="29878" spans="31:31" ht="15.75" x14ac:dyDescent="0.3">
      <c r="AE29878" s="71"/>
    </row>
    <row r="29879" spans="31:31" ht="15.75" x14ac:dyDescent="0.3">
      <c r="AE29879" s="71"/>
    </row>
    <row r="29880" spans="31:31" ht="15.75" x14ac:dyDescent="0.3">
      <c r="AE29880" s="71"/>
    </row>
    <row r="29881" spans="31:31" ht="15.75" x14ac:dyDescent="0.3">
      <c r="AE29881" s="71"/>
    </row>
    <row r="29882" spans="31:31" ht="15.75" x14ac:dyDescent="0.3">
      <c r="AE29882" s="71"/>
    </row>
    <row r="29883" spans="31:31" ht="15.75" x14ac:dyDescent="0.3">
      <c r="AE29883" s="71"/>
    </row>
    <row r="29884" spans="31:31" ht="15.75" x14ac:dyDescent="0.3">
      <c r="AE29884" s="71"/>
    </row>
    <row r="29885" spans="31:31" ht="15.75" x14ac:dyDescent="0.3">
      <c r="AE29885" s="71"/>
    </row>
    <row r="29886" spans="31:31" ht="15.75" x14ac:dyDescent="0.3">
      <c r="AE29886" s="71"/>
    </row>
    <row r="29887" spans="31:31" ht="15.75" x14ac:dyDescent="0.3">
      <c r="AE29887" s="71"/>
    </row>
    <row r="29888" spans="31:31" ht="15.75" x14ac:dyDescent="0.3">
      <c r="AE29888" s="71"/>
    </row>
    <row r="29889" spans="31:31" ht="15.75" x14ac:dyDescent="0.3">
      <c r="AE29889" s="71"/>
    </row>
    <row r="29890" spans="31:31" ht="15.75" x14ac:dyDescent="0.3">
      <c r="AE29890" s="71"/>
    </row>
    <row r="29891" spans="31:31" ht="15.75" x14ac:dyDescent="0.3">
      <c r="AE29891" s="71"/>
    </row>
    <row r="29892" spans="31:31" ht="15.75" x14ac:dyDescent="0.3">
      <c r="AE29892" s="71"/>
    </row>
    <row r="29893" spans="31:31" ht="15.75" x14ac:dyDescent="0.3">
      <c r="AE29893" s="71"/>
    </row>
    <row r="29894" spans="31:31" ht="15.75" x14ac:dyDescent="0.3">
      <c r="AE29894" s="71"/>
    </row>
    <row r="29895" spans="31:31" ht="15.75" x14ac:dyDescent="0.3">
      <c r="AE29895" s="71"/>
    </row>
    <row r="29896" spans="31:31" ht="15.75" x14ac:dyDescent="0.3">
      <c r="AE29896" s="71"/>
    </row>
    <row r="29897" spans="31:31" ht="15.75" x14ac:dyDescent="0.3">
      <c r="AE29897" s="71"/>
    </row>
    <row r="29898" spans="31:31" ht="15.75" x14ac:dyDescent="0.3">
      <c r="AE29898" s="71"/>
    </row>
    <row r="29899" spans="31:31" ht="15.75" x14ac:dyDescent="0.3">
      <c r="AE29899" s="71"/>
    </row>
    <row r="29900" spans="31:31" ht="15.75" x14ac:dyDescent="0.3">
      <c r="AE29900" s="71"/>
    </row>
    <row r="29901" spans="31:31" ht="15.75" x14ac:dyDescent="0.3">
      <c r="AE29901" s="71"/>
    </row>
    <row r="29902" spans="31:31" ht="15.75" x14ac:dyDescent="0.3">
      <c r="AE29902" s="71"/>
    </row>
    <row r="29903" spans="31:31" ht="15.75" x14ac:dyDescent="0.3">
      <c r="AE29903" s="71"/>
    </row>
    <row r="29904" spans="31:31" ht="15.75" x14ac:dyDescent="0.3">
      <c r="AE29904" s="71"/>
    </row>
    <row r="29905" spans="31:31" ht="15.75" x14ac:dyDescent="0.3">
      <c r="AE29905" s="71"/>
    </row>
    <row r="29906" spans="31:31" ht="15.75" x14ac:dyDescent="0.3">
      <c r="AE29906" s="71"/>
    </row>
    <row r="29907" spans="31:31" ht="15.75" x14ac:dyDescent="0.3">
      <c r="AE29907" s="71"/>
    </row>
    <row r="29908" spans="31:31" ht="15.75" x14ac:dyDescent="0.3">
      <c r="AE29908" s="71"/>
    </row>
    <row r="29909" spans="31:31" ht="15.75" x14ac:dyDescent="0.3">
      <c r="AE29909" s="71"/>
    </row>
    <row r="29910" spans="31:31" ht="15.75" x14ac:dyDescent="0.3">
      <c r="AE29910" s="71"/>
    </row>
    <row r="29911" spans="31:31" ht="15.75" x14ac:dyDescent="0.3">
      <c r="AE29911" s="71"/>
    </row>
    <row r="29912" spans="31:31" ht="15.75" x14ac:dyDescent="0.3">
      <c r="AE29912" s="71"/>
    </row>
    <row r="29913" spans="31:31" ht="15.75" x14ac:dyDescent="0.3">
      <c r="AE29913" s="71"/>
    </row>
    <row r="29914" spans="31:31" ht="15.75" x14ac:dyDescent="0.3">
      <c r="AE29914" s="71"/>
    </row>
    <row r="29915" spans="31:31" ht="15.75" x14ac:dyDescent="0.3">
      <c r="AE29915" s="71"/>
    </row>
    <row r="29916" spans="31:31" ht="15.75" x14ac:dyDescent="0.3">
      <c r="AE29916" s="71"/>
    </row>
    <row r="29917" spans="31:31" ht="15.75" x14ac:dyDescent="0.3">
      <c r="AE29917" s="71"/>
    </row>
    <row r="29918" spans="31:31" ht="15.75" x14ac:dyDescent="0.3">
      <c r="AE29918" s="71"/>
    </row>
    <row r="29919" spans="31:31" ht="15.75" x14ac:dyDescent="0.3">
      <c r="AE29919" s="71"/>
    </row>
    <row r="29920" spans="31:31" ht="15.75" x14ac:dyDescent="0.3">
      <c r="AE29920" s="71"/>
    </row>
    <row r="29921" spans="31:31" ht="15.75" x14ac:dyDescent="0.3">
      <c r="AE29921" s="71"/>
    </row>
    <row r="29922" spans="31:31" ht="15.75" x14ac:dyDescent="0.3">
      <c r="AE29922" s="71"/>
    </row>
    <row r="29923" spans="31:31" ht="15.75" x14ac:dyDescent="0.3">
      <c r="AE29923" s="71"/>
    </row>
    <row r="29924" spans="31:31" ht="15.75" x14ac:dyDescent="0.3">
      <c r="AE29924" s="71"/>
    </row>
    <row r="29925" spans="31:31" ht="15.75" x14ac:dyDescent="0.3">
      <c r="AE29925" s="71"/>
    </row>
    <row r="29926" spans="31:31" ht="15.75" x14ac:dyDescent="0.3">
      <c r="AE29926" s="71"/>
    </row>
    <row r="29927" spans="31:31" ht="15.75" x14ac:dyDescent="0.3">
      <c r="AE29927" s="71"/>
    </row>
    <row r="29928" spans="31:31" ht="15.75" x14ac:dyDescent="0.3">
      <c r="AE29928" s="71"/>
    </row>
    <row r="29929" spans="31:31" ht="15.75" x14ac:dyDescent="0.3">
      <c r="AE29929" s="71"/>
    </row>
    <row r="29930" spans="31:31" ht="15.75" x14ac:dyDescent="0.3">
      <c r="AE29930" s="71"/>
    </row>
    <row r="29931" spans="31:31" ht="15.75" x14ac:dyDescent="0.3">
      <c r="AE29931" s="71"/>
    </row>
    <row r="29932" spans="31:31" ht="15.75" x14ac:dyDescent="0.3">
      <c r="AE29932" s="71"/>
    </row>
    <row r="29933" spans="31:31" ht="15.75" x14ac:dyDescent="0.3">
      <c r="AE29933" s="71"/>
    </row>
    <row r="29934" spans="31:31" ht="15.75" x14ac:dyDescent="0.3">
      <c r="AE29934" s="71"/>
    </row>
    <row r="29935" spans="31:31" ht="15.75" x14ac:dyDescent="0.3">
      <c r="AE29935" s="71"/>
    </row>
    <row r="29936" spans="31:31" ht="15.75" x14ac:dyDescent="0.3">
      <c r="AE29936" s="71"/>
    </row>
    <row r="29937" spans="31:31" ht="15.75" x14ac:dyDescent="0.3">
      <c r="AE29937" s="71"/>
    </row>
    <row r="29938" spans="31:31" ht="15.75" x14ac:dyDescent="0.3">
      <c r="AE29938" s="71"/>
    </row>
    <row r="29939" spans="31:31" ht="15.75" x14ac:dyDescent="0.3">
      <c r="AE29939" s="71"/>
    </row>
    <row r="29940" spans="31:31" ht="15.75" x14ac:dyDescent="0.3">
      <c r="AE29940" s="71"/>
    </row>
    <row r="29941" spans="31:31" ht="15.75" x14ac:dyDescent="0.3">
      <c r="AE29941" s="71"/>
    </row>
    <row r="29942" spans="31:31" ht="15.75" x14ac:dyDescent="0.3">
      <c r="AE29942" s="71"/>
    </row>
    <row r="29943" spans="31:31" ht="15.75" x14ac:dyDescent="0.3">
      <c r="AE29943" s="71"/>
    </row>
    <row r="29944" spans="31:31" ht="15.75" x14ac:dyDescent="0.3">
      <c r="AE29944" s="71"/>
    </row>
    <row r="29945" spans="31:31" ht="15.75" x14ac:dyDescent="0.3">
      <c r="AE29945" s="71"/>
    </row>
    <row r="29946" spans="31:31" ht="15.75" x14ac:dyDescent="0.3">
      <c r="AE29946" s="71"/>
    </row>
    <row r="29947" spans="31:31" ht="15.75" x14ac:dyDescent="0.3">
      <c r="AE29947" s="71"/>
    </row>
    <row r="29948" spans="31:31" ht="15.75" x14ac:dyDescent="0.3">
      <c r="AE29948" s="71"/>
    </row>
    <row r="29949" spans="31:31" ht="15.75" x14ac:dyDescent="0.3">
      <c r="AE29949" s="71"/>
    </row>
    <row r="29950" spans="31:31" ht="15.75" x14ac:dyDescent="0.3">
      <c r="AE29950" s="71"/>
    </row>
    <row r="29951" spans="31:31" ht="15.75" x14ac:dyDescent="0.3">
      <c r="AE29951" s="71"/>
    </row>
    <row r="29952" spans="31:31" ht="15.75" x14ac:dyDescent="0.3">
      <c r="AE29952" s="71"/>
    </row>
    <row r="29953" spans="31:31" ht="15.75" x14ac:dyDescent="0.3">
      <c r="AE29953" s="71"/>
    </row>
    <row r="29954" spans="31:31" ht="15.75" x14ac:dyDescent="0.3">
      <c r="AE29954" s="71"/>
    </row>
    <row r="29955" spans="31:31" ht="15.75" x14ac:dyDescent="0.3">
      <c r="AE29955" s="71"/>
    </row>
    <row r="29956" spans="31:31" ht="15.75" x14ac:dyDescent="0.3">
      <c r="AE29956" s="71"/>
    </row>
    <row r="29957" spans="31:31" ht="15.75" x14ac:dyDescent="0.3">
      <c r="AE29957" s="71"/>
    </row>
    <row r="29958" spans="31:31" ht="15.75" x14ac:dyDescent="0.3">
      <c r="AE29958" s="71"/>
    </row>
    <row r="29959" spans="31:31" ht="15.75" x14ac:dyDescent="0.3">
      <c r="AE29959" s="71"/>
    </row>
    <row r="29960" spans="31:31" ht="15.75" x14ac:dyDescent="0.3">
      <c r="AE29960" s="71"/>
    </row>
    <row r="29961" spans="31:31" ht="15.75" x14ac:dyDescent="0.3">
      <c r="AE29961" s="71"/>
    </row>
    <row r="29962" spans="31:31" ht="15.75" x14ac:dyDescent="0.3">
      <c r="AE29962" s="71"/>
    </row>
    <row r="29963" spans="31:31" ht="15.75" x14ac:dyDescent="0.3">
      <c r="AE29963" s="71"/>
    </row>
    <row r="29964" spans="31:31" ht="15.75" x14ac:dyDescent="0.3">
      <c r="AE29964" s="71"/>
    </row>
    <row r="29965" spans="31:31" ht="15.75" x14ac:dyDescent="0.3">
      <c r="AE29965" s="71"/>
    </row>
    <row r="29966" spans="31:31" ht="15.75" x14ac:dyDescent="0.3">
      <c r="AE29966" s="71"/>
    </row>
    <row r="29967" spans="31:31" ht="15.75" x14ac:dyDescent="0.3">
      <c r="AE29967" s="71"/>
    </row>
    <row r="29968" spans="31:31" ht="15.75" x14ac:dyDescent="0.3">
      <c r="AE29968" s="71"/>
    </row>
    <row r="29969" spans="31:31" ht="15.75" x14ac:dyDescent="0.3">
      <c r="AE29969" s="71"/>
    </row>
    <row r="29970" spans="31:31" ht="15.75" x14ac:dyDescent="0.3">
      <c r="AE29970" s="71"/>
    </row>
    <row r="29971" spans="31:31" ht="15.75" x14ac:dyDescent="0.3">
      <c r="AE29971" s="71"/>
    </row>
    <row r="29972" spans="31:31" ht="15.75" x14ac:dyDescent="0.3">
      <c r="AE29972" s="71"/>
    </row>
    <row r="29973" spans="31:31" ht="15.75" x14ac:dyDescent="0.3">
      <c r="AE29973" s="71"/>
    </row>
    <row r="29974" spans="31:31" ht="15.75" x14ac:dyDescent="0.3">
      <c r="AE29974" s="71"/>
    </row>
    <row r="29975" spans="31:31" ht="15.75" x14ac:dyDescent="0.3">
      <c r="AE29975" s="71"/>
    </row>
    <row r="29976" spans="31:31" ht="15.75" x14ac:dyDescent="0.3">
      <c r="AE29976" s="71"/>
    </row>
    <row r="29977" spans="31:31" ht="15.75" x14ac:dyDescent="0.3">
      <c r="AE29977" s="71"/>
    </row>
    <row r="29978" spans="31:31" ht="15.75" x14ac:dyDescent="0.3">
      <c r="AE29978" s="71"/>
    </row>
    <row r="29979" spans="31:31" ht="15.75" x14ac:dyDescent="0.3">
      <c r="AE29979" s="71"/>
    </row>
    <row r="29980" spans="31:31" ht="15.75" x14ac:dyDescent="0.3">
      <c r="AE29980" s="71"/>
    </row>
    <row r="29981" spans="31:31" ht="15.75" x14ac:dyDescent="0.3">
      <c r="AE29981" s="71"/>
    </row>
    <row r="29982" spans="31:31" ht="15.75" x14ac:dyDescent="0.3">
      <c r="AE29982" s="71"/>
    </row>
    <row r="29983" spans="31:31" ht="15.75" x14ac:dyDescent="0.3">
      <c r="AE29983" s="71"/>
    </row>
    <row r="29984" spans="31:31" ht="15.75" x14ac:dyDescent="0.3">
      <c r="AE29984" s="71"/>
    </row>
    <row r="29985" spans="31:31" ht="15.75" x14ac:dyDescent="0.3">
      <c r="AE29985" s="71"/>
    </row>
    <row r="29986" spans="31:31" ht="15.75" x14ac:dyDescent="0.3">
      <c r="AE29986" s="71"/>
    </row>
    <row r="29987" spans="31:31" ht="15.75" x14ac:dyDescent="0.3">
      <c r="AE29987" s="71"/>
    </row>
    <row r="29988" spans="31:31" ht="15.75" x14ac:dyDescent="0.3">
      <c r="AE29988" s="71"/>
    </row>
    <row r="29989" spans="31:31" ht="15.75" x14ac:dyDescent="0.3">
      <c r="AE29989" s="71"/>
    </row>
    <row r="29990" spans="31:31" ht="15.75" x14ac:dyDescent="0.3">
      <c r="AE29990" s="71"/>
    </row>
    <row r="29991" spans="31:31" ht="15.75" x14ac:dyDescent="0.3">
      <c r="AE29991" s="71"/>
    </row>
    <row r="29992" spans="31:31" ht="15.75" x14ac:dyDescent="0.3">
      <c r="AE29992" s="71"/>
    </row>
    <row r="29993" spans="31:31" ht="15.75" x14ac:dyDescent="0.3">
      <c r="AE29993" s="71"/>
    </row>
    <row r="29994" spans="31:31" ht="15.75" x14ac:dyDescent="0.3">
      <c r="AE29994" s="71"/>
    </row>
    <row r="29995" spans="31:31" ht="15.75" x14ac:dyDescent="0.3">
      <c r="AE29995" s="71"/>
    </row>
    <row r="29996" spans="31:31" ht="15.75" x14ac:dyDescent="0.3">
      <c r="AE29996" s="71"/>
    </row>
    <row r="29997" spans="31:31" ht="15.75" x14ac:dyDescent="0.3">
      <c r="AE29997" s="71"/>
    </row>
    <row r="29998" spans="31:31" ht="15.75" x14ac:dyDescent="0.3">
      <c r="AE29998" s="71"/>
    </row>
    <row r="29999" spans="31:31" ht="15.75" x14ac:dyDescent="0.3">
      <c r="AE29999" s="71"/>
    </row>
    <row r="30000" spans="31:31" ht="15.75" x14ac:dyDescent="0.3">
      <c r="AE30000" s="71"/>
    </row>
    <row r="30001" spans="31:31" ht="15.75" x14ac:dyDescent="0.3">
      <c r="AE30001" s="71"/>
    </row>
    <row r="30002" spans="31:31" ht="15.75" x14ac:dyDescent="0.3">
      <c r="AE30002" s="71"/>
    </row>
    <row r="30003" spans="31:31" ht="15.75" x14ac:dyDescent="0.3">
      <c r="AE30003" s="71"/>
    </row>
    <row r="30004" spans="31:31" ht="15.75" x14ac:dyDescent="0.3">
      <c r="AE30004" s="71"/>
    </row>
    <row r="30005" spans="31:31" ht="15.75" x14ac:dyDescent="0.3">
      <c r="AE30005" s="71"/>
    </row>
    <row r="30006" spans="31:31" ht="15.75" x14ac:dyDescent="0.3">
      <c r="AE30006" s="71"/>
    </row>
    <row r="30007" spans="31:31" ht="15.75" x14ac:dyDescent="0.3">
      <c r="AE30007" s="71"/>
    </row>
    <row r="30008" spans="31:31" ht="15.75" x14ac:dyDescent="0.3">
      <c r="AE30008" s="71"/>
    </row>
    <row r="30009" spans="31:31" ht="15.75" x14ac:dyDescent="0.3">
      <c r="AE30009" s="71"/>
    </row>
    <row r="30010" spans="31:31" ht="15.75" x14ac:dyDescent="0.3">
      <c r="AE30010" s="71"/>
    </row>
    <row r="30011" spans="31:31" ht="15.75" x14ac:dyDescent="0.3">
      <c r="AE30011" s="71"/>
    </row>
    <row r="30012" spans="31:31" ht="15.75" x14ac:dyDescent="0.3">
      <c r="AE30012" s="71"/>
    </row>
    <row r="30013" spans="31:31" ht="15.75" x14ac:dyDescent="0.3">
      <c r="AE30013" s="71"/>
    </row>
    <row r="30014" spans="31:31" ht="15.75" x14ac:dyDescent="0.3">
      <c r="AE30014" s="71"/>
    </row>
    <row r="30015" spans="31:31" ht="15.75" x14ac:dyDescent="0.3">
      <c r="AE30015" s="71"/>
    </row>
    <row r="30016" spans="31:31" ht="15.75" x14ac:dyDescent="0.3">
      <c r="AE30016" s="71"/>
    </row>
    <row r="30017" spans="31:31" ht="15.75" x14ac:dyDescent="0.3">
      <c r="AE30017" s="71"/>
    </row>
    <row r="30018" spans="31:31" ht="15.75" x14ac:dyDescent="0.3">
      <c r="AE30018" s="71"/>
    </row>
    <row r="30019" spans="31:31" ht="15.75" x14ac:dyDescent="0.3">
      <c r="AE30019" s="71"/>
    </row>
    <row r="30020" spans="31:31" ht="15.75" x14ac:dyDescent="0.3">
      <c r="AE30020" s="71"/>
    </row>
    <row r="30021" spans="31:31" ht="15.75" x14ac:dyDescent="0.3">
      <c r="AE30021" s="71"/>
    </row>
    <row r="30022" spans="31:31" ht="15.75" x14ac:dyDescent="0.3">
      <c r="AE30022" s="71"/>
    </row>
    <row r="30023" spans="31:31" ht="15.75" x14ac:dyDescent="0.3">
      <c r="AE30023" s="71"/>
    </row>
    <row r="30024" spans="31:31" ht="15.75" x14ac:dyDescent="0.3">
      <c r="AE30024" s="71"/>
    </row>
    <row r="30025" spans="31:31" ht="15.75" x14ac:dyDescent="0.3">
      <c r="AE30025" s="71"/>
    </row>
    <row r="30026" spans="31:31" ht="15.75" x14ac:dyDescent="0.3">
      <c r="AE30026" s="71"/>
    </row>
    <row r="30027" spans="31:31" ht="15.75" x14ac:dyDescent="0.3">
      <c r="AE30027" s="71"/>
    </row>
    <row r="30028" spans="31:31" ht="15.75" x14ac:dyDescent="0.3">
      <c r="AE30028" s="71"/>
    </row>
    <row r="30029" spans="31:31" ht="15.75" x14ac:dyDescent="0.3">
      <c r="AE30029" s="71"/>
    </row>
    <row r="30030" spans="31:31" ht="15.75" x14ac:dyDescent="0.3">
      <c r="AE30030" s="71"/>
    </row>
    <row r="30031" spans="31:31" ht="15.75" x14ac:dyDescent="0.3">
      <c r="AE30031" s="71"/>
    </row>
    <row r="30032" spans="31:31" ht="15.75" x14ac:dyDescent="0.3">
      <c r="AE30032" s="71"/>
    </row>
    <row r="30033" spans="31:31" ht="15.75" x14ac:dyDescent="0.3">
      <c r="AE30033" s="71"/>
    </row>
    <row r="30034" spans="31:31" ht="15.75" x14ac:dyDescent="0.3">
      <c r="AE30034" s="71"/>
    </row>
    <row r="30035" spans="31:31" ht="15.75" x14ac:dyDescent="0.3">
      <c r="AE30035" s="71"/>
    </row>
    <row r="30036" spans="31:31" ht="15.75" x14ac:dyDescent="0.3">
      <c r="AE30036" s="71"/>
    </row>
    <row r="30037" spans="31:31" ht="15.75" x14ac:dyDescent="0.3">
      <c r="AE30037" s="71"/>
    </row>
    <row r="30038" spans="31:31" ht="15.75" x14ac:dyDescent="0.3">
      <c r="AE30038" s="71"/>
    </row>
    <row r="30039" spans="31:31" ht="15.75" x14ac:dyDescent="0.3">
      <c r="AE30039" s="71"/>
    </row>
    <row r="30040" spans="31:31" ht="15.75" x14ac:dyDescent="0.3">
      <c r="AE30040" s="71"/>
    </row>
    <row r="30041" spans="31:31" ht="15.75" x14ac:dyDescent="0.3">
      <c r="AE30041" s="71"/>
    </row>
    <row r="30042" spans="31:31" ht="15.75" x14ac:dyDescent="0.3">
      <c r="AE30042" s="71"/>
    </row>
    <row r="30043" spans="31:31" ht="15.75" x14ac:dyDescent="0.3">
      <c r="AE30043" s="71"/>
    </row>
    <row r="30044" spans="31:31" ht="15.75" x14ac:dyDescent="0.3">
      <c r="AE30044" s="71"/>
    </row>
    <row r="30045" spans="31:31" ht="15.75" x14ac:dyDescent="0.3">
      <c r="AE30045" s="71"/>
    </row>
    <row r="30046" spans="31:31" ht="15.75" x14ac:dyDescent="0.3">
      <c r="AE30046" s="71"/>
    </row>
    <row r="30047" spans="31:31" ht="15.75" x14ac:dyDescent="0.3">
      <c r="AE30047" s="71"/>
    </row>
    <row r="30048" spans="31:31" ht="15.75" x14ac:dyDescent="0.3">
      <c r="AE30048" s="71"/>
    </row>
    <row r="30049" spans="31:31" ht="15.75" x14ac:dyDescent="0.3">
      <c r="AE30049" s="71"/>
    </row>
    <row r="30050" spans="31:31" ht="15.75" x14ac:dyDescent="0.3">
      <c r="AE30050" s="71"/>
    </row>
    <row r="30051" spans="31:31" ht="15.75" x14ac:dyDescent="0.3">
      <c r="AE30051" s="71"/>
    </row>
    <row r="30052" spans="31:31" ht="15.75" x14ac:dyDescent="0.3">
      <c r="AE30052" s="71"/>
    </row>
    <row r="30053" spans="31:31" ht="15.75" x14ac:dyDescent="0.3">
      <c r="AE30053" s="71"/>
    </row>
    <row r="30054" spans="31:31" ht="15.75" x14ac:dyDescent="0.3">
      <c r="AE30054" s="71"/>
    </row>
    <row r="30055" spans="31:31" ht="15.75" x14ac:dyDescent="0.3">
      <c r="AE30055" s="71"/>
    </row>
    <row r="30056" spans="31:31" ht="15.75" x14ac:dyDescent="0.3">
      <c r="AE30056" s="71"/>
    </row>
    <row r="30057" spans="31:31" ht="15.75" x14ac:dyDescent="0.3">
      <c r="AE30057" s="71"/>
    </row>
    <row r="30058" spans="31:31" ht="15.75" x14ac:dyDescent="0.3">
      <c r="AE30058" s="71"/>
    </row>
    <row r="30059" spans="31:31" ht="15.75" x14ac:dyDescent="0.3">
      <c r="AE30059" s="71"/>
    </row>
    <row r="30060" spans="31:31" ht="15.75" x14ac:dyDescent="0.3">
      <c r="AE30060" s="71"/>
    </row>
    <row r="30061" spans="31:31" ht="15.75" x14ac:dyDescent="0.3">
      <c r="AE30061" s="71"/>
    </row>
    <row r="30062" spans="31:31" ht="15.75" x14ac:dyDescent="0.3">
      <c r="AE30062" s="71"/>
    </row>
    <row r="30063" spans="31:31" ht="15.75" x14ac:dyDescent="0.3">
      <c r="AE30063" s="71"/>
    </row>
    <row r="30064" spans="31:31" ht="15.75" x14ac:dyDescent="0.3">
      <c r="AE30064" s="71"/>
    </row>
    <row r="30065" spans="31:31" ht="15.75" x14ac:dyDescent="0.3">
      <c r="AE30065" s="71"/>
    </row>
    <row r="30066" spans="31:31" ht="15.75" x14ac:dyDescent="0.3">
      <c r="AE30066" s="71"/>
    </row>
    <row r="30067" spans="31:31" ht="15.75" x14ac:dyDescent="0.3">
      <c r="AE30067" s="71"/>
    </row>
    <row r="30068" spans="31:31" ht="15.75" x14ac:dyDescent="0.3">
      <c r="AE30068" s="71"/>
    </row>
    <row r="30069" spans="31:31" ht="15.75" x14ac:dyDescent="0.3">
      <c r="AE30069" s="71"/>
    </row>
    <row r="30070" spans="31:31" ht="15.75" x14ac:dyDescent="0.3">
      <c r="AE30070" s="71"/>
    </row>
    <row r="30071" spans="31:31" ht="15.75" x14ac:dyDescent="0.3">
      <c r="AE30071" s="71"/>
    </row>
    <row r="30072" spans="31:31" ht="15.75" x14ac:dyDescent="0.3">
      <c r="AE30072" s="71"/>
    </row>
    <row r="30073" spans="31:31" ht="15.75" x14ac:dyDescent="0.3">
      <c r="AE30073" s="71"/>
    </row>
    <row r="30074" spans="31:31" ht="15.75" x14ac:dyDescent="0.3">
      <c r="AE30074" s="71"/>
    </row>
    <row r="30075" spans="31:31" ht="15.75" x14ac:dyDescent="0.3">
      <c r="AE30075" s="71"/>
    </row>
    <row r="30076" spans="31:31" ht="15.75" x14ac:dyDescent="0.3">
      <c r="AE30076" s="71"/>
    </row>
    <row r="30077" spans="31:31" ht="15.75" x14ac:dyDescent="0.3">
      <c r="AE30077" s="71"/>
    </row>
    <row r="30078" spans="31:31" ht="15.75" x14ac:dyDescent="0.3">
      <c r="AE30078" s="71"/>
    </row>
    <row r="30079" spans="31:31" ht="15.75" x14ac:dyDescent="0.3">
      <c r="AE30079" s="71"/>
    </row>
    <row r="30080" spans="31:31" ht="15.75" x14ac:dyDescent="0.3">
      <c r="AE30080" s="71"/>
    </row>
    <row r="30081" spans="31:31" ht="15.75" x14ac:dyDescent="0.3">
      <c r="AE30081" s="71"/>
    </row>
    <row r="30082" spans="31:31" ht="15.75" x14ac:dyDescent="0.3">
      <c r="AE30082" s="71"/>
    </row>
    <row r="30083" spans="31:31" ht="15.75" x14ac:dyDescent="0.3">
      <c r="AE30083" s="71"/>
    </row>
    <row r="30084" spans="31:31" ht="15.75" x14ac:dyDescent="0.3">
      <c r="AE30084" s="71"/>
    </row>
    <row r="30085" spans="31:31" ht="15.75" x14ac:dyDescent="0.3">
      <c r="AE30085" s="71"/>
    </row>
    <row r="30086" spans="31:31" ht="15.75" x14ac:dyDescent="0.3">
      <c r="AE30086" s="71"/>
    </row>
    <row r="30087" spans="31:31" ht="15.75" x14ac:dyDescent="0.3">
      <c r="AE30087" s="71"/>
    </row>
    <row r="30088" spans="31:31" ht="15.75" x14ac:dyDescent="0.3">
      <c r="AE30088" s="71"/>
    </row>
    <row r="30089" spans="31:31" ht="15.75" x14ac:dyDescent="0.3">
      <c r="AE30089" s="71"/>
    </row>
    <row r="30090" spans="31:31" ht="15.75" x14ac:dyDescent="0.3">
      <c r="AE30090" s="71"/>
    </row>
    <row r="30091" spans="31:31" ht="15.75" x14ac:dyDescent="0.3">
      <c r="AE30091" s="71"/>
    </row>
    <row r="30092" spans="31:31" ht="15.75" x14ac:dyDescent="0.3">
      <c r="AE30092" s="71"/>
    </row>
    <row r="30093" spans="31:31" ht="15.75" x14ac:dyDescent="0.3">
      <c r="AE30093" s="71"/>
    </row>
    <row r="30094" spans="31:31" ht="15.75" x14ac:dyDescent="0.3">
      <c r="AE30094" s="71"/>
    </row>
    <row r="30095" spans="31:31" ht="15.75" x14ac:dyDescent="0.3">
      <c r="AE30095" s="71"/>
    </row>
    <row r="30096" spans="31:31" ht="15.75" x14ac:dyDescent="0.3">
      <c r="AE30096" s="71"/>
    </row>
    <row r="30097" spans="31:31" ht="15.75" x14ac:dyDescent="0.3">
      <c r="AE30097" s="71"/>
    </row>
    <row r="30098" spans="31:31" ht="15.75" x14ac:dyDescent="0.3">
      <c r="AE30098" s="71"/>
    </row>
    <row r="30099" spans="31:31" ht="15.75" x14ac:dyDescent="0.3">
      <c r="AE30099" s="71"/>
    </row>
    <row r="30100" spans="31:31" ht="15.75" x14ac:dyDescent="0.3">
      <c r="AE30100" s="71"/>
    </row>
    <row r="30101" spans="31:31" ht="15.75" x14ac:dyDescent="0.3">
      <c r="AE30101" s="71"/>
    </row>
    <row r="30102" spans="31:31" ht="15.75" x14ac:dyDescent="0.3">
      <c r="AE30102" s="71"/>
    </row>
    <row r="30103" spans="31:31" ht="15.75" x14ac:dyDescent="0.3">
      <c r="AE30103" s="71"/>
    </row>
    <row r="30104" spans="31:31" ht="15.75" x14ac:dyDescent="0.3">
      <c r="AE30104" s="71"/>
    </row>
    <row r="30105" spans="31:31" ht="15.75" x14ac:dyDescent="0.3">
      <c r="AE30105" s="71"/>
    </row>
    <row r="30106" spans="31:31" ht="15.75" x14ac:dyDescent="0.3">
      <c r="AE30106" s="71"/>
    </row>
    <row r="30107" spans="31:31" ht="15.75" x14ac:dyDescent="0.3">
      <c r="AE30107" s="71"/>
    </row>
    <row r="30108" spans="31:31" ht="15.75" x14ac:dyDescent="0.3">
      <c r="AE30108" s="71"/>
    </row>
    <row r="30109" spans="31:31" ht="15.75" x14ac:dyDescent="0.3">
      <c r="AE30109" s="71"/>
    </row>
    <row r="30110" spans="31:31" ht="15.75" x14ac:dyDescent="0.3">
      <c r="AE30110" s="71"/>
    </row>
    <row r="30111" spans="31:31" ht="15.75" x14ac:dyDescent="0.3">
      <c r="AE30111" s="71"/>
    </row>
    <row r="30112" spans="31:31" ht="15.75" x14ac:dyDescent="0.3">
      <c r="AE30112" s="71"/>
    </row>
    <row r="30113" spans="31:31" ht="15.75" x14ac:dyDescent="0.3">
      <c r="AE30113" s="71"/>
    </row>
    <row r="30114" spans="31:31" ht="15.75" x14ac:dyDescent="0.3">
      <c r="AE30114" s="71"/>
    </row>
    <row r="30115" spans="31:31" ht="15.75" x14ac:dyDescent="0.3">
      <c r="AE30115" s="71"/>
    </row>
    <row r="30116" spans="31:31" ht="15.75" x14ac:dyDescent="0.3">
      <c r="AE30116" s="71"/>
    </row>
    <row r="30117" spans="31:31" ht="15.75" x14ac:dyDescent="0.3">
      <c r="AE30117" s="71"/>
    </row>
    <row r="30118" spans="31:31" ht="15.75" x14ac:dyDescent="0.3">
      <c r="AE30118" s="71"/>
    </row>
    <row r="30119" spans="31:31" ht="15.75" x14ac:dyDescent="0.3">
      <c r="AE30119" s="71"/>
    </row>
    <row r="30120" spans="31:31" ht="15.75" x14ac:dyDescent="0.3">
      <c r="AE30120" s="71"/>
    </row>
    <row r="30121" spans="31:31" ht="15.75" x14ac:dyDescent="0.3">
      <c r="AE30121" s="71"/>
    </row>
    <row r="30122" spans="31:31" ht="15.75" x14ac:dyDescent="0.3">
      <c r="AE30122" s="71"/>
    </row>
    <row r="30123" spans="31:31" ht="15.75" x14ac:dyDescent="0.3">
      <c r="AE30123" s="71"/>
    </row>
    <row r="30124" spans="31:31" ht="15.75" x14ac:dyDescent="0.3">
      <c r="AE30124" s="71"/>
    </row>
    <row r="30125" spans="31:31" ht="15.75" x14ac:dyDescent="0.3">
      <c r="AE30125" s="71"/>
    </row>
    <row r="30126" spans="31:31" ht="15.75" x14ac:dyDescent="0.3">
      <c r="AE30126" s="71"/>
    </row>
    <row r="30127" spans="31:31" ht="15.75" x14ac:dyDescent="0.3">
      <c r="AE30127" s="71"/>
    </row>
    <row r="30128" spans="31:31" ht="15.75" x14ac:dyDescent="0.3">
      <c r="AE30128" s="71"/>
    </row>
    <row r="30129" spans="31:31" ht="15.75" x14ac:dyDescent="0.3">
      <c r="AE30129" s="71"/>
    </row>
    <row r="30130" spans="31:31" ht="15.75" x14ac:dyDescent="0.3">
      <c r="AE30130" s="71"/>
    </row>
    <row r="30131" spans="31:31" ht="15.75" x14ac:dyDescent="0.3">
      <c r="AE30131" s="71"/>
    </row>
    <row r="30132" spans="31:31" ht="15.75" x14ac:dyDescent="0.3">
      <c r="AE30132" s="71"/>
    </row>
    <row r="30133" spans="31:31" ht="15.75" x14ac:dyDescent="0.3">
      <c r="AE30133" s="71"/>
    </row>
    <row r="30134" spans="31:31" ht="15.75" x14ac:dyDescent="0.3">
      <c r="AE30134" s="71"/>
    </row>
    <row r="30135" spans="31:31" ht="15.75" x14ac:dyDescent="0.3">
      <c r="AE30135" s="71"/>
    </row>
    <row r="30136" spans="31:31" ht="15.75" x14ac:dyDescent="0.3">
      <c r="AE30136" s="71"/>
    </row>
    <row r="30137" spans="31:31" ht="15.75" x14ac:dyDescent="0.3">
      <c r="AE30137" s="71"/>
    </row>
    <row r="30138" spans="31:31" ht="15.75" x14ac:dyDescent="0.3">
      <c r="AE30138" s="71"/>
    </row>
    <row r="30139" spans="31:31" ht="15.75" x14ac:dyDescent="0.3">
      <c r="AE30139" s="71"/>
    </row>
    <row r="30140" spans="31:31" ht="15.75" x14ac:dyDescent="0.3">
      <c r="AE30140" s="71"/>
    </row>
    <row r="30141" spans="31:31" ht="15.75" x14ac:dyDescent="0.3">
      <c r="AE30141" s="71"/>
    </row>
    <row r="30142" spans="31:31" ht="15.75" x14ac:dyDescent="0.3">
      <c r="AE30142" s="71"/>
    </row>
    <row r="30143" spans="31:31" ht="15.75" x14ac:dyDescent="0.3">
      <c r="AE30143" s="71"/>
    </row>
    <row r="30144" spans="31:31" ht="15.75" x14ac:dyDescent="0.3">
      <c r="AE30144" s="71"/>
    </row>
    <row r="30145" spans="31:31" ht="15.75" x14ac:dyDescent="0.3">
      <c r="AE30145" s="71"/>
    </row>
    <row r="30146" spans="31:31" ht="15.75" x14ac:dyDescent="0.3">
      <c r="AE30146" s="71"/>
    </row>
    <row r="30147" spans="31:31" ht="15.75" x14ac:dyDescent="0.3">
      <c r="AE30147" s="71"/>
    </row>
    <row r="30148" spans="31:31" ht="15.75" x14ac:dyDescent="0.3">
      <c r="AE30148" s="71"/>
    </row>
    <row r="30149" spans="31:31" ht="15.75" x14ac:dyDescent="0.3">
      <c r="AE30149" s="71"/>
    </row>
    <row r="30150" spans="31:31" ht="15.75" x14ac:dyDescent="0.3">
      <c r="AE30150" s="71"/>
    </row>
    <row r="30151" spans="31:31" ht="15.75" x14ac:dyDescent="0.3">
      <c r="AE30151" s="71"/>
    </row>
    <row r="30152" spans="31:31" ht="15.75" x14ac:dyDescent="0.3">
      <c r="AE30152" s="71"/>
    </row>
    <row r="30153" spans="31:31" ht="15.75" x14ac:dyDescent="0.3">
      <c r="AE30153" s="71"/>
    </row>
    <row r="30154" spans="31:31" ht="15.75" x14ac:dyDescent="0.3">
      <c r="AE30154" s="71"/>
    </row>
    <row r="30155" spans="31:31" ht="15.75" x14ac:dyDescent="0.3">
      <c r="AE30155" s="71"/>
    </row>
    <row r="30156" spans="31:31" ht="15.75" x14ac:dyDescent="0.3">
      <c r="AE30156" s="71"/>
    </row>
    <row r="30157" spans="31:31" ht="15.75" x14ac:dyDescent="0.3">
      <c r="AE30157" s="71"/>
    </row>
    <row r="30158" spans="31:31" ht="15.75" x14ac:dyDescent="0.3">
      <c r="AE30158" s="71"/>
    </row>
    <row r="30159" spans="31:31" ht="15.75" x14ac:dyDescent="0.3">
      <c r="AE30159" s="71"/>
    </row>
    <row r="30160" spans="31:31" ht="15.75" x14ac:dyDescent="0.3">
      <c r="AE30160" s="71"/>
    </row>
    <row r="30161" spans="31:31" ht="15.75" x14ac:dyDescent="0.3">
      <c r="AE30161" s="71"/>
    </row>
    <row r="30162" spans="31:31" ht="15.75" x14ac:dyDescent="0.3">
      <c r="AE30162" s="71"/>
    </row>
    <row r="30163" spans="31:31" ht="15.75" x14ac:dyDescent="0.3">
      <c r="AE30163" s="71"/>
    </row>
    <row r="30164" spans="31:31" ht="15.75" x14ac:dyDescent="0.3">
      <c r="AE30164" s="71"/>
    </row>
    <row r="30165" spans="31:31" ht="15.75" x14ac:dyDescent="0.3">
      <c r="AE30165" s="71"/>
    </row>
    <row r="30166" spans="31:31" ht="15.75" x14ac:dyDescent="0.3">
      <c r="AE30166" s="71"/>
    </row>
    <row r="30167" spans="31:31" ht="15.75" x14ac:dyDescent="0.3">
      <c r="AE30167" s="71"/>
    </row>
    <row r="30168" spans="31:31" ht="15.75" x14ac:dyDescent="0.3">
      <c r="AE30168" s="71"/>
    </row>
    <row r="30169" spans="31:31" ht="15.75" x14ac:dyDescent="0.3">
      <c r="AE30169" s="71"/>
    </row>
    <row r="30170" spans="31:31" ht="15.75" x14ac:dyDescent="0.3">
      <c r="AE30170" s="71"/>
    </row>
    <row r="30171" spans="31:31" ht="15.75" x14ac:dyDescent="0.3">
      <c r="AE30171" s="71"/>
    </row>
    <row r="30172" spans="31:31" ht="15.75" x14ac:dyDescent="0.3">
      <c r="AE30172" s="71"/>
    </row>
    <row r="30173" spans="31:31" ht="15.75" x14ac:dyDescent="0.3">
      <c r="AE30173" s="71"/>
    </row>
    <row r="30174" spans="31:31" ht="15.75" x14ac:dyDescent="0.3">
      <c r="AE30174" s="71"/>
    </row>
    <row r="30175" spans="31:31" ht="15.75" x14ac:dyDescent="0.3">
      <c r="AE30175" s="71"/>
    </row>
    <row r="30176" spans="31:31" ht="15.75" x14ac:dyDescent="0.3">
      <c r="AE30176" s="71"/>
    </row>
    <row r="30177" spans="31:31" ht="15.75" x14ac:dyDescent="0.3">
      <c r="AE30177" s="71"/>
    </row>
    <row r="30178" spans="31:31" ht="15.75" x14ac:dyDescent="0.3">
      <c r="AE30178" s="71"/>
    </row>
    <row r="30179" spans="31:31" ht="15.75" x14ac:dyDescent="0.3">
      <c r="AE30179" s="71"/>
    </row>
    <row r="30180" spans="31:31" ht="15.75" x14ac:dyDescent="0.3">
      <c r="AE30180" s="71"/>
    </row>
    <row r="30181" spans="31:31" ht="15.75" x14ac:dyDescent="0.3">
      <c r="AE30181" s="71"/>
    </row>
    <row r="30182" spans="31:31" ht="15.75" x14ac:dyDescent="0.3">
      <c r="AE30182" s="71"/>
    </row>
    <row r="30183" spans="31:31" ht="15.75" x14ac:dyDescent="0.3">
      <c r="AE30183" s="71"/>
    </row>
    <row r="30184" spans="31:31" ht="15.75" x14ac:dyDescent="0.3">
      <c r="AE30184" s="71"/>
    </row>
    <row r="30185" spans="31:31" ht="15.75" x14ac:dyDescent="0.3">
      <c r="AE30185" s="71"/>
    </row>
    <row r="30186" spans="31:31" ht="15.75" x14ac:dyDescent="0.3">
      <c r="AE30186" s="71"/>
    </row>
    <row r="30187" spans="31:31" ht="15.75" x14ac:dyDescent="0.3">
      <c r="AE30187" s="71"/>
    </row>
    <row r="30188" spans="31:31" ht="15.75" x14ac:dyDescent="0.3">
      <c r="AE30188" s="71"/>
    </row>
    <row r="30189" spans="31:31" ht="15.75" x14ac:dyDescent="0.3">
      <c r="AE30189" s="71"/>
    </row>
    <row r="30190" spans="31:31" ht="15.75" x14ac:dyDescent="0.3">
      <c r="AE30190" s="71"/>
    </row>
    <row r="30191" spans="31:31" ht="15.75" x14ac:dyDescent="0.3">
      <c r="AE30191" s="71"/>
    </row>
    <row r="30192" spans="31:31" ht="15.75" x14ac:dyDescent="0.3">
      <c r="AE30192" s="71"/>
    </row>
    <row r="30193" spans="31:31" ht="15.75" x14ac:dyDescent="0.3">
      <c r="AE30193" s="71"/>
    </row>
    <row r="30194" spans="31:31" ht="15.75" x14ac:dyDescent="0.3">
      <c r="AE30194" s="71"/>
    </row>
    <row r="30195" spans="31:31" ht="15.75" x14ac:dyDescent="0.3">
      <c r="AE30195" s="71"/>
    </row>
    <row r="30196" spans="31:31" ht="15.75" x14ac:dyDescent="0.3">
      <c r="AE30196" s="71"/>
    </row>
    <row r="30197" spans="31:31" ht="15.75" x14ac:dyDescent="0.3">
      <c r="AE30197" s="71"/>
    </row>
    <row r="30198" spans="31:31" ht="15.75" x14ac:dyDescent="0.3">
      <c r="AE30198" s="71"/>
    </row>
    <row r="30199" spans="31:31" ht="15.75" x14ac:dyDescent="0.3">
      <c r="AE30199" s="71"/>
    </row>
    <row r="30200" spans="31:31" ht="15.75" x14ac:dyDescent="0.3">
      <c r="AE30200" s="71"/>
    </row>
    <row r="30201" spans="31:31" ht="15.75" x14ac:dyDescent="0.3">
      <c r="AE30201" s="71"/>
    </row>
    <row r="30202" spans="31:31" ht="15.75" x14ac:dyDescent="0.3">
      <c r="AE30202" s="71"/>
    </row>
    <row r="30203" spans="31:31" ht="15.75" x14ac:dyDescent="0.3">
      <c r="AE30203" s="71"/>
    </row>
    <row r="30204" spans="31:31" ht="15.75" x14ac:dyDescent="0.3">
      <c r="AE30204" s="71"/>
    </row>
    <row r="30205" spans="31:31" ht="15.75" x14ac:dyDescent="0.3">
      <c r="AE30205" s="71"/>
    </row>
    <row r="30206" spans="31:31" ht="15.75" x14ac:dyDescent="0.3">
      <c r="AE30206" s="71"/>
    </row>
    <row r="30207" spans="31:31" ht="15.75" x14ac:dyDescent="0.3">
      <c r="AE30207" s="71"/>
    </row>
    <row r="30208" spans="31:31" ht="15.75" x14ac:dyDescent="0.3">
      <c r="AE30208" s="71"/>
    </row>
    <row r="30209" spans="31:31" ht="15.75" x14ac:dyDescent="0.3">
      <c r="AE30209" s="71"/>
    </row>
    <row r="30210" spans="31:31" ht="15.75" x14ac:dyDescent="0.3">
      <c r="AE30210" s="71"/>
    </row>
    <row r="30211" spans="31:31" ht="15.75" x14ac:dyDescent="0.3">
      <c r="AE30211" s="71"/>
    </row>
    <row r="30212" spans="31:31" ht="15.75" x14ac:dyDescent="0.3">
      <c r="AE30212" s="71"/>
    </row>
    <row r="30213" spans="31:31" ht="15.75" x14ac:dyDescent="0.3">
      <c r="AE30213" s="71"/>
    </row>
    <row r="30214" spans="31:31" ht="15.75" x14ac:dyDescent="0.3">
      <c r="AE30214" s="71"/>
    </row>
    <row r="30215" spans="31:31" ht="15.75" x14ac:dyDescent="0.3">
      <c r="AE30215" s="71"/>
    </row>
    <row r="30216" spans="31:31" ht="15.75" x14ac:dyDescent="0.3">
      <c r="AE30216" s="71"/>
    </row>
    <row r="30217" spans="31:31" ht="15.75" x14ac:dyDescent="0.3">
      <c r="AE30217" s="71"/>
    </row>
    <row r="30218" spans="31:31" ht="15.75" x14ac:dyDescent="0.3">
      <c r="AE30218" s="71"/>
    </row>
    <row r="30219" spans="31:31" ht="15.75" x14ac:dyDescent="0.3">
      <c r="AE30219" s="71"/>
    </row>
    <row r="30220" spans="31:31" ht="15.75" x14ac:dyDescent="0.3">
      <c r="AE30220" s="71"/>
    </row>
    <row r="30221" spans="31:31" ht="15.75" x14ac:dyDescent="0.3">
      <c r="AE30221" s="71"/>
    </row>
    <row r="30222" spans="31:31" ht="15.75" x14ac:dyDescent="0.3">
      <c r="AE30222" s="71"/>
    </row>
    <row r="30223" spans="31:31" ht="15.75" x14ac:dyDescent="0.3">
      <c r="AE30223" s="71"/>
    </row>
    <row r="30224" spans="31:31" ht="15.75" x14ac:dyDescent="0.3">
      <c r="AE30224" s="71"/>
    </row>
    <row r="30225" spans="31:31" ht="15.75" x14ac:dyDescent="0.3">
      <c r="AE30225" s="71"/>
    </row>
    <row r="30226" spans="31:31" ht="15.75" x14ac:dyDescent="0.3">
      <c r="AE30226" s="71"/>
    </row>
    <row r="30227" spans="31:31" ht="15.75" x14ac:dyDescent="0.3">
      <c r="AE30227" s="71"/>
    </row>
    <row r="30228" spans="31:31" ht="15.75" x14ac:dyDescent="0.3">
      <c r="AE30228" s="71"/>
    </row>
    <row r="30229" spans="31:31" ht="15.75" x14ac:dyDescent="0.3">
      <c r="AE30229" s="71"/>
    </row>
    <row r="30230" spans="31:31" ht="15.75" x14ac:dyDescent="0.3">
      <c r="AE30230" s="71"/>
    </row>
    <row r="30231" spans="31:31" ht="15.75" x14ac:dyDescent="0.3">
      <c r="AE30231" s="71"/>
    </row>
    <row r="30232" spans="31:31" ht="15.75" x14ac:dyDescent="0.3">
      <c r="AE30232" s="71"/>
    </row>
    <row r="30233" spans="31:31" ht="15.75" x14ac:dyDescent="0.3">
      <c r="AE30233" s="71"/>
    </row>
    <row r="30234" spans="31:31" ht="15.75" x14ac:dyDescent="0.3">
      <c r="AE30234" s="71"/>
    </row>
    <row r="30235" spans="31:31" ht="15.75" x14ac:dyDescent="0.3">
      <c r="AE30235" s="71"/>
    </row>
    <row r="30236" spans="31:31" ht="15.75" x14ac:dyDescent="0.3">
      <c r="AE30236" s="71"/>
    </row>
    <row r="30237" spans="31:31" ht="15.75" x14ac:dyDescent="0.3">
      <c r="AE30237" s="71"/>
    </row>
    <row r="30238" spans="31:31" ht="15.75" x14ac:dyDescent="0.3">
      <c r="AE30238" s="71"/>
    </row>
    <row r="30239" spans="31:31" ht="15.75" x14ac:dyDescent="0.3">
      <c r="AE30239" s="71"/>
    </row>
    <row r="30240" spans="31:31" ht="15.75" x14ac:dyDescent="0.3">
      <c r="AE30240" s="71"/>
    </row>
    <row r="30241" spans="31:31" ht="15.75" x14ac:dyDescent="0.3">
      <c r="AE30241" s="71"/>
    </row>
    <row r="30242" spans="31:31" ht="15.75" x14ac:dyDescent="0.3">
      <c r="AE30242" s="71"/>
    </row>
    <row r="30243" spans="31:31" ht="15.75" x14ac:dyDescent="0.3">
      <c r="AE30243" s="71"/>
    </row>
    <row r="30244" spans="31:31" ht="15.75" x14ac:dyDescent="0.3">
      <c r="AE30244" s="71"/>
    </row>
    <row r="30245" spans="31:31" ht="15.75" x14ac:dyDescent="0.3">
      <c r="AE30245" s="71"/>
    </row>
    <row r="30246" spans="31:31" ht="15.75" x14ac:dyDescent="0.3">
      <c r="AE30246" s="71"/>
    </row>
    <row r="30247" spans="31:31" ht="15.75" x14ac:dyDescent="0.3">
      <c r="AE30247" s="71"/>
    </row>
    <row r="30248" spans="31:31" ht="15.75" x14ac:dyDescent="0.3">
      <c r="AE30248" s="71"/>
    </row>
    <row r="30249" spans="31:31" ht="15.75" x14ac:dyDescent="0.3">
      <c r="AE30249" s="71"/>
    </row>
    <row r="30250" spans="31:31" ht="15.75" x14ac:dyDescent="0.3">
      <c r="AE30250" s="71"/>
    </row>
    <row r="30251" spans="31:31" ht="15.75" x14ac:dyDescent="0.3">
      <c r="AE30251" s="71"/>
    </row>
    <row r="30252" spans="31:31" ht="15.75" x14ac:dyDescent="0.3">
      <c r="AE30252" s="71"/>
    </row>
    <row r="30253" spans="31:31" ht="15.75" x14ac:dyDescent="0.3">
      <c r="AE30253" s="71"/>
    </row>
    <row r="30254" spans="31:31" ht="15.75" x14ac:dyDescent="0.3">
      <c r="AE30254" s="71"/>
    </row>
    <row r="30255" spans="31:31" ht="15.75" x14ac:dyDescent="0.3">
      <c r="AE30255" s="71"/>
    </row>
    <row r="30256" spans="31:31" ht="15.75" x14ac:dyDescent="0.3">
      <c r="AE30256" s="71"/>
    </row>
    <row r="30257" spans="31:31" ht="15.75" x14ac:dyDescent="0.3">
      <c r="AE30257" s="71"/>
    </row>
    <row r="30258" spans="31:31" ht="15.75" x14ac:dyDescent="0.3">
      <c r="AE30258" s="71"/>
    </row>
    <row r="30259" spans="31:31" ht="15.75" x14ac:dyDescent="0.3">
      <c r="AE30259" s="71"/>
    </row>
    <row r="30260" spans="31:31" ht="15.75" x14ac:dyDescent="0.3">
      <c r="AE30260" s="71"/>
    </row>
    <row r="30261" spans="31:31" ht="15.75" x14ac:dyDescent="0.3">
      <c r="AE30261" s="71"/>
    </row>
    <row r="30262" spans="31:31" ht="15.75" x14ac:dyDescent="0.3">
      <c r="AE30262" s="71"/>
    </row>
    <row r="30263" spans="31:31" ht="15.75" x14ac:dyDescent="0.3">
      <c r="AE30263" s="71"/>
    </row>
    <row r="30264" spans="31:31" ht="15.75" x14ac:dyDescent="0.3">
      <c r="AE30264" s="71"/>
    </row>
    <row r="30265" spans="31:31" ht="15.75" x14ac:dyDescent="0.3">
      <c r="AE30265" s="71"/>
    </row>
    <row r="30266" spans="31:31" ht="15.75" x14ac:dyDescent="0.3">
      <c r="AE30266" s="71"/>
    </row>
    <row r="30267" spans="31:31" ht="15.75" x14ac:dyDescent="0.3">
      <c r="AE30267" s="71"/>
    </row>
    <row r="30268" spans="31:31" ht="15.75" x14ac:dyDescent="0.3">
      <c r="AE30268" s="71"/>
    </row>
    <row r="30269" spans="31:31" ht="15.75" x14ac:dyDescent="0.3">
      <c r="AE30269" s="71"/>
    </row>
    <row r="30270" spans="31:31" ht="15.75" x14ac:dyDescent="0.3">
      <c r="AE30270" s="71"/>
    </row>
    <row r="30271" spans="31:31" ht="15.75" x14ac:dyDescent="0.3">
      <c r="AE30271" s="71"/>
    </row>
    <row r="30272" spans="31:31" ht="15.75" x14ac:dyDescent="0.3">
      <c r="AE30272" s="71"/>
    </row>
    <row r="30273" spans="31:31" ht="15.75" x14ac:dyDescent="0.3">
      <c r="AE30273" s="71"/>
    </row>
    <row r="30274" spans="31:31" ht="15.75" x14ac:dyDescent="0.3">
      <c r="AE30274" s="71"/>
    </row>
    <row r="30275" spans="31:31" ht="15.75" x14ac:dyDescent="0.3">
      <c r="AE30275" s="71"/>
    </row>
    <row r="30276" spans="31:31" ht="15.75" x14ac:dyDescent="0.3">
      <c r="AE30276" s="71"/>
    </row>
    <row r="30277" spans="31:31" ht="15.75" x14ac:dyDescent="0.3">
      <c r="AE30277" s="71"/>
    </row>
    <row r="30278" spans="31:31" ht="15.75" x14ac:dyDescent="0.3">
      <c r="AE30278" s="71"/>
    </row>
    <row r="30279" spans="31:31" ht="15.75" x14ac:dyDescent="0.3">
      <c r="AE30279" s="71"/>
    </row>
    <row r="30280" spans="31:31" ht="15.75" x14ac:dyDescent="0.3">
      <c r="AE30280" s="71"/>
    </row>
    <row r="30281" spans="31:31" ht="15.75" x14ac:dyDescent="0.3">
      <c r="AE30281" s="71"/>
    </row>
    <row r="30282" spans="31:31" ht="15.75" x14ac:dyDescent="0.3">
      <c r="AE30282" s="71"/>
    </row>
    <row r="30283" spans="31:31" ht="15.75" x14ac:dyDescent="0.3">
      <c r="AE30283" s="71"/>
    </row>
    <row r="30284" spans="31:31" ht="15.75" x14ac:dyDescent="0.3">
      <c r="AE30284" s="71"/>
    </row>
    <row r="30285" spans="31:31" ht="15.75" x14ac:dyDescent="0.3">
      <c r="AE30285" s="71"/>
    </row>
    <row r="30286" spans="31:31" ht="15.75" x14ac:dyDescent="0.3">
      <c r="AE30286" s="71"/>
    </row>
    <row r="30287" spans="31:31" ht="15.75" x14ac:dyDescent="0.3">
      <c r="AE30287" s="71"/>
    </row>
    <row r="30288" spans="31:31" ht="15.75" x14ac:dyDescent="0.3">
      <c r="AE30288" s="71"/>
    </row>
    <row r="30289" spans="31:31" ht="15.75" x14ac:dyDescent="0.3">
      <c r="AE30289" s="71"/>
    </row>
    <row r="30290" spans="31:31" ht="15.75" x14ac:dyDescent="0.3">
      <c r="AE30290" s="71"/>
    </row>
    <row r="30291" spans="31:31" ht="15.75" x14ac:dyDescent="0.3">
      <c r="AE30291" s="71"/>
    </row>
    <row r="30292" spans="31:31" ht="15.75" x14ac:dyDescent="0.3">
      <c r="AE30292" s="71"/>
    </row>
    <row r="30293" spans="31:31" ht="15.75" x14ac:dyDescent="0.3">
      <c r="AE30293" s="71"/>
    </row>
    <row r="30294" spans="31:31" ht="15.75" x14ac:dyDescent="0.3">
      <c r="AE30294" s="71"/>
    </row>
    <row r="30295" spans="31:31" ht="15.75" x14ac:dyDescent="0.3">
      <c r="AE30295" s="71"/>
    </row>
    <row r="30296" spans="31:31" ht="15.75" x14ac:dyDescent="0.3">
      <c r="AE30296" s="71"/>
    </row>
    <row r="30297" spans="31:31" ht="15.75" x14ac:dyDescent="0.3">
      <c r="AE30297" s="71"/>
    </row>
    <row r="30298" spans="31:31" ht="15.75" x14ac:dyDescent="0.3">
      <c r="AE30298" s="71"/>
    </row>
    <row r="30299" spans="31:31" ht="15.75" x14ac:dyDescent="0.3">
      <c r="AE30299" s="71"/>
    </row>
    <row r="30300" spans="31:31" ht="15.75" x14ac:dyDescent="0.3">
      <c r="AE30300" s="71"/>
    </row>
    <row r="30301" spans="31:31" ht="15.75" x14ac:dyDescent="0.3">
      <c r="AE30301" s="71"/>
    </row>
    <row r="30302" spans="31:31" ht="15.75" x14ac:dyDescent="0.3">
      <c r="AE30302" s="71"/>
    </row>
    <row r="30303" spans="31:31" ht="15.75" x14ac:dyDescent="0.3">
      <c r="AE30303" s="71"/>
    </row>
    <row r="30304" spans="31:31" ht="15.75" x14ac:dyDescent="0.3">
      <c r="AE30304" s="71"/>
    </row>
    <row r="30305" spans="31:31" ht="15.75" x14ac:dyDescent="0.3">
      <c r="AE30305" s="71"/>
    </row>
    <row r="30306" spans="31:31" ht="15.75" x14ac:dyDescent="0.3">
      <c r="AE30306" s="71"/>
    </row>
    <row r="30307" spans="31:31" ht="15.75" x14ac:dyDescent="0.3">
      <c r="AE30307" s="71"/>
    </row>
    <row r="30308" spans="31:31" ht="15.75" x14ac:dyDescent="0.3">
      <c r="AE30308" s="71"/>
    </row>
    <row r="30309" spans="31:31" ht="15.75" x14ac:dyDescent="0.3">
      <c r="AE30309" s="71"/>
    </row>
    <row r="30310" spans="31:31" ht="15.75" x14ac:dyDescent="0.3">
      <c r="AE30310" s="71"/>
    </row>
    <row r="30311" spans="31:31" ht="15.75" x14ac:dyDescent="0.3">
      <c r="AE30311" s="71"/>
    </row>
    <row r="30312" spans="31:31" ht="15.75" x14ac:dyDescent="0.3">
      <c r="AE30312" s="71"/>
    </row>
    <row r="30313" spans="31:31" ht="15.75" x14ac:dyDescent="0.3">
      <c r="AE30313" s="71"/>
    </row>
    <row r="30314" spans="31:31" ht="15.75" x14ac:dyDescent="0.3">
      <c r="AE30314" s="71"/>
    </row>
    <row r="30315" spans="31:31" ht="15.75" x14ac:dyDescent="0.3">
      <c r="AE30315" s="71"/>
    </row>
    <row r="30316" spans="31:31" ht="15.75" x14ac:dyDescent="0.3">
      <c r="AE30316" s="71"/>
    </row>
    <row r="30317" spans="31:31" ht="15.75" x14ac:dyDescent="0.3">
      <c r="AE30317" s="71"/>
    </row>
    <row r="30318" spans="31:31" ht="15.75" x14ac:dyDescent="0.3">
      <c r="AE30318" s="71"/>
    </row>
    <row r="30319" spans="31:31" ht="15.75" x14ac:dyDescent="0.3">
      <c r="AE30319" s="71"/>
    </row>
    <row r="30320" spans="31:31" ht="15.75" x14ac:dyDescent="0.3">
      <c r="AE30320" s="71"/>
    </row>
    <row r="30321" spans="31:31" ht="15.75" x14ac:dyDescent="0.3">
      <c r="AE30321" s="71"/>
    </row>
    <row r="30322" spans="31:31" ht="15.75" x14ac:dyDescent="0.3">
      <c r="AE30322" s="71"/>
    </row>
    <row r="30323" spans="31:31" ht="15.75" x14ac:dyDescent="0.3">
      <c r="AE30323" s="71"/>
    </row>
    <row r="30324" spans="31:31" ht="15.75" x14ac:dyDescent="0.3">
      <c r="AE30324" s="71"/>
    </row>
    <row r="30325" spans="31:31" ht="15.75" x14ac:dyDescent="0.3">
      <c r="AE30325" s="71"/>
    </row>
    <row r="30326" spans="31:31" ht="15.75" x14ac:dyDescent="0.3">
      <c r="AE30326" s="71"/>
    </row>
    <row r="30327" spans="31:31" ht="15.75" x14ac:dyDescent="0.3">
      <c r="AE30327" s="71"/>
    </row>
    <row r="30328" spans="31:31" ht="15.75" x14ac:dyDescent="0.3">
      <c r="AE30328" s="71"/>
    </row>
    <row r="30329" spans="31:31" ht="15.75" x14ac:dyDescent="0.3">
      <c r="AE30329" s="71"/>
    </row>
    <row r="30330" spans="31:31" ht="15.75" x14ac:dyDescent="0.3">
      <c r="AE30330" s="71"/>
    </row>
    <row r="30331" spans="31:31" ht="15.75" x14ac:dyDescent="0.3">
      <c r="AE30331" s="71"/>
    </row>
    <row r="30332" spans="31:31" ht="15.75" x14ac:dyDescent="0.3">
      <c r="AE30332" s="71"/>
    </row>
    <row r="30333" spans="31:31" ht="15.75" x14ac:dyDescent="0.3">
      <c r="AE30333" s="71"/>
    </row>
    <row r="30334" spans="31:31" ht="15.75" x14ac:dyDescent="0.3">
      <c r="AE30334" s="71"/>
    </row>
    <row r="30335" spans="31:31" ht="15.75" x14ac:dyDescent="0.3">
      <c r="AE30335" s="71"/>
    </row>
    <row r="30336" spans="31:31" ht="15.75" x14ac:dyDescent="0.3">
      <c r="AE30336" s="71"/>
    </row>
    <row r="30337" spans="31:31" ht="15.75" x14ac:dyDescent="0.3">
      <c r="AE30337" s="71"/>
    </row>
    <row r="30338" spans="31:31" ht="15.75" x14ac:dyDescent="0.3">
      <c r="AE30338" s="71"/>
    </row>
    <row r="30339" spans="31:31" ht="15.75" x14ac:dyDescent="0.3">
      <c r="AE30339" s="71"/>
    </row>
    <row r="30340" spans="31:31" ht="15.75" x14ac:dyDescent="0.3">
      <c r="AE30340" s="71"/>
    </row>
    <row r="30341" spans="31:31" ht="15.75" x14ac:dyDescent="0.3">
      <c r="AE30341" s="71"/>
    </row>
    <row r="30342" spans="31:31" ht="15.75" x14ac:dyDescent="0.3">
      <c r="AE30342" s="71"/>
    </row>
    <row r="30343" spans="31:31" ht="15.75" x14ac:dyDescent="0.3">
      <c r="AE30343" s="71"/>
    </row>
    <row r="30344" spans="31:31" ht="15.75" x14ac:dyDescent="0.3">
      <c r="AE30344" s="71"/>
    </row>
    <row r="30345" spans="31:31" ht="15.75" x14ac:dyDescent="0.3">
      <c r="AE30345" s="71"/>
    </row>
    <row r="30346" spans="31:31" ht="15.75" x14ac:dyDescent="0.3">
      <c r="AE30346" s="71"/>
    </row>
    <row r="30347" spans="31:31" ht="15.75" x14ac:dyDescent="0.3">
      <c r="AE30347" s="71"/>
    </row>
    <row r="30348" spans="31:31" ht="15.75" x14ac:dyDescent="0.3">
      <c r="AE30348" s="71"/>
    </row>
    <row r="30349" spans="31:31" ht="15.75" x14ac:dyDescent="0.3">
      <c r="AE30349" s="71"/>
    </row>
    <row r="30350" spans="31:31" ht="15.75" x14ac:dyDescent="0.3">
      <c r="AE30350" s="71"/>
    </row>
    <row r="30351" spans="31:31" ht="15.75" x14ac:dyDescent="0.3">
      <c r="AE30351" s="71"/>
    </row>
    <row r="30352" spans="31:31" ht="15.75" x14ac:dyDescent="0.3">
      <c r="AE30352" s="71"/>
    </row>
    <row r="30353" spans="31:31" ht="15.75" x14ac:dyDescent="0.3">
      <c r="AE30353" s="71"/>
    </row>
    <row r="30354" spans="31:31" ht="15.75" x14ac:dyDescent="0.3">
      <c r="AE30354" s="71"/>
    </row>
    <row r="30355" spans="31:31" ht="15.75" x14ac:dyDescent="0.3">
      <c r="AE30355" s="71"/>
    </row>
    <row r="30356" spans="31:31" ht="15.75" x14ac:dyDescent="0.3">
      <c r="AE30356" s="71"/>
    </row>
    <row r="30357" spans="31:31" ht="15.75" x14ac:dyDescent="0.3">
      <c r="AE30357" s="71"/>
    </row>
    <row r="30358" spans="31:31" ht="15.75" x14ac:dyDescent="0.3">
      <c r="AE30358" s="71"/>
    </row>
    <row r="30359" spans="31:31" ht="15.75" x14ac:dyDescent="0.3">
      <c r="AE30359" s="71"/>
    </row>
    <row r="30360" spans="31:31" ht="15.75" x14ac:dyDescent="0.3">
      <c r="AE30360" s="71"/>
    </row>
    <row r="30361" spans="31:31" ht="15.75" x14ac:dyDescent="0.3">
      <c r="AE30361" s="71"/>
    </row>
    <row r="30362" spans="31:31" ht="15.75" x14ac:dyDescent="0.3">
      <c r="AE30362" s="71"/>
    </row>
    <row r="30363" spans="31:31" ht="15.75" x14ac:dyDescent="0.3">
      <c r="AE30363" s="71"/>
    </row>
    <row r="30364" spans="31:31" ht="15.75" x14ac:dyDescent="0.3">
      <c r="AE30364" s="71"/>
    </row>
    <row r="30365" spans="31:31" ht="15.75" x14ac:dyDescent="0.3">
      <c r="AE30365" s="71"/>
    </row>
    <row r="30366" spans="31:31" ht="15.75" x14ac:dyDescent="0.3">
      <c r="AE30366" s="71"/>
    </row>
    <row r="30367" spans="31:31" ht="15.75" x14ac:dyDescent="0.3">
      <c r="AE30367" s="71"/>
    </row>
    <row r="30368" spans="31:31" ht="15.75" x14ac:dyDescent="0.3">
      <c r="AE30368" s="71"/>
    </row>
    <row r="30369" spans="31:31" ht="15.75" x14ac:dyDescent="0.3">
      <c r="AE30369" s="71"/>
    </row>
    <row r="30370" spans="31:31" ht="15.75" x14ac:dyDescent="0.3">
      <c r="AE30370" s="71"/>
    </row>
    <row r="30371" spans="31:31" ht="15.75" x14ac:dyDescent="0.3">
      <c r="AE30371" s="71"/>
    </row>
    <row r="30372" spans="31:31" ht="15.75" x14ac:dyDescent="0.3">
      <c r="AE30372" s="71"/>
    </row>
    <row r="30373" spans="31:31" ht="15.75" x14ac:dyDescent="0.3">
      <c r="AE30373" s="71"/>
    </row>
    <row r="30374" spans="31:31" ht="15.75" x14ac:dyDescent="0.3">
      <c r="AE30374" s="71"/>
    </row>
    <row r="30375" spans="31:31" ht="15.75" x14ac:dyDescent="0.3">
      <c r="AE30375" s="71"/>
    </row>
    <row r="30376" spans="31:31" ht="15.75" x14ac:dyDescent="0.3">
      <c r="AE30376" s="71"/>
    </row>
    <row r="30377" spans="31:31" ht="15.75" x14ac:dyDescent="0.3">
      <c r="AE30377" s="71"/>
    </row>
    <row r="30378" spans="31:31" ht="15.75" x14ac:dyDescent="0.3">
      <c r="AE30378" s="71"/>
    </row>
    <row r="30379" spans="31:31" ht="15.75" x14ac:dyDescent="0.3">
      <c r="AE30379" s="71"/>
    </row>
    <row r="30380" spans="31:31" ht="15.75" x14ac:dyDescent="0.3">
      <c r="AE30380" s="71"/>
    </row>
    <row r="30381" spans="31:31" ht="15.75" x14ac:dyDescent="0.3">
      <c r="AE30381" s="71"/>
    </row>
    <row r="30382" spans="31:31" ht="15.75" x14ac:dyDescent="0.3">
      <c r="AE30382" s="71"/>
    </row>
    <row r="30383" spans="31:31" ht="15.75" x14ac:dyDescent="0.3">
      <c r="AE30383" s="71"/>
    </row>
    <row r="30384" spans="31:31" ht="15.75" x14ac:dyDescent="0.3">
      <c r="AE30384" s="71"/>
    </row>
    <row r="30385" spans="31:31" ht="15.75" x14ac:dyDescent="0.3">
      <c r="AE30385" s="71"/>
    </row>
    <row r="30386" spans="31:31" ht="15.75" x14ac:dyDescent="0.3">
      <c r="AE30386" s="71"/>
    </row>
    <row r="30387" spans="31:31" ht="15.75" x14ac:dyDescent="0.3">
      <c r="AE30387" s="71"/>
    </row>
    <row r="30388" spans="31:31" ht="15.75" x14ac:dyDescent="0.3">
      <c r="AE30388" s="71"/>
    </row>
    <row r="30389" spans="31:31" ht="15.75" x14ac:dyDescent="0.3">
      <c r="AE30389" s="71"/>
    </row>
    <row r="30390" spans="31:31" ht="15.75" x14ac:dyDescent="0.3">
      <c r="AE30390" s="71"/>
    </row>
    <row r="30391" spans="31:31" ht="15.75" x14ac:dyDescent="0.3">
      <c r="AE30391" s="71"/>
    </row>
    <row r="30392" spans="31:31" ht="15.75" x14ac:dyDescent="0.3">
      <c r="AE30392" s="71"/>
    </row>
    <row r="30393" spans="31:31" ht="15.75" x14ac:dyDescent="0.3">
      <c r="AE30393" s="71"/>
    </row>
    <row r="30394" spans="31:31" ht="15.75" x14ac:dyDescent="0.3">
      <c r="AE30394" s="71"/>
    </row>
    <row r="30395" spans="31:31" ht="15.75" x14ac:dyDescent="0.3">
      <c r="AE30395" s="71"/>
    </row>
    <row r="30396" spans="31:31" ht="15.75" x14ac:dyDescent="0.3">
      <c r="AE30396" s="71"/>
    </row>
    <row r="30397" spans="31:31" ht="15.75" x14ac:dyDescent="0.3">
      <c r="AE30397" s="71"/>
    </row>
    <row r="30398" spans="31:31" ht="15.75" x14ac:dyDescent="0.3">
      <c r="AE30398" s="71"/>
    </row>
    <row r="30399" spans="31:31" ht="15.75" x14ac:dyDescent="0.3">
      <c r="AE30399" s="71"/>
    </row>
    <row r="30400" spans="31:31" ht="15.75" x14ac:dyDescent="0.3">
      <c r="AE30400" s="71"/>
    </row>
    <row r="30401" spans="31:31" ht="15.75" x14ac:dyDescent="0.3">
      <c r="AE30401" s="71"/>
    </row>
    <row r="30402" spans="31:31" ht="15.75" x14ac:dyDescent="0.3">
      <c r="AE30402" s="71"/>
    </row>
    <row r="30403" spans="31:31" ht="15.75" x14ac:dyDescent="0.3">
      <c r="AE30403" s="71"/>
    </row>
    <row r="30404" spans="31:31" ht="15.75" x14ac:dyDescent="0.3">
      <c r="AE30404" s="71"/>
    </row>
    <row r="30405" spans="31:31" ht="15.75" x14ac:dyDescent="0.3">
      <c r="AE30405" s="71"/>
    </row>
    <row r="30406" spans="31:31" ht="15.75" x14ac:dyDescent="0.3">
      <c r="AE30406" s="71"/>
    </row>
    <row r="30407" spans="31:31" ht="15.75" x14ac:dyDescent="0.3">
      <c r="AE30407" s="71"/>
    </row>
    <row r="30408" spans="31:31" ht="15.75" x14ac:dyDescent="0.3">
      <c r="AE30408" s="71"/>
    </row>
    <row r="30409" spans="31:31" ht="15.75" x14ac:dyDescent="0.3">
      <c r="AE30409" s="71"/>
    </row>
    <row r="30410" spans="31:31" ht="15.75" x14ac:dyDescent="0.3">
      <c r="AE30410" s="71"/>
    </row>
    <row r="30411" spans="31:31" ht="15.75" x14ac:dyDescent="0.3">
      <c r="AE30411" s="71"/>
    </row>
    <row r="30412" spans="31:31" ht="15.75" x14ac:dyDescent="0.3">
      <c r="AE30412" s="71"/>
    </row>
    <row r="30413" spans="31:31" ht="15.75" x14ac:dyDescent="0.3">
      <c r="AE30413" s="71"/>
    </row>
    <row r="30414" spans="31:31" ht="15.75" x14ac:dyDescent="0.3">
      <c r="AE30414" s="71"/>
    </row>
    <row r="30415" spans="31:31" ht="15.75" x14ac:dyDescent="0.3">
      <c r="AE30415" s="71"/>
    </row>
    <row r="30416" spans="31:31" ht="15.75" x14ac:dyDescent="0.3">
      <c r="AE30416" s="71"/>
    </row>
    <row r="30417" spans="31:31" ht="15.75" x14ac:dyDescent="0.3">
      <c r="AE30417" s="71"/>
    </row>
    <row r="30418" spans="31:31" ht="15.75" x14ac:dyDescent="0.3">
      <c r="AE30418" s="71"/>
    </row>
    <row r="30419" spans="31:31" ht="15.75" x14ac:dyDescent="0.3">
      <c r="AE30419" s="71"/>
    </row>
    <row r="30420" spans="31:31" ht="15.75" x14ac:dyDescent="0.3">
      <c r="AE30420" s="71"/>
    </row>
    <row r="30421" spans="31:31" ht="15.75" x14ac:dyDescent="0.3">
      <c r="AE30421" s="71"/>
    </row>
    <row r="30422" spans="31:31" ht="15.75" x14ac:dyDescent="0.3">
      <c r="AE30422" s="71"/>
    </row>
    <row r="30423" spans="31:31" ht="15.75" x14ac:dyDescent="0.3">
      <c r="AE30423" s="71"/>
    </row>
    <row r="30424" spans="31:31" ht="15.75" x14ac:dyDescent="0.3">
      <c r="AE30424" s="71"/>
    </row>
    <row r="30425" spans="31:31" ht="15.75" x14ac:dyDescent="0.3">
      <c r="AE30425" s="71"/>
    </row>
    <row r="30426" spans="31:31" ht="15.75" x14ac:dyDescent="0.3">
      <c r="AE30426" s="71"/>
    </row>
    <row r="30427" spans="31:31" ht="15.75" x14ac:dyDescent="0.3">
      <c r="AE30427" s="71"/>
    </row>
    <row r="30428" spans="31:31" ht="15.75" x14ac:dyDescent="0.3">
      <c r="AE30428" s="71"/>
    </row>
    <row r="30429" spans="31:31" ht="15.75" x14ac:dyDescent="0.3">
      <c r="AE30429" s="71"/>
    </row>
    <row r="30430" spans="31:31" ht="15.75" x14ac:dyDescent="0.3">
      <c r="AE30430" s="71"/>
    </row>
    <row r="30431" spans="31:31" ht="15.75" x14ac:dyDescent="0.3">
      <c r="AE30431" s="71"/>
    </row>
    <row r="30432" spans="31:31" ht="15.75" x14ac:dyDescent="0.3">
      <c r="AE30432" s="71"/>
    </row>
    <row r="30433" spans="31:31" ht="15.75" x14ac:dyDescent="0.3">
      <c r="AE30433" s="71"/>
    </row>
    <row r="30434" spans="31:31" ht="15.75" x14ac:dyDescent="0.3">
      <c r="AE30434" s="71"/>
    </row>
    <row r="30435" spans="31:31" ht="15.75" x14ac:dyDescent="0.3">
      <c r="AE30435" s="71"/>
    </row>
    <row r="30436" spans="31:31" ht="15.75" x14ac:dyDescent="0.3">
      <c r="AE30436" s="71"/>
    </row>
    <row r="30437" spans="31:31" ht="15.75" x14ac:dyDescent="0.3">
      <c r="AE30437" s="71"/>
    </row>
    <row r="30438" spans="31:31" ht="15.75" x14ac:dyDescent="0.3">
      <c r="AE30438" s="71"/>
    </row>
    <row r="30439" spans="31:31" ht="15.75" x14ac:dyDescent="0.3">
      <c r="AE30439" s="71"/>
    </row>
    <row r="30440" spans="31:31" ht="15.75" x14ac:dyDescent="0.3">
      <c r="AE30440" s="71"/>
    </row>
    <row r="30441" spans="31:31" ht="15.75" x14ac:dyDescent="0.3">
      <c r="AE30441" s="71"/>
    </row>
    <row r="30442" spans="31:31" ht="15.75" x14ac:dyDescent="0.3">
      <c r="AE30442" s="71"/>
    </row>
    <row r="30443" spans="31:31" ht="15.75" x14ac:dyDescent="0.3">
      <c r="AE30443" s="71"/>
    </row>
    <row r="30444" spans="31:31" ht="15.75" x14ac:dyDescent="0.3">
      <c r="AE30444" s="71"/>
    </row>
    <row r="30445" spans="31:31" ht="15.75" x14ac:dyDescent="0.3">
      <c r="AE30445" s="71"/>
    </row>
    <row r="30446" spans="31:31" ht="15.75" x14ac:dyDescent="0.3">
      <c r="AE30446" s="71"/>
    </row>
    <row r="30447" spans="31:31" ht="15.75" x14ac:dyDescent="0.3">
      <c r="AE30447" s="71"/>
    </row>
    <row r="30448" spans="31:31" ht="15.75" x14ac:dyDescent="0.3">
      <c r="AE30448" s="71"/>
    </row>
    <row r="30449" spans="31:31" ht="15.75" x14ac:dyDescent="0.3">
      <c r="AE30449" s="71"/>
    </row>
    <row r="30450" spans="31:31" ht="15.75" x14ac:dyDescent="0.3">
      <c r="AE30450" s="71"/>
    </row>
    <row r="30451" spans="31:31" ht="15.75" x14ac:dyDescent="0.3">
      <c r="AE30451" s="71"/>
    </row>
    <row r="30452" spans="31:31" ht="15.75" x14ac:dyDescent="0.3">
      <c r="AE30452" s="71"/>
    </row>
    <row r="30453" spans="31:31" ht="15.75" x14ac:dyDescent="0.3">
      <c r="AE30453" s="71"/>
    </row>
    <row r="30454" spans="31:31" ht="15.75" x14ac:dyDescent="0.3">
      <c r="AE30454" s="71"/>
    </row>
    <row r="30455" spans="31:31" ht="15.75" x14ac:dyDescent="0.3">
      <c r="AE30455" s="71"/>
    </row>
    <row r="30456" spans="31:31" ht="15.75" x14ac:dyDescent="0.3">
      <c r="AE30456" s="71"/>
    </row>
    <row r="30457" spans="31:31" ht="15.75" x14ac:dyDescent="0.3">
      <c r="AE30457" s="71"/>
    </row>
    <row r="30458" spans="31:31" ht="15.75" x14ac:dyDescent="0.3">
      <c r="AE30458" s="71"/>
    </row>
    <row r="30459" spans="31:31" ht="15.75" x14ac:dyDescent="0.3">
      <c r="AE30459" s="71"/>
    </row>
    <row r="30460" spans="31:31" ht="15.75" x14ac:dyDescent="0.3">
      <c r="AE30460" s="71"/>
    </row>
    <row r="30461" spans="31:31" ht="15.75" x14ac:dyDescent="0.3">
      <c r="AE30461" s="71"/>
    </row>
    <row r="30462" spans="31:31" ht="15.75" x14ac:dyDescent="0.3">
      <c r="AE30462" s="71"/>
    </row>
    <row r="30463" spans="31:31" ht="15.75" x14ac:dyDescent="0.3">
      <c r="AE30463" s="71"/>
    </row>
    <row r="30464" spans="31:31" ht="15.75" x14ac:dyDescent="0.3">
      <c r="AE30464" s="71"/>
    </row>
    <row r="30465" spans="31:31" ht="15.75" x14ac:dyDescent="0.3">
      <c r="AE30465" s="71"/>
    </row>
    <row r="30466" spans="31:31" ht="15.75" x14ac:dyDescent="0.3">
      <c r="AE30466" s="71"/>
    </row>
    <row r="30467" spans="31:31" ht="15.75" x14ac:dyDescent="0.3">
      <c r="AE30467" s="71"/>
    </row>
    <row r="30468" spans="31:31" ht="15.75" x14ac:dyDescent="0.3">
      <c r="AE30468" s="71"/>
    </row>
    <row r="30469" spans="31:31" ht="15.75" x14ac:dyDescent="0.3">
      <c r="AE30469" s="71"/>
    </row>
    <row r="30470" spans="31:31" ht="15.75" x14ac:dyDescent="0.3">
      <c r="AE30470" s="71"/>
    </row>
    <row r="30471" spans="31:31" ht="15.75" x14ac:dyDescent="0.3">
      <c r="AE30471" s="71"/>
    </row>
    <row r="30472" spans="31:31" ht="15.75" x14ac:dyDescent="0.3">
      <c r="AE30472" s="71"/>
    </row>
    <row r="30473" spans="31:31" ht="15.75" x14ac:dyDescent="0.3">
      <c r="AE30473" s="71"/>
    </row>
    <row r="30474" spans="31:31" ht="15.75" x14ac:dyDescent="0.3">
      <c r="AE30474" s="71"/>
    </row>
    <row r="30475" spans="31:31" ht="15.75" x14ac:dyDescent="0.3">
      <c r="AE30475" s="71"/>
    </row>
    <row r="30476" spans="31:31" ht="15.75" x14ac:dyDescent="0.3">
      <c r="AE30476" s="71"/>
    </row>
    <row r="30477" spans="31:31" ht="15.75" x14ac:dyDescent="0.3">
      <c r="AE30477" s="71"/>
    </row>
    <row r="30478" spans="31:31" ht="15.75" x14ac:dyDescent="0.3">
      <c r="AE30478" s="71"/>
    </row>
    <row r="30479" spans="31:31" ht="15.75" x14ac:dyDescent="0.3">
      <c r="AE30479" s="71"/>
    </row>
    <row r="30480" spans="31:31" ht="15.75" x14ac:dyDescent="0.3">
      <c r="AE30480" s="71"/>
    </row>
    <row r="30481" spans="31:31" ht="15.75" x14ac:dyDescent="0.3">
      <c r="AE30481" s="71"/>
    </row>
    <row r="30482" spans="31:31" ht="15.75" x14ac:dyDescent="0.3">
      <c r="AE30482" s="71"/>
    </row>
    <row r="30483" spans="31:31" ht="15.75" x14ac:dyDescent="0.3">
      <c r="AE30483" s="71"/>
    </row>
    <row r="30484" spans="31:31" ht="15.75" x14ac:dyDescent="0.3">
      <c r="AE30484" s="71"/>
    </row>
    <row r="30485" spans="31:31" ht="15.75" x14ac:dyDescent="0.3">
      <c r="AE30485" s="71"/>
    </row>
    <row r="30486" spans="31:31" ht="15.75" x14ac:dyDescent="0.3">
      <c r="AE30486" s="71"/>
    </row>
    <row r="30487" spans="31:31" ht="15.75" x14ac:dyDescent="0.3">
      <c r="AE30487" s="71"/>
    </row>
    <row r="30488" spans="31:31" ht="15.75" x14ac:dyDescent="0.3">
      <c r="AE30488" s="71"/>
    </row>
    <row r="30489" spans="31:31" ht="15.75" x14ac:dyDescent="0.3">
      <c r="AE30489" s="71"/>
    </row>
    <row r="30490" spans="31:31" ht="15.75" x14ac:dyDescent="0.3">
      <c r="AE30490" s="71"/>
    </row>
    <row r="30491" spans="31:31" ht="15.75" x14ac:dyDescent="0.3">
      <c r="AE30491" s="71"/>
    </row>
    <row r="30492" spans="31:31" ht="15.75" x14ac:dyDescent="0.3">
      <c r="AE30492" s="71"/>
    </row>
    <row r="30493" spans="31:31" ht="15.75" x14ac:dyDescent="0.3">
      <c r="AE30493" s="71"/>
    </row>
    <row r="30494" spans="31:31" ht="15.75" x14ac:dyDescent="0.3">
      <c r="AE30494" s="71"/>
    </row>
    <row r="30495" spans="31:31" ht="15.75" x14ac:dyDescent="0.3">
      <c r="AE30495" s="71"/>
    </row>
    <row r="30496" spans="31:31" ht="15.75" x14ac:dyDescent="0.3">
      <c r="AE30496" s="71"/>
    </row>
    <row r="30497" spans="31:31" ht="15.75" x14ac:dyDescent="0.3">
      <c r="AE30497" s="71"/>
    </row>
    <row r="30498" spans="31:31" ht="15.75" x14ac:dyDescent="0.3">
      <c r="AE30498" s="71"/>
    </row>
    <row r="30499" spans="31:31" ht="15.75" x14ac:dyDescent="0.3">
      <c r="AE30499" s="71"/>
    </row>
    <row r="30500" spans="31:31" ht="15.75" x14ac:dyDescent="0.3">
      <c r="AE30500" s="71"/>
    </row>
    <row r="30501" spans="31:31" ht="15.75" x14ac:dyDescent="0.3">
      <c r="AE30501" s="71"/>
    </row>
    <row r="30502" spans="31:31" ht="15.75" x14ac:dyDescent="0.3">
      <c r="AE30502" s="71"/>
    </row>
    <row r="30503" spans="31:31" ht="15.75" x14ac:dyDescent="0.3">
      <c r="AE30503" s="71"/>
    </row>
    <row r="30504" spans="31:31" ht="15.75" x14ac:dyDescent="0.3">
      <c r="AE30504" s="71"/>
    </row>
    <row r="30505" spans="31:31" ht="15.75" x14ac:dyDescent="0.3">
      <c r="AE30505" s="71"/>
    </row>
    <row r="30506" spans="31:31" ht="15.75" x14ac:dyDescent="0.3">
      <c r="AE30506" s="71"/>
    </row>
    <row r="30507" spans="31:31" ht="15.75" x14ac:dyDescent="0.3">
      <c r="AE30507" s="71"/>
    </row>
    <row r="30508" spans="31:31" ht="15.75" x14ac:dyDescent="0.3">
      <c r="AE30508" s="71"/>
    </row>
    <row r="30509" spans="31:31" ht="15.75" x14ac:dyDescent="0.3">
      <c r="AE30509" s="71"/>
    </row>
    <row r="30510" spans="31:31" ht="15.75" x14ac:dyDescent="0.3">
      <c r="AE30510" s="71"/>
    </row>
    <row r="30511" spans="31:31" ht="15.75" x14ac:dyDescent="0.3">
      <c r="AE30511" s="71"/>
    </row>
    <row r="30512" spans="31:31" ht="15.75" x14ac:dyDescent="0.3">
      <c r="AE30512" s="71"/>
    </row>
    <row r="30513" spans="31:31" ht="15.75" x14ac:dyDescent="0.3">
      <c r="AE30513" s="71"/>
    </row>
    <row r="30514" spans="31:31" ht="15.75" x14ac:dyDescent="0.3">
      <c r="AE30514" s="71"/>
    </row>
    <row r="30515" spans="31:31" ht="15.75" x14ac:dyDescent="0.3">
      <c r="AE30515" s="71"/>
    </row>
    <row r="30516" spans="31:31" ht="15.75" x14ac:dyDescent="0.3">
      <c r="AE30516" s="71"/>
    </row>
    <row r="30517" spans="31:31" ht="15.75" x14ac:dyDescent="0.3">
      <c r="AE30517" s="71"/>
    </row>
    <row r="30518" spans="31:31" ht="15.75" x14ac:dyDescent="0.3">
      <c r="AE30518" s="71"/>
    </row>
    <row r="30519" spans="31:31" ht="15.75" x14ac:dyDescent="0.3">
      <c r="AE30519" s="71"/>
    </row>
    <row r="30520" spans="31:31" ht="15.75" x14ac:dyDescent="0.3">
      <c r="AE30520" s="71"/>
    </row>
    <row r="30521" spans="31:31" ht="15.75" x14ac:dyDescent="0.3">
      <c r="AE30521" s="71"/>
    </row>
    <row r="30522" spans="31:31" ht="15.75" x14ac:dyDescent="0.3">
      <c r="AE30522" s="71"/>
    </row>
    <row r="30523" spans="31:31" ht="15.75" x14ac:dyDescent="0.3">
      <c r="AE30523" s="71"/>
    </row>
    <row r="30524" spans="31:31" ht="15.75" x14ac:dyDescent="0.3">
      <c r="AE30524" s="71"/>
    </row>
    <row r="30525" spans="31:31" ht="15.75" x14ac:dyDescent="0.3">
      <c r="AE30525" s="71"/>
    </row>
    <row r="30526" spans="31:31" ht="15.75" x14ac:dyDescent="0.3">
      <c r="AE30526" s="71"/>
    </row>
    <row r="30527" spans="31:31" ht="15.75" x14ac:dyDescent="0.3">
      <c r="AE30527" s="71"/>
    </row>
    <row r="30528" spans="31:31" ht="15.75" x14ac:dyDescent="0.3">
      <c r="AE30528" s="71"/>
    </row>
    <row r="30529" spans="31:31" ht="15.75" x14ac:dyDescent="0.3">
      <c r="AE30529" s="71"/>
    </row>
    <row r="30530" spans="31:31" ht="15.75" x14ac:dyDescent="0.3">
      <c r="AE30530" s="71"/>
    </row>
    <row r="30531" spans="31:31" ht="15.75" x14ac:dyDescent="0.3">
      <c r="AE30531" s="71"/>
    </row>
    <row r="30532" spans="31:31" ht="15.75" x14ac:dyDescent="0.3">
      <c r="AE30532" s="71"/>
    </row>
    <row r="30533" spans="31:31" ht="15.75" x14ac:dyDescent="0.3">
      <c r="AE30533" s="71"/>
    </row>
    <row r="30534" spans="31:31" ht="15.75" x14ac:dyDescent="0.3">
      <c r="AE30534" s="71"/>
    </row>
    <row r="30535" spans="31:31" ht="15.75" x14ac:dyDescent="0.3">
      <c r="AE30535" s="71"/>
    </row>
    <row r="30536" spans="31:31" ht="15.75" x14ac:dyDescent="0.3">
      <c r="AE30536" s="71"/>
    </row>
    <row r="30537" spans="31:31" ht="15.75" x14ac:dyDescent="0.3">
      <c r="AE30537" s="71"/>
    </row>
    <row r="30538" spans="31:31" ht="15.75" x14ac:dyDescent="0.3">
      <c r="AE30538" s="71"/>
    </row>
    <row r="30539" spans="31:31" ht="15.75" x14ac:dyDescent="0.3">
      <c r="AE30539" s="71"/>
    </row>
    <row r="30540" spans="31:31" ht="15.75" x14ac:dyDescent="0.3">
      <c r="AE30540" s="71"/>
    </row>
    <row r="30541" spans="31:31" ht="15.75" x14ac:dyDescent="0.3">
      <c r="AE30541" s="71"/>
    </row>
    <row r="30542" spans="31:31" ht="15.75" x14ac:dyDescent="0.3">
      <c r="AE30542" s="71"/>
    </row>
    <row r="30543" spans="31:31" ht="15.75" x14ac:dyDescent="0.3">
      <c r="AE30543" s="71"/>
    </row>
    <row r="30544" spans="31:31" ht="15.75" x14ac:dyDescent="0.3">
      <c r="AE30544" s="71"/>
    </row>
    <row r="30545" spans="31:31" ht="15.75" x14ac:dyDescent="0.3">
      <c r="AE30545" s="71"/>
    </row>
    <row r="30546" spans="31:31" ht="15.75" x14ac:dyDescent="0.3">
      <c r="AE30546" s="71"/>
    </row>
    <row r="30547" spans="31:31" ht="15.75" x14ac:dyDescent="0.3">
      <c r="AE30547" s="71"/>
    </row>
    <row r="30548" spans="31:31" ht="15.75" x14ac:dyDescent="0.3">
      <c r="AE30548" s="71"/>
    </row>
    <row r="30549" spans="31:31" ht="15.75" x14ac:dyDescent="0.3">
      <c r="AE30549" s="71"/>
    </row>
    <row r="30550" spans="31:31" ht="15.75" x14ac:dyDescent="0.3">
      <c r="AE30550" s="71"/>
    </row>
    <row r="30551" spans="31:31" ht="15.75" x14ac:dyDescent="0.3">
      <c r="AE30551" s="71"/>
    </row>
    <row r="30552" spans="31:31" ht="15.75" x14ac:dyDescent="0.3">
      <c r="AE30552" s="71"/>
    </row>
    <row r="30553" spans="31:31" ht="15.75" x14ac:dyDescent="0.3">
      <c r="AE30553" s="71"/>
    </row>
    <row r="30554" spans="31:31" ht="15.75" x14ac:dyDescent="0.3">
      <c r="AE30554" s="71"/>
    </row>
    <row r="30555" spans="31:31" ht="15.75" x14ac:dyDescent="0.3">
      <c r="AE30555" s="71"/>
    </row>
    <row r="30556" spans="31:31" ht="15.75" x14ac:dyDescent="0.3">
      <c r="AE30556" s="71"/>
    </row>
    <row r="30557" spans="31:31" ht="15.75" x14ac:dyDescent="0.3">
      <c r="AE30557" s="71"/>
    </row>
    <row r="30558" spans="31:31" ht="15.75" x14ac:dyDescent="0.3">
      <c r="AE30558" s="71"/>
    </row>
    <row r="30559" spans="31:31" ht="15.75" x14ac:dyDescent="0.3">
      <c r="AE30559" s="71"/>
    </row>
    <row r="30560" spans="31:31" ht="15.75" x14ac:dyDescent="0.3">
      <c r="AE30560" s="71"/>
    </row>
    <row r="30561" spans="31:31" ht="15.75" x14ac:dyDescent="0.3">
      <c r="AE30561" s="71"/>
    </row>
    <row r="30562" spans="31:31" ht="15.75" x14ac:dyDescent="0.3">
      <c r="AE30562" s="71"/>
    </row>
    <row r="30563" spans="31:31" ht="15.75" x14ac:dyDescent="0.3">
      <c r="AE30563" s="71"/>
    </row>
    <row r="30564" spans="31:31" ht="15.75" x14ac:dyDescent="0.3">
      <c r="AE30564" s="71"/>
    </row>
    <row r="30565" spans="31:31" ht="15.75" x14ac:dyDescent="0.3">
      <c r="AE30565" s="71"/>
    </row>
    <row r="30566" spans="31:31" ht="15.75" x14ac:dyDescent="0.3">
      <c r="AE30566" s="71"/>
    </row>
    <row r="30567" spans="31:31" ht="15.75" x14ac:dyDescent="0.3">
      <c r="AE30567" s="71"/>
    </row>
    <row r="30568" spans="31:31" ht="15.75" x14ac:dyDescent="0.3">
      <c r="AE30568" s="71"/>
    </row>
    <row r="30569" spans="31:31" ht="15.75" x14ac:dyDescent="0.3">
      <c r="AE30569" s="71"/>
    </row>
    <row r="30570" spans="31:31" ht="15.75" x14ac:dyDescent="0.3">
      <c r="AE30570" s="71"/>
    </row>
    <row r="30571" spans="31:31" ht="15.75" x14ac:dyDescent="0.3">
      <c r="AE30571" s="71"/>
    </row>
    <row r="30572" spans="31:31" ht="15.75" x14ac:dyDescent="0.3">
      <c r="AE30572" s="71"/>
    </row>
    <row r="30573" spans="31:31" ht="15.75" x14ac:dyDescent="0.3">
      <c r="AE30573" s="71"/>
    </row>
    <row r="30574" spans="31:31" ht="15.75" x14ac:dyDescent="0.3">
      <c r="AE30574" s="71"/>
    </row>
    <row r="30575" spans="31:31" ht="15.75" x14ac:dyDescent="0.3">
      <c r="AE30575" s="71"/>
    </row>
    <row r="30576" spans="31:31" ht="15.75" x14ac:dyDescent="0.3">
      <c r="AE30576" s="71"/>
    </row>
    <row r="30577" spans="31:31" ht="15.75" x14ac:dyDescent="0.3">
      <c r="AE30577" s="71"/>
    </row>
    <row r="30578" spans="31:31" ht="15.75" x14ac:dyDescent="0.3">
      <c r="AE30578" s="71"/>
    </row>
    <row r="30579" spans="31:31" ht="15.75" x14ac:dyDescent="0.3">
      <c r="AE30579" s="71"/>
    </row>
    <row r="30580" spans="31:31" ht="15.75" x14ac:dyDescent="0.3">
      <c r="AE30580" s="71"/>
    </row>
    <row r="30581" spans="31:31" ht="15.75" x14ac:dyDescent="0.3">
      <c r="AE30581" s="71"/>
    </row>
    <row r="30582" spans="31:31" ht="15.75" x14ac:dyDescent="0.3">
      <c r="AE30582" s="71"/>
    </row>
    <row r="30583" spans="31:31" ht="15.75" x14ac:dyDescent="0.3">
      <c r="AE30583" s="71"/>
    </row>
    <row r="30584" spans="31:31" ht="15.75" x14ac:dyDescent="0.3">
      <c r="AE30584" s="71"/>
    </row>
    <row r="30585" spans="31:31" ht="15.75" x14ac:dyDescent="0.3">
      <c r="AE30585" s="71"/>
    </row>
    <row r="30586" spans="31:31" ht="15.75" x14ac:dyDescent="0.3">
      <c r="AE30586" s="71"/>
    </row>
    <row r="30587" spans="31:31" ht="15.75" x14ac:dyDescent="0.3">
      <c r="AE30587" s="71"/>
    </row>
    <row r="30588" spans="31:31" ht="15.75" x14ac:dyDescent="0.3">
      <c r="AE30588" s="71"/>
    </row>
    <row r="30589" spans="31:31" ht="15.75" x14ac:dyDescent="0.3">
      <c r="AE30589" s="71"/>
    </row>
    <row r="30590" spans="31:31" ht="15.75" x14ac:dyDescent="0.3">
      <c r="AE30590" s="71"/>
    </row>
    <row r="30591" spans="31:31" ht="15.75" x14ac:dyDescent="0.3">
      <c r="AE30591" s="71"/>
    </row>
    <row r="30592" spans="31:31" ht="15.75" x14ac:dyDescent="0.3">
      <c r="AE30592" s="71"/>
    </row>
    <row r="30593" spans="31:31" ht="15.75" x14ac:dyDescent="0.3">
      <c r="AE30593" s="71"/>
    </row>
    <row r="30594" spans="31:31" ht="15.75" x14ac:dyDescent="0.3">
      <c r="AE30594" s="71"/>
    </row>
    <row r="30595" spans="31:31" ht="15.75" x14ac:dyDescent="0.3">
      <c r="AE30595" s="71"/>
    </row>
    <row r="30596" spans="31:31" ht="15.75" x14ac:dyDescent="0.3">
      <c r="AE30596" s="71"/>
    </row>
    <row r="30597" spans="31:31" ht="15.75" x14ac:dyDescent="0.3">
      <c r="AE30597" s="71"/>
    </row>
    <row r="30598" spans="31:31" ht="15.75" x14ac:dyDescent="0.3">
      <c r="AE30598" s="71"/>
    </row>
    <row r="30599" spans="31:31" ht="15.75" x14ac:dyDescent="0.3">
      <c r="AE30599" s="71"/>
    </row>
    <row r="30600" spans="31:31" ht="15.75" x14ac:dyDescent="0.3">
      <c r="AE30600" s="71"/>
    </row>
    <row r="30601" spans="31:31" ht="15.75" x14ac:dyDescent="0.3">
      <c r="AE30601" s="71"/>
    </row>
    <row r="30602" spans="31:31" ht="15.75" x14ac:dyDescent="0.3">
      <c r="AE30602" s="71"/>
    </row>
    <row r="30603" spans="31:31" ht="15.75" x14ac:dyDescent="0.3">
      <c r="AE30603" s="71"/>
    </row>
    <row r="30604" spans="31:31" ht="15.75" x14ac:dyDescent="0.3">
      <c r="AE30604" s="71"/>
    </row>
    <row r="30605" spans="31:31" ht="15.75" x14ac:dyDescent="0.3">
      <c r="AE30605" s="71"/>
    </row>
    <row r="30606" spans="31:31" ht="15.75" x14ac:dyDescent="0.3">
      <c r="AE30606" s="71"/>
    </row>
    <row r="30607" spans="31:31" ht="15.75" x14ac:dyDescent="0.3">
      <c r="AE30607" s="71"/>
    </row>
    <row r="30608" spans="31:31" ht="15.75" x14ac:dyDescent="0.3">
      <c r="AE30608" s="71"/>
    </row>
    <row r="30609" spans="31:31" ht="15.75" x14ac:dyDescent="0.3">
      <c r="AE30609" s="71"/>
    </row>
    <row r="30610" spans="31:31" ht="15.75" x14ac:dyDescent="0.3">
      <c r="AE30610" s="71"/>
    </row>
    <row r="30611" spans="31:31" ht="15.75" x14ac:dyDescent="0.3">
      <c r="AE30611" s="71"/>
    </row>
    <row r="30612" spans="31:31" ht="15.75" x14ac:dyDescent="0.3">
      <c r="AE30612" s="71"/>
    </row>
    <row r="30613" spans="31:31" ht="15.75" x14ac:dyDescent="0.3">
      <c r="AE30613" s="71"/>
    </row>
    <row r="30614" spans="31:31" ht="15.75" x14ac:dyDescent="0.3">
      <c r="AE30614" s="71"/>
    </row>
    <row r="30615" spans="31:31" ht="15.75" x14ac:dyDescent="0.3">
      <c r="AE30615" s="71"/>
    </row>
    <row r="30616" spans="31:31" ht="15.75" x14ac:dyDescent="0.3">
      <c r="AE30616" s="71"/>
    </row>
    <row r="30617" spans="31:31" ht="15.75" x14ac:dyDescent="0.3">
      <c r="AE30617" s="71"/>
    </row>
    <row r="30618" spans="31:31" ht="15.75" x14ac:dyDescent="0.3">
      <c r="AE30618" s="71"/>
    </row>
    <row r="30619" spans="31:31" ht="15.75" x14ac:dyDescent="0.3">
      <c r="AE30619" s="71"/>
    </row>
    <row r="30620" spans="31:31" ht="15.75" x14ac:dyDescent="0.3">
      <c r="AE30620" s="71"/>
    </row>
    <row r="30621" spans="31:31" ht="15.75" x14ac:dyDescent="0.3">
      <c r="AE30621" s="71"/>
    </row>
    <row r="30622" spans="31:31" ht="15.75" x14ac:dyDescent="0.3">
      <c r="AE30622" s="71"/>
    </row>
    <row r="30623" spans="31:31" ht="15.75" x14ac:dyDescent="0.3">
      <c r="AE30623" s="71"/>
    </row>
    <row r="30624" spans="31:31" ht="15.75" x14ac:dyDescent="0.3">
      <c r="AE30624" s="71"/>
    </row>
    <row r="30625" spans="31:31" ht="15.75" x14ac:dyDescent="0.3">
      <c r="AE30625" s="71"/>
    </row>
    <row r="30626" spans="31:31" ht="15.75" x14ac:dyDescent="0.3">
      <c r="AE30626" s="71"/>
    </row>
    <row r="30627" spans="31:31" ht="15.75" x14ac:dyDescent="0.3">
      <c r="AE30627" s="71"/>
    </row>
    <row r="30628" spans="31:31" ht="15.75" x14ac:dyDescent="0.3">
      <c r="AE30628" s="71"/>
    </row>
    <row r="30629" spans="31:31" ht="15.75" x14ac:dyDescent="0.3">
      <c r="AE30629" s="71"/>
    </row>
    <row r="30630" spans="31:31" ht="15.75" x14ac:dyDescent="0.3">
      <c r="AE30630" s="71"/>
    </row>
    <row r="30631" spans="31:31" ht="15.75" x14ac:dyDescent="0.3">
      <c r="AE30631" s="71"/>
    </row>
    <row r="30632" spans="31:31" ht="15.75" x14ac:dyDescent="0.3">
      <c r="AE30632" s="71"/>
    </row>
    <row r="30633" spans="31:31" ht="15.75" x14ac:dyDescent="0.3">
      <c r="AE30633" s="71"/>
    </row>
    <row r="30634" spans="31:31" ht="15.75" x14ac:dyDescent="0.3">
      <c r="AE30634" s="71"/>
    </row>
    <row r="30635" spans="31:31" ht="15.75" x14ac:dyDescent="0.3">
      <c r="AE30635" s="71"/>
    </row>
    <row r="30636" spans="31:31" ht="15.75" x14ac:dyDescent="0.3">
      <c r="AE30636" s="71"/>
    </row>
    <row r="30637" spans="31:31" ht="15.75" x14ac:dyDescent="0.3">
      <c r="AE30637" s="71"/>
    </row>
    <row r="30638" spans="31:31" ht="15.75" x14ac:dyDescent="0.3">
      <c r="AE30638" s="71"/>
    </row>
    <row r="30639" spans="31:31" ht="15.75" x14ac:dyDescent="0.3">
      <c r="AE30639" s="71"/>
    </row>
    <row r="30640" spans="31:31" ht="15.75" x14ac:dyDescent="0.3">
      <c r="AE30640" s="71"/>
    </row>
    <row r="30641" spans="31:31" ht="15.75" x14ac:dyDescent="0.3">
      <c r="AE30641" s="71"/>
    </row>
    <row r="30642" spans="31:31" ht="15.75" x14ac:dyDescent="0.3">
      <c r="AE30642" s="71"/>
    </row>
    <row r="30643" spans="31:31" ht="15.75" x14ac:dyDescent="0.3">
      <c r="AE30643" s="71"/>
    </row>
    <row r="30644" spans="31:31" ht="15.75" x14ac:dyDescent="0.3">
      <c r="AE30644" s="71"/>
    </row>
    <row r="30645" spans="31:31" ht="15.75" x14ac:dyDescent="0.3">
      <c r="AE30645" s="71"/>
    </row>
    <row r="30646" spans="31:31" ht="15.75" x14ac:dyDescent="0.3">
      <c r="AE30646" s="71"/>
    </row>
    <row r="30647" spans="31:31" ht="15.75" x14ac:dyDescent="0.3">
      <c r="AE30647" s="71"/>
    </row>
    <row r="30648" spans="31:31" ht="15.75" x14ac:dyDescent="0.3">
      <c r="AE30648" s="71"/>
    </row>
    <row r="30649" spans="31:31" ht="15.75" x14ac:dyDescent="0.3">
      <c r="AE30649" s="71"/>
    </row>
    <row r="30650" spans="31:31" ht="15.75" x14ac:dyDescent="0.3">
      <c r="AE30650" s="71"/>
    </row>
    <row r="30651" spans="31:31" ht="15.75" x14ac:dyDescent="0.3">
      <c r="AE30651" s="71"/>
    </row>
    <row r="30652" spans="31:31" ht="15.75" x14ac:dyDescent="0.3">
      <c r="AE30652" s="71"/>
    </row>
    <row r="30653" spans="31:31" ht="15.75" x14ac:dyDescent="0.3">
      <c r="AE30653" s="71"/>
    </row>
    <row r="30654" spans="31:31" ht="15.75" x14ac:dyDescent="0.3">
      <c r="AE30654" s="71"/>
    </row>
    <row r="30655" spans="31:31" ht="15.75" x14ac:dyDescent="0.3">
      <c r="AE30655" s="71"/>
    </row>
    <row r="30656" spans="31:31" ht="15.75" x14ac:dyDescent="0.3">
      <c r="AE30656" s="71"/>
    </row>
    <row r="30657" spans="31:31" ht="15.75" x14ac:dyDescent="0.3">
      <c r="AE30657" s="71"/>
    </row>
    <row r="30658" spans="31:31" ht="15.75" x14ac:dyDescent="0.3">
      <c r="AE30658" s="71"/>
    </row>
    <row r="30659" spans="31:31" ht="15.75" x14ac:dyDescent="0.3">
      <c r="AE30659" s="71"/>
    </row>
    <row r="30660" spans="31:31" ht="15.75" x14ac:dyDescent="0.3">
      <c r="AE30660" s="71"/>
    </row>
    <row r="30661" spans="31:31" ht="15.75" x14ac:dyDescent="0.3">
      <c r="AE30661" s="71"/>
    </row>
    <row r="30662" spans="31:31" ht="15.75" x14ac:dyDescent="0.3">
      <c r="AE30662" s="71"/>
    </row>
    <row r="30663" spans="31:31" ht="15.75" x14ac:dyDescent="0.3">
      <c r="AE30663" s="71"/>
    </row>
    <row r="30664" spans="31:31" ht="15.75" x14ac:dyDescent="0.3">
      <c r="AE30664" s="71"/>
    </row>
    <row r="30665" spans="31:31" ht="15.75" x14ac:dyDescent="0.3">
      <c r="AE30665" s="71"/>
    </row>
    <row r="30666" spans="31:31" ht="15.75" x14ac:dyDescent="0.3">
      <c r="AE30666" s="71"/>
    </row>
    <row r="30667" spans="31:31" ht="15.75" x14ac:dyDescent="0.3">
      <c r="AE30667" s="71"/>
    </row>
    <row r="30668" spans="31:31" ht="15.75" x14ac:dyDescent="0.3">
      <c r="AE30668" s="71"/>
    </row>
    <row r="30669" spans="31:31" ht="15.75" x14ac:dyDescent="0.3">
      <c r="AE30669" s="71"/>
    </row>
    <row r="30670" spans="31:31" ht="15.75" x14ac:dyDescent="0.3">
      <c r="AE30670" s="71"/>
    </row>
    <row r="30671" spans="31:31" ht="15.75" x14ac:dyDescent="0.3">
      <c r="AE30671" s="71"/>
    </row>
    <row r="30672" spans="31:31" ht="15.75" x14ac:dyDescent="0.3">
      <c r="AE30672" s="71"/>
    </row>
    <row r="30673" spans="31:31" ht="15.75" x14ac:dyDescent="0.3">
      <c r="AE30673" s="71"/>
    </row>
    <row r="30674" spans="31:31" ht="15.75" x14ac:dyDescent="0.3">
      <c r="AE30674" s="71"/>
    </row>
    <row r="30675" spans="31:31" ht="15.75" x14ac:dyDescent="0.3">
      <c r="AE30675" s="71"/>
    </row>
    <row r="30676" spans="31:31" ht="15.75" x14ac:dyDescent="0.3">
      <c r="AE30676" s="71"/>
    </row>
    <row r="30677" spans="31:31" ht="15.75" x14ac:dyDescent="0.3">
      <c r="AE30677" s="71"/>
    </row>
    <row r="30678" spans="31:31" ht="15.75" x14ac:dyDescent="0.3">
      <c r="AE30678" s="71"/>
    </row>
    <row r="30679" spans="31:31" ht="15.75" x14ac:dyDescent="0.3">
      <c r="AE30679" s="71"/>
    </row>
    <row r="30680" spans="31:31" ht="15.75" x14ac:dyDescent="0.3">
      <c r="AE30680" s="71"/>
    </row>
    <row r="30681" spans="31:31" ht="15.75" x14ac:dyDescent="0.3">
      <c r="AE30681" s="71"/>
    </row>
    <row r="30682" spans="31:31" ht="15.75" x14ac:dyDescent="0.3">
      <c r="AE30682" s="71"/>
    </row>
    <row r="30683" spans="31:31" ht="15.75" x14ac:dyDescent="0.3">
      <c r="AE30683" s="71"/>
    </row>
    <row r="30684" spans="31:31" ht="15.75" x14ac:dyDescent="0.3">
      <c r="AE30684" s="71"/>
    </row>
    <row r="30685" spans="31:31" ht="15.75" x14ac:dyDescent="0.3">
      <c r="AE30685" s="71"/>
    </row>
    <row r="30686" spans="31:31" ht="15.75" x14ac:dyDescent="0.3">
      <c r="AE30686" s="71"/>
    </row>
    <row r="30687" spans="31:31" ht="15.75" x14ac:dyDescent="0.3">
      <c r="AE30687" s="71"/>
    </row>
    <row r="30688" spans="31:31" ht="15.75" x14ac:dyDescent="0.3">
      <c r="AE30688" s="71"/>
    </row>
    <row r="30689" spans="31:31" ht="15.75" x14ac:dyDescent="0.3">
      <c r="AE30689" s="71"/>
    </row>
    <row r="30690" spans="31:31" ht="15.75" x14ac:dyDescent="0.3">
      <c r="AE30690" s="71"/>
    </row>
    <row r="30691" spans="31:31" ht="15.75" x14ac:dyDescent="0.3">
      <c r="AE30691" s="71"/>
    </row>
    <row r="30692" spans="31:31" ht="15.75" x14ac:dyDescent="0.3">
      <c r="AE30692" s="71"/>
    </row>
    <row r="30693" spans="31:31" ht="15.75" x14ac:dyDescent="0.3">
      <c r="AE30693" s="71"/>
    </row>
    <row r="30694" spans="31:31" ht="15.75" x14ac:dyDescent="0.3">
      <c r="AE30694" s="71"/>
    </row>
    <row r="30695" spans="31:31" ht="15.75" x14ac:dyDescent="0.3">
      <c r="AE30695" s="71"/>
    </row>
    <row r="30696" spans="31:31" ht="15.75" x14ac:dyDescent="0.3">
      <c r="AE30696" s="71"/>
    </row>
    <row r="30697" spans="31:31" ht="15.75" x14ac:dyDescent="0.3">
      <c r="AE30697" s="71"/>
    </row>
    <row r="30698" spans="31:31" ht="15.75" x14ac:dyDescent="0.3">
      <c r="AE30698" s="71"/>
    </row>
    <row r="30699" spans="31:31" ht="15.75" x14ac:dyDescent="0.3">
      <c r="AE30699" s="71"/>
    </row>
    <row r="30700" spans="31:31" ht="15.75" x14ac:dyDescent="0.3">
      <c r="AE30700" s="71"/>
    </row>
    <row r="30701" spans="31:31" ht="15.75" x14ac:dyDescent="0.3">
      <c r="AE30701" s="71"/>
    </row>
    <row r="30702" spans="31:31" ht="15.75" x14ac:dyDescent="0.3">
      <c r="AE30702" s="71"/>
    </row>
    <row r="30703" spans="31:31" ht="15.75" x14ac:dyDescent="0.3">
      <c r="AE30703" s="71"/>
    </row>
    <row r="30704" spans="31:31" ht="15.75" x14ac:dyDescent="0.3">
      <c r="AE30704" s="71"/>
    </row>
    <row r="30705" spans="31:31" ht="15.75" x14ac:dyDescent="0.3">
      <c r="AE30705" s="71"/>
    </row>
    <row r="30706" spans="31:31" ht="15.75" x14ac:dyDescent="0.3">
      <c r="AE30706" s="71"/>
    </row>
    <row r="30707" spans="31:31" ht="15.75" x14ac:dyDescent="0.3">
      <c r="AE30707" s="71"/>
    </row>
    <row r="30708" spans="31:31" ht="15.75" x14ac:dyDescent="0.3">
      <c r="AE30708" s="71"/>
    </row>
    <row r="30709" spans="31:31" ht="15.75" x14ac:dyDescent="0.3">
      <c r="AE30709" s="71"/>
    </row>
    <row r="30710" spans="31:31" ht="15.75" x14ac:dyDescent="0.3">
      <c r="AE30710" s="71"/>
    </row>
    <row r="30711" spans="31:31" ht="15.75" x14ac:dyDescent="0.3">
      <c r="AE30711" s="71"/>
    </row>
    <row r="30712" spans="31:31" ht="15.75" x14ac:dyDescent="0.3">
      <c r="AE30712" s="71"/>
    </row>
    <row r="30713" spans="31:31" ht="15.75" x14ac:dyDescent="0.3">
      <c r="AE30713" s="71"/>
    </row>
    <row r="30714" spans="31:31" ht="15.75" x14ac:dyDescent="0.3">
      <c r="AE30714" s="71"/>
    </row>
    <row r="30715" spans="31:31" ht="15.75" x14ac:dyDescent="0.3">
      <c r="AE30715" s="71"/>
    </row>
    <row r="30716" spans="31:31" ht="15.75" x14ac:dyDescent="0.3">
      <c r="AE30716" s="71"/>
    </row>
    <row r="30717" spans="31:31" ht="15.75" x14ac:dyDescent="0.3">
      <c r="AE30717" s="71"/>
    </row>
    <row r="30718" spans="31:31" ht="15.75" x14ac:dyDescent="0.3">
      <c r="AE30718" s="71"/>
    </row>
    <row r="30719" spans="31:31" ht="15.75" x14ac:dyDescent="0.3">
      <c r="AE30719" s="71"/>
    </row>
    <row r="30720" spans="31:31" ht="15.75" x14ac:dyDescent="0.3">
      <c r="AE30720" s="71"/>
    </row>
    <row r="30721" spans="31:31" ht="15.75" x14ac:dyDescent="0.3">
      <c r="AE30721" s="71"/>
    </row>
    <row r="30722" spans="31:31" ht="15.75" x14ac:dyDescent="0.3">
      <c r="AE30722" s="71"/>
    </row>
    <row r="30723" spans="31:31" ht="15.75" x14ac:dyDescent="0.3">
      <c r="AE30723" s="71"/>
    </row>
    <row r="30724" spans="31:31" ht="15.75" x14ac:dyDescent="0.3">
      <c r="AE30724" s="71"/>
    </row>
    <row r="30725" spans="31:31" ht="15.75" x14ac:dyDescent="0.3">
      <c r="AE30725" s="71"/>
    </row>
    <row r="30726" spans="31:31" ht="15.75" x14ac:dyDescent="0.3">
      <c r="AE30726" s="71"/>
    </row>
    <row r="30727" spans="31:31" ht="15.75" x14ac:dyDescent="0.3">
      <c r="AE30727" s="71"/>
    </row>
    <row r="30728" spans="31:31" ht="15.75" x14ac:dyDescent="0.3">
      <c r="AE30728" s="71"/>
    </row>
    <row r="30729" spans="31:31" ht="15.75" x14ac:dyDescent="0.3">
      <c r="AE30729" s="71"/>
    </row>
    <row r="30730" spans="31:31" ht="15.75" x14ac:dyDescent="0.3">
      <c r="AE30730" s="71"/>
    </row>
    <row r="30731" spans="31:31" ht="15.75" x14ac:dyDescent="0.3">
      <c r="AE30731" s="71"/>
    </row>
    <row r="30732" spans="31:31" ht="15.75" x14ac:dyDescent="0.3">
      <c r="AE30732" s="71"/>
    </row>
    <row r="30733" spans="31:31" ht="15.75" x14ac:dyDescent="0.3">
      <c r="AE30733" s="71"/>
    </row>
    <row r="30734" spans="31:31" ht="15.75" x14ac:dyDescent="0.3">
      <c r="AE30734" s="71"/>
    </row>
    <row r="30735" spans="31:31" ht="15.75" x14ac:dyDescent="0.3">
      <c r="AE30735" s="71"/>
    </row>
    <row r="30736" spans="31:31" ht="15.75" x14ac:dyDescent="0.3">
      <c r="AE30736" s="71"/>
    </row>
    <row r="30737" spans="31:31" ht="15.75" x14ac:dyDescent="0.3">
      <c r="AE30737" s="71"/>
    </row>
    <row r="30738" spans="31:31" ht="15.75" x14ac:dyDescent="0.3">
      <c r="AE30738" s="71"/>
    </row>
    <row r="30739" spans="31:31" ht="15.75" x14ac:dyDescent="0.3">
      <c r="AE30739" s="71"/>
    </row>
    <row r="30740" spans="31:31" ht="15.75" x14ac:dyDescent="0.3">
      <c r="AE30740" s="71"/>
    </row>
    <row r="30741" spans="31:31" ht="15.75" x14ac:dyDescent="0.3">
      <c r="AE30741" s="71"/>
    </row>
    <row r="30742" spans="31:31" ht="15.75" x14ac:dyDescent="0.3">
      <c r="AE30742" s="71"/>
    </row>
    <row r="30743" spans="31:31" ht="15.75" x14ac:dyDescent="0.3">
      <c r="AE30743" s="71"/>
    </row>
    <row r="30744" spans="31:31" ht="15.75" x14ac:dyDescent="0.3">
      <c r="AE30744" s="71"/>
    </row>
    <row r="30745" spans="31:31" ht="15.75" x14ac:dyDescent="0.3">
      <c r="AE30745" s="71"/>
    </row>
    <row r="30746" spans="31:31" ht="15.75" x14ac:dyDescent="0.3">
      <c r="AE30746" s="71"/>
    </row>
    <row r="30747" spans="31:31" ht="15.75" x14ac:dyDescent="0.3">
      <c r="AE30747" s="71"/>
    </row>
    <row r="30748" spans="31:31" ht="15.75" x14ac:dyDescent="0.3">
      <c r="AE30748" s="71"/>
    </row>
    <row r="30749" spans="31:31" ht="15.75" x14ac:dyDescent="0.3">
      <c r="AE30749" s="71"/>
    </row>
    <row r="30750" spans="31:31" ht="15.75" x14ac:dyDescent="0.3">
      <c r="AE30750" s="71"/>
    </row>
    <row r="30751" spans="31:31" ht="15.75" x14ac:dyDescent="0.3">
      <c r="AE30751" s="71"/>
    </row>
    <row r="30752" spans="31:31" ht="15.75" x14ac:dyDescent="0.3">
      <c r="AE30752" s="71"/>
    </row>
    <row r="30753" spans="31:31" ht="15.75" x14ac:dyDescent="0.3">
      <c r="AE30753" s="71"/>
    </row>
    <row r="30754" spans="31:31" ht="15.75" x14ac:dyDescent="0.3">
      <c r="AE30754" s="71"/>
    </row>
    <row r="30755" spans="31:31" ht="15.75" x14ac:dyDescent="0.3">
      <c r="AE30755" s="71"/>
    </row>
    <row r="30756" spans="31:31" ht="15.75" x14ac:dyDescent="0.3">
      <c r="AE30756" s="71"/>
    </row>
    <row r="30757" spans="31:31" ht="15.75" x14ac:dyDescent="0.3">
      <c r="AE30757" s="71"/>
    </row>
    <row r="30758" spans="31:31" ht="15.75" x14ac:dyDescent="0.3">
      <c r="AE30758" s="71"/>
    </row>
    <row r="30759" spans="31:31" ht="15.75" x14ac:dyDescent="0.3">
      <c r="AE30759" s="71"/>
    </row>
    <row r="30760" spans="31:31" ht="15.75" x14ac:dyDescent="0.3">
      <c r="AE30760" s="71"/>
    </row>
    <row r="30761" spans="31:31" ht="15.75" x14ac:dyDescent="0.3">
      <c r="AE30761" s="71"/>
    </row>
    <row r="30762" spans="31:31" ht="15.75" x14ac:dyDescent="0.3">
      <c r="AE30762" s="71"/>
    </row>
    <row r="30763" spans="31:31" ht="15.75" x14ac:dyDescent="0.3">
      <c r="AE30763" s="71"/>
    </row>
    <row r="30764" spans="31:31" ht="15.75" x14ac:dyDescent="0.3">
      <c r="AE30764" s="71"/>
    </row>
    <row r="30765" spans="31:31" ht="15.75" x14ac:dyDescent="0.3">
      <c r="AE30765" s="71"/>
    </row>
    <row r="30766" spans="31:31" ht="15.75" x14ac:dyDescent="0.3">
      <c r="AE30766" s="71"/>
    </row>
    <row r="30767" spans="31:31" ht="15.75" x14ac:dyDescent="0.3">
      <c r="AE30767" s="71"/>
    </row>
    <row r="30768" spans="31:31" ht="15.75" x14ac:dyDescent="0.3">
      <c r="AE30768" s="71"/>
    </row>
    <row r="30769" spans="31:31" ht="15.75" x14ac:dyDescent="0.3">
      <c r="AE30769" s="71"/>
    </row>
    <row r="30770" spans="31:31" ht="15.75" x14ac:dyDescent="0.3">
      <c r="AE30770" s="71"/>
    </row>
    <row r="30771" spans="31:31" ht="15.75" x14ac:dyDescent="0.3">
      <c r="AE30771" s="71"/>
    </row>
    <row r="30772" spans="31:31" ht="15.75" x14ac:dyDescent="0.3">
      <c r="AE30772" s="71"/>
    </row>
    <row r="30773" spans="31:31" ht="15.75" x14ac:dyDescent="0.3">
      <c r="AE30773" s="71"/>
    </row>
    <row r="30774" spans="31:31" ht="15.75" x14ac:dyDescent="0.3">
      <c r="AE30774" s="71"/>
    </row>
    <row r="30775" spans="31:31" ht="15.75" x14ac:dyDescent="0.3">
      <c r="AE30775" s="71"/>
    </row>
    <row r="30776" spans="31:31" ht="15.75" x14ac:dyDescent="0.3">
      <c r="AE30776" s="71"/>
    </row>
    <row r="30777" spans="31:31" ht="15.75" x14ac:dyDescent="0.3">
      <c r="AE30777" s="71"/>
    </row>
    <row r="30778" spans="31:31" ht="15.75" x14ac:dyDescent="0.3">
      <c r="AE30778" s="71"/>
    </row>
    <row r="30779" spans="31:31" ht="15.75" x14ac:dyDescent="0.3">
      <c r="AE30779" s="71"/>
    </row>
    <row r="30780" spans="31:31" ht="15.75" x14ac:dyDescent="0.3">
      <c r="AE30780" s="71"/>
    </row>
    <row r="30781" spans="31:31" ht="15.75" x14ac:dyDescent="0.3">
      <c r="AE30781" s="71"/>
    </row>
    <row r="30782" spans="31:31" ht="15.75" x14ac:dyDescent="0.3">
      <c r="AE30782" s="71"/>
    </row>
    <row r="30783" spans="31:31" ht="15.75" x14ac:dyDescent="0.3">
      <c r="AE30783" s="71"/>
    </row>
    <row r="30784" spans="31:31" ht="15.75" x14ac:dyDescent="0.3">
      <c r="AE30784" s="71"/>
    </row>
    <row r="30785" spans="31:31" ht="15.75" x14ac:dyDescent="0.3">
      <c r="AE30785" s="71"/>
    </row>
    <row r="30786" spans="31:31" ht="15.75" x14ac:dyDescent="0.3">
      <c r="AE30786" s="71"/>
    </row>
    <row r="30787" spans="31:31" ht="15.75" x14ac:dyDescent="0.3">
      <c r="AE30787" s="71"/>
    </row>
    <row r="30788" spans="31:31" ht="15.75" x14ac:dyDescent="0.3">
      <c r="AE30788" s="71"/>
    </row>
    <row r="30789" spans="31:31" ht="15.75" x14ac:dyDescent="0.3">
      <c r="AE30789" s="71"/>
    </row>
    <row r="30790" spans="31:31" ht="15.75" x14ac:dyDescent="0.3">
      <c r="AE30790" s="71"/>
    </row>
    <row r="30791" spans="31:31" ht="15.75" x14ac:dyDescent="0.3">
      <c r="AE30791" s="71"/>
    </row>
    <row r="30792" spans="31:31" ht="15.75" x14ac:dyDescent="0.3">
      <c r="AE30792" s="71"/>
    </row>
    <row r="30793" spans="31:31" ht="15.75" x14ac:dyDescent="0.3">
      <c r="AE30793" s="71"/>
    </row>
    <row r="30794" spans="31:31" ht="15.75" x14ac:dyDescent="0.3">
      <c r="AE30794" s="71"/>
    </row>
    <row r="30795" spans="31:31" ht="15.75" x14ac:dyDescent="0.3">
      <c r="AE30795" s="71"/>
    </row>
    <row r="30796" spans="31:31" ht="15.75" x14ac:dyDescent="0.3">
      <c r="AE30796" s="71"/>
    </row>
    <row r="30797" spans="31:31" ht="15.75" x14ac:dyDescent="0.3">
      <c r="AE30797" s="71"/>
    </row>
    <row r="30798" spans="31:31" ht="15.75" x14ac:dyDescent="0.3">
      <c r="AE30798" s="71"/>
    </row>
    <row r="30799" spans="31:31" ht="15.75" x14ac:dyDescent="0.3">
      <c r="AE30799" s="71"/>
    </row>
    <row r="30800" spans="31:31" ht="15.75" x14ac:dyDescent="0.3">
      <c r="AE30800" s="71"/>
    </row>
    <row r="30801" spans="31:31" ht="15.75" x14ac:dyDescent="0.3">
      <c r="AE30801" s="71"/>
    </row>
    <row r="30802" spans="31:31" ht="15.75" x14ac:dyDescent="0.3">
      <c r="AE30802" s="71"/>
    </row>
    <row r="30803" spans="31:31" ht="15.75" x14ac:dyDescent="0.3">
      <c r="AE30803" s="71"/>
    </row>
    <row r="30804" spans="31:31" ht="15.75" x14ac:dyDescent="0.3">
      <c r="AE30804" s="71"/>
    </row>
    <row r="30805" spans="31:31" ht="15.75" x14ac:dyDescent="0.3">
      <c r="AE30805" s="71"/>
    </row>
    <row r="30806" spans="31:31" ht="15.75" x14ac:dyDescent="0.3">
      <c r="AE30806" s="71"/>
    </row>
    <row r="30807" spans="31:31" ht="15.75" x14ac:dyDescent="0.3">
      <c r="AE30807" s="71"/>
    </row>
    <row r="30808" spans="31:31" ht="15.75" x14ac:dyDescent="0.3">
      <c r="AE30808" s="71"/>
    </row>
    <row r="30809" spans="31:31" ht="15.75" x14ac:dyDescent="0.3">
      <c r="AE30809" s="71"/>
    </row>
    <row r="30810" spans="31:31" ht="15.75" x14ac:dyDescent="0.3">
      <c r="AE30810" s="71"/>
    </row>
    <row r="30811" spans="31:31" ht="15.75" x14ac:dyDescent="0.3">
      <c r="AE30811" s="71"/>
    </row>
    <row r="30812" spans="31:31" ht="15.75" x14ac:dyDescent="0.3">
      <c r="AE30812" s="71"/>
    </row>
    <row r="30813" spans="31:31" ht="15.75" x14ac:dyDescent="0.3">
      <c r="AE30813" s="71"/>
    </row>
    <row r="30814" spans="31:31" ht="15.75" x14ac:dyDescent="0.3">
      <c r="AE30814" s="71"/>
    </row>
    <row r="30815" spans="31:31" ht="15.75" x14ac:dyDescent="0.3">
      <c r="AE30815" s="71"/>
    </row>
    <row r="30816" spans="31:31" ht="15.75" x14ac:dyDescent="0.3">
      <c r="AE30816" s="71"/>
    </row>
    <row r="30817" spans="31:31" ht="15.75" x14ac:dyDescent="0.3">
      <c r="AE30817" s="71"/>
    </row>
    <row r="30818" spans="31:31" ht="15.75" x14ac:dyDescent="0.3">
      <c r="AE30818" s="71"/>
    </row>
    <row r="30819" spans="31:31" ht="15.75" x14ac:dyDescent="0.3">
      <c r="AE30819" s="71"/>
    </row>
    <row r="30820" spans="31:31" ht="15.75" x14ac:dyDescent="0.3">
      <c r="AE30820" s="71"/>
    </row>
    <row r="30821" spans="31:31" ht="15.75" x14ac:dyDescent="0.3">
      <c r="AE30821" s="71"/>
    </row>
    <row r="30822" spans="31:31" ht="15.75" x14ac:dyDescent="0.3">
      <c r="AE30822" s="71"/>
    </row>
    <row r="30823" spans="31:31" ht="15.75" x14ac:dyDescent="0.3">
      <c r="AE30823" s="71"/>
    </row>
    <row r="30824" spans="31:31" ht="15.75" x14ac:dyDescent="0.3">
      <c r="AE30824" s="71"/>
    </row>
    <row r="30825" spans="31:31" ht="15.75" x14ac:dyDescent="0.3">
      <c r="AE30825" s="71"/>
    </row>
    <row r="30826" spans="31:31" ht="15.75" x14ac:dyDescent="0.3">
      <c r="AE30826" s="71"/>
    </row>
    <row r="30827" spans="31:31" ht="15.75" x14ac:dyDescent="0.3">
      <c r="AE30827" s="71"/>
    </row>
    <row r="30828" spans="31:31" ht="15.75" x14ac:dyDescent="0.3">
      <c r="AE30828" s="71"/>
    </row>
    <row r="30829" spans="31:31" ht="15.75" x14ac:dyDescent="0.3">
      <c r="AE30829" s="71"/>
    </row>
    <row r="30830" spans="31:31" ht="15.75" x14ac:dyDescent="0.3">
      <c r="AE30830" s="71"/>
    </row>
    <row r="30831" spans="31:31" ht="15.75" x14ac:dyDescent="0.3">
      <c r="AE30831" s="71"/>
    </row>
    <row r="30832" spans="31:31" ht="15.75" x14ac:dyDescent="0.3">
      <c r="AE30832" s="71"/>
    </row>
    <row r="30833" spans="31:31" ht="15.75" x14ac:dyDescent="0.3">
      <c r="AE30833" s="71"/>
    </row>
    <row r="30834" spans="31:31" ht="15.75" x14ac:dyDescent="0.3">
      <c r="AE30834" s="71"/>
    </row>
    <row r="30835" spans="31:31" ht="15.75" x14ac:dyDescent="0.3">
      <c r="AE30835" s="71"/>
    </row>
    <row r="30836" spans="31:31" ht="15.75" x14ac:dyDescent="0.3">
      <c r="AE30836" s="71"/>
    </row>
    <row r="30837" spans="31:31" ht="15.75" x14ac:dyDescent="0.3">
      <c r="AE30837" s="71"/>
    </row>
    <row r="30838" spans="31:31" ht="15.75" x14ac:dyDescent="0.3">
      <c r="AE30838" s="71"/>
    </row>
    <row r="30839" spans="31:31" ht="15.75" x14ac:dyDescent="0.3">
      <c r="AE30839" s="71"/>
    </row>
    <row r="30840" spans="31:31" ht="15.75" x14ac:dyDescent="0.3">
      <c r="AE30840" s="71"/>
    </row>
    <row r="30841" spans="31:31" ht="15.75" x14ac:dyDescent="0.3">
      <c r="AE30841" s="71"/>
    </row>
    <row r="30842" spans="31:31" ht="15.75" x14ac:dyDescent="0.3">
      <c r="AE30842" s="71"/>
    </row>
    <row r="30843" spans="31:31" ht="15.75" x14ac:dyDescent="0.3">
      <c r="AE30843" s="71"/>
    </row>
    <row r="30844" spans="31:31" ht="15.75" x14ac:dyDescent="0.3">
      <c r="AE30844" s="71"/>
    </row>
    <row r="30845" spans="31:31" ht="15.75" x14ac:dyDescent="0.3">
      <c r="AE30845" s="71"/>
    </row>
    <row r="30846" spans="31:31" ht="15.75" x14ac:dyDescent="0.3">
      <c r="AE30846" s="71"/>
    </row>
    <row r="30847" spans="31:31" ht="15.75" x14ac:dyDescent="0.3">
      <c r="AE30847" s="71"/>
    </row>
    <row r="30848" spans="31:31" ht="15.75" x14ac:dyDescent="0.3">
      <c r="AE30848" s="71"/>
    </row>
    <row r="30849" spans="31:31" ht="15.75" x14ac:dyDescent="0.3">
      <c r="AE30849" s="71"/>
    </row>
    <row r="30850" spans="31:31" ht="15.75" x14ac:dyDescent="0.3">
      <c r="AE30850" s="71"/>
    </row>
    <row r="30851" spans="31:31" ht="15.75" x14ac:dyDescent="0.3">
      <c r="AE30851" s="71"/>
    </row>
    <row r="30852" spans="31:31" ht="15.75" x14ac:dyDescent="0.3">
      <c r="AE30852" s="71"/>
    </row>
    <row r="30853" spans="31:31" ht="15.75" x14ac:dyDescent="0.3">
      <c r="AE30853" s="71"/>
    </row>
    <row r="30854" spans="31:31" ht="15.75" x14ac:dyDescent="0.3">
      <c r="AE30854" s="71"/>
    </row>
    <row r="30855" spans="31:31" ht="15.75" x14ac:dyDescent="0.3">
      <c r="AE30855" s="71"/>
    </row>
    <row r="30856" spans="31:31" ht="15.75" x14ac:dyDescent="0.3">
      <c r="AE30856" s="71"/>
    </row>
    <row r="30857" spans="31:31" ht="15.75" x14ac:dyDescent="0.3">
      <c r="AE30857" s="71"/>
    </row>
    <row r="30858" spans="31:31" ht="15.75" x14ac:dyDescent="0.3">
      <c r="AE30858" s="71"/>
    </row>
    <row r="30859" spans="31:31" ht="15.75" x14ac:dyDescent="0.3">
      <c r="AE30859" s="71"/>
    </row>
    <row r="30860" spans="31:31" ht="15.75" x14ac:dyDescent="0.3">
      <c r="AE30860" s="71"/>
    </row>
    <row r="30861" spans="31:31" ht="15.75" x14ac:dyDescent="0.3">
      <c r="AE30861" s="71"/>
    </row>
    <row r="30862" spans="31:31" ht="15.75" x14ac:dyDescent="0.3">
      <c r="AE30862" s="71"/>
    </row>
    <row r="30863" spans="31:31" ht="15.75" x14ac:dyDescent="0.3">
      <c r="AE30863" s="71"/>
    </row>
    <row r="30864" spans="31:31" ht="15.75" x14ac:dyDescent="0.3">
      <c r="AE30864" s="71"/>
    </row>
    <row r="30865" spans="31:31" ht="15.75" x14ac:dyDescent="0.3">
      <c r="AE30865" s="71"/>
    </row>
    <row r="30866" spans="31:31" ht="15.75" x14ac:dyDescent="0.3">
      <c r="AE30866" s="71"/>
    </row>
    <row r="30867" spans="31:31" ht="15.75" x14ac:dyDescent="0.3">
      <c r="AE30867" s="71"/>
    </row>
    <row r="30868" spans="31:31" ht="15.75" x14ac:dyDescent="0.3">
      <c r="AE30868" s="71"/>
    </row>
    <row r="30869" spans="31:31" ht="15.75" x14ac:dyDescent="0.3">
      <c r="AE30869" s="71"/>
    </row>
    <row r="30870" spans="31:31" ht="15.75" x14ac:dyDescent="0.3">
      <c r="AE30870" s="71"/>
    </row>
    <row r="30871" spans="31:31" ht="15.75" x14ac:dyDescent="0.3">
      <c r="AE30871" s="71"/>
    </row>
    <row r="30872" spans="31:31" ht="15.75" x14ac:dyDescent="0.3">
      <c r="AE30872" s="71"/>
    </row>
    <row r="30873" spans="31:31" ht="15.75" x14ac:dyDescent="0.3">
      <c r="AE30873" s="71"/>
    </row>
    <row r="30874" spans="31:31" ht="15.75" x14ac:dyDescent="0.3">
      <c r="AE30874" s="71"/>
    </row>
    <row r="30875" spans="31:31" ht="15.75" x14ac:dyDescent="0.3">
      <c r="AE30875" s="71"/>
    </row>
    <row r="30876" spans="31:31" ht="15.75" x14ac:dyDescent="0.3">
      <c r="AE30876" s="71"/>
    </row>
    <row r="30877" spans="31:31" ht="15.75" x14ac:dyDescent="0.3">
      <c r="AE30877" s="71"/>
    </row>
    <row r="30878" spans="31:31" ht="15.75" x14ac:dyDescent="0.3">
      <c r="AE30878" s="71"/>
    </row>
    <row r="30879" spans="31:31" ht="15.75" x14ac:dyDescent="0.3">
      <c r="AE30879" s="71"/>
    </row>
    <row r="30880" spans="31:31" ht="15.75" x14ac:dyDescent="0.3">
      <c r="AE30880" s="71"/>
    </row>
    <row r="30881" spans="31:31" ht="15.75" x14ac:dyDescent="0.3">
      <c r="AE30881" s="71"/>
    </row>
    <row r="30882" spans="31:31" ht="15.75" x14ac:dyDescent="0.3">
      <c r="AE30882" s="71"/>
    </row>
    <row r="30883" spans="31:31" ht="15.75" x14ac:dyDescent="0.3">
      <c r="AE30883" s="71"/>
    </row>
    <row r="30884" spans="31:31" ht="15.75" x14ac:dyDescent="0.3">
      <c r="AE30884" s="71"/>
    </row>
    <row r="30885" spans="31:31" ht="15.75" x14ac:dyDescent="0.3">
      <c r="AE30885" s="71"/>
    </row>
    <row r="30886" spans="31:31" ht="15.75" x14ac:dyDescent="0.3">
      <c r="AE30886" s="71"/>
    </row>
    <row r="30887" spans="31:31" ht="15.75" x14ac:dyDescent="0.3">
      <c r="AE30887" s="71"/>
    </row>
    <row r="30888" spans="31:31" ht="15.75" x14ac:dyDescent="0.3">
      <c r="AE30888" s="71"/>
    </row>
    <row r="30889" spans="31:31" ht="15.75" x14ac:dyDescent="0.3">
      <c r="AE30889" s="71"/>
    </row>
    <row r="30890" spans="31:31" ht="15.75" x14ac:dyDescent="0.3">
      <c r="AE30890" s="71"/>
    </row>
    <row r="30891" spans="31:31" ht="15.75" x14ac:dyDescent="0.3">
      <c r="AE30891" s="71"/>
    </row>
    <row r="30892" spans="31:31" ht="15.75" x14ac:dyDescent="0.3">
      <c r="AE30892" s="71"/>
    </row>
    <row r="30893" spans="31:31" ht="15.75" x14ac:dyDescent="0.3">
      <c r="AE30893" s="71"/>
    </row>
    <row r="30894" spans="31:31" ht="15.75" x14ac:dyDescent="0.3">
      <c r="AE30894" s="71"/>
    </row>
    <row r="30895" spans="31:31" ht="15.75" x14ac:dyDescent="0.3">
      <c r="AE30895" s="71"/>
    </row>
    <row r="30896" spans="31:31" ht="15.75" x14ac:dyDescent="0.3">
      <c r="AE30896" s="71"/>
    </row>
    <row r="30897" spans="31:31" ht="15.75" x14ac:dyDescent="0.3">
      <c r="AE30897" s="71"/>
    </row>
    <row r="30898" spans="31:31" ht="15.75" x14ac:dyDescent="0.3">
      <c r="AE30898" s="71"/>
    </row>
    <row r="30899" spans="31:31" ht="15.75" x14ac:dyDescent="0.3">
      <c r="AE30899" s="71"/>
    </row>
    <row r="30900" spans="31:31" ht="15.75" x14ac:dyDescent="0.3">
      <c r="AE30900" s="71"/>
    </row>
    <row r="30901" spans="31:31" ht="15.75" x14ac:dyDescent="0.3">
      <c r="AE30901" s="71"/>
    </row>
    <row r="30902" spans="31:31" ht="15.75" x14ac:dyDescent="0.3">
      <c r="AE30902" s="71"/>
    </row>
    <row r="30903" spans="31:31" ht="15.75" x14ac:dyDescent="0.3">
      <c r="AE30903" s="71"/>
    </row>
    <row r="30904" spans="31:31" ht="15.75" x14ac:dyDescent="0.3">
      <c r="AE30904" s="71"/>
    </row>
    <row r="30905" spans="31:31" ht="15.75" x14ac:dyDescent="0.3">
      <c r="AE30905" s="71"/>
    </row>
    <row r="30906" spans="31:31" ht="15.75" x14ac:dyDescent="0.3">
      <c r="AE30906" s="71"/>
    </row>
    <row r="30907" spans="31:31" ht="15.75" x14ac:dyDescent="0.3">
      <c r="AE30907" s="71"/>
    </row>
    <row r="30908" spans="31:31" ht="15.75" x14ac:dyDescent="0.3">
      <c r="AE30908" s="71"/>
    </row>
    <row r="30909" spans="31:31" ht="15.75" x14ac:dyDescent="0.3">
      <c r="AE30909" s="71"/>
    </row>
    <row r="30910" spans="31:31" ht="15.75" x14ac:dyDescent="0.3">
      <c r="AE30910" s="71"/>
    </row>
    <row r="30911" spans="31:31" ht="15.75" x14ac:dyDescent="0.3">
      <c r="AE30911" s="71"/>
    </row>
    <row r="30912" spans="31:31" ht="15.75" x14ac:dyDescent="0.3">
      <c r="AE30912" s="71"/>
    </row>
    <row r="30913" spans="31:31" ht="15.75" x14ac:dyDescent="0.3">
      <c r="AE30913" s="71"/>
    </row>
    <row r="30914" spans="31:31" ht="15.75" x14ac:dyDescent="0.3">
      <c r="AE30914" s="71"/>
    </row>
    <row r="30915" spans="31:31" ht="15.75" x14ac:dyDescent="0.3">
      <c r="AE30915" s="71"/>
    </row>
    <row r="30916" spans="31:31" ht="15.75" x14ac:dyDescent="0.3">
      <c r="AE30916" s="71"/>
    </row>
    <row r="30917" spans="31:31" ht="15.75" x14ac:dyDescent="0.3">
      <c r="AE30917" s="71"/>
    </row>
    <row r="30918" spans="31:31" ht="15.75" x14ac:dyDescent="0.3">
      <c r="AE30918" s="71"/>
    </row>
    <row r="30919" spans="31:31" ht="15.75" x14ac:dyDescent="0.3">
      <c r="AE30919" s="71"/>
    </row>
    <row r="30920" spans="31:31" ht="15.75" x14ac:dyDescent="0.3">
      <c r="AE30920" s="71"/>
    </row>
    <row r="30921" spans="31:31" ht="15.75" x14ac:dyDescent="0.3">
      <c r="AE30921" s="71"/>
    </row>
    <row r="30922" spans="31:31" ht="15.75" x14ac:dyDescent="0.3">
      <c r="AE30922" s="71"/>
    </row>
    <row r="30923" spans="31:31" ht="15.75" x14ac:dyDescent="0.3">
      <c r="AE30923" s="71"/>
    </row>
    <row r="30924" spans="31:31" ht="15.75" x14ac:dyDescent="0.3">
      <c r="AE30924" s="71"/>
    </row>
    <row r="30925" spans="31:31" ht="15.75" x14ac:dyDescent="0.3">
      <c r="AE30925" s="71"/>
    </row>
    <row r="30926" spans="31:31" ht="15.75" x14ac:dyDescent="0.3">
      <c r="AE30926" s="71"/>
    </row>
    <row r="30927" spans="31:31" ht="15.75" x14ac:dyDescent="0.3">
      <c r="AE30927" s="71"/>
    </row>
    <row r="30928" spans="31:31" ht="15.75" x14ac:dyDescent="0.3">
      <c r="AE30928" s="71"/>
    </row>
    <row r="30929" spans="31:31" ht="15.75" x14ac:dyDescent="0.3">
      <c r="AE30929" s="71"/>
    </row>
    <row r="30930" spans="31:31" ht="15.75" x14ac:dyDescent="0.3">
      <c r="AE30930" s="71"/>
    </row>
    <row r="30931" spans="31:31" ht="15.75" x14ac:dyDescent="0.3">
      <c r="AE30931" s="71"/>
    </row>
    <row r="30932" spans="31:31" ht="15.75" x14ac:dyDescent="0.3">
      <c r="AE30932" s="71"/>
    </row>
    <row r="30933" spans="31:31" ht="15.75" x14ac:dyDescent="0.3">
      <c r="AE30933" s="71"/>
    </row>
    <row r="30934" spans="31:31" ht="15.75" x14ac:dyDescent="0.3">
      <c r="AE30934" s="71"/>
    </row>
    <row r="30935" spans="31:31" ht="15.75" x14ac:dyDescent="0.3">
      <c r="AE30935" s="71"/>
    </row>
    <row r="30936" spans="31:31" ht="15.75" x14ac:dyDescent="0.3">
      <c r="AE30936" s="71"/>
    </row>
    <row r="30937" spans="31:31" ht="15.75" x14ac:dyDescent="0.3">
      <c r="AE30937" s="71"/>
    </row>
    <row r="30938" spans="31:31" ht="15.75" x14ac:dyDescent="0.3">
      <c r="AE30938" s="71"/>
    </row>
    <row r="30939" spans="31:31" ht="15.75" x14ac:dyDescent="0.3">
      <c r="AE30939" s="71"/>
    </row>
    <row r="30940" spans="31:31" ht="15.75" x14ac:dyDescent="0.3">
      <c r="AE30940" s="71"/>
    </row>
    <row r="30941" spans="31:31" ht="15.75" x14ac:dyDescent="0.3">
      <c r="AE30941" s="71"/>
    </row>
    <row r="30942" spans="31:31" ht="15.75" x14ac:dyDescent="0.3">
      <c r="AE30942" s="71"/>
    </row>
    <row r="30943" spans="31:31" ht="15.75" x14ac:dyDescent="0.3">
      <c r="AE30943" s="71"/>
    </row>
    <row r="30944" spans="31:31" ht="15.75" x14ac:dyDescent="0.3">
      <c r="AE30944" s="71"/>
    </row>
    <row r="30945" spans="31:31" ht="15.75" x14ac:dyDescent="0.3">
      <c r="AE30945" s="71"/>
    </row>
    <row r="30946" spans="31:31" ht="15.75" x14ac:dyDescent="0.3">
      <c r="AE30946" s="71"/>
    </row>
    <row r="30947" spans="31:31" ht="15.75" x14ac:dyDescent="0.3">
      <c r="AE30947" s="71"/>
    </row>
    <row r="30948" spans="31:31" ht="15.75" x14ac:dyDescent="0.3">
      <c r="AE30948" s="71"/>
    </row>
    <row r="30949" spans="31:31" ht="15.75" x14ac:dyDescent="0.3">
      <c r="AE30949" s="71"/>
    </row>
    <row r="30950" spans="31:31" ht="15.75" x14ac:dyDescent="0.3">
      <c r="AE30950" s="71"/>
    </row>
    <row r="30951" spans="31:31" ht="15.75" x14ac:dyDescent="0.3">
      <c r="AE30951" s="71"/>
    </row>
    <row r="30952" spans="31:31" ht="15.75" x14ac:dyDescent="0.3">
      <c r="AE30952" s="71"/>
    </row>
    <row r="30953" spans="31:31" ht="15.75" x14ac:dyDescent="0.3">
      <c r="AE30953" s="71"/>
    </row>
    <row r="30954" spans="31:31" ht="15.75" x14ac:dyDescent="0.3">
      <c r="AE30954" s="71"/>
    </row>
    <row r="30955" spans="31:31" ht="15.75" x14ac:dyDescent="0.3">
      <c r="AE30955" s="71"/>
    </row>
    <row r="30956" spans="31:31" ht="15.75" x14ac:dyDescent="0.3">
      <c r="AE30956" s="71"/>
    </row>
    <row r="30957" spans="31:31" ht="15.75" x14ac:dyDescent="0.3">
      <c r="AE30957" s="71"/>
    </row>
    <row r="30958" spans="31:31" ht="15.75" x14ac:dyDescent="0.3">
      <c r="AE30958" s="71"/>
    </row>
    <row r="30959" spans="31:31" ht="15.75" x14ac:dyDescent="0.3">
      <c r="AE30959" s="71"/>
    </row>
    <row r="30960" spans="31:31" ht="15.75" x14ac:dyDescent="0.3">
      <c r="AE30960" s="71"/>
    </row>
    <row r="30961" spans="31:31" ht="15.75" x14ac:dyDescent="0.3">
      <c r="AE30961" s="71"/>
    </row>
    <row r="30962" spans="31:31" ht="15.75" x14ac:dyDescent="0.3">
      <c r="AE30962" s="71"/>
    </row>
    <row r="30963" spans="31:31" ht="15.75" x14ac:dyDescent="0.3">
      <c r="AE30963" s="71"/>
    </row>
    <row r="30964" spans="31:31" ht="15.75" x14ac:dyDescent="0.3">
      <c r="AE30964" s="71"/>
    </row>
    <row r="30965" spans="31:31" ht="15.75" x14ac:dyDescent="0.3">
      <c r="AE30965" s="71"/>
    </row>
    <row r="30966" spans="31:31" ht="15.75" x14ac:dyDescent="0.3">
      <c r="AE30966" s="71"/>
    </row>
    <row r="30967" spans="31:31" ht="15.75" x14ac:dyDescent="0.3">
      <c r="AE30967" s="71"/>
    </row>
    <row r="30968" spans="31:31" ht="15.75" x14ac:dyDescent="0.3">
      <c r="AE30968" s="71"/>
    </row>
    <row r="30969" spans="31:31" ht="15.75" x14ac:dyDescent="0.3">
      <c r="AE30969" s="71"/>
    </row>
    <row r="30970" spans="31:31" ht="15.75" x14ac:dyDescent="0.3">
      <c r="AE30970" s="71"/>
    </row>
    <row r="30971" spans="31:31" ht="15.75" x14ac:dyDescent="0.3">
      <c r="AE30971" s="71"/>
    </row>
    <row r="30972" spans="31:31" ht="15.75" x14ac:dyDescent="0.3">
      <c r="AE30972" s="71"/>
    </row>
    <row r="30973" spans="31:31" ht="15.75" x14ac:dyDescent="0.3">
      <c r="AE30973" s="71"/>
    </row>
    <row r="30974" spans="31:31" ht="15.75" x14ac:dyDescent="0.3">
      <c r="AE30974" s="71"/>
    </row>
    <row r="30975" spans="31:31" ht="15.75" x14ac:dyDescent="0.3">
      <c r="AE30975" s="71"/>
    </row>
    <row r="30976" spans="31:31" ht="15.75" x14ac:dyDescent="0.3">
      <c r="AE30976" s="71"/>
    </row>
    <row r="30977" spans="31:31" ht="15.75" x14ac:dyDescent="0.3">
      <c r="AE30977" s="71"/>
    </row>
    <row r="30978" spans="31:31" ht="15.75" x14ac:dyDescent="0.3">
      <c r="AE30978" s="71"/>
    </row>
    <row r="30979" spans="31:31" ht="15.75" x14ac:dyDescent="0.3">
      <c r="AE30979" s="71"/>
    </row>
    <row r="30980" spans="31:31" ht="15.75" x14ac:dyDescent="0.3">
      <c r="AE30980" s="71"/>
    </row>
    <row r="30981" spans="31:31" ht="15.75" x14ac:dyDescent="0.3">
      <c r="AE30981" s="71"/>
    </row>
    <row r="30982" spans="31:31" ht="15.75" x14ac:dyDescent="0.3">
      <c r="AE30982" s="71"/>
    </row>
    <row r="30983" spans="31:31" ht="15.75" x14ac:dyDescent="0.3">
      <c r="AE30983" s="71"/>
    </row>
    <row r="30984" spans="31:31" ht="15.75" x14ac:dyDescent="0.3">
      <c r="AE30984" s="71"/>
    </row>
    <row r="30985" spans="31:31" ht="15.75" x14ac:dyDescent="0.3">
      <c r="AE30985" s="71"/>
    </row>
    <row r="30986" spans="31:31" ht="15.75" x14ac:dyDescent="0.3">
      <c r="AE30986" s="71"/>
    </row>
    <row r="30987" spans="31:31" ht="15.75" x14ac:dyDescent="0.3">
      <c r="AE30987" s="71"/>
    </row>
    <row r="30988" spans="31:31" ht="15.75" x14ac:dyDescent="0.3">
      <c r="AE30988" s="71"/>
    </row>
    <row r="30989" spans="31:31" ht="15.75" x14ac:dyDescent="0.3">
      <c r="AE30989" s="71"/>
    </row>
    <row r="30990" spans="31:31" ht="15.75" x14ac:dyDescent="0.3">
      <c r="AE30990" s="71"/>
    </row>
    <row r="30991" spans="31:31" ht="15.75" x14ac:dyDescent="0.3">
      <c r="AE30991" s="71"/>
    </row>
    <row r="30992" spans="31:31" ht="15.75" x14ac:dyDescent="0.3">
      <c r="AE30992" s="71"/>
    </row>
    <row r="30993" spans="31:31" ht="15.75" x14ac:dyDescent="0.3">
      <c r="AE30993" s="71"/>
    </row>
    <row r="30994" spans="31:31" ht="15.75" x14ac:dyDescent="0.3">
      <c r="AE30994" s="71"/>
    </row>
    <row r="30995" spans="31:31" ht="15.75" x14ac:dyDescent="0.3">
      <c r="AE30995" s="71"/>
    </row>
    <row r="30996" spans="31:31" ht="15.75" x14ac:dyDescent="0.3">
      <c r="AE30996" s="71"/>
    </row>
    <row r="30997" spans="31:31" ht="15.75" x14ac:dyDescent="0.3">
      <c r="AE30997" s="71"/>
    </row>
    <row r="30998" spans="31:31" ht="15.75" x14ac:dyDescent="0.3">
      <c r="AE30998" s="71"/>
    </row>
    <row r="30999" spans="31:31" ht="15.75" x14ac:dyDescent="0.3">
      <c r="AE30999" s="71"/>
    </row>
    <row r="31000" spans="31:31" ht="15.75" x14ac:dyDescent="0.3">
      <c r="AE31000" s="71"/>
    </row>
    <row r="31001" spans="31:31" ht="15.75" x14ac:dyDescent="0.3">
      <c r="AE31001" s="71"/>
    </row>
    <row r="31002" spans="31:31" ht="15.75" x14ac:dyDescent="0.3">
      <c r="AE31002" s="71"/>
    </row>
    <row r="31003" spans="31:31" ht="15.75" x14ac:dyDescent="0.3">
      <c r="AE31003" s="71"/>
    </row>
    <row r="31004" spans="31:31" ht="15.75" x14ac:dyDescent="0.3">
      <c r="AE31004" s="71"/>
    </row>
    <row r="31005" spans="31:31" ht="15.75" x14ac:dyDescent="0.3">
      <c r="AE31005" s="71"/>
    </row>
    <row r="31006" spans="31:31" ht="15.75" x14ac:dyDescent="0.3">
      <c r="AE31006" s="71"/>
    </row>
    <row r="31007" spans="31:31" ht="15.75" x14ac:dyDescent="0.3">
      <c r="AE31007" s="71"/>
    </row>
    <row r="31008" spans="31:31" ht="15.75" x14ac:dyDescent="0.3">
      <c r="AE31008" s="71"/>
    </row>
    <row r="31009" spans="31:31" ht="15.75" x14ac:dyDescent="0.3">
      <c r="AE31009" s="71"/>
    </row>
    <row r="31010" spans="31:31" ht="15.75" x14ac:dyDescent="0.3">
      <c r="AE31010" s="71"/>
    </row>
    <row r="31011" spans="31:31" ht="15.75" x14ac:dyDescent="0.3">
      <c r="AE31011" s="71"/>
    </row>
    <row r="31012" spans="31:31" ht="15.75" x14ac:dyDescent="0.3">
      <c r="AE31012" s="71"/>
    </row>
    <row r="31013" spans="31:31" ht="15.75" x14ac:dyDescent="0.3">
      <c r="AE31013" s="71"/>
    </row>
    <row r="31014" spans="31:31" ht="15.75" x14ac:dyDescent="0.3">
      <c r="AE31014" s="71"/>
    </row>
    <row r="31015" spans="31:31" ht="15.75" x14ac:dyDescent="0.3">
      <c r="AE31015" s="71"/>
    </row>
    <row r="31016" spans="31:31" ht="15.75" x14ac:dyDescent="0.3">
      <c r="AE31016" s="71"/>
    </row>
    <row r="31017" spans="31:31" ht="15.75" x14ac:dyDescent="0.3">
      <c r="AE31017" s="71"/>
    </row>
    <row r="31018" spans="31:31" ht="15.75" x14ac:dyDescent="0.3">
      <c r="AE31018" s="71"/>
    </row>
    <row r="31019" spans="31:31" ht="15.75" x14ac:dyDescent="0.3">
      <c r="AE31019" s="71"/>
    </row>
    <row r="31020" spans="31:31" ht="15.75" x14ac:dyDescent="0.3">
      <c r="AE31020" s="71"/>
    </row>
    <row r="31021" spans="31:31" ht="15.75" x14ac:dyDescent="0.3">
      <c r="AE31021" s="71"/>
    </row>
    <row r="31022" spans="31:31" ht="15.75" x14ac:dyDescent="0.3">
      <c r="AE31022" s="71"/>
    </row>
    <row r="31023" spans="31:31" ht="15.75" x14ac:dyDescent="0.3">
      <c r="AE31023" s="71"/>
    </row>
    <row r="31024" spans="31:31" ht="15.75" x14ac:dyDescent="0.3">
      <c r="AE31024" s="71"/>
    </row>
    <row r="31025" spans="31:31" ht="15.75" x14ac:dyDescent="0.3">
      <c r="AE31025" s="71"/>
    </row>
    <row r="31026" spans="31:31" ht="15.75" x14ac:dyDescent="0.3">
      <c r="AE31026" s="71"/>
    </row>
    <row r="31027" spans="31:31" ht="15.75" x14ac:dyDescent="0.3">
      <c r="AE31027" s="71"/>
    </row>
    <row r="31028" spans="31:31" ht="15.75" x14ac:dyDescent="0.3">
      <c r="AE31028" s="71"/>
    </row>
    <row r="31029" spans="31:31" ht="15.75" x14ac:dyDescent="0.3">
      <c r="AE31029" s="71"/>
    </row>
    <row r="31030" spans="31:31" ht="15.75" x14ac:dyDescent="0.3">
      <c r="AE31030" s="71"/>
    </row>
    <row r="31031" spans="31:31" ht="15.75" x14ac:dyDescent="0.3">
      <c r="AE31031" s="71"/>
    </row>
    <row r="31032" spans="31:31" ht="15.75" x14ac:dyDescent="0.3">
      <c r="AE31032" s="71"/>
    </row>
    <row r="31033" spans="31:31" ht="15.75" x14ac:dyDescent="0.3">
      <c r="AE31033" s="71"/>
    </row>
    <row r="31034" spans="31:31" ht="15.75" x14ac:dyDescent="0.3">
      <c r="AE31034" s="71"/>
    </row>
    <row r="31035" spans="31:31" ht="15.75" x14ac:dyDescent="0.3">
      <c r="AE31035" s="71"/>
    </row>
    <row r="31036" spans="31:31" ht="15.75" x14ac:dyDescent="0.3">
      <c r="AE31036" s="71"/>
    </row>
    <row r="31037" spans="31:31" ht="15.75" x14ac:dyDescent="0.3">
      <c r="AE31037" s="71"/>
    </row>
    <row r="31038" spans="31:31" ht="15.75" x14ac:dyDescent="0.3">
      <c r="AE31038" s="71"/>
    </row>
    <row r="31039" spans="31:31" ht="15.75" x14ac:dyDescent="0.3">
      <c r="AE31039" s="71"/>
    </row>
    <row r="31040" spans="31:31" ht="15.75" x14ac:dyDescent="0.3">
      <c r="AE31040" s="71"/>
    </row>
    <row r="31041" spans="31:31" ht="15.75" x14ac:dyDescent="0.3">
      <c r="AE31041" s="71"/>
    </row>
    <row r="31042" spans="31:31" ht="15.75" x14ac:dyDescent="0.3">
      <c r="AE31042" s="71"/>
    </row>
    <row r="31043" spans="31:31" ht="15.75" x14ac:dyDescent="0.3">
      <c r="AE31043" s="71"/>
    </row>
    <row r="31044" spans="31:31" ht="15.75" x14ac:dyDescent="0.3">
      <c r="AE31044" s="71"/>
    </row>
    <row r="31045" spans="31:31" ht="15.75" x14ac:dyDescent="0.3">
      <c r="AE31045" s="71"/>
    </row>
    <row r="31046" spans="31:31" ht="15.75" x14ac:dyDescent="0.3">
      <c r="AE31046" s="71"/>
    </row>
    <row r="31047" spans="31:31" ht="15.75" x14ac:dyDescent="0.3">
      <c r="AE31047" s="71"/>
    </row>
    <row r="31048" spans="31:31" ht="15.75" x14ac:dyDescent="0.3">
      <c r="AE31048" s="71"/>
    </row>
    <row r="31049" spans="31:31" ht="15.75" x14ac:dyDescent="0.3">
      <c r="AE31049" s="71"/>
    </row>
    <row r="31050" spans="31:31" ht="15.75" x14ac:dyDescent="0.3">
      <c r="AE31050" s="71"/>
    </row>
    <row r="31051" spans="31:31" ht="15.75" x14ac:dyDescent="0.3">
      <c r="AE31051" s="71"/>
    </row>
    <row r="31052" spans="31:31" ht="15.75" x14ac:dyDescent="0.3">
      <c r="AE31052" s="71"/>
    </row>
    <row r="31053" spans="31:31" ht="15.75" x14ac:dyDescent="0.3">
      <c r="AE31053" s="71"/>
    </row>
    <row r="31054" spans="31:31" ht="15.75" x14ac:dyDescent="0.3">
      <c r="AE31054" s="71"/>
    </row>
    <row r="31055" spans="31:31" ht="15.75" x14ac:dyDescent="0.3">
      <c r="AE31055" s="71"/>
    </row>
    <row r="31056" spans="31:31" ht="15.75" x14ac:dyDescent="0.3">
      <c r="AE31056" s="71"/>
    </row>
    <row r="31057" spans="31:31" ht="15.75" x14ac:dyDescent="0.3">
      <c r="AE31057" s="71"/>
    </row>
    <row r="31058" spans="31:31" ht="15.75" x14ac:dyDescent="0.3">
      <c r="AE31058" s="71"/>
    </row>
    <row r="31059" spans="31:31" ht="15.75" x14ac:dyDescent="0.3">
      <c r="AE31059" s="71"/>
    </row>
    <row r="31060" spans="31:31" ht="15.75" x14ac:dyDescent="0.3">
      <c r="AE31060" s="71"/>
    </row>
    <row r="31061" spans="31:31" ht="15.75" x14ac:dyDescent="0.3">
      <c r="AE31061" s="71"/>
    </row>
    <row r="31062" spans="31:31" ht="15.75" x14ac:dyDescent="0.3">
      <c r="AE31062" s="71"/>
    </row>
    <row r="31063" spans="31:31" ht="15.75" x14ac:dyDescent="0.3">
      <c r="AE31063" s="71"/>
    </row>
    <row r="31064" spans="31:31" ht="15.75" x14ac:dyDescent="0.3">
      <c r="AE31064" s="71"/>
    </row>
    <row r="31065" spans="31:31" ht="15.75" x14ac:dyDescent="0.3">
      <c r="AE31065" s="71"/>
    </row>
    <row r="31066" spans="31:31" ht="15.75" x14ac:dyDescent="0.3">
      <c r="AE31066" s="71"/>
    </row>
    <row r="31067" spans="31:31" ht="15.75" x14ac:dyDescent="0.3">
      <c r="AE31067" s="71"/>
    </row>
    <row r="31068" spans="31:31" ht="15.75" x14ac:dyDescent="0.3">
      <c r="AE31068" s="71"/>
    </row>
    <row r="31069" spans="31:31" ht="15.75" x14ac:dyDescent="0.3">
      <c r="AE31069" s="71"/>
    </row>
    <row r="31070" spans="31:31" ht="15.75" x14ac:dyDescent="0.3">
      <c r="AE31070" s="71"/>
    </row>
    <row r="31071" spans="31:31" ht="15.75" x14ac:dyDescent="0.3">
      <c r="AE31071" s="71"/>
    </row>
    <row r="31072" spans="31:31" ht="15.75" x14ac:dyDescent="0.3">
      <c r="AE31072" s="71"/>
    </row>
    <row r="31073" spans="31:31" ht="15.75" x14ac:dyDescent="0.3">
      <c r="AE31073" s="71"/>
    </row>
    <row r="31074" spans="31:31" ht="15.75" x14ac:dyDescent="0.3">
      <c r="AE31074" s="71"/>
    </row>
    <row r="31075" spans="31:31" ht="15.75" x14ac:dyDescent="0.3">
      <c r="AE31075" s="71"/>
    </row>
    <row r="31076" spans="31:31" ht="15.75" x14ac:dyDescent="0.3">
      <c r="AE31076" s="71"/>
    </row>
    <row r="31077" spans="31:31" ht="15.75" x14ac:dyDescent="0.3">
      <c r="AE31077" s="71"/>
    </row>
    <row r="31078" spans="31:31" ht="15.75" x14ac:dyDescent="0.3">
      <c r="AE31078" s="71"/>
    </row>
    <row r="31079" spans="31:31" ht="15.75" x14ac:dyDescent="0.3">
      <c r="AE31079" s="71"/>
    </row>
    <row r="31080" spans="31:31" ht="15.75" x14ac:dyDescent="0.3">
      <c r="AE31080" s="71"/>
    </row>
    <row r="31081" spans="31:31" ht="15.75" x14ac:dyDescent="0.3">
      <c r="AE31081" s="71"/>
    </row>
    <row r="31082" spans="31:31" ht="15.75" x14ac:dyDescent="0.3">
      <c r="AE31082" s="71"/>
    </row>
    <row r="31083" spans="31:31" ht="15.75" x14ac:dyDescent="0.3">
      <c r="AE31083" s="71"/>
    </row>
    <row r="31084" spans="31:31" ht="15.75" x14ac:dyDescent="0.3">
      <c r="AE31084" s="71"/>
    </row>
    <row r="31085" spans="31:31" ht="15.75" x14ac:dyDescent="0.3">
      <c r="AE31085" s="71"/>
    </row>
    <row r="31086" spans="31:31" ht="15.75" x14ac:dyDescent="0.3">
      <c r="AE31086" s="71"/>
    </row>
    <row r="31087" spans="31:31" ht="15.75" x14ac:dyDescent="0.3">
      <c r="AE31087" s="71"/>
    </row>
    <row r="31088" spans="31:31" ht="15.75" x14ac:dyDescent="0.3">
      <c r="AE31088" s="71"/>
    </row>
    <row r="31089" spans="31:31" ht="15.75" x14ac:dyDescent="0.3">
      <c r="AE31089" s="71"/>
    </row>
    <row r="31090" spans="31:31" ht="15.75" x14ac:dyDescent="0.3">
      <c r="AE31090" s="71"/>
    </row>
    <row r="31091" spans="31:31" ht="15.75" x14ac:dyDescent="0.3">
      <c r="AE31091" s="71"/>
    </row>
    <row r="31092" spans="31:31" ht="15.75" x14ac:dyDescent="0.3">
      <c r="AE31092" s="71"/>
    </row>
    <row r="31093" spans="31:31" ht="15.75" x14ac:dyDescent="0.3">
      <c r="AE31093" s="71"/>
    </row>
    <row r="31094" spans="31:31" ht="15.75" x14ac:dyDescent="0.3">
      <c r="AE31094" s="71"/>
    </row>
    <row r="31095" spans="31:31" ht="15.75" x14ac:dyDescent="0.3">
      <c r="AE31095" s="71"/>
    </row>
    <row r="31096" spans="31:31" ht="15.75" x14ac:dyDescent="0.3">
      <c r="AE31096" s="71"/>
    </row>
    <row r="31097" spans="31:31" ht="15.75" x14ac:dyDescent="0.3">
      <c r="AE31097" s="71"/>
    </row>
    <row r="31098" spans="31:31" ht="15.75" x14ac:dyDescent="0.3">
      <c r="AE31098" s="71"/>
    </row>
    <row r="31099" spans="31:31" ht="15.75" x14ac:dyDescent="0.3">
      <c r="AE31099" s="71"/>
    </row>
    <row r="31100" spans="31:31" ht="15.75" x14ac:dyDescent="0.3">
      <c r="AE31100" s="71"/>
    </row>
    <row r="31101" spans="31:31" ht="15.75" x14ac:dyDescent="0.3">
      <c r="AE31101" s="71"/>
    </row>
    <row r="31102" spans="31:31" ht="15.75" x14ac:dyDescent="0.3">
      <c r="AE31102" s="71"/>
    </row>
    <row r="31103" spans="31:31" ht="15.75" x14ac:dyDescent="0.3">
      <c r="AE31103" s="71"/>
    </row>
    <row r="31104" spans="31:31" ht="15.75" x14ac:dyDescent="0.3">
      <c r="AE31104" s="71"/>
    </row>
    <row r="31105" spans="31:31" ht="15.75" x14ac:dyDescent="0.3">
      <c r="AE31105" s="71"/>
    </row>
    <row r="31106" spans="31:31" ht="15.75" x14ac:dyDescent="0.3">
      <c r="AE31106" s="71"/>
    </row>
    <row r="31107" spans="31:31" ht="15.75" x14ac:dyDescent="0.3">
      <c r="AE31107" s="71"/>
    </row>
    <row r="31108" spans="31:31" ht="15.75" x14ac:dyDescent="0.3">
      <c r="AE31108" s="71"/>
    </row>
    <row r="31109" spans="31:31" ht="15.75" x14ac:dyDescent="0.3">
      <c r="AE31109" s="71"/>
    </row>
    <row r="31110" spans="31:31" ht="15.75" x14ac:dyDescent="0.3">
      <c r="AE31110" s="71"/>
    </row>
    <row r="31111" spans="31:31" ht="15.75" x14ac:dyDescent="0.3">
      <c r="AE31111" s="71"/>
    </row>
    <row r="31112" spans="31:31" ht="15.75" x14ac:dyDescent="0.3">
      <c r="AE31112" s="71"/>
    </row>
    <row r="31113" spans="31:31" ht="15.75" x14ac:dyDescent="0.3">
      <c r="AE31113" s="71"/>
    </row>
    <row r="31114" spans="31:31" ht="15.75" x14ac:dyDescent="0.3">
      <c r="AE31114" s="71"/>
    </row>
    <row r="31115" spans="31:31" ht="15.75" x14ac:dyDescent="0.3">
      <c r="AE31115" s="71"/>
    </row>
    <row r="31116" spans="31:31" ht="15.75" x14ac:dyDescent="0.3">
      <c r="AE31116" s="71"/>
    </row>
    <row r="31117" spans="31:31" ht="15.75" x14ac:dyDescent="0.3">
      <c r="AE31117" s="71"/>
    </row>
    <row r="31118" spans="31:31" ht="15.75" x14ac:dyDescent="0.3">
      <c r="AE31118" s="71"/>
    </row>
    <row r="31119" spans="31:31" ht="15.75" x14ac:dyDescent="0.3">
      <c r="AE31119" s="71"/>
    </row>
    <row r="31120" spans="31:31" ht="15.75" x14ac:dyDescent="0.3">
      <c r="AE31120" s="71"/>
    </row>
    <row r="31121" spans="31:31" ht="15.75" x14ac:dyDescent="0.3">
      <c r="AE31121" s="71"/>
    </row>
    <row r="31122" spans="31:31" ht="15.75" x14ac:dyDescent="0.3">
      <c r="AE31122" s="71"/>
    </row>
    <row r="31123" spans="31:31" ht="15.75" x14ac:dyDescent="0.3">
      <c r="AE31123" s="71"/>
    </row>
    <row r="31124" spans="31:31" ht="15.75" x14ac:dyDescent="0.3">
      <c r="AE31124" s="71"/>
    </row>
    <row r="31125" spans="31:31" ht="15.75" x14ac:dyDescent="0.3">
      <c r="AE31125" s="71"/>
    </row>
    <row r="31126" spans="31:31" ht="15.75" x14ac:dyDescent="0.3">
      <c r="AE31126" s="71"/>
    </row>
    <row r="31127" spans="31:31" ht="15.75" x14ac:dyDescent="0.3">
      <c r="AE31127" s="71"/>
    </row>
    <row r="31128" spans="31:31" ht="15.75" x14ac:dyDescent="0.3">
      <c r="AE31128" s="71"/>
    </row>
    <row r="31129" spans="31:31" ht="15.75" x14ac:dyDescent="0.3">
      <c r="AE31129" s="71"/>
    </row>
    <row r="31130" spans="31:31" ht="15.75" x14ac:dyDescent="0.3">
      <c r="AE31130" s="71"/>
    </row>
    <row r="31131" spans="31:31" ht="15.75" x14ac:dyDescent="0.3">
      <c r="AE31131" s="71"/>
    </row>
    <row r="31132" spans="31:31" ht="15.75" x14ac:dyDescent="0.3">
      <c r="AE31132" s="71"/>
    </row>
    <row r="31133" spans="31:31" ht="15.75" x14ac:dyDescent="0.3">
      <c r="AE31133" s="71"/>
    </row>
    <row r="31134" spans="31:31" ht="15.75" x14ac:dyDescent="0.3">
      <c r="AE31134" s="71"/>
    </row>
    <row r="31135" spans="31:31" ht="15.75" x14ac:dyDescent="0.3">
      <c r="AE31135" s="71"/>
    </row>
    <row r="31136" spans="31:31" ht="15.75" x14ac:dyDescent="0.3">
      <c r="AE31136" s="71"/>
    </row>
    <row r="31137" spans="31:31" ht="15.75" x14ac:dyDescent="0.3">
      <c r="AE31137" s="71"/>
    </row>
    <row r="31138" spans="31:31" ht="15.75" x14ac:dyDescent="0.3">
      <c r="AE31138" s="71"/>
    </row>
    <row r="31139" spans="31:31" ht="15.75" x14ac:dyDescent="0.3">
      <c r="AE31139" s="71"/>
    </row>
    <row r="31140" spans="31:31" ht="15.75" x14ac:dyDescent="0.3">
      <c r="AE31140" s="71"/>
    </row>
    <row r="31141" spans="31:31" ht="15.75" x14ac:dyDescent="0.3">
      <c r="AE31141" s="71"/>
    </row>
    <row r="31142" spans="31:31" ht="15.75" x14ac:dyDescent="0.3">
      <c r="AE31142" s="71"/>
    </row>
    <row r="31143" spans="31:31" ht="15.75" x14ac:dyDescent="0.3">
      <c r="AE31143" s="71"/>
    </row>
    <row r="31144" spans="31:31" ht="15.75" x14ac:dyDescent="0.3">
      <c r="AE31144" s="71"/>
    </row>
    <row r="31145" spans="31:31" ht="15.75" x14ac:dyDescent="0.3">
      <c r="AE31145" s="71"/>
    </row>
    <row r="31146" spans="31:31" ht="15.75" x14ac:dyDescent="0.3">
      <c r="AE31146" s="71"/>
    </row>
    <row r="31147" spans="31:31" ht="15.75" x14ac:dyDescent="0.3">
      <c r="AE31147" s="71"/>
    </row>
    <row r="31148" spans="31:31" ht="15.75" x14ac:dyDescent="0.3">
      <c r="AE31148" s="71"/>
    </row>
    <row r="31149" spans="31:31" ht="15.75" x14ac:dyDescent="0.3">
      <c r="AE31149" s="71"/>
    </row>
    <row r="31150" spans="31:31" ht="15.75" x14ac:dyDescent="0.3">
      <c r="AE31150" s="71"/>
    </row>
    <row r="31151" spans="31:31" ht="15.75" x14ac:dyDescent="0.3">
      <c r="AE31151" s="71"/>
    </row>
    <row r="31152" spans="31:31" ht="15.75" x14ac:dyDescent="0.3">
      <c r="AE31152" s="71"/>
    </row>
    <row r="31153" spans="31:31" ht="15.75" x14ac:dyDescent="0.3">
      <c r="AE31153" s="71"/>
    </row>
    <row r="31154" spans="31:31" ht="15.75" x14ac:dyDescent="0.3">
      <c r="AE31154" s="71"/>
    </row>
    <row r="31155" spans="31:31" ht="15.75" x14ac:dyDescent="0.3">
      <c r="AE31155" s="71"/>
    </row>
    <row r="31156" spans="31:31" ht="15.75" x14ac:dyDescent="0.3">
      <c r="AE31156" s="71"/>
    </row>
    <row r="31157" spans="31:31" ht="15.75" x14ac:dyDescent="0.3">
      <c r="AE31157" s="71"/>
    </row>
    <row r="31158" spans="31:31" ht="15.75" x14ac:dyDescent="0.3">
      <c r="AE31158" s="71"/>
    </row>
    <row r="31159" spans="31:31" ht="15.75" x14ac:dyDescent="0.3">
      <c r="AE31159" s="71"/>
    </row>
    <row r="31160" spans="31:31" ht="15.75" x14ac:dyDescent="0.3">
      <c r="AE31160" s="71"/>
    </row>
    <row r="31161" spans="31:31" ht="15.75" x14ac:dyDescent="0.3">
      <c r="AE31161" s="71"/>
    </row>
    <row r="31162" spans="31:31" ht="15.75" x14ac:dyDescent="0.3">
      <c r="AE31162" s="71"/>
    </row>
    <row r="31163" spans="31:31" ht="15.75" x14ac:dyDescent="0.3">
      <c r="AE31163" s="71"/>
    </row>
    <row r="31164" spans="31:31" ht="15.75" x14ac:dyDescent="0.3">
      <c r="AE31164" s="71"/>
    </row>
    <row r="31165" spans="31:31" ht="15.75" x14ac:dyDescent="0.3">
      <c r="AE31165" s="71"/>
    </row>
    <row r="31166" spans="31:31" ht="15.75" x14ac:dyDescent="0.3">
      <c r="AE31166" s="71"/>
    </row>
    <row r="31167" spans="31:31" ht="15.75" x14ac:dyDescent="0.3">
      <c r="AE31167" s="71"/>
    </row>
    <row r="31168" spans="31:31" ht="15.75" x14ac:dyDescent="0.3">
      <c r="AE31168" s="71"/>
    </row>
    <row r="31169" spans="31:31" ht="15.75" x14ac:dyDescent="0.3">
      <c r="AE31169" s="71"/>
    </row>
    <row r="31170" spans="31:31" ht="15.75" x14ac:dyDescent="0.3">
      <c r="AE31170" s="71"/>
    </row>
    <row r="31171" spans="31:31" ht="15.75" x14ac:dyDescent="0.3">
      <c r="AE31171" s="71"/>
    </row>
    <row r="31172" spans="31:31" ht="15.75" x14ac:dyDescent="0.3">
      <c r="AE31172" s="71"/>
    </row>
    <row r="31173" spans="31:31" ht="15.75" x14ac:dyDescent="0.3">
      <c r="AE31173" s="71"/>
    </row>
    <row r="31174" spans="31:31" ht="15.75" x14ac:dyDescent="0.3">
      <c r="AE31174" s="71"/>
    </row>
    <row r="31175" spans="31:31" ht="15.75" x14ac:dyDescent="0.3">
      <c r="AE31175" s="71"/>
    </row>
    <row r="31176" spans="31:31" ht="15.75" x14ac:dyDescent="0.3">
      <c r="AE31176" s="71"/>
    </row>
    <row r="31177" spans="31:31" ht="15.75" x14ac:dyDescent="0.3">
      <c r="AE31177" s="71"/>
    </row>
    <row r="31178" spans="31:31" ht="15.75" x14ac:dyDescent="0.3">
      <c r="AE31178" s="71"/>
    </row>
    <row r="31179" spans="31:31" ht="15.75" x14ac:dyDescent="0.3">
      <c r="AE31179" s="71"/>
    </row>
    <row r="31180" spans="31:31" ht="15.75" x14ac:dyDescent="0.3">
      <c r="AE31180" s="71"/>
    </row>
    <row r="31181" spans="31:31" ht="15.75" x14ac:dyDescent="0.3">
      <c r="AE31181" s="71"/>
    </row>
    <row r="31182" spans="31:31" ht="15.75" x14ac:dyDescent="0.3">
      <c r="AE31182" s="71"/>
    </row>
    <row r="31183" spans="31:31" ht="15.75" x14ac:dyDescent="0.3">
      <c r="AE31183" s="71"/>
    </row>
    <row r="31184" spans="31:31" ht="15.75" x14ac:dyDescent="0.3">
      <c r="AE31184" s="71"/>
    </row>
    <row r="31185" spans="31:31" ht="15.75" x14ac:dyDescent="0.3">
      <c r="AE31185" s="71"/>
    </row>
    <row r="31186" spans="31:31" ht="15.75" x14ac:dyDescent="0.3">
      <c r="AE31186" s="71"/>
    </row>
    <row r="31187" spans="31:31" ht="15.75" x14ac:dyDescent="0.3">
      <c r="AE31187" s="71"/>
    </row>
    <row r="31188" spans="31:31" ht="15.75" x14ac:dyDescent="0.3">
      <c r="AE31188" s="71"/>
    </row>
    <row r="31189" spans="31:31" ht="15.75" x14ac:dyDescent="0.3">
      <c r="AE31189" s="71"/>
    </row>
    <row r="31190" spans="31:31" ht="15.75" x14ac:dyDescent="0.3">
      <c r="AE31190" s="71"/>
    </row>
    <row r="31191" spans="31:31" ht="15.75" x14ac:dyDescent="0.3">
      <c r="AE31191" s="71"/>
    </row>
    <row r="31192" spans="31:31" ht="15.75" x14ac:dyDescent="0.3">
      <c r="AE31192" s="71"/>
    </row>
    <row r="31193" spans="31:31" ht="15.75" x14ac:dyDescent="0.3">
      <c r="AE31193" s="71"/>
    </row>
    <row r="31194" spans="31:31" ht="15.75" x14ac:dyDescent="0.3">
      <c r="AE31194" s="71"/>
    </row>
    <row r="31195" spans="31:31" ht="15.75" x14ac:dyDescent="0.3">
      <c r="AE31195" s="71"/>
    </row>
    <row r="31196" spans="31:31" ht="15.75" x14ac:dyDescent="0.3">
      <c r="AE31196" s="71"/>
    </row>
    <row r="31197" spans="31:31" ht="15.75" x14ac:dyDescent="0.3">
      <c r="AE31197" s="71"/>
    </row>
    <row r="31198" spans="31:31" ht="15.75" x14ac:dyDescent="0.3">
      <c r="AE31198" s="71"/>
    </row>
    <row r="31199" spans="31:31" ht="15.75" x14ac:dyDescent="0.3">
      <c r="AE31199" s="71"/>
    </row>
    <row r="31200" spans="31:31" ht="15.75" x14ac:dyDescent="0.3">
      <c r="AE31200" s="71"/>
    </row>
    <row r="31201" spans="31:31" ht="15.75" x14ac:dyDescent="0.3">
      <c r="AE31201" s="71"/>
    </row>
    <row r="31202" spans="31:31" ht="15.75" x14ac:dyDescent="0.3">
      <c r="AE31202" s="71"/>
    </row>
    <row r="31203" spans="31:31" ht="15.75" x14ac:dyDescent="0.3">
      <c r="AE31203" s="71"/>
    </row>
    <row r="31204" spans="31:31" ht="15.75" x14ac:dyDescent="0.3">
      <c r="AE31204" s="71"/>
    </row>
    <row r="31205" spans="31:31" ht="15.75" x14ac:dyDescent="0.3">
      <c r="AE31205" s="71"/>
    </row>
    <row r="31206" spans="31:31" ht="15.75" x14ac:dyDescent="0.3">
      <c r="AE31206" s="71"/>
    </row>
    <row r="31207" spans="31:31" ht="15.75" x14ac:dyDescent="0.3">
      <c r="AE31207" s="71"/>
    </row>
    <row r="31208" spans="31:31" ht="15.75" x14ac:dyDescent="0.3">
      <c r="AE31208" s="71"/>
    </row>
    <row r="31209" spans="31:31" ht="15.75" x14ac:dyDescent="0.3">
      <c r="AE31209" s="71"/>
    </row>
    <row r="31210" spans="31:31" ht="15.75" x14ac:dyDescent="0.3">
      <c r="AE31210" s="71"/>
    </row>
    <row r="31211" spans="31:31" ht="15.75" x14ac:dyDescent="0.3">
      <c r="AE31211" s="71"/>
    </row>
    <row r="31212" spans="31:31" ht="15.75" x14ac:dyDescent="0.3">
      <c r="AE31212" s="71"/>
    </row>
    <row r="31213" spans="31:31" ht="15.75" x14ac:dyDescent="0.3">
      <c r="AE31213" s="71"/>
    </row>
    <row r="31214" spans="31:31" ht="15.75" x14ac:dyDescent="0.3">
      <c r="AE31214" s="71"/>
    </row>
    <row r="31215" spans="31:31" ht="15.75" x14ac:dyDescent="0.3">
      <c r="AE31215" s="71"/>
    </row>
    <row r="31216" spans="31:31" ht="15.75" x14ac:dyDescent="0.3">
      <c r="AE31216" s="71"/>
    </row>
    <row r="31217" spans="31:31" ht="15.75" x14ac:dyDescent="0.3">
      <c r="AE31217" s="71"/>
    </row>
    <row r="31218" spans="31:31" ht="15.75" x14ac:dyDescent="0.3">
      <c r="AE31218" s="71"/>
    </row>
    <row r="31219" spans="31:31" ht="15.75" x14ac:dyDescent="0.3">
      <c r="AE31219" s="71"/>
    </row>
    <row r="31220" spans="31:31" ht="15.75" x14ac:dyDescent="0.3">
      <c r="AE31220" s="71"/>
    </row>
    <row r="31221" spans="31:31" ht="15.75" x14ac:dyDescent="0.3">
      <c r="AE31221" s="71"/>
    </row>
    <row r="31222" spans="31:31" ht="15.75" x14ac:dyDescent="0.3">
      <c r="AE31222" s="71"/>
    </row>
    <row r="31223" spans="31:31" ht="15.75" x14ac:dyDescent="0.3">
      <c r="AE31223" s="71"/>
    </row>
    <row r="31224" spans="31:31" ht="15.75" x14ac:dyDescent="0.3">
      <c r="AE31224" s="71"/>
    </row>
    <row r="31225" spans="31:31" ht="15.75" x14ac:dyDescent="0.3">
      <c r="AE31225" s="71"/>
    </row>
    <row r="31226" spans="31:31" ht="15.75" x14ac:dyDescent="0.3">
      <c r="AE31226" s="71"/>
    </row>
    <row r="31227" spans="31:31" ht="15.75" x14ac:dyDescent="0.3">
      <c r="AE31227" s="71"/>
    </row>
    <row r="31228" spans="31:31" ht="15.75" x14ac:dyDescent="0.3">
      <c r="AE31228" s="71"/>
    </row>
    <row r="31229" spans="31:31" ht="15.75" x14ac:dyDescent="0.3">
      <c r="AE31229" s="71"/>
    </row>
    <row r="31230" spans="31:31" ht="15.75" x14ac:dyDescent="0.3">
      <c r="AE31230" s="71"/>
    </row>
    <row r="31231" spans="31:31" ht="15.75" x14ac:dyDescent="0.3">
      <c r="AE31231" s="71"/>
    </row>
    <row r="31232" spans="31:31" ht="15.75" x14ac:dyDescent="0.3">
      <c r="AE31232" s="71"/>
    </row>
    <row r="31233" spans="31:31" ht="15.75" x14ac:dyDescent="0.3">
      <c r="AE31233" s="71"/>
    </row>
    <row r="31234" spans="31:31" ht="15.75" x14ac:dyDescent="0.3">
      <c r="AE31234" s="71"/>
    </row>
    <row r="31235" spans="31:31" ht="15.75" x14ac:dyDescent="0.3">
      <c r="AE31235" s="71"/>
    </row>
    <row r="31236" spans="31:31" ht="15.75" x14ac:dyDescent="0.3">
      <c r="AE31236" s="71"/>
    </row>
    <row r="31237" spans="31:31" ht="15.75" x14ac:dyDescent="0.3">
      <c r="AE31237" s="71"/>
    </row>
    <row r="31238" spans="31:31" ht="15.75" x14ac:dyDescent="0.3">
      <c r="AE31238" s="71"/>
    </row>
    <row r="31239" spans="31:31" ht="15.75" x14ac:dyDescent="0.3">
      <c r="AE31239" s="71"/>
    </row>
    <row r="31240" spans="31:31" ht="15.75" x14ac:dyDescent="0.3">
      <c r="AE31240" s="71"/>
    </row>
    <row r="31241" spans="31:31" ht="15.75" x14ac:dyDescent="0.3">
      <c r="AE31241" s="71"/>
    </row>
    <row r="31242" spans="31:31" ht="15.75" x14ac:dyDescent="0.3">
      <c r="AE31242" s="71"/>
    </row>
    <row r="31243" spans="31:31" ht="15.75" x14ac:dyDescent="0.3">
      <c r="AE31243" s="71"/>
    </row>
    <row r="31244" spans="31:31" ht="15.75" x14ac:dyDescent="0.3">
      <c r="AE31244" s="71"/>
    </row>
    <row r="31245" spans="31:31" ht="15.75" x14ac:dyDescent="0.3">
      <c r="AE31245" s="71"/>
    </row>
    <row r="31246" spans="31:31" ht="15.75" x14ac:dyDescent="0.3">
      <c r="AE31246" s="71"/>
    </row>
    <row r="31247" spans="31:31" ht="15.75" x14ac:dyDescent="0.3">
      <c r="AE31247" s="71"/>
    </row>
    <row r="31248" spans="31:31" ht="15.75" x14ac:dyDescent="0.3">
      <c r="AE31248" s="71"/>
    </row>
    <row r="31249" spans="31:31" ht="15.75" x14ac:dyDescent="0.3">
      <c r="AE31249" s="71"/>
    </row>
    <row r="31250" spans="31:31" ht="15.75" x14ac:dyDescent="0.3">
      <c r="AE31250" s="71"/>
    </row>
    <row r="31251" spans="31:31" ht="15.75" x14ac:dyDescent="0.3">
      <c r="AE31251" s="71"/>
    </row>
    <row r="31252" spans="31:31" ht="15.75" x14ac:dyDescent="0.3">
      <c r="AE31252" s="71"/>
    </row>
    <row r="31253" spans="31:31" ht="15.75" x14ac:dyDescent="0.3">
      <c r="AE31253" s="71"/>
    </row>
    <row r="31254" spans="31:31" ht="15.75" x14ac:dyDescent="0.3">
      <c r="AE31254" s="71"/>
    </row>
    <row r="31255" spans="31:31" ht="15.75" x14ac:dyDescent="0.3">
      <c r="AE31255" s="71"/>
    </row>
    <row r="31256" spans="31:31" ht="15.75" x14ac:dyDescent="0.3">
      <c r="AE31256" s="71"/>
    </row>
    <row r="31257" spans="31:31" ht="15.75" x14ac:dyDescent="0.3">
      <c r="AE31257" s="71"/>
    </row>
    <row r="31258" spans="31:31" ht="15.75" x14ac:dyDescent="0.3">
      <c r="AE31258" s="71"/>
    </row>
    <row r="31259" spans="31:31" ht="15.75" x14ac:dyDescent="0.3">
      <c r="AE31259" s="71"/>
    </row>
    <row r="31260" spans="31:31" ht="15.75" x14ac:dyDescent="0.3">
      <c r="AE31260" s="71"/>
    </row>
    <row r="31261" spans="31:31" ht="15.75" x14ac:dyDescent="0.3">
      <c r="AE31261" s="71"/>
    </row>
    <row r="31262" spans="31:31" ht="15.75" x14ac:dyDescent="0.3">
      <c r="AE31262" s="71"/>
    </row>
    <row r="31263" spans="31:31" ht="15.75" x14ac:dyDescent="0.3">
      <c r="AE31263" s="71"/>
    </row>
    <row r="31264" spans="31:31" ht="15.75" x14ac:dyDescent="0.3">
      <c r="AE31264" s="71"/>
    </row>
    <row r="31265" spans="31:31" ht="15.75" x14ac:dyDescent="0.3">
      <c r="AE31265" s="71"/>
    </row>
    <row r="31266" spans="31:31" ht="15.75" x14ac:dyDescent="0.3">
      <c r="AE31266" s="71"/>
    </row>
    <row r="31267" spans="31:31" ht="15.75" x14ac:dyDescent="0.3">
      <c r="AE31267" s="71"/>
    </row>
    <row r="31268" spans="31:31" ht="15.75" x14ac:dyDescent="0.3">
      <c r="AE31268" s="71"/>
    </row>
    <row r="31269" spans="31:31" ht="15.75" x14ac:dyDescent="0.3">
      <c r="AE31269" s="71"/>
    </row>
    <row r="31270" spans="31:31" ht="15.75" x14ac:dyDescent="0.3">
      <c r="AE31270" s="71"/>
    </row>
    <row r="31271" spans="31:31" ht="15.75" x14ac:dyDescent="0.3">
      <c r="AE31271" s="71"/>
    </row>
    <row r="31272" spans="31:31" ht="15.75" x14ac:dyDescent="0.3">
      <c r="AE31272" s="71"/>
    </row>
    <row r="31273" spans="31:31" ht="15.75" x14ac:dyDescent="0.3">
      <c r="AE31273" s="71"/>
    </row>
    <row r="31274" spans="31:31" ht="15.75" x14ac:dyDescent="0.3">
      <c r="AE31274" s="71"/>
    </row>
    <row r="31275" spans="31:31" ht="15.75" x14ac:dyDescent="0.3">
      <c r="AE31275" s="71"/>
    </row>
    <row r="31276" spans="31:31" ht="15.75" x14ac:dyDescent="0.3">
      <c r="AE31276" s="71"/>
    </row>
    <row r="31277" spans="31:31" ht="15.75" x14ac:dyDescent="0.3">
      <c r="AE31277" s="71"/>
    </row>
    <row r="31278" spans="31:31" ht="15.75" x14ac:dyDescent="0.3">
      <c r="AE31278" s="71"/>
    </row>
    <row r="31279" spans="31:31" ht="15.75" x14ac:dyDescent="0.3">
      <c r="AE31279" s="71"/>
    </row>
    <row r="31280" spans="31:31" ht="15.75" x14ac:dyDescent="0.3">
      <c r="AE31280" s="71"/>
    </row>
    <row r="31281" spans="31:31" ht="15.75" x14ac:dyDescent="0.3">
      <c r="AE31281" s="71"/>
    </row>
    <row r="31282" spans="31:31" ht="15.75" x14ac:dyDescent="0.3">
      <c r="AE31282" s="71"/>
    </row>
    <row r="31283" spans="31:31" ht="15.75" x14ac:dyDescent="0.3">
      <c r="AE31283" s="71"/>
    </row>
    <row r="31284" spans="31:31" ht="15.75" x14ac:dyDescent="0.3">
      <c r="AE31284" s="71"/>
    </row>
    <row r="31285" spans="31:31" ht="15.75" x14ac:dyDescent="0.3">
      <c r="AE31285" s="71"/>
    </row>
    <row r="31286" spans="31:31" ht="15.75" x14ac:dyDescent="0.3">
      <c r="AE31286" s="71"/>
    </row>
    <row r="31287" spans="31:31" ht="15.75" x14ac:dyDescent="0.3">
      <c r="AE31287" s="71"/>
    </row>
    <row r="31288" spans="31:31" ht="15.75" x14ac:dyDescent="0.3">
      <c r="AE31288" s="71"/>
    </row>
    <row r="31289" spans="31:31" ht="15.75" x14ac:dyDescent="0.3">
      <c r="AE31289" s="71"/>
    </row>
    <row r="31290" spans="31:31" ht="15.75" x14ac:dyDescent="0.3">
      <c r="AE31290" s="71"/>
    </row>
    <row r="31291" spans="31:31" ht="15.75" x14ac:dyDescent="0.3">
      <c r="AE31291" s="71"/>
    </row>
    <row r="31292" spans="31:31" ht="15.75" x14ac:dyDescent="0.3">
      <c r="AE31292" s="71"/>
    </row>
    <row r="31293" spans="31:31" ht="15.75" x14ac:dyDescent="0.3">
      <c r="AE31293" s="71"/>
    </row>
    <row r="31294" spans="31:31" ht="15.75" x14ac:dyDescent="0.3">
      <c r="AE31294" s="71"/>
    </row>
    <row r="31295" spans="31:31" ht="15.75" x14ac:dyDescent="0.3">
      <c r="AE31295" s="71"/>
    </row>
    <row r="31296" spans="31:31" ht="15.75" x14ac:dyDescent="0.3">
      <c r="AE31296" s="71"/>
    </row>
    <row r="31297" spans="31:31" ht="15.75" x14ac:dyDescent="0.3">
      <c r="AE31297" s="71"/>
    </row>
    <row r="31298" spans="31:31" ht="15.75" x14ac:dyDescent="0.3">
      <c r="AE31298" s="71"/>
    </row>
    <row r="31299" spans="31:31" ht="15.75" x14ac:dyDescent="0.3">
      <c r="AE31299" s="71"/>
    </row>
    <row r="31300" spans="31:31" ht="15.75" x14ac:dyDescent="0.3">
      <c r="AE31300" s="71"/>
    </row>
    <row r="31301" spans="31:31" ht="15.75" x14ac:dyDescent="0.3">
      <c r="AE31301" s="71"/>
    </row>
    <row r="31302" spans="31:31" ht="15.75" x14ac:dyDescent="0.3">
      <c r="AE31302" s="71"/>
    </row>
    <row r="31303" spans="31:31" ht="15.75" x14ac:dyDescent="0.3">
      <c r="AE31303" s="71"/>
    </row>
    <row r="31304" spans="31:31" ht="15.75" x14ac:dyDescent="0.3">
      <c r="AE31304" s="71"/>
    </row>
    <row r="31305" spans="31:31" ht="15.75" x14ac:dyDescent="0.3">
      <c r="AE31305" s="71"/>
    </row>
    <row r="31306" spans="31:31" ht="15.75" x14ac:dyDescent="0.3">
      <c r="AE31306" s="71"/>
    </row>
    <row r="31307" spans="31:31" ht="15.75" x14ac:dyDescent="0.3">
      <c r="AE31307" s="71"/>
    </row>
    <row r="31308" spans="31:31" ht="15.75" x14ac:dyDescent="0.3">
      <c r="AE31308" s="71"/>
    </row>
    <row r="31309" spans="31:31" ht="15.75" x14ac:dyDescent="0.3">
      <c r="AE31309" s="71"/>
    </row>
    <row r="31310" spans="31:31" ht="15.75" x14ac:dyDescent="0.3">
      <c r="AE31310" s="71"/>
    </row>
    <row r="31311" spans="31:31" ht="15.75" x14ac:dyDescent="0.3">
      <c r="AE31311" s="71"/>
    </row>
    <row r="31312" spans="31:31" ht="15.75" x14ac:dyDescent="0.3">
      <c r="AE31312" s="71"/>
    </row>
    <row r="31313" spans="31:31" ht="15.75" x14ac:dyDescent="0.3">
      <c r="AE31313" s="71"/>
    </row>
    <row r="31314" spans="31:31" ht="15.75" x14ac:dyDescent="0.3">
      <c r="AE31314" s="71"/>
    </row>
    <row r="31315" spans="31:31" ht="15.75" x14ac:dyDescent="0.3">
      <c r="AE31315" s="71"/>
    </row>
    <row r="31316" spans="31:31" ht="15.75" x14ac:dyDescent="0.3">
      <c r="AE31316" s="71"/>
    </row>
    <row r="31317" spans="31:31" ht="15.75" x14ac:dyDescent="0.3">
      <c r="AE31317" s="71"/>
    </row>
    <row r="31318" spans="31:31" ht="15.75" x14ac:dyDescent="0.3">
      <c r="AE31318" s="71"/>
    </row>
    <row r="31319" spans="31:31" ht="15.75" x14ac:dyDescent="0.3">
      <c r="AE31319" s="71"/>
    </row>
    <row r="31320" spans="31:31" ht="15.75" x14ac:dyDescent="0.3">
      <c r="AE31320" s="71"/>
    </row>
    <row r="31321" spans="31:31" ht="15.75" x14ac:dyDescent="0.3">
      <c r="AE31321" s="71"/>
    </row>
    <row r="31322" spans="31:31" ht="15.75" x14ac:dyDescent="0.3">
      <c r="AE31322" s="71"/>
    </row>
    <row r="31323" spans="31:31" ht="15.75" x14ac:dyDescent="0.3">
      <c r="AE31323" s="71"/>
    </row>
    <row r="31324" spans="31:31" ht="15.75" x14ac:dyDescent="0.3">
      <c r="AE31324" s="71"/>
    </row>
    <row r="31325" spans="31:31" ht="15.75" x14ac:dyDescent="0.3">
      <c r="AE31325" s="71"/>
    </row>
    <row r="31326" spans="31:31" ht="15.75" x14ac:dyDescent="0.3">
      <c r="AE31326" s="71"/>
    </row>
    <row r="31327" spans="31:31" ht="15.75" x14ac:dyDescent="0.3">
      <c r="AE31327" s="71"/>
    </row>
    <row r="31328" spans="31:31" ht="15.75" x14ac:dyDescent="0.3">
      <c r="AE31328" s="71"/>
    </row>
    <row r="31329" spans="31:31" ht="15.75" x14ac:dyDescent="0.3">
      <c r="AE31329" s="71"/>
    </row>
    <row r="31330" spans="31:31" ht="15.75" x14ac:dyDescent="0.3">
      <c r="AE31330" s="71"/>
    </row>
    <row r="31331" spans="31:31" ht="15.75" x14ac:dyDescent="0.3">
      <c r="AE31331" s="71"/>
    </row>
    <row r="31332" spans="31:31" ht="15.75" x14ac:dyDescent="0.3">
      <c r="AE31332" s="71"/>
    </row>
    <row r="31333" spans="31:31" ht="15.75" x14ac:dyDescent="0.3">
      <c r="AE31333" s="71"/>
    </row>
    <row r="31334" spans="31:31" ht="15.75" x14ac:dyDescent="0.3">
      <c r="AE31334" s="71"/>
    </row>
    <row r="31335" spans="31:31" ht="15.75" x14ac:dyDescent="0.3">
      <c r="AE31335" s="71"/>
    </row>
    <row r="31336" spans="31:31" ht="15.75" x14ac:dyDescent="0.3">
      <c r="AE31336" s="71"/>
    </row>
    <row r="31337" spans="31:31" ht="15.75" x14ac:dyDescent="0.3">
      <c r="AE31337" s="71"/>
    </row>
    <row r="31338" spans="31:31" ht="15.75" x14ac:dyDescent="0.3">
      <c r="AE31338" s="71"/>
    </row>
    <row r="31339" spans="31:31" ht="15.75" x14ac:dyDescent="0.3">
      <c r="AE31339" s="71"/>
    </row>
    <row r="31340" spans="31:31" ht="15.75" x14ac:dyDescent="0.3">
      <c r="AE31340" s="71"/>
    </row>
    <row r="31341" spans="31:31" ht="15.75" x14ac:dyDescent="0.3">
      <c r="AE31341" s="71"/>
    </row>
    <row r="31342" spans="31:31" ht="15.75" x14ac:dyDescent="0.3">
      <c r="AE31342" s="71"/>
    </row>
    <row r="31343" spans="31:31" ht="15.75" x14ac:dyDescent="0.3">
      <c r="AE31343" s="71"/>
    </row>
    <row r="31344" spans="31:31" ht="15.75" x14ac:dyDescent="0.3">
      <c r="AE31344" s="71"/>
    </row>
    <row r="31345" spans="31:31" ht="15.75" x14ac:dyDescent="0.3">
      <c r="AE31345" s="71"/>
    </row>
    <row r="31346" spans="31:31" ht="15.75" x14ac:dyDescent="0.3">
      <c r="AE31346" s="71"/>
    </row>
    <row r="31347" spans="31:31" ht="15.75" x14ac:dyDescent="0.3">
      <c r="AE31347" s="71"/>
    </row>
    <row r="31348" spans="31:31" ht="15.75" x14ac:dyDescent="0.3">
      <c r="AE31348" s="71"/>
    </row>
    <row r="31349" spans="31:31" ht="15.75" x14ac:dyDescent="0.3">
      <c r="AE31349" s="71"/>
    </row>
    <row r="31350" spans="31:31" ht="15.75" x14ac:dyDescent="0.3">
      <c r="AE31350" s="71"/>
    </row>
    <row r="31351" spans="31:31" ht="15.75" x14ac:dyDescent="0.3">
      <c r="AE31351" s="71"/>
    </row>
    <row r="31352" spans="31:31" ht="15.75" x14ac:dyDescent="0.3">
      <c r="AE31352" s="71"/>
    </row>
    <row r="31353" spans="31:31" ht="15.75" x14ac:dyDescent="0.3">
      <c r="AE31353" s="71"/>
    </row>
    <row r="31354" spans="31:31" ht="15.75" x14ac:dyDescent="0.3">
      <c r="AE31354" s="71"/>
    </row>
    <row r="31355" spans="31:31" ht="15.75" x14ac:dyDescent="0.3">
      <c r="AE31355" s="71"/>
    </row>
    <row r="31356" spans="31:31" ht="15.75" x14ac:dyDescent="0.3">
      <c r="AE31356" s="71"/>
    </row>
    <row r="31357" spans="31:31" ht="15.75" x14ac:dyDescent="0.3">
      <c r="AE31357" s="71"/>
    </row>
    <row r="31358" spans="31:31" ht="15.75" x14ac:dyDescent="0.3">
      <c r="AE31358" s="71"/>
    </row>
    <row r="31359" spans="31:31" ht="15.75" x14ac:dyDescent="0.3">
      <c r="AE31359" s="71"/>
    </row>
    <row r="31360" spans="31:31" ht="15.75" x14ac:dyDescent="0.3">
      <c r="AE31360" s="71"/>
    </row>
    <row r="31361" spans="31:31" ht="15.75" x14ac:dyDescent="0.3">
      <c r="AE31361" s="71"/>
    </row>
    <row r="31362" spans="31:31" ht="15.75" x14ac:dyDescent="0.3">
      <c r="AE31362" s="71"/>
    </row>
    <row r="31363" spans="31:31" ht="15.75" x14ac:dyDescent="0.3">
      <c r="AE31363" s="71"/>
    </row>
    <row r="31364" spans="31:31" ht="15.75" x14ac:dyDescent="0.3">
      <c r="AE31364" s="71"/>
    </row>
    <row r="31365" spans="31:31" ht="15.75" x14ac:dyDescent="0.3">
      <c r="AE31365" s="71"/>
    </row>
    <row r="31366" spans="31:31" ht="15.75" x14ac:dyDescent="0.3">
      <c r="AE31366" s="71"/>
    </row>
    <row r="31367" spans="31:31" ht="15.75" x14ac:dyDescent="0.3">
      <c r="AE31367" s="71"/>
    </row>
    <row r="31368" spans="31:31" ht="15.75" x14ac:dyDescent="0.3">
      <c r="AE31368" s="71"/>
    </row>
    <row r="31369" spans="31:31" ht="15.75" x14ac:dyDescent="0.3">
      <c r="AE31369" s="71"/>
    </row>
    <row r="31370" spans="31:31" ht="15.75" x14ac:dyDescent="0.3">
      <c r="AE31370" s="71"/>
    </row>
    <row r="31371" spans="31:31" ht="15.75" x14ac:dyDescent="0.3">
      <c r="AE31371" s="71"/>
    </row>
    <row r="31372" spans="31:31" ht="15.75" x14ac:dyDescent="0.3">
      <c r="AE31372" s="71"/>
    </row>
    <row r="31373" spans="31:31" ht="15.75" x14ac:dyDescent="0.3">
      <c r="AE31373" s="71"/>
    </row>
    <row r="31374" spans="31:31" ht="15.75" x14ac:dyDescent="0.3">
      <c r="AE31374" s="71"/>
    </row>
    <row r="31375" spans="31:31" ht="15.75" x14ac:dyDescent="0.3">
      <c r="AE31375" s="71"/>
    </row>
    <row r="31376" spans="31:31" ht="15.75" x14ac:dyDescent="0.3">
      <c r="AE31376" s="71"/>
    </row>
    <row r="31377" spans="31:31" ht="15.75" x14ac:dyDescent="0.3">
      <c r="AE31377" s="71"/>
    </row>
    <row r="31378" spans="31:31" ht="15.75" x14ac:dyDescent="0.3">
      <c r="AE31378" s="71"/>
    </row>
    <row r="31379" spans="31:31" ht="15.75" x14ac:dyDescent="0.3">
      <c r="AE31379" s="71"/>
    </row>
    <row r="31380" spans="31:31" ht="15.75" x14ac:dyDescent="0.3">
      <c r="AE31380" s="71"/>
    </row>
    <row r="31381" spans="31:31" ht="15.75" x14ac:dyDescent="0.3">
      <c r="AE31381" s="71"/>
    </row>
    <row r="31382" spans="31:31" ht="15.75" x14ac:dyDescent="0.3">
      <c r="AE31382" s="71"/>
    </row>
    <row r="31383" spans="31:31" ht="15.75" x14ac:dyDescent="0.3">
      <c r="AE31383" s="71"/>
    </row>
    <row r="31384" spans="31:31" ht="15.75" x14ac:dyDescent="0.3">
      <c r="AE31384" s="71"/>
    </row>
    <row r="31385" spans="31:31" ht="15.75" x14ac:dyDescent="0.3">
      <c r="AE31385" s="71"/>
    </row>
    <row r="31386" spans="31:31" ht="15.75" x14ac:dyDescent="0.3">
      <c r="AE31386" s="71"/>
    </row>
    <row r="31387" spans="31:31" ht="15.75" x14ac:dyDescent="0.3">
      <c r="AE31387" s="71"/>
    </row>
    <row r="31388" spans="31:31" ht="15.75" x14ac:dyDescent="0.3">
      <c r="AE31388" s="71"/>
    </row>
    <row r="31389" spans="31:31" ht="15.75" x14ac:dyDescent="0.3">
      <c r="AE31389" s="71"/>
    </row>
    <row r="31390" spans="31:31" ht="15.75" x14ac:dyDescent="0.3">
      <c r="AE31390" s="71"/>
    </row>
    <row r="31391" spans="31:31" ht="15.75" x14ac:dyDescent="0.3">
      <c r="AE31391" s="71"/>
    </row>
    <row r="31392" spans="31:31" ht="15.75" x14ac:dyDescent="0.3">
      <c r="AE31392" s="71"/>
    </row>
    <row r="31393" spans="31:31" ht="15.75" x14ac:dyDescent="0.3">
      <c r="AE31393" s="71"/>
    </row>
    <row r="31394" spans="31:31" ht="15.75" x14ac:dyDescent="0.3">
      <c r="AE31394" s="71"/>
    </row>
    <row r="31395" spans="31:31" ht="15.75" x14ac:dyDescent="0.3">
      <c r="AE31395" s="71"/>
    </row>
    <row r="31396" spans="31:31" ht="15.75" x14ac:dyDescent="0.3">
      <c r="AE31396" s="71"/>
    </row>
    <row r="31397" spans="31:31" ht="15.75" x14ac:dyDescent="0.3">
      <c r="AE31397" s="71"/>
    </row>
    <row r="31398" spans="31:31" ht="15.75" x14ac:dyDescent="0.3">
      <c r="AE31398" s="71"/>
    </row>
    <row r="31399" spans="31:31" ht="15.75" x14ac:dyDescent="0.3">
      <c r="AE31399" s="71"/>
    </row>
    <row r="31400" spans="31:31" ht="15.75" x14ac:dyDescent="0.3">
      <c r="AE31400" s="71"/>
    </row>
    <row r="31401" spans="31:31" ht="15.75" x14ac:dyDescent="0.3">
      <c r="AE31401" s="71"/>
    </row>
    <row r="31402" spans="31:31" ht="15.75" x14ac:dyDescent="0.3">
      <c r="AE31402" s="71"/>
    </row>
    <row r="31403" spans="31:31" ht="15.75" x14ac:dyDescent="0.3">
      <c r="AE31403" s="71"/>
    </row>
    <row r="31404" spans="31:31" ht="15.75" x14ac:dyDescent="0.3">
      <c r="AE31404" s="71"/>
    </row>
    <row r="31405" spans="31:31" ht="15.75" x14ac:dyDescent="0.3">
      <c r="AE31405" s="71"/>
    </row>
    <row r="31406" spans="31:31" ht="15.75" x14ac:dyDescent="0.3">
      <c r="AE31406" s="71"/>
    </row>
    <row r="31407" spans="31:31" ht="15.75" x14ac:dyDescent="0.3">
      <c r="AE31407" s="71"/>
    </row>
    <row r="31408" spans="31:31" ht="15.75" x14ac:dyDescent="0.3">
      <c r="AE31408" s="71"/>
    </row>
    <row r="31409" spans="31:31" ht="15.75" x14ac:dyDescent="0.3">
      <c r="AE31409" s="71"/>
    </row>
    <row r="31410" spans="31:31" ht="15.75" x14ac:dyDescent="0.3">
      <c r="AE31410" s="71"/>
    </row>
    <row r="31411" spans="31:31" ht="15.75" x14ac:dyDescent="0.3">
      <c r="AE31411" s="71"/>
    </row>
    <row r="31412" spans="31:31" ht="15.75" x14ac:dyDescent="0.3">
      <c r="AE31412" s="71"/>
    </row>
    <row r="31413" spans="31:31" ht="15.75" x14ac:dyDescent="0.3">
      <c r="AE31413" s="71"/>
    </row>
    <row r="31414" spans="31:31" ht="15.75" x14ac:dyDescent="0.3">
      <c r="AE31414" s="71"/>
    </row>
    <row r="31415" spans="31:31" ht="15.75" x14ac:dyDescent="0.3">
      <c r="AE31415" s="71"/>
    </row>
    <row r="31416" spans="31:31" ht="15.75" x14ac:dyDescent="0.3">
      <c r="AE31416" s="71"/>
    </row>
    <row r="31417" spans="31:31" ht="15.75" x14ac:dyDescent="0.3">
      <c r="AE31417" s="71"/>
    </row>
    <row r="31418" spans="31:31" ht="15.75" x14ac:dyDescent="0.3">
      <c r="AE31418" s="71"/>
    </row>
    <row r="31419" spans="31:31" ht="15.75" x14ac:dyDescent="0.3">
      <c r="AE31419" s="71"/>
    </row>
    <row r="31420" spans="31:31" ht="15.75" x14ac:dyDescent="0.3">
      <c r="AE31420" s="71"/>
    </row>
    <row r="31421" spans="31:31" ht="15.75" x14ac:dyDescent="0.3">
      <c r="AE31421" s="71"/>
    </row>
    <row r="31422" spans="31:31" ht="15.75" x14ac:dyDescent="0.3">
      <c r="AE31422" s="71"/>
    </row>
    <row r="31423" spans="31:31" ht="15.75" x14ac:dyDescent="0.3">
      <c r="AE31423" s="71"/>
    </row>
    <row r="31424" spans="31:31" ht="15.75" x14ac:dyDescent="0.3">
      <c r="AE31424" s="71"/>
    </row>
    <row r="31425" spans="31:31" ht="15.75" x14ac:dyDescent="0.3">
      <c r="AE31425" s="71"/>
    </row>
    <row r="31426" spans="31:31" ht="15.75" x14ac:dyDescent="0.3">
      <c r="AE31426" s="71"/>
    </row>
    <row r="31427" spans="31:31" ht="15.75" x14ac:dyDescent="0.3">
      <c r="AE31427" s="71"/>
    </row>
    <row r="31428" spans="31:31" ht="15.75" x14ac:dyDescent="0.3">
      <c r="AE31428" s="71"/>
    </row>
    <row r="31429" spans="31:31" ht="15.75" x14ac:dyDescent="0.3">
      <c r="AE31429" s="71"/>
    </row>
    <row r="31430" spans="31:31" ht="15.75" x14ac:dyDescent="0.3">
      <c r="AE31430" s="71"/>
    </row>
    <row r="31431" spans="31:31" ht="15.75" x14ac:dyDescent="0.3">
      <c r="AE31431" s="71"/>
    </row>
    <row r="31432" spans="31:31" ht="15.75" x14ac:dyDescent="0.3">
      <c r="AE31432" s="71"/>
    </row>
    <row r="31433" spans="31:31" ht="15.75" x14ac:dyDescent="0.3">
      <c r="AE31433" s="71"/>
    </row>
    <row r="31434" spans="31:31" ht="15.75" x14ac:dyDescent="0.3">
      <c r="AE31434" s="71"/>
    </row>
    <row r="31435" spans="31:31" ht="15.75" x14ac:dyDescent="0.3">
      <c r="AE31435" s="71"/>
    </row>
    <row r="31436" spans="31:31" ht="15.75" x14ac:dyDescent="0.3">
      <c r="AE31436" s="71"/>
    </row>
    <row r="31437" spans="31:31" ht="15.75" x14ac:dyDescent="0.3">
      <c r="AE31437" s="71"/>
    </row>
    <row r="31438" spans="31:31" ht="15.75" x14ac:dyDescent="0.3">
      <c r="AE31438" s="71"/>
    </row>
    <row r="31439" spans="31:31" ht="15.75" x14ac:dyDescent="0.3">
      <c r="AE31439" s="71"/>
    </row>
    <row r="31440" spans="31:31" ht="15.75" x14ac:dyDescent="0.3">
      <c r="AE31440" s="71"/>
    </row>
    <row r="31441" spans="31:31" ht="15.75" x14ac:dyDescent="0.3">
      <c r="AE31441" s="71"/>
    </row>
    <row r="31442" spans="31:31" ht="15.75" x14ac:dyDescent="0.3">
      <c r="AE31442" s="71"/>
    </row>
    <row r="31443" spans="31:31" ht="15.75" x14ac:dyDescent="0.3">
      <c r="AE31443" s="71"/>
    </row>
    <row r="31444" spans="31:31" ht="15.75" x14ac:dyDescent="0.3">
      <c r="AE31444" s="71"/>
    </row>
    <row r="31445" spans="31:31" ht="15.75" x14ac:dyDescent="0.3">
      <c r="AE31445" s="71"/>
    </row>
    <row r="31446" spans="31:31" ht="15.75" x14ac:dyDescent="0.3">
      <c r="AE31446" s="71"/>
    </row>
    <row r="31447" spans="31:31" ht="15.75" x14ac:dyDescent="0.3">
      <c r="AE31447" s="71"/>
    </row>
    <row r="31448" spans="31:31" ht="15.75" x14ac:dyDescent="0.3">
      <c r="AE31448" s="71"/>
    </row>
    <row r="31449" spans="31:31" ht="15.75" x14ac:dyDescent="0.3">
      <c r="AE31449" s="71"/>
    </row>
    <row r="31450" spans="31:31" ht="15.75" x14ac:dyDescent="0.3">
      <c r="AE31450" s="71"/>
    </row>
    <row r="31451" spans="31:31" ht="15.75" x14ac:dyDescent="0.3">
      <c r="AE31451" s="71"/>
    </row>
    <row r="31452" spans="31:31" ht="15.75" x14ac:dyDescent="0.3">
      <c r="AE31452" s="71"/>
    </row>
    <row r="31453" spans="31:31" ht="15.75" x14ac:dyDescent="0.3">
      <c r="AE31453" s="71"/>
    </row>
    <row r="31454" spans="31:31" ht="15.75" x14ac:dyDescent="0.3">
      <c r="AE31454" s="71"/>
    </row>
    <row r="31455" spans="31:31" ht="15.75" x14ac:dyDescent="0.3">
      <c r="AE31455" s="71"/>
    </row>
    <row r="31456" spans="31:31" ht="15.75" x14ac:dyDescent="0.3">
      <c r="AE31456" s="71"/>
    </row>
    <row r="31457" spans="31:31" ht="15.75" x14ac:dyDescent="0.3">
      <c r="AE31457" s="71"/>
    </row>
    <row r="31458" spans="31:31" ht="15.75" x14ac:dyDescent="0.3">
      <c r="AE31458" s="71"/>
    </row>
    <row r="31459" spans="31:31" ht="15.75" x14ac:dyDescent="0.3">
      <c r="AE31459" s="71"/>
    </row>
    <row r="31460" spans="31:31" ht="15.75" x14ac:dyDescent="0.3">
      <c r="AE31460" s="71"/>
    </row>
    <row r="31461" spans="31:31" ht="15.75" x14ac:dyDescent="0.3">
      <c r="AE31461" s="71"/>
    </row>
    <row r="31462" spans="31:31" ht="15.75" x14ac:dyDescent="0.3">
      <c r="AE31462" s="71"/>
    </row>
    <row r="31463" spans="31:31" ht="15.75" x14ac:dyDescent="0.3">
      <c r="AE31463" s="71"/>
    </row>
    <row r="31464" spans="31:31" ht="15.75" x14ac:dyDescent="0.3">
      <c r="AE31464" s="71"/>
    </row>
    <row r="31465" spans="31:31" ht="15.75" x14ac:dyDescent="0.3">
      <c r="AE31465" s="71"/>
    </row>
    <row r="31466" spans="31:31" ht="15.75" x14ac:dyDescent="0.3">
      <c r="AE31466" s="71"/>
    </row>
    <row r="31467" spans="31:31" ht="15.75" x14ac:dyDescent="0.3">
      <c r="AE31467" s="71"/>
    </row>
    <row r="31468" spans="31:31" ht="15.75" x14ac:dyDescent="0.3">
      <c r="AE31468" s="71"/>
    </row>
    <row r="31469" spans="31:31" ht="15.75" x14ac:dyDescent="0.3">
      <c r="AE31469" s="71"/>
    </row>
    <row r="31470" spans="31:31" ht="15.75" x14ac:dyDescent="0.3">
      <c r="AE31470" s="71"/>
    </row>
    <row r="31471" spans="31:31" ht="15.75" x14ac:dyDescent="0.3">
      <c r="AE31471" s="71"/>
    </row>
    <row r="31472" spans="31:31" ht="15.75" x14ac:dyDescent="0.3">
      <c r="AE31472" s="71"/>
    </row>
    <row r="31473" spans="31:31" ht="15.75" x14ac:dyDescent="0.3">
      <c r="AE31473" s="71"/>
    </row>
    <row r="31474" spans="31:31" ht="15.75" x14ac:dyDescent="0.3">
      <c r="AE31474" s="71"/>
    </row>
    <row r="31475" spans="31:31" ht="15.75" x14ac:dyDescent="0.3">
      <c r="AE31475" s="71"/>
    </row>
    <row r="31476" spans="31:31" ht="15.75" x14ac:dyDescent="0.3">
      <c r="AE31476" s="71"/>
    </row>
    <row r="31477" spans="31:31" ht="15.75" x14ac:dyDescent="0.3">
      <c r="AE31477" s="71"/>
    </row>
    <row r="31478" spans="31:31" ht="15.75" x14ac:dyDescent="0.3">
      <c r="AE31478" s="71"/>
    </row>
    <row r="31479" spans="31:31" ht="15.75" x14ac:dyDescent="0.3">
      <c r="AE31479" s="71"/>
    </row>
    <row r="31480" spans="31:31" ht="15.75" x14ac:dyDescent="0.3">
      <c r="AE31480" s="71"/>
    </row>
    <row r="31481" spans="31:31" ht="15.75" x14ac:dyDescent="0.3">
      <c r="AE31481" s="71"/>
    </row>
    <row r="31482" spans="31:31" ht="15.75" x14ac:dyDescent="0.3">
      <c r="AE31482" s="71"/>
    </row>
    <row r="31483" spans="31:31" ht="15.75" x14ac:dyDescent="0.3">
      <c r="AE31483" s="71"/>
    </row>
    <row r="31484" spans="31:31" ht="15.75" x14ac:dyDescent="0.3">
      <c r="AE31484" s="71"/>
    </row>
    <row r="31485" spans="31:31" ht="15.75" x14ac:dyDescent="0.3">
      <c r="AE31485" s="71"/>
    </row>
    <row r="31486" spans="31:31" ht="15.75" x14ac:dyDescent="0.3">
      <c r="AE31486" s="71"/>
    </row>
    <row r="31487" spans="31:31" ht="15.75" x14ac:dyDescent="0.3">
      <c r="AE31487" s="71"/>
    </row>
    <row r="31488" spans="31:31" ht="15.75" x14ac:dyDescent="0.3">
      <c r="AE31488" s="71"/>
    </row>
    <row r="31489" spans="31:31" ht="15.75" x14ac:dyDescent="0.3">
      <c r="AE31489" s="71"/>
    </row>
    <row r="31490" spans="31:31" ht="15.75" x14ac:dyDescent="0.3">
      <c r="AE31490" s="71"/>
    </row>
    <row r="31491" spans="31:31" ht="15.75" x14ac:dyDescent="0.3">
      <c r="AE31491" s="71"/>
    </row>
    <row r="31492" spans="31:31" ht="15.75" x14ac:dyDescent="0.3">
      <c r="AE31492" s="71"/>
    </row>
    <row r="31493" spans="31:31" ht="15.75" x14ac:dyDescent="0.3">
      <c r="AE31493" s="71"/>
    </row>
    <row r="31494" spans="31:31" ht="15.75" x14ac:dyDescent="0.3">
      <c r="AE31494" s="71"/>
    </row>
    <row r="31495" spans="31:31" ht="15.75" x14ac:dyDescent="0.3">
      <c r="AE31495" s="71"/>
    </row>
    <row r="31496" spans="31:31" ht="15.75" x14ac:dyDescent="0.3">
      <c r="AE31496" s="71"/>
    </row>
    <row r="31497" spans="31:31" ht="15.75" x14ac:dyDescent="0.3">
      <c r="AE31497" s="71"/>
    </row>
    <row r="31498" spans="31:31" ht="15.75" x14ac:dyDescent="0.3">
      <c r="AE31498" s="71"/>
    </row>
    <row r="31499" spans="31:31" ht="15.75" x14ac:dyDescent="0.3">
      <c r="AE31499" s="71"/>
    </row>
    <row r="31500" spans="31:31" ht="15.75" x14ac:dyDescent="0.3">
      <c r="AE31500" s="71"/>
    </row>
    <row r="31501" spans="31:31" ht="15.75" x14ac:dyDescent="0.3">
      <c r="AE31501" s="71"/>
    </row>
    <row r="31502" spans="31:31" ht="15.75" x14ac:dyDescent="0.3">
      <c r="AE31502" s="71"/>
    </row>
    <row r="31503" spans="31:31" ht="15.75" x14ac:dyDescent="0.3">
      <c r="AE31503" s="71"/>
    </row>
    <row r="31504" spans="31:31" ht="15.75" x14ac:dyDescent="0.3">
      <c r="AE31504" s="71"/>
    </row>
    <row r="31505" spans="31:31" ht="15.75" x14ac:dyDescent="0.3">
      <c r="AE31505" s="71"/>
    </row>
    <row r="31506" spans="31:31" ht="15.75" x14ac:dyDescent="0.3">
      <c r="AE31506" s="71"/>
    </row>
    <row r="31507" spans="31:31" ht="15.75" x14ac:dyDescent="0.3">
      <c r="AE31507" s="71"/>
    </row>
    <row r="31508" spans="31:31" ht="15.75" x14ac:dyDescent="0.3">
      <c r="AE31508" s="71"/>
    </row>
    <row r="31509" spans="31:31" ht="15.75" x14ac:dyDescent="0.3">
      <c r="AE31509" s="71"/>
    </row>
    <row r="31510" spans="31:31" ht="15.75" x14ac:dyDescent="0.3">
      <c r="AE31510" s="71"/>
    </row>
    <row r="31511" spans="31:31" ht="15.75" x14ac:dyDescent="0.3">
      <c r="AE31511" s="71"/>
    </row>
    <row r="31512" spans="31:31" ht="15.75" x14ac:dyDescent="0.3">
      <c r="AE31512" s="71"/>
    </row>
    <row r="31513" spans="31:31" ht="15.75" x14ac:dyDescent="0.3">
      <c r="AE31513" s="71"/>
    </row>
    <row r="31514" spans="31:31" ht="15.75" x14ac:dyDescent="0.3">
      <c r="AE31514" s="71"/>
    </row>
    <row r="31515" spans="31:31" ht="15.75" x14ac:dyDescent="0.3">
      <c r="AE31515" s="71"/>
    </row>
    <row r="31516" spans="31:31" ht="15.75" x14ac:dyDescent="0.3">
      <c r="AE31516" s="71"/>
    </row>
    <row r="31517" spans="31:31" ht="15.75" x14ac:dyDescent="0.3">
      <c r="AE31517" s="71"/>
    </row>
    <row r="31518" spans="31:31" ht="15.75" x14ac:dyDescent="0.3">
      <c r="AE31518" s="71"/>
    </row>
    <row r="31519" spans="31:31" ht="15.75" x14ac:dyDescent="0.3">
      <c r="AE31519" s="71"/>
    </row>
    <row r="31520" spans="31:31" ht="15.75" x14ac:dyDescent="0.3">
      <c r="AE31520" s="71"/>
    </row>
    <row r="31521" spans="31:31" ht="15.75" x14ac:dyDescent="0.3">
      <c r="AE31521" s="71"/>
    </row>
    <row r="31522" spans="31:31" ht="15.75" x14ac:dyDescent="0.3">
      <c r="AE31522" s="71"/>
    </row>
    <row r="31523" spans="31:31" ht="15.75" x14ac:dyDescent="0.3">
      <c r="AE31523" s="71"/>
    </row>
    <row r="31524" spans="31:31" ht="15.75" x14ac:dyDescent="0.3">
      <c r="AE31524" s="71"/>
    </row>
    <row r="31525" spans="31:31" ht="15.75" x14ac:dyDescent="0.3">
      <c r="AE31525" s="71"/>
    </row>
    <row r="31526" spans="31:31" ht="15.75" x14ac:dyDescent="0.3">
      <c r="AE31526" s="71"/>
    </row>
    <row r="31527" spans="31:31" ht="15.75" x14ac:dyDescent="0.3">
      <c r="AE31527" s="71"/>
    </row>
    <row r="31528" spans="31:31" ht="15.75" x14ac:dyDescent="0.3">
      <c r="AE31528" s="71"/>
    </row>
    <row r="31529" spans="31:31" ht="15.75" x14ac:dyDescent="0.3">
      <c r="AE31529" s="71"/>
    </row>
    <row r="31530" spans="31:31" ht="15.75" x14ac:dyDescent="0.3">
      <c r="AE31530" s="71"/>
    </row>
    <row r="31531" spans="31:31" ht="15.75" x14ac:dyDescent="0.3">
      <c r="AE31531" s="71"/>
    </row>
    <row r="31532" spans="31:31" ht="15.75" x14ac:dyDescent="0.3">
      <c r="AE31532" s="71"/>
    </row>
    <row r="31533" spans="31:31" ht="15.75" x14ac:dyDescent="0.3">
      <c r="AE31533" s="71"/>
    </row>
    <row r="31534" spans="31:31" ht="15.75" x14ac:dyDescent="0.3">
      <c r="AE31534" s="71"/>
    </row>
    <row r="31535" spans="31:31" ht="15.75" x14ac:dyDescent="0.3">
      <c r="AE31535" s="71"/>
    </row>
    <row r="31536" spans="31:31" ht="15.75" x14ac:dyDescent="0.3">
      <c r="AE31536" s="71"/>
    </row>
    <row r="31537" spans="31:31" ht="15.75" x14ac:dyDescent="0.3">
      <c r="AE31537" s="71"/>
    </row>
    <row r="31538" spans="31:31" ht="15.75" x14ac:dyDescent="0.3">
      <c r="AE31538" s="71"/>
    </row>
    <row r="31539" spans="31:31" ht="15.75" x14ac:dyDescent="0.3">
      <c r="AE31539" s="71"/>
    </row>
    <row r="31540" spans="31:31" ht="15.75" x14ac:dyDescent="0.3">
      <c r="AE31540" s="71"/>
    </row>
    <row r="31541" spans="31:31" ht="15.75" x14ac:dyDescent="0.3">
      <c r="AE31541" s="71"/>
    </row>
    <row r="31542" spans="31:31" ht="15.75" x14ac:dyDescent="0.3">
      <c r="AE31542" s="71"/>
    </row>
    <row r="31543" spans="31:31" ht="15.75" x14ac:dyDescent="0.3">
      <c r="AE31543" s="71"/>
    </row>
    <row r="31544" spans="31:31" ht="15.75" x14ac:dyDescent="0.3">
      <c r="AE31544" s="71"/>
    </row>
    <row r="31545" spans="31:31" ht="15.75" x14ac:dyDescent="0.3">
      <c r="AE31545" s="71"/>
    </row>
    <row r="31546" spans="31:31" ht="15.75" x14ac:dyDescent="0.3">
      <c r="AE31546" s="71"/>
    </row>
    <row r="31547" spans="31:31" ht="15.75" x14ac:dyDescent="0.3">
      <c r="AE31547" s="71"/>
    </row>
    <row r="31548" spans="31:31" ht="15.75" x14ac:dyDescent="0.3">
      <c r="AE31548" s="71"/>
    </row>
    <row r="31549" spans="31:31" ht="15.75" x14ac:dyDescent="0.3">
      <c r="AE31549" s="71"/>
    </row>
    <row r="31550" spans="31:31" ht="15.75" x14ac:dyDescent="0.3">
      <c r="AE31550" s="71"/>
    </row>
    <row r="31551" spans="31:31" ht="15.75" x14ac:dyDescent="0.3">
      <c r="AE31551" s="71"/>
    </row>
    <row r="31552" spans="31:31" ht="15.75" x14ac:dyDescent="0.3">
      <c r="AE31552" s="71"/>
    </row>
    <row r="31553" spans="31:31" ht="15.75" x14ac:dyDescent="0.3">
      <c r="AE31553" s="71"/>
    </row>
    <row r="31554" spans="31:31" ht="15.75" x14ac:dyDescent="0.3">
      <c r="AE31554" s="71"/>
    </row>
    <row r="31555" spans="31:31" ht="15.75" x14ac:dyDescent="0.3">
      <c r="AE31555" s="71"/>
    </row>
    <row r="31556" spans="31:31" ht="15.75" x14ac:dyDescent="0.3">
      <c r="AE31556" s="71"/>
    </row>
    <row r="31557" spans="31:31" ht="15.75" x14ac:dyDescent="0.3">
      <c r="AE31557" s="71"/>
    </row>
    <row r="31558" spans="31:31" ht="15.75" x14ac:dyDescent="0.3">
      <c r="AE31558" s="71"/>
    </row>
    <row r="31559" spans="31:31" ht="15.75" x14ac:dyDescent="0.3">
      <c r="AE31559" s="71"/>
    </row>
    <row r="31560" spans="31:31" ht="15.75" x14ac:dyDescent="0.3">
      <c r="AE31560" s="71"/>
    </row>
    <row r="31561" spans="31:31" ht="15.75" x14ac:dyDescent="0.3">
      <c r="AE31561" s="71"/>
    </row>
    <row r="31562" spans="31:31" ht="15.75" x14ac:dyDescent="0.3">
      <c r="AE31562" s="71"/>
    </row>
    <row r="31563" spans="31:31" ht="15.75" x14ac:dyDescent="0.3">
      <c r="AE31563" s="71"/>
    </row>
    <row r="31564" spans="31:31" ht="15.75" x14ac:dyDescent="0.3">
      <c r="AE31564" s="71"/>
    </row>
    <row r="31565" spans="31:31" ht="15.75" x14ac:dyDescent="0.3">
      <c r="AE31565" s="71"/>
    </row>
    <row r="31566" spans="31:31" ht="15.75" x14ac:dyDescent="0.3">
      <c r="AE31566" s="71"/>
    </row>
    <row r="31567" spans="31:31" ht="15.75" x14ac:dyDescent="0.3">
      <c r="AE31567" s="71"/>
    </row>
    <row r="31568" spans="31:31" ht="15.75" x14ac:dyDescent="0.3">
      <c r="AE31568" s="71"/>
    </row>
    <row r="31569" spans="31:31" ht="15.75" x14ac:dyDescent="0.3">
      <c r="AE31569" s="71"/>
    </row>
    <row r="31570" spans="31:31" ht="15.75" x14ac:dyDescent="0.3">
      <c r="AE31570" s="71"/>
    </row>
    <row r="31571" spans="31:31" ht="15.75" x14ac:dyDescent="0.3">
      <c r="AE31571" s="71"/>
    </row>
    <row r="31572" spans="31:31" ht="15.75" x14ac:dyDescent="0.3">
      <c r="AE31572" s="71"/>
    </row>
    <row r="31573" spans="31:31" ht="15.75" x14ac:dyDescent="0.3">
      <c r="AE31573" s="71"/>
    </row>
    <row r="31574" spans="31:31" ht="15.75" x14ac:dyDescent="0.3">
      <c r="AE31574" s="71"/>
    </row>
    <row r="31575" spans="31:31" ht="15.75" x14ac:dyDescent="0.3">
      <c r="AE31575" s="71"/>
    </row>
    <row r="31576" spans="31:31" ht="15.75" x14ac:dyDescent="0.3">
      <c r="AE31576" s="71"/>
    </row>
    <row r="31577" spans="31:31" ht="15.75" x14ac:dyDescent="0.3">
      <c r="AE31577" s="71"/>
    </row>
    <row r="31578" spans="31:31" ht="15.75" x14ac:dyDescent="0.3">
      <c r="AE31578" s="71"/>
    </row>
    <row r="31579" spans="31:31" ht="15.75" x14ac:dyDescent="0.3">
      <c r="AE31579" s="71"/>
    </row>
    <row r="31580" spans="31:31" ht="15.75" x14ac:dyDescent="0.3">
      <c r="AE31580" s="71"/>
    </row>
    <row r="31581" spans="31:31" ht="15.75" x14ac:dyDescent="0.3">
      <c r="AE31581" s="71"/>
    </row>
    <row r="31582" spans="31:31" ht="15.75" x14ac:dyDescent="0.3">
      <c r="AE31582" s="71"/>
    </row>
    <row r="31583" spans="31:31" ht="15.75" x14ac:dyDescent="0.3">
      <c r="AE31583" s="71"/>
    </row>
    <row r="31584" spans="31:31" ht="15.75" x14ac:dyDescent="0.3">
      <c r="AE31584" s="71"/>
    </row>
    <row r="31585" spans="31:31" ht="15.75" x14ac:dyDescent="0.3">
      <c r="AE31585" s="71"/>
    </row>
    <row r="31586" spans="31:31" ht="15.75" x14ac:dyDescent="0.3">
      <c r="AE31586" s="71"/>
    </row>
    <row r="31587" spans="31:31" ht="15.75" x14ac:dyDescent="0.3">
      <c r="AE31587" s="71"/>
    </row>
    <row r="31588" spans="31:31" ht="15.75" x14ac:dyDescent="0.3">
      <c r="AE31588" s="71"/>
    </row>
    <row r="31589" spans="31:31" ht="15.75" x14ac:dyDescent="0.3">
      <c r="AE31589" s="71"/>
    </row>
    <row r="31590" spans="31:31" ht="15.75" x14ac:dyDescent="0.3">
      <c r="AE31590" s="71"/>
    </row>
    <row r="31591" spans="31:31" ht="15.75" x14ac:dyDescent="0.3">
      <c r="AE31591" s="71"/>
    </row>
    <row r="31592" spans="31:31" ht="15.75" x14ac:dyDescent="0.3">
      <c r="AE31592" s="71"/>
    </row>
    <row r="31593" spans="31:31" ht="15.75" x14ac:dyDescent="0.3">
      <c r="AE31593" s="71"/>
    </row>
    <row r="31594" spans="31:31" ht="15.75" x14ac:dyDescent="0.3">
      <c r="AE31594" s="71"/>
    </row>
    <row r="31595" spans="31:31" ht="15.75" x14ac:dyDescent="0.3">
      <c r="AE31595" s="71"/>
    </row>
    <row r="31596" spans="31:31" ht="15.75" x14ac:dyDescent="0.3">
      <c r="AE31596" s="71"/>
    </row>
    <row r="31597" spans="31:31" ht="15.75" x14ac:dyDescent="0.3">
      <c r="AE31597" s="71"/>
    </row>
    <row r="31598" spans="31:31" ht="15.75" x14ac:dyDescent="0.3">
      <c r="AE31598" s="71"/>
    </row>
    <row r="31599" spans="31:31" ht="15.75" x14ac:dyDescent="0.3">
      <c r="AE31599" s="71"/>
    </row>
    <row r="31600" spans="31:31" ht="15.75" x14ac:dyDescent="0.3">
      <c r="AE31600" s="71"/>
    </row>
    <row r="31601" spans="31:31" ht="15.75" x14ac:dyDescent="0.3">
      <c r="AE31601" s="71"/>
    </row>
    <row r="31602" spans="31:31" ht="15.75" x14ac:dyDescent="0.3">
      <c r="AE31602" s="71"/>
    </row>
    <row r="31603" spans="31:31" ht="15.75" x14ac:dyDescent="0.3">
      <c r="AE31603" s="71"/>
    </row>
    <row r="31604" spans="31:31" ht="15.75" x14ac:dyDescent="0.3">
      <c r="AE31604" s="71"/>
    </row>
    <row r="31605" spans="31:31" ht="15.75" x14ac:dyDescent="0.3">
      <c r="AE31605" s="71"/>
    </row>
    <row r="31606" spans="31:31" ht="15.75" x14ac:dyDescent="0.3">
      <c r="AE31606" s="71"/>
    </row>
    <row r="31607" spans="31:31" ht="15.75" x14ac:dyDescent="0.3">
      <c r="AE31607" s="71"/>
    </row>
    <row r="31608" spans="31:31" ht="15.75" x14ac:dyDescent="0.3">
      <c r="AE31608" s="71"/>
    </row>
    <row r="31609" spans="31:31" ht="15.75" x14ac:dyDescent="0.3">
      <c r="AE31609" s="71"/>
    </row>
    <row r="31610" spans="31:31" ht="15.75" x14ac:dyDescent="0.3">
      <c r="AE31610" s="71"/>
    </row>
    <row r="31611" spans="31:31" ht="15.75" x14ac:dyDescent="0.3">
      <c r="AE31611" s="71"/>
    </row>
    <row r="31612" spans="31:31" ht="15.75" x14ac:dyDescent="0.3">
      <c r="AE31612" s="71"/>
    </row>
    <row r="31613" spans="31:31" ht="15.75" x14ac:dyDescent="0.3">
      <c r="AE31613" s="71"/>
    </row>
    <row r="31614" spans="31:31" ht="15.75" x14ac:dyDescent="0.3">
      <c r="AE31614" s="71"/>
    </row>
    <row r="31615" spans="31:31" ht="15.75" x14ac:dyDescent="0.3">
      <c r="AE31615" s="71"/>
    </row>
    <row r="31616" spans="31:31" ht="15.75" x14ac:dyDescent="0.3">
      <c r="AE31616" s="71"/>
    </row>
    <row r="31617" spans="31:31" ht="15.75" x14ac:dyDescent="0.3">
      <c r="AE31617" s="71"/>
    </row>
    <row r="31618" spans="31:31" ht="15.75" x14ac:dyDescent="0.3">
      <c r="AE31618" s="71"/>
    </row>
    <row r="31619" spans="31:31" ht="15.75" x14ac:dyDescent="0.3">
      <c r="AE31619" s="71"/>
    </row>
    <row r="31620" spans="31:31" ht="15.75" x14ac:dyDescent="0.3">
      <c r="AE31620" s="71"/>
    </row>
    <row r="31621" spans="31:31" ht="15.75" x14ac:dyDescent="0.3">
      <c r="AE31621" s="71"/>
    </row>
    <row r="31622" spans="31:31" ht="15.75" x14ac:dyDescent="0.3">
      <c r="AE31622" s="71"/>
    </row>
    <row r="31623" spans="31:31" ht="15.75" x14ac:dyDescent="0.3">
      <c r="AE31623" s="71"/>
    </row>
    <row r="31624" spans="31:31" ht="15.75" x14ac:dyDescent="0.3">
      <c r="AE31624" s="71"/>
    </row>
    <row r="31625" spans="31:31" ht="15.75" x14ac:dyDescent="0.3">
      <c r="AE31625" s="71"/>
    </row>
    <row r="31626" spans="31:31" ht="15.75" x14ac:dyDescent="0.3">
      <c r="AE31626" s="71"/>
    </row>
    <row r="31627" spans="31:31" ht="15.75" x14ac:dyDescent="0.3">
      <c r="AE31627" s="71"/>
    </row>
    <row r="31628" spans="31:31" ht="15.75" x14ac:dyDescent="0.3">
      <c r="AE31628" s="71"/>
    </row>
    <row r="31629" spans="31:31" ht="15.75" x14ac:dyDescent="0.3">
      <c r="AE31629" s="71"/>
    </row>
    <row r="31630" spans="31:31" ht="15.75" x14ac:dyDescent="0.3">
      <c r="AE31630" s="71"/>
    </row>
    <row r="31631" spans="31:31" ht="15.75" x14ac:dyDescent="0.3">
      <c r="AE31631" s="71"/>
    </row>
    <row r="31632" spans="31:31" ht="15.75" x14ac:dyDescent="0.3">
      <c r="AE31632" s="71"/>
    </row>
    <row r="31633" spans="31:31" ht="15.75" x14ac:dyDescent="0.3">
      <c r="AE31633" s="71"/>
    </row>
    <row r="31634" spans="31:31" ht="15.75" x14ac:dyDescent="0.3">
      <c r="AE31634" s="71"/>
    </row>
    <row r="31635" spans="31:31" ht="15.75" x14ac:dyDescent="0.3">
      <c r="AE31635" s="71"/>
    </row>
    <row r="31636" spans="31:31" ht="15.75" x14ac:dyDescent="0.3">
      <c r="AE31636" s="71"/>
    </row>
    <row r="31637" spans="31:31" ht="15.75" x14ac:dyDescent="0.3">
      <c r="AE31637" s="71"/>
    </row>
    <row r="31638" spans="31:31" ht="15.75" x14ac:dyDescent="0.3">
      <c r="AE31638" s="71"/>
    </row>
    <row r="31639" spans="31:31" ht="15.75" x14ac:dyDescent="0.3">
      <c r="AE31639" s="71"/>
    </row>
    <row r="31640" spans="31:31" ht="15.75" x14ac:dyDescent="0.3">
      <c r="AE31640" s="71"/>
    </row>
    <row r="31641" spans="31:31" ht="15.75" x14ac:dyDescent="0.3">
      <c r="AE31641" s="71"/>
    </row>
    <row r="31642" spans="31:31" ht="15.75" x14ac:dyDescent="0.3">
      <c r="AE31642" s="71"/>
    </row>
    <row r="31643" spans="31:31" ht="15.75" x14ac:dyDescent="0.3">
      <c r="AE31643" s="71"/>
    </row>
    <row r="31644" spans="31:31" ht="15.75" x14ac:dyDescent="0.3">
      <c r="AE31644" s="71"/>
    </row>
    <row r="31645" spans="31:31" ht="15.75" x14ac:dyDescent="0.3">
      <c r="AE31645" s="71"/>
    </row>
    <row r="31646" spans="31:31" ht="15.75" x14ac:dyDescent="0.3">
      <c r="AE31646" s="71"/>
    </row>
    <row r="31647" spans="31:31" ht="15.75" x14ac:dyDescent="0.3">
      <c r="AE31647" s="71"/>
    </row>
    <row r="31648" spans="31:31" ht="15.75" x14ac:dyDescent="0.3">
      <c r="AE31648" s="71"/>
    </row>
    <row r="31649" spans="31:31" ht="15.75" x14ac:dyDescent="0.3">
      <c r="AE31649" s="71"/>
    </row>
    <row r="31650" spans="31:31" ht="15.75" x14ac:dyDescent="0.3">
      <c r="AE31650" s="71"/>
    </row>
    <row r="31651" spans="31:31" ht="15.75" x14ac:dyDescent="0.3">
      <c r="AE31651" s="71"/>
    </row>
    <row r="31652" spans="31:31" ht="15.75" x14ac:dyDescent="0.3">
      <c r="AE31652" s="71"/>
    </row>
    <row r="31653" spans="31:31" ht="15.75" x14ac:dyDescent="0.3">
      <c r="AE31653" s="71"/>
    </row>
    <row r="31654" spans="31:31" ht="15.75" x14ac:dyDescent="0.3">
      <c r="AE31654" s="71"/>
    </row>
    <row r="31655" spans="31:31" ht="15.75" x14ac:dyDescent="0.3">
      <c r="AE31655" s="71"/>
    </row>
    <row r="31656" spans="31:31" ht="15.75" x14ac:dyDescent="0.3">
      <c r="AE31656" s="71"/>
    </row>
    <row r="31657" spans="31:31" ht="15.75" x14ac:dyDescent="0.3">
      <c r="AE31657" s="71"/>
    </row>
    <row r="31658" spans="31:31" ht="15.75" x14ac:dyDescent="0.3">
      <c r="AE31658" s="71"/>
    </row>
    <row r="31659" spans="31:31" ht="15.75" x14ac:dyDescent="0.3">
      <c r="AE31659" s="71"/>
    </row>
    <row r="31660" spans="31:31" ht="15.75" x14ac:dyDescent="0.3">
      <c r="AE31660" s="71"/>
    </row>
    <row r="31661" spans="31:31" ht="15.75" x14ac:dyDescent="0.3">
      <c r="AE31661" s="71"/>
    </row>
    <row r="31662" spans="31:31" ht="15.75" x14ac:dyDescent="0.3">
      <c r="AE31662" s="71"/>
    </row>
    <row r="31663" spans="31:31" ht="15.75" x14ac:dyDescent="0.3">
      <c r="AE31663" s="71"/>
    </row>
    <row r="31664" spans="31:31" ht="15.75" x14ac:dyDescent="0.3">
      <c r="AE31664" s="71"/>
    </row>
    <row r="31665" spans="31:31" ht="15.75" x14ac:dyDescent="0.3">
      <c r="AE31665" s="71"/>
    </row>
    <row r="31666" spans="31:31" ht="15.75" x14ac:dyDescent="0.3">
      <c r="AE31666" s="71"/>
    </row>
    <row r="31667" spans="31:31" ht="15.75" x14ac:dyDescent="0.3">
      <c r="AE31667" s="71"/>
    </row>
    <row r="31668" spans="31:31" ht="15.75" x14ac:dyDescent="0.3">
      <c r="AE31668" s="71"/>
    </row>
    <row r="31669" spans="31:31" ht="15.75" x14ac:dyDescent="0.3">
      <c r="AE31669" s="71"/>
    </row>
    <row r="31670" spans="31:31" ht="15.75" x14ac:dyDescent="0.3">
      <c r="AE31670" s="71"/>
    </row>
    <row r="31671" spans="31:31" ht="15.75" x14ac:dyDescent="0.3">
      <c r="AE31671" s="71"/>
    </row>
    <row r="31672" spans="31:31" ht="15.75" x14ac:dyDescent="0.3">
      <c r="AE31672" s="71"/>
    </row>
    <row r="31673" spans="31:31" ht="15.75" x14ac:dyDescent="0.3">
      <c r="AE31673" s="71"/>
    </row>
    <row r="31674" spans="31:31" ht="15.75" x14ac:dyDescent="0.3">
      <c r="AE31674" s="71"/>
    </row>
    <row r="31675" spans="31:31" ht="15.75" x14ac:dyDescent="0.3">
      <c r="AE31675" s="71"/>
    </row>
    <row r="31676" spans="31:31" ht="15.75" x14ac:dyDescent="0.3">
      <c r="AE31676" s="71"/>
    </row>
    <row r="31677" spans="31:31" ht="15.75" x14ac:dyDescent="0.3">
      <c r="AE31677" s="71"/>
    </row>
    <row r="31678" spans="31:31" ht="15.75" x14ac:dyDescent="0.3">
      <c r="AE31678" s="71"/>
    </row>
    <row r="31679" spans="31:31" ht="15.75" x14ac:dyDescent="0.3">
      <c r="AE31679" s="71"/>
    </row>
    <row r="31680" spans="31:31" ht="15.75" x14ac:dyDescent="0.3">
      <c r="AE31680" s="71"/>
    </row>
    <row r="31681" spans="31:31" ht="15.75" x14ac:dyDescent="0.3">
      <c r="AE31681" s="71"/>
    </row>
    <row r="31682" spans="31:31" ht="15.75" x14ac:dyDescent="0.3">
      <c r="AE31682" s="71"/>
    </row>
    <row r="31683" spans="31:31" ht="15.75" x14ac:dyDescent="0.3">
      <c r="AE31683" s="71"/>
    </row>
    <row r="31684" spans="31:31" ht="15.75" x14ac:dyDescent="0.3">
      <c r="AE31684" s="71"/>
    </row>
    <row r="31685" spans="31:31" ht="15.75" x14ac:dyDescent="0.3">
      <c r="AE31685" s="71"/>
    </row>
    <row r="31686" spans="31:31" ht="15.75" x14ac:dyDescent="0.3">
      <c r="AE31686" s="71"/>
    </row>
    <row r="31687" spans="31:31" ht="15.75" x14ac:dyDescent="0.3">
      <c r="AE31687" s="71"/>
    </row>
    <row r="31688" spans="31:31" ht="15.75" x14ac:dyDescent="0.3">
      <c r="AE31688" s="71"/>
    </row>
    <row r="31689" spans="31:31" ht="15.75" x14ac:dyDescent="0.3">
      <c r="AE31689" s="71"/>
    </row>
    <row r="31690" spans="31:31" ht="15.75" x14ac:dyDescent="0.3">
      <c r="AE31690" s="71"/>
    </row>
    <row r="31691" spans="31:31" ht="15.75" x14ac:dyDescent="0.3">
      <c r="AE31691" s="71"/>
    </row>
    <row r="31692" spans="31:31" ht="15.75" x14ac:dyDescent="0.3">
      <c r="AE31692" s="71"/>
    </row>
    <row r="31693" spans="31:31" ht="15.75" x14ac:dyDescent="0.3">
      <c r="AE31693" s="71"/>
    </row>
    <row r="31694" spans="31:31" ht="15.75" x14ac:dyDescent="0.3">
      <c r="AE31694" s="71"/>
    </row>
    <row r="31695" spans="31:31" ht="15.75" x14ac:dyDescent="0.3">
      <c r="AE31695" s="71"/>
    </row>
    <row r="31696" spans="31:31" ht="15.75" x14ac:dyDescent="0.3">
      <c r="AE31696" s="71"/>
    </row>
    <row r="31697" spans="31:31" ht="15.75" x14ac:dyDescent="0.3">
      <c r="AE31697" s="71"/>
    </row>
    <row r="31698" spans="31:31" ht="15.75" x14ac:dyDescent="0.3">
      <c r="AE31698" s="71"/>
    </row>
    <row r="31699" spans="31:31" ht="15.75" x14ac:dyDescent="0.3">
      <c r="AE31699" s="71"/>
    </row>
    <row r="31700" spans="31:31" ht="15.75" x14ac:dyDescent="0.3">
      <c r="AE31700" s="71"/>
    </row>
    <row r="31701" spans="31:31" ht="15.75" x14ac:dyDescent="0.3">
      <c r="AE31701" s="71"/>
    </row>
    <row r="31702" spans="31:31" ht="15.75" x14ac:dyDescent="0.3">
      <c r="AE31702" s="71"/>
    </row>
    <row r="31703" spans="31:31" ht="15.75" x14ac:dyDescent="0.3">
      <c r="AE31703" s="71"/>
    </row>
    <row r="31704" spans="31:31" ht="15.75" x14ac:dyDescent="0.3">
      <c r="AE31704" s="71"/>
    </row>
    <row r="31705" spans="31:31" ht="15.75" x14ac:dyDescent="0.3">
      <c r="AE31705" s="71"/>
    </row>
    <row r="31706" spans="31:31" ht="15.75" x14ac:dyDescent="0.3">
      <c r="AE31706" s="71"/>
    </row>
    <row r="31707" spans="31:31" ht="15.75" x14ac:dyDescent="0.3">
      <c r="AE31707" s="71"/>
    </row>
    <row r="31708" spans="31:31" ht="15.75" x14ac:dyDescent="0.3">
      <c r="AE31708" s="71"/>
    </row>
    <row r="31709" spans="31:31" ht="15.75" x14ac:dyDescent="0.3">
      <c r="AE31709" s="71"/>
    </row>
    <row r="31710" spans="31:31" ht="15.75" x14ac:dyDescent="0.3">
      <c r="AE31710" s="71"/>
    </row>
    <row r="31711" spans="31:31" ht="15.75" x14ac:dyDescent="0.3">
      <c r="AE31711" s="71"/>
    </row>
    <row r="31712" spans="31:31" ht="15.75" x14ac:dyDescent="0.3">
      <c r="AE31712" s="71"/>
    </row>
    <row r="31713" spans="31:31" ht="15.75" x14ac:dyDescent="0.3">
      <c r="AE31713" s="71"/>
    </row>
    <row r="31714" spans="31:31" ht="15.75" x14ac:dyDescent="0.3">
      <c r="AE31714" s="71"/>
    </row>
    <row r="31715" spans="31:31" ht="15.75" x14ac:dyDescent="0.3">
      <c r="AE31715" s="71"/>
    </row>
    <row r="31716" spans="31:31" ht="15.75" x14ac:dyDescent="0.3">
      <c r="AE31716" s="71"/>
    </row>
    <row r="31717" spans="31:31" ht="15.75" x14ac:dyDescent="0.3">
      <c r="AE31717" s="71"/>
    </row>
    <row r="31718" spans="31:31" ht="15.75" x14ac:dyDescent="0.3">
      <c r="AE31718" s="71"/>
    </row>
    <row r="31719" spans="31:31" ht="15.75" x14ac:dyDescent="0.3">
      <c r="AE31719" s="71"/>
    </row>
    <row r="31720" spans="31:31" ht="15.75" x14ac:dyDescent="0.3">
      <c r="AE31720" s="71"/>
    </row>
    <row r="31721" spans="31:31" ht="15.75" x14ac:dyDescent="0.3">
      <c r="AE31721" s="71"/>
    </row>
    <row r="31722" spans="31:31" ht="15.75" x14ac:dyDescent="0.3">
      <c r="AE31722" s="71"/>
    </row>
    <row r="31723" spans="31:31" ht="15.75" x14ac:dyDescent="0.3">
      <c r="AE31723" s="71"/>
    </row>
    <row r="31724" spans="31:31" ht="15.75" x14ac:dyDescent="0.3">
      <c r="AE31724" s="71"/>
    </row>
    <row r="31725" spans="31:31" ht="15.75" x14ac:dyDescent="0.3">
      <c r="AE31725" s="71"/>
    </row>
    <row r="31726" spans="31:31" ht="15.75" x14ac:dyDescent="0.3">
      <c r="AE31726" s="71"/>
    </row>
    <row r="31727" spans="31:31" ht="15.75" x14ac:dyDescent="0.3">
      <c r="AE31727" s="71"/>
    </row>
    <row r="31728" spans="31:31" ht="15.75" x14ac:dyDescent="0.3">
      <c r="AE31728" s="71"/>
    </row>
    <row r="31729" spans="31:31" ht="15.75" x14ac:dyDescent="0.3">
      <c r="AE31729" s="71"/>
    </row>
    <row r="31730" spans="31:31" ht="15.75" x14ac:dyDescent="0.3">
      <c r="AE31730" s="71"/>
    </row>
    <row r="31731" spans="31:31" ht="15.75" x14ac:dyDescent="0.3">
      <c r="AE31731" s="71"/>
    </row>
    <row r="31732" spans="31:31" ht="15.75" x14ac:dyDescent="0.3">
      <c r="AE31732" s="71"/>
    </row>
    <row r="31733" spans="31:31" ht="15.75" x14ac:dyDescent="0.3">
      <c r="AE31733" s="71"/>
    </row>
    <row r="31734" spans="31:31" ht="15.75" x14ac:dyDescent="0.3">
      <c r="AE31734" s="71"/>
    </row>
    <row r="31735" spans="31:31" ht="15.75" x14ac:dyDescent="0.3">
      <c r="AE31735" s="71"/>
    </row>
    <row r="31736" spans="31:31" ht="15.75" x14ac:dyDescent="0.3">
      <c r="AE31736" s="71"/>
    </row>
    <row r="31737" spans="31:31" ht="15.75" x14ac:dyDescent="0.3">
      <c r="AE31737" s="71"/>
    </row>
    <row r="31738" spans="31:31" ht="15.75" x14ac:dyDescent="0.3">
      <c r="AE31738" s="71"/>
    </row>
    <row r="31739" spans="31:31" ht="15.75" x14ac:dyDescent="0.3">
      <c r="AE31739" s="71"/>
    </row>
    <row r="31740" spans="31:31" ht="15.75" x14ac:dyDescent="0.3">
      <c r="AE31740" s="71"/>
    </row>
    <row r="31741" spans="31:31" ht="15.75" x14ac:dyDescent="0.3">
      <c r="AE31741" s="71"/>
    </row>
    <row r="31742" spans="31:31" ht="15.75" x14ac:dyDescent="0.3">
      <c r="AE31742" s="71"/>
    </row>
    <row r="31743" spans="31:31" ht="15.75" x14ac:dyDescent="0.3">
      <c r="AE31743" s="71"/>
    </row>
    <row r="31744" spans="31:31" ht="15.75" x14ac:dyDescent="0.3">
      <c r="AE31744" s="71"/>
    </row>
    <row r="31745" spans="31:31" ht="15.75" x14ac:dyDescent="0.3">
      <c r="AE31745" s="71"/>
    </row>
    <row r="31746" spans="31:31" ht="15.75" x14ac:dyDescent="0.3">
      <c r="AE31746" s="71"/>
    </row>
    <row r="31747" spans="31:31" ht="15.75" x14ac:dyDescent="0.3">
      <c r="AE31747" s="71"/>
    </row>
    <row r="31748" spans="31:31" ht="15.75" x14ac:dyDescent="0.3">
      <c r="AE31748" s="71"/>
    </row>
    <row r="31749" spans="31:31" ht="15.75" x14ac:dyDescent="0.3">
      <c r="AE31749" s="71"/>
    </row>
    <row r="31750" spans="31:31" ht="15.75" x14ac:dyDescent="0.3">
      <c r="AE31750" s="71"/>
    </row>
    <row r="31751" spans="31:31" ht="15.75" x14ac:dyDescent="0.3">
      <c r="AE31751" s="71"/>
    </row>
    <row r="31752" spans="31:31" ht="15.75" x14ac:dyDescent="0.3">
      <c r="AE31752" s="71"/>
    </row>
    <row r="31753" spans="31:31" ht="15.75" x14ac:dyDescent="0.3">
      <c r="AE31753" s="71"/>
    </row>
    <row r="31754" spans="31:31" ht="15.75" x14ac:dyDescent="0.3">
      <c r="AE31754" s="71"/>
    </row>
    <row r="31755" spans="31:31" ht="15.75" x14ac:dyDescent="0.3">
      <c r="AE31755" s="71"/>
    </row>
    <row r="31756" spans="31:31" ht="15.75" x14ac:dyDescent="0.3">
      <c r="AE31756" s="71"/>
    </row>
    <row r="31757" spans="31:31" ht="15.75" x14ac:dyDescent="0.3">
      <c r="AE31757" s="71"/>
    </row>
    <row r="31758" spans="31:31" ht="15.75" x14ac:dyDescent="0.3">
      <c r="AE31758" s="71"/>
    </row>
    <row r="31759" spans="31:31" ht="15.75" x14ac:dyDescent="0.3">
      <c r="AE31759" s="71"/>
    </row>
    <row r="31760" spans="31:31" ht="15.75" x14ac:dyDescent="0.3">
      <c r="AE31760" s="71"/>
    </row>
    <row r="31761" spans="31:31" ht="15.75" x14ac:dyDescent="0.3">
      <c r="AE31761" s="71"/>
    </row>
    <row r="31762" spans="31:31" ht="15.75" x14ac:dyDescent="0.3">
      <c r="AE31762" s="71"/>
    </row>
    <row r="31763" spans="31:31" ht="15.75" x14ac:dyDescent="0.3">
      <c r="AE31763" s="71"/>
    </row>
    <row r="31764" spans="31:31" ht="15.75" x14ac:dyDescent="0.3">
      <c r="AE31764" s="71"/>
    </row>
    <row r="31765" spans="31:31" ht="15.75" x14ac:dyDescent="0.3">
      <c r="AE31765" s="71"/>
    </row>
    <row r="31766" spans="31:31" ht="15.75" x14ac:dyDescent="0.3">
      <c r="AE31766" s="71"/>
    </row>
    <row r="31767" spans="31:31" ht="15.75" x14ac:dyDescent="0.3">
      <c r="AE31767" s="71"/>
    </row>
    <row r="31768" spans="31:31" ht="15.75" x14ac:dyDescent="0.3">
      <c r="AE31768" s="71"/>
    </row>
    <row r="31769" spans="31:31" ht="15.75" x14ac:dyDescent="0.3">
      <c r="AE31769" s="71"/>
    </row>
    <row r="31770" spans="31:31" ht="15.75" x14ac:dyDescent="0.3">
      <c r="AE31770" s="71"/>
    </row>
    <row r="31771" spans="31:31" ht="15.75" x14ac:dyDescent="0.3">
      <c r="AE31771" s="71"/>
    </row>
    <row r="31772" spans="31:31" ht="15.75" x14ac:dyDescent="0.3">
      <c r="AE31772" s="71"/>
    </row>
    <row r="31773" spans="31:31" ht="15.75" x14ac:dyDescent="0.3">
      <c r="AE31773" s="71"/>
    </row>
    <row r="31774" spans="31:31" ht="15.75" x14ac:dyDescent="0.3">
      <c r="AE31774" s="71"/>
    </row>
    <row r="31775" spans="31:31" ht="15.75" x14ac:dyDescent="0.3">
      <c r="AE31775" s="71"/>
    </row>
    <row r="31776" spans="31:31" ht="15.75" x14ac:dyDescent="0.3">
      <c r="AE31776" s="71"/>
    </row>
    <row r="31777" spans="31:31" ht="15.75" x14ac:dyDescent="0.3">
      <c r="AE31777" s="71"/>
    </row>
    <row r="31778" spans="31:31" ht="15.75" x14ac:dyDescent="0.3">
      <c r="AE31778" s="71"/>
    </row>
    <row r="31779" spans="31:31" ht="15.75" x14ac:dyDescent="0.3">
      <c r="AE31779" s="71"/>
    </row>
    <row r="31780" spans="31:31" ht="15.75" x14ac:dyDescent="0.3">
      <c r="AE31780" s="71"/>
    </row>
    <row r="31781" spans="31:31" ht="15.75" x14ac:dyDescent="0.3">
      <c r="AE31781" s="71"/>
    </row>
    <row r="31782" spans="31:31" ht="15.75" x14ac:dyDescent="0.3">
      <c r="AE31782" s="71"/>
    </row>
    <row r="31783" spans="31:31" ht="15.75" x14ac:dyDescent="0.3">
      <c r="AE31783" s="71"/>
    </row>
    <row r="31784" spans="31:31" ht="15.75" x14ac:dyDescent="0.3">
      <c r="AE31784" s="71"/>
    </row>
    <row r="31785" spans="31:31" ht="15.75" x14ac:dyDescent="0.3">
      <c r="AE31785" s="71"/>
    </row>
    <row r="31786" spans="31:31" ht="15.75" x14ac:dyDescent="0.3">
      <c r="AE31786" s="71"/>
    </row>
    <row r="31787" spans="31:31" ht="15.75" x14ac:dyDescent="0.3">
      <c r="AE31787" s="71"/>
    </row>
    <row r="31788" spans="31:31" ht="15.75" x14ac:dyDescent="0.3">
      <c r="AE31788" s="71"/>
    </row>
    <row r="31789" spans="31:31" ht="15.75" x14ac:dyDescent="0.3">
      <c r="AE31789" s="71"/>
    </row>
    <row r="31790" spans="31:31" ht="15.75" x14ac:dyDescent="0.3">
      <c r="AE31790" s="71"/>
    </row>
    <row r="31791" spans="31:31" ht="15.75" x14ac:dyDescent="0.3">
      <c r="AE31791" s="71"/>
    </row>
    <row r="31792" spans="31:31" ht="15.75" x14ac:dyDescent="0.3">
      <c r="AE31792" s="71"/>
    </row>
    <row r="31793" spans="31:31" ht="15.75" x14ac:dyDescent="0.3">
      <c r="AE31793" s="71"/>
    </row>
    <row r="31794" spans="31:31" ht="15.75" x14ac:dyDescent="0.3">
      <c r="AE31794" s="71"/>
    </row>
    <row r="31795" spans="31:31" ht="15.75" x14ac:dyDescent="0.3">
      <c r="AE31795" s="71"/>
    </row>
    <row r="31796" spans="31:31" ht="15.75" x14ac:dyDescent="0.3">
      <c r="AE31796" s="71"/>
    </row>
    <row r="31797" spans="31:31" ht="15.75" x14ac:dyDescent="0.3">
      <c r="AE31797" s="71"/>
    </row>
    <row r="31798" spans="31:31" ht="15.75" x14ac:dyDescent="0.3">
      <c r="AE31798" s="71"/>
    </row>
    <row r="31799" spans="31:31" ht="15.75" x14ac:dyDescent="0.3">
      <c r="AE31799" s="71"/>
    </row>
    <row r="31800" spans="31:31" ht="15.75" x14ac:dyDescent="0.3">
      <c r="AE31800" s="71"/>
    </row>
    <row r="31801" spans="31:31" ht="15.75" x14ac:dyDescent="0.3">
      <c r="AE31801" s="71"/>
    </row>
    <row r="31802" spans="31:31" ht="15.75" x14ac:dyDescent="0.3">
      <c r="AE31802" s="71"/>
    </row>
    <row r="31803" spans="31:31" ht="15.75" x14ac:dyDescent="0.3">
      <c r="AE31803" s="71"/>
    </row>
    <row r="31804" spans="31:31" ht="15.75" x14ac:dyDescent="0.3">
      <c r="AE31804" s="71"/>
    </row>
    <row r="31805" spans="31:31" ht="15.75" x14ac:dyDescent="0.3">
      <c r="AE31805" s="71"/>
    </row>
    <row r="31806" spans="31:31" ht="15.75" x14ac:dyDescent="0.3">
      <c r="AE31806" s="71"/>
    </row>
    <row r="31807" spans="31:31" ht="15.75" x14ac:dyDescent="0.3">
      <c r="AE31807" s="71"/>
    </row>
    <row r="31808" spans="31:31" ht="15.75" x14ac:dyDescent="0.3">
      <c r="AE31808" s="71"/>
    </row>
    <row r="31809" spans="31:31" ht="15.75" x14ac:dyDescent="0.3">
      <c r="AE31809" s="71"/>
    </row>
    <row r="31810" spans="31:31" ht="15.75" x14ac:dyDescent="0.3">
      <c r="AE31810" s="71"/>
    </row>
    <row r="31811" spans="31:31" ht="15.75" x14ac:dyDescent="0.3">
      <c r="AE31811" s="71"/>
    </row>
    <row r="31812" spans="31:31" ht="15.75" x14ac:dyDescent="0.3">
      <c r="AE31812" s="71"/>
    </row>
    <row r="31813" spans="31:31" ht="15.75" x14ac:dyDescent="0.3">
      <c r="AE31813" s="71"/>
    </row>
    <row r="31814" spans="31:31" ht="15.75" x14ac:dyDescent="0.3">
      <c r="AE31814" s="71"/>
    </row>
    <row r="31815" spans="31:31" ht="15.75" x14ac:dyDescent="0.3">
      <c r="AE31815" s="71"/>
    </row>
    <row r="31816" spans="31:31" ht="15.75" x14ac:dyDescent="0.3">
      <c r="AE31816" s="71"/>
    </row>
    <row r="31817" spans="31:31" ht="15.75" x14ac:dyDescent="0.3">
      <c r="AE31817" s="71"/>
    </row>
    <row r="31818" spans="31:31" ht="15.75" x14ac:dyDescent="0.3">
      <c r="AE31818" s="71"/>
    </row>
    <row r="31819" spans="31:31" ht="15.75" x14ac:dyDescent="0.3">
      <c r="AE31819" s="71"/>
    </row>
    <row r="31820" spans="31:31" ht="15.75" x14ac:dyDescent="0.3">
      <c r="AE31820" s="71"/>
    </row>
    <row r="31821" spans="31:31" ht="15.75" x14ac:dyDescent="0.3">
      <c r="AE31821" s="71"/>
    </row>
    <row r="31822" spans="31:31" ht="15.75" x14ac:dyDescent="0.3">
      <c r="AE31822" s="71"/>
    </row>
    <row r="31823" spans="31:31" ht="15.75" x14ac:dyDescent="0.3">
      <c r="AE31823" s="71"/>
    </row>
    <row r="31824" spans="31:31" ht="15.75" x14ac:dyDescent="0.3">
      <c r="AE31824" s="71"/>
    </row>
    <row r="31825" spans="31:31" ht="15.75" x14ac:dyDescent="0.3">
      <c r="AE31825" s="71"/>
    </row>
    <row r="31826" spans="31:31" ht="15.75" x14ac:dyDescent="0.3">
      <c r="AE31826" s="71"/>
    </row>
    <row r="31827" spans="31:31" ht="15.75" x14ac:dyDescent="0.3">
      <c r="AE31827" s="71"/>
    </row>
    <row r="31828" spans="31:31" ht="15.75" x14ac:dyDescent="0.3">
      <c r="AE31828" s="71"/>
    </row>
    <row r="31829" spans="31:31" ht="15.75" x14ac:dyDescent="0.3">
      <c r="AE31829" s="71"/>
    </row>
    <row r="31830" spans="31:31" ht="15.75" x14ac:dyDescent="0.3">
      <c r="AE31830" s="71"/>
    </row>
    <row r="31831" spans="31:31" ht="15.75" x14ac:dyDescent="0.3">
      <c r="AE31831" s="71"/>
    </row>
    <row r="31832" spans="31:31" ht="15.75" x14ac:dyDescent="0.3">
      <c r="AE31832" s="71"/>
    </row>
    <row r="31833" spans="31:31" ht="15.75" x14ac:dyDescent="0.3">
      <c r="AE31833" s="71"/>
    </row>
    <row r="31834" spans="31:31" ht="15.75" x14ac:dyDescent="0.3">
      <c r="AE31834" s="71"/>
    </row>
    <row r="31835" spans="31:31" ht="15.75" x14ac:dyDescent="0.3">
      <c r="AE31835" s="71"/>
    </row>
    <row r="31836" spans="31:31" ht="15.75" x14ac:dyDescent="0.3">
      <c r="AE31836" s="71"/>
    </row>
    <row r="31837" spans="31:31" ht="15.75" x14ac:dyDescent="0.3">
      <c r="AE31837" s="71"/>
    </row>
    <row r="31838" spans="31:31" ht="15.75" x14ac:dyDescent="0.3">
      <c r="AE31838" s="71"/>
    </row>
    <row r="31839" spans="31:31" ht="15.75" x14ac:dyDescent="0.3">
      <c r="AE31839" s="71"/>
    </row>
    <row r="31840" spans="31:31" ht="15.75" x14ac:dyDescent="0.3">
      <c r="AE31840" s="71"/>
    </row>
    <row r="31841" spans="31:31" ht="15.75" x14ac:dyDescent="0.3">
      <c r="AE31841" s="71"/>
    </row>
    <row r="31842" spans="31:31" ht="15.75" x14ac:dyDescent="0.3">
      <c r="AE31842" s="71"/>
    </row>
    <row r="31843" spans="31:31" ht="15.75" x14ac:dyDescent="0.3">
      <c r="AE31843" s="71"/>
    </row>
    <row r="31844" spans="31:31" ht="15.75" x14ac:dyDescent="0.3">
      <c r="AE31844" s="71"/>
    </row>
    <row r="31845" spans="31:31" ht="15.75" x14ac:dyDescent="0.3">
      <c r="AE31845" s="71"/>
    </row>
    <row r="31846" spans="31:31" ht="15.75" x14ac:dyDescent="0.3">
      <c r="AE31846" s="71"/>
    </row>
    <row r="31847" spans="31:31" ht="15.75" x14ac:dyDescent="0.3">
      <c r="AE31847" s="71"/>
    </row>
    <row r="31848" spans="31:31" ht="15.75" x14ac:dyDescent="0.3">
      <c r="AE31848" s="71"/>
    </row>
    <row r="31849" spans="31:31" ht="15.75" x14ac:dyDescent="0.3">
      <c r="AE31849" s="71"/>
    </row>
    <row r="31850" spans="31:31" ht="15.75" x14ac:dyDescent="0.3">
      <c r="AE31850" s="71"/>
    </row>
    <row r="31851" spans="31:31" ht="15.75" x14ac:dyDescent="0.3">
      <c r="AE31851" s="71"/>
    </row>
    <row r="31852" spans="31:31" ht="15.75" x14ac:dyDescent="0.3">
      <c r="AE31852" s="71"/>
    </row>
    <row r="31853" spans="31:31" ht="15.75" x14ac:dyDescent="0.3">
      <c r="AE31853" s="71"/>
    </row>
    <row r="31854" spans="31:31" ht="15.75" x14ac:dyDescent="0.3">
      <c r="AE31854" s="71"/>
    </row>
    <row r="31855" spans="31:31" ht="15.75" x14ac:dyDescent="0.3">
      <c r="AE31855" s="71"/>
    </row>
    <row r="31856" spans="31:31" ht="15.75" x14ac:dyDescent="0.3">
      <c r="AE31856" s="71"/>
    </row>
    <row r="31857" spans="31:31" ht="15.75" x14ac:dyDescent="0.3">
      <c r="AE31857" s="71"/>
    </row>
    <row r="31858" spans="31:31" ht="15.75" x14ac:dyDescent="0.3">
      <c r="AE31858" s="71"/>
    </row>
    <row r="31859" spans="31:31" ht="15.75" x14ac:dyDescent="0.3">
      <c r="AE31859" s="71"/>
    </row>
    <row r="31860" spans="31:31" ht="15.75" x14ac:dyDescent="0.3">
      <c r="AE31860" s="71"/>
    </row>
    <row r="31861" spans="31:31" ht="15.75" x14ac:dyDescent="0.3">
      <c r="AE31861" s="71"/>
    </row>
    <row r="31862" spans="31:31" ht="15.75" x14ac:dyDescent="0.3">
      <c r="AE31862" s="71"/>
    </row>
    <row r="31863" spans="31:31" ht="15.75" x14ac:dyDescent="0.3">
      <c r="AE31863" s="71"/>
    </row>
    <row r="31864" spans="31:31" ht="15.75" x14ac:dyDescent="0.3">
      <c r="AE31864" s="71"/>
    </row>
    <row r="31865" spans="31:31" ht="15.75" x14ac:dyDescent="0.3">
      <c r="AE31865" s="71"/>
    </row>
    <row r="31866" spans="31:31" ht="15.75" x14ac:dyDescent="0.3">
      <c r="AE31866" s="71"/>
    </row>
    <row r="31867" spans="31:31" ht="15.75" x14ac:dyDescent="0.3">
      <c r="AE31867" s="71"/>
    </row>
    <row r="31868" spans="31:31" ht="15.75" x14ac:dyDescent="0.3">
      <c r="AE31868" s="71"/>
    </row>
    <row r="31869" spans="31:31" ht="15.75" x14ac:dyDescent="0.3">
      <c r="AE31869" s="71"/>
    </row>
    <row r="31870" spans="31:31" ht="15.75" x14ac:dyDescent="0.3">
      <c r="AE31870" s="71"/>
    </row>
    <row r="31871" spans="31:31" ht="15.75" x14ac:dyDescent="0.3">
      <c r="AE31871" s="71"/>
    </row>
    <row r="31872" spans="31:31" ht="15.75" x14ac:dyDescent="0.3">
      <c r="AE31872" s="71"/>
    </row>
    <row r="31873" spans="31:31" ht="15.75" x14ac:dyDescent="0.3">
      <c r="AE31873" s="71"/>
    </row>
    <row r="31874" spans="31:31" ht="15.75" x14ac:dyDescent="0.3">
      <c r="AE31874" s="71"/>
    </row>
    <row r="31875" spans="31:31" ht="15.75" x14ac:dyDescent="0.3">
      <c r="AE31875" s="71"/>
    </row>
    <row r="31876" spans="31:31" ht="15.75" x14ac:dyDescent="0.3">
      <c r="AE31876" s="71"/>
    </row>
    <row r="31877" spans="31:31" ht="15.75" x14ac:dyDescent="0.3">
      <c r="AE31877" s="71"/>
    </row>
    <row r="31878" spans="31:31" ht="15.75" x14ac:dyDescent="0.3">
      <c r="AE31878" s="71"/>
    </row>
    <row r="31879" spans="31:31" ht="15.75" x14ac:dyDescent="0.3">
      <c r="AE31879" s="71"/>
    </row>
    <row r="31880" spans="31:31" ht="15.75" x14ac:dyDescent="0.3">
      <c r="AE31880" s="71"/>
    </row>
    <row r="31881" spans="31:31" ht="15.75" x14ac:dyDescent="0.3">
      <c r="AE31881" s="71"/>
    </row>
    <row r="31882" spans="31:31" ht="15.75" x14ac:dyDescent="0.3">
      <c r="AE31882" s="71"/>
    </row>
    <row r="31883" spans="31:31" ht="15.75" x14ac:dyDescent="0.3">
      <c r="AE31883" s="71"/>
    </row>
    <row r="31884" spans="31:31" ht="15.75" x14ac:dyDescent="0.3">
      <c r="AE31884" s="71"/>
    </row>
    <row r="31885" spans="31:31" ht="15.75" x14ac:dyDescent="0.3">
      <c r="AE31885" s="71"/>
    </row>
    <row r="31886" spans="31:31" ht="15.75" x14ac:dyDescent="0.3">
      <c r="AE31886" s="71"/>
    </row>
    <row r="31887" spans="31:31" ht="15.75" x14ac:dyDescent="0.3">
      <c r="AE31887" s="71"/>
    </row>
    <row r="31888" spans="31:31" ht="15.75" x14ac:dyDescent="0.3">
      <c r="AE31888" s="71"/>
    </row>
    <row r="31889" spans="31:31" ht="15.75" x14ac:dyDescent="0.3">
      <c r="AE31889" s="71"/>
    </row>
    <row r="31890" spans="31:31" ht="15.75" x14ac:dyDescent="0.3">
      <c r="AE31890" s="71"/>
    </row>
    <row r="31891" spans="31:31" ht="15.75" x14ac:dyDescent="0.3">
      <c r="AE31891" s="71"/>
    </row>
    <row r="31892" spans="31:31" ht="15.75" x14ac:dyDescent="0.3">
      <c r="AE31892" s="71"/>
    </row>
    <row r="31893" spans="31:31" ht="15.75" x14ac:dyDescent="0.3">
      <c r="AE31893" s="71"/>
    </row>
    <row r="31894" spans="31:31" ht="15.75" x14ac:dyDescent="0.3">
      <c r="AE31894" s="71"/>
    </row>
    <row r="31895" spans="31:31" ht="15.75" x14ac:dyDescent="0.3">
      <c r="AE31895" s="71"/>
    </row>
    <row r="31896" spans="31:31" ht="15.75" x14ac:dyDescent="0.3">
      <c r="AE31896" s="71"/>
    </row>
    <row r="31897" spans="31:31" ht="15.75" x14ac:dyDescent="0.3">
      <c r="AE31897" s="71"/>
    </row>
    <row r="31898" spans="31:31" ht="15.75" x14ac:dyDescent="0.3">
      <c r="AE31898" s="71"/>
    </row>
    <row r="31899" spans="31:31" ht="15.75" x14ac:dyDescent="0.3">
      <c r="AE31899" s="71"/>
    </row>
    <row r="31900" spans="31:31" ht="15.75" x14ac:dyDescent="0.3">
      <c r="AE31900" s="71"/>
    </row>
    <row r="31901" spans="31:31" ht="15.75" x14ac:dyDescent="0.3">
      <c r="AE31901" s="71"/>
    </row>
    <row r="31902" spans="31:31" ht="15.75" x14ac:dyDescent="0.3">
      <c r="AE31902" s="71"/>
    </row>
    <row r="31903" spans="31:31" ht="15.75" x14ac:dyDescent="0.3">
      <c r="AE31903" s="71"/>
    </row>
    <row r="31904" spans="31:31" ht="15.75" x14ac:dyDescent="0.3">
      <c r="AE31904" s="71"/>
    </row>
    <row r="31905" spans="31:31" ht="15.75" x14ac:dyDescent="0.3">
      <c r="AE31905" s="71"/>
    </row>
    <row r="31906" spans="31:31" ht="15.75" x14ac:dyDescent="0.3">
      <c r="AE31906" s="71"/>
    </row>
    <row r="31907" spans="31:31" ht="15.75" x14ac:dyDescent="0.3">
      <c r="AE31907" s="71"/>
    </row>
    <row r="31908" spans="31:31" ht="15.75" x14ac:dyDescent="0.3">
      <c r="AE31908" s="71"/>
    </row>
    <row r="31909" spans="31:31" ht="15.75" x14ac:dyDescent="0.3">
      <c r="AE31909" s="71"/>
    </row>
    <row r="31910" spans="31:31" ht="15.75" x14ac:dyDescent="0.3">
      <c r="AE31910" s="71"/>
    </row>
    <row r="31911" spans="31:31" ht="15.75" x14ac:dyDescent="0.3">
      <c r="AE31911" s="71"/>
    </row>
    <row r="31912" spans="31:31" ht="15.75" x14ac:dyDescent="0.3">
      <c r="AE31912" s="71"/>
    </row>
    <row r="31913" spans="31:31" ht="15.75" x14ac:dyDescent="0.3">
      <c r="AE31913" s="71"/>
    </row>
    <row r="31914" spans="31:31" ht="15.75" x14ac:dyDescent="0.3">
      <c r="AE31914" s="71"/>
    </row>
    <row r="31915" spans="31:31" ht="15.75" x14ac:dyDescent="0.3">
      <c r="AE31915" s="71"/>
    </row>
    <row r="31916" spans="31:31" ht="15.75" x14ac:dyDescent="0.3">
      <c r="AE31916" s="71"/>
    </row>
    <row r="31917" spans="31:31" ht="15.75" x14ac:dyDescent="0.3">
      <c r="AE31917" s="71"/>
    </row>
    <row r="31918" spans="31:31" ht="15.75" x14ac:dyDescent="0.3">
      <c r="AE31918" s="71"/>
    </row>
    <row r="31919" spans="31:31" ht="15.75" x14ac:dyDescent="0.3">
      <c r="AE31919" s="71"/>
    </row>
    <row r="31920" spans="31:31" ht="15.75" x14ac:dyDescent="0.3">
      <c r="AE31920" s="71"/>
    </row>
    <row r="31921" spans="31:31" ht="15.75" x14ac:dyDescent="0.3">
      <c r="AE31921" s="71"/>
    </row>
    <row r="31922" spans="31:31" ht="15.75" x14ac:dyDescent="0.3">
      <c r="AE31922" s="71"/>
    </row>
    <row r="31923" spans="31:31" ht="15.75" x14ac:dyDescent="0.3">
      <c r="AE31923" s="71"/>
    </row>
    <row r="31924" spans="31:31" ht="15.75" x14ac:dyDescent="0.3">
      <c r="AE31924" s="71"/>
    </row>
    <row r="31925" spans="31:31" ht="15.75" x14ac:dyDescent="0.3">
      <c r="AE31925" s="71"/>
    </row>
    <row r="31926" spans="31:31" ht="15.75" x14ac:dyDescent="0.3">
      <c r="AE31926" s="71"/>
    </row>
    <row r="31927" spans="31:31" ht="15.75" x14ac:dyDescent="0.3">
      <c r="AE31927" s="71"/>
    </row>
    <row r="31928" spans="31:31" ht="15.75" x14ac:dyDescent="0.3">
      <c r="AE31928" s="71"/>
    </row>
    <row r="31929" spans="31:31" ht="15.75" x14ac:dyDescent="0.3">
      <c r="AE31929" s="71"/>
    </row>
    <row r="31930" spans="31:31" ht="15.75" x14ac:dyDescent="0.3">
      <c r="AE31930" s="71"/>
    </row>
    <row r="31931" spans="31:31" ht="15.75" x14ac:dyDescent="0.3">
      <c r="AE31931" s="71"/>
    </row>
    <row r="31932" spans="31:31" ht="15.75" x14ac:dyDescent="0.3">
      <c r="AE31932" s="71"/>
    </row>
    <row r="31933" spans="31:31" ht="15.75" x14ac:dyDescent="0.3">
      <c r="AE31933" s="71"/>
    </row>
    <row r="31934" spans="31:31" ht="15.75" x14ac:dyDescent="0.3">
      <c r="AE31934" s="71"/>
    </row>
    <row r="31935" spans="31:31" ht="15.75" x14ac:dyDescent="0.3">
      <c r="AE31935" s="71"/>
    </row>
    <row r="31936" spans="31:31" ht="15.75" x14ac:dyDescent="0.3">
      <c r="AE31936" s="71"/>
    </row>
    <row r="31937" spans="31:31" ht="15.75" x14ac:dyDescent="0.3">
      <c r="AE31937" s="71"/>
    </row>
    <row r="31938" spans="31:31" ht="15.75" x14ac:dyDescent="0.3">
      <c r="AE31938" s="71"/>
    </row>
    <row r="31939" spans="31:31" ht="15.75" x14ac:dyDescent="0.3">
      <c r="AE31939" s="71"/>
    </row>
    <row r="31940" spans="31:31" ht="15.75" x14ac:dyDescent="0.3">
      <c r="AE31940" s="71"/>
    </row>
    <row r="31941" spans="31:31" ht="15.75" x14ac:dyDescent="0.3">
      <c r="AE31941" s="71"/>
    </row>
    <row r="31942" spans="31:31" ht="15.75" x14ac:dyDescent="0.3">
      <c r="AE31942" s="71"/>
    </row>
    <row r="31943" spans="31:31" ht="15.75" x14ac:dyDescent="0.3">
      <c r="AE31943" s="71"/>
    </row>
    <row r="31944" spans="31:31" ht="15.75" x14ac:dyDescent="0.3">
      <c r="AE31944" s="71"/>
    </row>
    <row r="31945" spans="31:31" ht="15.75" x14ac:dyDescent="0.3">
      <c r="AE31945" s="71"/>
    </row>
    <row r="31946" spans="31:31" ht="15.75" x14ac:dyDescent="0.3">
      <c r="AE31946" s="71"/>
    </row>
    <row r="31947" spans="31:31" ht="15.75" x14ac:dyDescent="0.3">
      <c r="AE31947" s="71"/>
    </row>
    <row r="31948" spans="31:31" ht="15.75" x14ac:dyDescent="0.3">
      <c r="AE31948" s="71"/>
    </row>
    <row r="31949" spans="31:31" ht="15.75" x14ac:dyDescent="0.3">
      <c r="AE31949" s="71"/>
    </row>
    <row r="31950" spans="31:31" ht="15.75" x14ac:dyDescent="0.3">
      <c r="AE31950" s="71"/>
    </row>
    <row r="31951" spans="31:31" ht="15.75" x14ac:dyDescent="0.3">
      <c r="AE31951" s="71"/>
    </row>
    <row r="31952" spans="31:31" ht="15.75" x14ac:dyDescent="0.3">
      <c r="AE31952" s="71"/>
    </row>
    <row r="31953" spans="31:31" ht="15.75" x14ac:dyDescent="0.3">
      <c r="AE31953" s="71"/>
    </row>
    <row r="31954" spans="31:31" ht="15.75" x14ac:dyDescent="0.3">
      <c r="AE31954" s="71"/>
    </row>
    <row r="31955" spans="31:31" ht="15.75" x14ac:dyDescent="0.3">
      <c r="AE31955" s="71"/>
    </row>
    <row r="31956" spans="31:31" ht="15.75" x14ac:dyDescent="0.3">
      <c r="AE31956" s="71"/>
    </row>
    <row r="31957" spans="31:31" ht="15.75" x14ac:dyDescent="0.3">
      <c r="AE31957" s="71"/>
    </row>
    <row r="31958" spans="31:31" ht="15.75" x14ac:dyDescent="0.3">
      <c r="AE31958" s="71"/>
    </row>
    <row r="31959" spans="31:31" ht="15.75" x14ac:dyDescent="0.3">
      <c r="AE31959" s="71"/>
    </row>
    <row r="31960" spans="31:31" ht="15.75" x14ac:dyDescent="0.3">
      <c r="AE31960" s="71"/>
    </row>
    <row r="31961" spans="31:31" ht="15.75" x14ac:dyDescent="0.3">
      <c r="AE31961" s="71"/>
    </row>
    <row r="31962" spans="31:31" ht="15.75" x14ac:dyDescent="0.3">
      <c r="AE31962" s="71"/>
    </row>
    <row r="31963" spans="31:31" ht="15.75" x14ac:dyDescent="0.3">
      <c r="AE31963" s="71"/>
    </row>
    <row r="31964" spans="31:31" ht="15.75" x14ac:dyDescent="0.3">
      <c r="AE31964" s="71"/>
    </row>
    <row r="31965" spans="31:31" ht="15.75" x14ac:dyDescent="0.3">
      <c r="AE31965" s="71"/>
    </row>
    <row r="31966" spans="31:31" ht="15.75" x14ac:dyDescent="0.3">
      <c r="AE31966" s="71"/>
    </row>
    <row r="31967" spans="31:31" ht="15.75" x14ac:dyDescent="0.3">
      <c r="AE31967" s="71"/>
    </row>
    <row r="31968" spans="31:31" ht="15.75" x14ac:dyDescent="0.3">
      <c r="AE31968" s="71"/>
    </row>
    <row r="31969" spans="31:31" ht="15.75" x14ac:dyDescent="0.3">
      <c r="AE31969" s="71"/>
    </row>
    <row r="31970" spans="31:31" ht="15.75" x14ac:dyDescent="0.3">
      <c r="AE31970" s="71"/>
    </row>
    <row r="31971" spans="31:31" ht="15.75" x14ac:dyDescent="0.3">
      <c r="AE31971" s="71"/>
    </row>
    <row r="31972" spans="31:31" ht="15.75" x14ac:dyDescent="0.3">
      <c r="AE31972" s="71"/>
    </row>
    <row r="31973" spans="31:31" ht="15.75" x14ac:dyDescent="0.3">
      <c r="AE31973" s="71"/>
    </row>
    <row r="31974" spans="31:31" ht="15.75" x14ac:dyDescent="0.3">
      <c r="AE31974" s="71"/>
    </row>
    <row r="31975" spans="31:31" ht="15.75" x14ac:dyDescent="0.3">
      <c r="AE31975" s="71"/>
    </row>
    <row r="31976" spans="31:31" ht="15.75" x14ac:dyDescent="0.3">
      <c r="AE31976" s="71"/>
    </row>
    <row r="31977" spans="31:31" ht="15.75" x14ac:dyDescent="0.3">
      <c r="AE31977" s="71"/>
    </row>
    <row r="31978" spans="31:31" ht="15.75" x14ac:dyDescent="0.3">
      <c r="AE31978" s="71"/>
    </row>
    <row r="31979" spans="31:31" ht="15.75" x14ac:dyDescent="0.3">
      <c r="AE31979" s="71"/>
    </row>
    <row r="31980" spans="31:31" ht="15.75" x14ac:dyDescent="0.3">
      <c r="AE31980" s="71"/>
    </row>
    <row r="31981" spans="31:31" ht="15.75" x14ac:dyDescent="0.3">
      <c r="AE31981" s="71"/>
    </row>
    <row r="31982" spans="31:31" ht="15.75" x14ac:dyDescent="0.3">
      <c r="AE31982" s="71"/>
    </row>
    <row r="31983" spans="31:31" ht="15.75" x14ac:dyDescent="0.3">
      <c r="AE31983" s="71"/>
    </row>
    <row r="31984" spans="31:31" ht="15.75" x14ac:dyDescent="0.3">
      <c r="AE31984" s="71"/>
    </row>
    <row r="31985" spans="31:31" ht="15.75" x14ac:dyDescent="0.3">
      <c r="AE31985" s="71"/>
    </row>
    <row r="31986" spans="31:31" ht="15.75" x14ac:dyDescent="0.3">
      <c r="AE31986" s="71"/>
    </row>
    <row r="31987" spans="31:31" ht="15.75" x14ac:dyDescent="0.3">
      <c r="AE31987" s="71"/>
    </row>
    <row r="31988" spans="31:31" ht="15.75" x14ac:dyDescent="0.3">
      <c r="AE31988" s="71"/>
    </row>
    <row r="31989" spans="31:31" ht="15.75" x14ac:dyDescent="0.3">
      <c r="AE31989" s="71"/>
    </row>
    <row r="31990" spans="31:31" ht="15.75" x14ac:dyDescent="0.3">
      <c r="AE31990" s="71"/>
    </row>
    <row r="31991" spans="31:31" ht="15.75" x14ac:dyDescent="0.3">
      <c r="AE31991" s="71"/>
    </row>
    <row r="31992" spans="31:31" ht="15.75" x14ac:dyDescent="0.3">
      <c r="AE31992" s="71"/>
    </row>
    <row r="31993" spans="31:31" ht="15.75" x14ac:dyDescent="0.3">
      <c r="AE31993" s="71"/>
    </row>
    <row r="31994" spans="31:31" ht="15.75" x14ac:dyDescent="0.3">
      <c r="AE31994" s="71"/>
    </row>
    <row r="31995" spans="31:31" ht="15.75" x14ac:dyDescent="0.3">
      <c r="AE31995" s="71"/>
    </row>
    <row r="31996" spans="31:31" ht="15.75" x14ac:dyDescent="0.3">
      <c r="AE31996" s="71"/>
    </row>
    <row r="31997" spans="31:31" ht="15.75" x14ac:dyDescent="0.3">
      <c r="AE31997" s="71"/>
    </row>
    <row r="31998" spans="31:31" ht="15.75" x14ac:dyDescent="0.3">
      <c r="AE31998" s="71"/>
    </row>
    <row r="31999" spans="31:31" ht="15.75" x14ac:dyDescent="0.3">
      <c r="AE31999" s="71"/>
    </row>
    <row r="32000" spans="31:31" ht="15.75" x14ac:dyDescent="0.3">
      <c r="AE32000" s="71"/>
    </row>
    <row r="32001" spans="31:31" ht="15.75" x14ac:dyDescent="0.3">
      <c r="AE32001" s="71"/>
    </row>
    <row r="32002" spans="31:31" ht="15.75" x14ac:dyDescent="0.3">
      <c r="AE32002" s="71"/>
    </row>
    <row r="32003" spans="31:31" ht="15.75" x14ac:dyDescent="0.3">
      <c r="AE32003" s="71"/>
    </row>
    <row r="32004" spans="31:31" ht="15.75" x14ac:dyDescent="0.3">
      <c r="AE32004" s="71"/>
    </row>
    <row r="32005" spans="31:31" ht="15.75" x14ac:dyDescent="0.3">
      <c r="AE32005" s="71"/>
    </row>
    <row r="32006" spans="31:31" ht="15.75" x14ac:dyDescent="0.3">
      <c r="AE32006" s="71"/>
    </row>
    <row r="32007" spans="31:31" ht="15.75" x14ac:dyDescent="0.3">
      <c r="AE32007" s="71"/>
    </row>
    <row r="32008" spans="31:31" ht="15.75" x14ac:dyDescent="0.3">
      <c r="AE32008" s="71"/>
    </row>
    <row r="32009" spans="31:31" ht="15.75" x14ac:dyDescent="0.3">
      <c r="AE32009" s="71"/>
    </row>
    <row r="32010" spans="31:31" ht="15.75" x14ac:dyDescent="0.3">
      <c r="AE32010" s="71"/>
    </row>
    <row r="32011" spans="31:31" ht="15.75" x14ac:dyDescent="0.3">
      <c r="AE32011" s="71"/>
    </row>
    <row r="32012" spans="31:31" ht="15.75" x14ac:dyDescent="0.3">
      <c r="AE32012" s="71"/>
    </row>
    <row r="32013" spans="31:31" ht="15.75" x14ac:dyDescent="0.3">
      <c r="AE32013" s="71"/>
    </row>
    <row r="32014" spans="31:31" ht="15.75" x14ac:dyDescent="0.3">
      <c r="AE32014" s="71"/>
    </row>
    <row r="32015" spans="31:31" ht="15.75" x14ac:dyDescent="0.3">
      <c r="AE32015" s="71"/>
    </row>
    <row r="32016" spans="31:31" ht="15.75" x14ac:dyDescent="0.3">
      <c r="AE32016" s="71"/>
    </row>
    <row r="32017" spans="31:31" ht="15.75" x14ac:dyDescent="0.3">
      <c r="AE32017" s="71"/>
    </row>
    <row r="32018" spans="31:31" ht="15.75" x14ac:dyDescent="0.3">
      <c r="AE32018" s="71"/>
    </row>
    <row r="32019" spans="31:31" ht="15.75" x14ac:dyDescent="0.3">
      <c r="AE32019" s="71"/>
    </row>
    <row r="32020" spans="31:31" ht="15.75" x14ac:dyDescent="0.3">
      <c r="AE32020" s="71"/>
    </row>
    <row r="32021" spans="31:31" ht="15.75" x14ac:dyDescent="0.3">
      <c r="AE32021" s="71"/>
    </row>
    <row r="32022" spans="31:31" ht="15.75" x14ac:dyDescent="0.3">
      <c r="AE32022" s="71"/>
    </row>
    <row r="32023" spans="31:31" ht="15.75" x14ac:dyDescent="0.3">
      <c r="AE32023" s="71"/>
    </row>
    <row r="32024" spans="31:31" ht="15.75" x14ac:dyDescent="0.3">
      <c r="AE32024" s="71"/>
    </row>
    <row r="32025" spans="31:31" ht="15.75" x14ac:dyDescent="0.3">
      <c r="AE32025" s="71"/>
    </row>
    <row r="32026" spans="31:31" ht="15.75" x14ac:dyDescent="0.3">
      <c r="AE32026" s="71"/>
    </row>
    <row r="32027" spans="31:31" ht="15.75" x14ac:dyDescent="0.3">
      <c r="AE32027" s="71"/>
    </row>
    <row r="32028" spans="31:31" ht="15.75" x14ac:dyDescent="0.3">
      <c r="AE32028" s="71"/>
    </row>
    <row r="32029" spans="31:31" ht="15.75" x14ac:dyDescent="0.3">
      <c r="AE32029" s="71"/>
    </row>
    <row r="32030" spans="31:31" ht="15.75" x14ac:dyDescent="0.3">
      <c r="AE32030" s="71"/>
    </row>
    <row r="32031" spans="31:31" ht="15.75" x14ac:dyDescent="0.3">
      <c r="AE32031" s="71"/>
    </row>
    <row r="32032" spans="31:31" ht="15.75" x14ac:dyDescent="0.3">
      <c r="AE32032" s="71"/>
    </row>
    <row r="32033" spans="31:31" ht="15.75" x14ac:dyDescent="0.3">
      <c r="AE32033" s="71"/>
    </row>
    <row r="32034" spans="31:31" ht="15.75" x14ac:dyDescent="0.3">
      <c r="AE32034" s="71"/>
    </row>
    <row r="32035" spans="31:31" ht="15.75" x14ac:dyDescent="0.3">
      <c r="AE32035" s="71"/>
    </row>
    <row r="32036" spans="31:31" ht="15.75" x14ac:dyDescent="0.3">
      <c r="AE32036" s="71"/>
    </row>
    <row r="32037" spans="31:31" ht="15.75" x14ac:dyDescent="0.3">
      <c r="AE32037" s="71"/>
    </row>
    <row r="32038" spans="31:31" ht="15.75" x14ac:dyDescent="0.3">
      <c r="AE32038" s="71"/>
    </row>
    <row r="32039" spans="31:31" ht="15.75" x14ac:dyDescent="0.3">
      <c r="AE32039" s="71"/>
    </row>
    <row r="32040" spans="31:31" ht="15.75" x14ac:dyDescent="0.3">
      <c r="AE32040" s="71"/>
    </row>
    <row r="32041" spans="31:31" ht="15.75" x14ac:dyDescent="0.3">
      <c r="AE32041" s="71"/>
    </row>
    <row r="32042" spans="31:31" ht="15.75" x14ac:dyDescent="0.3">
      <c r="AE32042" s="71"/>
    </row>
    <row r="32043" spans="31:31" ht="15.75" x14ac:dyDescent="0.3">
      <c r="AE32043" s="71"/>
    </row>
    <row r="32044" spans="31:31" ht="15.75" x14ac:dyDescent="0.3">
      <c r="AE32044" s="71"/>
    </row>
    <row r="32045" spans="31:31" ht="15.75" x14ac:dyDescent="0.3">
      <c r="AE32045" s="71"/>
    </row>
    <row r="32046" spans="31:31" ht="15.75" x14ac:dyDescent="0.3">
      <c r="AE32046" s="71"/>
    </row>
    <row r="32047" spans="31:31" ht="15.75" x14ac:dyDescent="0.3">
      <c r="AE32047" s="71"/>
    </row>
    <row r="32048" spans="31:31" ht="15.75" x14ac:dyDescent="0.3">
      <c r="AE32048" s="71"/>
    </row>
    <row r="32049" spans="31:31" ht="15.75" x14ac:dyDescent="0.3">
      <c r="AE32049" s="71"/>
    </row>
    <row r="32050" spans="31:31" ht="15.75" x14ac:dyDescent="0.3">
      <c r="AE32050" s="71"/>
    </row>
    <row r="32051" spans="31:31" ht="15.75" x14ac:dyDescent="0.3">
      <c r="AE32051" s="71"/>
    </row>
    <row r="32052" spans="31:31" ht="15.75" x14ac:dyDescent="0.3">
      <c r="AE32052" s="71"/>
    </row>
    <row r="32053" spans="31:31" ht="15.75" x14ac:dyDescent="0.3">
      <c r="AE32053" s="71"/>
    </row>
    <row r="32054" spans="31:31" ht="15.75" x14ac:dyDescent="0.3">
      <c r="AE32054" s="71"/>
    </row>
    <row r="32055" spans="31:31" ht="15.75" x14ac:dyDescent="0.3">
      <c r="AE32055" s="71"/>
    </row>
    <row r="32056" spans="31:31" ht="15.75" x14ac:dyDescent="0.3">
      <c r="AE32056" s="71"/>
    </row>
    <row r="32057" spans="31:31" ht="15.75" x14ac:dyDescent="0.3">
      <c r="AE32057" s="71"/>
    </row>
    <row r="32058" spans="31:31" ht="15.75" x14ac:dyDescent="0.3">
      <c r="AE32058" s="71"/>
    </row>
    <row r="32059" spans="31:31" ht="15.75" x14ac:dyDescent="0.3">
      <c r="AE32059" s="71"/>
    </row>
    <row r="32060" spans="31:31" ht="15.75" x14ac:dyDescent="0.3">
      <c r="AE32060" s="71"/>
    </row>
    <row r="32061" spans="31:31" ht="15.75" x14ac:dyDescent="0.3">
      <c r="AE32061" s="71"/>
    </row>
    <row r="32062" spans="31:31" ht="15.75" x14ac:dyDescent="0.3">
      <c r="AE32062" s="71"/>
    </row>
    <row r="32063" spans="31:31" ht="15.75" x14ac:dyDescent="0.3">
      <c r="AE32063" s="71"/>
    </row>
    <row r="32064" spans="31:31" ht="15.75" x14ac:dyDescent="0.3">
      <c r="AE32064" s="71"/>
    </row>
    <row r="32065" spans="31:31" ht="15.75" x14ac:dyDescent="0.3">
      <c r="AE32065" s="71"/>
    </row>
    <row r="32066" spans="31:31" ht="15.75" x14ac:dyDescent="0.3">
      <c r="AE32066" s="71"/>
    </row>
    <row r="32067" spans="31:31" ht="15.75" x14ac:dyDescent="0.3">
      <c r="AE32067" s="71"/>
    </row>
    <row r="32068" spans="31:31" ht="15.75" x14ac:dyDescent="0.3">
      <c r="AE32068" s="71"/>
    </row>
    <row r="32069" spans="31:31" ht="15.75" x14ac:dyDescent="0.3">
      <c r="AE32069" s="71"/>
    </row>
    <row r="32070" spans="31:31" ht="15.75" x14ac:dyDescent="0.3">
      <c r="AE32070" s="71"/>
    </row>
    <row r="32071" spans="31:31" ht="15.75" x14ac:dyDescent="0.3">
      <c r="AE32071" s="71"/>
    </row>
    <row r="32072" spans="31:31" ht="15.75" x14ac:dyDescent="0.3">
      <c r="AE32072" s="71"/>
    </row>
    <row r="32073" spans="31:31" ht="15.75" x14ac:dyDescent="0.3">
      <c r="AE32073" s="71"/>
    </row>
    <row r="32074" spans="31:31" ht="15.75" x14ac:dyDescent="0.3">
      <c r="AE32074" s="71"/>
    </row>
    <row r="32075" spans="31:31" ht="15.75" x14ac:dyDescent="0.3">
      <c r="AE32075" s="71"/>
    </row>
    <row r="32076" spans="31:31" ht="15.75" x14ac:dyDescent="0.3">
      <c r="AE32076" s="71"/>
    </row>
    <row r="32077" spans="31:31" ht="15.75" x14ac:dyDescent="0.3">
      <c r="AE32077" s="71"/>
    </row>
    <row r="32078" spans="31:31" ht="15.75" x14ac:dyDescent="0.3">
      <c r="AE32078" s="71"/>
    </row>
    <row r="32079" spans="31:31" ht="15.75" x14ac:dyDescent="0.3">
      <c r="AE32079" s="71"/>
    </row>
    <row r="32080" spans="31:31" ht="15.75" x14ac:dyDescent="0.3">
      <c r="AE32080" s="71"/>
    </row>
    <row r="32081" spans="31:31" ht="15.75" x14ac:dyDescent="0.3">
      <c r="AE32081" s="71"/>
    </row>
    <row r="32082" spans="31:31" ht="15.75" x14ac:dyDescent="0.3">
      <c r="AE32082" s="71"/>
    </row>
    <row r="32083" spans="31:31" ht="15.75" x14ac:dyDescent="0.3">
      <c r="AE32083" s="71"/>
    </row>
    <row r="32084" spans="31:31" ht="15.75" x14ac:dyDescent="0.3">
      <c r="AE32084" s="71"/>
    </row>
    <row r="32085" spans="31:31" ht="15.75" x14ac:dyDescent="0.3">
      <c r="AE32085" s="71"/>
    </row>
    <row r="32086" spans="31:31" ht="15.75" x14ac:dyDescent="0.3">
      <c r="AE32086" s="71"/>
    </row>
    <row r="32087" spans="31:31" ht="15.75" x14ac:dyDescent="0.3">
      <c r="AE32087" s="71"/>
    </row>
    <row r="32088" spans="31:31" ht="15.75" x14ac:dyDescent="0.3">
      <c r="AE32088" s="71"/>
    </row>
    <row r="32089" spans="31:31" ht="15.75" x14ac:dyDescent="0.3">
      <c r="AE32089" s="71"/>
    </row>
    <row r="32090" spans="31:31" ht="15.75" x14ac:dyDescent="0.3">
      <c r="AE32090" s="71"/>
    </row>
    <row r="32091" spans="31:31" ht="15.75" x14ac:dyDescent="0.3">
      <c r="AE32091" s="71"/>
    </row>
    <row r="32092" spans="31:31" ht="15.75" x14ac:dyDescent="0.3">
      <c r="AE32092" s="71"/>
    </row>
    <row r="32093" spans="31:31" ht="15.75" x14ac:dyDescent="0.3">
      <c r="AE32093" s="71"/>
    </row>
    <row r="32094" spans="31:31" ht="15.75" x14ac:dyDescent="0.3">
      <c r="AE32094" s="71"/>
    </row>
    <row r="32095" spans="31:31" ht="15.75" x14ac:dyDescent="0.3">
      <c r="AE32095" s="71"/>
    </row>
    <row r="32096" spans="31:31" ht="15.75" x14ac:dyDescent="0.3">
      <c r="AE32096" s="71"/>
    </row>
    <row r="32097" spans="31:31" ht="15.75" x14ac:dyDescent="0.3">
      <c r="AE32097" s="71"/>
    </row>
    <row r="32098" spans="31:31" ht="15.75" x14ac:dyDescent="0.3">
      <c r="AE32098" s="71"/>
    </row>
    <row r="32099" spans="31:31" ht="15.75" x14ac:dyDescent="0.3">
      <c r="AE32099" s="71"/>
    </row>
    <row r="32100" spans="31:31" ht="15.75" x14ac:dyDescent="0.3">
      <c r="AE32100" s="71"/>
    </row>
    <row r="32101" spans="31:31" ht="15.75" x14ac:dyDescent="0.3">
      <c r="AE32101" s="71"/>
    </row>
    <row r="32102" spans="31:31" ht="15.75" x14ac:dyDescent="0.3">
      <c r="AE32102" s="71"/>
    </row>
    <row r="32103" spans="31:31" ht="15.75" x14ac:dyDescent="0.3">
      <c r="AE32103" s="71"/>
    </row>
    <row r="32104" spans="31:31" ht="15.75" x14ac:dyDescent="0.3">
      <c r="AE32104" s="71"/>
    </row>
    <row r="32105" spans="31:31" ht="15.75" x14ac:dyDescent="0.3">
      <c r="AE32105" s="71"/>
    </row>
    <row r="32106" spans="31:31" ht="15.75" x14ac:dyDescent="0.3">
      <c r="AE32106" s="71"/>
    </row>
    <row r="32107" spans="31:31" ht="15.75" x14ac:dyDescent="0.3">
      <c r="AE32107" s="71"/>
    </row>
    <row r="32108" spans="31:31" ht="15.75" x14ac:dyDescent="0.3">
      <c r="AE32108" s="71"/>
    </row>
    <row r="32109" spans="31:31" ht="15.75" x14ac:dyDescent="0.3">
      <c r="AE32109" s="71"/>
    </row>
    <row r="32110" spans="31:31" ht="15.75" x14ac:dyDescent="0.3">
      <c r="AE32110" s="71"/>
    </row>
    <row r="32111" spans="31:31" ht="15.75" x14ac:dyDescent="0.3">
      <c r="AE32111" s="71"/>
    </row>
    <row r="32112" spans="31:31" ht="15.75" x14ac:dyDescent="0.3">
      <c r="AE32112" s="71"/>
    </row>
    <row r="32113" spans="31:31" ht="15.75" x14ac:dyDescent="0.3">
      <c r="AE32113" s="71"/>
    </row>
    <row r="32114" spans="31:31" ht="15.75" x14ac:dyDescent="0.3">
      <c r="AE32114" s="71"/>
    </row>
    <row r="32115" spans="31:31" ht="15.75" x14ac:dyDescent="0.3">
      <c r="AE32115" s="71"/>
    </row>
    <row r="32116" spans="31:31" ht="15.75" x14ac:dyDescent="0.3">
      <c r="AE32116" s="71"/>
    </row>
    <row r="32117" spans="31:31" ht="15.75" x14ac:dyDescent="0.3">
      <c r="AE32117" s="71"/>
    </row>
    <row r="32118" spans="31:31" ht="15.75" x14ac:dyDescent="0.3">
      <c r="AE32118" s="71"/>
    </row>
    <row r="32119" spans="31:31" ht="15.75" x14ac:dyDescent="0.3">
      <c r="AE32119" s="71"/>
    </row>
    <row r="32120" spans="31:31" ht="15.75" x14ac:dyDescent="0.3">
      <c r="AE32120" s="71"/>
    </row>
    <row r="32121" spans="31:31" ht="15.75" x14ac:dyDescent="0.3">
      <c r="AE32121" s="71"/>
    </row>
    <row r="32122" spans="31:31" ht="15.75" x14ac:dyDescent="0.3">
      <c r="AE32122" s="71"/>
    </row>
    <row r="32123" spans="31:31" ht="15.75" x14ac:dyDescent="0.3">
      <c r="AE32123" s="71"/>
    </row>
    <row r="32124" spans="31:31" ht="15.75" x14ac:dyDescent="0.3">
      <c r="AE32124" s="71"/>
    </row>
    <row r="32125" spans="31:31" ht="15.75" x14ac:dyDescent="0.3">
      <c r="AE32125" s="71"/>
    </row>
    <row r="32126" spans="31:31" ht="15.75" x14ac:dyDescent="0.3">
      <c r="AE32126" s="71"/>
    </row>
    <row r="32127" spans="31:31" ht="15.75" x14ac:dyDescent="0.3">
      <c r="AE32127" s="71"/>
    </row>
    <row r="32128" spans="31:31" ht="15.75" x14ac:dyDescent="0.3">
      <c r="AE32128" s="71"/>
    </row>
    <row r="32129" spans="31:31" ht="15.75" x14ac:dyDescent="0.3">
      <c r="AE32129" s="71"/>
    </row>
    <row r="32130" spans="31:31" ht="15.75" x14ac:dyDescent="0.3">
      <c r="AE32130" s="71"/>
    </row>
    <row r="32131" spans="31:31" ht="15.75" x14ac:dyDescent="0.3">
      <c r="AE32131" s="71"/>
    </row>
    <row r="32132" spans="31:31" ht="15.75" x14ac:dyDescent="0.3">
      <c r="AE32132" s="71"/>
    </row>
    <row r="32133" spans="31:31" ht="15.75" x14ac:dyDescent="0.3">
      <c r="AE32133" s="71"/>
    </row>
    <row r="32134" spans="31:31" ht="15.75" x14ac:dyDescent="0.3">
      <c r="AE32134" s="71"/>
    </row>
    <row r="32135" spans="31:31" ht="15.75" x14ac:dyDescent="0.3">
      <c r="AE32135" s="71"/>
    </row>
    <row r="32136" spans="31:31" ht="15.75" x14ac:dyDescent="0.3">
      <c r="AE32136" s="71"/>
    </row>
    <row r="32137" spans="31:31" ht="15.75" x14ac:dyDescent="0.3">
      <c r="AE32137" s="71"/>
    </row>
    <row r="32138" spans="31:31" ht="15.75" x14ac:dyDescent="0.3">
      <c r="AE32138" s="71"/>
    </row>
    <row r="32139" spans="31:31" ht="15.75" x14ac:dyDescent="0.3">
      <c r="AE32139" s="71"/>
    </row>
    <row r="32140" spans="31:31" ht="15.75" x14ac:dyDescent="0.3">
      <c r="AE32140" s="71"/>
    </row>
    <row r="32141" spans="31:31" ht="15.75" x14ac:dyDescent="0.3">
      <c r="AE32141" s="71"/>
    </row>
    <row r="32142" spans="31:31" ht="15.75" x14ac:dyDescent="0.3">
      <c r="AE32142" s="71"/>
    </row>
    <row r="32143" spans="31:31" ht="15.75" x14ac:dyDescent="0.3">
      <c r="AE32143" s="71"/>
    </row>
    <row r="32144" spans="31:31" ht="15.75" x14ac:dyDescent="0.3">
      <c r="AE32144" s="71"/>
    </row>
    <row r="32145" spans="31:31" ht="15.75" x14ac:dyDescent="0.3">
      <c r="AE32145" s="71"/>
    </row>
    <row r="32146" spans="31:31" ht="15.75" x14ac:dyDescent="0.3">
      <c r="AE32146" s="71"/>
    </row>
    <row r="32147" spans="31:31" ht="15.75" x14ac:dyDescent="0.3">
      <c r="AE32147" s="71"/>
    </row>
    <row r="32148" spans="31:31" ht="15.75" x14ac:dyDescent="0.3">
      <c r="AE32148" s="71"/>
    </row>
    <row r="32149" spans="31:31" ht="15.75" x14ac:dyDescent="0.3">
      <c r="AE32149" s="71"/>
    </row>
    <row r="32150" spans="31:31" ht="15.75" x14ac:dyDescent="0.3">
      <c r="AE32150" s="71"/>
    </row>
    <row r="32151" spans="31:31" ht="15.75" x14ac:dyDescent="0.3">
      <c r="AE32151" s="71"/>
    </row>
    <row r="32152" spans="31:31" ht="15.75" x14ac:dyDescent="0.3">
      <c r="AE32152" s="71"/>
    </row>
    <row r="32153" spans="31:31" ht="15.75" x14ac:dyDescent="0.3">
      <c r="AE32153" s="71"/>
    </row>
    <row r="32154" spans="31:31" ht="15.75" x14ac:dyDescent="0.3">
      <c r="AE32154" s="71"/>
    </row>
    <row r="32155" spans="31:31" ht="15.75" x14ac:dyDescent="0.3">
      <c r="AE32155" s="71"/>
    </row>
    <row r="32156" spans="31:31" ht="15.75" x14ac:dyDescent="0.3">
      <c r="AE32156" s="71"/>
    </row>
    <row r="32157" spans="31:31" ht="15.75" x14ac:dyDescent="0.3">
      <c r="AE32157" s="71"/>
    </row>
    <row r="32158" spans="31:31" ht="15.75" x14ac:dyDescent="0.3">
      <c r="AE32158" s="71"/>
    </row>
    <row r="32159" spans="31:31" ht="15.75" x14ac:dyDescent="0.3">
      <c r="AE32159" s="71"/>
    </row>
    <row r="32160" spans="31:31" ht="15.75" x14ac:dyDescent="0.3">
      <c r="AE32160" s="71"/>
    </row>
    <row r="32161" spans="31:31" ht="15.75" x14ac:dyDescent="0.3">
      <c r="AE32161" s="71"/>
    </row>
    <row r="32162" spans="31:31" ht="15.75" x14ac:dyDescent="0.3">
      <c r="AE32162" s="71"/>
    </row>
    <row r="32163" spans="31:31" ht="15.75" x14ac:dyDescent="0.3">
      <c r="AE32163" s="71"/>
    </row>
    <row r="32164" spans="31:31" ht="15.75" x14ac:dyDescent="0.3">
      <c r="AE32164" s="71"/>
    </row>
    <row r="32165" spans="31:31" ht="15.75" x14ac:dyDescent="0.3">
      <c r="AE32165" s="71"/>
    </row>
    <row r="32166" spans="31:31" ht="15.75" x14ac:dyDescent="0.3">
      <c r="AE32166" s="71"/>
    </row>
    <row r="32167" spans="31:31" ht="15.75" x14ac:dyDescent="0.3">
      <c r="AE32167" s="71"/>
    </row>
    <row r="32168" spans="31:31" ht="15.75" x14ac:dyDescent="0.3">
      <c r="AE32168" s="71"/>
    </row>
    <row r="32169" spans="31:31" ht="15.75" x14ac:dyDescent="0.3">
      <c r="AE32169" s="71"/>
    </row>
    <row r="32170" spans="31:31" ht="15.75" x14ac:dyDescent="0.3">
      <c r="AE32170" s="71"/>
    </row>
    <row r="32171" spans="31:31" ht="15.75" x14ac:dyDescent="0.3">
      <c r="AE32171" s="71"/>
    </row>
    <row r="32172" spans="31:31" ht="15.75" x14ac:dyDescent="0.3">
      <c r="AE32172" s="71"/>
    </row>
    <row r="32173" spans="31:31" ht="15.75" x14ac:dyDescent="0.3">
      <c r="AE32173" s="71"/>
    </row>
    <row r="32174" spans="31:31" ht="15.75" x14ac:dyDescent="0.3">
      <c r="AE32174" s="71"/>
    </row>
    <row r="32175" spans="31:31" ht="15.75" x14ac:dyDescent="0.3">
      <c r="AE32175" s="71"/>
    </row>
    <row r="32176" spans="31:31" ht="15.75" x14ac:dyDescent="0.3">
      <c r="AE32176" s="71"/>
    </row>
    <row r="32177" spans="31:31" ht="15.75" x14ac:dyDescent="0.3">
      <c r="AE32177" s="71"/>
    </row>
    <row r="32178" spans="31:31" ht="15.75" x14ac:dyDescent="0.3">
      <c r="AE32178" s="71"/>
    </row>
    <row r="32179" spans="31:31" ht="15.75" x14ac:dyDescent="0.3">
      <c r="AE32179" s="71"/>
    </row>
    <row r="32180" spans="31:31" ht="15.75" x14ac:dyDescent="0.3">
      <c r="AE32180" s="71"/>
    </row>
    <row r="32181" spans="31:31" ht="15.75" x14ac:dyDescent="0.3">
      <c r="AE32181" s="71"/>
    </row>
    <row r="32182" spans="31:31" ht="15.75" x14ac:dyDescent="0.3">
      <c r="AE32182" s="71"/>
    </row>
    <row r="32183" spans="31:31" ht="15.75" x14ac:dyDescent="0.3">
      <c r="AE32183" s="71"/>
    </row>
    <row r="32184" spans="31:31" ht="15.75" x14ac:dyDescent="0.3">
      <c r="AE32184" s="71"/>
    </row>
    <row r="32185" spans="31:31" ht="15.75" x14ac:dyDescent="0.3">
      <c r="AE32185" s="71"/>
    </row>
    <row r="32186" spans="31:31" ht="15.75" x14ac:dyDescent="0.3">
      <c r="AE32186" s="71"/>
    </row>
    <row r="32187" spans="31:31" ht="15.75" x14ac:dyDescent="0.3">
      <c r="AE32187" s="71"/>
    </row>
    <row r="32188" spans="31:31" ht="15.75" x14ac:dyDescent="0.3">
      <c r="AE32188" s="71"/>
    </row>
    <row r="32189" spans="31:31" ht="15.75" x14ac:dyDescent="0.3">
      <c r="AE32189" s="71"/>
    </row>
    <row r="32190" spans="31:31" ht="15.75" x14ac:dyDescent="0.3">
      <c r="AE32190" s="71"/>
    </row>
    <row r="32191" spans="31:31" ht="15.75" x14ac:dyDescent="0.3">
      <c r="AE32191" s="71"/>
    </row>
    <row r="32192" spans="31:31" ht="15.75" x14ac:dyDescent="0.3">
      <c r="AE32192" s="71"/>
    </row>
    <row r="32193" spans="31:31" ht="15.75" x14ac:dyDescent="0.3">
      <c r="AE32193" s="71"/>
    </row>
    <row r="32194" spans="31:31" ht="15.75" x14ac:dyDescent="0.3">
      <c r="AE32194" s="71"/>
    </row>
    <row r="32195" spans="31:31" ht="15.75" x14ac:dyDescent="0.3">
      <c r="AE32195" s="71"/>
    </row>
    <row r="32196" spans="31:31" ht="15.75" x14ac:dyDescent="0.3">
      <c r="AE32196" s="71"/>
    </row>
    <row r="32197" spans="31:31" ht="15.75" x14ac:dyDescent="0.3">
      <c r="AE32197" s="71"/>
    </row>
    <row r="32198" spans="31:31" ht="15.75" x14ac:dyDescent="0.3">
      <c r="AE32198" s="71"/>
    </row>
    <row r="32199" spans="31:31" ht="15.75" x14ac:dyDescent="0.3">
      <c r="AE32199" s="71"/>
    </row>
    <row r="32200" spans="31:31" ht="15.75" x14ac:dyDescent="0.3">
      <c r="AE32200" s="71"/>
    </row>
    <row r="32201" spans="31:31" ht="15.75" x14ac:dyDescent="0.3">
      <c r="AE32201" s="71"/>
    </row>
    <row r="32202" spans="31:31" ht="15.75" x14ac:dyDescent="0.3">
      <c r="AE32202" s="71"/>
    </row>
    <row r="32203" spans="31:31" ht="15.75" x14ac:dyDescent="0.3">
      <c r="AE32203" s="71"/>
    </row>
    <row r="32204" spans="31:31" ht="15.75" x14ac:dyDescent="0.3">
      <c r="AE32204" s="71"/>
    </row>
    <row r="32205" spans="31:31" ht="15.75" x14ac:dyDescent="0.3">
      <c r="AE32205" s="71"/>
    </row>
    <row r="32206" spans="31:31" ht="15.75" x14ac:dyDescent="0.3">
      <c r="AE32206" s="71"/>
    </row>
    <row r="32207" spans="31:31" ht="15.75" x14ac:dyDescent="0.3">
      <c r="AE32207" s="71"/>
    </row>
    <row r="32208" spans="31:31" ht="15.75" x14ac:dyDescent="0.3">
      <c r="AE32208" s="71"/>
    </row>
    <row r="32209" spans="31:31" ht="15.75" x14ac:dyDescent="0.3">
      <c r="AE32209" s="71"/>
    </row>
    <row r="32210" spans="31:31" ht="15.75" x14ac:dyDescent="0.3">
      <c r="AE32210" s="71"/>
    </row>
    <row r="32211" spans="31:31" ht="15.75" x14ac:dyDescent="0.3">
      <c r="AE32211" s="71"/>
    </row>
    <row r="32212" spans="31:31" ht="15.75" x14ac:dyDescent="0.3">
      <c r="AE32212" s="71"/>
    </row>
    <row r="32213" spans="31:31" ht="15.75" x14ac:dyDescent="0.3">
      <c r="AE32213" s="71"/>
    </row>
    <row r="32214" spans="31:31" ht="15.75" x14ac:dyDescent="0.3">
      <c r="AE32214" s="71"/>
    </row>
    <row r="32215" spans="31:31" ht="15.75" x14ac:dyDescent="0.3">
      <c r="AE32215" s="71"/>
    </row>
    <row r="32216" spans="31:31" ht="15.75" x14ac:dyDescent="0.3">
      <c r="AE32216" s="71"/>
    </row>
    <row r="32217" spans="31:31" ht="15.75" x14ac:dyDescent="0.3">
      <c r="AE32217" s="71"/>
    </row>
    <row r="32218" spans="31:31" ht="15.75" x14ac:dyDescent="0.3">
      <c r="AE32218" s="71"/>
    </row>
    <row r="32219" spans="31:31" ht="15.75" x14ac:dyDescent="0.3">
      <c r="AE32219" s="71"/>
    </row>
    <row r="32220" spans="31:31" ht="15.75" x14ac:dyDescent="0.3">
      <c r="AE32220" s="71"/>
    </row>
    <row r="32221" spans="31:31" ht="15.75" x14ac:dyDescent="0.3">
      <c r="AE32221" s="71"/>
    </row>
    <row r="32222" spans="31:31" ht="15.75" x14ac:dyDescent="0.3">
      <c r="AE32222" s="71"/>
    </row>
    <row r="32223" spans="31:31" ht="15.75" x14ac:dyDescent="0.3">
      <c r="AE32223" s="71"/>
    </row>
    <row r="32224" spans="31:31" ht="15.75" x14ac:dyDescent="0.3">
      <c r="AE32224" s="71"/>
    </row>
    <row r="32225" spans="31:31" ht="15.75" x14ac:dyDescent="0.3">
      <c r="AE32225" s="71"/>
    </row>
    <row r="32226" spans="31:31" ht="15.75" x14ac:dyDescent="0.3">
      <c r="AE32226" s="71"/>
    </row>
    <row r="32227" spans="31:31" ht="15.75" x14ac:dyDescent="0.3">
      <c r="AE32227" s="71"/>
    </row>
    <row r="32228" spans="31:31" ht="15.75" x14ac:dyDescent="0.3">
      <c r="AE32228" s="71"/>
    </row>
    <row r="32229" spans="31:31" ht="15.75" x14ac:dyDescent="0.3">
      <c r="AE32229" s="71"/>
    </row>
    <row r="32230" spans="31:31" ht="15.75" x14ac:dyDescent="0.3">
      <c r="AE32230" s="71"/>
    </row>
    <row r="32231" spans="31:31" ht="15.75" x14ac:dyDescent="0.3">
      <c r="AE32231" s="71"/>
    </row>
    <row r="32232" spans="31:31" ht="15.75" x14ac:dyDescent="0.3">
      <c r="AE32232" s="71"/>
    </row>
    <row r="32233" spans="31:31" ht="15.75" x14ac:dyDescent="0.3">
      <c r="AE32233" s="71"/>
    </row>
    <row r="32234" spans="31:31" ht="15.75" x14ac:dyDescent="0.3">
      <c r="AE32234" s="71"/>
    </row>
    <row r="32235" spans="31:31" ht="15.75" x14ac:dyDescent="0.3">
      <c r="AE32235" s="71"/>
    </row>
    <row r="32236" spans="31:31" ht="15.75" x14ac:dyDescent="0.3">
      <c r="AE32236" s="71"/>
    </row>
    <row r="32237" spans="31:31" ht="15.75" x14ac:dyDescent="0.3">
      <c r="AE32237" s="71"/>
    </row>
    <row r="32238" spans="31:31" ht="15.75" x14ac:dyDescent="0.3">
      <c r="AE32238" s="71"/>
    </row>
    <row r="32239" spans="31:31" ht="15.75" x14ac:dyDescent="0.3">
      <c r="AE32239" s="71"/>
    </row>
    <row r="32240" spans="31:31" ht="15.75" x14ac:dyDescent="0.3">
      <c r="AE32240" s="71"/>
    </row>
    <row r="32241" spans="31:31" ht="15.75" x14ac:dyDescent="0.3">
      <c r="AE32241" s="71"/>
    </row>
    <row r="32242" spans="31:31" ht="15.75" x14ac:dyDescent="0.3">
      <c r="AE32242" s="71"/>
    </row>
    <row r="32243" spans="31:31" ht="15.75" x14ac:dyDescent="0.3">
      <c r="AE32243" s="71"/>
    </row>
    <row r="32244" spans="31:31" ht="15.75" x14ac:dyDescent="0.3">
      <c r="AE32244" s="71"/>
    </row>
    <row r="32245" spans="31:31" ht="15.75" x14ac:dyDescent="0.3">
      <c r="AE32245" s="71"/>
    </row>
    <row r="32246" spans="31:31" ht="15.75" x14ac:dyDescent="0.3">
      <c r="AE32246" s="71"/>
    </row>
    <row r="32247" spans="31:31" ht="15.75" x14ac:dyDescent="0.3">
      <c r="AE32247" s="71"/>
    </row>
    <row r="32248" spans="31:31" ht="15.75" x14ac:dyDescent="0.3">
      <c r="AE32248" s="71"/>
    </row>
    <row r="32249" spans="31:31" ht="15.75" x14ac:dyDescent="0.3">
      <c r="AE32249" s="71"/>
    </row>
    <row r="32250" spans="31:31" ht="15.75" x14ac:dyDescent="0.3">
      <c r="AE32250" s="71"/>
    </row>
    <row r="32251" spans="31:31" ht="15.75" x14ac:dyDescent="0.3">
      <c r="AE32251" s="71"/>
    </row>
    <row r="32252" spans="31:31" ht="15.75" x14ac:dyDescent="0.3">
      <c r="AE32252" s="71"/>
    </row>
    <row r="32253" spans="31:31" ht="15.75" x14ac:dyDescent="0.3">
      <c r="AE32253" s="71"/>
    </row>
    <row r="32254" spans="31:31" ht="15.75" x14ac:dyDescent="0.3">
      <c r="AE32254" s="71"/>
    </row>
    <row r="32255" spans="31:31" ht="15.75" x14ac:dyDescent="0.3">
      <c r="AE32255" s="71"/>
    </row>
    <row r="32256" spans="31:31" ht="15.75" x14ac:dyDescent="0.3">
      <c r="AE32256" s="71"/>
    </row>
    <row r="32257" spans="31:31" ht="15.75" x14ac:dyDescent="0.3">
      <c r="AE32257" s="71"/>
    </row>
    <row r="32258" spans="31:31" ht="15.75" x14ac:dyDescent="0.3">
      <c r="AE32258" s="71"/>
    </row>
    <row r="32259" spans="31:31" ht="15.75" x14ac:dyDescent="0.3">
      <c r="AE32259" s="71"/>
    </row>
    <row r="32260" spans="31:31" ht="15.75" x14ac:dyDescent="0.3">
      <c r="AE32260" s="71"/>
    </row>
    <row r="32261" spans="31:31" ht="15.75" x14ac:dyDescent="0.3">
      <c r="AE32261" s="71"/>
    </row>
    <row r="32262" spans="31:31" ht="15.75" x14ac:dyDescent="0.3">
      <c r="AE32262" s="71"/>
    </row>
    <row r="32263" spans="31:31" ht="15.75" x14ac:dyDescent="0.3">
      <c r="AE32263" s="71"/>
    </row>
    <row r="32264" spans="31:31" ht="15.75" x14ac:dyDescent="0.3">
      <c r="AE32264" s="71"/>
    </row>
    <row r="32265" spans="31:31" ht="15.75" x14ac:dyDescent="0.3">
      <c r="AE32265" s="71"/>
    </row>
    <row r="32266" spans="31:31" ht="15.75" x14ac:dyDescent="0.3">
      <c r="AE32266" s="71"/>
    </row>
    <row r="32267" spans="31:31" ht="15.75" x14ac:dyDescent="0.3">
      <c r="AE32267" s="71"/>
    </row>
    <row r="32268" spans="31:31" ht="15.75" x14ac:dyDescent="0.3">
      <c r="AE32268" s="71"/>
    </row>
    <row r="32269" spans="31:31" ht="15.75" x14ac:dyDescent="0.3">
      <c r="AE32269" s="71"/>
    </row>
    <row r="32270" spans="31:31" ht="15.75" x14ac:dyDescent="0.3">
      <c r="AE32270" s="71"/>
    </row>
    <row r="32271" spans="31:31" ht="15.75" x14ac:dyDescent="0.3">
      <c r="AE32271" s="71"/>
    </row>
    <row r="32272" spans="31:31" ht="15.75" x14ac:dyDescent="0.3">
      <c r="AE32272" s="71"/>
    </row>
    <row r="32273" spans="31:31" ht="15.75" x14ac:dyDescent="0.3">
      <c r="AE32273" s="71"/>
    </row>
    <row r="32274" spans="31:31" ht="15.75" x14ac:dyDescent="0.3">
      <c r="AE32274" s="71"/>
    </row>
    <row r="32275" spans="31:31" ht="15.75" x14ac:dyDescent="0.3">
      <c r="AE32275" s="71"/>
    </row>
    <row r="32276" spans="31:31" ht="15.75" x14ac:dyDescent="0.3">
      <c r="AE32276" s="71"/>
    </row>
    <row r="32277" spans="31:31" ht="15.75" x14ac:dyDescent="0.3">
      <c r="AE32277" s="71"/>
    </row>
    <row r="32278" spans="31:31" ht="15.75" x14ac:dyDescent="0.3">
      <c r="AE32278" s="71"/>
    </row>
    <row r="32279" spans="31:31" ht="15.75" x14ac:dyDescent="0.3">
      <c r="AE32279" s="71"/>
    </row>
    <row r="32280" spans="31:31" ht="15.75" x14ac:dyDescent="0.3">
      <c r="AE32280" s="71"/>
    </row>
    <row r="32281" spans="31:31" ht="15.75" x14ac:dyDescent="0.3">
      <c r="AE32281" s="71"/>
    </row>
    <row r="32282" spans="31:31" ht="15.75" x14ac:dyDescent="0.3">
      <c r="AE32282" s="71"/>
    </row>
    <row r="32283" spans="31:31" ht="15.75" x14ac:dyDescent="0.3">
      <c r="AE32283" s="71"/>
    </row>
    <row r="32284" spans="31:31" ht="15.75" x14ac:dyDescent="0.3">
      <c r="AE32284" s="71"/>
    </row>
    <row r="32285" spans="31:31" ht="15.75" x14ac:dyDescent="0.3">
      <c r="AE32285" s="71"/>
    </row>
    <row r="32286" spans="31:31" ht="15.75" x14ac:dyDescent="0.3">
      <c r="AE32286" s="71"/>
    </row>
    <row r="32287" spans="31:31" ht="15.75" x14ac:dyDescent="0.3">
      <c r="AE32287" s="71"/>
    </row>
    <row r="32288" spans="31:31" ht="15.75" x14ac:dyDescent="0.3">
      <c r="AE32288" s="71"/>
    </row>
    <row r="32289" spans="31:31" ht="15.75" x14ac:dyDescent="0.3">
      <c r="AE32289" s="71"/>
    </row>
    <row r="32290" spans="31:31" ht="15.75" x14ac:dyDescent="0.3">
      <c r="AE32290" s="71"/>
    </row>
    <row r="32291" spans="31:31" ht="15.75" x14ac:dyDescent="0.3">
      <c r="AE32291" s="71"/>
    </row>
    <row r="32292" spans="31:31" ht="15.75" x14ac:dyDescent="0.3">
      <c r="AE32292" s="71"/>
    </row>
    <row r="32293" spans="31:31" ht="15.75" x14ac:dyDescent="0.3">
      <c r="AE32293" s="71"/>
    </row>
    <row r="32294" spans="31:31" ht="15.75" x14ac:dyDescent="0.3">
      <c r="AE32294" s="71"/>
    </row>
    <row r="32295" spans="31:31" ht="15.75" x14ac:dyDescent="0.3">
      <c r="AE32295" s="71"/>
    </row>
    <row r="32296" spans="31:31" ht="15.75" x14ac:dyDescent="0.3">
      <c r="AE32296" s="71"/>
    </row>
    <row r="32297" spans="31:31" ht="15.75" x14ac:dyDescent="0.3">
      <c r="AE32297" s="71"/>
    </row>
    <row r="32298" spans="31:31" ht="15.75" x14ac:dyDescent="0.3">
      <c r="AE32298" s="71"/>
    </row>
    <row r="32299" spans="31:31" ht="15.75" x14ac:dyDescent="0.3">
      <c r="AE32299" s="71"/>
    </row>
    <row r="32300" spans="31:31" ht="15.75" x14ac:dyDescent="0.3">
      <c r="AE32300" s="71"/>
    </row>
    <row r="32301" spans="31:31" ht="15.75" x14ac:dyDescent="0.3">
      <c r="AE32301" s="71"/>
    </row>
    <row r="32302" spans="31:31" ht="15.75" x14ac:dyDescent="0.3">
      <c r="AE32302" s="71"/>
    </row>
    <row r="32303" spans="31:31" ht="15.75" x14ac:dyDescent="0.3">
      <c r="AE32303" s="71"/>
    </row>
    <row r="32304" spans="31:31" ht="15.75" x14ac:dyDescent="0.3">
      <c r="AE32304" s="71"/>
    </row>
    <row r="32305" spans="31:31" ht="15.75" x14ac:dyDescent="0.3">
      <c r="AE32305" s="71"/>
    </row>
    <row r="32306" spans="31:31" ht="15.75" x14ac:dyDescent="0.3">
      <c r="AE32306" s="71"/>
    </row>
    <row r="32307" spans="31:31" ht="15.75" x14ac:dyDescent="0.3">
      <c r="AE32307" s="71"/>
    </row>
    <row r="32308" spans="31:31" ht="15.75" x14ac:dyDescent="0.3">
      <c r="AE32308" s="71"/>
    </row>
    <row r="32309" spans="31:31" ht="15.75" x14ac:dyDescent="0.3">
      <c r="AE32309" s="71"/>
    </row>
    <row r="32310" spans="31:31" ht="15.75" x14ac:dyDescent="0.3">
      <c r="AE32310" s="71"/>
    </row>
    <row r="32311" spans="31:31" ht="15.75" x14ac:dyDescent="0.3">
      <c r="AE32311" s="71"/>
    </row>
    <row r="32312" spans="31:31" ht="15.75" x14ac:dyDescent="0.3">
      <c r="AE32312" s="71"/>
    </row>
    <row r="32313" spans="31:31" ht="15.75" x14ac:dyDescent="0.3">
      <c r="AE32313" s="71"/>
    </row>
    <row r="32314" spans="31:31" ht="15.75" x14ac:dyDescent="0.3">
      <c r="AE32314" s="71"/>
    </row>
    <row r="32315" spans="31:31" ht="15.75" x14ac:dyDescent="0.3">
      <c r="AE32315" s="71"/>
    </row>
    <row r="32316" spans="31:31" ht="15.75" x14ac:dyDescent="0.3">
      <c r="AE32316" s="71"/>
    </row>
    <row r="32317" spans="31:31" ht="15.75" x14ac:dyDescent="0.3">
      <c r="AE32317" s="71"/>
    </row>
    <row r="32318" spans="31:31" ht="15.75" x14ac:dyDescent="0.3">
      <c r="AE32318" s="71"/>
    </row>
    <row r="32319" spans="31:31" ht="15.75" x14ac:dyDescent="0.3">
      <c r="AE32319" s="71"/>
    </row>
    <row r="32320" spans="31:31" ht="15.75" x14ac:dyDescent="0.3">
      <c r="AE32320" s="71"/>
    </row>
    <row r="32321" spans="31:31" ht="15.75" x14ac:dyDescent="0.3">
      <c r="AE32321" s="71"/>
    </row>
    <row r="32322" spans="31:31" ht="15.75" x14ac:dyDescent="0.3">
      <c r="AE32322" s="71"/>
    </row>
    <row r="32323" spans="31:31" ht="15.75" x14ac:dyDescent="0.3">
      <c r="AE32323" s="71"/>
    </row>
    <row r="32324" spans="31:31" ht="15.75" x14ac:dyDescent="0.3">
      <c r="AE32324" s="71"/>
    </row>
    <row r="32325" spans="31:31" ht="15.75" x14ac:dyDescent="0.3">
      <c r="AE32325" s="71"/>
    </row>
    <row r="32326" spans="31:31" ht="15.75" x14ac:dyDescent="0.3">
      <c r="AE32326" s="71"/>
    </row>
    <row r="32327" spans="31:31" ht="15.75" x14ac:dyDescent="0.3">
      <c r="AE32327" s="71"/>
    </row>
    <row r="32328" spans="31:31" ht="15.75" x14ac:dyDescent="0.3">
      <c r="AE32328" s="71"/>
    </row>
    <row r="32329" spans="31:31" ht="15.75" x14ac:dyDescent="0.3">
      <c r="AE32329" s="71"/>
    </row>
    <row r="32330" spans="31:31" ht="15.75" x14ac:dyDescent="0.3">
      <c r="AE32330" s="71"/>
    </row>
    <row r="32331" spans="31:31" ht="15.75" x14ac:dyDescent="0.3">
      <c r="AE32331" s="71"/>
    </row>
    <row r="32332" spans="31:31" ht="15.75" x14ac:dyDescent="0.3">
      <c r="AE32332" s="71"/>
    </row>
    <row r="32333" spans="31:31" ht="15.75" x14ac:dyDescent="0.3">
      <c r="AE32333" s="71"/>
    </row>
    <row r="32334" spans="31:31" ht="15.75" x14ac:dyDescent="0.3">
      <c r="AE32334" s="71"/>
    </row>
    <row r="32335" spans="31:31" ht="15.75" x14ac:dyDescent="0.3">
      <c r="AE32335" s="71"/>
    </row>
    <row r="32336" spans="31:31" ht="15.75" x14ac:dyDescent="0.3">
      <c r="AE32336" s="71"/>
    </row>
    <row r="32337" spans="31:31" ht="15.75" x14ac:dyDescent="0.3">
      <c r="AE32337" s="71"/>
    </row>
    <row r="32338" spans="31:31" ht="15.75" x14ac:dyDescent="0.3">
      <c r="AE32338" s="71"/>
    </row>
    <row r="32339" spans="31:31" ht="15.75" x14ac:dyDescent="0.3">
      <c r="AE32339" s="71"/>
    </row>
    <row r="32340" spans="31:31" ht="15.75" x14ac:dyDescent="0.3">
      <c r="AE32340" s="71"/>
    </row>
    <row r="32341" spans="31:31" ht="15.75" x14ac:dyDescent="0.3">
      <c r="AE32341" s="71"/>
    </row>
    <row r="32342" spans="31:31" ht="15.75" x14ac:dyDescent="0.3">
      <c r="AE32342" s="71"/>
    </row>
    <row r="32343" spans="31:31" ht="15.75" x14ac:dyDescent="0.3">
      <c r="AE32343" s="71"/>
    </row>
    <row r="32344" spans="31:31" ht="15.75" x14ac:dyDescent="0.3">
      <c r="AE32344" s="71"/>
    </row>
    <row r="32345" spans="31:31" ht="15.75" x14ac:dyDescent="0.3">
      <c r="AE32345" s="71"/>
    </row>
    <row r="32346" spans="31:31" ht="15.75" x14ac:dyDescent="0.3">
      <c r="AE32346" s="71"/>
    </row>
    <row r="32347" spans="31:31" ht="15.75" x14ac:dyDescent="0.3">
      <c r="AE32347" s="71"/>
    </row>
    <row r="32348" spans="31:31" ht="15.75" x14ac:dyDescent="0.3">
      <c r="AE32348" s="71"/>
    </row>
    <row r="32349" spans="31:31" ht="15.75" x14ac:dyDescent="0.3">
      <c r="AE32349" s="71"/>
    </row>
    <row r="32350" spans="31:31" ht="15.75" x14ac:dyDescent="0.3">
      <c r="AE32350" s="71"/>
    </row>
    <row r="32351" spans="31:31" ht="15.75" x14ac:dyDescent="0.3">
      <c r="AE32351" s="71"/>
    </row>
    <row r="32352" spans="31:31" ht="15.75" x14ac:dyDescent="0.3">
      <c r="AE32352" s="71"/>
    </row>
    <row r="32353" spans="31:31" ht="15.75" x14ac:dyDescent="0.3">
      <c r="AE32353" s="71"/>
    </row>
    <row r="32354" spans="31:31" ht="15.75" x14ac:dyDescent="0.3">
      <c r="AE32354" s="71"/>
    </row>
    <row r="32355" spans="31:31" ht="15.75" x14ac:dyDescent="0.3">
      <c r="AE32355" s="71"/>
    </row>
    <row r="32356" spans="31:31" ht="15.75" x14ac:dyDescent="0.3">
      <c r="AE32356" s="71"/>
    </row>
    <row r="32357" spans="31:31" ht="15.75" x14ac:dyDescent="0.3">
      <c r="AE32357" s="71"/>
    </row>
    <row r="32358" spans="31:31" ht="15.75" x14ac:dyDescent="0.3">
      <c r="AE32358" s="71"/>
    </row>
    <row r="32359" spans="31:31" ht="15.75" x14ac:dyDescent="0.3">
      <c r="AE32359" s="71"/>
    </row>
    <row r="32360" spans="31:31" ht="15.75" x14ac:dyDescent="0.3">
      <c r="AE32360" s="71"/>
    </row>
    <row r="32361" spans="31:31" ht="15.75" x14ac:dyDescent="0.3">
      <c r="AE32361" s="71"/>
    </row>
    <row r="32362" spans="31:31" ht="15.75" x14ac:dyDescent="0.3">
      <c r="AE32362" s="71"/>
    </row>
    <row r="32363" spans="31:31" ht="15.75" x14ac:dyDescent="0.3">
      <c r="AE32363" s="71"/>
    </row>
    <row r="32364" spans="31:31" ht="15.75" x14ac:dyDescent="0.3">
      <c r="AE32364" s="71"/>
    </row>
    <row r="32365" spans="31:31" ht="15.75" x14ac:dyDescent="0.3">
      <c r="AE32365" s="71"/>
    </row>
    <row r="32366" spans="31:31" ht="15.75" x14ac:dyDescent="0.3">
      <c r="AE32366" s="71"/>
    </row>
    <row r="32367" spans="31:31" ht="15.75" x14ac:dyDescent="0.3">
      <c r="AE32367" s="71"/>
    </row>
    <row r="32368" spans="31:31" ht="15.75" x14ac:dyDescent="0.3">
      <c r="AE32368" s="71"/>
    </row>
    <row r="32369" spans="31:31" ht="15.75" x14ac:dyDescent="0.3">
      <c r="AE32369" s="71"/>
    </row>
    <row r="32370" spans="31:31" ht="15.75" x14ac:dyDescent="0.3">
      <c r="AE32370" s="71"/>
    </row>
    <row r="32371" spans="31:31" ht="15.75" x14ac:dyDescent="0.3">
      <c r="AE32371" s="71"/>
    </row>
    <row r="32372" spans="31:31" ht="15.75" x14ac:dyDescent="0.3">
      <c r="AE32372" s="71"/>
    </row>
    <row r="32373" spans="31:31" ht="15.75" x14ac:dyDescent="0.3">
      <c r="AE32373" s="71"/>
    </row>
    <row r="32374" spans="31:31" ht="15.75" x14ac:dyDescent="0.3">
      <c r="AE32374" s="71"/>
    </row>
    <row r="32375" spans="31:31" ht="15.75" x14ac:dyDescent="0.3">
      <c r="AE32375" s="71"/>
    </row>
    <row r="32376" spans="31:31" ht="15.75" x14ac:dyDescent="0.3">
      <c r="AE32376" s="71"/>
    </row>
    <row r="32377" spans="31:31" ht="15.75" x14ac:dyDescent="0.3">
      <c r="AE32377" s="71"/>
    </row>
    <row r="32378" spans="31:31" ht="15.75" x14ac:dyDescent="0.3">
      <c r="AE32378" s="71"/>
    </row>
    <row r="32379" spans="31:31" ht="15.75" x14ac:dyDescent="0.3">
      <c r="AE32379" s="71"/>
    </row>
    <row r="32380" spans="31:31" ht="15.75" x14ac:dyDescent="0.3">
      <c r="AE32380" s="71"/>
    </row>
    <row r="32381" spans="31:31" ht="15.75" x14ac:dyDescent="0.3">
      <c r="AE32381" s="71"/>
    </row>
    <row r="32382" spans="31:31" ht="15.75" x14ac:dyDescent="0.3">
      <c r="AE32382" s="71"/>
    </row>
    <row r="32383" spans="31:31" ht="15.75" x14ac:dyDescent="0.3">
      <c r="AE32383" s="71"/>
    </row>
    <row r="32384" spans="31:31" ht="15.75" x14ac:dyDescent="0.3">
      <c r="AE32384" s="71"/>
    </row>
    <row r="32385" spans="31:31" ht="15.75" x14ac:dyDescent="0.3">
      <c r="AE32385" s="71"/>
    </row>
    <row r="32386" spans="31:31" ht="15.75" x14ac:dyDescent="0.3">
      <c r="AE32386" s="71"/>
    </row>
    <row r="32387" spans="31:31" ht="15.75" x14ac:dyDescent="0.3">
      <c r="AE32387" s="71"/>
    </row>
    <row r="32388" spans="31:31" ht="15.75" x14ac:dyDescent="0.3">
      <c r="AE32388" s="71"/>
    </row>
    <row r="32389" spans="31:31" ht="15.75" x14ac:dyDescent="0.3">
      <c r="AE32389" s="71"/>
    </row>
    <row r="32390" spans="31:31" ht="15.75" x14ac:dyDescent="0.3">
      <c r="AE32390" s="71"/>
    </row>
    <row r="32391" spans="31:31" ht="15.75" x14ac:dyDescent="0.3">
      <c r="AE32391" s="71"/>
    </row>
    <row r="32392" spans="31:31" ht="15.75" x14ac:dyDescent="0.3">
      <c r="AE32392" s="71"/>
    </row>
    <row r="32393" spans="31:31" ht="15.75" x14ac:dyDescent="0.3">
      <c r="AE32393" s="71"/>
    </row>
    <row r="32394" spans="31:31" ht="15.75" x14ac:dyDescent="0.3">
      <c r="AE32394" s="71"/>
    </row>
    <row r="32395" spans="31:31" ht="15.75" x14ac:dyDescent="0.3">
      <c r="AE32395" s="71"/>
    </row>
    <row r="32396" spans="31:31" ht="15.75" x14ac:dyDescent="0.3">
      <c r="AE32396" s="71"/>
    </row>
    <row r="32397" spans="31:31" ht="15.75" x14ac:dyDescent="0.3">
      <c r="AE32397" s="71"/>
    </row>
    <row r="32398" spans="31:31" ht="15.75" x14ac:dyDescent="0.3">
      <c r="AE32398" s="71"/>
    </row>
    <row r="32399" spans="31:31" ht="15.75" x14ac:dyDescent="0.3">
      <c r="AE32399" s="71"/>
    </row>
    <row r="32400" spans="31:31" ht="15.75" x14ac:dyDescent="0.3">
      <c r="AE32400" s="71"/>
    </row>
    <row r="32401" spans="31:31" ht="15.75" x14ac:dyDescent="0.3">
      <c r="AE32401" s="71"/>
    </row>
    <row r="32402" spans="31:31" ht="15.75" x14ac:dyDescent="0.3">
      <c r="AE32402" s="71"/>
    </row>
    <row r="32403" spans="31:31" ht="15.75" x14ac:dyDescent="0.3">
      <c r="AE32403" s="71"/>
    </row>
    <row r="32404" spans="31:31" ht="15.75" x14ac:dyDescent="0.3">
      <c r="AE32404" s="71"/>
    </row>
    <row r="32405" spans="31:31" ht="15.75" x14ac:dyDescent="0.3">
      <c r="AE32405" s="71"/>
    </row>
    <row r="32406" spans="31:31" ht="15.75" x14ac:dyDescent="0.3">
      <c r="AE32406" s="71"/>
    </row>
    <row r="32407" spans="31:31" ht="15.75" x14ac:dyDescent="0.3">
      <c r="AE32407" s="71"/>
    </row>
    <row r="32408" spans="31:31" ht="15.75" x14ac:dyDescent="0.3">
      <c r="AE32408" s="71"/>
    </row>
    <row r="32409" spans="31:31" ht="15.75" x14ac:dyDescent="0.3">
      <c r="AE32409" s="71"/>
    </row>
    <row r="32410" spans="31:31" ht="15.75" x14ac:dyDescent="0.3">
      <c r="AE32410" s="71"/>
    </row>
    <row r="32411" spans="31:31" ht="15.75" x14ac:dyDescent="0.3">
      <c r="AE32411" s="71"/>
    </row>
    <row r="32412" spans="31:31" ht="15.75" x14ac:dyDescent="0.3">
      <c r="AE32412" s="71"/>
    </row>
    <row r="32413" spans="31:31" ht="15.75" x14ac:dyDescent="0.3">
      <c r="AE32413" s="71"/>
    </row>
    <row r="32414" spans="31:31" ht="15.75" x14ac:dyDescent="0.3">
      <c r="AE32414" s="71"/>
    </row>
    <row r="32415" spans="31:31" ht="15.75" x14ac:dyDescent="0.3">
      <c r="AE32415" s="71"/>
    </row>
    <row r="32416" spans="31:31" ht="15.75" x14ac:dyDescent="0.3">
      <c r="AE32416" s="71"/>
    </row>
    <row r="32417" spans="31:31" ht="15.75" x14ac:dyDescent="0.3">
      <c r="AE32417" s="71"/>
    </row>
    <row r="32418" spans="31:31" ht="15.75" x14ac:dyDescent="0.3">
      <c r="AE32418" s="71"/>
    </row>
    <row r="32419" spans="31:31" ht="15.75" x14ac:dyDescent="0.3">
      <c r="AE32419" s="71"/>
    </row>
    <row r="32420" spans="31:31" ht="15.75" x14ac:dyDescent="0.3">
      <c r="AE32420" s="71"/>
    </row>
    <row r="32421" spans="31:31" ht="15.75" x14ac:dyDescent="0.3">
      <c r="AE32421" s="71"/>
    </row>
    <row r="32422" spans="31:31" ht="15.75" x14ac:dyDescent="0.3">
      <c r="AE32422" s="71"/>
    </row>
    <row r="32423" spans="31:31" ht="15.75" x14ac:dyDescent="0.3">
      <c r="AE32423" s="71"/>
    </row>
    <row r="32424" spans="31:31" ht="15.75" x14ac:dyDescent="0.3">
      <c r="AE32424" s="71"/>
    </row>
    <row r="32425" spans="31:31" ht="15.75" x14ac:dyDescent="0.3">
      <c r="AE32425" s="71"/>
    </row>
    <row r="32426" spans="31:31" ht="15.75" x14ac:dyDescent="0.3">
      <c r="AE32426" s="71"/>
    </row>
    <row r="32427" spans="31:31" ht="15.75" x14ac:dyDescent="0.3">
      <c r="AE32427" s="71"/>
    </row>
    <row r="32428" spans="31:31" ht="15.75" x14ac:dyDescent="0.3">
      <c r="AE32428" s="71"/>
    </row>
    <row r="32429" spans="31:31" ht="15.75" x14ac:dyDescent="0.3">
      <c r="AE32429" s="71"/>
    </row>
    <row r="32430" spans="31:31" ht="15.75" x14ac:dyDescent="0.3">
      <c r="AE32430" s="71"/>
    </row>
    <row r="32431" spans="31:31" ht="15.75" x14ac:dyDescent="0.3">
      <c r="AE32431" s="71"/>
    </row>
    <row r="32432" spans="31:31" ht="15.75" x14ac:dyDescent="0.3">
      <c r="AE32432" s="71"/>
    </row>
    <row r="32433" spans="31:31" ht="15.75" x14ac:dyDescent="0.3">
      <c r="AE32433" s="71"/>
    </row>
    <row r="32434" spans="31:31" ht="15.75" x14ac:dyDescent="0.3">
      <c r="AE32434" s="71"/>
    </row>
    <row r="32435" spans="31:31" ht="15.75" x14ac:dyDescent="0.3">
      <c r="AE32435" s="71"/>
    </row>
    <row r="32436" spans="31:31" ht="15.75" x14ac:dyDescent="0.3">
      <c r="AE32436" s="71"/>
    </row>
    <row r="32437" spans="31:31" ht="15.75" x14ac:dyDescent="0.3">
      <c r="AE32437" s="71"/>
    </row>
    <row r="32438" spans="31:31" ht="15.75" x14ac:dyDescent="0.3">
      <c r="AE32438" s="71"/>
    </row>
    <row r="32439" spans="31:31" ht="15.75" x14ac:dyDescent="0.3">
      <c r="AE32439" s="71"/>
    </row>
    <row r="32440" spans="31:31" ht="15.75" x14ac:dyDescent="0.3">
      <c r="AE32440" s="71"/>
    </row>
    <row r="32441" spans="31:31" ht="15.75" x14ac:dyDescent="0.3">
      <c r="AE32441" s="71"/>
    </row>
    <row r="32442" spans="31:31" ht="15.75" x14ac:dyDescent="0.3">
      <c r="AE32442" s="71"/>
    </row>
    <row r="32443" spans="31:31" ht="15.75" x14ac:dyDescent="0.3">
      <c r="AE32443" s="71"/>
    </row>
    <row r="32444" spans="31:31" ht="15.75" x14ac:dyDescent="0.3">
      <c r="AE32444" s="71"/>
    </row>
    <row r="32445" spans="31:31" ht="15.75" x14ac:dyDescent="0.3">
      <c r="AE32445" s="71"/>
    </row>
    <row r="32446" spans="31:31" ht="15.75" x14ac:dyDescent="0.3">
      <c r="AE32446" s="71"/>
    </row>
    <row r="32447" spans="31:31" ht="15.75" x14ac:dyDescent="0.3">
      <c r="AE32447" s="71"/>
    </row>
    <row r="32448" spans="31:31" ht="15.75" x14ac:dyDescent="0.3">
      <c r="AE32448" s="71"/>
    </row>
    <row r="32449" spans="31:31" ht="15.75" x14ac:dyDescent="0.3">
      <c r="AE32449" s="71"/>
    </row>
    <row r="32450" spans="31:31" ht="15.75" x14ac:dyDescent="0.3">
      <c r="AE32450" s="71"/>
    </row>
    <row r="32451" spans="31:31" ht="15.75" x14ac:dyDescent="0.3">
      <c r="AE32451" s="71"/>
    </row>
    <row r="32452" spans="31:31" ht="15.75" x14ac:dyDescent="0.3">
      <c r="AE32452" s="71"/>
    </row>
    <row r="32453" spans="31:31" ht="15.75" x14ac:dyDescent="0.3">
      <c r="AE32453" s="71"/>
    </row>
    <row r="32454" spans="31:31" ht="15.75" x14ac:dyDescent="0.3">
      <c r="AE32454" s="71"/>
    </row>
    <row r="32455" spans="31:31" ht="15.75" x14ac:dyDescent="0.3">
      <c r="AE32455" s="71"/>
    </row>
    <row r="32456" spans="31:31" ht="15.75" x14ac:dyDescent="0.3">
      <c r="AE32456" s="71"/>
    </row>
    <row r="32457" spans="31:31" ht="15.75" x14ac:dyDescent="0.3">
      <c r="AE32457" s="71"/>
    </row>
    <row r="32458" spans="31:31" ht="15.75" x14ac:dyDescent="0.3">
      <c r="AE32458" s="71"/>
    </row>
    <row r="32459" spans="31:31" ht="15.75" x14ac:dyDescent="0.3">
      <c r="AE32459" s="71"/>
    </row>
    <row r="32460" spans="31:31" ht="15.75" x14ac:dyDescent="0.3">
      <c r="AE32460" s="71"/>
    </row>
    <row r="32461" spans="31:31" ht="15.75" x14ac:dyDescent="0.3">
      <c r="AE32461" s="71"/>
    </row>
    <row r="32462" spans="31:31" ht="15.75" x14ac:dyDescent="0.3">
      <c r="AE32462" s="71"/>
    </row>
    <row r="32463" spans="31:31" ht="15.75" x14ac:dyDescent="0.3">
      <c r="AE32463" s="71"/>
    </row>
    <row r="32464" spans="31:31" ht="15.75" x14ac:dyDescent="0.3">
      <c r="AE32464" s="71"/>
    </row>
    <row r="32465" spans="31:31" ht="15.75" x14ac:dyDescent="0.3">
      <c r="AE32465" s="71"/>
    </row>
    <row r="32466" spans="31:31" ht="15.75" x14ac:dyDescent="0.3">
      <c r="AE32466" s="71"/>
    </row>
    <row r="32467" spans="31:31" ht="15.75" x14ac:dyDescent="0.3">
      <c r="AE32467" s="71"/>
    </row>
    <row r="32468" spans="31:31" ht="15.75" x14ac:dyDescent="0.3">
      <c r="AE32468" s="71"/>
    </row>
    <row r="32469" spans="31:31" ht="15.75" x14ac:dyDescent="0.3">
      <c r="AE32469" s="71"/>
    </row>
    <row r="32470" spans="31:31" ht="15.75" x14ac:dyDescent="0.3">
      <c r="AE32470" s="71"/>
    </row>
    <row r="32471" spans="31:31" ht="15.75" x14ac:dyDescent="0.3">
      <c r="AE32471" s="71"/>
    </row>
    <row r="32472" spans="31:31" ht="15.75" x14ac:dyDescent="0.3">
      <c r="AE32472" s="71"/>
    </row>
    <row r="32473" spans="31:31" ht="15.75" x14ac:dyDescent="0.3">
      <c r="AE32473" s="71"/>
    </row>
    <row r="32474" spans="31:31" ht="15.75" x14ac:dyDescent="0.3">
      <c r="AE32474" s="71"/>
    </row>
    <row r="32475" spans="31:31" ht="15.75" x14ac:dyDescent="0.3">
      <c r="AE32475" s="71"/>
    </row>
    <row r="32476" spans="31:31" ht="15.75" x14ac:dyDescent="0.3">
      <c r="AE32476" s="71"/>
    </row>
    <row r="32477" spans="31:31" ht="15.75" x14ac:dyDescent="0.3">
      <c r="AE32477" s="71"/>
    </row>
    <row r="32478" spans="31:31" ht="15.75" x14ac:dyDescent="0.3">
      <c r="AE32478" s="71"/>
    </row>
    <row r="32479" spans="31:31" ht="15.75" x14ac:dyDescent="0.3">
      <c r="AE32479" s="71"/>
    </row>
    <row r="32480" spans="31:31" ht="15.75" x14ac:dyDescent="0.3">
      <c r="AE32480" s="71"/>
    </row>
    <row r="32481" spans="31:31" ht="15.75" x14ac:dyDescent="0.3">
      <c r="AE32481" s="71"/>
    </row>
    <row r="32482" spans="31:31" ht="15.75" x14ac:dyDescent="0.3">
      <c r="AE32482" s="71"/>
    </row>
    <row r="32483" spans="31:31" ht="15.75" x14ac:dyDescent="0.3">
      <c r="AE32483" s="71"/>
    </row>
    <row r="32484" spans="31:31" ht="15.75" x14ac:dyDescent="0.3">
      <c r="AE32484" s="71"/>
    </row>
    <row r="32485" spans="31:31" ht="15.75" x14ac:dyDescent="0.3">
      <c r="AE32485" s="71"/>
    </row>
    <row r="32486" spans="31:31" ht="15.75" x14ac:dyDescent="0.3">
      <c r="AE32486" s="71"/>
    </row>
    <row r="32487" spans="31:31" ht="15.75" x14ac:dyDescent="0.3">
      <c r="AE32487" s="71"/>
    </row>
    <row r="32488" spans="31:31" ht="15.75" x14ac:dyDescent="0.3">
      <c r="AE32488" s="71"/>
    </row>
    <row r="32489" spans="31:31" ht="15.75" x14ac:dyDescent="0.3">
      <c r="AE32489" s="71"/>
    </row>
    <row r="32490" spans="31:31" ht="15.75" x14ac:dyDescent="0.3">
      <c r="AE32490" s="71"/>
    </row>
    <row r="32491" spans="31:31" ht="15.75" x14ac:dyDescent="0.3">
      <c r="AE32491" s="71"/>
    </row>
    <row r="32492" spans="31:31" ht="15.75" x14ac:dyDescent="0.3">
      <c r="AE32492" s="71"/>
    </row>
    <row r="32493" spans="31:31" ht="15.75" x14ac:dyDescent="0.3">
      <c r="AE32493" s="71"/>
    </row>
    <row r="32494" spans="31:31" ht="15.75" x14ac:dyDescent="0.3">
      <c r="AE32494" s="71"/>
    </row>
    <row r="32495" spans="31:31" ht="15.75" x14ac:dyDescent="0.3">
      <c r="AE32495" s="71"/>
    </row>
    <row r="32496" spans="31:31" ht="15.75" x14ac:dyDescent="0.3">
      <c r="AE32496" s="71"/>
    </row>
    <row r="32497" spans="31:31" ht="15.75" x14ac:dyDescent="0.3">
      <c r="AE32497" s="71"/>
    </row>
    <row r="32498" spans="31:31" ht="15.75" x14ac:dyDescent="0.3">
      <c r="AE32498" s="71"/>
    </row>
    <row r="32499" spans="31:31" ht="15.75" x14ac:dyDescent="0.3">
      <c r="AE32499" s="71"/>
    </row>
    <row r="32500" spans="31:31" ht="15.75" x14ac:dyDescent="0.3">
      <c r="AE32500" s="71"/>
    </row>
    <row r="32501" spans="31:31" ht="15.75" x14ac:dyDescent="0.3">
      <c r="AE32501" s="71"/>
    </row>
    <row r="32502" spans="31:31" ht="15.75" x14ac:dyDescent="0.3">
      <c r="AE32502" s="71"/>
    </row>
    <row r="32503" spans="31:31" ht="15.75" x14ac:dyDescent="0.3">
      <c r="AE32503" s="71"/>
    </row>
    <row r="32504" spans="31:31" ht="15.75" x14ac:dyDescent="0.3">
      <c r="AE32504" s="71"/>
    </row>
    <row r="32505" spans="31:31" ht="15.75" x14ac:dyDescent="0.3">
      <c r="AE32505" s="71"/>
    </row>
    <row r="32506" spans="31:31" ht="15.75" x14ac:dyDescent="0.3">
      <c r="AE32506" s="71"/>
    </row>
    <row r="32507" spans="31:31" ht="15.75" x14ac:dyDescent="0.3">
      <c r="AE32507" s="71"/>
    </row>
    <row r="32508" spans="31:31" ht="15.75" x14ac:dyDescent="0.3">
      <c r="AE32508" s="71"/>
    </row>
    <row r="32509" spans="31:31" ht="15.75" x14ac:dyDescent="0.3">
      <c r="AE32509" s="71"/>
    </row>
    <row r="32510" spans="31:31" ht="15.75" x14ac:dyDescent="0.3">
      <c r="AE32510" s="71"/>
    </row>
    <row r="32511" spans="31:31" ht="15.75" x14ac:dyDescent="0.3">
      <c r="AE32511" s="71"/>
    </row>
    <row r="32512" spans="31:31" ht="15.75" x14ac:dyDescent="0.3">
      <c r="AE32512" s="71"/>
    </row>
    <row r="32513" spans="31:31" ht="15.75" x14ac:dyDescent="0.3">
      <c r="AE32513" s="71"/>
    </row>
    <row r="32514" spans="31:31" ht="15.75" x14ac:dyDescent="0.3">
      <c r="AE32514" s="71"/>
    </row>
    <row r="32515" spans="31:31" ht="15.75" x14ac:dyDescent="0.3">
      <c r="AE32515" s="71"/>
    </row>
    <row r="32516" spans="31:31" ht="15.75" x14ac:dyDescent="0.3">
      <c r="AE32516" s="71"/>
    </row>
    <row r="32517" spans="31:31" ht="15.75" x14ac:dyDescent="0.3">
      <c r="AE32517" s="71"/>
    </row>
    <row r="32518" spans="31:31" ht="15.75" x14ac:dyDescent="0.3">
      <c r="AE32518" s="71"/>
    </row>
    <row r="32519" spans="31:31" ht="15.75" x14ac:dyDescent="0.3">
      <c r="AE32519" s="71"/>
    </row>
    <row r="32520" spans="31:31" ht="15.75" x14ac:dyDescent="0.3">
      <c r="AE32520" s="71"/>
    </row>
    <row r="32521" spans="31:31" ht="15.75" x14ac:dyDescent="0.3">
      <c r="AE32521" s="71"/>
    </row>
    <row r="32522" spans="31:31" ht="15.75" x14ac:dyDescent="0.3">
      <c r="AE32522" s="71"/>
    </row>
    <row r="32523" spans="31:31" ht="15.75" x14ac:dyDescent="0.3">
      <c r="AE32523" s="71"/>
    </row>
    <row r="32524" spans="31:31" ht="15.75" x14ac:dyDescent="0.3">
      <c r="AE32524" s="71"/>
    </row>
    <row r="32525" spans="31:31" ht="15.75" x14ac:dyDescent="0.3">
      <c r="AE32525" s="71"/>
    </row>
    <row r="32526" spans="31:31" ht="15.75" x14ac:dyDescent="0.3">
      <c r="AE32526" s="71"/>
    </row>
    <row r="32527" spans="31:31" ht="15.75" x14ac:dyDescent="0.3">
      <c r="AE32527" s="71"/>
    </row>
    <row r="32528" spans="31:31" ht="15.75" x14ac:dyDescent="0.3">
      <c r="AE32528" s="71"/>
    </row>
    <row r="32529" spans="31:31" ht="15.75" x14ac:dyDescent="0.3">
      <c r="AE32529" s="71"/>
    </row>
    <row r="32530" spans="31:31" ht="15.75" x14ac:dyDescent="0.3">
      <c r="AE32530" s="71"/>
    </row>
    <row r="32531" spans="31:31" ht="15.75" x14ac:dyDescent="0.3">
      <c r="AE32531" s="71"/>
    </row>
    <row r="32532" spans="31:31" ht="15.75" x14ac:dyDescent="0.3">
      <c r="AE32532" s="71"/>
    </row>
    <row r="32533" spans="31:31" ht="15.75" x14ac:dyDescent="0.3">
      <c r="AE32533" s="71"/>
    </row>
    <row r="32534" spans="31:31" ht="15.75" x14ac:dyDescent="0.3">
      <c r="AE32534" s="71"/>
    </row>
    <row r="32535" spans="31:31" ht="15.75" x14ac:dyDescent="0.3">
      <c r="AE32535" s="71"/>
    </row>
    <row r="32536" spans="31:31" ht="15.75" x14ac:dyDescent="0.3">
      <c r="AE32536" s="71"/>
    </row>
    <row r="32537" spans="31:31" ht="15.75" x14ac:dyDescent="0.3">
      <c r="AE32537" s="71"/>
    </row>
    <row r="32538" spans="31:31" ht="15.75" x14ac:dyDescent="0.3">
      <c r="AE32538" s="71"/>
    </row>
    <row r="32539" spans="31:31" ht="15.75" x14ac:dyDescent="0.3">
      <c r="AE32539" s="71"/>
    </row>
    <row r="32540" spans="31:31" ht="15.75" x14ac:dyDescent="0.3">
      <c r="AE32540" s="71"/>
    </row>
    <row r="32541" spans="31:31" ht="15.75" x14ac:dyDescent="0.3">
      <c r="AE32541" s="71"/>
    </row>
    <row r="32542" spans="31:31" ht="15.75" x14ac:dyDescent="0.3">
      <c r="AE32542" s="71"/>
    </row>
    <row r="32543" spans="31:31" ht="15.75" x14ac:dyDescent="0.3">
      <c r="AE32543" s="71"/>
    </row>
    <row r="32544" spans="31:31" ht="15.75" x14ac:dyDescent="0.3">
      <c r="AE32544" s="71"/>
    </row>
    <row r="32545" spans="31:31" ht="15.75" x14ac:dyDescent="0.3">
      <c r="AE32545" s="71"/>
    </row>
    <row r="32546" spans="31:31" ht="15.75" x14ac:dyDescent="0.3">
      <c r="AE32546" s="71"/>
    </row>
    <row r="32547" spans="31:31" ht="15.75" x14ac:dyDescent="0.3">
      <c r="AE32547" s="71"/>
    </row>
    <row r="32548" spans="31:31" ht="15.75" x14ac:dyDescent="0.3">
      <c r="AE32548" s="71"/>
    </row>
    <row r="32549" spans="31:31" ht="15.75" x14ac:dyDescent="0.3">
      <c r="AE32549" s="71"/>
    </row>
    <row r="32550" spans="31:31" ht="15.75" x14ac:dyDescent="0.3">
      <c r="AE32550" s="71"/>
    </row>
    <row r="32551" spans="31:31" ht="15.75" x14ac:dyDescent="0.3">
      <c r="AE32551" s="71"/>
    </row>
    <row r="32552" spans="31:31" ht="15.75" x14ac:dyDescent="0.3">
      <c r="AE32552" s="71"/>
    </row>
    <row r="32553" spans="31:31" ht="15.75" x14ac:dyDescent="0.3">
      <c r="AE32553" s="71"/>
    </row>
    <row r="32554" spans="31:31" ht="15.75" x14ac:dyDescent="0.3">
      <c r="AE32554" s="71"/>
    </row>
    <row r="32555" spans="31:31" ht="15.75" x14ac:dyDescent="0.3">
      <c r="AE32555" s="71"/>
    </row>
    <row r="32556" spans="31:31" ht="15.75" x14ac:dyDescent="0.3">
      <c r="AE32556" s="71"/>
    </row>
    <row r="32557" spans="31:31" ht="15.75" x14ac:dyDescent="0.3">
      <c r="AE32557" s="71"/>
    </row>
    <row r="32558" spans="31:31" ht="15.75" x14ac:dyDescent="0.3">
      <c r="AE32558" s="71"/>
    </row>
    <row r="32559" spans="31:31" ht="15.75" x14ac:dyDescent="0.3">
      <c r="AE32559" s="71"/>
    </row>
    <row r="32560" spans="31:31" ht="15.75" x14ac:dyDescent="0.3">
      <c r="AE32560" s="71"/>
    </row>
    <row r="32561" spans="31:31" ht="15.75" x14ac:dyDescent="0.3">
      <c r="AE32561" s="71"/>
    </row>
    <row r="32562" spans="31:31" ht="15.75" x14ac:dyDescent="0.3">
      <c r="AE32562" s="71"/>
    </row>
    <row r="32563" spans="31:31" ht="15.75" x14ac:dyDescent="0.3">
      <c r="AE32563" s="71"/>
    </row>
    <row r="32564" spans="31:31" ht="15.75" x14ac:dyDescent="0.3">
      <c r="AE32564" s="71"/>
    </row>
    <row r="32565" spans="31:31" ht="15.75" x14ac:dyDescent="0.3">
      <c r="AE32565" s="71"/>
    </row>
    <row r="32566" spans="31:31" ht="15.75" x14ac:dyDescent="0.3">
      <c r="AE32566" s="71"/>
    </row>
    <row r="32567" spans="31:31" ht="15.75" x14ac:dyDescent="0.3">
      <c r="AE32567" s="71"/>
    </row>
    <row r="32568" spans="31:31" ht="15.75" x14ac:dyDescent="0.3">
      <c r="AE32568" s="71"/>
    </row>
    <row r="32569" spans="31:31" ht="15.75" x14ac:dyDescent="0.3">
      <c r="AE32569" s="71"/>
    </row>
    <row r="32570" spans="31:31" ht="15.75" x14ac:dyDescent="0.3">
      <c r="AE32570" s="71"/>
    </row>
    <row r="32571" spans="31:31" ht="15.75" x14ac:dyDescent="0.3">
      <c r="AE32571" s="71"/>
    </row>
    <row r="32572" spans="31:31" ht="15.75" x14ac:dyDescent="0.3">
      <c r="AE32572" s="71"/>
    </row>
    <row r="32573" spans="31:31" ht="15.75" x14ac:dyDescent="0.3">
      <c r="AE32573" s="71"/>
    </row>
    <row r="32574" spans="31:31" ht="15.75" x14ac:dyDescent="0.3">
      <c r="AE32574" s="71"/>
    </row>
    <row r="32575" spans="31:31" ht="15.75" x14ac:dyDescent="0.3">
      <c r="AE32575" s="71"/>
    </row>
    <row r="32576" spans="31:31" ht="15.75" x14ac:dyDescent="0.3">
      <c r="AE32576" s="71"/>
    </row>
    <row r="32577" spans="31:31" ht="15.75" x14ac:dyDescent="0.3">
      <c r="AE32577" s="71"/>
    </row>
    <row r="32578" spans="31:31" ht="15.75" x14ac:dyDescent="0.3">
      <c r="AE32578" s="71"/>
    </row>
    <row r="32579" spans="31:31" ht="15.75" x14ac:dyDescent="0.3">
      <c r="AE32579" s="71"/>
    </row>
    <row r="32580" spans="31:31" ht="15.75" x14ac:dyDescent="0.3">
      <c r="AE32580" s="71"/>
    </row>
    <row r="32581" spans="31:31" ht="15.75" x14ac:dyDescent="0.3">
      <c r="AE32581" s="71"/>
    </row>
    <row r="32582" spans="31:31" ht="15.75" x14ac:dyDescent="0.3">
      <c r="AE32582" s="71"/>
    </row>
    <row r="32583" spans="31:31" ht="15.75" x14ac:dyDescent="0.3">
      <c r="AE32583" s="71"/>
    </row>
    <row r="32584" spans="31:31" ht="15.75" x14ac:dyDescent="0.3">
      <c r="AE32584" s="71"/>
    </row>
    <row r="32585" spans="31:31" ht="15.75" x14ac:dyDescent="0.3">
      <c r="AE32585" s="71"/>
    </row>
    <row r="32586" spans="31:31" ht="15.75" x14ac:dyDescent="0.3">
      <c r="AE32586" s="71"/>
    </row>
    <row r="32587" spans="31:31" ht="15.75" x14ac:dyDescent="0.3">
      <c r="AE32587" s="71"/>
    </row>
    <row r="32588" spans="31:31" ht="15.75" x14ac:dyDescent="0.3">
      <c r="AE32588" s="71"/>
    </row>
    <row r="32589" spans="31:31" ht="15.75" x14ac:dyDescent="0.3">
      <c r="AE32589" s="71"/>
    </row>
    <row r="32590" spans="31:31" ht="15.75" x14ac:dyDescent="0.3">
      <c r="AE32590" s="71"/>
    </row>
    <row r="32591" spans="31:31" ht="15.75" x14ac:dyDescent="0.3">
      <c r="AE32591" s="71"/>
    </row>
    <row r="32592" spans="31:31" ht="15.75" x14ac:dyDescent="0.3">
      <c r="AE32592" s="71"/>
    </row>
    <row r="32593" spans="31:31" ht="15.75" x14ac:dyDescent="0.3">
      <c r="AE32593" s="71"/>
    </row>
    <row r="32594" spans="31:31" ht="15.75" x14ac:dyDescent="0.3">
      <c r="AE32594" s="71"/>
    </row>
    <row r="32595" spans="31:31" ht="15.75" x14ac:dyDescent="0.3">
      <c r="AE32595" s="71"/>
    </row>
    <row r="32596" spans="31:31" ht="15.75" x14ac:dyDescent="0.3">
      <c r="AE32596" s="71"/>
    </row>
    <row r="32597" spans="31:31" ht="15.75" x14ac:dyDescent="0.3">
      <c r="AE32597" s="71"/>
    </row>
    <row r="32598" spans="31:31" ht="15.75" x14ac:dyDescent="0.3">
      <c r="AE32598" s="71"/>
    </row>
    <row r="32599" spans="31:31" ht="15.75" x14ac:dyDescent="0.3">
      <c r="AE32599" s="71"/>
    </row>
    <row r="32600" spans="31:31" ht="15.75" x14ac:dyDescent="0.3">
      <c r="AE32600" s="71"/>
    </row>
    <row r="32601" spans="31:31" ht="15.75" x14ac:dyDescent="0.3">
      <c r="AE32601" s="71"/>
    </row>
    <row r="32602" spans="31:31" ht="15.75" x14ac:dyDescent="0.3">
      <c r="AE32602" s="71"/>
    </row>
    <row r="32603" spans="31:31" ht="15.75" x14ac:dyDescent="0.3">
      <c r="AE32603" s="71"/>
    </row>
    <row r="32604" spans="31:31" ht="15.75" x14ac:dyDescent="0.3">
      <c r="AE32604" s="71"/>
    </row>
    <row r="32605" spans="31:31" ht="15.75" x14ac:dyDescent="0.3">
      <c r="AE32605" s="71"/>
    </row>
    <row r="32606" spans="31:31" ht="15.75" x14ac:dyDescent="0.3">
      <c r="AE32606" s="71"/>
    </row>
    <row r="32607" spans="31:31" ht="15.75" x14ac:dyDescent="0.3">
      <c r="AE32607" s="71"/>
    </row>
    <row r="32608" spans="31:31" ht="15.75" x14ac:dyDescent="0.3">
      <c r="AE32608" s="71"/>
    </row>
    <row r="32609" spans="31:31" ht="15.75" x14ac:dyDescent="0.3">
      <c r="AE32609" s="71"/>
    </row>
    <row r="32610" spans="31:31" ht="15.75" x14ac:dyDescent="0.3">
      <c r="AE32610" s="71"/>
    </row>
    <row r="32611" spans="31:31" ht="15.75" x14ac:dyDescent="0.3">
      <c r="AE32611" s="71"/>
    </row>
    <row r="32612" spans="31:31" ht="15.75" x14ac:dyDescent="0.3">
      <c r="AE32612" s="71"/>
    </row>
    <row r="32613" spans="31:31" ht="15.75" x14ac:dyDescent="0.3">
      <c r="AE32613" s="71"/>
    </row>
    <row r="32614" spans="31:31" ht="15.75" x14ac:dyDescent="0.3">
      <c r="AE32614" s="71"/>
    </row>
    <row r="32615" spans="31:31" ht="15.75" x14ac:dyDescent="0.3">
      <c r="AE32615" s="71"/>
    </row>
    <row r="32616" spans="31:31" ht="15.75" x14ac:dyDescent="0.3">
      <c r="AE32616" s="71"/>
    </row>
    <row r="32617" spans="31:31" ht="15.75" x14ac:dyDescent="0.3">
      <c r="AE32617" s="71"/>
    </row>
    <row r="32618" spans="31:31" ht="15.75" x14ac:dyDescent="0.3">
      <c r="AE32618" s="71"/>
    </row>
    <row r="32619" spans="31:31" ht="15.75" x14ac:dyDescent="0.3">
      <c r="AE32619" s="71"/>
    </row>
    <row r="32620" spans="31:31" ht="15.75" x14ac:dyDescent="0.3">
      <c r="AE32620" s="71"/>
    </row>
    <row r="32621" spans="31:31" ht="15.75" x14ac:dyDescent="0.3">
      <c r="AE32621" s="71"/>
    </row>
    <row r="32622" spans="31:31" ht="15.75" x14ac:dyDescent="0.3">
      <c r="AE32622" s="71"/>
    </row>
    <row r="32623" spans="31:31" ht="15.75" x14ac:dyDescent="0.3">
      <c r="AE32623" s="71"/>
    </row>
    <row r="32624" spans="31:31" ht="15.75" x14ac:dyDescent="0.3">
      <c r="AE32624" s="71"/>
    </row>
    <row r="32625" spans="31:31" ht="15.75" x14ac:dyDescent="0.3">
      <c r="AE32625" s="71"/>
    </row>
    <row r="32626" spans="31:31" ht="15.75" x14ac:dyDescent="0.3">
      <c r="AE32626" s="71"/>
    </row>
    <row r="32627" spans="31:31" ht="15.75" x14ac:dyDescent="0.3">
      <c r="AE32627" s="71"/>
    </row>
    <row r="32628" spans="31:31" ht="15.75" x14ac:dyDescent="0.3">
      <c r="AE32628" s="71"/>
    </row>
    <row r="32629" spans="31:31" ht="15.75" x14ac:dyDescent="0.3">
      <c r="AE32629" s="71"/>
    </row>
    <row r="32630" spans="31:31" ht="15.75" x14ac:dyDescent="0.3">
      <c r="AE32630" s="71"/>
    </row>
    <row r="32631" spans="31:31" ht="15.75" x14ac:dyDescent="0.3">
      <c r="AE32631" s="71"/>
    </row>
    <row r="32632" spans="31:31" ht="15.75" x14ac:dyDescent="0.3">
      <c r="AE32632" s="71"/>
    </row>
    <row r="32633" spans="31:31" ht="15.75" x14ac:dyDescent="0.3">
      <c r="AE32633" s="71"/>
    </row>
    <row r="32634" spans="31:31" ht="15.75" x14ac:dyDescent="0.3">
      <c r="AE32634" s="71"/>
    </row>
    <row r="32635" spans="31:31" ht="15.75" x14ac:dyDescent="0.3">
      <c r="AE32635" s="71"/>
    </row>
    <row r="32636" spans="31:31" ht="15.75" x14ac:dyDescent="0.3">
      <c r="AE32636" s="71"/>
    </row>
    <row r="32637" spans="31:31" ht="15.75" x14ac:dyDescent="0.3">
      <c r="AE32637" s="71"/>
    </row>
    <row r="32638" spans="31:31" ht="15.75" x14ac:dyDescent="0.3">
      <c r="AE32638" s="71"/>
    </row>
    <row r="32639" spans="31:31" ht="15.75" x14ac:dyDescent="0.3">
      <c r="AE32639" s="71"/>
    </row>
    <row r="32640" spans="31:31" ht="15.75" x14ac:dyDescent="0.3">
      <c r="AE32640" s="71"/>
    </row>
    <row r="32641" spans="31:31" ht="15.75" x14ac:dyDescent="0.3">
      <c r="AE32641" s="71"/>
    </row>
    <row r="32642" spans="31:31" ht="15.75" x14ac:dyDescent="0.3">
      <c r="AE32642" s="71"/>
    </row>
    <row r="32643" spans="31:31" ht="15.75" x14ac:dyDescent="0.3">
      <c r="AE32643" s="71"/>
    </row>
    <row r="32644" spans="31:31" ht="15.75" x14ac:dyDescent="0.3">
      <c r="AE32644" s="71"/>
    </row>
    <row r="32645" spans="31:31" ht="15.75" x14ac:dyDescent="0.3">
      <c r="AE32645" s="71"/>
    </row>
    <row r="32646" spans="31:31" ht="15.75" x14ac:dyDescent="0.3">
      <c r="AE32646" s="71"/>
    </row>
    <row r="32647" spans="31:31" ht="15.75" x14ac:dyDescent="0.3">
      <c r="AE32647" s="71"/>
    </row>
    <row r="32648" spans="31:31" ht="15.75" x14ac:dyDescent="0.3">
      <c r="AE32648" s="71"/>
    </row>
    <row r="32649" spans="31:31" ht="15.75" x14ac:dyDescent="0.3">
      <c r="AE32649" s="71"/>
    </row>
    <row r="32650" spans="31:31" ht="15.75" x14ac:dyDescent="0.3">
      <c r="AE32650" s="71"/>
    </row>
    <row r="32651" spans="31:31" ht="15.75" x14ac:dyDescent="0.3">
      <c r="AE32651" s="71"/>
    </row>
    <row r="32652" spans="31:31" ht="15.75" x14ac:dyDescent="0.3">
      <c r="AE32652" s="71"/>
    </row>
    <row r="32653" spans="31:31" ht="15.75" x14ac:dyDescent="0.3">
      <c r="AE32653" s="71"/>
    </row>
    <row r="32654" spans="31:31" ht="15.75" x14ac:dyDescent="0.3">
      <c r="AE32654" s="71"/>
    </row>
    <row r="32655" spans="31:31" ht="15.75" x14ac:dyDescent="0.3">
      <c r="AE32655" s="71"/>
    </row>
    <row r="32656" spans="31:31" ht="15.75" x14ac:dyDescent="0.3">
      <c r="AE32656" s="71"/>
    </row>
    <row r="32657" spans="31:31" ht="15.75" x14ac:dyDescent="0.3">
      <c r="AE32657" s="71"/>
    </row>
    <row r="32658" spans="31:31" ht="15.75" x14ac:dyDescent="0.3">
      <c r="AE32658" s="71"/>
    </row>
    <row r="32659" spans="31:31" ht="15.75" x14ac:dyDescent="0.3">
      <c r="AE32659" s="71"/>
    </row>
    <row r="32660" spans="31:31" ht="15.75" x14ac:dyDescent="0.3">
      <c r="AE32660" s="71"/>
    </row>
    <row r="32661" spans="31:31" ht="15.75" x14ac:dyDescent="0.3">
      <c r="AE32661" s="71"/>
    </row>
    <row r="32662" spans="31:31" ht="15.75" x14ac:dyDescent="0.3">
      <c r="AE32662" s="71"/>
    </row>
    <row r="32663" spans="31:31" ht="15.75" x14ac:dyDescent="0.3">
      <c r="AE32663" s="71"/>
    </row>
    <row r="32664" spans="31:31" ht="15.75" x14ac:dyDescent="0.3">
      <c r="AE32664" s="71"/>
    </row>
    <row r="32665" spans="31:31" ht="15.75" x14ac:dyDescent="0.3">
      <c r="AE32665" s="71"/>
    </row>
    <row r="32666" spans="31:31" ht="15.75" x14ac:dyDescent="0.3">
      <c r="AE32666" s="71"/>
    </row>
    <row r="32667" spans="31:31" ht="15.75" x14ac:dyDescent="0.3">
      <c r="AE32667" s="71"/>
    </row>
    <row r="32668" spans="31:31" ht="15.75" x14ac:dyDescent="0.3">
      <c r="AE32668" s="71"/>
    </row>
    <row r="32669" spans="31:31" ht="15.75" x14ac:dyDescent="0.3">
      <c r="AE32669" s="71"/>
    </row>
    <row r="32670" spans="31:31" ht="15.75" x14ac:dyDescent="0.3">
      <c r="AE32670" s="71"/>
    </row>
    <row r="32671" spans="31:31" ht="15.75" x14ac:dyDescent="0.3">
      <c r="AE32671" s="71"/>
    </row>
    <row r="32672" spans="31:31" ht="15.75" x14ac:dyDescent="0.3">
      <c r="AE32672" s="71"/>
    </row>
    <row r="32673" spans="31:31" ht="15.75" x14ac:dyDescent="0.3">
      <c r="AE32673" s="71"/>
    </row>
    <row r="32674" spans="31:31" ht="15.75" x14ac:dyDescent="0.3">
      <c r="AE32674" s="71"/>
    </row>
    <row r="32675" spans="31:31" ht="15.75" x14ac:dyDescent="0.3">
      <c r="AE32675" s="71"/>
    </row>
    <row r="32676" spans="31:31" ht="15.75" x14ac:dyDescent="0.3">
      <c r="AE32676" s="71"/>
    </row>
    <row r="32677" spans="31:31" ht="15.75" x14ac:dyDescent="0.3">
      <c r="AE32677" s="71"/>
    </row>
    <row r="32678" spans="31:31" ht="15.75" x14ac:dyDescent="0.3">
      <c r="AE32678" s="71"/>
    </row>
    <row r="32679" spans="31:31" ht="15.75" x14ac:dyDescent="0.3">
      <c r="AE32679" s="71"/>
    </row>
    <row r="32680" spans="31:31" ht="15.75" x14ac:dyDescent="0.3">
      <c r="AE32680" s="71"/>
    </row>
    <row r="32681" spans="31:31" ht="15.75" x14ac:dyDescent="0.3">
      <c r="AE32681" s="71"/>
    </row>
    <row r="32682" spans="31:31" ht="15.75" x14ac:dyDescent="0.3">
      <c r="AE32682" s="71"/>
    </row>
    <row r="32683" spans="31:31" ht="15.75" x14ac:dyDescent="0.3">
      <c r="AE32683" s="71"/>
    </row>
    <row r="32684" spans="31:31" ht="15.75" x14ac:dyDescent="0.3">
      <c r="AE32684" s="71"/>
    </row>
    <row r="32685" spans="31:31" ht="15.75" x14ac:dyDescent="0.3">
      <c r="AE32685" s="71"/>
    </row>
    <row r="32686" spans="31:31" ht="15.75" x14ac:dyDescent="0.3">
      <c r="AE32686" s="71"/>
    </row>
    <row r="32687" spans="31:31" ht="15.75" x14ac:dyDescent="0.3">
      <c r="AE32687" s="71"/>
    </row>
    <row r="32688" spans="31:31" ht="15.75" x14ac:dyDescent="0.3">
      <c r="AE32688" s="71"/>
    </row>
    <row r="32689" spans="31:31" ht="15.75" x14ac:dyDescent="0.3">
      <c r="AE32689" s="71"/>
    </row>
    <row r="32690" spans="31:31" ht="15.75" x14ac:dyDescent="0.3">
      <c r="AE32690" s="71"/>
    </row>
    <row r="32691" spans="31:31" ht="15.75" x14ac:dyDescent="0.3">
      <c r="AE32691" s="71"/>
    </row>
    <row r="32692" spans="31:31" ht="15.75" x14ac:dyDescent="0.3">
      <c r="AE32692" s="71"/>
    </row>
    <row r="32693" spans="31:31" ht="15.75" x14ac:dyDescent="0.3">
      <c r="AE32693" s="71"/>
    </row>
    <row r="32694" spans="31:31" ht="15.75" x14ac:dyDescent="0.3">
      <c r="AE32694" s="71"/>
    </row>
    <row r="32695" spans="31:31" ht="15.75" x14ac:dyDescent="0.3">
      <c r="AE32695" s="71"/>
    </row>
    <row r="32696" spans="31:31" ht="15.75" x14ac:dyDescent="0.3">
      <c r="AE32696" s="71"/>
    </row>
    <row r="32697" spans="31:31" ht="15.75" x14ac:dyDescent="0.3">
      <c r="AE32697" s="71"/>
    </row>
    <row r="32698" spans="31:31" ht="15.75" x14ac:dyDescent="0.3">
      <c r="AE32698" s="71"/>
    </row>
    <row r="32699" spans="31:31" ht="15.75" x14ac:dyDescent="0.3">
      <c r="AE32699" s="71"/>
    </row>
    <row r="32700" spans="31:31" ht="15.75" x14ac:dyDescent="0.3">
      <c r="AE32700" s="71"/>
    </row>
    <row r="32701" spans="31:31" ht="15.75" x14ac:dyDescent="0.3">
      <c r="AE32701" s="71"/>
    </row>
    <row r="32702" spans="31:31" ht="15.75" x14ac:dyDescent="0.3">
      <c r="AE32702" s="71"/>
    </row>
    <row r="32703" spans="31:31" ht="15.75" x14ac:dyDescent="0.3">
      <c r="AE32703" s="71"/>
    </row>
    <row r="32704" spans="31:31" ht="15.75" x14ac:dyDescent="0.3">
      <c r="AE32704" s="71"/>
    </row>
    <row r="32705" spans="31:31" ht="15.75" x14ac:dyDescent="0.3">
      <c r="AE32705" s="71"/>
    </row>
    <row r="32706" spans="31:31" ht="15.75" x14ac:dyDescent="0.3">
      <c r="AE32706" s="71"/>
    </row>
    <row r="32707" spans="31:31" ht="15.75" x14ac:dyDescent="0.3">
      <c r="AE32707" s="71"/>
    </row>
    <row r="32708" spans="31:31" ht="15.75" x14ac:dyDescent="0.3">
      <c r="AE32708" s="71"/>
    </row>
    <row r="32709" spans="31:31" ht="15.75" x14ac:dyDescent="0.3">
      <c r="AE32709" s="71"/>
    </row>
    <row r="32710" spans="31:31" ht="15.75" x14ac:dyDescent="0.3">
      <c r="AE32710" s="71"/>
    </row>
    <row r="32711" spans="31:31" ht="15.75" x14ac:dyDescent="0.3">
      <c r="AE32711" s="71"/>
    </row>
    <row r="32712" spans="31:31" ht="15.75" x14ac:dyDescent="0.3">
      <c r="AE32712" s="71"/>
    </row>
    <row r="32713" spans="31:31" ht="15.75" x14ac:dyDescent="0.3">
      <c r="AE32713" s="71"/>
    </row>
    <row r="32714" spans="31:31" ht="15.75" x14ac:dyDescent="0.3">
      <c r="AE32714" s="71"/>
    </row>
    <row r="32715" spans="31:31" ht="15.75" x14ac:dyDescent="0.3">
      <c r="AE32715" s="71"/>
    </row>
    <row r="32716" spans="31:31" ht="15.75" x14ac:dyDescent="0.3">
      <c r="AE32716" s="71"/>
    </row>
    <row r="32717" spans="31:31" ht="15.75" x14ac:dyDescent="0.3">
      <c r="AE32717" s="71"/>
    </row>
    <row r="32718" spans="31:31" ht="15.75" x14ac:dyDescent="0.3">
      <c r="AE32718" s="71"/>
    </row>
    <row r="32719" spans="31:31" ht="15.75" x14ac:dyDescent="0.3">
      <c r="AE32719" s="71"/>
    </row>
    <row r="32720" spans="31:31" ht="15.75" x14ac:dyDescent="0.3">
      <c r="AE32720" s="71"/>
    </row>
    <row r="32721" spans="31:31" ht="15.75" x14ac:dyDescent="0.3">
      <c r="AE32721" s="71"/>
    </row>
    <row r="32722" spans="31:31" ht="15.75" x14ac:dyDescent="0.3">
      <c r="AE32722" s="71"/>
    </row>
    <row r="32723" spans="31:31" ht="15.75" x14ac:dyDescent="0.3">
      <c r="AE32723" s="71"/>
    </row>
    <row r="32724" spans="31:31" ht="15.75" x14ac:dyDescent="0.3">
      <c r="AE32724" s="71"/>
    </row>
    <row r="32725" spans="31:31" ht="15.75" x14ac:dyDescent="0.3">
      <c r="AE32725" s="71"/>
    </row>
    <row r="32726" spans="31:31" ht="15.75" x14ac:dyDescent="0.3">
      <c r="AE32726" s="71"/>
    </row>
    <row r="32727" spans="31:31" ht="15.75" x14ac:dyDescent="0.3">
      <c r="AE32727" s="71"/>
    </row>
    <row r="32728" spans="31:31" ht="15.75" x14ac:dyDescent="0.3">
      <c r="AE32728" s="71"/>
    </row>
    <row r="32729" spans="31:31" ht="15.75" x14ac:dyDescent="0.3">
      <c r="AE32729" s="71"/>
    </row>
    <row r="32730" spans="31:31" ht="15.75" x14ac:dyDescent="0.3">
      <c r="AE32730" s="71"/>
    </row>
    <row r="32731" spans="31:31" ht="15.75" x14ac:dyDescent="0.3">
      <c r="AE32731" s="71"/>
    </row>
    <row r="32732" spans="31:31" ht="15.75" x14ac:dyDescent="0.3">
      <c r="AE32732" s="71"/>
    </row>
    <row r="32733" spans="31:31" ht="15.75" x14ac:dyDescent="0.3">
      <c r="AE32733" s="71"/>
    </row>
    <row r="32734" spans="31:31" ht="15.75" x14ac:dyDescent="0.3">
      <c r="AE32734" s="71"/>
    </row>
    <row r="32735" spans="31:31" ht="15.75" x14ac:dyDescent="0.3">
      <c r="AE32735" s="71"/>
    </row>
    <row r="32736" spans="31:31" ht="15.75" x14ac:dyDescent="0.3">
      <c r="AE32736" s="71"/>
    </row>
    <row r="32737" spans="31:31" ht="15.75" x14ac:dyDescent="0.3">
      <c r="AE32737" s="71"/>
    </row>
    <row r="32738" spans="31:31" ht="15.75" x14ac:dyDescent="0.3">
      <c r="AE32738" s="71"/>
    </row>
    <row r="32739" spans="31:31" ht="15.75" x14ac:dyDescent="0.3">
      <c r="AE32739" s="71"/>
    </row>
    <row r="32740" spans="31:31" ht="15.75" x14ac:dyDescent="0.3">
      <c r="AE32740" s="71"/>
    </row>
    <row r="32741" spans="31:31" ht="15.75" x14ac:dyDescent="0.3">
      <c r="AE32741" s="71"/>
    </row>
    <row r="32742" spans="31:31" ht="15.75" x14ac:dyDescent="0.3">
      <c r="AE32742" s="71"/>
    </row>
    <row r="32743" spans="31:31" ht="15.75" x14ac:dyDescent="0.3">
      <c r="AE32743" s="71"/>
    </row>
    <row r="32744" spans="31:31" ht="15.75" x14ac:dyDescent="0.3">
      <c r="AE32744" s="71"/>
    </row>
    <row r="32745" spans="31:31" ht="15.75" x14ac:dyDescent="0.3">
      <c r="AE32745" s="71"/>
    </row>
    <row r="32746" spans="31:31" ht="15.75" x14ac:dyDescent="0.3">
      <c r="AE32746" s="71"/>
    </row>
    <row r="32747" spans="31:31" ht="15.75" x14ac:dyDescent="0.3">
      <c r="AE32747" s="71"/>
    </row>
    <row r="32748" spans="31:31" ht="15.75" x14ac:dyDescent="0.3">
      <c r="AE32748" s="71"/>
    </row>
    <row r="32749" spans="31:31" ht="15.75" x14ac:dyDescent="0.3">
      <c r="AE32749" s="71"/>
    </row>
    <row r="32750" spans="31:31" ht="15.75" x14ac:dyDescent="0.3">
      <c r="AE32750" s="71"/>
    </row>
    <row r="32751" spans="31:31" ht="15.75" x14ac:dyDescent="0.3">
      <c r="AE32751" s="71"/>
    </row>
    <row r="32752" spans="31:31" ht="15.75" x14ac:dyDescent="0.3">
      <c r="AE32752" s="71"/>
    </row>
    <row r="32753" spans="31:31" ht="15.75" x14ac:dyDescent="0.3">
      <c r="AE32753" s="71"/>
    </row>
    <row r="32754" spans="31:31" ht="15.75" x14ac:dyDescent="0.3">
      <c r="AE32754" s="71"/>
    </row>
    <row r="32755" spans="31:31" ht="15.75" x14ac:dyDescent="0.3">
      <c r="AE32755" s="71"/>
    </row>
    <row r="32756" spans="31:31" ht="15.75" x14ac:dyDescent="0.3">
      <c r="AE32756" s="71"/>
    </row>
    <row r="32757" spans="31:31" ht="15.75" x14ac:dyDescent="0.3">
      <c r="AE32757" s="71"/>
    </row>
    <row r="32758" spans="31:31" ht="15.75" x14ac:dyDescent="0.3">
      <c r="AE32758" s="71"/>
    </row>
    <row r="32759" spans="31:31" ht="15.75" x14ac:dyDescent="0.3">
      <c r="AE32759" s="71"/>
    </row>
    <row r="32760" spans="31:31" ht="15.75" x14ac:dyDescent="0.3">
      <c r="AE32760" s="71"/>
    </row>
    <row r="32761" spans="31:31" ht="15.75" x14ac:dyDescent="0.3">
      <c r="AE32761" s="71"/>
    </row>
    <row r="32762" spans="31:31" ht="15.75" x14ac:dyDescent="0.3">
      <c r="AE32762" s="71"/>
    </row>
    <row r="32763" spans="31:31" ht="15.75" x14ac:dyDescent="0.3">
      <c r="AE32763" s="71"/>
    </row>
    <row r="32764" spans="31:31" ht="15.75" x14ac:dyDescent="0.3">
      <c r="AE32764" s="71"/>
    </row>
    <row r="32765" spans="31:31" ht="15.75" x14ac:dyDescent="0.3">
      <c r="AE32765" s="71"/>
    </row>
    <row r="32766" spans="31:31" ht="15.75" x14ac:dyDescent="0.3">
      <c r="AE32766" s="71"/>
    </row>
    <row r="32767" spans="31:31" ht="15.75" x14ac:dyDescent="0.3">
      <c r="AE32767" s="71"/>
    </row>
    <row r="32768" spans="31:31" ht="15.75" x14ac:dyDescent="0.3">
      <c r="AE32768" s="71"/>
    </row>
    <row r="32769" spans="31:31" ht="15.75" x14ac:dyDescent="0.3">
      <c r="AE32769" s="71"/>
    </row>
    <row r="32770" spans="31:31" ht="15.75" x14ac:dyDescent="0.3">
      <c r="AE32770" s="71"/>
    </row>
    <row r="32771" spans="31:31" ht="15.75" x14ac:dyDescent="0.3">
      <c r="AE32771" s="71"/>
    </row>
    <row r="32772" spans="31:31" ht="15.75" x14ac:dyDescent="0.3">
      <c r="AE32772" s="71"/>
    </row>
    <row r="32773" spans="31:31" ht="15.75" x14ac:dyDescent="0.3">
      <c r="AE32773" s="71"/>
    </row>
    <row r="32774" spans="31:31" ht="15.75" x14ac:dyDescent="0.3">
      <c r="AE32774" s="71"/>
    </row>
    <row r="32775" spans="31:31" ht="15.75" x14ac:dyDescent="0.3">
      <c r="AE32775" s="71"/>
    </row>
    <row r="32776" spans="31:31" ht="15.75" x14ac:dyDescent="0.3">
      <c r="AE32776" s="71"/>
    </row>
    <row r="32777" spans="31:31" ht="15.75" x14ac:dyDescent="0.3">
      <c r="AE32777" s="71"/>
    </row>
    <row r="32778" spans="31:31" ht="15.75" x14ac:dyDescent="0.3">
      <c r="AE32778" s="71"/>
    </row>
    <row r="32779" spans="31:31" ht="15.75" x14ac:dyDescent="0.3">
      <c r="AE32779" s="71"/>
    </row>
    <row r="32780" spans="31:31" ht="15.75" x14ac:dyDescent="0.3">
      <c r="AE32780" s="71"/>
    </row>
    <row r="32781" spans="31:31" ht="15.75" x14ac:dyDescent="0.3">
      <c r="AE32781" s="71"/>
    </row>
    <row r="32782" spans="31:31" ht="15.75" x14ac:dyDescent="0.3">
      <c r="AE32782" s="71"/>
    </row>
    <row r="32783" spans="31:31" ht="15.75" x14ac:dyDescent="0.3">
      <c r="AE32783" s="71"/>
    </row>
    <row r="32784" spans="31:31" ht="15.75" x14ac:dyDescent="0.3">
      <c r="AE32784" s="71"/>
    </row>
    <row r="32785" spans="31:31" ht="15.75" x14ac:dyDescent="0.3">
      <c r="AE32785" s="71"/>
    </row>
    <row r="32786" spans="31:31" ht="15.75" x14ac:dyDescent="0.3">
      <c r="AE32786" s="71"/>
    </row>
    <row r="32787" spans="31:31" ht="15.75" x14ac:dyDescent="0.3">
      <c r="AE32787" s="71"/>
    </row>
    <row r="32788" spans="31:31" ht="15.75" x14ac:dyDescent="0.3">
      <c r="AE32788" s="71"/>
    </row>
    <row r="32789" spans="31:31" ht="15.75" x14ac:dyDescent="0.3">
      <c r="AE32789" s="71"/>
    </row>
    <row r="32790" spans="31:31" ht="15.75" x14ac:dyDescent="0.3">
      <c r="AE32790" s="71"/>
    </row>
    <row r="32791" spans="31:31" ht="15.75" x14ac:dyDescent="0.3">
      <c r="AE32791" s="71"/>
    </row>
    <row r="32792" spans="31:31" ht="15.75" x14ac:dyDescent="0.3">
      <c r="AE32792" s="71"/>
    </row>
    <row r="32793" spans="31:31" ht="15.75" x14ac:dyDescent="0.3">
      <c r="AE32793" s="71"/>
    </row>
    <row r="32794" spans="31:31" ht="15.75" x14ac:dyDescent="0.3">
      <c r="AE32794" s="71"/>
    </row>
    <row r="32795" spans="31:31" ht="15.75" x14ac:dyDescent="0.3">
      <c r="AE32795" s="71"/>
    </row>
    <row r="32796" spans="31:31" ht="15.75" x14ac:dyDescent="0.3">
      <c r="AE32796" s="71"/>
    </row>
    <row r="32797" spans="31:31" ht="15.75" x14ac:dyDescent="0.3">
      <c r="AE32797" s="71"/>
    </row>
    <row r="32798" spans="31:31" ht="15.75" x14ac:dyDescent="0.3">
      <c r="AE32798" s="71"/>
    </row>
    <row r="32799" spans="31:31" ht="15.75" x14ac:dyDescent="0.3">
      <c r="AE32799" s="71"/>
    </row>
    <row r="32800" spans="31:31" ht="15.75" x14ac:dyDescent="0.3">
      <c r="AE32800" s="71"/>
    </row>
    <row r="32801" spans="31:31" ht="15.75" x14ac:dyDescent="0.3">
      <c r="AE32801" s="71"/>
    </row>
    <row r="32802" spans="31:31" ht="15.75" x14ac:dyDescent="0.3">
      <c r="AE32802" s="71"/>
    </row>
    <row r="32803" spans="31:31" ht="15.75" x14ac:dyDescent="0.3">
      <c r="AE32803" s="71"/>
    </row>
    <row r="32804" spans="31:31" ht="15.75" x14ac:dyDescent="0.3">
      <c r="AE32804" s="71"/>
    </row>
    <row r="32805" spans="31:31" ht="15.75" x14ac:dyDescent="0.3">
      <c r="AE32805" s="71"/>
    </row>
    <row r="32806" spans="31:31" ht="15.75" x14ac:dyDescent="0.3">
      <c r="AE32806" s="71"/>
    </row>
    <row r="32807" spans="31:31" ht="15.75" x14ac:dyDescent="0.3">
      <c r="AE32807" s="71"/>
    </row>
    <row r="32808" spans="31:31" ht="15.75" x14ac:dyDescent="0.3">
      <c r="AE32808" s="71"/>
    </row>
    <row r="32809" spans="31:31" ht="15.75" x14ac:dyDescent="0.3">
      <c r="AE32809" s="71"/>
    </row>
    <row r="32810" spans="31:31" ht="15.75" x14ac:dyDescent="0.3">
      <c r="AE32810" s="71"/>
    </row>
    <row r="32811" spans="31:31" ht="15.75" x14ac:dyDescent="0.3">
      <c r="AE32811" s="71"/>
    </row>
    <row r="32812" spans="31:31" ht="15.75" x14ac:dyDescent="0.3">
      <c r="AE32812" s="71"/>
    </row>
    <row r="32813" spans="31:31" ht="15.75" x14ac:dyDescent="0.3">
      <c r="AE32813" s="71"/>
    </row>
    <row r="32814" spans="31:31" ht="15.75" x14ac:dyDescent="0.3">
      <c r="AE32814" s="71"/>
    </row>
    <row r="32815" spans="31:31" ht="15.75" x14ac:dyDescent="0.3">
      <c r="AE32815" s="71"/>
    </row>
    <row r="32816" spans="31:31" ht="15.75" x14ac:dyDescent="0.3">
      <c r="AE32816" s="71"/>
    </row>
    <row r="32817" spans="31:31" ht="15.75" x14ac:dyDescent="0.3">
      <c r="AE32817" s="71"/>
    </row>
    <row r="32818" spans="31:31" ht="15.75" x14ac:dyDescent="0.3">
      <c r="AE32818" s="71"/>
    </row>
    <row r="32819" spans="31:31" ht="15.75" x14ac:dyDescent="0.3">
      <c r="AE32819" s="71"/>
    </row>
    <row r="32820" spans="31:31" ht="15.75" x14ac:dyDescent="0.3">
      <c r="AE32820" s="71"/>
    </row>
    <row r="32821" spans="31:31" ht="15.75" x14ac:dyDescent="0.3">
      <c r="AE32821" s="71"/>
    </row>
    <row r="32822" spans="31:31" ht="15.75" x14ac:dyDescent="0.3">
      <c r="AE32822" s="71"/>
    </row>
    <row r="32823" spans="31:31" ht="15.75" x14ac:dyDescent="0.3">
      <c r="AE32823" s="71"/>
    </row>
    <row r="32824" spans="31:31" ht="15.75" x14ac:dyDescent="0.3">
      <c r="AE32824" s="71"/>
    </row>
    <row r="32825" spans="31:31" ht="15.75" x14ac:dyDescent="0.3">
      <c r="AE32825" s="71"/>
    </row>
    <row r="32826" spans="31:31" ht="15.75" x14ac:dyDescent="0.3">
      <c r="AE32826" s="71"/>
    </row>
    <row r="32827" spans="31:31" ht="15.75" x14ac:dyDescent="0.3">
      <c r="AE32827" s="71"/>
    </row>
    <row r="32828" spans="31:31" ht="15.75" x14ac:dyDescent="0.3">
      <c r="AE32828" s="71"/>
    </row>
    <row r="32829" spans="31:31" ht="15.75" x14ac:dyDescent="0.3">
      <c r="AE32829" s="71"/>
    </row>
    <row r="32830" spans="31:31" ht="15.75" x14ac:dyDescent="0.3">
      <c r="AE32830" s="71"/>
    </row>
    <row r="32831" spans="31:31" ht="15.75" x14ac:dyDescent="0.3">
      <c r="AE32831" s="71"/>
    </row>
    <row r="32832" spans="31:31" ht="15.75" x14ac:dyDescent="0.3">
      <c r="AE32832" s="71"/>
    </row>
    <row r="32833" spans="31:31" ht="15.75" x14ac:dyDescent="0.3">
      <c r="AE32833" s="71"/>
    </row>
    <row r="32834" spans="31:31" ht="15.75" x14ac:dyDescent="0.3">
      <c r="AE32834" s="71"/>
    </row>
    <row r="32835" spans="31:31" ht="15.75" x14ac:dyDescent="0.3">
      <c r="AE32835" s="71"/>
    </row>
    <row r="32836" spans="31:31" ht="15.75" x14ac:dyDescent="0.3">
      <c r="AE32836" s="71"/>
    </row>
    <row r="32837" spans="31:31" ht="15.75" x14ac:dyDescent="0.3">
      <c r="AE32837" s="71"/>
    </row>
    <row r="32838" spans="31:31" ht="15.75" x14ac:dyDescent="0.3">
      <c r="AE32838" s="71"/>
    </row>
    <row r="32839" spans="31:31" ht="15.75" x14ac:dyDescent="0.3">
      <c r="AE32839" s="71"/>
    </row>
    <row r="32840" spans="31:31" ht="15.75" x14ac:dyDescent="0.3">
      <c r="AE32840" s="71"/>
    </row>
    <row r="32841" spans="31:31" ht="15.75" x14ac:dyDescent="0.3">
      <c r="AE32841" s="71"/>
    </row>
    <row r="32842" spans="31:31" ht="15.75" x14ac:dyDescent="0.3">
      <c r="AE32842" s="71"/>
    </row>
    <row r="32843" spans="31:31" ht="15.75" x14ac:dyDescent="0.3">
      <c r="AE32843" s="71"/>
    </row>
    <row r="32844" spans="31:31" ht="15.75" x14ac:dyDescent="0.3">
      <c r="AE32844" s="71"/>
    </row>
    <row r="32845" spans="31:31" ht="15.75" x14ac:dyDescent="0.3">
      <c r="AE32845" s="71"/>
    </row>
    <row r="32846" spans="31:31" ht="15.75" x14ac:dyDescent="0.3">
      <c r="AE32846" s="71"/>
    </row>
    <row r="32847" spans="31:31" ht="15.75" x14ac:dyDescent="0.3">
      <c r="AE32847" s="71"/>
    </row>
    <row r="32848" spans="31:31" ht="15.75" x14ac:dyDescent="0.3">
      <c r="AE32848" s="71"/>
    </row>
    <row r="32849" spans="31:31" ht="15.75" x14ac:dyDescent="0.3">
      <c r="AE32849" s="71"/>
    </row>
    <row r="32850" spans="31:31" ht="15.75" x14ac:dyDescent="0.3">
      <c r="AE32850" s="71"/>
    </row>
    <row r="32851" spans="31:31" ht="15.75" x14ac:dyDescent="0.3">
      <c r="AE32851" s="71"/>
    </row>
    <row r="32852" spans="31:31" ht="15.75" x14ac:dyDescent="0.3">
      <c r="AE32852" s="71"/>
    </row>
    <row r="32853" spans="31:31" ht="15.75" x14ac:dyDescent="0.3">
      <c r="AE32853" s="71"/>
    </row>
    <row r="32854" spans="31:31" ht="15.75" x14ac:dyDescent="0.3">
      <c r="AE32854" s="71"/>
    </row>
    <row r="32855" spans="31:31" ht="15.75" x14ac:dyDescent="0.3">
      <c r="AE32855" s="71"/>
    </row>
    <row r="32856" spans="31:31" ht="15.75" x14ac:dyDescent="0.3">
      <c r="AE32856" s="71"/>
    </row>
    <row r="32857" spans="31:31" ht="15.75" x14ac:dyDescent="0.3">
      <c r="AE32857" s="71"/>
    </row>
    <row r="32858" spans="31:31" ht="15.75" x14ac:dyDescent="0.3">
      <c r="AE32858" s="71"/>
    </row>
    <row r="32859" spans="31:31" ht="15.75" x14ac:dyDescent="0.3">
      <c r="AE32859" s="71"/>
    </row>
    <row r="32860" spans="31:31" ht="15.75" x14ac:dyDescent="0.3">
      <c r="AE32860" s="71"/>
    </row>
    <row r="32861" spans="31:31" ht="15.75" x14ac:dyDescent="0.3">
      <c r="AE32861" s="71"/>
    </row>
    <row r="32862" spans="31:31" ht="15.75" x14ac:dyDescent="0.3">
      <c r="AE32862" s="71"/>
    </row>
    <row r="32863" spans="31:31" ht="15.75" x14ac:dyDescent="0.3">
      <c r="AE32863" s="71"/>
    </row>
    <row r="32864" spans="31:31" ht="15.75" x14ac:dyDescent="0.3">
      <c r="AE32864" s="71"/>
    </row>
    <row r="32865" spans="31:31" ht="15.75" x14ac:dyDescent="0.3">
      <c r="AE32865" s="71"/>
    </row>
    <row r="32866" spans="31:31" ht="15.75" x14ac:dyDescent="0.3">
      <c r="AE32866" s="71"/>
    </row>
    <row r="32867" spans="31:31" ht="15.75" x14ac:dyDescent="0.3">
      <c r="AE32867" s="71"/>
    </row>
    <row r="32868" spans="31:31" ht="15.75" x14ac:dyDescent="0.3">
      <c r="AE32868" s="71"/>
    </row>
    <row r="32869" spans="31:31" ht="15.75" x14ac:dyDescent="0.3">
      <c r="AE32869" s="71"/>
    </row>
    <row r="32870" spans="31:31" ht="15.75" x14ac:dyDescent="0.3">
      <c r="AE32870" s="71"/>
    </row>
    <row r="32871" spans="31:31" ht="15.75" x14ac:dyDescent="0.3">
      <c r="AE32871" s="71"/>
    </row>
    <row r="32872" spans="31:31" ht="15.75" x14ac:dyDescent="0.3">
      <c r="AE32872" s="71"/>
    </row>
    <row r="32873" spans="31:31" ht="15.75" x14ac:dyDescent="0.3">
      <c r="AE32873" s="71"/>
    </row>
    <row r="32874" spans="31:31" ht="15.75" x14ac:dyDescent="0.3">
      <c r="AE32874" s="71"/>
    </row>
    <row r="32875" spans="31:31" ht="15.75" x14ac:dyDescent="0.3">
      <c r="AE32875" s="71"/>
    </row>
    <row r="32876" spans="31:31" ht="15.75" x14ac:dyDescent="0.3">
      <c r="AE32876" s="71"/>
    </row>
    <row r="32877" spans="31:31" ht="15.75" x14ac:dyDescent="0.3">
      <c r="AE32877" s="71"/>
    </row>
    <row r="32878" spans="31:31" ht="15.75" x14ac:dyDescent="0.3">
      <c r="AE32878" s="71"/>
    </row>
    <row r="32879" spans="31:31" ht="15.75" x14ac:dyDescent="0.3">
      <c r="AE32879" s="71"/>
    </row>
    <row r="32880" spans="31:31" ht="15.75" x14ac:dyDescent="0.3">
      <c r="AE32880" s="71"/>
    </row>
    <row r="32881" spans="31:31" ht="15.75" x14ac:dyDescent="0.3">
      <c r="AE32881" s="71"/>
    </row>
    <row r="32882" spans="31:31" ht="15.75" x14ac:dyDescent="0.3">
      <c r="AE32882" s="71"/>
    </row>
    <row r="32883" spans="31:31" ht="15.75" x14ac:dyDescent="0.3">
      <c r="AE32883" s="71"/>
    </row>
    <row r="32884" spans="31:31" ht="15.75" x14ac:dyDescent="0.3">
      <c r="AE32884" s="71"/>
    </row>
    <row r="32885" spans="31:31" ht="15.75" x14ac:dyDescent="0.3">
      <c r="AE32885" s="71"/>
    </row>
    <row r="32886" spans="31:31" ht="15.75" x14ac:dyDescent="0.3">
      <c r="AE32886" s="71"/>
    </row>
    <row r="32887" spans="31:31" ht="15.75" x14ac:dyDescent="0.3">
      <c r="AE32887" s="71"/>
    </row>
    <row r="32888" spans="31:31" ht="15.75" x14ac:dyDescent="0.3">
      <c r="AE32888" s="71"/>
    </row>
    <row r="32889" spans="31:31" ht="15.75" x14ac:dyDescent="0.3">
      <c r="AE32889" s="71"/>
    </row>
    <row r="32890" spans="31:31" ht="15.75" x14ac:dyDescent="0.3">
      <c r="AE32890" s="71"/>
    </row>
    <row r="32891" spans="31:31" ht="15.75" x14ac:dyDescent="0.3">
      <c r="AE32891" s="71"/>
    </row>
    <row r="32892" spans="31:31" ht="15.75" x14ac:dyDescent="0.3">
      <c r="AE32892" s="71"/>
    </row>
    <row r="32893" spans="31:31" ht="15.75" x14ac:dyDescent="0.3">
      <c r="AE32893" s="71"/>
    </row>
    <row r="32894" spans="31:31" ht="15.75" x14ac:dyDescent="0.3">
      <c r="AE32894" s="71"/>
    </row>
    <row r="32895" spans="31:31" ht="15.75" x14ac:dyDescent="0.3">
      <c r="AE32895" s="71"/>
    </row>
    <row r="32896" spans="31:31" ht="15.75" x14ac:dyDescent="0.3">
      <c r="AE32896" s="71"/>
    </row>
    <row r="32897" spans="31:31" ht="15.75" x14ac:dyDescent="0.3">
      <c r="AE32897" s="71"/>
    </row>
    <row r="32898" spans="31:31" ht="15.75" x14ac:dyDescent="0.3">
      <c r="AE32898" s="71"/>
    </row>
    <row r="32899" spans="31:31" ht="15.75" x14ac:dyDescent="0.3">
      <c r="AE32899" s="71"/>
    </row>
    <row r="32900" spans="31:31" ht="15.75" x14ac:dyDescent="0.3">
      <c r="AE32900" s="71"/>
    </row>
    <row r="32901" spans="31:31" ht="15.75" x14ac:dyDescent="0.3">
      <c r="AE32901" s="71"/>
    </row>
    <row r="32902" spans="31:31" ht="15.75" x14ac:dyDescent="0.3">
      <c r="AE32902" s="71"/>
    </row>
    <row r="32903" spans="31:31" ht="15.75" x14ac:dyDescent="0.3">
      <c r="AE32903" s="71"/>
    </row>
    <row r="32904" spans="31:31" ht="15.75" x14ac:dyDescent="0.3">
      <c r="AE32904" s="71"/>
    </row>
    <row r="32905" spans="31:31" ht="15.75" x14ac:dyDescent="0.3">
      <c r="AE32905" s="71"/>
    </row>
    <row r="32906" spans="31:31" ht="15.75" x14ac:dyDescent="0.3">
      <c r="AE32906" s="71"/>
    </row>
    <row r="32907" spans="31:31" ht="15.75" x14ac:dyDescent="0.3">
      <c r="AE32907" s="71"/>
    </row>
    <row r="32908" spans="31:31" ht="15.75" x14ac:dyDescent="0.3">
      <c r="AE32908" s="71"/>
    </row>
    <row r="32909" spans="31:31" ht="15.75" x14ac:dyDescent="0.3">
      <c r="AE32909" s="71"/>
    </row>
    <row r="32910" spans="31:31" ht="15.75" x14ac:dyDescent="0.3">
      <c r="AE32910" s="71"/>
    </row>
    <row r="32911" spans="31:31" ht="15.75" x14ac:dyDescent="0.3">
      <c r="AE32911" s="71"/>
    </row>
    <row r="32912" spans="31:31" ht="15.75" x14ac:dyDescent="0.3">
      <c r="AE32912" s="71"/>
    </row>
    <row r="32913" spans="31:31" ht="15.75" x14ac:dyDescent="0.3">
      <c r="AE32913" s="71"/>
    </row>
    <row r="32914" spans="31:31" ht="15.75" x14ac:dyDescent="0.3">
      <c r="AE32914" s="71"/>
    </row>
    <row r="32915" spans="31:31" ht="15.75" x14ac:dyDescent="0.3">
      <c r="AE32915" s="71"/>
    </row>
    <row r="32916" spans="31:31" ht="15.75" x14ac:dyDescent="0.3">
      <c r="AE32916" s="71"/>
    </row>
    <row r="32917" spans="31:31" ht="15.75" x14ac:dyDescent="0.3">
      <c r="AE32917" s="71"/>
    </row>
    <row r="32918" spans="31:31" ht="15.75" x14ac:dyDescent="0.3">
      <c r="AE32918" s="71"/>
    </row>
    <row r="32919" spans="31:31" ht="15.75" x14ac:dyDescent="0.3">
      <c r="AE32919" s="71"/>
    </row>
    <row r="32920" spans="31:31" ht="15.75" x14ac:dyDescent="0.3">
      <c r="AE32920" s="71"/>
    </row>
    <row r="32921" spans="31:31" ht="15.75" x14ac:dyDescent="0.3">
      <c r="AE32921" s="71"/>
    </row>
    <row r="32922" spans="31:31" ht="15.75" x14ac:dyDescent="0.3">
      <c r="AE32922" s="71"/>
    </row>
    <row r="32923" spans="31:31" ht="15.75" x14ac:dyDescent="0.3">
      <c r="AE32923" s="71"/>
    </row>
    <row r="32924" spans="31:31" ht="15.75" x14ac:dyDescent="0.3">
      <c r="AE32924" s="71"/>
    </row>
    <row r="32925" spans="31:31" ht="15.75" x14ac:dyDescent="0.3">
      <c r="AE32925" s="71"/>
    </row>
    <row r="32926" spans="31:31" ht="15.75" x14ac:dyDescent="0.3">
      <c r="AE32926" s="71"/>
    </row>
    <row r="32927" spans="31:31" ht="15.75" x14ac:dyDescent="0.3">
      <c r="AE32927" s="71"/>
    </row>
    <row r="32928" spans="31:31" ht="15.75" x14ac:dyDescent="0.3">
      <c r="AE32928" s="71"/>
    </row>
    <row r="32929" spans="31:31" ht="15.75" x14ac:dyDescent="0.3">
      <c r="AE32929" s="71"/>
    </row>
    <row r="32930" spans="31:31" ht="15.75" x14ac:dyDescent="0.3">
      <c r="AE32930" s="71"/>
    </row>
    <row r="32931" spans="31:31" ht="15.75" x14ac:dyDescent="0.3">
      <c r="AE32931" s="71"/>
    </row>
    <row r="32932" spans="31:31" ht="15.75" x14ac:dyDescent="0.3">
      <c r="AE32932" s="71"/>
    </row>
    <row r="32933" spans="31:31" ht="15.75" x14ac:dyDescent="0.3">
      <c r="AE32933" s="71"/>
    </row>
    <row r="32934" spans="31:31" ht="15.75" x14ac:dyDescent="0.3">
      <c r="AE32934" s="71"/>
    </row>
    <row r="32935" spans="31:31" ht="15.75" x14ac:dyDescent="0.3">
      <c r="AE32935" s="71"/>
    </row>
    <row r="32936" spans="31:31" ht="15.75" x14ac:dyDescent="0.3">
      <c r="AE32936" s="71"/>
    </row>
    <row r="32937" spans="31:31" ht="15.75" x14ac:dyDescent="0.3">
      <c r="AE32937" s="71"/>
    </row>
    <row r="32938" spans="31:31" ht="15.75" x14ac:dyDescent="0.3">
      <c r="AE32938" s="71"/>
    </row>
    <row r="32939" spans="31:31" ht="15.75" x14ac:dyDescent="0.3">
      <c r="AE32939" s="71"/>
    </row>
    <row r="32940" spans="31:31" ht="15.75" x14ac:dyDescent="0.3">
      <c r="AE32940" s="71"/>
    </row>
    <row r="32941" spans="31:31" ht="15.75" x14ac:dyDescent="0.3">
      <c r="AE32941" s="71"/>
    </row>
    <row r="32942" spans="31:31" ht="15.75" x14ac:dyDescent="0.3">
      <c r="AE32942" s="71"/>
    </row>
    <row r="32943" spans="31:31" ht="15.75" x14ac:dyDescent="0.3">
      <c r="AE32943" s="71"/>
    </row>
    <row r="32944" spans="31:31" ht="15.75" x14ac:dyDescent="0.3">
      <c r="AE32944" s="71"/>
    </row>
    <row r="32945" spans="31:31" ht="15.75" x14ac:dyDescent="0.3">
      <c r="AE32945" s="71"/>
    </row>
    <row r="32946" spans="31:31" ht="15.75" x14ac:dyDescent="0.3">
      <c r="AE32946" s="71"/>
    </row>
    <row r="32947" spans="31:31" ht="15.75" x14ac:dyDescent="0.3">
      <c r="AE32947" s="71"/>
    </row>
    <row r="32948" spans="31:31" ht="15.75" x14ac:dyDescent="0.3">
      <c r="AE32948" s="71"/>
    </row>
    <row r="32949" spans="31:31" ht="15.75" x14ac:dyDescent="0.3">
      <c r="AE32949" s="71"/>
    </row>
    <row r="32950" spans="31:31" ht="15.75" x14ac:dyDescent="0.3">
      <c r="AE32950" s="71"/>
    </row>
    <row r="32951" spans="31:31" ht="15.75" x14ac:dyDescent="0.3">
      <c r="AE32951" s="71"/>
    </row>
    <row r="32952" spans="31:31" ht="15.75" x14ac:dyDescent="0.3">
      <c r="AE32952" s="71"/>
    </row>
    <row r="32953" spans="31:31" ht="15.75" x14ac:dyDescent="0.3">
      <c r="AE32953" s="71"/>
    </row>
    <row r="32954" spans="31:31" ht="15.75" x14ac:dyDescent="0.3">
      <c r="AE32954" s="71"/>
    </row>
    <row r="32955" spans="31:31" ht="15.75" x14ac:dyDescent="0.3">
      <c r="AE32955" s="71"/>
    </row>
    <row r="32956" spans="31:31" ht="15.75" x14ac:dyDescent="0.3">
      <c r="AE32956" s="71"/>
    </row>
    <row r="32957" spans="31:31" ht="15.75" x14ac:dyDescent="0.3">
      <c r="AE32957" s="71"/>
    </row>
    <row r="32958" spans="31:31" ht="15.75" x14ac:dyDescent="0.3">
      <c r="AE32958" s="71"/>
    </row>
    <row r="32959" spans="31:31" ht="15.75" x14ac:dyDescent="0.3">
      <c r="AE32959" s="71"/>
    </row>
    <row r="32960" spans="31:31" ht="15.75" x14ac:dyDescent="0.3">
      <c r="AE32960" s="71"/>
    </row>
    <row r="32961" spans="31:31" ht="15.75" x14ac:dyDescent="0.3">
      <c r="AE32961" s="71"/>
    </row>
    <row r="32962" spans="31:31" ht="15.75" x14ac:dyDescent="0.3">
      <c r="AE32962" s="71"/>
    </row>
    <row r="32963" spans="31:31" ht="15.75" x14ac:dyDescent="0.3">
      <c r="AE32963" s="71"/>
    </row>
    <row r="32964" spans="31:31" ht="15.75" x14ac:dyDescent="0.3">
      <c r="AE32964" s="71"/>
    </row>
    <row r="32965" spans="31:31" ht="15.75" x14ac:dyDescent="0.3">
      <c r="AE32965" s="71"/>
    </row>
    <row r="32966" spans="31:31" ht="15.75" x14ac:dyDescent="0.3">
      <c r="AE32966" s="71"/>
    </row>
    <row r="32967" spans="31:31" ht="15.75" x14ac:dyDescent="0.3">
      <c r="AE32967" s="71"/>
    </row>
    <row r="32968" spans="31:31" ht="15.75" x14ac:dyDescent="0.3">
      <c r="AE32968" s="71"/>
    </row>
    <row r="32969" spans="31:31" ht="15.75" x14ac:dyDescent="0.3">
      <c r="AE32969" s="71"/>
    </row>
    <row r="32970" spans="31:31" ht="15.75" x14ac:dyDescent="0.3">
      <c r="AE32970" s="71"/>
    </row>
    <row r="32971" spans="31:31" ht="15.75" x14ac:dyDescent="0.3">
      <c r="AE32971" s="71"/>
    </row>
    <row r="32972" spans="31:31" ht="15.75" x14ac:dyDescent="0.3">
      <c r="AE32972" s="71"/>
    </row>
    <row r="32973" spans="31:31" ht="15.75" x14ac:dyDescent="0.3">
      <c r="AE32973" s="71"/>
    </row>
    <row r="32974" spans="31:31" ht="15.75" x14ac:dyDescent="0.3">
      <c r="AE32974" s="71"/>
    </row>
    <row r="32975" spans="31:31" ht="15.75" x14ac:dyDescent="0.3">
      <c r="AE32975" s="71"/>
    </row>
    <row r="32976" spans="31:31" ht="15.75" x14ac:dyDescent="0.3">
      <c r="AE32976" s="71"/>
    </row>
    <row r="32977" spans="31:31" ht="15.75" x14ac:dyDescent="0.3">
      <c r="AE32977" s="71"/>
    </row>
    <row r="32978" spans="31:31" ht="15.75" x14ac:dyDescent="0.3">
      <c r="AE32978" s="71"/>
    </row>
    <row r="32979" spans="31:31" ht="15.75" x14ac:dyDescent="0.3">
      <c r="AE32979" s="71"/>
    </row>
    <row r="32980" spans="31:31" ht="15.75" x14ac:dyDescent="0.3">
      <c r="AE32980" s="71"/>
    </row>
    <row r="32981" spans="31:31" ht="15.75" x14ac:dyDescent="0.3">
      <c r="AE32981" s="71"/>
    </row>
    <row r="32982" spans="31:31" ht="15.75" x14ac:dyDescent="0.3">
      <c r="AE32982" s="71"/>
    </row>
    <row r="32983" spans="31:31" ht="15.75" x14ac:dyDescent="0.3">
      <c r="AE32983" s="71"/>
    </row>
    <row r="32984" spans="31:31" ht="15.75" x14ac:dyDescent="0.3">
      <c r="AE32984" s="71"/>
    </row>
    <row r="32985" spans="31:31" ht="15.75" x14ac:dyDescent="0.3">
      <c r="AE32985" s="71"/>
    </row>
    <row r="32986" spans="31:31" ht="15.75" x14ac:dyDescent="0.3">
      <c r="AE32986" s="71"/>
    </row>
    <row r="32987" spans="31:31" ht="15.75" x14ac:dyDescent="0.3">
      <c r="AE32987" s="71"/>
    </row>
    <row r="32988" spans="31:31" ht="15.75" x14ac:dyDescent="0.3">
      <c r="AE32988" s="71"/>
    </row>
    <row r="32989" spans="31:31" ht="15.75" x14ac:dyDescent="0.3">
      <c r="AE32989" s="71"/>
    </row>
    <row r="32990" spans="31:31" ht="15.75" x14ac:dyDescent="0.3">
      <c r="AE32990" s="71"/>
    </row>
    <row r="32991" spans="31:31" ht="15.75" x14ac:dyDescent="0.3">
      <c r="AE32991" s="71"/>
    </row>
    <row r="32992" spans="31:31" ht="15.75" x14ac:dyDescent="0.3">
      <c r="AE32992" s="71"/>
    </row>
    <row r="32993" spans="31:31" ht="15.75" x14ac:dyDescent="0.3">
      <c r="AE32993" s="71"/>
    </row>
    <row r="32994" spans="31:31" ht="15.75" x14ac:dyDescent="0.3">
      <c r="AE32994" s="71"/>
    </row>
    <row r="32995" spans="31:31" ht="15.75" x14ac:dyDescent="0.3">
      <c r="AE32995" s="71"/>
    </row>
    <row r="32996" spans="31:31" ht="15.75" x14ac:dyDescent="0.3">
      <c r="AE32996" s="71"/>
    </row>
    <row r="32997" spans="31:31" ht="15.75" x14ac:dyDescent="0.3">
      <c r="AE32997" s="71"/>
    </row>
    <row r="32998" spans="31:31" ht="15.75" x14ac:dyDescent="0.3">
      <c r="AE32998" s="71"/>
    </row>
    <row r="32999" spans="31:31" ht="15.75" x14ac:dyDescent="0.3">
      <c r="AE32999" s="71"/>
    </row>
    <row r="33000" spans="31:31" ht="15.75" x14ac:dyDescent="0.3">
      <c r="AE33000" s="71"/>
    </row>
    <row r="33001" spans="31:31" ht="15.75" x14ac:dyDescent="0.3">
      <c r="AE33001" s="71"/>
    </row>
    <row r="33002" spans="31:31" ht="15.75" x14ac:dyDescent="0.3">
      <c r="AE33002" s="71"/>
    </row>
    <row r="33003" spans="31:31" ht="15.75" x14ac:dyDescent="0.3">
      <c r="AE33003" s="71"/>
    </row>
    <row r="33004" spans="31:31" ht="15.75" x14ac:dyDescent="0.3">
      <c r="AE33004" s="71"/>
    </row>
    <row r="33005" spans="31:31" ht="15.75" x14ac:dyDescent="0.3">
      <c r="AE33005" s="71"/>
    </row>
    <row r="33006" spans="31:31" ht="15.75" x14ac:dyDescent="0.3">
      <c r="AE33006" s="71"/>
    </row>
    <row r="33007" spans="31:31" ht="15.75" x14ac:dyDescent="0.3">
      <c r="AE33007" s="71"/>
    </row>
    <row r="33008" spans="31:31" ht="15.75" x14ac:dyDescent="0.3">
      <c r="AE33008" s="71"/>
    </row>
    <row r="33009" spans="31:31" ht="15.75" x14ac:dyDescent="0.3">
      <c r="AE33009" s="71"/>
    </row>
    <row r="33010" spans="31:31" ht="15.75" x14ac:dyDescent="0.3">
      <c r="AE33010" s="71"/>
    </row>
    <row r="33011" spans="31:31" ht="15.75" x14ac:dyDescent="0.3">
      <c r="AE33011" s="71"/>
    </row>
    <row r="33012" spans="31:31" ht="15.75" x14ac:dyDescent="0.3">
      <c r="AE33012" s="71"/>
    </row>
    <row r="33013" spans="31:31" ht="15.75" x14ac:dyDescent="0.3">
      <c r="AE33013" s="71"/>
    </row>
    <row r="33014" spans="31:31" ht="15.75" x14ac:dyDescent="0.3">
      <c r="AE33014" s="71"/>
    </row>
    <row r="33015" spans="31:31" ht="15.75" x14ac:dyDescent="0.3">
      <c r="AE33015" s="71"/>
    </row>
    <row r="33016" spans="31:31" ht="15.75" x14ac:dyDescent="0.3">
      <c r="AE33016" s="71"/>
    </row>
    <row r="33017" spans="31:31" ht="15.75" x14ac:dyDescent="0.3">
      <c r="AE33017" s="71"/>
    </row>
    <row r="33018" spans="31:31" ht="15.75" x14ac:dyDescent="0.3">
      <c r="AE33018" s="71"/>
    </row>
    <row r="33019" spans="31:31" ht="15.75" x14ac:dyDescent="0.3">
      <c r="AE33019" s="71"/>
    </row>
    <row r="33020" spans="31:31" ht="15.75" x14ac:dyDescent="0.3">
      <c r="AE33020" s="71"/>
    </row>
    <row r="33021" spans="31:31" ht="15.75" x14ac:dyDescent="0.3">
      <c r="AE33021" s="71"/>
    </row>
    <row r="33022" spans="31:31" ht="15.75" x14ac:dyDescent="0.3">
      <c r="AE33022" s="71"/>
    </row>
    <row r="33023" spans="31:31" ht="15.75" x14ac:dyDescent="0.3">
      <c r="AE33023" s="71"/>
    </row>
    <row r="33024" spans="31:31" ht="15.75" x14ac:dyDescent="0.3">
      <c r="AE33024" s="71"/>
    </row>
    <row r="33025" spans="31:31" ht="15.75" x14ac:dyDescent="0.3">
      <c r="AE33025" s="71"/>
    </row>
    <row r="33026" spans="31:31" ht="15.75" x14ac:dyDescent="0.3">
      <c r="AE33026" s="71"/>
    </row>
    <row r="33027" spans="31:31" ht="15.75" x14ac:dyDescent="0.3">
      <c r="AE33027" s="71"/>
    </row>
    <row r="33028" spans="31:31" ht="15.75" x14ac:dyDescent="0.3">
      <c r="AE33028" s="71"/>
    </row>
    <row r="33029" spans="31:31" ht="15.75" x14ac:dyDescent="0.3">
      <c r="AE33029" s="71"/>
    </row>
    <row r="33030" spans="31:31" ht="15.75" x14ac:dyDescent="0.3">
      <c r="AE33030" s="71"/>
    </row>
    <row r="33031" spans="31:31" ht="15.75" x14ac:dyDescent="0.3">
      <c r="AE33031" s="71"/>
    </row>
    <row r="33032" spans="31:31" ht="15.75" x14ac:dyDescent="0.3">
      <c r="AE33032" s="71"/>
    </row>
    <row r="33033" spans="31:31" ht="15.75" x14ac:dyDescent="0.3">
      <c r="AE33033" s="71"/>
    </row>
    <row r="33034" spans="31:31" ht="15.75" x14ac:dyDescent="0.3">
      <c r="AE33034" s="71"/>
    </row>
    <row r="33035" spans="31:31" ht="15.75" x14ac:dyDescent="0.3">
      <c r="AE33035" s="71"/>
    </row>
    <row r="33036" spans="31:31" ht="15.75" x14ac:dyDescent="0.3">
      <c r="AE33036" s="71"/>
    </row>
    <row r="33037" spans="31:31" ht="15.75" x14ac:dyDescent="0.3">
      <c r="AE33037" s="71"/>
    </row>
    <row r="33038" spans="31:31" ht="15.75" x14ac:dyDescent="0.3">
      <c r="AE33038" s="71"/>
    </row>
    <row r="33039" spans="31:31" ht="15.75" x14ac:dyDescent="0.3">
      <c r="AE33039" s="71"/>
    </row>
    <row r="33040" spans="31:31" ht="15.75" x14ac:dyDescent="0.3">
      <c r="AE33040" s="71"/>
    </row>
    <row r="33041" spans="31:31" ht="15.75" x14ac:dyDescent="0.3">
      <c r="AE33041" s="71"/>
    </row>
    <row r="33042" spans="31:31" ht="15.75" x14ac:dyDescent="0.3">
      <c r="AE33042" s="71"/>
    </row>
    <row r="33043" spans="31:31" ht="15.75" x14ac:dyDescent="0.3">
      <c r="AE33043" s="71"/>
    </row>
    <row r="33044" spans="31:31" ht="15.75" x14ac:dyDescent="0.3">
      <c r="AE33044" s="71"/>
    </row>
    <row r="33045" spans="31:31" ht="15.75" x14ac:dyDescent="0.3">
      <c r="AE33045" s="71"/>
    </row>
    <row r="33046" spans="31:31" ht="15.75" x14ac:dyDescent="0.3">
      <c r="AE33046" s="71"/>
    </row>
    <row r="33047" spans="31:31" ht="15.75" x14ac:dyDescent="0.3">
      <c r="AE33047" s="71"/>
    </row>
    <row r="33048" spans="31:31" ht="15.75" x14ac:dyDescent="0.3">
      <c r="AE33048" s="71"/>
    </row>
    <row r="33049" spans="31:31" ht="15.75" x14ac:dyDescent="0.3">
      <c r="AE33049" s="71"/>
    </row>
    <row r="33050" spans="31:31" ht="15.75" x14ac:dyDescent="0.3">
      <c r="AE33050" s="71"/>
    </row>
    <row r="33051" spans="31:31" ht="15.75" x14ac:dyDescent="0.3">
      <c r="AE33051" s="71"/>
    </row>
    <row r="33052" spans="31:31" ht="15.75" x14ac:dyDescent="0.3">
      <c r="AE33052" s="71"/>
    </row>
    <row r="33053" spans="31:31" ht="15.75" x14ac:dyDescent="0.3">
      <c r="AE33053" s="71"/>
    </row>
    <row r="33054" spans="31:31" ht="15.75" x14ac:dyDescent="0.3">
      <c r="AE33054" s="71"/>
    </row>
    <row r="33055" spans="31:31" ht="15.75" x14ac:dyDescent="0.3">
      <c r="AE33055" s="71"/>
    </row>
    <row r="33056" spans="31:31" ht="15.75" x14ac:dyDescent="0.3">
      <c r="AE33056" s="71"/>
    </row>
    <row r="33057" spans="31:31" ht="15.75" x14ac:dyDescent="0.3">
      <c r="AE33057" s="71"/>
    </row>
    <row r="33058" spans="31:31" ht="15.75" x14ac:dyDescent="0.3">
      <c r="AE33058" s="71"/>
    </row>
    <row r="33059" spans="31:31" ht="15.75" x14ac:dyDescent="0.3">
      <c r="AE33059" s="71"/>
    </row>
    <row r="33060" spans="31:31" ht="15.75" x14ac:dyDescent="0.3">
      <c r="AE33060" s="71"/>
    </row>
    <row r="33061" spans="31:31" ht="15.75" x14ac:dyDescent="0.3">
      <c r="AE33061" s="71"/>
    </row>
    <row r="33062" spans="31:31" ht="15.75" x14ac:dyDescent="0.3">
      <c r="AE33062" s="71"/>
    </row>
    <row r="33063" spans="31:31" ht="15.75" x14ac:dyDescent="0.3">
      <c r="AE33063" s="71"/>
    </row>
    <row r="33064" spans="31:31" ht="15.75" x14ac:dyDescent="0.3">
      <c r="AE33064" s="71"/>
    </row>
    <row r="33065" spans="31:31" ht="15.75" x14ac:dyDescent="0.3">
      <c r="AE33065" s="71"/>
    </row>
    <row r="33066" spans="31:31" ht="15.75" x14ac:dyDescent="0.3">
      <c r="AE33066" s="71"/>
    </row>
    <row r="33067" spans="31:31" ht="15.75" x14ac:dyDescent="0.3">
      <c r="AE33067" s="71"/>
    </row>
    <row r="33068" spans="31:31" ht="15.75" x14ac:dyDescent="0.3">
      <c r="AE33068" s="71"/>
    </row>
    <row r="33069" spans="31:31" ht="15.75" x14ac:dyDescent="0.3">
      <c r="AE33069" s="71"/>
    </row>
    <row r="33070" spans="31:31" ht="15.75" x14ac:dyDescent="0.3">
      <c r="AE33070" s="71"/>
    </row>
    <row r="33071" spans="31:31" ht="15.75" x14ac:dyDescent="0.3">
      <c r="AE33071" s="71"/>
    </row>
    <row r="33072" spans="31:31" ht="15.75" x14ac:dyDescent="0.3">
      <c r="AE33072" s="71"/>
    </row>
    <row r="33073" spans="31:31" ht="15.75" x14ac:dyDescent="0.3">
      <c r="AE33073" s="71"/>
    </row>
    <row r="33074" spans="31:31" ht="15.75" x14ac:dyDescent="0.3">
      <c r="AE33074" s="71"/>
    </row>
    <row r="33075" spans="31:31" ht="15.75" x14ac:dyDescent="0.3">
      <c r="AE33075" s="71"/>
    </row>
    <row r="33076" spans="31:31" ht="15.75" x14ac:dyDescent="0.3">
      <c r="AE33076" s="71"/>
    </row>
    <row r="33077" spans="31:31" ht="15.75" x14ac:dyDescent="0.3">
      <c r="AE33077" s="71"/>
    </row>
    <row r="33078" spans="31:31" ht="15.75" x14ac:dyDescent="0.3">
      <c r="AE33078" s="71"/>
    </row>
    <row r="33079" spans="31:31" ht="15.75" x14ac:dyDescent="0.3">
      <c r="AE33079" s="71"/>
    </row>
    <row r="33080" spans="31:31" ht="15.75" x14ac:dyDescent="0.3">
      <c r="AE33080" s="71"/>
    </row>
    <row r="33081" spans="31:31" ht="15.75" x14ac:dyDescent="0.3">
      <c r="AE33081" s="71"/>
    </row>
    <row r="33082" spans="31:31" ht="15.75" x14ac:dyDescent="0.3">
      <c r="AE33082" s="71"/>
    </row>
    <row r="33083" spans="31:31" ht="15.75" x14ac:dyDescent="0.3">
      <c r="AE33083" s="71"/>
    </row>
    <row r="33084" spans="31:31" ht="15.75" x14ac:dyDescent="0.3">
      <c r="AE33084" s="71"/>
    </row>
    <row r="33085" spans="31:31" ht="15.75" x14ac:dyDescent="0.3">
      <c r="AE33085" s="71"/>
    </row>
    <row r="33086" spans="31:31" ht="15.75" x14ac:dyDescent="0.3">
      <c r="AE33086" s="71"/>
    </row>
    <row r="33087" spans="31:31" ht="15.75" x14ac:dyDescent="0.3">
      <c r="AE33087" s="71"/>
    </row>
    <row r="33088" spans="31:31" ht="15.75" x14ac:dyDescent="0.3">
      <c r="AE33088" s="71"/>
    </row>
    <row r="33089" spans="31:31" ht="15.75" x14ac:dyDescent="0.3">
      <c r="AE33089" s="71"/>
    </row>
    <row r="33090" spans="31:31" ht="15.75" x14ac:dyDescent="0.3">
      <c r="AE33090" s="71"/>
    </row>
    <row r="33091" spans="31:31" ht="15.75" x14ac:dyDescent="0.3">
      <c r="AE33091" s="71"/>
    </row>
    <row r="33092" spans="31:31" ht="15.75" x14ac:dyDescent="0.3">
      <c r="AE33092" s="71"/>
    </row>
    <row r="33093" spans="31:31" ht="15.75" x14ac:dyDescent="0.3">
      <c r="AE33093" s="71"/>
    </row>
    <row r="33094" spans="31:31" ht="15.75" x14ac:dyDescent="0.3">
      <c r="AE33094" s="71"/>
    </row>
    <row r="33095" spans="31:31" ht="15.75" x14ac:dyDescent="0.3">
      <c r="AE33095" s="71"/>
    </row>
    <row r="33096" spans="31:31" ht="15.75" x14ac:dyDescent="0.3">
      <c r="AE33096" s="71"/>
    </row>
    <row r="33097" spans="31:31" ht="15.75" x14ac:dyDescent="0.3">
      <c r="AE33097" s="71"/>
    </row>
    <row r="33098" spans="31:31" ht="15.75" x14ac:dyDescent="0.3">
      <c r="AE33098" s="71"/>
    </row>
    <row r="33099" spans="31:31" ht="15.75" x14ac:dyDescent="0.3">
      <c r="AE33099" s="71"/>
    </row>
    <row r="33100" spans="31:31" ht="15.75" x14ac:dyDescent="0.3">
      <c r="AE33100" s="71"/>
    </row>
    <row r="33101" spans="31:31" ht="15.75" x14ac:dyDescent="0.3">
      <c r="AE33101" s="71"/>
    </row>
    <row r="33102" spans="31:31" ht="15.75" x14ac:dyDescent="0.3">
      <c r="AE33102" s="71"/>
    </row>
    <row r="33103" spans="31:31" ht="15.75" x14ac:dyDescent="0.3">
      <c r="AE33103" s="71"/>
    </row>
    <row r="33104" spans="31:31" ht="15.75" x14ac:dyDescent="0.3">
      <c r="AE33104" s="71"/>
    </row>
    <row r="33105" spans="31:31" ht="15.75" x14ac:dyDescent="0.3">
      <c r="AE33105" s="71"/>
    </row>
    <row r="33106" spans="31:31" ht="15.75" x14ac:dyDescent="0.3">
      <c r="AE33106" s="71"/>
    </row>
    <row r="33107" spans="31:31" ht="15.75" x14ac:dyDescent="0.3">
      <c r="AE33107" s="71"/>
    </row>
    <row r="33108" spans="31:31" ht="15.75" x14ac:dyDescent="0.3">
      <c r="AE33108" s="71"/>
    </row>
    <row r="33109" spans="31:31" ht="15.75" x14ac:dyDescent="0.3">
      <c r="AE33109" s="71"/>
    </row>
    <row r="33110" spans="31:31" ht="15.75" x14ac:dyDescent="0.3">
      <c r="AE33110" s="71"/>
    </row>
    <row r="33111" spans="31:31" ht="15.75" x14ac:dyDescent="0.3">
      <c r="AE33111" s="71"/>
    </row>
    <row r="33112" spans="31:31" ht="15.75" x14ac:dyDescent="0.3">
      <c r="AE33112" s="71"/>
    </row>
    <row r="33113" spans="31:31" ht="15.75" x14ac:dyDescent="0.3">
      <c r="AE33113" s="71"/>
    </row>
    <row r="33114" spans="31:31" ht="15.75" x14ac:dyDescent="0.3">
      <c r="AE33114" s="71"/>
    </row>
    <row r="33115" spans="31:31" ht="15.75" x14ac:dyDescent="0.3">
      <c r="AE33115" s="71"/>
    </row>
    <row r="33116" spans="31:31" ht="15.75" x14ac:dyDescent="0.3">
      <c r="AE33116" s="71"/>
    </row>
    <row r="33117" spans="31:31" ht="15.75" x14ac:dyDescent="0.3">
      <c r="AE33117" s="71"/>
    </row>
    <row r="33118" spans="31:31" ht="15.75" x14ac:dyDescent="0.3">
      <c r="AE33118" s="71"/>
    </row>
    <row r="33119" spans="31:31" ht="15.75" x14ac:dyDescent="0.3">
      <c r="AE33119" s="71"/>
    </row>
    <row r="33120" spans="31:31" ht="15.75" x14ac:dyDescent="0.3">
      <c r="AE33120" s="71"/>
    </row>
    <row r="33121" spans="31:31" ht="15.75" x14ac:dyDescent="0.3">
      <c r="AE33121" s="71"/>
    </row>
    <row r="33122" spans="31:31" ht="15.75" x14ac:dyDescent="0.3">
      <c r="AE33122" s="71"/>
    </row>
    <row r="33123" spans="31:31" ht="15.75" x14ac:dyDescent="0.3">
      <c r="AE33123" s="71"/>
    </row>
    <row r="33124" spans="31:31" ht="15.75" x14ac:dyDescent="0.3">
      <c r="AE33124" s="71"/>
    </row>
    <row r="33125" spans="31:31" ht="15.75" x14ac:dyDescent="0.3">
      <c r="AE33125" s="71"/>
    </row>
    <row r="33126" spans="31:31" ht="15.75" x14ac:dyDescent="0.3">
      <c r="AE33126" s="71"/>
    </row>
    <row r="33127" spans="31:31" ht="15.75" x14ac:dyDescent="0.3">
      <c r="AE33127" s="71"/>
    </row>
    <row r="33128" spans="31:31" ht="15.75" x14ac:dyDescent="0.3">
      <c r="AE33128" s="71"/>
    </row>
    <row r="33129" spans="31:31" ht="15.75" x14ac:dyDescent="0.3">
      <c r="AE33129" s="71"/>
    </row>
    <row r="33130" spans="31:31" ht="15.75" x14ac:dyDescent="0.3">
      <c r="AE33130" s="71"/>
    </row>
    <row r="33131" spans="31:31" ht="15.75" x14ac:dyDescent="0.3">
      <c r="AE33131" s="71"/>
    </row>
    <row r="33132" spans="31:31" ht="15.75" x14ac:dyDescent="0.3">
      <c r="AE33132" s="71"/>
    </row>
    <row r="33133" spans="31:31" ht="15.75" x14ac:dyDescent="0.3">
      <c r="AE33133" s="71"/>
    </row>
    <row r="33134" spans="31:31" ht="15.75" x14ac:dyDescent="0.3">
      <c r="AE33134" s="71"/>
    </row>
    <row r="33135" spans="31:31" ht="15.75" x14ac:dyDescent="0.3">
      <c r="AE33135" s="71"/>
    </row>
    <row r="33136" spans="31:31" ht="15.75" x14ac:dyDescent="0.3">
      <c r="AE33136" s="71"/>
    </row>
    <row r="33137" spans="31:31" ht="15.75" x14ac:dyDescent="0.3">
      <c r="AE33137" s="71"/>
    </row>
    <row r="33138" spans="31:31" ht="15.75" x14ac:dyDescent="0.3">
      <c r="AE33138" s="71"/>
    </row>
    <row r="33139" spans="31:31" ht="15.75" x14ac:dyDescent="0.3">
      <c r="AE33139" s="71"/>
    </row>
    <row r="33140" spans="31:31" ht="15.75" x14ac:dyDescent="0.3">
      <c r="AE33140" s="71"/>
    </row>
    <row r="33141" spans="31:31" ht="15.75" x14ac:dyDescent="0.3">
      <c r="AE33141" s="71"/>
    </row>
    <row r="33142" spans="31:31" ht="15.75" x14ac:dyDescent="0.3">
      <c r="AE33142" s="71"/>
    </row>
    <row r="33143" spans="31:31" ht="15.75" x14ac:dyDescent="0.3">
      <c r="AE33143" s="71"/>
    </row>
    <row r="33144" spans="31:31" ht="15.75" x14ac:dyDescent="0.3">
      <c r="AE33144" s="71"/>
    </row>
    <row r="33145" spans="31:31" ht="15.75" x14ac:dyDescent="0.3">
      <c r="AE33145" s="71"/>
    </row>
    <row r="33146" spans="31:31" ht="15.75" x14ac:dyDescent="0.3">
      <c r="AE33146" s="71"/>
    </row>
    <row r="33147" spans="31:31" ht="15.75" x14ac:dyDescent="0.3">
      <c r="AE33147" s="71"/>
    </row>
    <row r="33148" spans="31:31" ht="15.75" x14ac:dyDescent="0.3">
      <c r="AE33148" s="71"/>
    </row>
    <row r="33149" spans="31:31" ht="15.75" x14ac:dyDescent="0.3">
      <c r="AE33149" s="71"/>
    </row>
    <row r="33150" spans="31:31" ht="15.75" x14ac:dyDescent="0.3">
      <c r="AE33150" s="71"/>
    </row>
    <row r="33151" spans="31:31" ht="15.75" x14ac:dyDescent="0.3">
      <c r="AE33151" s="71"/>
    </row>
    <row r="33152" spans="31:31" ht="15.75" x14ac:dyDescent="0.3">
      <c r="AE33152" s="71"/>
    </row>
    <row r="33153" spans="31:31" ht="15.75" x14ac:dyDescent="0.3">
      <c r="AE33153" s="71"/>
    </row>
    <row r="33154" spans="31:31" ht="15.75" x14ac:dyDescent="0.3">
      <c r="AE33154" s="71"/>
    </row>
    <row r="33155" spans="31:31" ht="15.75" x14ac:dyDescent="0.3">
      <c r="AE33155" s="71"/>
    </row>
    <row r="33156" spans="31:31" ht="15.75" x14ac:dyDescent="0.3">
      <c r="AE33156" s="71"/>
    </row>
    <row r="33157" spans="31:31" ht="15.75" x14ac:dyDescent="0.3">
      <c r="AE33157" s="71"/>
    </row>
    <row r="33158" spans="31:31" ht="15.75" x14ac:dyDescent="0.3">
      <c r="AE33158" s="71"/>
    </row>
    <row r="33159" spans="31:31" ht="15.75" x14ac:dyDescent="0.3">
      <c r="AE33159" s="71"/>
    </row>
    <row r="33160" spans="31:31" ht="15.75" x14ac:dyDescent="0.3">
      <c r="AE33160" s="71"/>
    </row>
    <row r="33161" spans="31:31" ht="15.75" x14ac:dyDescent="0.3">
      <c r="AE33161" s="71"/>
    </row>
    <row r="33162" spans="31:31" ht="15.75" x14ac:dyDescent="0.3">
      <c r="AE33162" s="71"/>
    </row>
    <row r="33163" spans="31:31" ht="15.75" x14ac:dyDescent="0.3">
      <c r="AE33163" s="71"/>
    </row>
    <row r="33164" spans="31:31" ht="15.75" x14ac:dyDescent="0.3">
      <c r="AE33164" s="71"/>
    </row>
    <row r="33165" spans="31:31" ht="15.75" x14ac:dyDescent="0.3">
      <c r="AE33165" s="71"/>
    </row>
    <row r="33166" spans="31:31" ht="15.75" x14ac:dyDescent="0.3">
      <c r="AE33166" s="71"/>
    </row>
    <row r="33167" spans="31:31" ht="15.75" x14ac:dyDescent="0.3">
      <c r="AE33167" s="71"/>
    </row>
    <row r="33168" spans="31:31" ht="15.75" x14ac:dyDescent="0.3">
      <c r="AE33168" s="71"/>
    </row>
    <row r="33169" spans="31:31" ht="15.75" x14ac:dyDescent="0.3">
      <c r="AE33169" s="71"/>
    </row>
    <row r="33170" spans="31:31" ht="15.75" x14ac:dyDescent="0.3">
      <c r="AE33170" s="71"/>
    </row>
    <row r="33171" spans="31:31" ht="15.75" x14ac:dyDescent="0.3">
      <c r="AE33171" s="71"/>
    </row>
    <row r="33172" spans="31:31" ht="15.75" x14ac:dyDescent="0.3">
      <c r="AE33172" s="71"/>
    </row>
    <row r="33173" spans="31:31" ht="15.75" x14ac:dyDescent="0.3">
      <c r="AE33173" s="71"/>
    </row>
    <row r="33174" spans="31:31" ht="15.75" x14ac:dyDescent="0.3">
      <c r="AE33174" s="71"/>
    </row>
    <row r="33175" spans="31:31" ht="15.75" x14ac:dyDescent="0.3">
      <c r="AE33175" s="71"/>
    </row>
    <row r="33176" spans="31:31" ht="15.75" x14ac:dyDescent="0.3">
      <c r="AE33176" s="71"/>
    </row>
    <row r="33177" spans="31:31" ht="15.75" x14ac:dyDescent="0.3">
      <c r="AE33177" s="71"/>
    </row>
    <row r="33178" spans="31:31" ht="15.75" x14ac:dyDescent="0.3">
      <c r="AE33178" s="71"/>
    </row>
    <row r="33179" spans="31:31" ht="15.75" x14ac:dyDescent="0.3">
      <c r="AE33179" s="71"/>
    </row>
    <row r="33180" spans="31:31" ht="15.75" x14ac:dyDescent="0.3">
      <c r="AE33180" s="71"/>
    </row>
    <row r="33181" spans="31:31" ht="15.75" x14ac:dyDescent="0.3">
      <c r="AE33181" s="71"/>
    </row>
    <row r="33182" spans="31:31" ht="15.75" x14ac:dyDescent="0.3">
      <c r="AE33182" s="71"/>
    </row>
    <row r="33183" spans="31:31" ht="15.75" x14ac:dyDescent="0.3">
      <c r="AE33183" s="71"/>
    </row>
    <row r="33184" spans="31:31" ht="15.75" x14ac:dyDescent="0.3">
      <c r="AE33184" s="71"/>
    </row>
    <row r="33185" spans="31:31" ht="15.75" x14ac:dyDescent="0.3">
      <c r="AE33185" s="71"/>
    </row>
    <row r="33186" spans="31:31" ht="15.75" x14ac:dyDescent="0.3">
      <c r="AE33186" s="71"/>
    </row>
    <row r="33187" spans="31:31" ht="15.75" x14ac:dyDescent="0.3">
      <c r="AE33187" s="71"/>
    </row>
    <row r="33188" spans="31:31" ht="15.75" x14ac:dyDescent="0.3">
      <c r="AE33188" s="71"/>
    </row>
    <row r="33189" spans="31:31" ht="15.75" x14ac:dyDescent="0.3">
      <c r="AE33189" s="71"/>
    </row>
    <row r="33190" spans="31:31" ht="15.75" x14ac:dyDescent="0.3">
      <c r="AE33190" s="71"/>
    </row>
    <row r="33191" spans="31:31" ht="15.75" x14ac:dyDescent="0.3">
      <c r="AE33191" s="71"/>
    </row>
    <row r="33192" spans="31:31" ht="15.75" x14ac:dyDescent="0.3">
      <c r="AE33192" s="71"/>
    </row>
    <row r="33193" spans="31:31" ht="15.75" x14ac:dyDescent="0.3">
      <c r="AE33193" s="71"/>
    </row>
    <row r="33194" spans="31:31" ht="15.75" x14ac:dyDescent="0.3">
      <c r="AE33194" s="71"/>
    </row>
    <row r="33195" spans="31:31" ht="15.75" x14ac:dyDescent="0.3">
      <c r="AE33195" s="71"/>
    </row>
    <row r="33196" spans="31:31" ht="15.75" x14ac:dyDescent="0.3">
      <c r="AE33196" s="71"/>
    </row>
    <row r="33197" spans="31:31" ht="15.75" x14ac:dyDescent="0.3">
      <c r="AE33197" s="71"/>
    </row>
    <row r="33198" spans="31:31" ht="15.75" x14ac:dyDescent="0.3">
      <c r="AE33198" s="71"/>
    </row>
    <row r="33199" spans="31:31" ht="15.75" x14ac:dyDescent="0.3">
      <c r="AE33199" s="71"/>
    </row>
    <row r="33200" spans="31:31" ht="15.75" x14ac:dyDescent="0.3">
      <c r="AE33200" s="71"/>
    </row>
    <row r="33201" spans="31:31" ht="15.75" x14ac:dyDescent="0.3">
      <c r="AE33201" s="71"/>
    </row>
    <row r="33202" spans="31:31" ht="15.75" x14ac:dyDescent="0.3">
      <c r="AE33202" s="71"/>
    </row>
    <row r="33203" spans="31:31" ht="15.75" x14ac:dyDescent="0.3">
      <c r="AE33203" s="71"/>
    </row>
    <row r="33204" spans="31:31" ht="15.75" x14ac:dyDescent="0.3">
      <c r="AE33204" s="71"/>
    </row>
    <row r="33205" spans="31:31" ht="15.75" x14ac:dyDescent="0.3">
      <c r="AE33205" s="71"/>
    </row>
    <row r="33206" spans="31:31" ht="15.75" x14ac:dyDescent="0.3">
      <c r="AE33206" s="71"/>
    </row>
    <row r="33207" spans="31:31" ht="15.75" x14ac:dyDescent="0.3">
      <c r="AE33207" s="71"/>
    </row>
    <row r="33208" spans="31:31" ht="15.75" x14ac:dyDescent="0.3">
      <c r="AE33208" s="71"/>
    </row>
    <row r="33209" spans="31:31" ht="15.75" x14ac:dyDescent="0.3">
      <c r="AE33209" s="71"/>
    </row>
    <row r="33210" spans="31:31" ht="15.75" x14ac:dyDescent="0.3">
      <c r="AE33210" s="71"/>
    </row>
    <row r="33211" spans="31:31" ht="15.75" x14ac:dyDescent="0.3">
      <c r="AE33211" s="71"/>
    </row>
    <row r="33212" spans="31:31" ht="15.75" x14ac:dyDescent="0.3">
      <c r="AE33212" s="71"/>
    </row>
    <row r="33213" spans="31:31" ht="15.75" x14ac:dyDescent="0.3">
      <c r="AE33213" s="71"/>
    </row>
    <row r="33214" spans="31:31" ht="15.75" x14ac:dyDescent="0.3">
      <c r="AE33214" s="71"/>
    </row>
    <row r="33215" spans="31:31" ht="15.75" x14ac:dyDescent="0.3">
      <c r="AE33215" s="71"/>
    </row>
    <row r="33216" spans="31:31" ht="15.75" x14ac:dyDescent="0.3">
      <c r="AE33216" s="71"/>
    </row>
    <row r="33217" spans="31:31" ht="15.75" x14ac:dyDescent="0.3">
      <c r="AE33217" s="71"/>
    </row>
    <row r="33218" spans="31:31" ht="15.75" x14ac:dyDescent="0.3">
      <c r="AE33218" s="71"/>
    </row>
    <row r="33219" spans="31:31" ht="15.75" x14ac:dyDescent="0.3">
      <c r="AE33219" s="71"/>
    </row>
    <row r="33220" spans="31:31" ht="15.75" x14ac:dyDescent="0.3">
      <c r="AE33220" s="71"/>
    </row>
    <row r="33221" spans="31:31" ht="15.75" x14ac:dyDescent="0.3">
      <c r="AE33221" s="71"/>
    </row>
    <row r="33222" spans="31:31" ht="15.75" x14ac:dyDescent="0.3">
      <c r="AE33222" s="71"/>
    </row>
    <row r="33223" spans="31:31" ht="15.75" x14ac:dyDescent="0.3">
      <c r="AE33223" s="71"/>
    </row>
    <row r="33224" spans="31:31" ht="15.75" x14ac:dyDescent="0.3">
      <c r="AE33224" s="71"/>
    </row>
    <row r="33225" spans="31:31" ht="15.75" x14ac:dyDescent="0.3">
      <c r="AE33225" s="71"/>
    </row>
    <row r="33226" spans="31:31" ht="15.75" x14ac:dyDescent="0.3">
      <c r="AE33226" s="71"/>
    </row>
    <row r="33227" spans="31:31" ht="15.75" x14ac:dyDescent="0.3">
      <c r="AE33227" s="71"/>
    </row>
    <row r="33228" spans="31:31" ht="15.75" x14ac:dyDescent="0.3">
      <c r="AE33228" s="71"/>
    </row>
    <row r="33229" spans="31:31" ht="15.75" x14ac:dyDescent="0.3">
      <c r="AE33229" s="71"/>
    </row>
    <row r="33230" spans="31:31" ht="15.75" x14ac:dyDescent="0.3">
      <c r="AE33230" s="71"/>
    </row>
    <row r="33231" spans="31:31" ht="15.75" x14ac:dyDescent="0.3">
      <c r="AE33231" s="71"/>
    </row>
    <row r="33232" spans="31:31" ht="15.75" x14ac:dyDescent="0.3">
      <c r="AE33232" s="71"/>
    </row>
    <row r="33233" spans="31:31" ht="15.75" x14ac:dyDescent="0.3">
      <c r="AE33233" s="71"/>
    </row>
    <row r="33234" spans="31:31" ht="15.75" x14ac:dyDescent="0.3">
      <c r="AE33234" s="71"/>
    </row>
    <row r="33235" spans="31:31" ht="15.75" x14ac:dyDescent="0.3">
      <c r="AE33235" s="71"/>
    </row>
    <row r="33236" spans="31:31" ht="15.75" x14ac:dyDescent="0.3">
      <c r="AE33236" s="71"/>
    </row>
    <row r="33237" spans="31:31" ht="15.75" x14ac:dyDescent="0.3">
      <c r="AE33237" s="71"/>
    </row>
    <row r="33238" spans="31:31" ht="15.75" x14ac:dyDescent="0.3">
      <c r="AE33238" s="71"/>
    </row>
    <row r="33239" spans="31:31" ht="15.75" x14ac:dyDescent="0.3">
      <c r="AE33239" s="71"/>
    </row>
    <row r="33240" spans="31:31" ht="15.75" x14ac:dyDescent="0.3">
      <c r="AE33240" s="71"/>
    </row>
    <row r="33241" spans="31:31" ht="15.75" x14ac:dyDescent="0.3">
      <c r="AE33241" s="71"/>
    </row>
    <row r="33242" spans="31:31" ht="15.75" x14ac:dyDescent="0.3">
      <c r="AE33242" s="71"/>
    </row>
    <row r="33243" spans="31:31" ht="15.75" x14ac:dyDescent="0.3">
      <c r="AE33243" s="71"/>
    </row>
    <row r="33244" spans="31:31" ht="15.75" x14ac:dyDescent="0.3">
      <c r="AE33244" s="71"/>
    </row>
    <row r="33245" spans="31:31" ht="15.75" x14ac:dyDescent="0.3">
      <c r="AE33245" s="71"/>
    </row>
    <row r="33246" spans="31:31" ht="15.75" x14ac:dyDescent="0.3">
      <c r="AE33246" s="71"/>
    </row>
    <row r="33247" spans="31:31" ht="15.75" x14ac:dyDescent="0.3">
      <c r="AE33247" s="71"/>
    </row>
    <row r="33248" spans="31:31" ht="15.75" x14ac:dyDescent="0.3">
      <c r="AE33248" s="71"/>
    </row>
    <row r="33249" spans="31:31" ht="15.75" x14ac:dyDescent="0.3">
      <c r="AE33249" s="71"/>
    </row>
    <row r="33250" spans="31:31" ht="15.75" x14ac:dyDescent="0.3">
      <c r="AE33250" s="71"/>
    </row>
    <row r="33251" spans="31:31" ht="15.75" x14ac:dyDescent="0.3">
      <c r="AE33251" s="71"/>
    </row>
    <row r="33252" spans="31:31" ht="15.75" x14ac:dyDescent="0.3">
      <c r="AE33252" s="71"/>
    </row>
    <row r="33253" spans="31:31" ht="15.75" x14ac:dyDescent="0.3">
      <c r="AE33253" s="71"/>
    </row>
    <row r="33254" spans="31:31" ht="15.75" x14ac:dyDescent="0.3">
      <c r="AE33254" s="71"/>
    </row>
    <row r="33255" spans="31:31" ht="15.75" x14ac:dyDescent="0.3">
      <c r="AE33255" s="71"/>
    </row>
    <row r="33256" spans="31:31" ht="15.75" x14ac:dyDescent="0.3">
      <c r="AE33256" s="71"/>
    </row>
    <row r="33257" spans="31:31" ht="15.75" x14ac:dyDescent="0.3">
      <c r="AE33257" s="71"/>
    </row>
    <row r="33258" spans="31:31" ht="15.75" x14ac:dyDescent="0.3">
      <c r="AE33258" s="71"/>
    </row>
    <row r="33259" spans="31:31" ht="15.75" x14ac:dyDescent="0.3">
      <c r="AE33259" s="71"/>
    </row>
    <row r="33260" spans="31:31" ht="15.75" x14ac:dyDescent="0.3">
      <c r="AE33260" s="71"/>
    </row>
    <row r="33261" spans="31:31" ht="15.75" x14ac:dyDescent="0.3">
      <c r="AE33261" s="71"/>
    </row>
    <row r="33262" spans="31:31" ht="15.75" x14ac:dyDescent="0.3">
      <c r="AE33262" s="71"/>
    </row>
    <row r="33263" spans="31:31" ht="15.75" x14ac:dyDescent="0.3">
      <c r="AE33263" s="71"/>
    </row>
    <row r="33264" spans="31:31" ht="15.75" x14ac:dyDescent="0.3">
      <c r="AE33264" s="71"/>
    </row>
    <row r="33265" spans="31:31" ht="15.75" x14ac:dyDescent="0.3">
      <c r="AE33265" s="71"/>
    </row>
    <row r="33266" spans="31:31" ht="15.75" x14ac:dyDescent="0.3">
      <c r="AE33266" s="71"/>
    </row>
    <row r="33267" spans="31:31" ht="15.75" x14ac:dyDescent="0.3">
      <c r="AE33267" s="71"/>
    </row>
    <row r="33268" spans="31:31" ht="15.75" x14ac:dyDescent="0.3">
      <c r="AE33268" s="71"/>
    </row>
    <row r="33269" spans="31:31" ht="15.75" x14ac:dyDescent="0.3">
      <c r="AE33269" s="71"/>
    </row>
    <row r="33270" spans="31:31" ht="15.75" x14ac:dyDescent="0.3">
      <c r="AE33270" s="71"/>
    </row>
    <row r="33271" spans="31:31" ht="15.75" x14ac:dyDescent="0.3">
      <c r="AE33271" s="71"/>
    </row>
    <row r="33272" spans="31:31" ht="15.75" x14ac:dyDescent="0.3">
      <c r="AE33272" s="71"/>
    </row>
    <row r="33273" spans="31:31" ht="15.75" x14ac:dyDescent="0.3">
      <c r="AE33273" s="71"/>
    </row>
    <row r="33274" spans="31:31" ht="15.75" x14ac:dyDescent="0.3">
      <c r="AE33274" s="71"/>
    </row>
    <row r="33275" spans="31:31" ht="15.75" x14ac:dyDescent="0.3">
      <c r="AE33275" s="71"/>
    </row>
    <row r="33276" spans="31:31" ht="15.75" x14ac:dyDescent="0.3">
      <c r="AE33276" s="71"/>
    </row>
    <row r="33277" spans="31:31" ht="15.75" x14ac:dyDescent="0.3">
      <c r="AE33277" s="71"/>
    </row>
    <row r="33278" spans="31:31" ht="15.75" x14ac:dyDescent="0.3">
      <c r="AE33278" s="71"/>
    </row>
    <row r="33279" spans="31:31" ht="15.75" x14ac:dyDescent="0.3">
      <c r="AE33279" s="71"/>
    </row>
    <row r="33280" spans="31:31" ht="15.75" x14ac:dyDescent="0.3">
      <c r="AE33280" s="71"/>
    </row>
    <row r="33281" spans="31:31" ht="15.75" x14ac:dyDescent="0.3">
      <c r="AE33281" s="71"/>
    </row>
    <row r="33282" spans="31:31" ht="15.75" x14ac:dyDescent="0.3">
      <c r="AE33282" s="71"/>
    </row>
    <row r="33283" spans="31:31" ht="15.75" x14ac:dyDescent="0.3">
      <c r="AE33283" s="71"/>
    </row>
    <row r="33284" spans="31:31" ht="15.75" x14ac:dyDescent="0.3">
      <c r="AE33284" s="71"/>
    </row>
    <row r="33285" spans="31:31" ht="15.75" x14ac:dyDescent="0.3">
      <c r="AE33285" s="71"/>
    </row>
    <row r="33286" spans="31:31" ht="15.75" x14ac:dyDescent="0.3">
      <c r="AE33286" s="71"/>
    </row>
    <row r="33287" spans="31:31" ht="15.75" x14ac:dyDescent="0.3">
      <c r="AE33287" s="71"/>
    </row>
    <row r="33288" spans="31:31" ht="15.75" x14ac:dyDescent="0.3">
      <c r="AE33288" s="71"/>
    </row>
    <row r="33289" spans="31:31" ht="15.75" x14ac:dyDescent="0.3">
      <c r="AE33289" s="71"/>
    </row>
    <row r="33290" spans="31:31" ht="15.75" x14ac:dyDescent="0.3">
      <c r="AE33290" s="71"/>
    </row>
    <row r="33291" spans="31:31" ht="15.75" x14ac:dyDescent="0.3">
      <c r="AE33291" s="71"/>
    </row>
    <row r="33292" spans="31:31" ht="15.75" x14ac:dyDescent="0.3">
      <c r="AE33292" s="71"/>
    </row>
    <row r="33293" spans="31:31" ht="15.75" x14ac:dyDescent="0.3">
      <c r="AE33293" s="71"/>
    </row>
    <row r="33294" spans="31:31" ht="15.75" x14ac:dyDescent="0.3">
      <c r="AE33294" s="71"/>
    </row>
    <row r="33295" spans="31:31" ht="15.75" x14ac:dyDescent="0.3">
      <c r="AE33295" s="71"/>
    </row>
    <row r="33296" spans="31:31" ht="15.75" x14ac:dyDescent="0.3">
      <c r="AE33296" s="71"/>
    </row>
    <row r="33297" spans="31:31" ht="15.75" x14ac:dyDescent="0.3">
      <c r="AE33297" s="71"/>
    </row>
    <row r="33298" spans="31:31" ht="15.75" x14ac:dyDescent="0.3">
      <c r="AE33298" s="71"/>
    </row>
    <row r="33299" spans="31:31" ht="15.75" x14ac:dyDescent="0.3">
      <c r="AE33299" s="71"/>
    </row>
    <row r="33300" spans="31:31" ht="15.75" x14ac:dyDescent="0.3">
      <c r="AE33300" s="71"/>
    </row>
    <row r="33301" spans="31:31" ht="15.75" x14ac:dyDescent="0.3">
      <c r="AE33301" s="71"/>
    </row>
    <row r="33302" spans="31:31" ht="15.75" x14ac:dyDescent="0.3">
      <c r="AE33302" s="71"/>
    </row>
    <row r="33303" spans="31:31" ht="15.75" x14ac:dyDescent="0.3">
      <c r="AE33303" s="71"/>
    </row>
    <row r="33304" spans="31:31" ht="15.75" x14ac:dyDescent="0.3">
      <c r="AE33304" s="71"/>
    </row>
    <row r="33305" spans="31:31" ht="15.75" x14ac:dyDescent="0.3">
      <c r="AE33305" s="71"/>
    </row>
    <row r="33306" spans="31:31" ht="15.75" x14ac:dyDescent="0.3">
      <c r="AE33306" s="71"/>
    </row>
    <row r="33307" spans="31:31" ht="15.75" x14ac:dyDescent="0.3">
      <c r="AE33307" s="71"/>
    </row>
    <row r="33308" spans="31:31" ht="15.75" x14ac:dyDescent="0.3">
      <c r="AE33308" s="71"/>
    </row>
    <row r="33309" spans="31:31" ht="15.75" x14ac:dyDescent="0.3">
      <c r="AE33309" s="71"/>
    </row>
    <row r="33310" spans="31:31" ht="15.75" x14ac:dyDescent="0.3">
      <c r="AE33310" s="71"/>
    </row>
    <row r="33311" spans="31:31" ht="15.75" x14ac:dyDescent="0.3">
      <c r="AE33311" s="71"/>
    </row>
    <row r="33312" spans="31:31" ht="15.75" x14ac:dyDescent="0.3">
      <c r="AE33312" s="71"/>
    </row>
    <row r="33313" spans="31:31" ht="15.75" x14ac:dyDescent="0.3">
      <c r="AE33313" s="71"/>
    </row>
    <row r="33314" spans="31:31" ht="15.75" x14ac:dyDescent="0.3">
      <c r="AE33314" s="71"/>
    </row>
    <row r="33315" spans="31:31" ht="15.75" x14ac:dyDescent="0.3">
      <c r="AE33315" s="71"/>
    </row>
    <row r="33316" spans="31:31" ht="15.75" x14ac:dyDescent="0.3">
      <c r="AE33316" s="71"/>
    </row>
    <row r="33317" spans="31:31" ht="15.75" x14ac:dyDescent="0.3">
      <c r="AE33317" s="71"/>
    </row>
    <row r="33318" spans="31:31" ht="15.75" x14ac:dyDescent="0.3">
      <c r="AE33318" s="71"/>
    </row>
    <row r="33319" spans="31:31" ht="15.75" x14ac:dyDescent="0.3">
      <c r="AE33319" s="71"/>
    </row>
    <row r="33320" spans="31:31" ht="15.75" x14ac:dyDescent="0.3">
      <c r="AE33320" s="71"/>
    </row>
    <row r="33321" spans="31:31" ht="15.75" x14ac:dyDescent="0.3">
      <c r="AE33321" s="71"/>
    </row>
    <row r="33322" spans="31:31" ht="15.75" x14ac:dyDescent="0.3">
      <c r="AE33322" s="71"/>
    </row>
    <row r="33323" spans="31:31" ht="15.75" x14ac:dyDescent="0.3">
      <c r="AE33323" s="71"/>
    </row>
    <row r="33324" spans="31:31" ht="15.75" x14ac:dyDescent="0.3">
      <c r="AE33324" s="71"/>
    </row>
    <row r="33325" spans="31:31" ht="15.75" x14ac:dyDescent="0.3">
      <c r="AE33325" s="71"/>
    </row>
    <row r="33326" spans="31:31" ht="15.75" x14ac:dyDescent="0.3">
      <c r="AE33326" s="71"/>
    </row>
    <row r="33327" spans="31:31" ht="15.75" x14ac:dyDescent="0.3">
      <c r="AE33327" s="71"/>
    </row>
    <row r="33328" spans="31:31" ht="15.75" x14ac:dyDescent="0.3">
      <c r="AE33328" s="71"/>
    </row>
    <row r="33329" spans="31:31" ht="15.75" x14ac:dyDescent="0.3">
      <c r="AE33329" s="71"/>
    </row>
    <row r="33330" spans="31:31" ht="15.75" x14ac:dyDescent="0.3">
      <c r="AE33330" s="71"/>
    </row>
    <row r="33331" spans="31:31" ht="15.75" x14ac:dyDescent="0.3">
      <c r="AE33331" s="71"/>
    </row>
    <row r="33332" spans="31:31" ht="15.75" x14ac:dyDescent="0.3">
      <c r="AE33332" s="71"/>
    </row>
    <row r="33333" spans="31:31" ht="15.75" x14ac:dyDescent="0.3">
      <c r="AE33333" s="71"/>
    </row>
    <row r="33334" spans="31:31" ht="15.75" x14ac:dyDescent="0.3">
      <c r="AE33334" s="71"/>
    </row>
    <row r="33335" spans="31:31" ht="15.75" x14ac:dyDescent="0.3">
      <c r="AE33335" s="71"/>
    </row>
    <row r="33336" spans="31:31" ht="15.75" x14ac:dyDescent="0.3">
      <c r="AE33336" s="71"/>
    </row>
    <row r="33337" spans="31:31" ht="15.75" x14ac:dyDescent="0.3">
      <c r="AE33337" s="71"/>
    </row>
    <row r="33338" spans="31:31" ht="15.75" x14ac:dyDescent="0.3">
      <c r="AE33338" s="71"/>
    </row>
    <row r="33339" spans="31:31" ht="15.75" x14ac:dyDescent="0.3">
      <c r="AE33339" s="71"/>
    </row>
    <row r="33340" spans="31:31" ht="15.75" x14ac:dyDescent="0.3">
      <c r="AE33340" s="71"/>
    </row>
    <row r="33341" spans="31:31" ht="15.75" x14ac:dyDescent="0.3">
      <c r="AE33341" s="71"/>
    </row>
    <row r="33342" spans="31:31" ht="15.75" x14ac:dyDescent="0.3">
      <c r="AE33342" s="71"/>
    </row>
    <row r="33343" spans="31:31" ht="15.75" x14ac:dyDescent="0.3">
      <c r="AE33343" s="71"/>
    </row>
    <row r="33344" spans="31:31" ht="15.75" x14ac:dyDescent="0.3">
      <c r="AE33344" s="71"/>
    </row>
    <row r="33345" spans="31:31" ht="15.75" x14ac:dyDescent="0.3">
      <c r="AE33345" s="71"/>
    </row>
    <row r="33346" spans="31:31" ht="15.75" x14ac:dyDescent="0.3">
      <c r="AE33346" s="71"/>
    </row>
    <row r="33347" spans="31:31" ht="15.75" x14ac:dyDescent="0.3">
      <c r="AE33347" s="71"/>
    </row>
    <row r="33348" spans="31:31" ht="15.75" x14ac:dyDescent="0.3">
      <c r="AE33348" s="71"/>
    </row>
    <row r="33349" spans="31:31" ht="15.75" x14ac:dyDescent="0.3">
      <c r="AE33349" s="71"/>
    </row>
    <row r="33350" spans="31:31" ht="15.75" x14ac:dyDescent="0.3">
      <c r="AE33350" s="71"/>
    </row>
    <row r="33351" spans="31:31" ht="15.75" x14ac:dyDescent="0.3">
      <c r="AE33351" s="71"/>
    </row>
    <row r="33352" spans="31:31" ht="15.75" x14ac:dyDescent="0.3">
      <c r="AE33352" s="71"/>
    </row>
    <row r="33353" spans="31:31" ht="15.75" x14ac:dyDescent="0.3">
      <c r="AE33353" s="71"/>
    </row>
    <row r="33354" spans="31:31" ht="15.75" x14ac:dyDescent="0.3">
      <c r="AE33354" s="71"/>
    </row>
    <row r="33355" spans="31:31" ht="15.75" x14ac:dyDescent="0.3">
      <c r="AE33355" s="71"/>
    </row>
    <row r="33356" spans="31:31" ht="15.75" x14ac:dyDescent="0.3">
      <c r="AE33356" s="71"/>
    </row>
    <row r="33357" spans="31:31" ht="15.75" x14ac:dyDescent="0.3">
      <c r="AE33357" s="71"/>
    </row>
    <row r="33358" spans="31:31" ht="15.75" x14ac:dyDescent="0.3">
      <c r="AE33358" s="71"/>
    </row>
    <row r="33359" spans="31:31" ht="15.75" x14ac:dyDescent="0.3">
      <c r="AE33359" s="71"/>
    </row>
    <row r="33360" spans="31:31" ht="15.75" x14ac:dyDescent="0.3">
      <c r="AE33360" s="71"/>
    </row>
    <row r="33361" spans="31:31" ht="15.75" x14ac:dyDescent="0.3">
      <c r="AE33361" s="71"/>
    </row>
    <row r="33362" spans="31:31" ht="15.75" x14ac:dyDescent="0.3">
      <c r="AE33362" s="71"/>
    </row>
    <row r="33363" spans="31:31" ht="15.75" x14ac:dyDescent="0.3">
      <c r="AE33363" s="71"/>
    </row>
    <row r="33364" spans="31:31" ht="15.75" x14ac:dyDescent="0.3">
      <c r="AE33364" s="71"/>
    </row>
    <row r="33365" spans="31:31" ht="15.75" x14ac:dyDescent="0.3">
      <c r="AE33365" s="71"/>
    </row>
    <row r="33366" spans="31:31" ht="15.75" x14ac:dyDescent="0.3">
      <c r="AE33366" s="71"/>
    </row>
    <row r="33367" spans="31:31" ht="15.75" x14ac:dyDescent="0.3">
      <c r="AE33367" s="71"/>
    </row>
    <row r="33368" spans="31:31" ht="15.75" x14ac:dyDescent="0.3">
      <c r="AE33368" s="71"/>
    </row>
    <row r="33369" spans="31:31" ht="15.75" x14ac:dyDescent="0.3">
      <c r="AE33369" s="71"/>
    </row>
    <row r="33370" spans="31:31" ht="15.75" x14ac:dyDescent="0.3">
      <c r="AE33370" s="71"/>
    </row>
    <row r="33371" spans="31:31" ht="15.75" x14ac:dyDescent="0.3">
      <c r="AE33371" s="71"/>
    </row>
    <row r="33372" spans="31:31" ht="15.75" x14ac:dyDescent="0.3">
      <c r="AE33372" s="71"/>
    </row>
    <row r="33373" spans="31:31" ht="15.75" x14ac:dyDescent="0.3">
      <c r="AE33373" s="71"/>
    </row>
    <row r="33374" spans="31:31" ht="15.75" x14ac:dyDescent="0.3">
      <c r="AE33374" s="71"/>
    </row>
    <row r="33375" spans="31:31" ht="15.75" x14ac:dyDescent="0.3">
      <c r="AE33375" s="71"/>
    </row>
    <row r="33376" spans="31:31" ht="15.75" x14ac:dyDescent="0.3">
      <c r="AE33376" s="71"/>
    </row>
    <row r="33377" spans="31:31" ht="15.75" x14ac:dyDescent="0.3">
      <c r="AE33377" s="71"/>
    </row>
    <row r="33378" spans="31:31" ht="15.75" x14ac:dyDescent="0.3">
      <c r="AE33378" s="71"/>
    </row>
    <row r="33379" spans="31:31" ht="15.75" x14ac:dyDescent="0.3">
      <c r="AE33379" s="71"/>
    </row>
    <row r="33380" spans="31:31" ht="15.75" x14ac:dyDescent="0.3">
      <c r="AE33380" s="71"/>
    </row>
    <row r="33381" spans="31:31" ht="15.75" x14ac:dyDescent="0.3">
      <c r="AE33381" s="71"/>
    </row>
    <row r="33382" spans="31:31" ht="15.75" x14ac:dyDescent="0.3">
      <c r="AE33382" s="71"/>
    </row>
    <row r="33383" spans="31:31" ht="15.75" x14ac:dyDescent="0.3">
      <c r="AE33383" s="71"/>
    </row>
    <row r="33384" spans="31:31" ht="15.75" x14ac:dyDescent="0.3">
      <c r="AE33384" s="71"/>
    </row>
    <row r="33385" spans="31:31" ht="15.75" x14ac:dyDescent="0.3">
      <c r="AE33385" s="71"/>
    </row>
    <row r="33386" spans="31:31" ht="15.75" x14ac:dyDescent="0.3">
      <c r="AE33386" s="71"/>
    </row>
    <row r="33387" spans="31:31" ht="15.75" x14ac:dyDescent="0.3">
      <c r="AE33387" s="71"/>
    </row>
    <row r="33388" spans="31:31" ht="15.75" x14ac:dyDescent="0.3">
      <c r="AE33388" s="71"/>
    </row>
    <row r="33389" spans="31:31" ht="15.75" x14ac:dyDescent="0.3">
      <c r="AE33389" s="71"/>
    </row>
    <row r="33390" spans="31:31" ht="15.75" x14ac:dyDescent="0.3">
      <c r="AE33390" s="71"/>
    </row>
    <row r="33391" spans="31:31" ht="15.75" x14ac:dyDescent="0.3">
      <c r="AE33391" s="71"/>
    </row>
    <row r="33392" spans="31:31" ht="15.75" x14ac:dyDescent="0.3">
      <c r="AE33392" s="71"/>
    </row>
    <row r="33393" spans="31:31" ht="15.75" x14ac:dyDescent="0.3">
      <c r="AE33393" s="71"/>
    </row>
    <row r="33394" spans="31:31" ht="15.75" x14ac:dyDescent="0.3">
      <c r="AE33394" s="71"/>
    </row>
    <row r="33395" spans="31:31" ht="15.75" x14ac:dyDescent="0.3">
      <c r="AE33395" s="71"/>
    </row>
    <row r="33396" spans="31:31" ht="15.75" x14ac:dyDescent="0.3">
      <c r="AE33396" s="71"/>
    </row>
    <row r="33397" spans="31:31" ht="15.75" x14ac:dyDescent="0.3">
      <c r="AE33397" s="71"/>
    </row>
    <row r="33398" spans="31:31" ht="15.75" x14ac:dyDescent="0.3">
      <c r="AE33398" s="71"/>
    </row>
    <row r="33399" spans="31:31" ht="15.75" x14ac:dyDescent="0.3">
      <c r="AE33399" s="71"/>
    </row>
    <row r="33400" spans="31:31" ht="15.75" x14ac:dyDescent="0.3">
      <c r="AE33400" s="71"/>
    </row>
    <row r="33401" spans="31:31" ht="15.75" x14ac:dyDescent="0.3">
      <c r="AE33401" s="71"/>
    </row>
    <row r="33402" spans="31:31" ht="15.75" x14ac:dyDescent="0.3">
      <c r="AE33402" s="71"/>
    </row>
    <row r="33403" spans="31:31" ht="15.75" x14ac:dyDescent="0.3">
      <c r="AE33403" s="71"/>
    </row>
    <row r="33404" spans="31:31" ht="15.75" x14ac:dyDescent="0.3">
      <c r="AE33404" s="71"/>
    </row>
    <row r="33405" spans="31:31" ht="15.75" x14ac:dyDescent="0.3">
      <c r="AE33405" s="71"/>
    </row>
    <row r="33406" spans="31:31" ht="15.75" x14ac:dyDescent="0.3">
      <c r="AE33406" s="71"/>
    </row>
    <row r="33407" spans="31:31" ht="15.75" x14ac:dyDescent="0.3">
      <c r="AE33407" s="71"/>
    </row>
    <row r="33408" spans="31:31" ht="15.75" x14ac:dyDescent="0.3">
      <c r="AE33408" s="71"/>
    </row>
    <row r="33409" spans="31:31" ht="15.75" x14ac:dyDescent="0.3">
      <c r="AE33409" s="71"/>
    </row>
    <row r="33410" spans="31:31" ht="15.75" x14ac:dyDescent="0.3">
      <c r="AE33410" s="71"/>
    </row>
    <row r="33411" spans="31:31" ht="15.75" x14ac:dyDescent="0.3">
      <c r="AE33411" s="71"/>
    </row>
    <row r="33412" spans="31:31" ht="15.75" x14ac:dyDescent="0.3">
      <c r="AE33412" s="71"/>
    </row>
    <row r="33413" spans="31:31" ht="15.75" x14ac:dyDescent="0.3">
      <c r="AE33413" s="71"/>
    </row>
    <row r="33414" spans="31:31" ht="15.75" x14ac:dyDescent="0.3">
      <c r="AE33414" s="71"/>
    </row>
    <row r="33415" spans="31:31" ht="15.75" x14ac:dyDescent="0.3">
      <c r="AE33415" s="71"/>
    </row>
    <row r="33416" spans="31:31" ht="15.75" x14ac:dyDescent="0.3">
      <c r="AE33416" s="71"/>
    </row>
    <row r="33417" spans="31:31" ht="15.75" x14ac:dyDescent="0.3">
      <c r="AE33417" s="71"/>
    </row>
    <row r="33418" spans="31:31" ht="15.75" x14ac:dyDescent="0.3">
      <c r="AE33418" s="71"/>
    </row>
    <row r="33419" spans="31:31" ht="15.75" x14ac:dyDescent="0.3">
      <c r="AE33419" s="71"/>
    </row>
    <row r="33420" spans="31:31" ht="15.75" x14ac:dyDescent="0.3">
      <c r="AE33420" s="71"/>
    </row>
    <row r="33421" spans="31:31" ht="15.75" x14ac:dyDescent="0.3">
      <c r="AE33421" s="71"/>
    </row>
    <row r="33422" spans="31:31" ht="15.75" x14ac:dyDescent="0.3">
      <c r="AE33422" s="71"/>
    </row>
    <row r="33423" spans="31:31" ht="15.75" x14ac:dyDescent="0.3">
      <c r="AE33423" s="71"/>
    </row>
    <row r="33424" spans="31:31" ht="15.75" x14ac:dyDescent="0.3">
      <c r="AE33424" s="71"/>
    </row>
    <row r="33425" spans="31:31" ht="15.75" x14ac:dyDescent="0.3">
      <c r="AE33425" s="71"/>
    </row>
    <row r="33426" spans="31:31" ht="15.75" x14ac:dyDescent="0.3">
      <c r="AE33426" s="71"/>
    </row>
    <row r="33427" spans="31:31" ht="15.75" x14ac:dyDescent="0.3">
      <c r="AE33427" s="71"/>
    </row>
    <row r="33428" spans="31:31" ht="15.75" x14ac:dyDescent="0.3">
      <c r="AE33428" s="71"/>
    </row>
    <row r="33429" spans="31:31" ht="15.75" x14ac:dyDescent="0.3">
      <c r="AE33429" s="71"/>
    </row>
    <row r="33430" spans="31:31" ht="15.75" x14ac:dyDescent="0.3">
      <c r="AE33430" s="71"/>
    </row>
    <row r="33431" spans="31:31" ht="15.75" x14ac:dyDescent="0.3">
      <c r="AE33431" s="71"/>
    </row>
    <row r="33432" spans="31:31" ht="15.75" x14ac:dyDescent="0.3">
      <c r="AE33432" s="71"/>
    </row>
    <row r="33433" spans="31:31" ht="15.75" x14ac:dyDescent="0.3">
      <c r="AE33433" s="71"/>
    </row>
    <row r="33434" spans="31:31" ht="15.75" x14ac:dyDescent="0.3">
      <c r="AE33434" s="71"/>
    </row>
    <row r="33435" spans="31:31" ht="15.75" x14ac:dyDescent="0.3">
      <c r="AE33435" s="71"/>
    </row>
    <row r="33436" spans="31:31" ht="15.75" x14ac:dyDescent="0.3">
      <c r="AE33436" s="71"/>
    </row>
    <row r="33437" spans="31:31" ht="15.75" x14ac:dyDescent="0.3">
      <c r="AE33437" s="71"/>
    </row>
    <row r="33438" spans="31:31" ht="15.75" x14ac:dyDescent="0.3">
      <c r="AE33438" s="71"/>
    </row>
    <row r="33439" spans="31:31" ht="15.75" x14ac:dyDescent="0.3">
      <c r="AE33439" s="71"/>
    </row>
    <row r="33440" spans="31:31" ht="15.75" x14ac:dyDescent="0.3">
      <c r="AE33440" s="71"/>
    </row>
    <row r="33441" spans="31:31" ht="15.75" x14ac:dyDescent="0.3">
      <c r="AE33441" s="71"/>
    </row>
    <row r="33442" spans="31:31" ht="15.75" x14ac:dyDescent="0.3">
      <c r="AE33442" s="71"/>
    </row>
    <row r="33443" spans="31:31" ht="15.75" x14ac:dyDescent="0.3">
      <c r="AE33443" s="71"/>
    </row>
    <row r="33444" spans="31:31" ht="15.75" x14ac:dyDescent="0.3">
      <c r="AE33444" s="71"/>
    </row>
    <row r="33445" spans="31:31" ht="15.75" x14ac:dyDescent="0.3">
      <c r="AE33445" s="71"/>
    </row>
    <row r="33446" spans="31:31" ht="15.75" x14ac:dyDescent="0.3">
      <c r="AE33446" s="71"/>
    </row>
    <row r="33447" spans="31:31" ht="15.75" x14ac:dyDescent="0.3">
      <c r="AE33447" s="71"/>
    </row>
    <row r="33448" spans="31:31" ht="15.75" x14ac:dyDescent="0.3">
      <c r="AE33448" s="71"/>
    </row>
    <row r="33449" spans="31:31" ht="15.75" x14ac:dyDescent="0.3">
      <c r="AE33449" s="71"/>
    </row>
    <row r="33450" spans="31:31" ht="15.75" x14ac:dyDescent="0.3">
      <c r="AE33450" s="71"/>
    </row>
    <row r="33451" spans="31:31" ht="15.75" x14ac:dyDescent="0.3">
      <c r="AE33451" s="71"/>
    </row>
    <row r="33452" spans="31:31" ht="15.75" x14ac:dyDescent="0.3">
      <c r="AE33452" s="71"/>
    </row>
    <row r="33453" spans="31:31" ht="15.75" x14ac:dyDescent="0.3">
      <c r="AE33453" s="71"/>
    </row>
    <row r="33454" spans="31:31" ht="15.75" x14ac:dyDescent="0.3">
      <c r="AE33454" s="71"/>
    </row>
    <row r="33455" spans="31:31" ht="15.75" x14ac:dyDescent="0.3">
      <c r="AE33455" s="71"/>
    </row>
    <row r="33456" spans="31:31" ht="15.75" x14ac:dyDescent="0.3">
      <c r="AE33456" s="71"/>
    </row>
    <row r="33457" spans="31:31" ht="15.75" x14ac:dyDescent="0.3">
      <c r="AE33457" s="71"/>
    </row>
    <row r="33458" spans="31:31" ht="15.75" x14ac:dyDescent="0.3">
      <c r="AE33458" s="71"/>
    </row>
    <row r="33459" spans="31:31" ht="15.75" x14ac:dyDescent="0.3">
      <c r="AE33459" s="71"/>
    </row>
    <row r="33460" spans="31:31" ht="15.75" x14ac:dyDescent="0.3">
      <c r="AE33460" s="71"/>
    </row>
    <row r="33461" spans="31:31" ht="15.75" x14ac:dyDescent="0.3">
      <c r="AE33461" s="71"/>
    </row>
    <row r="33462" spans="31:31" ht="15.75" x14ac:dyDescent="0.3">
      <c r="AE33462" s="71"/>
    </row>
    <row r="33463" spans="31:31" ht="15.75" x14ac:dyDescent="0.3">
      <c r="AE33463" s="71"/>
    </row>
    <row r="33464" spans="31:31" ht="15.75" x14ac:dyDescent="0.3">
      <c r="AE33464" s="71"/>
    </row>
    <row r="33465" spans="31:31" ht="15.75" x14ac:dyDescent="0.3">
      <c r="AE33465" s="71"/>
    </row>
    <row r="33466" spans="31:31" ht="15.75" x14ac:dyDescent="0.3">
      <c r="AE33466" s="71"/>
    </row>
    <row r="33467" spans="31:31" ht="15.75" x14ac:dyDescent="0.3">
      <c r="AE33467" s="71"/>
    </row>
    <row r="33468" spans="31:31" ht="15.75" x14ac:dyDescent="0.3">
      <c r="AE33468" s="71"/>
    </row>
    <row r="33469" spans="31:31" ht="15.75" x14ac:dyDescent="0.3">
      <c r="AE33469" s="71"/>
    </row>
    <row r="33470" spans="31:31" ht="15.75" x14ac:dyDescent="0.3">
      <c r="AE33470" s="71"/>
    </row>
    <row r="33471" spans="31:31" ht="15.75" x14ac:dyDescent="0.3">
      <c r="AE33471" s="71"/>
    </row>
    <row r="33472" spans="31:31" ht="15.75" x14ac:dyDescent="0.3">
      <c r="AE33472" s="71"/>
    </row>
    <row r="33473" spans="31:31" ht="15.75" x14ac:dyDescent="0.3">
      <c r="AE33473" s="71"/>
    </row>
    <row r="33474" spans="31:31" ht="15.75" x14ac:dyDescent="0.3">
      <c r="AE33474" s="71"/>
    </row>
    <row r="33475" spans="31:31" ht="15.75" x14ac:dyDescent="0.3">
      <c r="AE33475" s="71"/>
    </row>
    <row r="33476" spans="31:31" ht="15.75" x14ac:dyDescent="0.3">
      <c r="AE33476" s="71"/>
    </row>
    <row r="33477" spans="31:31" ht="15.75" x14ac:dyDescent="0.3">
      <c r="AE33477" s="71"/>
    </row>
    <row r="33478" spans="31:31" ht="15.75" x14ac:dyDescent="0.3">
      <c r="AE33478" s="71"/>
    </row>
    <row r="33479" spans="31:31" ht="15.75" x14ac:dyDescent="0.3">
      <c r="AE33479" s="71"/>
    </row>
    <row r="33480" spans="31:31" ht="15.75" x14ac:dyDescent="0.3">
      <c r="AE33480" s="71"/>
    </row>
    <row r="33481" spans="31:31" ht="15.75" x14ac:dyDescent="0.3">
      <c r="AE33481" s="71"/>
    </row>
    <row r="33482" spans="31:31" ht="15.75" x14ac:dyDescent="0.3">
      <c r="AE33482" s="71"/>
    </row>
    <row r="33483" spans="31:31" ht="15.75" x14ac:dyDescent="0.3">
      <c r="AE33483" s="71"/>
    </row>
    <row r="33484" spans="31:31" ht="15.75" x14ac:dyDescent="0.3">
      <c r="AE33484" s="71"/>
    </row>
    <row r="33485" spans="31:31" ht="15.75" x14ac:dyDescent="0.3">
      <c r="AE33485" s="71"/>
    </row>
    <row r="33486" spans="31:31" ht="15.75" x14ac:dyDescent="0.3">
      <c r="AE33486" s="71"/>
    </row>
    <row r="33487" spans="31:31" ht="15.75" x14ac:dyDescent="0.3">
      <c r="AE33487" s="71"/>
    </row>
    <row r="33488" spans="31:31" ht="15.75" x14ac:dyDescent="0.3">
      <c r="AE33488" s="71"/>
    </row>
    <row r="33489" spans="31:31" ht="15.75" x14ac:dyDescent="0.3">
      <c r="AE33489" s="71"/>
    </row>
    <row r="33490" spans="31:31" ht="15.75" x14ac:dyDescent="0.3">
      <c r="AE33490" s="71"/>
    </row>
    <row r="33491" spans="31:31" ht="15.75" x14ac:dyDescent="0.3">
      <c r="AE33491" s="71"/>
    </row>
    <row r="33492" spans="31:31" ht="15.75" x14ac:dyDescent="0.3">
      <c r="AE33492" s="71"/>
    </row>
    <row r="33493" spans="31:31" ht="15.75" x14ac:dyDescent="0.3">
      <c r="AE33493" s="71"/>
    </row>
    <row r="33494" spans="31:31" ht="15.75" x14ac:dyDescent="0.3">
      <c r="AE33494" s="71"/>
    </row>
    <row r="33495" spans="31:31" ht="15.75" x14ac:dyDescent="0.3">
      <c r="AE33495" s="71"/>
    </row>
    <row r="33496" spans="31:31" ht="15.75" x14ac:dyDescent="0.3">
      <c r="AE33496" s="71"/>
    </row>
    <row r="33497" spans="31:31" ht="15.75" x14ac:dyDescent="0.3">
      <c r="AE33497" s="71"/>
    </row>
    <row r="33498" spans="31:31" ht="15.75" x14ac:dyDescent="0.3">
      <c r="AE33498" s="71"/>
    </row>
    <row r="33499" spans="31:31" ht="15.75" x14ac:dyDescent="0.3">
      <c r="AE33499" s="71"/>
    </row>
    <row r="33500" spans="31:31" ht="15.75" x14ac:dyDescent="0.3">
      <c r="AE33500" s="71"/>
    </row>
    <row r="33501" spans="31:31" ht="15.75" x14ac:dyDescent="0.3">
      <c r="AE33501" s="71"/>
    </row>
    <row r="33502" spans="31:31" ht="15.75" x14ac:dyDescent="0.3">
      <c r="AE33502" s="71"/>
    </row>
    <row r="33503" spans="31:31" ht="15.75" x14ac:dyDescent="0.3">
      <c r="AE33503" s="71"/>
    </row>
    <row r="33504" spans="31:31" ht="15.75" x14ac:dyDescent="0.3">
      <c r="AE33504" s="71"/>
    </row>
    <row r="33505" spans="31:31" ht="15.75" x14ac:dyDescent="0.3">
      <c r="AE33505" s="71"/>
    </row>
    <row r="33506" spans="31:31" ht="15.75" x14ac:dyDescent="0.3">
      <c r="AE33506" s="71"/>
    </row>
    <row r="33507" spans="31:31" ht="15.75" x14ac:dyDescent="0.3">
      <c r="AE33507" s="71"/>
    </row>
    <row r="33508" spans="31:31" ht="15.75" x14ac:dyDescent="0.3">
      <c r="AE33508" s="71"/>
    </row>
    <row r="33509" spans="31:31" ht="15.75" x14ac:dyDescent="0.3">
      <c r="AE33509" s="71"/>
    </row>
    <row r="33510" spans="31:31" ht="15.75" x14ac:dyDescent="0.3">
      <c r="AE33510" s="71"/>
    </row>
    <row r="33511" spans="31:31" ht="15.75" x14ac:dyDescent="0.3">
      <c r="AE33511" s="71"/>
    </row>
    <row r="33512" spans="31:31" ht="15.75" x14ac:dyDescent="0.3">
      <c r="AE33512" s="71"/>
    </row>
    <row r="33513" spans="31:31" ht="15.75" x14ac:dyDescent="0.3">
      <c r="AE33513" s="71"/>
    </row>
    <row r="33514" spans="31:31" ht="15.75" x14ac:dyDescent="0.3">
      <c r="AE33514" s="71"/>
    </row>
    <row r="33515" spans="31:31" ht="15.75" x14ac:dyDescent="0.3">
      <c r="AE33515" s="71"/>
    </row>
    <row r="33516" spans="31:31" ht="15.75" x14ac:dyDescent="0.3">
      <c r="AE33516" s="71"/>
    </row>
    <row r="33517" spans="31:31" ht="15.75" x14ac:dyDescent="0.3">
      <c r="AE33517" s="71"/>
    </row>
    <row r="33518" spans="31:31" ht="15.75" x14ac:dyDescent="0.3">
      <c r="AE33518" s="71"/>
    </row>
    <row r="33519" spans="31:31" ht="15.75" x14ac:dyDescent="0.3">
      <c r="AE33519" s="71"/>
    </row>
    <row r="33520" spans="31:31" ht="15.75" x14ac:dyDescent="0.3">
      <c r="AE33520" s="71"/>
    </row>
    <row r="33521" spans="31:31" ht="15.75" x14ac:dyDescent="0.3">
      <c r="AE33521" s="71"/>
    </row>
    <row r="33522" spans="31:31" ht="15.75" x14ac:dyDescent="0.3">
      <c r="AE33522" s="71"/>
    </row>
    <row r="33523" spans="31:31" ht="15.75" x14ac:dyDescent="0.3">
      <c r="AE33523" s="71"/>
    </row>
    <row r="33524" spans="31:31" ht="15.75" x14ac:dyDescent="0.3">
      <c r="AE33524" s="71"/>
    </row>
    <row r="33525" spans="31:31" ht="15.75" x14ac:dyDescent="0.3">
      <c r="AE33525" s="71"/>
    </row>
    <row r="33526" spans="31:31" ht="15.75" x14ac:dyDescent="0.3">
      <c r="AE33526" s="71"/>
    </row>
    <row r="33527" spans="31:31" ht="15.75" x14ac:dyDescent="0.3">
      <c r="AE33527" s="71"/>
    </row>
    <row r="33528" spans="31:31" ht="15.75" x14ac:dyDescent="0.3">
      <c r="AE33528" s="71"/>
    </row>
    <row r="33529" spans="31:31" ht="15.75" x14ac:dyDescent="0.3">
      <c r="AE33529" s="71"/>
    </row>
    <row r="33530" spans="31:31" ht="15.75" x14ac:dyDescent="0.3">
      <c r="AE33530" s="71"/>
    </row>
    <row r="33531" spans="31:31" ht="15.75" x14ac:dyDescent="0.3">
      <c r="AE33531" s="71"/>
    </row>
    <row r="33532" spans="31:31" ht="15.75" x14ac:dyDescent="0.3">
      <c r="AE33532" s="71"/>
    </row>
    <row r="33533" spans="31:31" ht="15.75" x14ac:dyDescent="0.3">
      <c r="AE33533" s="71"/>
    </row>
    <row r="33534" spans="31:31" ht="15.75" x14ac:dyDescent="0.3">
      <c r="AE33534" s="71"/>
    </row>
    <row r="33535" spans="31:31" ht="15.75" x14ac:dyDescent="0.3">
      <c r="AE33535" s="71"/>
    </row>
    <row r="33536" spans="31:31" ht="15.75" x14ac:dyDescent="0.3">
      <c r="AE33536" s="71"/>
    </row>
    <row r="33537" spans="31:31" ht="15.75" x14ac:dyDescent="0.3">
      <c r="AE33537" s="71"/>
    </row>
    <row r="33538" spans="31:31" ht="15.75" x14ac:dyDescent="0.3">
      <c r="AE33538" s="71"/>
    </row>
    <row r="33539" spans="31:31" ht="15.75" x14ac:dyDescent="0.3">
      <c r="AE33539" s="71"/>
    </row>
    <row r="33540" spans="31:31" ht="15.75" x14ac:dyDescent="0.3">
      <c r="AE33540" s="71"/>
    </row>
    <row r="33541" spans="31:31" ht="15.75" x14ac:dyDescent="0.3">
      <c r="AE33541" s="71"/>
    </row>
    <row r="33542" spans="31:31" ht="15.75" x14ac:dyDescent="0.3">
      <c r="AE33542" s="71"/>
    </row>
    <row r="33543" spans="31:31" ht="15.75" x14ac:dyDescent="0.3">
      <c r="AE33543" s="71"/>
    </row>
    <row r="33544" spans="31:31" ht="15.75" x14ac:dyDescent="0.3">
      <c r="AE33544" s="71"/>
    </row>
    <row r="33545" spans="31:31" ht="15.75" x14ac:dyDescent="0.3">
      <c r="AE33545" s="71"/>
    </row>
    <row r="33546" spans="31:31" ht="15.75" x14ac:dyDescent="0.3">
      <c r="AE33546" s="71"/>
    </row>
    <row r="33547" spans="31:31" ht="15.75" x14ac:dyDescent="0.3">
      <c r="AE33547" s="71"/>
    </row>
    <row r="33548" spans="31:31" ht="15.75" x14ac:dyDescent="0.3">
      <c r="AE33548" s="71"/>
    </row>
    <row r="33549" spans="31:31" ht="15.75" x14ac:dyDescent="0.3">
      <c r="AE33549" s="71"/>
    </row>
    <row r="33550" spans="31:31" ht="15.75" x14ac:dyDescent="0.3">
      <c r="AE33550" s="71"/>
    </row>
    <row r="33551" spans="31:31" ht="15.75" x14ac:dyDescent="0.3">
      <c r="AE33551" s="71"/>
    </row>
    <row r="33552" spans="31:31" ht="15.75" x14ac:dyDescent="0.3">
      <c r="AE33552" s="71"/>
    </row>
    <row r="33553" spans="31:31" ht="15.75" x14ac:dyDescent="0.3">
      <c r="AE33553" s="71"/>
    </row>
    <row r="33554" spans="31:31" ht="15.75" x14ac:dyDescent="0.3">
      <c r="AE33554" s="71"/>
    </row>
    <row r="33555" spans="31:31" ht="15.75" x14ac:dyDescent="0.3">
      <c r="AE33555" s="71"/>
    </row>
    <row r="33556" spans="31:31" ht="15.75" x14ac:dyDescent="0.3">
      <c r="AE33556" s="71"/>
    </row>
    <row r="33557" spans="31:31" ht="15.75" x14ac:dyDescent="0.3">
      <c r="AE33557" s="71"/>
    </row>
    <row r="33558" spans="31:31" ht="15.75" x14ac:dyDescent="0.3">
      <c r="AE33558" s="71"/>
    </row>
    <row r="33559" spans="31:31" ht="15.75" x14ac:dyDescent="0.3">
      <c r="AE33559" s="71"/>
    </row>
    <row r="33560" spans="31:31" ht="15.75" x14ac:dyDescent="0.3">
      <c r="AE33560" s="71"/>
    </row>
    <row r="33561" spans="31:31" ht="15.75" x14ac:dyDescent="0.3">
      <c r="AE33561" s="71"/>
    </row>
    <row r="33562" spans="31:31" ht="15.75" x14ac:dyDescent="0.3">
      <c r="AE33562" s="71"/>
    </row>
    <row r="33563" spans="31:31" ht="15.75" x14ac:dyDescent="0.3">
      <c r="AE33563" s="71"/>
    </row>
    <row r="33564" spans="31:31" ht="15.75" x14ac:dyDescent="0.3">
      <c r="AE33564" s="71"/>
    </row>
    <row r="33565" spans="31:31" ht="15.75" x14ac:dyDescent="0.3">
      <c r="AE33565" s="71"/>
    </row>
    <row r="33566" spans="31:31" ht="15.75" x14ac:dyDescent="0.3">
      <c r="AE33566" s="71"/>
    </row>
    <row r="33567" spans="31:31" ht="15.75" x14ac:dyDescent="0.3">
      <c r="AE33567" s="71"/>
    </row>
    <row r="33568" spans="31:31" ht="15.75" x14ac:dyDescent="0.3">
      <c r="AE33568" s="71"/>
    </row>
    <row r="33569" spans="31:31" ht="15.75" x14ac:dyDescent="0.3">
      <c r="AE33569" s="71"/>
    </row>
    <row r="33570" spans="31:31" ht="15.75" x14ac:dyDescent="0.3">
      <c r="AE33570" s="71"/>
    </row>
    <row r="33571" spans="31:31" ht="15.75" x14ac:dyDescent="0.3">
      <c r="AE33571" s="71"/>
    </row>
    <row r="33572" spans="31:31" ht="15.75" x14ac:dyDescent="0.3">
      <c r="AE33572" s="71"/>
    </row>
    <row r="33573" spans="31:31" ht="15.75" x14ac:dyDescent="0.3">
      <c r="AE33573" s="71"/>
    </row>
    <row r="33574" spans="31:31" ht="15.75" x14ac:dyDescent="0.3">
      <c r="AE33574" s="71"/>
    </row>
    <row r="33575" spans="31:31" ht="15.75" x14ac:dyDescent="0.3">
      <c r="AE33575" s="71"/>
    </row>
    <row r="33576" spans="31:31" ht="15.75" x14ac:dyDescent="0.3">
      <c r="AE33576" s="71"/>
    </row>
    <row r="33577" spans="31:31" ht="15.75" x14ac:dyDescent="0.3">
      <c r="AE33577" s="71"/>
    </row>
    <row r="33578" spans="31:31" ht="15.75" x14ac:dyDescent="0.3">
      <c r="AE33578" s="71"/>
    </row>
    <row r="33579" spans="31:31" ht="15.75" x14ac:dyDescent="0.3">
      <c r="AE33579" s="71"/>
    </row>
    <row r="33580" spans="31:31" ht="15.75" x14ac:dyDescent="0.3">
      <c r="AE33580" s="71"/>
    </row>
    <row r="33581" spans="31:31" ht="15.75" x14ac:dyDescent="0.3">
      <c r="AE33581" s="71"/>
    </row>
    <row r="33582" spans="31:31" ht="15.75" x14ac:dyDescent="0.3">
      <c r="AE33582" s="71"/>
    </row>
    <row r="33583" spans="31:31" ht="15.75" x14ac:dyDescent="0.3">
      <c r="AE33583" s="71"/>
    </row>
    <row r="33584" spans="31:31" ht="15.75" x14ac:dyDescent="0.3">
      <c r="AE33584" s="71"/>
    </row>
    <row r="33585" spans="31:31" ht="15.75" x14ac:dyDescent="0.3">
      <c r="AE33585" s="71"/>
    </row>
    <row r="33586" spans="31:31" ht="15.75" x14ac:dyDescent="0.3">
      <c r="AE33586" s="71"/>
    </row>
    <row r="33587" spans="31:31" ht="15.75" x14ac:dyDescent="0.3">
      <c r="AE33587" s="71"/>
    </row>
    <row r="33588" spans="31:31" ht="15.75" x14ac:dyDescent="0.3">
      <c r="AE33588" s="71"/>
    </row>
    <row r="33589" spans="31:31" ht="15.75" x14ac:dyDescent="0.3">
      <c r="AE33589" s="71"/>
    </row>
    <row r="33590" spans="31:31" ht="15.75" x14ac:dyDescent="0.3">
      <c r="AE33590" s="71"/>
    </row>
    <row r="33591" spans="31:31" ht="15.75" x14ac:dyDescent="0.3">
      <c r="AE33591" s="71"/>
    </row>
    <row r="33592" spans="31:31" ht="15.75" x14ac:dyDescent="0.3">
      <c r="AE33592" s="71"/>
    </row>
    <row r="33593" spans="31:31" ht="15.75" x14ac:dyDescent="0.3">
      <c r="AE33593" s="71"/>
    </row>
    <row r="33594" spans="31:31" ht="15.75" x14ac:dyDescent="0.3">
      <c r="AE33594" s="71"/>
    </row>
    <row r="33595" spans="31:31" ht="15.75" x14ac:dyDescent="0.3">
      <c r="AE33595" s="71"/>
    </row>
    <row r="33596" spans="31:31" ht="15.75" x14ac:dyDescent="0.3">
      <c r="AE33596" s="71"/>
    </row>
    <row r="33597" spans="31:31" ht="15.75" x14ac:dyDescent="0.3">
      <c r="AE33597" s="71"/>
    </row>
    <row r="33598" spans="31:31" ht="15.75" x14ac:dyDescent="0.3">
      <c r="AE33598" s="71"/>
    </row>
    <row r="33599" spans="31:31" ht="15.75" x14ac:dyDescent="0.3">
      <c r="AE33599" s="71"/>
    </row>
    <row r="33600" spans="31:31" ht="15.75" x14ac:dyDescent="0.3">
      <c r="AE33600" s="71"/>
    </row>
    <row r="33601" spans="31:31" ht="15.75" x14ac:dyDescent="0.3">
      <c r="AE33601" s="71"/>
    </row>
    <row r="33602" spans="31:31" ht="15.75" x14ac:dyDescent="0.3">
      <c r="AE33602" s="71"/>
    </row>
    <row r="33603" spans="31:31" ht="15.75" x14ac:dyDescent="0.3">
      <c r="AE33603" s="71"/>
    </row>
    <row r="33604" spans="31:31" ht="15.75" x14ac:dyDescent="0.3">
      <c r="AE33604" s="71"/>
    </row>
    <row r="33605" spans="31:31" ht="15.75" x14ac:dyDescent="0.3">
      <c r="AE33605" s="71"/>
    </row>
    <row r="33606" spans="31:31" ht="15.75" x14ac:dyDescent="0.3">
      <c r="AE33606" s="71"/>
    </row>
    <row r="33607" spans="31:31" ht="15.75" x14ac:dyDescent="0.3">
      <c r="AE33607" s="71"/>
    </row>
    <row r="33608" spans="31:31" ht="15.75" x14ac:dyDescent="0.3">
      <c r="AE33608" s="71"/>
    </row>
    <row r="33609" spans="31:31" ht="15.75" x14ac:dyDescent="0.3">
      <c r="AE33609" s="71"/>
    </row>
    <row r="33610" spans="31:31" ht="15.75" x14ac:dyDescent="0.3">
      <c r="AE33610" s="71"/>
    </row>
    <row r="33611" spans="31:31" ht="15.75" x14ac:dyDescent="0.3">
      <c r="AE33611" s="71"/>
    </row>
    <row r="33612" spans="31:31" ht="15.75" x14ac:dyDescent="0.3">
      <c r="AE33612" s="71"/>
    </row>
    <row r="33613" spans="31:31" ht="15.75" x14ac:dyDescent="0.3">
      <c r="AE33613" s="71"/>
    </row>
    <row r="33614" spans="31:31" ht="15.75" x14ac:dyDescent="0.3">
      <c r="AE33614" s="71"/>
    </row>
    <row r="33615" spans="31:31" ht="15.75" x14ac:dyDescent="0.3">
      <c r="AE33615" s="71"/>
    </row>
    <row r="33616" spans="31:31" ht="15.75" x14ac:dyDescent="0.3">
      <c r="AE33616" s="71"/>
    </row>
    <row r="33617" spans="31:31" ht="15.75" x14ac:dyDescent="0.3">
      <c r="AE33617" s="71"/>
    </row>
    <row r="33618" spans="31:31" ht="15.75" x14ac:dyDescent="0.3">
      <c r="AE33618" s="71"/>
    </row>
    <row r="33619" spans="31:31" ht="15.75" x14ac:dyDescent="0.3">
      <c r="AE33619" s="71"/>
    </row>
    <row r="33620" spans="31:31" ht="15.75" x14ac:dyDescent="0.3">
      <c r="AE33620" s="71"/>
    </row>
    <row r="33621" spans="31:31" ht="15.75" x14ac:dyDescent="0.3">
      <c r="AE33621" s="71"/>
    </row>
    <row r="33622" spans="31:31" ht="15.75" x14ac:dyDescent="0.3">
      <c r="AE33622" s="71"/>
    </row>
    <row r="33623" spans="31:31" ht="15.75" x14ac:dyDescent="0.3">
      <c r="AE33623" s="71"/>
    </row>
    <row r="33624" spans="31:31" ht="15.75" x14ac:dyDescent="0.3">
      <c r="AE33624" s="71"/>
    </row>
    <row r="33625" spans="31:31" ht="15.75" x14ac:dyDescent="0.3">
      <c r="AE33625" s="71"/>
    </row>
    <row r="33626" spans="31:31" ht="15.75" x14ac:dyDescent="0.3">
      <c r="AE33626" s="71"/>
    </row>
    <row r="33627" spans="31:31" ht="15.75" x14ac:dyDescent="0.3">
      <c r="AE33627" s="71"/>
    </row>
    <row r="33628" spans="31:31" ht="15.75" x14ac:dyDescent="0.3">
      <c r="AE33628" s="71"/>
    </row>
    <row r="33629" spans="31:31" ht="15.75" x14ac:dyDescent="0.3">
      <c r="AE33629" s="71"/>
    </row>
    <row r="33630" spans="31:31" ht="15.75" x14ac:dyDescent="0.3">
      <c r="AE33630" s="71"/>
    </row>
    <row r="33631" spans="31:31" ht="15.75" x14ac:dyDescent="0.3">
      <c r="AE33631" s="71"/>
    </row>
    <row r="33632" spans="31:31" ht="15.75" x14ac:dyDescent="0.3">
      <c r="AE33632" s="71"/>
    </row>
    <row r="33633" spans="31:31" ht="15.75" x14ac:dyDescent="0.3">
      <c r="AE33633" s="71"/>
    </row>
    <row r="33634" spans="31:31" ht="15.75" x14ac:dyDescent="0.3">
      <c r="AE33634" s="71"/>
    </row>
    <row r="33635" spans="31:31" ht="15.75" x14ac:dyDescent="0.3">
      <c r="AE33635" s="71"/>
    </row>
    <row r="33636" spans="31:31" ht="15.75" x14ac:dyDescent="0.3">
      <c r="AE33636" s="71"/>
    </row>
    <row r="33637" spans="31:31" ht="15.75" x14ac:dyDescent="0.3">
      <c r="AE33637" s="71"/>
    </row>
    <row r="33638" spans="31:31" ht="15.75" x14ac:dyDescent="0.3">
      <c r="AE33638" s="71"/>
    </row>
    <row r="33639" spans="31:31" ht="15.75" x14ac:dyDescent="0.3">
      <c r="AE33639" s="71"/>
    </row>
    <row r="33640" spans="31:31" ht="15.75" x14ac:dyDescent="0.3">
      <c r="AE33640" s="71"/>
    </row>
    <row r="33641" spans="31:31" ht="15.75" x14ac:dyDescent="0.3">
      <c r="AE33641" s="71"/>
    </row>
    <row r="33642" spans="31:31" ht="15.75" x14ac:dyDescent="0.3">
      <c r="AE33642" s="71"/>
    </row>
    <row r="33643" spans="31:31" ht="15.75" x14ac:dyDescent="0.3">
      <c r="AE33643" s="71"/>
    </row>
    <row r="33644" spans="31:31" ht="15.75" x14ac:dyDescent="0.3">
      <c r="AE33644" s="71"/>
    </row>
    <row r="33645" spans="31:31" ht="15.75" x14ac:dyDescent="0.3">
      <c r="AE33645" s="71"/>
    </row>
    <row r="33646" spans="31:31" ht="15.75" x14ac:dyDescent="0.3">
      <c r="AE33646" s="71"/>
    </row>
    <row r="33647" spans="31:31" ht="15.75" x14ac:dyDescent="0.3">
      <c r="AE33647" s="71"/>
    </row>
    <row r="33648" spans="31:31" ht="15.75" x14ac:dyDescent="0.3">
      <c r="AE33648" s="71"/>
    </row>
    <row r="33649" spans="31:31" ht="15.75" x14ac:dyDescent="0.3">
      <c r="AE33649" s="71"/>
    </row>
    <row r="33650" spans="31:31" ht="15.75" x14ac:dyDescent="0.3">
      <c r="AE33650" s="71"/>
    </row>
    <row r="33651" spans="31:31" ht="15.75" x14ac:dyDescent="0.3">
      <c r="AE33651" s="71"/>
    </row>
    <row r="33652" spans="31:31" ht="15.75" x14ac:dyDescent="0.3">
      <c r="AE33652" s="71"/>
    </row>
    <row r="33653" spans="31:31" ht="15.75" x14ac:dyDescent="0.3">
      <c r="AE33653" s="71"/>
    </row>
    <row r="33654" spans="31:31" ht="15.75" x14ac:dyDescent="0.3">
      <c r="AE33654" s="71"/>
    </row>
    <row r="33655" spans="31:31" ht="15.75" x14ac:dyDescent="0.3">
      <c r="AE33655" s="71"/>
    </row>
    <row r="33656" spans="31:31" ht="15.75" x14ac:dyDescent="0.3">
      <c r="AE33656" s="71"/>
    </row>
    <row r="33657" spans="31:31" ht="15.75" x14ac:dyDescent="0.3">
      <c r="AE33657" s="71"/>
    </row>
    <row r="33658" spans="31:31" ht="15.75" x14ac:dyDescent="0.3">
      <c r="AE33658" s="71"/>
    </row>
    <row r="33659" spans="31:31" ht="15.75" x14ac:dyDescent="0.3">
      <c r="AE33659" s="71"/>
    </row>
    <row r="33660" spans="31:31" ht="15.75" x14ac:dyDescent="0.3">
      <c r="AE33660" s="71"/>
    </row>
    <row r="33661" spans="31:31" ht="15.75" x14ac:dyDescent="0.3">
      <c r="AE33661" s="71"/>
    </row>
    <row r="33662" spans="31:31" ht="15.75" x14ac:dyDescent="0.3">
      <c r="AE33662" s="71"/>
    </row>
    <row r="33663" spans="31:31" ht="15.75" x14ac:dyDescent="0.3">
      <c r="AE33663" s="71"/>
    </row>
    <row r="33664" spans="31:31" ht="15.75" x14ac:dyDescent="0.3">
      <c r="AE33664" s="71"/>
    </row>
    <row r="33665" spans="31:31" ht="15.75" x14ac:dyDescent="0.3">
      <c r="AE33665" s="71"/>
    </row>
    <row r="33666" spans="31:31" ht="15.75" x14ac:dyDescent="0.3">
      <c r="AE33666" s="71"/>
    </row>
    <row r="33667" spans="31:31" ht="15.75" x14ac:dyDescent="0.3">
      <c r="AE33667" s="71"/>
    </row>
    <row r="33668" spans="31:31" ht="15.75" x14ac:dyDescent="0.3">
      <c r="AE33668" s="71"/>
    </row>
    <row r="33669" spans="31:31" ht="15.75" x14ac:dyDescent="0.3">
      <c r="AE33669" s="71"/>
    </row>
    <row r="33670" spans="31:31" ht="15.75" x14ac:dyDescent="0.3">
      <c r="AE33670" s="71"/>
    </row>
    <row r="33671" spans="31:31" ht="15.75" x14ac:dyDescent="0.3">
      <c r="AE33671" s="71"/>
    </row>
    <row r="33672" spans="31:31" ht="15.75" x14ac:dyDescent="0.3">
      <c r="AE33672" s="71"/>
    </row>
    <row r="33673" spans="31:31" ht="15.75" x14ac:dyDescent="0.3">
      <c r="AE33673" s="71"/>
    </row>
    <row r="33674" spans="31:31" ht="15.75" x14ac:dyDescent="0.3">
      <c r="AE33674" s="71"/>
    </row>
    <row r="33675" spans="31:31" ht="15.75" x14ac:dyDescent="0.3">
      <c r="AE33675" s="71"/>
    </row>
    <row r="33676" spans="31:31" ht="15.75" x14ac:dyDescent="0.3">
      <c r="AE33676" s="71"/>
    </row>
    <row r="33677" spans="31:31" ht="15.75" x14ac:dyDescent="0.3">
      <c r="AE33677" s="71"/>
    </row>
    <row r="33678" spans="31:31" ht="15.75" x14ac:dyDescent="0.3">
      <c r="AE33678" s="71"/>
    </row>
    <row r="33679" spans="31:31" ht="15.75" x14ac:dyDescent="0.3">
      <c r="AE33679" s="71"/>
    </row>
    <row r="33680" spans="31:31" ht="15.75" x14ac:dyDescent="0.3">
      <c r="AE33680" s="71"/>
    </row>
    <row r="33681" spans="31:31" ht="15.75" x14ac:dyDescent="0.3">
      <c r="AE33681" s="71"/>
    </row>
    <row r="33682" spans="31:31" ht="15.75" x14ac:dyDescent="0.3">
      <c r="AE33682" s="71"/>
    </row>
    <row r="33683" spans="31:31" ht="15.75" x14ac:dyDescent="0.3">
      <c r="AE33683" s="71"/>
    </row>
    <row r="33684" spans="31:31" ht="15.75" x14ac:dyDescent="0.3">
      <c r="AE33684" s="71"/>
    </row>
    <row r="33685" spans="31:31" ht="15.75" x14ac:dyDescent="0.3">
      <c r="AE33685" s="71"/>
    </row>
    <row r="33686" spans="31:31" ht="15.75" x14ac:dyDescent="0.3">
      <c r="AE33686" s="71"/>
    </row>
    <row r="33687" spans="31:31" ht="15.75" x14ac:dyDescent="0.3">
      <c r="AE33687" s="71"/>
    </row>
    <row r="33688" spans="31:31" ht="15.75" x14ac:dyDescent="0.3">
      <c r="AE33688" s="71"/>
    </row>
    <row r="33689" spans="31:31" ht="15.75" x14ac:dyDescent="0.3">
      <c r="AE33689" s="71"/>
    </row>
    <row r="33690" spans="31:31" ht="15.75" x14ac:dyDescent="0.3">
      <c r="AE33690" s="71"/>
    </row>
    <row r="33691" spans="31:31" ht="15.75" x14ac:dyDescent="0.3">
      <c r="AE33691" s="71"/>
    </row>
    <row r="33692" spans="31:31" ht="15.75" x14ac:dyDescent="0.3">
      <c r="AE33692" s="71"/>
    </row>
    <row r="33693" spans="31:31" ht="15.75" x14ac:dyDescent="0.3">
      <c r="AE33693" s="71"/>
    </row>
    <row r="33694" spans="31:31" ht="15.75" x14ac:dyDescent="0.3">
      <c r="AE33694" s="71"/>
    </row>
    <row r="33695" spans="31:31" ht="15.75" x14ac:dyDescent="0.3">
      <c r="AE33695" s="71"/>
    </row>
    <row r="33696" spans="31:31" ht="15.75" x14ac:dyDescent="0.3">
      <c r="AE33696" s="71"/>
    </row>
    <row r="33697" spans="31:31" ht="15.75" x14ac:dyDescent="0.3">
      <c r="AE33697" s="71"/>
    </row>
    <row r="33698" spans="31:31" ht="15.75" x14ac:dyDescent="0.3">
      <c r="AE33698" s="71"/>
    </row>
    <row r="33699" spans="31:31" ht="15.75" x14ac:dyDescent="0.3">
      <c r="AE33699" s="71"/>
    </row>
    <row r="33700" spans="31:31" ht="15.75" x14ac:dyDescent="0.3">
      <c r="AE33700" s="71"/>
    </row>
    <row r="33701" spans="31:31" ht="15.75" x14ac:dyDescent="0.3">
      <c r="AE33701" s="71"/>
    </row>
    <row r="33702" spans="31:31" ht="15.75" x14ac:dyDescent="0.3">
      <c r="AE33702" s="71"/>
    </row>
    <row r="33703" spans="31:31" ht="15.75" x14ac:dyDescent="0.3">
      <c r="AE33703" s="71"/>
    </row>
    <row r="33704" spans="31:31" ht="15.75" x14ac:dyDescent="0.3">
      <c r="AE33704" s="71"/>
    </row>
    <row r="33705" spans="31:31" ht="15.75" x14ac:dyDescent="0.3">
      <c r="AE33705" s="71"/>
    </row>
    <row r="33706" spans="31:31" ht="15.75" x14ac:dyDescent="0.3">
      <c r="AE33706" s="71"/>
    </row>
    <row r="33707" spans="31:31" ht="15.75" x14ac:dyDescent="0.3">
      <c r="AE33707" s="71"/>
    </row>
    <row r="33708" spans="31:31" ht="15.75" x14ac:dyDescent="0.3">
      <c r="AE33708" s="71"/>
    </row>
    <row r="33709" spans="31:31" ht="15.75" x14ac:dyDescent="0.3">
      <c r="AE33709" s="71"/>
    </row>
    <row r="33710" spans="31:31" ht="15.75" x14ac:dyDescent="0.3">
      <c r="AE33710" s="71"/>
    </row>
    <row r="33711" spans="31:31" ht="15.75" x14ac:dyDescent="0.3">
      <c r="AE33711" s="71"/>
    </row>
    <row r="33712" spans="31:31" ht="15.75" x14ac:dyDescent="0.3">
      <c r="AE33712" s="71"/>
    </row>
    <row r="33713" spans="31:31" ht="15.75" x14ac:dyDescent="0.3">
      <c r="AE33713" s="71"/>
    </row>
    <row r="33714" spans="31:31" ht="15.75" x14ac:dyDescent="0.3">
      <c r="AE33714" s="71"/>
    </row>
    <row r="33715" spans="31:31" ht="15.75" x14ac:dyDescent="0.3">
      <c r="AE33715" s="71"/>
    </row>
    <row r="33716" spans="31:31" ht="15.75" x14ac:dyDescent="0.3">
      <c r="AE33716" s="71"/>
    </row>
    <row r="33717" spans="31:31" ht="15.75" x14ac:dyDescent="0.3">
      <c r="AE33717" s="71"/>
    </row>
    <row r="33718" spans="31:31" ht="15.75" x14ac:dyDescent="0.3">
      <c r="AE33718" s="71"/>
    </row>
    <row r="33719" spans="31:31" ht="15.75" x14ac:dyDescent="0.3">
      <c r="AE33719" s="71"/>
    </row>
    <row r="33720" spans="31:31" ht="15.75" x14ac:dyDescent="0.3">
      <c r="AE33720" s="71"/>
    </row>
    <row r="33721" spans="31:31" ht="15.75" x14ac:dyDescent="0.3">
      <c r="AE33721" s="71"/>
    </row>
    <row r="33722" spans="31:31" ht="15.75" x14ac:dyDescent="0.3">
      <c r="AE33722" s="71"/>
    </row>
    <row r="33723" spans="31:31" ht="15.75" x14ac:dyDescent="0.3">
      <c r="AE33723" s="71"/>
    </row>
    <row r="33724" spans="31:31" ht="15.75" x14ac:dyDescent="0.3">
      <c r="AE33724" s="71"/>
    </row>
    <row r="33725" spans="31:31" ht="15.75" x14ac:dyDescent="0.3">
      <c r="AE33725" s="71"/>
    </row>
    <row r="33726" spans="31:31" ht="15.75" x14ac:dyDescent="0.3">
      <c r="AE33726" s="71"/>
    </row>
    <row r="33727" spans="31:31" ht="15.75" x14ac:dyDescent="0.3">
      <c r="AE33727" s="71"/>
    </row>
    <row r="33728" spans="31:31" ht="15.75" x14ac:dyDescent="0.3">
      <c r="AE33728" s="71"/>
    </row>
    <row r="33729" spans="31:31" ht="15.75" x14ac:dyDescent="0.3">
      <c r="AE33729" s="71"/>
    </row>
    <row r="33730" spans="31:31" ht="15.75" x14ac:dyDescent="0.3">
      <c r="AE33730" s="71"/>
    </row>
    <row r="33731" spans="31:31" ht="15.75" x14ac:dyDescent="0.3">
      <c r="AE33731" s="71"/>
    </row>
    <row r="33732" spans="31:31" ht="15.75" x14ac:dyDescent="0.3">
      <c r="AE33732" s="71"/>
    </row>
    <row r="33733" spans="31:31" ht="15.75" x14ac:dyDescent="0.3">
      <c r="AE33733" s="71"/>
    </row>
    <row r="33734" spans="31:31" ht="15.75" x14ac:dyDescent="0.3">
      <c r="AE33734" s="71"/>
    </row>
    <row r="33735" spans="31:31" ht="15.75" x14ac:dyDescent="0.3">
      <c r="AE33735" s="71"/>
    </row>
    <row r="33736" spans="31:31" ht="15.75" x14ac:dyDescent="0.3">
      <c r="AE33736" s="71"/>
    </row>
    <row r="33737" spans="31:31" ht="15.75" x14ac:dyDescent="0.3">
      <c r="AE33737" s="71"/>
    </row>
    <row r="33738" spans="31:31" ht="15.75" x14ac:dyDescent="0.3">
      <c r="AE33738" s="71"/>
    </row>
    <row r="33739" spans="31:31" ht="15.75" x14ac:dyDescent="0.3">
      <c r="AE33739" s="71"/>
    </row>
    <row r="33740" spans="31:31" ht="15.75" x14ac:dyDescent="0.3">
      <c r="AE33740" s="71"/>
    </row>
    <row r="33741" spans="31:31" ht="15.75" x14ac:dyDescent="0.3">
      <c r="AE33741" s="71"/>
    </row>
    <row r="33742" spans="31:31" ht="15.75" x14ac:dyDescent="0.3">
      <c r="AE33742" s="71"/>
    </row>
    <row r="33743" spans="31:31" ht="15.75" x14ac:dyDescent="0.3">
      <c r="AE33743" s="71"/>
    </row>
    <row r="33744" spans="31:31" ht="15.75" x14ac:dyDescent="0.3">
      <c r="AE33744" s="71"/>
    </row>
    <row r="33745" spans="31:31" ht="15.75" x14ac:dyDescent="0.3">
      <c r="AE33745" s="71"/>
    </row>
    <row r="33746" spans="31:31" ht="15.75" x14ac:dyDescent="0.3">
      <c r="AE33746" s="71"/>
    </row>
    <row r="33747" spans="31:31" ht="15.75" x14ac:dyDescent="0.3">
      <c r="AE33747" s="71"/>
    </row>
    <row r="33748" spans="31:31" ht="15.75" x14ac:dyDescent="0.3">
      <c r="AE33748" s="71"/>
    </row>
    <row r="33749" spans="31:31" ht="15.75" x14ac:dyDescent="0.3">
      <c r="AE33749" s="71"/>
    </row>
    <row r="33750" spans="31:31" ht="15.75" x14ac:dyDescent="0.3">
      <c r="AE33750" s="71"/>
    </row>
    <row r="33751" spans="31:31" ht="15.75" x14ac:dyDescent="0.3">
      <c r="AE33751" s="71"/>
    </row>
    <row r="33752" spans="31:31" ht="15.75" x14ac:dyDescent="0.3">
      <c r="AE33752" s="71"/>
    </row>
    <row r="33753" spans="31:31" ht="15.75" x14ac:dyDescent="0.3">
      <c r="AE33753" s="71"/>
    </row>
    <row r="33754" spans="31:31" ht="15.75" x14ac:dyDescent="0.3">
      <c r="AE33754" s="71"/>
    </row>
    <row r="33755" spans="31:31" ht="15.75" x14ac:dyDescent="0.3">
      <c r="AE33755" s="71"/>
    </row>
    <row r="33756" spans="31:31" ht="15.75" x14ac:dyDescent="0.3">
      <c r="AE33756" s="71"/>
    </row>
    <row r="33757" spans="31:31" ht="15.75" x14ac:dyDescent="0.3">
      <c r="AE33757" s="71"/>
    </row>
    <row r="33758" spans="31:31" ht="15.75" x14ac:dyDescent="0.3">
      <c r="AE33758" s="71"/>
    </row>
    <row r="33759" spans="31:31" ht="15.75" x14ac:dyDescent="0.3">
      <c r="AE33759" s="71"/>
    </row>
    <row r="33760" spans="31:31" ht="15.75" x14ac:dyDescent="0.3">
      <c r="AE33760" s="71"/>
    </row>
    <row r="33761" spans="31:31" ht="15.75" x14ac:dyDescent="0.3">
      <c r="AE33761" s="71"/>
    </row>
    <row r="33762" spans="31:31" ht="15.75" x14ac:dyDescent="0.3">
      <c r="AE33762" s="71"/>
    </row>
    <row r="33763" spans="31:31" ht="15.75" x14ac:dyDescent="0.3">
      <c r="AE33763" s="71"/>
    </row>
    <row r="33764" spans="31:31" ht="15.75" x14ac:dyDescent="0.3">
      <c r="AE33764" s="71"/>
    </row>
    <row r="33765" spans="31:31" ht="15.75" x14ac:dyDescent="0.3">
      <c r="AE33765" s="71"/>
    </row>
    <row r="33766" spans="31:31" ht="15.75" x14ac:dyDescent="0.3">
      <c r="AE33766" s="71"/>
    </row>
    <row r="33767" spans="31:31" ht="15.75" x14ac:dyDescent="0.3">
      <c r="AE33767" s="71"/>
    </row>
    <row r="33768" spans="31:31" ht="15.75" x14ac:dyDescent="0.3">
      <c r="AE33768" s="71"/>
    </row>
    <row r="33769" spans="31:31" ht="15.75" x14ac:dyDescent="0.3">
      <c r="AE33769" s="71"/>
    </row>
    <row r="33770" spans="31:31" ht="15.75" x14ac:dyDescent="0.3">
      <c r="AE33770" s="71"/>
    </row>
    <row r="33771" spans="31:31" ht="15.75" x14ac:dyDescent="0.3">
      <c r="AE33771" s="71"/>
    </row>
    <row r="33772" spans="31:31" ht="15.75" x14ac:dyDescent="0.3">
      <c r="AE33772" s="71"/>
    </row>
    <row r="33773" spans="31:31" ht="15.75" x14ac:dyDescent="0.3">
      <c r="AE33773" s="71"/>
    </row>
    <row r="33774" spans="31:31" ht="15.75" x14ac:dyDescent="0.3">
      <c r="AE33774" s="71"/>
    </row>
    <row r="33775" spans="31:31" ht="15.75" x14ac:dyDescent="0.3">
      <c r="AE33775" s="71"/>
    </row>
    <row r="33776" spans="31:31" ht="15.75" x14ac:dyDescent="0.3">
      <c r="AE33776" s="71"/>
    </row>
    <row r="33777" spans="31:31" ht="15.75" x14ac:dyDescent="0.3">
      <c r="AE33777" s="71"/>
    </row>
    <row r="33778" spans="31:31" ht="15.75" x14ac:dyDescent="0.3">
      <c r="AE33778" s="71"/>
    </row>
    <row r="33779" spans="31:31" ht="15.75" x14ac:dyDescent="0.3">
      <c r="AE33779" s="71"/>
    </row>
    <row r="33780" spans="31:31" ht="15.75" x14ac:dyDescent="0.3">
      <c r="AE33780" s="71"/>
    </row>
    <row r="33781" spans="31:31" ht="15.75" x14ac:dyDescent="0.3">
      <c r="AE33781" s="71"/>
    </row>
    <row r="33782" spans="31:31" ht="15.75" x14ac:dyDescent="0.3">
      <c r="AE33782" s="71"/>
    </row>
    <row r="33783" spans="31:31" ht="15.75" x14ac:dyDescent="0.3">
      <c r="AE33783" s="71"/>
    </row>
    <row r="33784" spans="31:31" ht="15.75" x14ac:dyDescent="0.3">
      <c r="AE33784" s="71"/>
    </row>
    <row r="33785" spans="31:31" ht="15.75" x14ac:dyDescent="0.3">
      <c r="AE33785" s="71"/>
    </row>
    <row r="33786" spans="31:31" ht="15.75" x14ac:dyDescent="0.3">
      <c r="AE33786" s="71"/>
    </row>
    <row r="33787" spans="31:31" ht="15.75" x14ac:dyDescent="0.3">
      <c r="AE33787" s="71"/>
    </row>
    <row r="33788" spans="31:31" ht="15.75" x14ac:dyDescent="0.3">
      <c r="AE33788" s="71"/>
    </row>
    <row r="33789" spans="31:31" ht="15.75" x14ac:dyDescent="0.3">
      <c r="AE33789" s="71"/>
    </row>
    <row r="33790" spans="31:31" ht="15.75" x14ac:dyDescent="0.3">
      <c r="AE33790" s="71"/>
    </row>
    <row r="33791" spans="31:31" ht="15.75" x14ac:dyDescent="0.3">
      <c r="AE33791" s="71"/>
    </row>
    <row r="33792" spans="31:31" ht="15.75" x14ac:dyDescent="0.3">
      <c r="AE33792" s="71"/>
    </row>
    <row r="33793" spans="31:31" ht="15.75" x14ac:dyDescent="0.3">
      <c r="AE33793" s="71"/>
    </row>
    <row r="33794" spans="31:31" ht="15.75" x14ac:dyDescent="0.3">
      <c r="AE33794" s="71"/>
    </row>
    <row r="33795" spans="31:31" ht="15.75" x14ac:dyDescent="0.3">
      <c r="AE33795" s="71"/>
    </row>
    <row r="33796" spans="31:31" ht="15.75" x14ac:dyDescent="0.3">
      <c r="AE33796" s="71"/>
    </row>
    <row r="33797" spans="31:31" ht="15.75" x14ac:dyDescent="0.3">
      <c r="AE33797" s="71"/>
    </row>
    <row r="33798" spans="31:31" ht="15.75" x14ac:dyDescent="0.3">
      <c r="AE33798" s="71"/>
    </row>
    <row r="33799" spans="31:31" ht="15.75" x14ac:dyDescent="0.3">
      <c r="AE33799" s="71"/>
    </row>
    <row r="33800" spans="31:31" ht="15.75" x14ac:dyDescent="0.3">
      <c r="AE33800" s="71"/>
    </row>
    <row r="33801" spans="31:31" ht="15.75" x14ac:dyDescent="0.3">
      <c r="AE33801" s="71"/>
    </row>
    <row r="33802" spans="31:31" ht="15.75" x14ac:dyDescent="0.3">
      <c r="AE33802" s="71"/>
    </row>
    <row r="33803" spans="31:31" ht="15.75" x14ac:dyDescent="0.3">
      <c r="AE33803" s="71"/>
    </row>
    <row r="33804" spans="31:31" ht="15.75" x14ac:dyDescent="0.3">
      <c r="AE33804" s="71"/>
    </row>
    <row r="33805" spans="31:31" ht="15.75" x14ac:dyDescent="0.3">
      <c r="AE33805" s="71"/>
    </row>
    <row r="33806" spans="31:31" ht="15.75" x14ac:dyDescent="0.3">
      <c r="AE33806" s="71"/>
    </row>
    <row r="33807" spans="31:31" ht="15.75" x14ac:dyDescent="0.3">
      <c r="AE33807" s="71"/>
    </row>
    <row r="33808" spans="31:31" ht="15.75" x14ac:dyDescent="0.3">
      <c r="AE33808" s="71"/>
    </row>
    <row r="33809" spans="31:31" ht="15.75" x14ac:dyDescent="0.3">
      <c r="AE33809" s="71"/>
    </row>
    <row r="33810" spans="31:31" ht="15.75" x14ac:dyDescent="0.3">
      <c r="AE33810" s="71"/>
    </row>
    <row r="33811" spans="31:31" ht="15.75" x14ac:dyDescent="0.3">
      <c r="AE33811" s="71"/>
    </row>
    <row r="33812" spans="31:31" ht="15.75" x14ac:dyDescent="0.3">
      <c r="AE33812" s="71"/>
    </row>
    <row r="33813" spans="31:31" ht="15.75" x14ac:dyDescent="0.3">
      <c r="AE33813" s="71"/>
    </row>
    <row r="33814" spans="31:31" ht="15.75" x14ac:dyDescent="0.3">
      <c r="AE33814" s="71"/>
    </row>
    <row r="33815" spans="31:31" ht="15.75" x14ac:dyDescent="0.3">
      <c r="AE33815" s="71"/>
    </row>
    <row r="33816" spans="31:31" ht="15.75" x14ac:dyDescent="0.3">
      <c r="AE33816" s="71"/>
    </row>
    <row r="33817" spans="31:31" ht="15.75" x14ac:dyDescent="0.3">
      <c r="AE33817" s="71"/>
    </row>
    <row r="33818" spans="31:31" ht="15.75" x14ac:dyDescent="0.3">
      <c r="AE33818" s="71"/>
    </row>
    <row r="33819" spans="31:31" ht="15.75" x14ac:dyDescent="0.3">
      <c r="AE33819" s="71"/>
    </row>
    <row r="33820" spans="31:31" ht="15.75" x14ac:dyDescent="0.3">
      <c r="AE33820" s="71"/>
    </row>
    <row r="33821" spans="31:31" ht="15.75" x14ac:dyDescent="0.3">
      <c r="AE33821" s="71"/>
    </row>
    <row r="33822" spans="31:31" ht="15.75" x14ac:dyDescent="0.3">
      <c r="AE33822" s="71"/>
    </row>
    <row r="33823" spans="31:31" ht="15.75" x14ac:dyDescent="0.3">
      <c r="AE33823" s="71"/>
    </row>
    <row r="33824" spans="31:31" ht="15.75" x14ac:dyDescent="0.3">
      <c r="AE33824" s="71"/>
    </row>
    <row r="33825" spans="31:31" ht="15.75" x14ac:dyDescent="0.3">
      <c r="AE33825" s="71"/>
    </row>
    <row r="33826" spans="31:31" ht="15.75" x14ac:dyDescent="0.3">
      <c r="AE33826" s="71"/>
    </row>
    <row r="33827" spans="31:31" ht="15.75" x14ac:dyDescent="0.3">
      <c r="AE33827" s="71"/>
    </row>
    <row r="33828" spans="31:31" ht="15.75" x14ac:dyDescent="0.3">
      <c r="AE33828" s="71"/>
    </row>
    <row r="33829" spans="31:31" ht="15.75" x14ac:dyDescent="0.3">
      <c r="AE33829" s="71"/>
    </row>
    <row r="33830" spans="31:31" ht="15.75" x14ac:dyDescent="0.3">
      <c r="AE33830" s="71"/>
    </row>
    <row r="33831" spans="31:31" ht="15.75" x14ac:dyDescent="0.3">
      <c r="AE33831" s="71"/>
    </row>
    <row r="33832" spans="31:31" ht="15.75" x14ac:dyDescent="0.3">
      <c r="AE33832" s="71"/>
    </row>
    <row r="33833" spans="31:31" ht="15.75" x14ac:dyDescent="0.3">
      <c r="AE33833" s="71"/>
    </row>
    <row r="33834" spans="31:31" ht="15.75" x14ac:dyDescent="0.3">
      <c r="AE33834" s="71"/>
    </row>
    <row r="33835" spans="31:31" ht="15.75" x14ac:dyDescent="0.3">
      <c r="AE33835" s="71"/>
    </row>
    <row r="33836" spans="31:31" ht="15.75" x14ac:dyDescent="0.3">
      <c r="AE33836" s="71"/>
    </row>
    <row r="33837" spans="31:31" ht="15.75" x14ac:dyDescent="0.3">
      <c r="AE33837" s="71"/>
    </row>
    <row r="33838" spans="31:31" ht="15.75" x14ac:dyDescent="0.3">
      <c r="AE33838" s="71"/>
    </row>
    <row r="33839" spans="31:31" ht="15.75" x14ac:dyDescent="0.3">
      <c r="AE33839" s="71"/>
    </row>
    <row r="33840" spans="31:31" ht="15.75" x14ac:dyDescent="0.3">
      <c r="AE33840" s="71"/>
    </row>
    <row r="33841" spans="31:31" ht="15.75" x14ac:dyDescent="0.3">
      <c r="AE33841" s="71"/>
    </row>
    <row r="33842" spans="31:31" ht="15.75" x14ac:dyDescent="0.3">
      <c r="AE33842" s="71"/>
    </row>
    <row r="33843" spans="31:31" ht="15.75" x14ac:dyDescent="0.3">
      <c r="AE33843" s="71"/>
    </row>
    <row r="33844" spans="31:31" ht="15.75" x14ac:dyDescent="0.3">
      <c r="AE33844" s="71"/>
    </row>
    <row r="33845" spans="31:31" ht="15.75" x14ac:dyDescent="0.3">
      <c r="AE33845" s="71"/>
    </row>
    <row r="33846" spans="31:31" ht="15.75" x14ac:dyDescent="0.3">
      <c r="AE33846" s="71"/>
    </row>
    <row r="33847" spans="31:31" ht="15.75" x14ac:dyDescent="0.3">
      <c r="AE33847" s="71"/>
    </row>
    <row r="33848" spans="31:31" ht="15.75" x14ac:dyDescent="0.3">
      <c r="AE33848" s="71"/>
    </row>
    <row r="33849" spans="31:31" ht="15.75" x14ac:dyDescent="0.3">
      <c r="AE33849" s="71"/>
    </row>
    <row r="33850" spans="31:31" ht="15.75" x14ac:dyDescent="0.3">
      <c r="AE33850" s="71"/>
    </row>
    <row r="33851" spans="31:31" ht="15.75" x14ac:dyDescent="0.3">
      <c r="AE33851" s="71"/>
    </row>
    <row r="33852" spans="31:31" ht="15.75" x14ac:dyDescent="0.3">
      <c r="AE33852" s="71"/>
    </row>
    <row r="33853" spans="31:31" ht="15.75" x14ac:dyDescent="0.3">
      <c r="AE33853" s="71"/>
    </row>
    <row r="33854" spans="31:31" ht="15.75" x14ac:dyDescent="0.3">
      <c r="AE33854" s="71"/>
    </row>
    <row r="33855" spans="31:31" ht="15.75" x14ac:dyDescent="0.3">
      <c r="AE33855" s="71"/>
    </row>
    <row r="33856" spans="31:31" ht="15.75" x14ac:dyDescent="0.3">
      <c r="AE33856" s="71"/>
    </row>
    <row r="33857" spans="31:31" ht="15.75" x14ac:dyDescent="0.3">
      <c r="AE33857" s="71"/>
    </row>
    <row r="33858" spans="31:31" ht="15.75" x14ac:dyDescent="0.3">
      <c r="AE33858" s="71"/>
    </row>
    <row r="33859" spans="31:31" ht="15.75" x14ac:dyDescent="0.3">
      <c r="AE33859" s="71"/>
    </row>
    <row r="33860" spans="31:31" ht="15.75" x14ac:dyDescent="0.3">
      <c r="AE33860" s="71"/>
    </row>
    <row r="33861" spans="31:31" ht="15.75" x14ac:dyDescent="0.3">
      <c r="AE33861" s="71"/>
    </row>
    <row r="33862" spans="31:31" ht="15.75" x14ac:dyDescent="0.3">
      <c r="AE33862" s="71"/>
    </row>
    <row r="33863" spans="31:31" ht="15.75" x14ac:dyDescent="0.3">
      <c r="AE33863" s="71"/>
    </row>
    <row r="33864" spans="31:31" ht="15.75" x14ac:dyDescent="0.3">
      <c r="AE33864" s="71"/>
    </row>
    <row r="33865" spans="31:31" ht="15.75" x14ac:dyDescent="0.3">
      <c r="AE33865" s="71"/>
    </row>
    <row r="33866" spans="31:31" ht="15.75" x14ac:dyDescent="0.3">
      <c r="AE33866" s="71"/>
    </row>
    <row r="33867" spans="31:31" ht="15.75" x14ac:dyDescent="0.3">
      <c r="AE33867" s="71"/>
    </row>
    <row r="33868" spans="31:31" ht="15.75" x14ac:dyDescent="0.3">
      <c r="AE33868" s="71"/>
    </row>
    <row r="33869" spans="31:31" ht="15.75" x14ac:dyDescent="0.3">
      <c r="AE33869" s="71"/>
    </row>
    <row r="33870" spans="31:31" ht="15.75" x14ac:dyDescent="0.3">
      <c r="AE33870" s="71"/>
    </row>
    <row r="33871" spans="31:31" ht="15.75" x14ac:dyDescent="0.3">
      <c r="AE33871" s="71"/>
    </row>
    <row r="33872" spans="31:31" ht="15.75" x14ac:dyDescent="0.3">
      <c r="AE33872" s="71"/>
    </row>
    <row r="33873" spans="31:31" ht="15.75" x14ac:dyDescent="0.3">
      <c r="AE33873" s="71"/>
    </row>
    <row r="33874" spans="31:31" ht="15.75" x14ac:dyDescent="0.3">
      <c r="AE33874" s="71"/>
    </row>
    <row r="33875" spans="31:31" ht="15.75" x14ac:dyDescent="0.3">
      <c r="AE33875" s="71"/>
    </row>
    <row r="33876" spans="31:31" ht="15.75" x14ac:dyDescent="0.3">
      <c r="AE33876" s="71"/>
    </row>
    <row r="33877" spans="31:31" ht="15.75" x14ac:dyDescent="0.3">
      <c r="AE33877" s="71"/>
    </row>
    <row r="33878" spans="31:31" ht="15.75" x14ac:dyDescent="0.3">
      <c r="AE33878" s="71"/>
    </row>
    <row r="33879" spans="31:31" ht="15.75" x14ac:dyDescent="0.3">
      <c r="AE33879" s="71"/>
    </row>
    <row r="33880" spans="31:31" ht="15.75" x14ac:dyDescent="0.3">
      <c r="AE33880" s="71"/>
    </row>
    <row r="33881" spans="31:31" ht="15.75" x14ac:dyDescent="0.3">
      <c r="AE33881" s="71"/>
    </row>
    <row r="33882" spans="31:31" ht="15.75" x14ac:dyDescent="0.3">
      <c r="AE33882" s="71"/>
    </row>
    <row r="33883" spans="31:31" ht="15.75" x14ac:dyDescent="0.3">
      <c r="AE33883" s="71"/>
    </row>
    <row r="33884" spans="31:31" ht="15.75" x14ac:dyDescent="0.3">
      <c r="AE33884" s="71"/>
    </row>
    <row r="33885" spans="31:31" ht="15.75" x14ac:dyDescent="0.3">
      <c r="AE33885" s="71"/>
    </row>
    <row r="33886" spans="31:31" ht="15.75" x14ac:dyDescent="0.3">
      <c r="AE33886" s="71"/>
    </row>
    <row r="33887" spans="31:31" ht="15.75" x14ac:dyDescent="0.3">
      <c r="AE33887" s="71"/>
    </row>
    <row r="33888" spans="31:31" ht="15.75" x14ac:dyDescent="0.3">
      <c r="AE33888" s="71"/>
    </row>
    <row r="33889" spans="31:31" ht="15.75" x14ac:dyDescent="0.3">
      <c r="AE33889" s="71"/>
    </row>
    <row r="33890" spans="31:31" ht="15.75" x14ac:dyDescent="0.3">
      <c r="AE33890" s="71"/>
    </row>
    <row r="33891" spans="31:31" ht="15.75" x14ac:dyDescent="0.3">
      <c r="AE33891" s="71"/>
    </row>
    <row r="33892" spans="31:31" ht="15.75" x14ac:dyDescent="0.3">
      <c r="AE33892" s="71"/>
    </row>
    <row r="33893" spans="31:31" ht="15.75" x14ac:dyDescent="0.3">
      <c r="AE33893" s="71"/>
    </row>
    <row r="33894" spans="31:31" ht="15.75" x14ac:dyDescent="0.3">
      <c r="AE33894" s="71"/>
    </row>
    <row r="33895" spans="31:31" ht="15.75" x14ac:dyDescent="0.3">
      <c r="AE33895" s="71"/>
    </row>
    <row r="33896" spans="31:31" ht="15.75" x14ac:dyDescent="0.3">
      <c r="AE33896" s="71"/>
    </row>
    <row r="33897" spans="31:31" ht="15.75" x14ac:dyDescent="0.3">
      <c r="AE33897" s="71"/>
    </row>
    <row r="33898" spans="31:31" ht="15.75" x14ac:dyDescent="0.3">
      <c r="AE33898" s="71"/>
    </row>
    <row r="33899" spans="31:31" ht="15.75" x14ac:dyDescent="0.3">
      <c r="AE33899" s="71"/>
    </row>
    <row r="33900" spans="31:31" ht="15.75" x14ac:dyDescent="0.3">
      <c r="AE33900" s="71"/>
    </row>
    <row r="33901" spans="31:31" ht="15.75" x14ac:dyDescent="0.3">
      <c r="AE33901" s="71"/>
    </row>
    <row r="33902" spans="31:31" ht="15.75" x14ac:dyDescent="0.3">
      <c r="AE33902" s="71"/>
    </row>
    <row r="33903" spans="31:31" ht="15.75" x14ac:dyDescent="0.3">
      <c r="AE33903" s="71"/>
    </row>
    <row r="33904" spans="31:31" ht="15.75" x14ac:dyDescent="0.3">
      <c r="AE33904" s="71"/>
    </row>
    <row r="33905" spans="31:31" ht="15.75" x14ac:dyDescent="0.3">
      <c r="AE33905" s="71"/>
    </row>
    <row r="33906" spans="31:31" ht="15.75" x14ac:dyDescent="0.3">
      <c r="AE33906" s="71"/>
    </row>
    <row r="33907" spans="31:31" ht="15.75" x14ac:dyDescent="0.3">
      <c r="AE33907" s="71"/>
    </row>
    <row r="33908" spans="31:31" ht="15.75" x14ac:dyDescent="0.3">
      <c r="AE33908" s="71"/>
    </row>
    <row r="33909" spans="31:31" ht="15.75" x14ac:dyDescent="0.3">
      <c r="AE33909" s="71"/>
    </row>
    <row r="33910" spans="31:31" ht="15.75" x14ac:dyDescent="0.3">
      <c r="AE33910" s="71"/>
    </row>
    <row r="33911" spans="31:31" ht="15.75" x14ac:dyDescent="0.3">
      <c r="AE33911" s="71"/>
    </row>
    <row r="33912" spans="31:31" ht="15.75" x14ac:dyDescent="0.3">
      <c r="AE33912" s="71"/>
    </row>
    <row r="33913" spans="31:31" ht="15.75" x14ac:dyDescent="0.3">
      <c r="AE33913" s="71"/>
    </row>
    <row r="33914" spans="31:31" ht="15.75" x14ac:dyDescent="0.3">
      <c r="AE33914" s="71"/>
    </row>
    <row r="33915" spans="31:31" ht="15.75" x14ac:dyDescent="0.3">
      <c r="AE33915" s="71"/>
    </row>
    <row r="33916" spans="31:31" ht="15.75" x14ac:dyDescent="0.3">
      <c r="AE33916" s="71"/>
    </row>
    <row r="33917" spans="31:31" ht="15.75" x14ac:dyDescent="0.3">
      <c r="AE33917" s="71"/>
    </row>
    <row r="33918" spans="31:31" ht="15.75" x14ac:dyDescent="0.3">
      <c r="AE33918" s="71"/>
    </row>
    <row r="33919" spans="31:31" ht="15.75" x14ac:dyDescent="0.3">
      <c r="AE33919" s="71"/>
    </row>
    <row r="33920" spans="31:31" ht="15.75" x14ac:dyDescent="0.3">
      <c r="AE33920" s="71"/>
    </row>
    <row r="33921" spans="31:31" ht="15.75" x14ac:dyDescent="0.3">
      <c r="AE33921" s="71"/>
    </row>
    <row r="33922" spans="31:31" ht="15.75" x14ac:dyDescent="0.3">
      <c r="AE33922" s="71"/>
    </row>
    <row r="33923" spans="31:31" ht="15.75" x14ac:dyDescent="0.3">
      <c r="AE33923" s="71"/>
    </row>
    <row r="33924" spans="31:31" ht="15.75" x14ac:dyDescent="0.3">
      <c r="AE33924" s="71"/>
    </row>
    <row r="33925" spans="31:31" ht="15.75" x14ac:dyDescent="0.3">
      <c r="AE33925" s="71"/>
    </row>
    <row r="33926" spans="31:31" ht="15.75" x14ac:dyDescent="0.3">
      <c r="AE33926" s="71"/>
    </row>
    <row r="33927" spans="31:31" ht="15.75" x14ac:dyDescent="0.3">
      <c r="AE33927" s="71"/>
    </row>
    <row r="33928" spans="31:31" ht="15.75" x14ac:dyDescent="0.3">
      <c r="AE33928" s="71"/>
    </row>
    <row r="33929" spans="31:31" ht="15.75" x14ac:dyDescent="0.3">
      <c r="AE33929" s="71"/>
    </row>
    <row r="33930" spans="31:31" ht="15.75" x14ac:dyDescent="0.3">
      <c r="AE33930" s="71"/>
    </row>
    <row r="33931" spans="31:31" ht="15.75" x14ac:dyDescent="0.3">
      <c r="AE33931" s="71"/>
    </row>
    <row r="33932" spans="31:31" ht="15.75" x14ac:dyDescent="0.3">
      <c r="AE33932" s="71"/>
    </row>
    <row r="33933" spans="31:31" ht="15.75" x14ac:dyDescent="0.3">
      <c r="AE33933" s="71"/>
    </row>
    <row r="33934" spans="31:31" ht="15.75" x14ac:dyDescent="0.3">
      <c r="AE33934" s="71"/>
    </row>
    <row r="33935" spans="31:31" ht="15.75" x14ac:dyDescent="0.3">
      <c r="AE33935" s="71"/>
    </row>
    <row r="33936" spans="31:31" ht="15.75" x14ac:dyDescent="0.3">
      <c r="AE33936" s="71"/>
    </row>
    <row r="33937" spans="31:31" ht="15.75" x14ac:dyDescent="0.3">
      <c r="AE33937" s="71"/>
    </row>
    <row r="33938" spans="31:31" ht="15.75" x14ac:dyDescent="0.3">
      <c r="AE33938" s="71"/>
    </row>
    <row r="33939" spans="31:31" ht="15.75" x14ac:dyDescent="0.3">
      <c r="AE33939" s="71"/>
    </row>
    <row r="33940" spans="31:31" ht="15.75" x14ac:dyDescent="0.3">
      <c r="AE33940" s="71"/>
    </row>
    <row r="33941" spans="31:31" ht="15.75" x14ac:dyDescent="0.3">
      <c r="AE33941" s="71"/>
    </row>
    <row r="33942" spans="31:31" ht="15.75" x14ac:dyDescent="0.3">
      <c r="AE33942" s="71"/>
    </row>
    <row r="33943" spans="31:31" ht="15.75" x14ac:dyDescent="0.3">
      <c r="AE33943" s="71"/>
    </row>
    <row r="33944" spans="31:31" ht="15.75" x14ac:dyDescent="0.3">
      <c r="AE33944" s="71"/>
    </row>
    <row r="33945" spans="31:31" ht="15.75" x14ac:dyDescent="0.3">
      <c r="AE33945" s="71"/>
    </row>
    <row r="33946" spans="31:31" ht="15.75" x14ac:dyDescent="0.3">
      <c r="AE33946" s="71"/>
    </row>
    <row r="33947" spans="31:31" ht="15.75" x14ac:dyDescent="0.3">
      <c r="AE33947" s="71"/>
    </row>
    <row r="33948" spans="31:31" ht="15.75" x14ac:dyDescent="0.3">
      <c r="AE33948" s="71"/>
    </row>
    <row r="33949" spans="31:31" ht="15.75" x14ac:dyDescent="0.3">
      <c r="AE33949" s="71"/>
    </row>
    <row r="33950" spans="31:31" ht="15.75" x14ac:dyDescent="0.3">
      <c r="AE33950" s="71"/>
    </row>
    <row r="33951" spans="31:31" ht="15.75" x14ac:dyDescent="0.3">
      <c r="AE33951" s="71"/>
    </row>
    <row r="33952" spans="31:31" ht="15.75" x14ac:dyDescent="0.3">
      <c r="AE33952" s="71"/>
    </row>
    <row r="33953" spans="31:31" ht="15.75" x14ac:dyDescent="0.3">
      <c r="AE33953" s="71"/>
    </row>
    <row r="33954" spans="31:31" ht="15.75" x14ac:dyDescent="0.3">
      <c r="AE33954" s="71"/>
    </row>
    <row r="33955" spans="31:31" ht="15.75" x14ac:dyDescent="0.3">
      <c r="AE33955" s="71"/>
    </row>
    <row r="33956" spans="31:31" ht="15.75" x14ac:dyDescent="0.3">
      <c r="AE33956" s="71"/>
    </row>
    <row r="33957" spans="31:31" ht="15.75" x14ac:dyDescent="0.3">
      <c r="AE33957" s="71"/>
    </row>
    <row r="33958" spans="31:31" ht="15.75" x14ac:dyDescent="0.3">
      <c r="AE33958" s="71"/>
    </row>
    <row r="33959" spans="31:31" ht="15.75" x14ac:dyDescent="0.3">
      <c r="AE33959" s="71"/>
    </row>
    <row r="33960" spans="31:31" ht="15.75" x14ac:dyDescent="0.3">
      <c r="AE33960" s="71"/>
    </row>
    <row r="33961" spans="31:31" ht="15.75" x14ac:dyDescent="0.3">
      <c r="AE33961" s="71"/>
    </row>
    <row r="33962" spans="31:31" ht="15.75" x14ac:dyDescent="0.3">
      <c r="AE33962" s="71"/>
    </row>
    <row r="33963" spans="31:31" ht="15.75" x14ac:dyDescent="0.3">
      <c r="AE33963" s="71"/>
    </row>
    <row r="33964" spans="31:31" ht="15.75" x14ac:dyDescent="0.3">
      <c r="AE33964" s="71"/>
    </row>
    <row r="33965" spans="31:31" ht="15.75" x14ac:dyDescent="0.3">
      <c r="AE33965" s="71"/>
    </row>
    <row r="33966" spans="31:31" ht="15.75" x14ac:dyDescent="0.3">
      <c r="AE33966" s="71"/>
    </row>
    <row r="33967" spans="31:31" ht="15.75" x14ac:dyDescent="0.3">
      <c r="AE33967" s="71"/>
    </row>
    <row r="33968" spans="31:31" ht="15.75" x14ac:dyDescent="0.3">
      <c r="AE33968" s="71"/>
    </row>
    <row r="33969" spans="31:31" ht="15.75" x14ac:dyDescent="0.3">
      <c r="AE33969" s="71"/>
    </row>
    <row r="33970" spans="31:31" ht="15.75" x14ac:dyDescent="0.3">
      <c r="AE33970" s="71"/>
    </row>
    <row r="33971" spans="31:31" ht="15.75" x14ac:dyDescent="0.3">
      <c r="AE33971" s="71"/>
    </row>
    <row r="33972" spans="31:31" ht="15.75" x14ac:dyDescent="0.3">
      <c r="AE33972" s="71"/>
    </row>
    <row r="33973" spans="31:31" ht="15.75" x14ac:dyDescent="0.3">
      <c r="AE33973" s="71"/>
    </row>
    <row r="33974" spans="31:31" ht="15.75" x14ac:dyDescent="0.3">
      <c r="AE33974" s="71"/>
    </row>
    <row r="33975" spans="31:31" ht="15.75" x14ac:dyDescent="0.3">
      <c r="AE33975" s="71"/>
    </row>
    <row r="33976" spans="31:31" ht="15.75" x14ac:dyDescent="0.3">
      <c r="AE33976" s="71"/>
    </row>
    <row r="33977" spans="31:31" ht="15.75" x14ac:dyDescent="0.3">
      <c r="AE33977" s="71"/>
    </row>
    <row r="33978" spans="31:31" ht="15.75" x14ac:dyDescent="0.3">
      <c r="AE33978" s="71"/>
    </row>
    <row r="33979" spans="31:31" ht="15.75" x14ac:dyDescent="0.3">
      <c r="AE33979" s="71"/>
    </row>
    <row r="33980" spans="31:31" ht="15.75" x14ac:dyDescent="0.3">
      <c r="AE33980" s="71"/>
    </row>
    <row r="33981" spans="31:31" ht="15.75" x14ac:dyDescent="0.3">
      <c r="AE33981" s="71"/>
    </row>
    <row r="33982" spans="31:31" ht="15.75" x14ac:dyDescent="0.3">
      <c r="AE33982" s="71"/>
    </row>
    <row r="33983" spans="31:31" ht="15.75" x14ac:dyDescent="0.3">
      <c r="AE33983" s="71"/>
    </row>
    <row r="33984" spans="31:31" ht="15.75" x14ac:dyDescent="0.3">
      <c r="AE33984" s="71"/>
    </row>
    <row r="33985" spans="31:31" ht="15.75" x14ac:dyDescent="0.3">
      <c r="AE33985" s="71"/>
    </row>
    <row r="33986" spans="31:31" ht="15.75" x14ac:dyDescent="0.3">
      <c r="AE33986" s="71"/>
    </row>
    <row r="33987" spans="31:31" ht="15.75" x14ac:dyDescent="0.3">
      <c r="AE33987" s="71"/>
    </row>
    <row r="33988" spans="31:31" ht="15.75" x14ac:dyDescent="0.3">
      <c r="AE33988" s="71"/>
    </row>
    <row r="33989" spans="31:31" ht="15.75" x14ac:dyDescent="0.3">
      <c r="AE33989" s="71"/>
    </row>
    <row r="33990" spans="31:31" ht="15.75" x14ac:dyDescent="0.3">
      <c r="AE33990" s="71"/>
    </row>
    <row r="33991" spans="31:31" ht="15.75" x14ac:dyDescent="0.3">
      <c r="AE33991" s="71"/>
    </row>
    <row r="33992" spans="31:31" ht="15.75" x14ac:dyDescent="0.3">
      <c r="AE33992" s="71"/>
    </row>
    <row r="33993" spans="31:31" ht="15.75" x14ac:dyDescent="0.3">
      <c r="AE33993" s="71"/>
    </row>
    <row r="33994" spans="31:31" ht="15.75" x14ac:dyDescent="0.3">
      <c r="AE33994" s="71"/>
    </row>
    <row r="33995" spans="31:31" ht="15.75" x14ac:dyDescent="0.3">
      <c r="AE33995" s="71"/>
    </row>
    <row r="33996" spans="31:31" ht="15.75" x14ac:dyDescent="0.3">
      <c r="AE33996" s="71"/>
    </row>
    <row r="33997" spans="31:31" ht="15.75" x14ac:dyDescent="0.3">
      <c r="AE33997" s="71"/>
    </row>
    <row r="33998" spans="31:31" ht="15.75" x14ac:dyDescent="0.3">
      <c r="AE33998" s="71"/>
    </row>
    <row r="33999" spans="31:31" ht="15.75" x14ac:dyDescent="0.3">
      <c r="AE33999" s="71"/>
    </row>
    <row r="34000" spans="31:31" ht="15.75" x14ac:dyDescent="0.3">
      <c r="AE34000" s="71"/>
    </row>
    <row r="34001" spans="31:31" ht="15.75" x14ac:dyDescent="0.3">
      <c r="AE34001" s="71"/>
    </row>
    <row r="34002" spans="31:31" ht="15.75" x14ac:dyDescent="0.3">
      <c r="AE34002" s="71"/>
    </row>
    <row r="34003" spans="31:31" ht="15.75" x14ac:dyDescent="0.3">
      <c r="AE34003" s="71"/>
    </row>
    <row r="34004" spans="31:31" ht="15.75" x14ac:dyDescent="0.3">
      <c r="AE34004" s="71"/>
    </row>
    <row r="34005" spans="31:31" ht="15.75" x14ac:dyDescent="0.3">
      <c r="AE34005" s="71"/>
    </row>
    <row r="34006" spans="31:31" ht="15.75" x14ac:dyDescent="0.3">
      <c r="AE34006" s="71"/>
    </row>
    <row r="34007" spans="31:31" ht="15.75" x14ac:dyDescent="0.3">
      <c r="AE34007" s="71"/>
    </row>
    <row r="34008" spans="31:31" ht="15.75" x14ac:dyDescent="0.3">
      <c r="AE34008" s="71"/>
    </row>
    <row r="34009" spans="31:31" ht="15.75" x14ac:dyDescent="0.3">
      <c r="AE34009" s="71"/>
    </row>
    <row r="34010" spans="31:31" ht="15.75" x14ac:dyDescent="0.3">
      <c r="AE34010" s="71"/>
    </row>
    <row r="34011" spans="31:31" ht="15.75" x14ac:dyDescent="0.3">
      <c r="AE34011" s="71"/>
    </row>
    <row r="34012" spans="31:31" ht="15.75" x14ac:dyDescent="0.3">
      <c r="AE34012" s="71"/>
    </row>
    <row r="34013" spans="31:31" ht="15.75" x14ac:dyDescent="0.3">
      <c r="AE34013" s="71"/>
    </row>
    <row r="34014" spans="31:31" ht="15.75" x14ac:dyDescent="0.3">
      <c r="AE34014" s="71"/>
    </row>
    <row r="34015" spans="31:31" ht="15.75" x14ac:dyDescent="0.3">
      <c r="AE34015" s="71"/>
    </row>
    <row r="34016" spans="31:31" ht="15.75" x14ac:dyDescent="0.3">
      <c r="AE34016" s="71"/>
    </row>
    <row r="34017" spans="31:31" ht="15.75" x14ac:dyDescent="0.3">
      <c r="AE34017" s="71"/>
    </row>
    <row r="34018" spans="31:31" ht="15.75" x14ac:dyDescent="0.3">
      <c r="AE34018" s="71"/>
    </row>
    <row r="34019" spans="31:31" ht="15.75" x14ac:dyDescent="0.3">
      <c r="AE34019" s="71"/>
    </row>
    <row r="34020" spans="31:31" ht="15.75" x14ac:dyDescent="0.3">
      <c r="AE34020" s="71"/>
    </row>
    <row r="34021" spans="31:31" ht="15.75" x14ac:dyDescent="0.3">
      <c r="AE34021" s="71"/>
    </row>
    <row r="34022" spans="31:31" ht="15.75" x14ac:dyDescent="0.3">
      <c r="AE34022" s="71"/>
    </row>
    <row r="34023" spans="31:31" ht="15.75" x14ac:dyDescent="0.3">
      <c r="AE34023" s="71"/>
    </row>
    <row r="34024" spans="31:31" ht="15.75" x14ac:dyDescent="0.3">
      <c r="AE34024" s="71"/>
    </row>
    <row r="34025" spans="31:31" ht="15.75" x14ac:dyDescent="0.3">
      <c r="AE34025" s="71"/>
    </row>
    <row r="34026" spans="31:31" ht="15.75" x14ac:dyDescent="0.3">
      <c r="AE34026" s="71"/>
    </row>
    <row r="34027" spans="31:31" ht="15.75" x14ac:dyDescent="0.3">
      <c r="AE34027" s="71"/>
    </row>
    <row r="34028" spans="31:31" ht="15.75" x14ac:dyDescent="0.3">
      <c r="AE34028" s="71"/>
    </row>
    <row r="34029" spans="31:31" ht="15.75" x14ac:dyDescent="0.3">
      <c r="AE34029" s="71"/>
    </row>
    <row r="34030" spans="31:31" ht="15.75" x14ac:dyDescent="0.3">
      <c r="AE34030" s="71"/>
    </row>
    <row r="34031" spans="31:31" ht="15.75" x14ac:dyDescent="0.3">
      <c r="AE34031" s="71"/>
    </row>
    <row r="34032" spans="31:31" ht="15.75" x14ac:dyDescent="0.3">
      <c r="AE34032" s="71"/>
    </row>
    <row r="34033" spans="31:31" ht="15.75" x14ac:dyDescent="0.3">
      <c r="AE34033" s="71"/>
    </row>
    <row r="34034" spans="31:31" ht="15.75" x14ac:dyDescent="0.3">
      <c r="AE34034" s="71"/>
    </row>
    <row r="34035" spans="31:31" ht="15.75" x14ac:dyDescent="0.3">
      <c r="AE34035" s="71"/>
    </row>
    <row r="34036" spans="31:31" ht="15.75" x14ac:dyDescent="0.3">
      <c r="AE34036" s="71"/>
    </row>
    <row r="34037" spans="31:31" ht="15.75" x14ac:dyDescent="0.3">
      <c r="AE34037" s="71"/>
    </row>
    <row r="34038" spans="31:31" ht="15.75" x14ac:dyDescent="0.3">
      <c r="AE34038" s="71"/>
    </row>
    <row r="34039" spans="31:31" ht="15.75" x14ac:dyDescent="0.3">
      <c r="AE34039" s="71"/>
    </row>
    <row r="34040" spans="31:31" ht="15.75" x14ac:dyDescent="0.3">
      <c r="AE34040" s="71"/>
    </row>
    <row r="34041" spans="31:31" ht="15.75" x14ac:dyDescent="0.3">
      <c r="AE34041" s="71"/>
    </row>
    <row r="34042" spans="31:31" ht="15.75" x14ac:dyDescent="0.3">
      <c r="AE34042" s="71"/>
    </row>
    <row r="34043" spans="31:31" ht="15.75" x14ac:dyDescent="0.3">
      <c r="AE34043" s="71"/>
    </row>
    <row r="34044" spans="31:31" ht="15.75" x14ac:dyDescent="0.3">
      <c r="AE34044" s="71"/>
    </row>
    <row r="34045" spans="31:31" ht="15.75" x14ac:dyDescent="0.3">
      <c r="AE34045" s="71"/>
    </row>
    <row r="34046" spans="31:31" ht="15.75" x14ac:dyDescent="0.3">
      <c r="AE34046" s="71"/>
    </row>
    <row r="34047" spans="31:31" ht="15.75" x14ac:dyDescent="0.3">
      <c r="AE34047" s="71"/>
    </row>
    <row r="34048" spans="31:31" ht="15.75" x14ac:dyDescent="0.3">
      <c r="AE34048" s="71"/>
    </row>
    <row r="34049" spans="31:31" ht="15.75" x14ac:dyDescent="0.3">
      <c r="AE34049" s="71"/>
    </row>
    <row r="34050" spans="31:31" ht="15.75" x14ac:dyDescent="0.3">
      <c r="AE34050" s="71"/>
    </row>
    <row r="34051" spans="31:31" ht="15.75" x14ac:dyDescent="0.3">
      <c r="AE34051" s="71"/>
    </row>
    <row r="34052" spans="31:31" ht="15.75" x14ac:dyDescent="0.3">
      <c r="AE34052" s="71"/>
    </row>
    <row r="34053" spans="31:31" ht="15.75" x14ac:dyDescent="0.3">
      <c r="AE34053" s="71"/>
    </row>
    <row r="34054" spans="31:31" ht="15.75" x14ac:dyDescent="0.3">
      <c r="AE34054" s="71"/>
    </row>
    <row r="34055" spans="31:31" ht="15.75" x14ac:dyDescent="0.3">
      <c r="AE34055" s="71"/>
    </row>
    <row r="34056" spans="31:31" ht="15.75" x14ac:dyDescent="0.3">
      <c r="AE34056" s="71"/>
    </row>
    <row r="34057" spans="31:31" ht="15.75" x14ac:dyDescent="0.3">
      <c r="AE34057" s="71"/>
    </row>
    <row r="34058" spans="31:31" ht="15.75" x14ac:dyDescent="0.3">
      <c r="AE34058" s="71"/>
    </row>
    <row r="34059" spans="31:31" ht="15.75" x14ac:dyDescent="0.3">
      <c r="AE34059" s="71"/>
    </row>
    <row r="34060" spans="31:31" ht="15.75" x14ac:dyDescent="0.3">
      <c r="AE34060" s="71"/>
    </row>
    <row r="34061" spans="31:31" ht="15.75" x14ac:dyDescent="0.3">
      <c r="AE34061" s="71"/>
    </row>
    <row r="34062" spans="31:31" ht="15.75" x14ac:dyDescent="0.3">
      <c r="AE34062" s="71"/>
    </row>
    <row r="34063" spans="31:31" ht="15.75" x14ac:dyDescent="0.3">
      <c r="AE34063" s="71"/>
    </row>
    <row r="34064" spans="31:31" ht="15.75" x14ac:dyDescent="0.3">
      <c r="AE34064" s="71"/>
    </row>
    <row r="34065" spans="31:31" ht="15.75" x14ac:dyDescent="0.3">
      <c r="AE34065" s="71"/>
    </row>
    <row r="34066" spans="31:31" ht="15.75" x14ac:dyDescent="0.3">
      <c r="AE34066" s="71"/>
    </row>
    <row r="34067" spans="31:31" ht="15.75" x14ac:dyDescent="0.3">
      <c r="AE34067" s="71"/>
    </row>
    <row r="34068" spans="31:31" ht="15.75" x14ac:dyDescent="0.3">
      <c r="AE34068" s="71"/>
    </row>
    <row r="34069" spans="31:31" ht="15.75" x14ac:dyDescent="0.3">
      <c r="AE34069" s="71"/>
    </row>
    <row r="34070" spans="31:31" ht="15.75" x14ac:dyDescent="0.3">
      <c r="AE34070" s="71"/>
    </row>
    <row r="34071" spans="31:31" ht="15.75" x14ac:dyDescent="0.3">
      <c r="AE34071" s="71"/>
    </row>
    <row r="34072" spans="31:31" ht="15.75" x14ac:dyDescent="0.3">
      <c r="AE34072" s="71"/>
    </row>
    <row r="34073" spans="31:31" ht="15.75" x14ac:dyDescent="0.3">
      <c r="AE34073" s="71"/>
    </row>
    <row r="34074" spans="31:31" ht="15.75" x14ac:dyDescent="0.3">
      <c r="AE34074" s="71"/>
    </row>
    <row r="34075" spans="31:31" ht="15.75" x14ac:dyDescent="0.3">
      <c r="AE34075" s="71"/>
    </row>
    <row r="34076" spans="31:31" ht="15.75" x14ac:dyDescent="0.3">
      <c r="AE34076" s="71"/>
    </row>
    <row r="34077" spans="31:31" ht="15.75" x14ac:dyDescent="0.3">
      <c r="AE34077" s="71"/>
    </row>
    <row r="34078" spans="31:31" ht="15.75" x14ac:dyDescent="0.3">
      <c r="AE34078" s="71"/>
    </row>
    <row r="34079" spans="31:31" ht="15.75" x14ac:dyDescent="0.3">
      <c r="AE34079" s="71"/>
    </row>
    <row r="34080" spans="31:31" ht="15.75" x14ac:dyDescent="0.3">
      <c r="AE34080" s="71"/>
    </row>
    <row r="34081" spans="31:31" ht="15.75" x14ac:dyDescent="0.3">
      <c r="AE34081" s="71"/>
    </row>
    <row r="34082" spans="31:31" ht="15.75" x14ac:dyDescent="0.3">
      <c r="AE34082" s="71"/>
    </row>
    <row r="34083" spans="31:31" ht="15.75" x14ac:dyDescent="0.3">
      <c r="AE34083" s="71"/>
    </row>
    <row r="34084" spans="31:31" ht="15.75" x14ac:dyDescent="0.3">
      <c r="AE34084" s="71"/>
    </row>
    <row r="34085" spans="31:31" ht="15.75" x14ac:dyDescent="0.3">
      <c r="AE34085" s="71"/>
    </row>
    <row r="34086" spans="31:31" ht="15.75" x14ac:dyDescent="0.3">
      <c r="AE34086" s="71"/>
    </row>
    <row r="34087" spans="31:31" ht="15.75" x14ac:dyDescent="0.3">
      <c r="AE34087" s="71"/>
    </row>
    <row r="34088" spans="31:31" ht="15.75" x14ac:dyDescent="0.3">
      <c r="AE34088" s="71"/>
    </row>
    <row r="34089" spans="31:31" ht="15.75" x14ac:dyDescent="0.3">
      <c r="AE34089" s="71"/>
    </row>
    <row r="34090" spans="31:31" ht="15.75" x14ac:dyDescent="0.3">
      <c r="AE34090" s="71"/>
    </row>
    <row r="34091" spans="31:31" ht="15.75" x14ac:dyDescent="0.3">
      <c r="AE34091" s="71"/>
    </row>
    <row r="34092" spans="31:31" ht="15.75" x14ac:dyDescent="0.3">
      <c r="AE34092" s="71"/>
    </row>
    <row r="34093" spans="31:31" ht="15.75" x14ac:dyDescent="0.3">
      <c r="AE34093" s="71"/>
    </row>
    <row r="34094" spans="31:31" ht="15.75" x14ac:dyDescent="0.3">
      <c r="AE34094" s="71"/>
    </row>
    <row r="34095" spans="31:31" ht="15.75" x14ac:dyDescent="0.3">
      <c r="AE34095" s="71"/>
    </row>
    <row r="34096" spans="31:31" ht="15.75" x14ac:dyDescent="0.3">
      <c r="AE34096" s="71"/>
    </row>
    <row r="34097" spans="31:31" ht="15.75" x14ac:dyDescent="0.3">
      <c r="AE34097" s="71"/>
    </row>
    <row r="34098" spans="31:31" ht="15.75" x14ac:dyDescent="0.3">
      <c r="AE34098" s="71"/>
    </row>
    <row r="34099" spans="31:31" ht="15.75" x14ac:dyDescent="0.3">
      <c r="AE34099" s="71"/>
    </row>
    <row r="34100" spans="31:31" ht="15.75" x14ac:dyDescent="0.3">
      <c r="AE34100" s="71"/>
    </row>
    <row r="34101" spans="31:31" ht="15.75" x14ac:dyDescent="0.3">
      <c r="AE34101" s="71"/>
    </row>
    <row r="34102" spans="31:31" ht="15.75" x14ac:dyDescent="0.3">
      <c r="AE34102" s="71"/>
    </row>
    <row r="34103" spans="31:31" ht="15.75" x14ac:dyDescent="0.3">
      <c r="AE34103" s="71"/>
    </row>
    <row r="34104" spans="31:31" ht="15.75" x14ac:dyDescent="0.3">
      <c r="AE34104" s="71"/>
    </row>
    <row r="34105" spans="31:31" ht="15.75" x14ac:dyDescent="0.3">
      <c r="AE34105" s="71"/>
    </row>
    <row r="34106" spans="31:31" ht="15.75" x14ac:dyDescent="0.3">
      <c r="AE34106" s="71"/>
    </row>
    <row r="34107" spans="31:31" ht="15.75" x14ac:dyDescent="0.3">
      <c r="AE34107" s="71"/>
    </row>
    <row r="34108" spans="31:31" ht="15.75" x14ac:dyDescent="0.3">
      <c r="AE34108" s="71"/>
    </row>
    <row r="34109" spans="31:31" ht="15.75" x14ac:dyDescent="0.3">
      <c r="AE34109" s="71"/>
    </row>
    <row r="34110" spans="31:31" ht="15.75" x14ac:dyDescent="0.3">
      <c r="AE34110" s="71"/>
    </row>
    <row r="34111" spans="31:31" ht="15.75" x14ac:dyDescent="0.3">
      <c r="AE34111" s="71"/>
    </row>
    <row r="34112" spans="31:31" ht="15.75" x14ac:dyDescent="0.3">
      <c r="AE34112" s="71"/>
    </row>
    <row r="34113" spans="31:31" ht="15.75" x14ac:dyDescent="0.3">
      <c r="AE34113" s="71"/>
    </row>
    <row r="34114" spans="31:31" ht="15.75" x14ac:dyDescent="0.3">
      <c r="AE34114" s="71"/>
    </row>
    <row r="34115" spans="31:31" ht="15.75" x14ac:dyDescent="0.3">
      <c r="AE34115" s="71"/>
    </row>
    <row r="34116" spans="31:31" ht="15.75" x14ac:dyDescent="0.3">
      <c r="AE34116" s="71"/>
    </row>
    <row r="34117" spans="31:31" ht="15.75" x14ac:dyDescent="0.3">
      <c r="AE34117" s="71"/>
    </row>
    <row r="34118" spans="31:31" ht="15.75" x14ac:dyDescent="0.3">
      <c r="AE34118" s="71"/>
    </row>
    <row r="34119" spans="31:31" ht="15.75" x14ac:dyDescent="0.3">
      <c r="AE34119" s="71"/>
    </row>
    <row r="34120" spans="31:31" ht="15.75" x14ac:dyDescent="0.3">
      <c r="AE34120" s="71"/>
    </row>
    <row r="34121" spans="31:31" ht="15.75" x14ac:dyDescent="0.3">
      <c r="AE34121" s="71"/>
    </row>
    <row r="34122" spans="31:31" ht="15.75" x14ac:dyDescent="0.3">
      <c r="AE34122" s="71"/>
    </row>
    <row r="34123" spans="31:31" ht="15.75" x14ac:dyDescent="0.3">
      <c r="AE34123" s="71"/>
    </row>
    <row r="34124" spans="31:31" ht="15.75" x14ac:dyDescent="0.3">
      <c r="AE34124" s="71"/>
    </row>
    <row r="34125" spans="31:31" ht="15.75" x14ac:dyDescent="0.3">
      <c r="AE34125" s="71"/>
    </row>
    <row r="34126" spans="31:31" ht="15.75" x14ac:dyDescent="0.3">
      <c r="AE34126" s="71"/>
    </row>
    <row r="34127" spans="31:31" ht="15.75" x14ac:dyDescent="0.3">
      <c r="AE34127" s="71"/>
    </row>
    <row r="34128" spans="31:31" ht="15.75" x14ac:dyDescent="0.3">
      <c r="AE34128" s="71"/>
    </row>
    <row r="34129" spans="31:31" ht="15.75" x14ac:dyDescent="0.3">
      <c r="AE34129" s="71"/>
    </row>
    <row r="34130" spans="31:31" ht="15.75" x14ac:dyDescent="0.3">
      <c r="AE34130" s="71"/>
    </row>
    <row r="34131" spans="31:31" ht="15.75" x14ac:dyDescent="0.3">
      <c r="AE34131" s="71"/>
    </row>
    <row r="34132" spans="31:31" ht="15.75" x14ac:dyDescent="0.3">
      <c r="AE34132" s="71"/>
    </row>
    <row r="34133" spans="31:31" ht="15.75" x14ac:dyDescent="0.3">
      <c r="AE34133" s="71"/>
    </row>
    <row r="34134" spans="31:31" ht="15.75" x14ac:dyDescent="0.3">
      <c r="AE34134" s="71"/>
    </row>
    <row r="34135" spans="31:31" ht="15.75" x14ac:dyDescent="0.3">
      <c r="AE34135" s="71"/>
    </row>
    <row r="34136" spans="31:31" ht="15.75" x14ac:dyDescent="0.3">
      <c r="AE34136" s="71"/>
    </row>
    <row r="34137" spans="31:31" ht="15.75" x14ac:dyDescent="0.3">
      <c r="AE34137" s="71"/>
    </row>
    <row r="34138" spans="31:31" ht="15.75" x14ac:dyDescent="0.3">
      <c r="AE34138" s="71"/>
    </row>
    <row r="34139" spans="31:31" ht="15.75" x14ac:dyDescent="0.3">
      <c r="AE34139" s="71"/>
    </row>
    <row r="34140" spans="31:31" ht="15.75" x14ac:dyDescent="0.3">
      <c r="AE34140" s="71"/>
    </row>
    <row r="34141" spans="31:31" ht="15.75" x14ac:dyDescent="0.3">
      <c r="AE34141" s="71"/>
    </row>
    <row r="34142" spans="31:31" ht="15.75" x14ac:dyDescent="0.3">
      <c r="AE34142" s="71"/>
    </row>
    <row r="34143" spans="31:31" ht="15.75" x14ac:dyDescent="0.3">
      <c r="AE34143" s="71"/>
    </row>
    <row r="34144" spans="31:31" ht="15.75" x14ac:dyDescent="0.3">
      <c r="AE34144" s="71"/>
    </row>
    <row r="34145" spans="31:31" ht="15.75" x14ac:dyDescent="0.3">
      <c r="AE34145" s="71"/>
    </row>
    <row r="34146" spans="31:31" ht="15.75" x14ac:dyDescent="0.3">
      <c r="AE34146" s="71"/>
    </row>
    <row r="34147" spans="31:31" ht="15.75" x14ac:dyDescent="0.3">
      <c r="AE34147" s="71"/>
    </row>
    <row r="34148" spans="31:31" ht="15.75" x14ac:dyDescent="0.3">
      <c r="AE34148" s="71"/>
    </row>
    <row r="34149" spans="31:31" ht="15.75" x14ac:dyDescent="0.3">
      <c r="AE34149" s="71"/>
    </row>
    <row r="34150" spans="31:31" ht="15.75" x14ac:dyDescent="0.3">
      <c r="AE34150" s="71"/>
    </row>
    <row r="34151" spans="31:31" ht="15.75" x14ac:dyDescent="0.3">
      <c r="AE34151" s="71"/>
    </row>
    <row r="34152" spans="31:31" ht="15.75" x14ac:dyDescent="0.3">
      <c r="AE34152" s="71"/>
    </row>
    <row r="34153" spans="31:31" ht="15.75" x14ac:dyDescent="0.3">
      <c r="AE34153" s="71"/>
    </row>
    <row r="34154" spans="31:31" ht="15.75" x14ac:dyDescent="0.3">
      <c r="AE34154" s="71"/>
    </row>
    <row r="34155" spans="31:31" ht="15.75" x14ac:dyDescent="0.3">
      <c r="AE34155" s="71"/>
    </row>
    <row r="34156" spans="31:31" ht="15.75" x14ac:dyDescent="0.3">
      <c r="AE34156" s="71"/>
    </row>
    <row r="34157" spans="31:31" ht="15.75" x14ac:dyDescent="0.3">
      <c r="AE34157" s="71"/>
    </row>
    <row r="34158" spans="31:31" ht="15.75" x14ac:dyDescent="0.3">
      <c r="AE34158" s="71"/>
    </row>
    <row r="34159" spans="31:31" ht="15.75" x14ac:dyDescent="0.3">
      <c r="AE34159" s="71"/>
    </row>
    <row r="34160" spans="31:31" ht="15.75" x14ac:dyDescent="0.3">
      <c r="AE34160" s="71"/>
    </row>
    <row r="34161" spans="31:31" ht="15.75" x14ac:dyDescent="0.3">
      <c r="AE34161" s="71"/>
    </row>
    <row r="34162" spans="31:31" ht="15.75" x14ac:dyDescent="0.3">
      <c r="AE34162" s="71"/>
    </row>
    <row r="34163" spans="31:31" ht="15.75" x14ac:dyDescent="0.3">
      <c r="AE34163" s="71"/>
    </row>
    <row r="34164" spans="31:31" ht="15.75" x14ac:dyDescent="0.3">
      <c r="AE34164" s="71"/>
    </row>
    <row r="34165" spans="31:31" ht="15.75" x14ac:dyDescent="0.3">
      <c r="AE34165" s="71"/>
    </row>
    <row r="34166" spans="31:31" ht="15.75" x14ac:dyDescent="0.3">
      <c r="AE34166" s="71"/>
    </row>
    <row r="34167" spans="31:31" ht="15.75" x14ac:dyDescent="0.3">
      <c r="AE34167" s="71"/>
    </row>
    <row r="34168" spans="31:31" ht="15.75" x14ac:dyDescent="0.3">
      <c r="AE34168" s="71"/>
    </row>
    <row r="34169" spans="31:31" ht="15.75" x14ac:dyDescent="0.3">
      <c r="AE34169" s="71"/>
    </row>
    <row r="34170" spans="31:31" ht="15.75" x14ac:dyDescent="0.3">
      <c r="AE34170" s="71"/>
    </row>
    <row r="34171" spans="31:31" ht="15.75" x14ac:dyDescent="0.3">
      <c r="AE34171" s="71"/>
    </row>
    <row r="34172" spans="31:31" ht="15.75" x14ac:dyDescent="0.3">
      <c r="AE34172" s="71"/>
    </row>
    <row r="34173" spans="31:31" ht="15.75" x14ac:dyDescent="0.3">
      <c r="AE34173" s="71"/>
    </row>
    <row r="34174" spans="31:31" ht="15.75" x14ac:dyDescent="0.3">
      <c r="AE34174" s="71"/>
    </row>
    <row r="34175" spans="31:31" ht="15.75" x14ac:dyDescent="0.3">
      <c r="AE34175" s="71"/>
    </row>
    <row r="34176" spans="31:31" ht="15.75" x14ac:dyDescent="0.3">
      <c r="AE34176" s="71"/>
    </row>
    <row r="34177" spans="31:31" ht="15.75" x14ac:dyDescent="0.3">
      <c r="AE34177" s="71"/>
    </row>
    <row r="34178" spans="31:31" ht="15.75" x14ac:dyDescent="0.3">
      <c r="AE34178" s="71"/>
    </row>
    <row r="34179" spans="31:31" ht="15.75" x14ac:dyDescent="0.3">
      <c r="AE34179" s="71"/>
    </row>
    <row r="34180" spans="31:31" ht="15.75" x14ac:dyDescent="0.3">
      <c r="AE34180" s="71"/>
    </row>
    <row r="34181" spans="31:31" ht="15.75" x14ac:dyDescent="0.3">
      <c r="AE34181" s="71"/>
    </row>
    <row r="34182" spans="31:31" ht="15.75" x14ac:dyDescent="0.3">
      <c r="AE34182" s="71"/>
    </row>
    <row r="34183" spans="31:31" ht="15.75" x14ac:dyDescent="0.3">
      <c r="AE34183" s="71"/>
    </row>
    <row r="34184" spans="31:31" ht="15.75" x14ac:dyDescent="0.3">
      <c r="AE34184" s="71"/>
    </row>
    <row r="34185" spans="31:31" ht="15.75" x14ac:dyDescent="0.3">
      <c r="AE34185" s="71"/>
    </row>
    <row r="34186" spans="31:31" ht="15.75" x14ac:dyDescent="0.3">
      <c r="AE34186" s="71"/>
    </row>
    <row r="34187" spans="31:31" ht="15.75" x14ac:dyDescent="0.3">
      <c r="AE34187" s="71"/>
    </row>
    <row r="34188" spans="31:31" ht="15.75" x14ac:dyDescent="0.3">
      <c r="AE34188" s="71"/>
    </row>
    <row r="34189" spans="31:31" ht="15.75" x14ac:dyDescent="0.3">
      <c r="AE34189" s="71"/>
    </row>
    <row r="34190" spans="31:31" ht="15.75" x14ac:dyDescent="0.3">
      <c r="AE34190" s="71"/>
    </row>
    <row r="34191" spans="31:31" ht="15.75" x14ac:dyDescent="0.3">
      <c r="AE34191" s="71"/>
    </row>
    <row r="34192" spans="31:31" ht="15.75" x14ac:dyDescent="0.3">
      <c r="AE34192" s="71"/>
    </row>
    <row r="34193" spans="31:31" ht="15.75" x14ac:dyDescent="0.3">
      <c r="AE34193" s="71"/>
    </row>
    <row r="34194" spans="31:31" ht="15.75" x14ac:dyDescent="0.3">
      <c r="AE34194" s="71"/>
    </row>
    <row r="34195" spans="31:31" ht="15.75" x14ac:dyDescent="0.3">
      <c r="AE34195" s="71"/>
    </row>
    <row r="34196" spans="31:31" ht="15.75" x14ac:dyDescent="0.3">
      <c r="AE34196" s="71"/>
    </row>
    <row r="34197" spans="31:31" ht="15.75" x14ac:dyDescent="0.3">
      <c r="AE34197" s="71"/>
    </row>
    <row r="34198" spans="31:31" ht="15.75" x14ac:dyDescent="0.3">
      <c r="AE34198" s="71"/>
    </row>
    <row r="34199" spans="31:31" ht="15.75" x14ac:dyDescent="0.3">
      <c r="AE34199" s="71"/>
    </row>
    <row r="34200" spans="31:31" ht="15.75" x14ac:dyDescent="0.3">
      <c r="AE34200" s="71"/>
    </row>
    <row r="34201" spans="31:31" ht="15.75" x14ac:dyDescent="0.3">
      <c r="AE34201" s="71"/>
    </row>
    <row r="34202" spans="31:31" ht="15.75" x14ac:dyDescent="0.3">
      <c r="AE34202" s="71"/>
    </row>
    <row r="34203" spans="31:31" ht="15.75" x14ac:dyDescent="0.3">
      <c r="AE34203" s="71"/>
    </row>
    <row r="34204" spans="31:31" ht="15.75" x14ac:dyDescent="0.3">
      <c r="AE34204" s="71"/>
    </row>
    <row r="34205" spans="31:31" ht="15.75" x14ac:dyDescent="0.3">
      <c r="AE34205" s="71"/>
    </row>
    <row r="34206" spans="31:31" ht="15.75" x14ac:dyDescent="0.3">
      <c r="AE34206" s="71"/>
    </row>
    <row r="34207" spans="31:31" ht="15.75" x14ac:dyDescent="0.3">
      <c r="AE34207" s="71"/>
    </row>
    <row r="34208" spans="31:31" ht="15.75" x14ac:dyDescent="0.3">
      <c r="AE34208" s="71"/>
    </row>
    <row r="34209" spans="31:31" ht="15.75" x14ac:dyDescent="0.3">
      <c r="AE34209" s="71"/>
    </row>
    <row r="34210" spans="31:31" ht="15.75" x14ac:dyDescent="0.3">
      <c r="AE34210" s="71"/>
    </row>
    <row r="34211" spans="31:31" ht="15.75" x14ac:dyDescent="0.3">
      <c r="AE34211" s="71"/>
    </row>
    <row r="34212" spans="31:31" ht="15.75" x14ac:dyDescent="0.3">
      <c r="AE34212" s="71"/>
    </row>
    <row r="34213" spans="31:31" ht="15.75" x14ac:dyDescent="0.3">
      <c r="AE34213" s="71"/>
    </row>
    <row r="34214" spans="31:31" ht="15.75" x14ac:dyDescent="0.3">
      <c r="AE34214" s="71"/>
    </row>
    <row r="34215" spans="31:31" ht="15.75" x14ac:dyDescent="0.3">
      <c r="AE34215" s="71"/>
    </row>
    <row r="34216" spans="31:31" ht="15.75" x14ac:dyDescent="0.3">
      <c r="AE34216" s="71"/>
    </row>
    <row r="34217" spans="31:31" ht="15.75" x14ac:dyDescent="0.3">
      <c r="AE34217" s="71"/>
    </row>
    <row r="34218" spans="31:31" ht="15.75" x14ac:dyDescent="0.3">
      <c r="AE34218" s="71"/>
    </row>
    <row r="34219" spans="31:31" ht="15.75" x14ac:dyDescent="0.3">
      <c r="AE34219" s="71"/>
    </row>
    <row r="34220" spans="31:31" ht="15.75" x14ac:dyDescent="0.3">
      <c r="AE34220" s="71"/>
    </row>
    <row r="34221" spans="31:31" ht="15.75" x14ac:dyDescent="0.3">
      <c r="AE34221" s="71"/>
    </row>
    <row r="34222" spans="31:31" ht="15.75" x14ac:dyDescent="0.3">
      <c r="AE34222" s="71"/>
    </row>
    <row r="34223" spans="31:31" ht="15.75" x14ac:dyDescent="0.3">
      <c r="AE34223" s="71"/>
    </row>
    <row r="34224" spans="31:31" ht="15.75" x14ac:dyDescent="0.3">
      <c r="AE34224" s="71"/>
    </row>
    <row r="34225" spans="31:31" ht="15.75" x14ac:dyDescent="0.3">
      <c r="AE34225" s="71"/>
    </row>
    <row r="34226" spans="31:31" ht="15.75" x14ac:dyDescent="0.3">
      <c r="AE34226" s="71"/>
    </row>
    <row r="34227" spans="31:31" ht="15.75" x14ac:dyDescent="0.3">
      <c r="AE34227" s="71"/>
    </row>
    <row r="34228" spans="31:31" ht="15.75" x14ac:dyDescent="0.3">
      <c r="AE34228" s="71"/>
    </row>
    <row r="34229" spans="31:31" ht="15.75" x14ac:dyDescent="0.3">
      <c r="AE34229" s="71"/>
    </row>
    <row r="34230" spans="31:31" ht="15.75" x14ac:dyDescent="0.3">
      <c r="AE34230" s="71"/>
    </row>
    <row r="34231" spans="31:31" ht="15.75" x14ac:dyDescent="0.3">
      <c r="AE34231" s="71"/>
    </row>
    <row r="34232" spans="31:31" ht="15.75" x14ac:dyDescent="0.3">
      <c r="AE34232" s="71"/>
    </row>
    <row r="34233" spans="31:31" ht="15.75" x14ac:dyDescent="0.3">
      <c r="AE34233" s="71"/>
    </row>
    <row r="34234" spans="31:31" ht="15.75" x14ac:dyDescent="0.3">
      <c r="AE34234" s="71"/>
    </row>
    <row r="34235" spans="31:31" ht="15.75" x14ac:dyDescent="0.3">
      <c r="AE34235" s="71"/>
    </row>
    <row r="34236" spans="31:31" ht="15.75" x14ac:dyDescent="0.3">
      <c r="AE34236" s="71"/>
    </row>
    <row r="34237" spans="31:31" ht="15.75" x14ac:dyDescent="0.3">
      <c r="AE34237" s="71"/>
    </row>
    <row r="34238" spans="31:31" ht="15.75" x14ac:dyDescent="0.3">
      <c r="AE34238" s="71"/>
    </row>
    <row r="34239" spans="31:31" ht="15.75" x14ac:dyDescent="0.3">
      <c r="AE34239" s="71"/>
    </row>
    <row r="34240" spans="31:31" ht="15.75" x14ac:dyDescent="0.3">
      <c r="AE34240" s="71"/>
    </row>
    <row r="34241" spans="31:31" ht="15.75" x14ac:dyDescent="0.3">
      <c r="AE34241" s="71"/>
    </row>
    <row r="34242" spans="31:31" ht="15.75" x14ac:dyDescent="0.3">
      <c r="AE34242" s="71"/>
    </row>
    <row r="34243" spans="31:31" ht="15.75" x14ac:dyDescent="0.3">
      <c r="AE34243" s="71"/>
    </row>
    <row r="34244" spans="31:31" ht="15.75" x14ac:dyDescent="0.3">
      <c r="AE34244" s="71"/>
    </row>
    <row r="34245" spans="31:31" ht="15.75" x14ac:dyDescent="0.3">
      <c r="AE34245" s="71"/>
    </row>
    <row r="34246" spans="31:31" ht="15.75" x14ac:dyDescent="0.3">
      <c r="AE34246" s="71"/>
    </row>
    <row r="34247" spans="31:31" ht="15.75" x14ac:dyDescent="0.3">
      <c r="AE34247" s="71"/>
    </row>
    <row r="34248" spans="31:31" ht="15.75" x14ac:dyDescent="0.3">
      <c r="AE34248" s="71"/>
    </row>
    <row r="34249" spans="31:31" ht="15.75" x14ac:dyDescent="0.3">
      <c r="AE34249" s="71"/>
    </row>
    <row r="34250" spans="31:31" ht="15.75" x14ac:dyDescent="0.3">
      <c r="AE34250" s="71"/>
    </row>
    <row r="34251" spans="31:31" ht="15.75" x14ac:dyDescent="0.3">
      <c r="AE34251" s="71"/>
    </row>
    <row r="34252" spans="31:31" ht="15.75" x14ac:dyDescent="0.3">
      <c r="AE34252" s="71"/>
    </row>
    <row r="34253" spans="31:31" ht="15.75" x14ac:dyDescent="0.3">
      <c r="AE34253" s="71"/>
    </row>
    <row r="34254" spans="31:31" ht="15.75" x14ac:dyDescent="0.3">
      <c r="AE34254" s="71"/>
    </row>
    <row r="34255" spans="31:31" ht="15.75" x14ac:dyDescent="0.3">
      <c r="AE34255" s="71"/>
    </row>
    <row r="34256" spans="31:31" ht="15.75" x14ac:dyDescent="0.3">
      <c r="AE34256" s="71"/>
    </row>
    <row r="34257" spans="31:31" ht="15.75" x14ac:dyDescent="0.3">
      <c r="AE34257" s="71"/>
    </row>
    <row r="34258" spans="31:31" ht="15.75" x14ac:dyDescent="0.3">
      <c r="AE34258" s="71"/>
    </row>
    <row r="34259" spans="31:31" ht="15.75" x14ac:dyDescent="0.3">
      <c r="AE34259" s="71"/>
    </row>
    <row r="34260" spans="31:31" ht="15.75" x14ac:dyDescent="0.3">
      <c r="AE34260" s="71"/>
    </row>
    <row r="34261" spans="31:31" ht="15.75" x14ac:dyDescent="0.3">
      <c r="AE34261" s="71"/>
    </row>
    <row r="34262" spans="31:31" ht="15.75" x14ac:dyDescent="0.3">
      <c r="AE34262" s="71"/>
    </row>
    <row r="34263" spans="31:31" ht="15.75" x14ac:dyDescent="0.3">
      <c r="AE34263" s="71"/>
    </row>
    <row r="34264" spans="31:31" ht="15.75" x14ac:dyDescent="0.3">
      <c r="AE34264" s="71"/>
    </row>
    <row r="34265" spans="31:31" ht="15.75" x14ac:dyDescent="0.3">
      <c r="AE34265" s="71"/>
    </row>
    <row r="34266" spans="31:31" ht="15.75" x14ac:dyDescent="0.3">
      <c r="AE34266" s="71"/>
    </row>
    <row r="34267" spans="31:31" ht="15.75" x14ac:dyDescent="0.3">
      <c r="AE34267" s="71"/>
    </row>
    <row r="34268" spans="31:31" ht="15.75" x14ac:dyDescent="0.3">
      <c r="AE34268" s="71"/>
    </row>
    <row r="34269" spans="31:31" ht="15.75" x14ac:dyDescent="0.3">
      <c r="AE34269" s="71"/>
    </row>
    <row r="34270" spans="31:31" ht="15.75" x14ac:dyDescent="0.3">
      <c r="AE34270" s="71"/>
    </row>
    <row r="34271" spans="31:31" ht="15.75" x14ac:dyDescent="0.3">
      <c r="AE34271" s="71"/>
    </row>
    <row r="34272" spans="31:31" ht="15.75" x14ac:dyDescent="0.3">
      <c r="AE34272" s="71"/>
    </row>
    <row r="34273" spans="31:31" ht="15.75" x14ac:dyDescent="0.3">
      <c r="AE34273" s="71"/>
    </row>
    <row r="34274" spans="31:31" ht="15.75" x14ac:dyDescent="0.3">
      <c r="AE34274" s="71"/>
    </row>
    <row r="34275" spans="31:31" ht="15.75" x14ac:dyDescent="0.3">
      <c r="AE34275" s="71"/>
    </row>
    <row r="34276" spans="31:31" ht="15.75" x14ac:dyDescent="0.3">
      <c r="AE34276" s="71"/>
    </row>
    <row r="34277" spans="31:31" ht="15.75" x14ac:dyDescent="0.3">
      <c r="AE34277" s="71"/>
    </row>
    <row r="34278" spans="31:31" ht="15.75" x14ac:dyDescent="0.3">
      <c r="AE34278" s="71"/>
    </row>
    <row r="34279" spans="31:31" ht="15.75" x14ac:dyDescent="0.3">
      <c r="AE34279" s="71"/>
    </row>
    <row r="34280" spans="31:31" ht="15.75" x14ac:dyDescent="0.3">
      <c r="AE34280" s="71"/>
    </row>
    <row r="34281" spans="31:31" ht="15.75" x14ac:dyDescent="0.3">
      <c r="AE34281" s="71"/>
    </row>
    <row r="34282" spans="31:31" ht="15.75" x14ac:dyDescent="0.3">
      <c r="AE34282" s="71"/>
    </row>
    <row r="34283" spans="31:31" ht="15.75" x14ac:dyDescent="0.3">
      <c r="AE34283" s="71"/>
    </row>
    <row r="34284" spans="31:31" ht="15.75" x14ac:dyDescent="0.3">
      <c r="AE34284" s="71"/>
    </row>
    <row r="34285" spans="31:31" ht="15.75" x14ac:dyDescent="0.3">
      <c r="AE34285" s="71"/>
    </row>
    <row r="34286" spans="31:31" ht="15.75" x14ac:dyDescent="0.3">
      <c r="AE34286" s="71"/>
    </row>
    <row r="34287" spans="31:31" ht="15.75" x14ac:dyDescent="0.3">
      <c r="AE34287" s="71"/>
    </row>
    <row r="34288" spans="31:31" ht="15.75" x14ac:dyDescent="0.3">
      <c r="AE34288" s="71"/>
    </row>
    <row r="34289" spans="31:31" ht="15.75" x14ac:dyDescent="0.3">
      <c r="AE34289" s="71"/>
    </row>
    <row r="34290" spans="31:31" ht="15.75" x14ac:dyDescent="0.3">
      <c r="AE34290" s="71"/>
    </row>
    <row r="34291" spans="31:31" ht="15.75" x14ac:dyDescent="0.3">
      <c r="AE34291" s="71"/>
    </row>
    <row r="34292" spans="31:31" ht="15.75" x14ac:dyDescent="0.3">
      <c r="AE34292" s="71"/>
    </row>
    <row r="34293" spans="31:31" ht="15.75" x14ac:dyDescent="0.3">
      <c r="AE34293" s="71"/>
    </row>
    <row r="34294" spans="31:31" ht="15.75" x14ac:dyDescent="0.3">
      <c r="AE34294" s="71"/>
    </row>
    <row r="34295" spans="31:31" ht="15.75" x14ac:dyDescent="0.3">
      <c r="AE34295" s="71"/>
    </row>
    <row r="34296" spans="31:31" ht="15.75" x14ac:dyDescent="0.3">
      <c r="AE34296" s="71"/>
    </row>
    <row r="34297" spans="31:31" ht="15.75" x14ac:dyDescent="0.3">
      <c r="AE34297" s="71"/>
    </row>
    <row r="34298" spans="31:31" ht="15.75" x14ac:dyDescent="0.3">
      <c r="AE34298" s="71"/>
    </row>
    <row r="34299" spans="31:31" ht="15.75" x14ac:dyDescent="0.3">
      <c r="AE34299" s="71"/>
    </row>
    <row r="34300" spans="31:31" ht="15.75" x14ac:dyDescent="0.3">
      <c r="AE34300" s="71"/>
    </row>
    <row r="34301" spans="31:31" ht="15.75" x14ac:dyDescent="0.3">
      <c r="AE34301" s="71"/>
    </row>
    <row r="34302" spans="31:31" ht="15.75" x14ac:dyDescent="0.3">
      <c r="AE34302" s="71"/>
    </row>
    <row r="34303" spans="31:31" ht="15.75" x14ac:dyDescent="0.3">
      <c r="AE34303" s="71"/>
    </row>
    <row r="34304" spans="31:31" ht="15.75" x14ac:dyDescent="0.3">
      <c r="AE34304" s="71"/>
    </row>
    <row r="34305" spans="31:31" ht="15.75" x14ac:dyDescent="0.3">
      <c r="AE34305" s="71"/>
    </row>
    <row r="34306" spans="31:31" ht="15.75" x14ac:dyDescent="0.3">
      <c r="AE34306" s="71"/>
    </row>
    <row r="34307" spans="31:31" ht="15.75" x14ac:dyDescent="0.3">
      <c r="AE34307" s="71"/>
    </row>
    <row r="34308" spans="31:31" ht="15.75" x14ac:dyDescent="0.3">
      <c r="AE34308" s="71"/>
    </row>
    <row r="34309" spans="31:31" ht="15.75" x14ac:dyDescent="0.3">
      <c r="AE34309" s="71"/>
    </row>
    <row r="34310" spans="31:31" ht="15.75" x14ac:dyDescent="0.3">
      <c r="AE34310" s="71"/>
    </row>
    <row r="34311" spans="31:31" ht="15.75" x14ac:dyDescent="0.3">
      <c r="AE34311" s="71"/>
    </row>
    <row r="34312" spans="31:31" ht="15.75" x14ac:dyDescent="0.3">
      <c r="AE34312" s="71"/>
    </row>
    <row r="34313" spans="31:31" ht="15.75" x14ac:dyDescent="0.3">
      <c r="AE34313" s="71"/>
    </row>
    <row r="34314" spans="31:31" ht="15.75" x14ac:dyDescent="0.3">
      <c r="AE34314" s="71"/>
    </row>
    <row r="34315" spans="31:31" ht="15.75" x14ac:dyDescent="0.3">
      <c r="AE34315" s="71"/>
    </row>
    <row r="34316" spans="31:31" ht="15.75" x14ac:dyDescent="0.3">
      <c r="AE34316" s="71"/>
    </row>
    <row r="34317" spans="31:31" ht="15.75" x14ac:dyDescent="0.3">
      <c r="AE34317" s="71"/>
    </row>
    <row r="34318" spans="31:31" ht="15.75" x14ac:dyDescent="0.3">
      <c r="AE34318" s="71"/>
    </row>
    <row r="34319" spans="31:31" ht="15.75" x14ac:dyDescent="0.3">
      <c r="AE34319" s="71"/>
    </row>
    <row r="34320" spans="31:31" ht="15.75" x14ac:dyDescent="0.3">
      <c r="AE34320" s="71"/>
    </row>
    <row r="34321" spans="31:31" ht="15.75" x14ac:dyDescent="0.3">
      <c r="AE34321" s="71"/>
    </row>
    <row r="34322" spans="31:31" ht="15.75" x14ac:dyDescent="0.3">
      <c r="AE34322" s="71"/>
    </row>
    <row r="34323" spans="31:31" ht="15.75" x14ac:dyDescent="0.3">
      <c r="AE34323" s="71"/>
    </row>
    <row r="34324" spans="31:31" ht="15.75" x14ac:dyDescent="0.3">
      <c r="AE34324" s="71"/>
    </row>
    <row r="34325" spans="31:31" ht="15.75" x14ac:dyDescent="0.3">
      <c r="AE34325" s="71"/>
    </row>
    <row r="34326" spans="31:31" ht="15.75" x14ac:dyDescent="0.3">
      <c r="AE34326" s="71"/>
    </row>
    <row r="34327" spans="31:31" ht="15.75" x14ac:dyDescent="0.3">
      <c r="AE34327" s="71"/>
    </row>
    <row r="34328" spans="31:31" ht="15.75" x14ac:dyDescent="0.3">
      <c r="AE34328" s="71"/>
    </row>
    <row r="34329" spans="31:31" ht="15.75" x14ac:dyDescent="0.3">
      <c r="AE34329" s="71"/>
    </row>
    <row r="34330" spans="31:31" ht="15.75" x14ac:dyDescent="0.3">
      <c r="AE34330" s="71"/>
    </row>
    <row r="34331" spans="31:31" ht="15.75" x14ac:dyDescent="0.3">
      <c r="AE34331" s="71"/>
    </row>
    <row r="34332" spans="31:31" ht="15.75" x14ac:dyDescent="0.3">
      <c r="AE34332" s="71"/>
    </row>
    <row r="34333" spans="31:31" ht="15.75" x14ac:dyDescent="0.3">
      <c r="AE34333" s="71"/>
    </row>
    <row r="34334" spans="31:31" ht="15.75" x14ac:dyDescent="0.3">
      <c r="AE34334" s="71"/>
    </row>
    <row r="34335" spans="31:31" ht="15.75" x14ac:dyDescent="0.3">
      <c r="AE34335" s="71"/>
    </row>
    <row r="34336" spans="31:31" ht="15.75" x14ac:dyDescent="0.3">
      <c r="AE34336" s="71"/>
    </row>
    <row r="34337" spans="31:31" ht="15.75" x14ac:dyDescent="0.3">
      <c r="AE34337" s="71"/>
    </row>
    <row r="34338" spans="31:31" ht="15.75" x14ac:dyDescent="0.3">
      <c r="AE34338" s="71"/>
    </row>
    <row r="34339" spans="31:31" ht="15.75" x14ac:dyDescent="0.3">
      <c r="AE34339" s="71"/>
    </row>
    <row r="34340" spans="31:31" ht="15.75" x14ac:dyDescent="0.3">
      <c r="AE34340" s="71"/>
    </row>
    <row r="34341" spans="31:31" ht="15.75" x14ac:dyDescent="0.3">
      <c r="AE34341" s="71"/>
    </row>
    <row r="34342" spans="31:31" ht="15.75" x14ac:dyDescent="0.3">
      <c r="AE34342" s="71"/>
    </row>
    <row r="34343" spans="31:31" ht="15.75" x14ac:dyDescent="0.3">
      <c r="AE34343" s="71"/>
    </row>
    <row r="34344" spans="31:31" ht="15.75" x14ac:dyDescent="0.3">
      <c r="AE34344" s="71"/>
    </row>
    <row r="34345" spans="31:31" ht="15.75" x14ac:dyDescent="0.3">
      <c r="AE34345" s="71"/>
    </row>
    <row r="34346" spans="31:31" ht="15.75" x14ac:dyDescent="0.3">
      <c r="AE34346" s="71"/>
    </row>
    <row r="34347" spans="31:31" ht="15.75" x14ac:dyDescent="0.3">
      <c r="AE34347" s="71"/>
    </row>
    <row r="34348" spans="31:31" ht="15.75" x14ac:dyDescent="0.3">
      <c r="AE34348" s="71"/>
    </row>
    <row r="34349" spans="31:31" ht="15.75" x14ac:dyDescent="0.3">
      <c r="AE34349" s="71"/>
    </row>
    <row r="34350" spans="31:31" ht="15.75" x14ac:dyDescent="0.3">
      <c r="AE34350" s="71"/>
    </row>
    <row r="34351" spans="31:31" ht="15.75" x14ac:dyDescent="0.3">
      <c r="AE34351" s="71"/>
    </row>
    <row r="34352" spans="31:31" ht="15.75" x14ac:dyDescent="0.3">
      <c r="AE34352" s="71"/>
    </row>
    <row r="34353" spans="31:31" ht="15.75" x14ac:dyDescent="0.3">
      <c r="AE34353" s="71"/>
    </row>
    <row r="34354" spans="31:31" ht="15.75" x14ac:dyDescent="0.3">
      <c r="AE34354" s="71"/>
    </row>
    <row r="34355" spans="31:31" ht="15.75" x14ac:dyDescent="0.3">
      <c r="AE34355" s="71"/>
    </row>
    <row r="34356" spans="31:31" ht="15.75" x14ac:dyDescent="0.3">
      <c r="AE34356" s="71"/>
    </row>
    <row r="34357" spans="31:31" ht="15.75" x14ac:dyDescent="0.3">
      <c r="AE34357" s="71"/>
    </row>
    <row r="34358" spans="31:31" ht="15.75" x14ac:dyDescent="0.3">
      <c r="AE34358" s="71"/>
    </row>
    <row r="34359" spans="31:31" ht="15.75" x14ac:dyDescent="0.3">
      <c r="AE34359" s="71"/>
    </row>
    <row r="34360" spans="31:31" ht="15.75" x14ac:dyDescent="0.3">
      <c r="AE34360" s="71"/>
    </row>
    <row r="34361" spans="31:31" ht="15.75" x14ac:dyDescent="0.3">
      <c r="AE34361" s="71"/>
    </row>
    <row r="34362" spans="31:31" ht="15.75" x14ac:dyDescent="0.3">
      <c r="AE34362" s="71"/>
    </row>
    <row r="34363" spans="31:31" ht="15.75" x14ac:dyDescent="0.3">
      <c r="AE34363" s="71"/>
    </row>
    <row r="34364" spans="31:31" ht="15.75" x14ac:dyDescent="0.3">
      <c r="AE34364" s="71"/>
    </row>
    <row r="34365" spans="31:31" ht="15.75" x14ac:dyDescent="0.3">
      <c r="AE34365" s="71"/>
    </row>
    <row r="34366" spans="31:31" ht="15.75" x14ac:dyDescent="0.3">
      <c r="AE34366" s="71"/>
    </row>
    <row r="34367" spans="31:31" ht="15.75" x14ac:dyDescent="0.3">
      <c r="AE34367" s="71"/>
    </row>
    <row r="34368" spans="31:31" ht="15.75" x14ac:dyDescent="0.3">
      <c r="AE34368" s="71"/>
    </row>
    <row r="34369" spans="31:31" ht="15.75" x14ac:dyDescent="0.3">
      <c r="AE34369" s="71"/>
    </row>
    <row r="34370" spans="31:31" ht="15.75" x14ac:dyDescent="0.3">
      <c r="AE34370" s="71"/>
    </row>
    <row r="34371" spans="31:31" ht="15.75" x14ac:dyDescent="0.3">
      <c r="AE34371" s="71"/>
    </row>
    <row r="34372" spans="31:31" ht="15.75" x14ac:dyDescent="0.3">
      <c r="AE34372" s="71"/>
    </row>
    <row r="34373" spans="31:31" ht="15.75" x14ac:dyDescent="0.3">
      <c r="AE34373" s="71"/>
    </row>
    <row r="34374" spans="31:31" ht="15.75" x14ac:dyDescent="0.3">
      <c r="AE34374" s="71"/>
    </row>
    <row r="34375" spans="31:31" ht="15.75" x14ac:dyDescent="0.3">
      <c r="AE34375" s="71"/>
    </row>
    <row r="34376" spans="31:31" ht="15.75" x14ac:dyDescent="0.3">
      <c r="AE34376" s="71"/>
    </row>
    <row r="34377" spans="31:31" ht="15.75" x14ac:dyDescent="0.3">
      <c r="AE34377" s="71"/>
    </row>
    <row r="34378" spans="31:31" ht="15.75" x14ac:dyDescent="0.3">
      <c r="AE34378" s="71"/>
    </row>
    <row r="34379" spans="31:31" ht="15.75" x14ac:dyDescent="0.3">
      <c r="AE34379" s="71"/>
    </row>
    <row r="34380" spans="31:31" ht="15.75" x14ac:dyDescent="0.3">
      <c r="AE34380" s="71"/>
    </row>
    <row r="34381" spans="31:31" ht="15.75" x14ac:dyDescent="0.3">
      <c r="AE34381" s="71"/>
    </row>
    <row r="34382" spans="31:31" ht="15.75" x14ac:dyDescent="0.3">
      <c r="AE34382" s="71"/>
    </row>
    <row r="34383" spans="31:31" ht="15.75" x14ac:dyDescent="0.3">
      <c r="AE34383" s="71"/>
    </row>
    <row r="34384" spans="31:31" ht="15.75" x14ac:dyDescent="0.3">
      <c r="AE34384" s="71"/>
    </row>
    <row r="34385" spans="31:31" ht="15.75" x14ac:dyDescent="0.3">
      <c r="AE34385" s="71"/>
    </row>
    <row r="34386" spans="31:31" ht="15.75" x14ac:dyDescent="0.3">
      <c r="AE34386" s="71"/>
    </row>
    <row r="34387" spans="31:31" ht="15.75" x14ac:dyDescent="0.3">
      <c r="AE34387" s="71"/>
    </row>
    <row r="34388" spans="31:31" ht="15.75" x14ac:dyDescent="0.3">
      <c r="AE34388" s="71"/>
    </row>
    <row r="34389" spans="31:31" ht="15.75" x14ac:dyDescent="0.3">
      <c r="AE34389" s="71"/>
    </row>
    <row r="34390" spans="31:31" ht="15.75" x14ac:dyDescent="0.3">
      <c r="AE34390" s="71"/>
    </row>
    <row r="34391" spans="31:31" ht="15.75" x14ac:dyDescent="0.3">
      <c r="AE34391" s="71"/>
    </row>
    <row r="34392" spans="31:31" ht="15.75" x14ac:dyDescent="0.3">
      <c r="AE34392" s="71"/>
    </row>
    <row r="34393" spans="31:31" ht="15.75" x14ac:dyDescent="0.3">
      <c r="AE34393" s="71"/>
    </row>
    <row r="34394" spans="31:31" ht="15.75" x14ac:dyDescent="0.3">
      <c r="AE34394" s="71"/>
    </row>
    <row r="34395" spans="31:31" ht="15.75" x14ac:dyDescent="0.3">
      <c r="AE34395" s="71"/>
    </row>
    <row r="34396" spans="31:31" ht="15.75" x14ac:dyDescent="0.3">
      <c r="AE34396" s="71"/>
    </row>
    <row r="34397" spans="31:31" ht="15.75" x14ac:dyDescent="0.3">
      <c r="AE34397" s="71"/>
    </row>
    <row r="34398" spans="31:31" ht="15.75" x14ac:dyDescent="0.3">
      <c r="AE34398" s="71"/>
    </row>
    <row r="34399" spans="31:31" ht="15.75" x14ac:dyDescent="0.3">
      <c r="AE34399" s="71"/>
    </row>
    <row r="34400" spans="31:31" ht="15.75" x14ac:dyDescent="0.3">
      <c r="AE34400" s="71"/>
    </row>
    <row r="34401" spans="31:31" ht="15.75" x14ac:dyDescent="0.3">
      <c r="AE34401" s="71"/>
    </row>
    <row r="34402" spans="31:31" ht="15.75" x14ac:dyDescent="0.3">
      <c r="AE34402" s="71"/>
    </row>
    <row r="34403" spans="31:31" ht="15.75" x14ac:dyDescent="0.3">
      <c r="AE34403" s="71"/>
    </row>
    <row r="34404" spans="31:31" ht="15.75" x14ac:dyDescent="0.3">
      <c r="AE34404" s="71"/>
    </row>
    <row r="34405" spans="31:31" ht="15.75" x14ac:dyDescent="0.3">
      <c r="AE34405" s="71"/>
    </row>
    <row r="34406" spans="31:31" ht="15.75" x14ac:dyDescent="0.3">
      <c r="AE34406" s="71"/>
    </row>
    <row r="34407" spans="31:31" ht="15.75" x14ac:dyDescent="0.3">
      <c r="AE34407" s="71"/>
    </row>
    <row r="34408" spans="31:31" ht="15.75" x14ac:dyDescent="0.3">
      <c r="AE34408" s="71"/>
    </row>
    <row r="34409" spans="31:31" ht="15.75" x14ac:dyDescent="0.3">
      <c r="AE34409" s="71"/>
    </row>
    <row r="34410" spans="31:31" ht="15.75" x14ac:dyDescent="0.3">
      <c r="AE34410" s="71"/>
    </row>
    <row r="34411" spans="31:31" ht="15.75" x14ac:dyDescent="0.3">
      <c r="AE34411" s="71"/>
    </row>
    <row r="34412" spans="31:31" ht="15.75" x14ac:dyDescent="0.3">
      <c r="AE34412" s="71"/>
    </row>
    <row r="34413" spans="31:31" ht="15.75" x14ac:dyDescent="0.3">
      <c r="AE34413" s="71"/>
    </row>
    <row r="34414" spans="31:31" ht="15.75" x14ac:dyDescent="0.3">
      <c r="AE34414" s="71"/>
    </row>
    <row r="34415" spans="31:31" ht="15.75" x14ac:dyDescent="0.3">
      <c r="AE34415" s="71"/>
    </row>
    <row r="34416" spans="31:31" ht="15.75" x14ac:dyDescent="0.3">
      <c r="AE34416" s="71"/>
    </row>
    <row r="34417" spans="31:31" ht="15.75" x14ac:dyDescent="0.3">
      <c r="AE34417" s="71"/>
    </row>
    <row r="34418" spans="31:31" ht="15.75" x14ac:dyDescent="0.3">
      <c r="AE34418" s="71"/>
    </row>
    <row r="34419" spans="31:31" ht="15.75" x14ac:dyDescent="0.3">
      <c r="AE34419" s="71"/>
    </row>
    <row r="34420" spans="31:31" ht="15.75" x14ac:dyDescent="0.3">
      <c r="AE34420" s="71"/>
    </row>
    <row r="34421" spans="31:31" ht="15.75" x14ac:dyDescent="0.3">
      <c r="AE34421" s="71"/>
    </row>
    <row r="34422" spans="31:31" ht="15.75" x14ac:dyDescent="0.3">
      <c r="AE34422" s="71"/>
    </row>
    <row r="34423" spans="31:31" ht="15.75" x14ac:dyDescent="0.3">
      <c r="AE34423" s="71"/>
    </row>
    <row r="34424" spans="31:31" ht="15.75" x14ac:dyDescent="0.3">
      <c r="AE34424" s="71"/>
    </row>
    <row r="34425" spans="31:31" ht="15.75" x14ac:dyDescent="0.3">
      <c r="AE34425" s="71"/>
    </row>
    <row r="34426" spans="31:31" ht="15.75" x14ac:dyDescent="0.3">
      <c r="AE34426" s="71"/>
    </row>
    <row r="34427" spans="31:31" ht="15.75" x14ac:dyDescent="0.3">
      <c r="AE34427" s="71"/>
    </row>
    <row r="34428" spans="31:31" ht="15.75" x14ac:dyDescent="0.3">
      <c r="AE34428" s="71"/>
    </row>
    <row r="34429" spans="31:31" ht="15.75" x14ac:dyDescent="0.3">
      <c r="AE34429" s="71"/>
    </row>
    <row r="34430" spans="31:31" ht="15.75" x14ac:dyDescent="0.3">
      <c r="AE34430" s="71"/>
    </row>
    <row r="34431" spans="31:31" ht="15.75" x14ac:dyDescent="0.3">
      <c r="AE34431" s="71"/>
    </row>
    <row r="34432" spans="31:31" ht="15.75" x14ac:dyDescent="0.3">
      <c r="AE34432" s="71"/>
    </row>
    <row r="34433" spans="31:31" ht="15.75" x14ac:dyDescent="0.3">
      <c r="AE34433" s="71"/>
    </row>
    <row r="34434" spans="31:31" ht="15.75" x14ac:dyDescent="0.3">
      <c r="AE34434" s="71"/>
    </row>
    <row r="34435" spans="31:31" ht="15.75" x14ac:dyDescent="0.3">
      <c r="AE34435" s="71"/>
    </row>
    <row r="34436" spans="31:31" ht="15.75" x14ac:dyDescent="0.3">
      <c r="AE34436" s="71"/>
    </row>
    <row r="34437" spans="31:31" ht="15.75" x14ac:dyDescent="0.3">
      <c r="AE34437" s="71"/>
    </row>
    <row r="34438" spans="31:31" ht="15.75" x14ac:dyDescent="0.3">
      <c r="AE34438" s="71"/>
    </row>
    <row r="34439" spans="31:31" ht="15.75" x14ac:dyDescent="0.3">
      <c r="AE34439" s="71"/>
    </row>
    <row r="34440" spans="31:31" ht="15.75" x14ac:dyDescent="0.3">
      <c r="AE34440" s="71"/>
    </row>
    <row r="34441" spans="31:31" ht="15.75" x14ac:dyDescent="0.3">
      <c r="AE34441" s="71"/>
    </row>
    <row r="34442" spans="31:31" ht="15.75" x14ac:dyDescent="0.3">
      <c r="AE34442" s="71"/>
    </row>
    <row r="34443" spans="31:31" ht="15.75" x14ac:dyDescent="0.3">
      <c r="AE34443" s="71"/>
    </row>
    <row r="34444" spans="31:31" ht="15.75" x14ac:dyDescent="0.3">
      <c r="AE34444" s="71"/>
    </row>
    <row r="34445" spans="31:31" ht="15.75" x14ac:dyDescent="0.3">
      <c r="AE34445" s="71"/>
    </row>
    <row r="34446" spans="31:31" ht="15.75" x14ac:dyDescent="0.3">
      <c r="AE34446" s="71"/>
    </row>
    <row r="34447" spans="31:31" ht="15.75" x14ac:dyDescent="0.3">
      <c r="AE34447" s="71"/>
    </row>
    <row r="34448" spans="31:31" ht="15.75" x14ac:dyDescent="0.3">
      <c r="AE34448" s="71"/>
    </row>
    <row r="34449" spans="31:31" ht="15.75" x14ac:dyDescent="0.3">
      <c r="AE34449" s="71"/>
    </row>
    <row r="34450" spans="31:31" ht="15.75" x14ac:dyDescent="0.3">
      <c r="AE34450" s="71"/>
    </row>
    <row r="34451" spans="31:31" ht="15.75" x14ac:dyDescent="0.3">
      <c r="AE34451" s="71"/>
    </row>
    <row r="34452" spans="31:31" ht="15.75" x14ac:dyDescent="0.3">
      <c r="AE34452" s="71"/>
    </row>
    <row r="34453" spans="31:31" ht="15.75" x14ac:dyDescent="0.3">
      <c r="AE34453" s="71"/>
    </row>
    <row r="34454" spans="31:31" ht="15.75" x14ac:dyDescent="0.3">
      <c r="AE34454" s="71"/>
    </row>
    <row r="34455" spans="31:31" ht="15.75" x14ac:dyDescent="0.3">
      <c r="AE34455" s="71"/>
    </row>
    <row r="34456" spans="31:31" ht="15.75" x14ac:dyDescent="0.3">
      <c r="AE34456" s="71"/>
    </row>
    <row r="34457" spans="31:31" ht="15.75" x14ac:dyDescent="0.3">
      <c r="AE34457" s="71"/>
    </row>
    <row r="34458" spans="31:31" ht="15.75" x14ac:dyDescent="0.3">
      <c r="AE34458" s="71"/>
    </row>
    <row r="34459" spans="31:31" ht="15.75" x14ac:dyDescent="0.3">
      <c r="AE34459" s="71"/>
    </row>
    <row r="34460" spans="31:31" ht="15.75" x14ac:dyDescent="0.3">
      <c r="AE34460" s="71"/>
    </row>
    <row r="34461" spans="31:31" ht="15.75" x14ac:dyDescent="0.3">
      <c r="AE34461" s="71"/>
    </row>
    <row r="34462" spans="31:31" ht="15.75" x14ac:dyDescent="0.3">
      <c r="AE34462" s="71"/>
    </row>
    <row r="34463" spans="31:31" ht="15.75" x14ac:dyDescent="0.3">
      <c r="AE34463" s="71"/>
    </row>
    <row r="34464" spans="31:31" ht="15.75" x14ac:dyDescent="0.3">
      <c r="AE34464" s="71"/>
    </row>
    <row r="34465" spans="31:31" ht="15.75" x14ac:dyDescent="0.3">
      <c r="AE34465" s="71"/>
    </row>
    <row r="34466" spans="31:31" ht="15.75" x14ac:dyDescent="0.3">
      <c r="AE34466" s="71"/>
    </row>
    <row r="34467" spans="31:31" ht="15.75" x14ac:dyDescent="0.3">
      <c r="AE34467" s="71"/>
    </row>
    <row r="34468" spans="31:31" ht="15.75" x14ac:dyDescent="0.3">
      <c r="AE34468" s="71"/>
    </row>
    <row r="34469" spans="31:31" ht="15.75" x14ac:dyDescent="0.3">
      <c r="AE34469" s="71"/>
    </row>
    <row r="34470" spans="31:31" ht="15.75" x14ac:dyDescent="0.3">
      <c r="AE34470" s="71"/>
    </row>
    <row r="34471" spans="31:31" ht="15.75" x14ac:dyDescent="0.3">
      <c r="AE34471" s="71"/>
    </row>
    <row r="34472" spans="31:31" ht="15.75" x14ac:dyDescent="0.3">
      <c r="AE34472" s="71"/>
    </row>
    <row r="34473" spans="31:31" ht="15.75" x14ac:dyDescent="0.3">
      <c r="AE34473" s="71"/>
    </row>
    <row r="34474" spans="31:31" ht="15.75" x14ac:dyDescent="0.3">
      <c r="AE34474" s="71"/>
    </row>
    <row r="34475" spans="31:31" ht="15.75" x14ac:dyDescent="0.3">
      <c r="AE34475" s="71"/>
    </row>
    <row r="34476" spans="31:31" ht="15.75" x14ac:dyDescent="0.3">
      <c r="AE34476" s="71"/>
    </row>
    <row r="34477" spans="31:31" ht="15.75" x14ac:dyDescent="0.3">
      <c r="AE34477" s="71"/>
    </row>
    <row r="34478" spans="31:31" ht="15.75" x14ac:dyDescent="0.3">
      <c r="AE34478" s="71"/>
    </row>
    <row r="34479" spans="31:31" ht="15.75" x14ac:dyDescent="0.3">
      <c r="AE34479" s="71"/>
    </row>
    <row r="34480" spans="31:31" ht="15.75" x14ac:dyDescent="0.3">
      <c r="AE34480" s="71"/>
    </row>
    <row r="34481" spans="31:31" ht="15.75" x14ac:dyDescent="0.3">
      <c r="AE34481" s="71"/>
    </row>
    <row r="34482" spans="31:31" ht="15.75" x14ac:dyDescent="0.3">
      <c r="AE34482" s="71"/>
    </row>
    <row r="34483" spans="31:31" ht="15.75" x14ac:dyDescent="0.3">
      <c r="AE34483" s="71"/>
    </row>
    <row r="34484" spans="31:31" ht="15.75" x14ac:dyDescent="0.3">
      <c r="AE34484" s="71"/>
    </row>
    <row r="34485" spans="31:31" ht="15.75" x14ac:dyDescent="0.3">
      <c r="AE34485" s="71"/>
    </row>
    <row r="34486" spans="31:31" ht="15.75" x14ac:dyDescent="0.3">
      <c r="AE34486" s="71"/>
    </row>
    <row r="34487" spans="31:31" ht="15.75" x14ac:dyDescent="0.3">
      <c r="AE34487" s="71"/>
    </row>
    <row r="34488" spans="31:31" ht="15.75" x14ac:dyDescent="0.3">
      <c r="AE34488" s="71"/>
    </row>
    <row r="34489" spans="31:31" ht="15.75" x14ac:dyDescent="0.3">
      <c r="AE34489" s="71"/>
    </row>
    <row r="34490" spans="31:31" ht="15.75" x14ac:dyDescent="0.3">
      <c r="AE34490" s="71"/>
    </row>
    <row r="34491" spans="31:31" ht="15.75" x14ac:dyDescent="0.3">
      <c r="AE34491" s="71"/>
    </row>
    <row r="34492" spans="31:31" ht="15.75" x14ac:dyDescent="0.3">
      <c r="AE34492" s="71"/>
    </row>
    <row r="34493" spans="31:31" ht="15.75" x14ac:dyDescent="0.3">
      <c r="AE34493" s="71"/>
    </row>
    <row r="34494" spans="31:31" ht="15.75" x14ac:dyDescent="0.3">
      <c r="AE34494" s="71"/>
    </row>
    <row r="34495" spans="31:31" ht="15.75" x14ac:dyDescent="0.3">
      <c r="AE34495" s="71"/>
    </row>
    <row r="34496" spans="31:31" ht="15.75" x14ac:dyDescent="0.3">
      <c r="AE34496" s="71"/>
    </row>
    <row r="34497" spans="31:31" ht="15.75" x14ac:dyDescent="0.3">
      <c r="AE34497" s="71"/>
    </row>
    <row r="34498" spans="31:31" ht="15.75" x14ac:dyDescent="0.3">
      <c r="AE34498" s="71"/>
    </row>
    <row r="34499" spans="31:31" ht="15.75" x14ac:dyDescent="0.3">
      <c r="AE34499" s="71"/>
    </row>
    <row r="34500" spans="31:31" ht="15.75" x14ac:dyDescent="0.3">
      <c r="AE34500" s="71"/>
    </row>
    <row r="34501" spans="31:31" ht="15.75" x14ac:dyDescent="0.3">
      <c r="AE34501" s="71"/>
    </row>
    <row r="34502" spans="31:31" ht="15.75" x14ac:dyDescent="0.3">
      <c r="AE34502" s="71"/>
    </row>
    <row r="34503" spans="31:31" ht="15.75" x14ac:dyDescent="0.3">
      <c r="AE34503" s="71"/>
    </row>
    <row r="34504" spans="31:31" ht="15.75" x14ac:dyDescent="0.3">
      <c r="AE34504" s="71"/>
    </row>
    <row r="34505" spans="31:31" ht="15.75" x14ac:dyDescent="0.3">
      <c r="AE34505" s="71"/>
    </row>
    <row r="34506" spans="31:31" ht="15.75" x14ac:dyDescent="0.3">
      <c r="AE34506" s="71"/>
    </row>
    <row r="34507" spans="31:31" ht="15.75" x14ac:dyDescent="0.3">
      <c r="AE34507" s="71"/>
    </row>
    <row r="34508" spans="31:31" ht="15.75" x14ac:dyDescent="0.3">
      <c r="AE34508" s="71"/>
    </row>
    <row r="34509" spans="31:31" ht="15.75" x14ac:dyDescent="0.3">
      <c r="AE34509" s="71"/>
    </row>
    <row r="34510" spans="31:31" ht="15.75" x14ac:dyDescent="0.3">
      <c r="AE34510" s="71"/>
    </row>
    <row r="34511" spans="31:31" ht="15.75" x14ac:dyDescent="0.3">
      <c r="AE34511" s="71"/>
    </row>
    <row r="34512" spans="31:31" ht="15.75" x14ac:dyDescent="0.3">
      <c r="AE34512" s="71"/>
    </row>
    <row r="34513" spans="31:31" ht="15.75" x14ac:dyDescent="0.3">
      <c r="AE34513" s="71"/>
    </row>
    <row r="34514" spans="31:31" ht="15.75" x14ac:dyDescent="0.3">
      <c r="AE34514" s="71"/>
    </row>
    <row r="34515" spans="31:31" ht="15.75" x14ac:dyDescent="0.3">
      <c r="AE34515" s="71"/>
    </row>
    <row r="34516" spans="31:31" ht="15.75" x14ac:dyDescent="0.3">
      <c r="AE34516" s="71"/>
    </row>
    <row r="34517" spans="31:31" ht="15.75" x14ac:dyDescent="0.3">
      <c r="AE34517" s="71"/>
    </row>
    <row r="34518" spans="31:31" ht="15.75" x14ac:dyDescent="0.3">
      <c r="AE34518" s="71"/>
    </row>
    <row r="34519" spans="31:31" ht="15.75" x14ac:dyDescent="0.3">
      <c r="AE34519" s="71"/>
    </row>
    <row r="34520" spans="31:31" ht="15.75" x14ac:dyDescent="0.3">
      <c r="AE34520" s="71"/>
    </row>
    <row r="34521" spans="31:31" ht="15.75" x14ac:dyDescent="0.3">
      <c r="AE34521" s="71"/>
    </row>
    <row r="34522" spans="31:31" ht="15.75" x14ac:dyDescent="0.3">
      <c r="AE34522" s="71"/>
    </row>
    <row r="34523" spans="31:31" ht="15.75" x14ac:dyDescent="0.3">
      <c r="AE34523" s="71"/>
    </row>
    <row r="34524" spans="31:31" ht="15.75" x14ac:dyDescent="0.3">
      <c r="AE34524" s="71"/>
    </row>
    <row r="34525" spans="31:31" ht="15.75" x14ac:dyDescent="0.3">
      <c r="AE34525" s="71"/>
    </row>
    <row r="34526" spans="31:31" ht="15.75" x14ac:dyDescent="0.3">
      <c r="AE34526" s="71"/>
    </row>
    <row r="34527" spans="31:31" ht="15.75" x14ac:dyDescent="0.3">
      <c r="AE34527" s="71"/>
    </row>
    <row r="34528" spans="31:31" ht="15.75" x14ac:dyDescent="0.3">
      <c r="AE34528" s="71"/>
    </row>
    <row r="34529" spans="31:31" ht="15.75" x14ac:dyDescent="0.3">
      <c r="AE34529" s="71"/>
    </row>
    <row r="34530" spans="31:31" ht="15.75" x14ac:dyDescent="0.3">
      <c r="AE34530" s="71"/>
    </row>
    <row r="34531" spans="31:31" ht="15.75" x14ac:dyDescent="0.3">
      <c r="AE34531" s="71"/>
    </row>
    <row r="34532" spans="31:31" ht="15.75" x14ac:dyDescent="0.3">
      <c r="AE34532" s="71"/>
    </row>
    <row r="34533" spans="31:31" ht="15.75" x14ac:dyDescent="0.3">
      <c r="AE34533" s="71"/>
    </row>
    <row r="34534" spans="31:31" ht="15.75" x14ac:dyDescent="0.3">
      <c r="AE34534" s="71"/>
    </row>
    <row r="34535" spans="31:31" ht="15.75" x14ac:dyDescent="0.3">
      <c r="AE34535" s="71"/>
    </row>
    <row r="34536" spans="31:31" ht="15.75" x14ac:dyDescent="0.3">
      <c r="AE34536" s="71"/>
    </row>
    <row r="34537" spans="31:31" ht="15.75" x14ac:dyDescent="0.3">
      <c r="AE34537" s="71"/>
    </row>
    <row r="34538" spans="31:31" ht="15.75" x14ac:dyDescent="0.3">
      <c r="AE34538" s="71"/>
    </row>
    <row r="34539" spans="31:31" ht="15.75" x14ac:dyDescent="0.3">
      <c r="AE34539" s="71"/>
    </row>
    <row r="34540" spans="31:31" ht="15.75" x14ac:dyDescent="0.3">
      <c r="AE34540" s="71"/>
    </row>
    <row r="34541" spans="31:31" ht="15.75" x14ac:dyDescent="0.3">
      <c r="AE34541" s="71"/>
    </row>
    <row r="34542" spans="31:31" ht="15.75" x14ac:dyDescent="0.3">
      <c r="AE34542" s="71"/>
    </row>
    <row r="34543" spans="31:31" ht="15.75" x14ac:dyDescent="0.3">
      <c r="AE34543" s="71"/>
    </row>
    <row r="34544" spans="31:31" ht="15.75" x14ac:dyDescent="0.3">
      <c r="AE34544" s="71"/>
    </row>
    <row r="34545" spans="31:31" ht="15.75" x14ac:dyDescent="0.3">
      <c r="AE34545" s="71"/>
    </row>
    <row r="34546" spans="31:31" ht="15.75" x14ac:dyDescent="0.3">
      <c r="AE34546" s="71"/>
    </row>
    <row r="34547" spans="31:31" ht="15.75" x14ac:dyDescent="0.3">
      <c r="AE34547" s="71"/>
    </row>
    <row r="34548" spans="31:31" ht="15.75" x14ac:dyDescent="0.3">
      <c r="AE34548" s="71"/>
    </row>
    <row r="34549" spans="31:31" ht="15.75" x14ac:dyDescent="0.3">
      <c r="AE34549" s="71"/>
    </row>
    <row r="34550" spans="31:31" ht="15.75" x14ac:dyDescent="0.3">
      <c r="AE34550" s="71"/>
    </row>
    <row r="34551" spans="31:31" ht="15.75" x14ac:dyDescent="0.3">
      <c r="AE34551" s="71"/>
    </row>
    <row r="34552" spans="31:31" ht="15.75" x14ac:dyDescent="0.3">
      <c r="AE34552" s="71"/>
    </row>
    <row r="34553" spans="31:31" ht="15.75" x14ac:dyDescent="0.3">
      <c r="AE34553" s="71"/>
    </row>
    <row r="34554" spans="31:31" ht="15.75" x14ac:dyDescent="0.3">
      <c r="AE34554" s="71"/>
    </row>
    <row r="34555" spans="31:31" ht="15.75" x14ac:dyDescent="0.3">
      <c r="AE34555" s="71"/>
    </row>
    <row r="34556" spans="31:31" ht="15.75" x14ac:dyDescent="0.3">
      <c r="AE34556" s="71"/>
    </row>
    <row r="34557" spans="31:31" ht="15.75" x14ac:dyDescent="0.3">
      <c r="AE34557" s="71"/>
    </row>
    <row r="34558" spans="31:31" ht="15.75" x14ac:dyDescent="0.3">
      <c r="AE34558" s="71"/>
    </row>
    <row r="34559" spans="31:31" ht="15.75" x14ac:dyDescent="0.3">
      <c r="AE34559" s="71"/>
    </row>
    <row r="34560" spans="31:31" ht="15.75" x14ac:dyDescent="0.3">
      <c r="AE34560" s="71"/>
    </row>
    <row r="34561" spans="31:31" ht="15.75" x14ac:dyDescent="0.3">
      <c r="AE34561" s="71"/>
    </row>
    <row r="34562" spans="31:31" ht="15.75" x14ac:dyDescent="0.3">
      <c r="AE34562" s="71"/>
    </row>
    <row r="34563" spans="31:31" ht="15.75" x14ac:dyDescent="0.3">
      <c r="AE34563" s="71"/>
    </row>
    <row r="34564" spans="31:31" ht="15.75" x14ac:dyDescent="0.3">
      <c r="AE34564" s="71"/>
    </row>
    <row r="34565" spans="31:31" ht="15.75" x14ac:dyDescent="0.3">
      <c r="AE34565" s="71"/>
    </row>
    <row r="34566" spans="31:31" ht="15.75" x14ac:dyDescent="0.3">
      <c r="AE34566" s="71"/>
    </row>
    <row r="34567" spans="31:31" ht="15.75" x14ac:dyDescent="0.3">
      <c r="AE34567" s="71"/>
    </row>
    <row r="34568" spans="31:31" ht="15.75" x14ac:dyDescent="0.3">
      <c r="AE34568" s="71"/>
    </row>
    <row r="34569" spans="31:31" ht="15.75" x14ac:dyDescent="0.3">
      <c r="AE34569" s="71"/>
    </row>
    <row r="34570" spans="31:31" ht="15.75" x14ac:dyDescent="0.3">
      <c r="AE34570" s="71"/>
    </row>
    <row r="34571" spans="31:31" ht="15.75" x14ac:dyDescent="0.3">
      <c r="AE34571" s="71"/>
    </row>
    <row r="34572" spans="31:31" ht="15.75" x14ac:dyDescent="0.3">
      <c r="AE34572" s="71"/>
    </row>
    <row r="34573" spans="31:31" ht="15.75" x14ac:dyDescent="0.3">
      <c r="AE34573" s="71"/>
    </row>
    <row r="34574" spans="31:31" ht="15.75" x14ac:dyDescent="0.3">
      <c r="AE34574" s="71"/>
    </row>
    <row r="34575" spans="31:31" ht="15.75" x14ac:dyDescent="0.3">
      <c r="AE34575" s="71"/>
    </row>
    <row r="34576" spans="31:31" ht="15.75" x14ac:dyDescent="0.3">
      <c r="AE34576" s="71"/>
    </row>
    <row r="34577" spans="31:31" ht="15.75" x14ac:dyDescent="0.3">
      <c r="AE34577" s="71"/>
    </row>
    <row r="34578" spans="31:31" ht="15.75" x14ac:dyDescent="0.3">
      <c r="AE34578" s="71"/>
    </row>
    <row r="34579" spans="31:31" ht="15.75" x14ac:dyDescent="0.3">
      <c r="AE34579" s="71"/>
    </row>
    <row r="34580" spans="31:31" ht="15.75" x14ac:dyDescent="0.3">
      <c r="AE34580" s="71"/>
    </row>
    <row r="34581" spans="31:31" ht="15.75" x14ac:dyDescent="0.3">
      <c r="AE34581" s="71"/>
    </row>
    <row r="34582" spans="31:31" ht="15.75" x14ac:dyDescent="0.3">
      <c r="AE34582" s="71"/>
    </row>
    <row r="34583" spans="31:31" ht="15.75" x14ac:dyDescent="0.3">
      <c r="AE34583" s="71"/>
    </row>
    <row r="34584" spans="31:31" ht="15.75" x14ac:dyDescent="0.3">
      <c r="AE34584" s="71"/>
    </row>
    <row r="34585" spans="31:31" ht="15.75" x14ac:dyDescent="0.3">
      <c r="AE34585" s="71"/>
    </row>
    <row r="34586" spans="31:31" ht="15.75" x14ac:dyDescent="0.3">
      <c r="AE34586" s="71"/>
    </row>
    <row r="34587" spans="31:31" ht="15.75" x14ac:dyDescent="0.3">
      <c r="AE34587" s="71"/>
    </row>
    <row r="34588" spans="31:31" ht="15.75" x14ac:dyDescent="0.3">
      <c r="AE34588" s="71"/>
    </row>
    <row r="34589" spans="31:31" ht="15.75" x14ac:dyDescent="0.3">
      <c r="AE34589" s="71"/>
    </row>
    <row r="34590" spans="31:31" ht="15.75" x14ac:dyDescent="0.3">
      <c r="AE34590" s="71"/>
    </row>
    <row r="34591" spans="31:31" ht="15.75" x14ac:dyDescent="0.3">
      <c r="AE34591" s="71"/>
    </row>
    <row r="34592" spans="31:31" ht="15.75" x14ac:dyDescent="0.3">
      <c r="AE34592" s="71"/>
    </row>
    <row r="34593" spans="31:31" ht="15.75" x14ac:dyDescent="0.3">
      <c r="AE34593" s="71"/>
    </row>
    <row r="34594" spans="31:31" ht="15.75" x14ac:dyDescent="0.3">
      <c r="AE34594" s="71"/>
    </row>
    <row r="34595" spans="31:31" ht="15.75" x14ac:dyDescent="0.3">
      <c r="AE34595" s="71"/>
    </row>
    <row r="34596" spans="31:31" ht="15.75" x14ac:dyDescent="0.3">
      <c r="AE34596" s="71"/>
    </row>
    <row r="34597" spans="31:31" ht="15.75" x14ac:dyDescent="0.3">
      <c r="AE34597" s="71"/>
    </row>
    <row r="34598" spans="31:31" ht="15.75" x14ac:dyDescent="0.3">
      <c r="AE34598" s="71"/>
    </row>
    <row r="34599" spans="31:31" ht="15.75" x14ac:dyDescent="0.3">
      <c r="AE34599" s="71"/>
    </row>
    <row r="34600" spans="31:31" ht="15.75" x14ac:dyDescent="0.3">
      <c r="AE34600" s="71"/>
    </row>
    <row r="34601" spans="31:31" ht="15.75" x14ac:dyDescent="0.3">
      <c r="AE34601" s="71"/>
    </row>
    <row r="34602" spans="31:31" ht="15.75" x14ac:dyDescent="0.3">
      <c r="AE34602" s="71"/>
    </row>
    <row r="34603" spans="31:31" ht="15.75" x14ac:dyDescent="0.3">
      <c r="AE34603" s="71"/>
    </row>
    <row r="34604" spans="31:31" ht="15.75" x14ac:dyDescent="0.3">
      <c r="AE34604" s="71"/>
    </row>
    <row r="34605" spans="31:31" ht="15.75" x14ac:dyDescent="0.3">
      <c r="AE34605" s="71"/>
    </row>
    <row r="34606" spans="31:31" ht="15.75" x14ac:dyDescent="0.3">
      <c r="AE34606" s="71"/>
    </row>
    <row r="34607" spans="31:31" ht="15.75" x14ac:dyDescent="0.3">
      <c r="AE34607" s="71"/>
    </row>
    <row r="34608" spans="31:31" ht="15.75" x14ac:dyDescent="0.3">
      <c r="AE34608" s="71"/>
    </row>
    <row r="34609" spans="31:31" ht="15.75" x14ac:dyDescent="0.3">
      <c r="AE34609" s="71"/>
    </row>
    <row r="34610" spans="31:31" ht="15.75" x14ac:dyDescent="0.3">
      <c r="AE34610" s="71"/>
    </row>
    <row r="34611" spans="31:31" ht="15.75" x14ac:dyDescent="0.3">
      <c r="AE34611" s="71"/>
    </row>
    <row r="34612" spans="31:31" ht="15.75" x14ac:dyDescent="0.3">
      <c r="AE34612" s="71"/>
    </row>
    <row r="34613" spans="31:31" ht="15.75" x14ac:dyDescent="0.3">
      <c r="AE34613" s="71"/>
    </row>
    <row r="34614" spans="31:31" ht="15.75" x14ac:dyDescent="0.3">
      <c r="AE34614" s="71"/>
    </row>
    <row r="34615" spans="31:31" ht="15.75" x14ac:dyDescent="0.3">
      <c r="AE34615" s="71"/>
    </row>
    <row r="34616" spans="31:31" ht="15.75" x14ac:dyDescent="0.3">
      <c r="AE34616" s="71"/>
    </row>
    <row r="34617" spans="31:31" ht="15.75" x14ac:dyDescent="0.3">
      <c r="AE34617" s="71"/>
    </row>
    <row r="34618" spans="31:31" ht="15.75" x14ac:dyDescent="0.3">
      <c r="AE34618" s="71"/>
    </row>
    <row r="34619" spans="31:31" ht="15.75" x14ac:dyDescent="0.3">
      <c r="AE34619" s="71"/>
    </row>
    <row r="34620" spans="31:31" ht="15.75" x14ac:dyDescent="0.3">
      <c r="AE34620" s="71"/>
    </row>
    <row r="34621" spans="31:31" ht="15.75" x14ac:dyDescent="0.3">
      <c r="AE34621" s="71"/>
    </row>
    <row r="34622" spans="31:31" ht="15.75" x14ac:dyDescent="0.3">
      <c r="AE34622" s="71"/>
    </row>
    <row r="34623" spans="31:31" ht="15.75" x14ac:dyDescent="0.3">
      <c r="AE34623" s="71"/>
    </row>
    <row r="34624" spans="31:31" ht="15.75" x14ac:dyDescent="0.3">
      <c r="AE34624" s="71"/>
    </row>
    <row r="34625" spans="31:31" ht="15.75" x14ac:dyDescent="0.3">
      <c r="AE34625" s="71"/>
    </row>
    <row r="34626" spans="31:31" ht="15.75" x14ac:dyDescent="0.3">
      <c r="AE34626" s="71"/>
    </row>
    <row r="34627" spans="31:31" ht="15.75" x14ac:dyDescent="0.3">
      <c r="AE34627" s="71"/>
    </row>
    <row r="34628" spans="31:31" ht="15.75" x14ac:dyDescent="0.3">
      <c r="AE34628" s="71"/>
    </row>
    <row r="34629" spans="31:31" ht="15.75" x14ac:dyDescent="0.3">
      <c r="AE34629" s="71"/>
    </row>
    <row r="34630" spans="31:31" ht="15.75" x14ac:dyDescent="0.3">
      <c r="AE34630" s="71"/>
    </row>
    <row r="34631" spans="31:31" ht="15.75" x14ac:dyDescent="0.3">
      <c r="AE34631" s="71"/>
    </row>
    <row r="34632" spans="31:31" ht="15.75" x14ac:dyDescent="0.3">
      <c r="AE34632" s="71"/>
    </row>
    <row r="34633" spans="31:31" ht="15.75" x14ac:dyDescent="0.3">
      <c r="AE34633" s="71"/>
    </row>
    <row r="34634" spans="31:31" ht="15.75" x14ac:dyDescent="0.3">
      <c r="AE34634" s="71"/>
    </row>
    <row r="34635" spans="31:31" ht="15.75" x14ac:dyDescent="0.3">
      <c r="AE34635" s="71"/>
    </row>
    <row r="34636" spans="31:31" ht="15.75" x14ac:dyDescent="0.3">
      <c r="AE34636" s="71"/>
    </row>
    <row r="34637" spans="31:31" ht="15.75" x14ac:dyDescent="0.3">
      <c r="AE34637" s="71"/>
    </row>
    <row r="34638" spans="31:31" ht="15.75" x14ac:dyDescent="0.3">
      <c r="AE34638" s="71"/>
    </row>
    <row r="34639" spans="31:31" ht="15.75" x14ac:dyDescent="0.3">
      <c r="AE34639" s="71"/>
    </row>
    <row r="34640" spans="31:31" ht="15.75" x14ac:dyDescent="0.3">
      <c r="AE34640" s="71"/>
    </row>
    <row r="34641" spans="31:31" ht="15.75" x14ac:dyDescent="0.3">
      <c r="AE34641" s="71"/>
    </row>
    <row r="34642" spans="31:31" ht="15.75" x14ac:dyDescent="0.3">
      <c r="AE34642" s="71"/>
    </row>
    <row r="34643" spans="31:31" ht="15.75" x14ac:dyDescent="0.3">
      <c r="AE34643" s="71"/>
    </row>
    <row r="34644" spans="31:31" ht="15.75" x14ac:dyDescent="0.3">
      <c r="AE34644" s="71"/>
    </row>
    <row r="34645" spans="31:31" ht="15.75" x14ac:dyDescent="0.3">
      <c r="AE34645" s="71"/>
    </row>
    <row r="34646" spans="31:31" ht="15.75" x14ac:dyDescent="0.3">
      <c r="AE34646" s="71"/>
    </row>
    <row r="34647" spans="31:31" ht="15.75" x14ac:dyDescent="0.3">
      <c r="AE34647" s="71"/>
    </row>
    <row r="34648" spans="31:31" ht="15.75" x14ac:dyDescent="0.3">
      <c r="AE34648" s="71"/>
    </row>
    <row r="34649" spans="31:31" ht="15.75" x14ac:dyDescent="0.3">
      <c r="AE34649" s="71"/>
    </row>
    <row r="34650" spans="31:31" ht="15.75" x14ac:dyDescent="0.3">
      <c r="AE34650" s="71"/>
    </row>
    <row r="34651" spans="31:31" ht="15.75" x14ac:dyDescent="0.3">
      <c r="AE34651" s="71"/>
    </row>
    <row r="34652" spans="31:31" ht="15.75" x14ac:dyDescent="0.3">
      <c r="AE34652" s="71"/>
    </row>
    <row r="34653" spans="31:31" ht="15.75" x14ac:dyDescent="0.3">
      <c r="AE34653" s="71"/>
    </row>
    <row r="34654" spans="31:31" ht="15.75" x14ac:dyDescent="0.3">
      <c r="AE34654" s="71"/>
    </row>
    <row r="34655" spans="31:31" ht="15.75" x14ac:dyDescent="0.3">
      <c r="AE34655" s="71"/>
    </row>
    <row r="34656" spans="31:31" ht="15.75" x14ac:dyDescent="0.3">
      <c r="AE34656" s="71"/>
    </row>
    <row r="34657" spans="31:31" ht="15.75" x14ac:dyDescent="0.3">
      <c r="AE34657" s="71"/>
    </row>
    <row r="34658" spans="31:31" ht="15.75" x14ac:dyDescent="0.3">
      <c r="AE34658" s="71"/>
    </row>
    <row r="34659" spans="31:31" ht="15.75" x14ac:dyDescent="0.3">
      <c r="AE34659" s="71"/>
    </row>
    <row r="34660" spans="31:31" ht="15.75" x14ac:dyDescent="0.3">
      <c r="AE34660" s="71"/>
    </row>
    <row r="34661" spans="31:31" ht="15.75" x14ac:dyDescent="0.3">
      <c r="AE34661" s="71"/>
    </row>
    <row r="34662" spans="31:31" ht="15.75" x14ac:dyDescent="0.3">
      <c r="AE34662" s="71"/>
    </row>
    <row r="34663" spans="31:31" ht="15.75" x14ac:dyDescent="0.3">
      <c r="AE34663" s="71"/>
    </row>
    <row r="34664" spans="31:31" ht="15.75" x14ac:dyDescent="0.3">
      <c r="AE34664" s="71"/>
    </row>
    <row r="34665" spans="31:31" ht="15.75" x14ac:dyDescent="0.3">
      <c r="AE34665" s="71"/>
    </row>
    <row r="34666" spans="31:31" ht="15.75" x14ac:dyDescent="0.3">
      <c r="AE34666" s="71"/>
    </row>
    <row r="34667" spans="31:31" ht="15.75" x14ac:dyDescent="0.3">
      <c r="AE34667" s="71"/>
    </row>
    <row r="34668" spans="31:31" ht="15.75" x14ac:dyDescent="0.3">
      <c r="AE34668" s="71"/>
    </row>
    <row r="34669" spans="31:31" ht="15.75" x14ac:dyDescent="0.3">
      <c r="AE34669" s="71"/>
    </row>
    <row r="34670" spans="31:31" ht="15.75" x14ac:dyDescent="0.3">
      <c r="AE34670" s="71"/>
    </row>
    <row r="34671" spans="31:31" ht="15.75" x14ac:dyDescent="0.3">
      <c r="AE34671" s="71"/>
    </row>
    <row r="34672" spans="31:31" ht="15.75" x14ac:dyDescent="0.3">
      <c r="AE34672" s="71"/>
    </row>
    <row r="34673" spans="31:31" ht="15.75" x14ac:dyDescent="0.3">
      <c r="AE34673" s="71"/>
    </row>
    <row r="34674" spans="31:31" ht="15.75" x14ac:dyDescent="0.3">
      <c r="AE34674" s="71"/>
    </row>
    <row r="34675" spans="31:31" ht="15.75" x14ac:dyDescent="0.3">
      <c r="AE34675" s="71"/>
    </row>
    <row r="34676" spans="31:31" ht="15.75" x14ac:dyDescent="0.3">
      <c r="AE34676" s="71"/>
    </row>
    <row r="34677" spans="31:31" ht="15.75" x14ac:dyDescent="0.3">
      <c r="AE34677" s="71"/>
    </row>
    <row r="34678" spans="31:31" ht="15.75" x14ac:dyDescent="0.3">
      <c r="AE34678" s="71"/>
    </row>
    <row r="34679" spans="31:31" ht="15.75" x14ac:dyDescent="0.3">
      <c r="AE34679" s="71"/>
    </row>
    <row r="34680" spans="31:31" ht="15.75" x14ac:dyDescent="0.3">
      <c r="AE34680" s="71"/>
    </row>
    <row r="34681" spans="31:31" ht="15.75" x14ac:dyDescent="0.3">
      <c r="AE34681" s="71"/>
    </row>
    <row r="34682" spans="31:31" ht="15.75" x14ac:dyDescent="0.3">
      <c r="AE34682" s="71"/>
    </row>
    <row r="34683" spans="31:31" ht="15.75" x14ac:dyDescent="0.3">
      <c r="AE34683" s="71"/>
    </row>
    <row r="34684" spans="31:31" ht="15.75" x14ac:dyDescent="0.3">
      <c r="AE34684" s="71"/>
    </row>
    <row r="34685" spans="31:31" ht="15.75" x14ac:dyDescent="0.3">
      <c r="AE34685" s="71"/>
    </row>
    <row r="34686" spans="31:31" ht="15.75" x14ac:dyDescent="0.3">
      <c r="AE34686" s="71"/>
    </row>
    <row r="34687" spans="31:31" ht="15.75" x14ac:dyDescent="0.3">
      <c r="AE34687" s="71"/>
    </row>
    <row r="34688" spans="31:31" ht="15.75" x14ac:dyDescent="0.3">
      <c r="AE34688" s="71"/>
    </row>
    <row r="34689" spans="31:31" ht="15.75" x14ac:dyDescent="0.3">
      <c r="AE34689" s="71"/>
    </row>
    <row r="34690" spans="31:31" ht="15.75" x14ac:dyDescent="0.3">
      <c r="AE34690" s="71"/>
    </row>
    <row r="34691" spans="31:31" ht="15.75" x14ac:dyDescent="0.3">
      <c r="AE34691" s="71"/>
    </row>
    <row r="34692" spans="31:31" ht="15.75" x14ac:dyDescent="0.3">
      <c r="AE34692" s="71"/>
    </row>
    <row r="34693" spans="31:31" ht="15.75" x14ac:dyDescent="0.3">
      <c r="AE34693" s="71"/>
    </row>
    <row r="34694" spans="31:31" ht="15.75" x14ac:dyDescent="0.3">
      <c r="AE34694" s="71"/>
    </row>
    <row r="34695" spans="31:31" ht="15.75" x14ac:dyDescent="0.3">
      <c r="AE34695" s="71"/>
    </row>
    <row r="34696" spans="31:31" ht="15.75" x14ac:dyDescent="0.3">
      <c r="AE34696" s="71"/>
    </row>
    <row r="34697" spans="31:31" ht="15.75" x14ac:dyDescent="0.3">
      <c r="AE34697" s="71"/>
    </row>
    <row r="34698" spans="31:31" ht="15.75" x14ac:dyDescent="0.3">
      <c r="AE34698" s="71"/>
    </row>
    <row r="34699" spans="31:31" ht="15.75" x14ac:dyDescent="0.3">
      <c r="AE34699" s="71"/>
    </row>
    <row r="34700" spans="31:31" ht="15.75" x14ac:dyDescent="0.3">
      <c r="AE34700" s="71"/>
    </row>
    <row r="34701" spans="31:31" ht="15.75" x14ac:dyDescent="0.3">
      <c r="AE34701" s="71"/>
    </row>
    <row r="34702" spans="31:31" ht="15.75" x14ac:dyDescent="0.3">
      <c r="AE34702" s="71"/>
    </row>
    <row r="34703" spans="31:31" ht="15.75" x14ac:dyDescent="0.3">
      <c r="AE34703" s="71"/>
    </row>
    <row r="34704" spans="31:31" ht="15.75" x14ac:dyDescent="0.3">
      <c r="AE34704" s="71"/>
    </row>
    <row r="34705" spans="31:31" ht="15.75" x14ac:dyDescent="0.3">
      <c r="AE34705" s="71"/>
    </row>
    <row r="34706" spans="31:31" ht="15.75" x14ac:dyDescent="0.3">
      <c r="AE34706" s="71"/>
    </row>
    <row r="34707" spans="31:31" ht="15.75" x14ac:dyDescent="0.3">
      <c r="AE34707" s="71"/>
    </row>
    <row r="34708" spans="31:31" ht="15.75" x14ac:dyDescent="0.3">
      <c r="AE34708" s="71"/>
    </row>
    <row r="34709" spans="31:31" ht="15.75" x14ac:dyDescent="0.3">
      <c r="AE34709" s="71"/>
    </row>
    <row r="34710" spans="31:31" ht="15.75" x14ac:dyDescent="0.3">
      <c r="AE34710" s="71"/>
    </row>
    <row r="34711" spans="31:31" ht="15.75" x14ac:dyDescent="0.3">
      <c r="AE34711" s="71"/>
    </row>
    <row r="34712" spans="31:31" ht="15.75" x14ac:dyDescent="0.3">
      <c r="AE34712" s="71"/>
    </row>
    <row r="34713" spans="31:31" ht="15.75" x14ac:dyDescent="0.3">
      <c r="AE34713" s="71"/>
    </row>
    <row r="34714" spans="31:31" ht="15.75" x14ac:dyDescent="0.3">
      <c r="AE34714" s="71"/>
    </row>
    <row r="34715" spans="31:31" ht="15.75" x14ac:dyDescent="0.3">
      <c r="AE34715" s="71"/>
    </row>
    <row r="34716" spans="31:31" ht="15.75" x14ac:dyDescent="0.3">
      <c r="AE34716" s="71"/>
    </row>
    <row r="34717" spans="31:31" ht="15.75" x14ac:dyDescent="0.3">
      <c r="AE34717" s="71"/>
    </row>
    <row r="34718" spans="31:31" ht="15.75" x14ac:dyDescent="0.3">
      <c r="AE34718" s="71"/>
    </row>
    <row r="34719" spans="31:31" ht="15.75" x14ac:dyDescent="0.3">
      <c r="AE34719" s="71"/>
    </row>
    <row r="34720" spans="31:31" ht="15.75" x14ac:dyDescent="0.3">
      <c r="AE34720" s="71"/>
    </row>
    <row r="34721" spans="31:31" ht="15.75" x14ac:dyDescent="0.3">
      <c r="AE34721" s="71"/>
    </row>
    <row r="34722" spans="31:31" ht="15.75" x14ac:dyDescent="0.3">
      <c r="AE34722" s="71"/>
    </row>
    <row r="34723" spans="31:31" ht="15.75" x14ac:dyDescent="0.3">
      <c r="AE34723" s="71"/>
    </row>
    <row r="34724" spans="31:31" ht="15.75" x14ac:dyDescent="0.3">
      <c r="AE34724" s="71"/>
    </row>
    <row r="34725" spans="31:31" ht="15.75" x14ac:dyDescent="0.3">
      <c r="AE34725" s="71"/>
    </row>
    <row r="34726" spans="31:31" ht="15.75" x14ac:dyDescent="0.3">
      <c r="AE34726" s="71"/>
    </row>
    <row r="34727" spans="31:31" ht="15.75" x14ac:dyDescent="0.3">
      <c r="AE34727" s="71"/>
    </row>
    <row r="34728" spans="31:31" ht="15.75" x14ac:dyDescent="0.3">
      <c r="AE34728" s="71"/>
    </row>
    <row r="34729" spans="31:31" ht="15.75" x14ac:dyDescent="0.3">
      <c r="AE34729" s="71"/>
    </row>
    <row r="34730" spans="31:31" ht="15.75" x14ac:dyDescent="0.3">
      <c r="AE34730" s="71"/>
    </row>
    <row r="34731" spans="31:31" ht="15.75" x14ac:dyDescent="0.3">
      <c r="AE34731" s="71"/>
    </row>
    <row r="34732" spans="31:31" ht="15.75" x14ac:dyDescent="0.3">
      <c r="AE34732" s="71"/>
    </row>
    <row r="34733" spans="31:31" ht="15.75" x14ac:dyDescent="0.3">
      <c r="AE34733" s="71"/>
    </row>
    <row r="34734" spans="31:31" ht="15.75" x14ac:dyDescent="0.3">
      <c r="AE34734" s="71"/>
    </row>
    <row r="34735" spans="31:31" ht="15.75" x14ac:dyDescent="0.3">
      <c r="AE34735" s="71"/>
    </row>
    <row r="34736" spans="31:31" ht="15.75" x14ac:dyDescent="0.3">
      <c r="AE34736" s="71"/>
    </row>
    <row r="34737" spans="31:31" ht="15.75" x14ac:dyDescent="0.3">
      <c r="AE34737" s="71"/>
    </row>
    <row r="34738" spans="31:31" ht="15.75" x14ac:dyDescent="0.3">
      <c r="AE34738" s="71"/>
    </row>
    <row r="34739" spans="31:31" ht="15.75" x14ac:dyDescent="0.3">
      <c r="AE34739" s="71"/>
    </row>
    <row r="34740" spans="31:31" ht="15.75" x14ac:dyDescent="0.3">
      <c r="AE34740" s="71"/>
    </row>
    <row r="34741" spans="31:31" ht="15.75" x14ac:dyDescent="0.3">
      <c r="AE34741" s="71"/>
    </row>
    <row r="34742" spans="31:31" ht="15.75" x14ac:dyDescent="0.3">
      <c r="AE34742" s="71"/>
    </row>
    <row r="34743" spans="31:31" ht="15.75" x14ac:dyDescent="0.3">
      <c r="AE34743" s="71"/>
    </row>
    <row r="34744" spans="31:31" ht="15.75" x14ac:dyDescent="0.3">
      <c r="AE34744" s="71"/>
    </row>
    <row r="34745" spans="31:31" ht="15.75" x14ac:dyDescent="0.3">
      <c r="AE34745" s="71"/>
    </row>
    <row r="34746" spans="31:31" ht="15.75" x14ac:dyDescent="0.3">
      <c r="AE34746" s="71"/>
    </row>
    <row r="34747" spans="31:31" ht="15.75" x14ac:dyDescent="0.3">
      <c r="AE34747" s="71"/>
    </row>
    <row r="34748" spans="31:31" ht="15.75" x14ac:dyDescent="0.3">
      <c r="AE34748" s="71"/>
    </row>
    <row r="34749" spans="31:31" ht="15.75" x14ac:dyDescent="0.3">
      <c r="AE34749" s="71"/>
    </row>
    <row r="34750" spans="31:31" ht="15.75" x14ac:dyDescent="0.3">
      <c r="AE34750" s="71"/>
    </row>
    <row r="34751" spans="31:31" ht="15.75" x14ac:dyDescent="0.3">
      <c r="AE34751" s="71"/>
    </row>
    <row r="34752" spans="31:31" ht="15.75" x14ac:dyDescent="0.3">
      <c r="AE34752" s="71"/>
    </row>
    <row r="34753" spans="31:31" ht="15.75" x14ac:dyDescent="0.3">
      <c r="AE34753" s="71"/>
    </row>
    <row r="34754" spans="31:31" ht="15.75" x14ac:dyDescent="0.3">
      <c r="AE34754" s="71"/>
    </row>
    <row r="34755" spans="31:31" ht="15.75" x14ac:dyDescent="0.3">
      <c r="AE34755" s="71"/>
    </row>
    <row r="34756" spans="31:31" ht="15.75" x14ac:dyDescent="0.3">
      <c r="AE34756" s="71"/>
    </row>
    <row r="34757" spans="31:31" ht="15.75" x14ac:dyDescent="0.3">
      <c r="AE34757" s="71"/>
    </row>
    <row r="34758" spans="31:31" ht="15.75" x14ac:dyDescent="0.3">
      <c r="AE34758" s="71"/>
    </row>
    <row r="34759" spans="31:31" ht="15.75" x14ac:dyDescent="0.3">
      <c r="AE34759" s="71"/>
    </row>
    <row r="34760" spans="31:31" ht="15.75" x14ac:dyDescent="0.3">
      <c r="AE34760" s="71"/>
    </row>
    <row r="34761" spans="31:31" ht="15.75" x14ac:dyDescent="0.3">
      <c r="AE34761" s="71"/>
    </row>
    <row r="34762" spans="31:31" ht="15.75" x14ac:dyDescent="0.3">
      <c r="AE34762" s="71"/>
    </row>
    <row r="34763" spans="31:31" ht="15.75" x14ac:dyDescent="0.3">
      <c r="AE34763" s="71"/>
    </row>
    <row r="34764" spans="31:31" ht="15.75" x14ac:dyDescent="0.3">
      <c r="AE34764" s="71"/>
    </row>
    <row r="34765" spans="31:31" ht="15.75" x14ac:dyDescent="0.3">
      <c r="AE34765" s="71"/>
    </row>
    <row r="34766" spans="31:31" ht="15.75" x14ac:dyDescent="0.3">
      <c r="AE34766" s="71"/>
    </row>
    <row r="34767" spans="31:31" ht="15.75" x14ac:dyDescent="0.3">
      <c r="AE34767" s="71"/>
    </row>
    <row r="34768" spans="31:31" ht="15.75" x14ac:dyDescent="0.3">
      <c r="AE34768" s="71"/>
    </row>
    <row r="34769" spans="31:31" ht="15.75" x14ac:dyDescent="0.3">
      <c r="AE34769" s="71"/>
    </row>
    <row r="34770" spans="31:31" ht="15.75" x14ac:dyDescent="0.3">
      <c r="AE34770" s="71"/>
    </row>
    <row r="34771" spans="31:31" ht="15.75" x14ac:dyDescent="0.3">
      <c r="AE34771" s="71"/>
    </row>
    <row r="34772" spans="31:31" ht="15.75" x14ac:dyDescent="0.3">
      <c r="AE34772" s="71"/>
    </row>
    <row r="34773" spans="31:31" ht="15.75" x14ac:dyDescent="0.3">
      <c r="AE34773" s="71"/>
    </row>
    <row r="34774" spans="31:31" ht="15.75" x14ac:dyDescent="0.3">
      <c r="AE34774" s="71"/>
    </row>
    <row r="34775" spans="31:31" ht="15.75" x14ac:dyDescent="0.3">
      <c r="AE34775" s="71"/>
    </row>
    <row r="34776" spans="31:31" ht="15.75" x14ac:dyDescent="0.3">
      <c r="AE34776" s="71"/>
    </row>
    <row r="34777" spans="31:31" ht="15.75" x14ac:dyDescent="0.3">
      <c r="AE34777" s="71"/>
    </row>
    <row r="34778" spans="31:31" ht="15.75" x14ac:dyDescent="0.3">
      <c r="AE34778" s="71"/>
    </row>
    <row r="34779" spans="31:31" ht="15.75" x14ac:dyDescent="0.3">
      <c r="AE34779" s="71"/>
    </row>
    <row r="34780" spans="31:31" ht="15.75" x14ac:dyDescent="0.3">
      <c r="AE34780" s="71"/>
    </row>
    <row r="34781" spans="31:31" ht="15.75" x14ac:dyDescent="0.3">
      <c r="AE34781" s="71"/>
    </row>
    <row r="34782" spans="31:31" ht="15.75" x14ac:dyDescent="0.3">
      <c r="AE34782" s="71"/>
    </row>
    <row r="34783" spans="31:31" ht="15.75" x14ac:dyDescent="0.3">
      <c r="AE34783" s="71"/>
    </row>
    <row r="34784" spans="31:31" ht="15.75" x14ac:dyDescent="0.3">
      <c r="AE34784" s="71"/>
    </row>
    <row r="34785" spans="31:31" ht="15.75" x14ac:dyDescent="0.3">
      <c r="AE34785" s="71"/>
    </row>
    <row r="34786" spans="31:31" ht="15.75" x14ac:dyDescent="0.3">
      <c r="AE34786" s="71"/>
    </row>
    <row r="34787" spans="31:31" ht="15.75" x14ac:dyDescent="0.3">
      <c r="AE34787" s="71"/>
    </row>
    <row r="34788" spans="31:31" ht="15.75" x14ac:dyDescent="0.3">
      <c r="AE34788" s="71"/>
    </row>
    <row r="34789" spans="31:31" ht="15.75" x14ac:dyDescent="0.3">
      <c r="AE34789" s="71"/>
    </row>
    <row r="34790" spans="31:31" ht="15.75" x14ac:dyDescent="0.3">
      <c r="AE34790" s="71"/>
    </row>
    <row r="34791" spans="31:31" ht="15.75" x14ac:dyDescent="0.3">
      <c r="AE34791" s="71"/>
    </row>
    <row r="34792" spans="31:31" ht="15.75" x14ac:dyDescent="0.3">
      <c r="AE34792" s="71"/>
    </row>
    <row r="34793" spans="31:31" ht="15.75" x14ac:dyDescent="0.3">
      <c r="AE34793" s="71"/>
    </row>
    <row r="34794" spans="31:31" ht="15.75" x14ac:dyDescent="0.3">
      <c r="AE34794" s="71"/>
    </row>
    <row r="34795" spans="31:31" ht="15.75" x14ac:dyDescent="0.3">
      <c r="AE34795" s="71"/>
    </row>
    <row r="34796" spans="31:31" ht="15.75" x14ac:dyDescent="0.3">
      <c r="AE34796" s="71"/>
    </row>
    <row r="34797" spans="31:31" ht="15.75" x14ac:dyDescent="0.3">
      <c r="AE34797" s="71"/>
    </row>
    <row r="34798" spans="31:31" ht="15.75" x14ac:dyDescent="0.3">
      <c r="AE34798" s="71"/>
    </row>
    <row r="34799" spans="31:31" ht="15.75" x14ac:dyDescent="0.3">
      <c r="AE34799" s="71"/>
    </row>
    <row r="34800" spans="31:31" ht="15.75" x14ac:dyDescent="0.3">
      <c r="AE34800" s="71"/>
    </row>
    <row r="34801" spans="31:31" ht="15.75" x14ac:dyDescent="0.3">
      <c r="AE34801" s="71"/>
    </row>
    <row r="34802" spans="31:31" ht="15.75" x14ac:dyDescent="0.3">
      <c r="AE34802" s="71"/>
    </row>
    <row r="34803" spans="31:31" ht="15.75" x14ac:dyDescent="0.3">
      <c r="AE34803" s="71"/>
    </row>
    <row r="34804" spans="31:31" ht="15.75" x14ac:dyDescent="0.3">
      <c r="AE34804" s="71"/>
    </row>
    <row r="34805" spans="31:31" ht="15.75" x14ac:dyDescent="0.3">
      <c r="AE34805" s="71"/>
    </row>
    <row r="34806" spans="31:31" ht="15.75" x14ac:dyDescent="0.3">
      <c r="AE34806" s="71"/>
    </row>
    <row r="34807" spans="31:31" ht="15.75" x14ac:dyDescent="0.3">
      <c r="AE34807" s="71"/>
    </row>
    <row r="34808" spans="31:31" ht="15.75" x14ac:dyDescent="0.3">
      <c r="AE34808" s="71"/>
    </row>
    <row r="34809" spans="31:31" ht="15.75" x14ac:dyDescent="0.3">
      <c r="AE34809" s="71"/>
    </row>
    <row r="34810" spans="31:31" ht="15.75" x14ac:dyDescent="0.3">
      <c r="AE34810" s="71"/>
    </row>
    <row r="34811" spans="31:31" ht="15.75" x14ac:dyDescent="0.3">
      <c r="AE34811" s="71"/>
    </row>
    <row r="34812" spans="31:31" ht="15.75" x14ac:dyDescent="0.3">
      <c r="AE34812" s="71"/>
    </row>
    <row r="34813" spans="31:31" ht="15.75" x14ac:dyDescent="0.3">
      <c r="AE34813" s="71"/>
    </row>
    <row r="34814" spans="31:31" ht="15.75" x14ac:dyDescent="0.3">
      <c r="AE34814" s="71"/>
    </row>
    <row r="34815" spans="31:31" ht="15.75" x14ac:dyDescent="0.3">
      <c r="AE34815" s="71"/>
    </row>
    <row r="34816" spans="31:31" ht="15.75" x14ac:dyDescent="0.3">
      <c r="AE34816" s="71"/>
    </row>
    <row r="34817" spans="31:31" ht="15.75" x14ac:dyDescent="0.3">
      <c r="AE34817" s="71"/>
    </row>
    <row r="34818" spans="31:31" ht="15.75" x14ac:dyDescent="0.3">
      <c r="AE34818" s="71"/>
    </row>
    <row r="34819" spans="31:31" ht="15.75" x14ac:dyDescent="0.3">
      <c r="AE34819" s="71"/>
    </row>
    <row r="34820" spans="31:31" ht="15.75" x14ac:dyDescent="0.3">
      <c r="AE34820" s="71"/>
    </row>
    <row r="34821" spans="31:31" ht="15.75" x14ac:dyDescent="0.3">
      <c r="AE34821" s="71"/>
    </row>
    <row r="34822" spans="31:31" ht="15.75" x14ac:dyDescent="0.3">
      <c r="AE34822" s="71"/>
    </row>
    <row r="34823" spans="31:31" ht="15.75" x14ac:dyDescent="0.3">
      <c r="AE34823" s="71"/>
    </row>
    <row r="34824" spans="31:31" ht="15.75" x14ac:dyDescent="0.3">
      <c r="AE34824" s="71"/>
    </row>
    <row r="34825" spans="31:31" ht="15.75" x14ac:dyDescent="0.3">
      <c r="AE34825" s="71"/>
    </row>
    <row r="34826" spans="31:31" ht="15.75" x14ac:dyDescent="0.3">
      <c r="AE34826" s="71"/>
    </row>
    <row r="34827" spans="31:31" ht="15.75" x14ac:dyDescent="0.3">
      <c r="AE34827" s="71"/>
    </row>
    <row r="34828" spans="31:31" ht="15.75" x14ac:dyDescent="0.3">
      <c r="AE34828" s="71"/>
    </row>
    <row r="34829" spans="31:31" ht="15.75" x14ac:dyDescent="0.3">
      <c r="AE34829" s="71"/>
    </row>
    <row r="34830" spans="31:31" ht="15.75" x14ac:dyDescent="0.3">
      <c r="AE34830" s="71"/>
    </row>
    <row r="34831" spans="31:31" ht="15.75" x14ac:dyDescent="0.3">
      <c r="AE34831" s="71"/>
    </row>
    <row r="34832" spans="31:31" ht="15.75" x14ac:dyDescent="0.3">
      <c r="AE34832" s="71"/>
    </row>
    <row r="34833" spans="31:31" ht="15.75" x14ac:dyDescent="0.3">
      <c r="AE34833" s="71"/>
    </row>
    <row r="34834" spans="31:31" ht="15.75" x14ac:dyDescent="0.3">
      <c r="AE34834" s="71"/>
    </row>
    <row r="34835" spans="31:31" ht="15.75" x14ac:dyDescent="0.3">
      <c r="AE34835" s="71"/>
    </row>
    <row r="34836" spans="31:31" ht="15.75" x14ac:dyDescent="0.3">
      <c r="AE34836" s="71"/>
    </row>
    <row r="34837" spans="31:31" ht="15.75" x14ac:dyDescent="0.3">
      <c r="AE34837" s="71"/>
    </row>
    <row r="34838" spans="31:31" ht="15.75" x14ac:dyDescent="0.3">
      <c r="AE34838" s="71"/>
    </row>
    <row r="34839" spans="31:31" ht="15.75" x14ac:dyDescent="0.3">
      <c r="AE34839" s="71"/>
    </row>
    <row r="34840" spans="31:31" ht="15.75" x14ac:dyDescent="0.3">
      <c r="AE34840" s="71"/>
    </row>
    <row r="34841" spans="31:31" ht="15.75" x14ac:dyDescent="0.3">
      <c r="AE34841" s="71"/>
    </row>
    <row r="34842" spans="31:31" ht="15.75" x14ac:dyDescent="0.3">
      <c r="AE34842" s="71"/>
    </row>
    <row r="34843" spans="31:31" ht="15.75" x14ac:dyDescent="0.3">
      <c r="AE34843" s="71"/>
    </row>
    <row r="34844" spans="31:31" ht="15.75" x14ac:dyDescent="0.3">
      <c r="AE34844" s="71"/>
    </row>
    <row r="34845" spans="31:31" ht="15.75" x14ac:dyDescent="0.3">
      <c r="AE34845" s="71"/>
    </row>
    <row r="34846" spans="31:31" ht="15.75" x14ac:dyDescent="0.3">
      <c r="AE34846" s="71"/>
    </row>
    <row r="34847" spans="31:31" ht="15.75" x14ac:dyDescent="0.3">
      <c r="AE34847" s="71"/>
    </row>
    <row r="34848" spans="31:31" ht="15.75" x14ac:dyDescent="0.3">
      <c r="AE34848" s="71"/>
    </row>
    <row r="34849" spans="31:31" ht="15.75" x14ac:dyDescent="0.3">
      <c r="AE34849" s="71"/>
    </row>
    <row r="34850" spans="31:31" ht="15.75" x14ac:dyDescent="0.3">
      <c r="AE34850" s="71"/>
    </row>
    <row r="34851" spans="31:31" ht="15.75" x14ac:dyDescent="0.3">
      <c r="AE34851" s="71"/>
    </row>
    <row r="34852" spans="31:31" ht="15.75" x14ac:dyDescent="0.3">
      <c r="AE34852" s="71"/>
    </row>
    <row r="34853" spans="31:31" ht="15.75" x14ac:dyDescent="0.3">
      <c r="AE34853" s="71"/>
    </row>
    <row r="34854" spans="31:31" ht="15.75" x14ac:dyDescent="0.3">
      <c r="AE34854" s="71"/>
    </row>
    <row r="34855" spans="31:31" ht="15.75" x14ac:dyDescent="0.3">
      <c r="AE34855" s="71"/>
    </row>
    <row r="34856" spans="31:31" ht="15.75" x14ac:dyDescent="0.3">
      <c r="AE34856" s="71"/>
    </row>
    <row r="34857" spans="31:31" ht="15.75" x14ac:dyDescent="0.3">
      <c r="AE34857" s="71"/>
    </row>
    <row r="34858" spans="31:31" ht="15.75" x14ac:dyDescent="0.3">
      <c r="AE34858" s="71"/>
    </row>
    <row r="34859" spans="31:31" ht="15.75" x14ac:dyDescent="0.3">
      <c r="AE34859" s="71"/>
    </row>
    <row r="34860" spans="31:31" ht="15.75" x14ac:dyDescent="0.3">
      <c r="AE34860" s="71"/>
    </row>
    <row r="34861" spans="31:31" ht="15.75" x14ac:dyDescent="0.3">
      <c r="AE34861" s="71"/>
    </row>
    <row r="34862" spans="31:31" ht="15.75" x14ac:dyDescent="0.3">
      <c r="AE34862" s="71"/>
    </row>
    <row r="34863" spans="31:31" ht="15.75" x14ac:dyDescent="0.3">
      <c r="AE34863" s="71"/>
    </row>
    <row r="34864" spans="31:31" ht="15.75" x14ac:dyDescent="0.3">
      <c r="AE34864" s="71"/>
    </row>
    <row r="34865" spans="31:31" ht="15.75" x14ac:dyDescent="0.3">
      <c r="AE34865" s="71"/>
    </row>
    <row r="34866" spans="31:31" ht="15.75" x14ac:dyDescent="0.3">
      <c r="AE34866" s="71"/>
    </row>
    <row r="34867" spans="31:31" ht="15.75" x14ac:dyDescent="0.3">
      <c r="AE34867" s="71"/>
    </row>
    <row r="34868" spans="31:31" ht="15.75" x14ac:dyDescent="0.3">
      <c r="AE34868" s="71"/>
    </row>
    <row r="34869" spans="31:31" ht="15.75" x14ac:dyDescent="0.3">
      <c r="AE34869" s="71"/>
    </row>
    <row r="34870" spans="31:31" ht="15.75" x14ac:dyDescent="0.3">
      <c r="AE34870" s="71"/>
    </row>
    <row r="34871" spans="31:31" ht="15.75" x14ac:dyDescent="0.3">
      <c r="AE34871" s="71"/>
    </row>
    <row r="34872" spans="31:31" ht="15.75" x14ac:dyDescent="0.3">
      <c r="AE34872" s="71"/>
    </row>
    <row r="34873" spans="31:31" ht="15.75" x14ac:dyDescent="0.3">
      <c r="AE34873" s="71"/>
    </row>
    <row r="34874" spans="31:31" ht="15.75" x14ac:dyDescent="0.3">
      <c r="AE34874" s="71"/>
    </row>
    <row r="34875" spans="31:31" ht="15.75" x14ac:dyDescent="0.3">
      <c r="AE34875" s="71"/>
    </row>
    <row r="34876" spans="31:31" ht="15.75" x14ac:dyDescent="0.3">
      <c r="AE34876" s="71"/>
    </row>
    <row r="34877" spans="31:31" ht="15.75" x14ac:dyDescent="0.3">
      <c r="AE34877" s="71"/>
    </row>
    <row r="34878" spans="31:31" ht="15.75" x14ac:dyDescent="0.3">
      <c r="AE34878" s="71"/>
    </row>
    <row r="34879" spans="31:31" ht="15.75" x14ac:dyDescent="0.3">
      <c r="AE34879" s="71"/>
    </row>
    <row r="34880" spans="31:31" ht="15.75" x14ac:dyDescent="0.3">
      <c r="AE34880" s="71"/>
    </row>
    <row r="34881" spans="31:31" ht="15.75" x14ac:dyDescent="0.3">
      <c r="AE34881" s="71"/>
    </row>
    <row r="34882" spans="31:31" ht="15.75" x14ac:dyDescent="0.3">
      <c r="AE34882" s="71"/>
    </row>
    <row r="34883" spans="31:31" ht="15.75" x14ac:dyDescent="0.3">
      <c r="AE34883" s="71"/>
    </row>
    <row r="34884" spans="31:31" ht="15.75" x14ac:dyDescent="0.3">
      <c r="AE34884" s="71"/>
    </row>
    <row r="34885" spans="31:31" ht="15.75" x14ac:dyDescent="0.3">
      <c r="AE34885" s="71"/>
    </row>
    <row r="34886" spans="31:31" ht="15.75" x14ac:dyDescent="0.3">
      <c r="AE34886" s="71"/>
    </row>
    <row r="34887" spans="31:31" ht="15.75" x14ac:dyDescent="0.3">
      <c r="AE34887" s="71"/>
    </row>
    <row r="34888" spans="31:31" ht="15.75" x14ac:dyDescent="0.3">
      <c r="AE34888" s="71"/>
    </row>
    <row r="34889" spans="31:31" ht="15.75" x14ac:dyDescent="0.3">
      <c r="AE34889" s="71"/>
    </row>
    <row r="34890" spans="31:31" ht="15.75" x14ac:dyDescent="0.3">
      <c r="AE34890" s="71"/>
    </row>
    <row r="34891" spans="31:31" ht="15.75" x14ac:dyDescent="0.3">
      <c r="AE34891" s="71"/>
    </row>
    <row r="34892" spans="31:31" ht="15.75" x14ac:dyDescent="0.3">
      <c r="AE34892" s="71"/>
    </row>
    <row r="34893" spans="31:31" ht="15.75" x14ac:dyDescent="0.3">
      <c r="AE34893" s="71"/>
    </row>
    <row r="34894" spans="31:31" ht="15.75" x14ac:dyDescent="0.3">
      <c r="AE34894" s="71"/>
    </row>
    <row r="34895" spans="31:31" ht="15.75" x14ac:dyDescent="0.3">
      <c r="AE34895" s="71"/>
    </row>
    <row r="34896" spans="31:31" ht="15.75" x14ac:dyDescent="0.3">
      <c r="AE34896" s="71"/>
    </row>
    <row r="34897" spans="31:31" ht="15.75" x14ac:dyDescent="0.3">
      <c r="AE34897" s="71"/>
    </row>
    <row r="34898" spans="31:31" ht="15.75" x14ac:dyDescent="0.3">
      <c r="AE34898" s="71"/>
    </row>
    <row r="34899" spans="31:31" ht="15.75" x14ac:dyDescent="0.3">
      <c r="AE34899" s="71"/>
    </row>
    <row r="34900" spans="31:31" ht="15.75" x14ac:dyDescent="0.3">
      <c r="AE34900" s="71"/>
    </row>
    <row r="34901" spans="31:31" ht="15.75" x14ac:dyDescent="0.3">
      <c r="AE34901" s="71"/>
    </row>
    <row r="34902" spans="31:31" ht="15.75" x14ac:dyDescent="0.3">
      <c r="AE34902" s="71"/>
    </row>
    <row r="34903" spans="31:31" ht="15.75" x14ac:dyDescent="0.3">
      <c r="AE34903" s="71"/>
    </row>
    <row r="34904" spans="31:31" ht="15.75" x14ac:dyDescent="0.3">
      <c r="AE34904" s="71"/>
    </row>
    <row r="34905" spans="31:31" ht="15.75" x14ac:dyDescent="0.3">
      <c r="AE34905" s="71"/>
    </row>
    <row r="34906" spans="31:31" ht="15.75" x14ac:dyDescent="0.3">
      <c r="AE34906" s="71"/>
    </row>
    <row r="34907" spans="31:31" ht="15.75" x14ac:dyDescent="0.3">
      <c r="AE34907" s="71"/>
    </row>
    <row r="34908" spans="31:31" ht="15.75" x14ac:dyDescent="0.3">
      <c r="AE34908" s="71"/>
    </row>
    <row r="34909" spans="31:31" ht="15.75" x14ac:dyDescent="0.3">
      <c r="AE34909" s="71"/>
    </row>
    <row r="34910" spans="31:31" ht="15.75" x14ac:dyDescent="0.3">
      <c r="AE34910" s="71"/>
    </row>
    <row r="34911" spans="31:31" ht="15.75" x14ac:dyDescent="0.3">
      <c r="AE34911" s="71"/>
    </row>
    <row r="34912" spans="31:31" ht="15.75" x14ac:dyDescent="0.3">
      <c r="AE34912" s="71"/>
    </row>
    <row r="34913" spans="31:31" ht="15.75" x14ac:dyDescent="0.3">
      <c r="AE34913" s="71"/>
    </row>
    <row r="34914" spans="31:31" ht="15.75" x14ac:dyDescent="0.3">
      <c r="AE34914" s="71"/>
    </row>
    <row r="34915" spans="31:31" ht="15.75" x14ac:dyDescent="0.3">
      <c r="AE34915" s="71"/>
    </row>
    <row r="34916" spans="31:31" ht="15.75" x14ac:dyDescent="0.3">
      <c r="AE34916" s="71"/>
    </row>
    <row r="34917" spans="31:31" ht="15.75" x14ac:dyDescent="0.3">
      <c r="AE34917" s="71"/>
    </row>
    <row r="34918" spans="31:31" ht="15.75" x14ac:dyDescent="0.3">
      <c r="AE34918" s="71"/>
    </row>
    <row r="34919" spans="31:31" ht="15.75" x14ac:dyDescent="0.3">
      <c r="AE34919" s="71"/>
    </row>
    <row r="34920" spans="31:31" ht="15.75" x14ac:dyDescent="0.3">
      <c r="AE34920" s="71"/>
    </row>
    <row r="34921" spans="31:31" ht="15.75" x14ac:dyDescent="0.3">
      <c r="AE34921" s="71"/>
    </row>
    <row r="34922" spans="31:31" ht="15.75" x14ac:dyDescent="0.3">
      <c r="AE34922" s="71"/>
    </row>
    <row r="34923" spans="31:31" ht="15.75" x14ac:dyDescent="0.3">
      <c r="AE34923" s="71"/>
    </row>
    <row r="34924" spans="31:31" ht="15.75" x14ac:dyDescent="0.3">
      <c r="AE34924" s="71"/>
    </row>
    <row r="34925" spans="31:31" ht="15.75" x14ac:dyDescent="0.3">
      <c r="AE34925" s="71"/>
    </row>
    <row r="34926" spans="31:31" ht="15.75" x14ac:dyDescent="0.3">
      <c r="AE34926" s="71"/>
    </row>
    <row r="34927" spans="31:31" ht="15.75" x14ac:dyDescent="0.3">
      <c r="AE34927" s="71"/>
    </row>
    <row r="34928" spans="31:31" ht="15.75" x14ac:dyDescent="0.3">
      <c r="AE34928" s="71"/>
    </row>
    <row r="34929" spans="31:31" ht="15.75" x14ac:dyDescent="0.3">
      <c r="AE34929" s="71"/>
    </row>
    <row r="34930" spans="31:31" ht="15.75" x14ac:dyDescent="0.3">
      <c r="AE34930" s="71"/>
    </row>
    <row r="34931" spans="31:31" ht="15.75" x14ac:dyDescent="0.3">
      <c r="AE34931" s="71"/>
    </row>
    <row r="34932" spans="31:31" ht="15.75" x14ac:dyDescent="0.3">
      <c r="AE34932" s="71"/>
    </row>
    <row r="34933" spans="31:31" ht="15.75" x14ac:dyDescent="0.3">
      <c r="AE34933" s="71"/>
    </row>
    <row r="34934" spans="31:31" ht="15.75" x14ac:dyDescent="0.3">
      <c r="AE34934" s="71"/>
    </row>
    <row r="34935" spans="31:31" ht="15.75" x14ac:dyDescent="0.3">
      <c r="AE34935" s="71"/>
    </row>
    <row r="34936" spans="31:31" ht="15.75" x14ac:dyDescent="0.3">
      <c r="AE34936" s="71"/>
    </row>
    <row r="34937" spans="31:31" ht="15.75" x14ac:dyDescent="0.3">
      <c r="AE34937" s="71"/>
    </row>
    <row r="34938" spans="31:31" ht="15.75" x14ac:dyDescent="0.3">
      <c r="AE34938" s="71"/>
    </row>
    <row r="34939" spans="31:31" ht="15.75" x14ac:dyDescent="0.3">
      <c r="AE34939" s="71"/>
    </row>
    <row r="34940" spans="31:31" ht="15.75" x14ac:dyDescent="0.3">
      <c r="AE34940" s="71"/>
    </row>
    <row r="34941" spans="31:31" ht="15.75" x14ac:dyDescent="0.3">
      <c r="AE34941" s="71"/>
    </row>
    <row r="34942" spans="31:31" ht="15.75" x14ac:dyDescent="0.3">
      <c r="AE34942" s="71"/>
    </row>
    <row r="34943" spans="31:31" ht="15.75" x14ac:dyDescent="0.3">
      <c r="AE34943" s="71"/>
    </row>
    <row r="34944" spans="31:31" ht="15.75" x14ac:dyDescent="0.3">
      <c r="AE34944" s="71"/>
    </row>
    <row r="34945" spans="31:31" ht="15.75" x14ac:dyDescent="0.3">
      <c r="AE34945" s="71"/>
    </row>
    <row r="34946" spans="31:31" ht="15.75" x14ac:dyDescent="0.3">
      <c r="AE34946" s="71"/>
    </row>
    <row r="34947" spans="31:31" ht="15.75" x14ac:dyDescent="0.3">
      <c r="AE34947" s="71"/>
    </row>
    <row r="34948" spans="31:31" ht="15.75" x14ac:dyDescent="0.3">
      <c r="AE34948" s="71"/>
    </row>
    <row r="34949" spans="31:31" ht="15.75" x14ac:dyDescent="0.3">
      <c r="AE34949" s="71"/>
    </row>
    <row r="34950" spans="31:31" ht="15.75" x14ac:dyDescent="0.3">
      <c r="AE34950" s="71"/>
    </row>
    <row r="34951" spans="31:31" ht="15.75" x14ac:dyDescent="0.3">
      <c r="AE34951" s="71"/>
    </row>
    <row r="34952" spans="31:31" ht="15.75" x14ac:dyDescent="0.3">
      <c r="AE34952" s="71"/>
    </row>
    <row r="34953" spans="31:31" ht="15.75" x14ac:dyDescent="0.3">
      <c r="AE34953" s="71"/>
    </row>
    <row r="34954" spans="31:31" ht="15.75" x14ac:dyDescent="0.3">
      <c r="AE34954" s="71"/>
    </row>
    <row r="34955" spans="31:31" ht="15.75" x14ac:dyDescent="0.3">
      <c r="AE34955" s="71"/>
    </row>
    <row r="34956" spans="31:31" ht="15.75" x14ac:dyDescent="0.3">
      <c r="AE34956" s="71"/>
    </row>
    <row r="34957" spans="31:31" ht="15.75" x14ac:dyDescent="0.3">
      <c r="AE34957" s="71"/>
    </row>
    <row r="34958" spans="31:31" ht="15.75" x14ac:dyDescent="0.3">
      <c r="AE34958" s="71"/>
    </row>
    <row r="34959" spans="31:31" ht="15.75" x14ac:dyDescent="0.3">
      <c r="AE34959" s="71"/>
    </row>
    <row r="34960" spans="31:31" ht="15.75" x14ac:dyDescent="0.3">
      <c r="AE34960" s="71"/>
    </row>
    <row r="34961" spans="31:31" ht="15.75" x14ac:dyDescent="0.3">
      <c r="AE34961" s="71"/>
    </row>
    <row r="34962" spans="31:31" ht="15.75" x14ac:dyDescent="0.3">
      <c r="AE34962" s="71"/>
    </row>
    <row r="34963" spans="31:31" ht="15.75" x14ac:dyDescent="0.3">
      <c r="AE34963" s="71"/>
    </row>
    <row r="34964" spans="31:31" ht="15.75" x14ac:dyDescent="0.3">
      <c r="AE34964" s="71"/>
    </row>
    <row r="34965" spans="31:31" ht="15.75" x14ac:dyDescent="0.3">
      <c r="AE34965" s="71"/>
    </row>
    <row r="34966" spans="31:31" ht="15.75" x14ac:dyDescent="0.3">
      <c r="AE34966" s="71"/>
    </row>
    <row r="34967" spans="31:31" ht="15.75" x14ac:dyDescent="0.3">
      <c r="AE34967" s="71"/>
    </row>
    <row r="34968" spans="31:31" ht="15.75" x14ac:dyDescent="0.3">
      <c r="AE34968" s="71"/>
    </row>
    <row r="34969" spans="31:31" ht="15.75" x14ac:dyDescent="0.3">
      <c r="AE34969" s="71"/>
    </row>
    <row r="34970" spans="31:31" ht="15.75" x14ac:dyDescent="0.3">
      <c r="AE34970" s="71"/>
    </row>
    <row r="34971" spans="31:31" ht="15.75" x14ac:dyDescent="0.3">
      <c r="AE34971" s="71"/>
    </row>
    <row r="34972" spans="31:31" ht="15.75" x14ac:dyDescent="0.3">
      <c r="AE34972" s="71"/>
    </row>
    <row r="34973" spans="31:31" ht="15.75" x14ac:dyDescent="0.3">
      <c r="AE34973" s="71"/>
    </row>
    <row r="34974" spans="31:31" ht="15.75" x14ac:dyDescent="0.3">
      <c r="AE34974" s="71"/>
    </row>
    <row r="34975" spans="31:31" ht="15.75" x14ac:dyDescent="0.3">
      <c r="AE34975" s="71"/>
    </row>
    <row r="34976" spans="31:31" ht="15.75" x14ac:dyDescent="0.3">
      <c r="AE34976" s="71"/>
    </row>
    <row r="34977" spans="31:31" ht="15.75" x14ac:dyDescent="0.3">
      <c r="AE34977" s="71"/>
    </row>
    <row r="34978" spans="31:31" ht="15.75" x14ac:dyDescent="0.3">
      <c r="AE34978" s="71"/>
    </row>
    <row r="34979" spans="31:31" ht="15.75" x14ac:dyDescent="0.3">
      <c r="AE34979" s="71"/>
    </row>
    <row r="34980" spans="31:31" ht="15.75" x14ac:dyDescent="0.3">
      <c r="AE34980" s="71"/>
    </row>
    <row r="34981" spans="31:31" ht="15.75" x14ac:dyDescent="0.3">
      <c r="AE34981" s="71"/>
    </row>
    <row r="34982" spans="31:31" ht="15.75" x14ac:dyDescent="0.3">
      <c r="AE34982" s="71"/>
    </row>
    <row r="34983" spans="31:31" ht="15.75" x14ac:dyDescent="0.3">
      <c r="AE34983" s="71"/>
    </row>
    <row r="34984" spans="31:31" ht="15.75" x14ac:dyDescent="0.3">
      <c r="AE34984" s="71"/>
    </row>
    <row r="34985" spans="31:31" ht="15.75" x14ac:dyDescent="0.3">
      <c r="AE34985" s="71"/>
    </row>
    <row r="34986" spans="31:31" ht="15.75" x14ac:dyDescent="0.3">
      <c r="AE34986" s="71"/>
    </row>
    <row r="34987" spans="31:31" ht="15.75" x14ac:dyDescent="0.3">
      <c r="AE34987" s="71"/>
    </row>
    <row r="34988" spans="31:31" ht="15.75" x14ac:dyDescent="0.3">
      <c r="AE34988" s="71"/>
    </row>
    <row r="34989" spans="31:31" ht="15.75" x14ac:dyDescent="0.3">
      <c r="AE34989" s="71"/>
    </row>
    <row r="34990" spans="31:31" ht="15.75" x14ac:dyDescent="0.3">
      <c r="AE34990" s="71"/>
    </row>
    <row r="34991" spans="31:31" ht="15.75" x14ac:dyDescent="0.3">
      <c r="AE34991" s="71"/>
    </row>
    <row r="34992" spans="31:31" ht="15.75" x14ac:dyDescent="0.3">
      <c r="AE34992" s="71"/>
    </row>
    <row r="34993" spans="31:31" ht="15.75" x14ac:dyDescent="0.3">
      <c r="AE34993" s="71"/>
    </row>
    <row r="34994" spans="31:31" ht="15.75" x14ac:dyDescent="0.3">
      <c r="AE34994" s="71"/>
    </row>
    <row r="34995" spans="31:31" ht="15.75" x14ac:dyDescent="0.3">
      <c r="AE34995" s="71"/>
    </row>
    <row r="34996" spans="31:31" ht="15.75" x14ac:dyDescent="0.3">
      <c r="AE34996" s="71"/>
    </row>
    <row r="34997" spans="31:31" ht="15.75" x14ac:dyDescent="0.3">
      <c r="AE34997" s="71"/>
    </row>
    <row r="34998" spans="31:31" ht="15.75" x14ac:dyDescent="0.3">
      <c r="AE34998" s="71"/>
    </row>
    <row r="34999" spans="31:31" ht="15.75" x14ac:dyDescent="0.3">
      <c r="AE34999" s="71"/>
    </row>
    <row r="35000" spans="31:31" ht="15.75" x14ac:dyDescent="0.3">
      <c r="AE35000" s="71"/>
    </row>
    <row r="35001" spans="31:31" ht="15.75" x14ac:dyDescent="0.3">
      <c r="AE35001" s="71"/>
    </row>
    <row r="35002" spans="31:31" ht="15.75" x14ac:dyDescent="0.3">
      <c r="AE35002" s="71"/>
    </row>
    <row r="35003" spans="31:31" ht="15.75" x14ac:dyDescent="0.3">
      <c r="AE35003" s="71"/>
    </row>
    <row r="35004" spans="31:31" ht="15.75" x14ac:dyDescent="0.3">
      <c r="AE35004" s="71"/>
    </row>
    <row r="35005" spans="31:31" ht="15.75" x14ac:dyDescent="0.3">
      <c r="AE35005" s="71"/>
    </row>
    <row r="35006" spans="31:31" ht="15.75" x14ac:dyDescent="0.3">
      <c r="AE35006" s="71"/>
    </row>
    <row r="35007" spans="31:31" ht="15.75" x14ac:dyDescent="0.3">
      <c r="AE35007" s="71"/>
    </row>
    <row r="35008" spans="31:31" ht="15.75" x14ac:dyDescent="0.3">
      <c r="AE35008" s="71"/>
    </row>
    <row r="35009" spans="31:31" ht="15.75" x14ac:dyDescent="0.3">
      <c r="AE35009" s="71"/>
    </row>
    <row r="35010" spans="31:31" ht="15.75" x14ac:dyDescent="0.3">
      <c r="AE35010" s="71"/>
    </row>
    <row r="35011" spans="31:31" ht="15.75" x14ac:dyDescent="0.3">
      <c r="AE35011" s="71"/>
    </row>
    <row r="35012" spans="31:31" ht="15.75" x14ac:dyDescent="0.3">
      <c r="AE35012" s="71"/>
    </row>
    <row r="35013" spans="31:31" ht="15.75" x14ac:dyDescent="0.3">
      <c r="AE35013" s="71"/>
    </row>
    <row r="35014" spans="31:31" ht="15.75" x14ac:dyDescent="0.3">
      <c r="AE35014" s="71"/>
    </row>
    <row r="35015" spans="31:31" ht="15.75" x14ac:dyDescent="0.3">
      <c r="AE35015" s="71"/>
    </row>
    <row r="35016" spans="31:31" ht="15.75" x14ac:dyDescent="0.3">
      <c r="AE35016" s="71"/>
    </row>
    <row r="35017" spans="31:31" ht="15.75" x14ac:dyDescent="0.3">
      <c r="AE35017" s="71"/>
    </row>
    <row r="35018" spans="31:31" ht="15.75" x14ac:dyDescent="0.3">
      <c r="AE35018" s="71"/>
    </row>
    <row r="35019" spans="31:31" ht="15.75" x14ac:dyDescent="0.3">
      <c r="AE35019" s="71"/>
    </row>
    <row r="35020" spans="31:31" ht="15.75" x14ac:dyDescent="0.3">
      <c r="AE35020" s="71"/>
    </row>
    <row r="35021" spans="31:31" ht="15.75" x14ac:dyDescent="0.3">
      <c r="AE35021" s="71"/>
    </row>
    <row r="35022" spans="31:31" ht="15.75" x14ac:dyDescent="0.3">
      <c r="AE35022" s="71"/>
    </row>
    <row r="35023" spans="31:31" ht="15.75" x14ac:dyDescent="0.3">
      <c r="AE35023" s="71"/>
    </row>
    <row r="35024" spans="31:31" ht="15.75" x14ac:dyDescent="0.3">
      <c r="AE35024" s="71"/>
    </row>
    <row r="35025" spans="31:31" ht="15.75" x14ac:dyDescent="0.3">
      <c r="AE35025" s="71"/>
    </row>
    <row r="35026" spans="31:31" ht="15.75" x14ac:dyDescent="0.3">
      <c r="AE35026" s="71"/>
    </row>
    <row r="35027" spans="31:31" ht="15.75" x14ac:dyDescent="0.3">
      <c r="AE35027" s="71"/>
    </row>
    <row r="35028" spans="31:31" ht="15.75" x14ac:dyDescent="0.3">
      <c r="AE35028" s="71"/>
    </row>
    <row r="35029" spans="31:31" ht="15.75" x14ac:dyDescent="0.3">
      <c r="AE35029" s="71"/>
    </row>
    <row r="35030" spans="31:31" ht="15.75" x14ac:dyDescent="0.3">
      <c r="AE35030" s="71"/>
    </row>
    <row r="35031" spans="31:31" ht="15.75" x14ac:dyDescent="0.3">
      <c r="AE35031" s="71"/>
    </row>
    <row r="35032" spans="31:31" ht="15.75" x14ac:dyDescent="0.3">
      <c r="AE35032" s="71"/>
    </row>
    <row r="35033" spans="31:31" ht="15.75" x14ac:dyDescent="0.3">
      <c r="AE35033" s="71"/>
    </row>
    <row r="35034" spans="31:31" ht="15.75" x14ac:dyDescent="0.3">
      <c r="AE35034" s="71"/>
    </row>
    <row r="35035" spans="31:31" ht="15.75" x14ac:dyDescent="0.3">
      <c r="AE35035" s="71"/>
    </row>
    <row r="35036" spans="31:31" ht="15.75" x14ac:dyDescent="0.3">
      <c r="AE35036" s="71"/>
    </row>
    <row r="35037" spans="31:31" ht="15.75" x14ac:dyDescent="0.3">
      <c r="AE35037" s="71"/>
    </row>
    <row r="35038" spans="31:31" ht="15.75" x14ac:dyDescent="0.3">
      <c r="AE35038" s="71"/>
    </row>
    <row r="35039" spans="31:31" ht="15.75" x14ac:dyDescent="0.3">
      <c r="AE35039" s="71"/>
    </row>
    <row r="35040" spans="31:31" ht="15.75" x14ac:dyDescent="0.3">
      <c r="AE35040" s="71"/>
    </row>
    <row r="35041" spans="31:31" ht="15.75" x14ac:dyDescent="0.3">
      <c r="AE35041" s="71"/>
    </row>
    <row r="35042" spans="31:31" ht="15.75" x14ac:dyDescent="0.3">
      <c r="AE35042" s="71"/>
    </row>
    <row r="35043" spans="31:31" ht="15.75" x14ac:dyDescent="0.3">
      <c r="AE35043" s="71"/>
    </row>
    <row r="35044" spans="31:31" ht="15.75" x14ac:dyDescent="0.3">
      <c r="AE35044" s="71"/>
    </row>
    <row r="35045" spans="31:31" ht="15.75" x14ac:dyDescent="0.3">
      <c r="AE35045" s="71"/>
    </row>
    <row r="35046" spans="31:31" ht="15.75" x14ac:dyDescent="0.3">
      <c r="AE35046" s="71"/>
    </row>
    <row r="35047" spans="31:31" ht="15.75" x14ac:dyDescent="0.3">
      <c r="AE35047" s="71"/>
    </row>
    <row r="35048" spans="31:31" ht="15.75" x14ac:dyDescent="0.3">
      <c r="AE35048" s="71"/>
    </row>
    <row r="35049" spans="31:31" ht="15.75" x14ac:dyDescent="0.3">
      <c r="AE35049" s="71"/>
    </row>
    <row r="35050" spans="31:31" ht="15.75" x14ac:dyDescent="0.3">
      <c r="AE35050" s="71"/>
    </row>
    <row r="35051" spans="31:31" ht="15.75" x14ac:dyDescent="0.3">
      <c r="AE35051" s="71"/>
    </row>
    <row r="35052" spans="31:31" ht="15.75" x14ac:dyDescent="0.3">
      <c r="AE35052" s="71"/>
    </row>
    <row r="35053" spans="31:31" ht="15.75" x14ac:dyDescent="0.3">
      <c r="AE35053" s="71"/>
    </row>
    <row r="35054" spans="31:31" ht="15.75" x14ac:dyDescent="0.3">
      <c r="AE35054" s="71"/>
    </row>
    <row r="35055" spans="31:31" ht="15.75" x14ac:dyDescent="0.3">
      <c r="AE35055" s="71"/>
    </row>
    <row r="35056" spans="31:31" ht="15.75" x14ac:dyDescent="0.3">
      <c r="AE35056" s="71"/>
    </row>
    <row r="35057" spans="31:31" ht="15.75" x14ac:dyDescent="0.3">
      <c r="AE35057" s="71"/>
    </row>
    <row r="35058" spans="31:31" ht="15.75" x14ac:dyDescent="0.3">
      <c r="AE35058" s="71"/>
    </row>
    <row r="35059" spans="31:31" ht="15.75" x14ac:dyDescent="0.3">
      <c r="AE35059" s="71"/>
    </row>
    <row r="35060" spans="31:31" ht="15.75" x14ac:dyDescent="0.3">
      <c r="AE35060" s="71"/>
    </row>
    <row r="35061" spans="31:31" ht="15.75" x14ac:dyDescent="0.3">
      <c r="AE35061" s="71"/>
    </row>
    <row r="35062" spans="31:31" ht="15.75" x14ac:dyDescent="0.3">
      <c r="AE35062" s="71"/>
    </row>
    <row r="35063" spans="31:31" ht="15.75" x14ac:dyDescent="0.3">
      <c r="AE35063" s="71"/>
    </row>
    <row r="35064" spans="31:31" ht="15.75" x14ac:dyDescent="0.3">
      <c r="AE35064" s="71"/>
    </row>
    <row r="35065" spans="31:31" ht="15.75" x14ac:dyDescent="0.3">
      <c r="AE35065" s="71"/>
    </row>
    <row r="35066" spans="31:31" ht="15.75" x14ac:dyDescent="0.3">
      <c r="AE35066" s="71"/>
    </row>
    <row r="35067" spans="31:31" ht="15.75" x14ac:dyDescent="0.3">
      <c r="AE35067" s="71"/>
    </row>
    <row r="35068" spans="31:31" ht="15.75" x14ac:dyDescent="0.3">
      <c r="AE35068" s="71"/>
    </row>
    <row r="35069" spans="31:31" ht="15.75" x14ac:dyDescent="0.3">
      <c r="AE35069" s="71"/>
    </row>
    <row r="35070" spans="31:31" ht="15.75" x14ac:dyDescent="0.3">
      <c r="AE35070" s="71"/>
    </row>
    <row r="35071" spans="31:31" ht="15.75" x14ac:dyDescent="0.3">
      <c r="AE35071" s="71"/>
    </row>
    <row r="35072" spans="31:31" ht="15.75" x14ac:dyDescent="0.3">
      <c r="AE35072" s="71"/>
    </row>
    <row r="35073" spans="31:31" ht="15.75" x14ac:dyDescent="0.3">
      <c r="AE35073" s="71"/>
    </row>
    <row r="35074" spans="31:31" ht="15.75" x14ac:dyDescent="0.3">
      <c r="AE35074" s="71"/>
    </row>
    <row r="35075" spans="31:31" ht="15.75" x14ac:dyDescent="0.3">
      <c r="AE35075" s="71"/>
    </row>
    <row r="35076" spans="31:31" ht="15.75" x14ac:dyDescent="0.3">
      <c r="AE35076" s="71"/>
    </row>
    <row r="35077" spans="31:31" ht="15.75" x14ac:dyDescent="0.3">
      <c r="AE35077" s="71"/>
    </row>
    <row r="35078" spans="31:31" ht="15.75" x14ac:dyDescent="0.3">
      <c r="AE35078" s="71"/>
    </row>
    <row r="35079" spans="31:31" ht="15.75" x14ac:dyDescent="0.3">
      <c r="AE35079" s="71"/>
    </row>
    <row r="35080" spans="31:31" ht="15.75" x14ac:dyDescent="0.3">
      <c r="AE35080" s="71"/>
    </row>
    <row r="35081" spans="31:31" ht="15.75" x14ac:dyDescent="0.3">
      <c r="AE35081" s="71"/>
    </row>
    <row r="35082" spans="31:31" ht="15.75" x14ac:dyDescent="0.3">
      <c r="AE35082" s="71"/>
    </row>
    <row r="35083" spans="31:31" ht="15.75" x14ac:dyDescent="0.3">
      <c r="AE35083" s="71"/>
    </row>
    <row r="35084" spans="31:31" ht="15.75" x14ac:dyDescent="0.3">
      <c r="AE35084" s="71"/>
    </row>
    <row r="35085" spans="31:31" ht="15.75" x14ac:dyDescent="0.3">
      <c r="AE35085" s="71"/>
    </row>
    <row r="35086" spans="31:31" ht="15.75" x14ac:dyDescent="0.3">
      <c r="AE35086" s="71"/>
    </row>
    <row r="35087" spans="31:31" ht="15.75" x14ac:dyDescent="0.3">
      <c r="AE35087" s="71"/>
    </row>
    <row r="35088" spans="31:31" ht="15.75" x14ac:dyDescent="0.3">
      <c r="AE35088" s="71"/>
    </row>
    <row r="35089" spans="31:31" ht="15.75" x14ac:dyDescent="0.3">
      <c r="AE35089" s="71"/>
    </row>
    <row r="35090" spans="31:31" ht="15.75" x14ac:dyDescent="0.3">
      <c r="AE35090" s="71"/>
    </row>
    <row r="35091" spans="31:31" ht="15.75" x14ac:dyDescent="0.3">
      <c r="AE35091" s="71"/>
    </row>
    <row r="35092" spans="31:31" ht="15.75" x14ac:dyDescent="0.3">
      <c r="AE35092" s="71"/>
    </row>
    <row r="35093" spans="31:31" ht="15.75" x14ac:dyDescent="0.3">
      <c r="AE35093" s="71"/>
    </row>
    <row r="35094" spans="31:31" ht="15.75" x14ac:dyDescent="0.3">
      <c r="AE35094" s="71"/>
    </row>
    <row r="35095" spans="31:31" ht="15.75" x14ac:dyDescent="0.3">
      <c r="AE35095" s="71"/>
    </row>
    <row r="35096" spans="31:31" ht="15.75" x14ac:dyDescent="0.3">
      <c r="AE35096" s="71"/>
    </row>
    <row r="35097" spans="31:31" ht="15.75" x14ac:dyDescent="0.3">
      <c r="AE35097" s="71"/>
    </row>
    <row r="35098" spans="31:31" ht="15.75" x14ac:dyDescent="0.3">
      <c r="AE35098" s="71"/>
    </row>
    <row r="35099" spans="31:31" ht="15.75" x14ac:dyDescent="0.3">
      <c r="AE35099" s="71"/>
    </row>
    <row r="35100" spans="31:31" ht="15.75" x14ac:dyDescent="0.3">
      <c r="AE35100" s="71"/>
    </row>
    <row r="35101" spans="31:31" ht="15.75" x14ac:dyDescent="0.3">
      <c r="AE35101" s="71"/>
    </row>
    <row r="35102" spans="31:31" ht="15.75" x14ac:dyDescent="0.3">
      <c r="AE35102" s="71"/>
    </row>
    <row r="35103" spans="31:31" ht="15.75" x14ac:dyDescent="0.3">
      <c r="AE35103" s="71"/>
    </row>
    <row r="35104" spans="31:31" ht="15.75" x14ac:dyDescent="0.3">
      <c r="AE35104" s="71"/>
    </row>
    <row r="35105" spans="31:31" ht="15.75" x14ac:dyDescent="0.3">
      <c r="AE35105" s="71"/>
    </row>
    <row r="35106" spans="31:31" ht="15.75" x14ac:dyDescent="0.3">
      <c r="AE35106" s="71"/>
    </row>
    <row r="35107" spans="31:31" ht="15.75" x14ac:dyDescent="0.3">
      <c r="AE35107" s="71"/>
    </row>
    <row r="35108" spans="31:31" ht="15.75" x14ac:dyDescent="0.3">
      <c r="AE35108" s="71"/>
    </row>
    <row r="35109" spans="31:31" ht="15.75" x14ac:dyDescent="0.3">
      <c r="AE35109" s="71"/>
    </row>
    <row r="35110" spans="31:31" ht="15.75" x14ac:dyDescent="0.3">
      <c r="AE35110" s="71"/>
    </row>
    <row r="35111" spans="31:31" ht="15.75" x14ac:dyDescent="0.3">
      <c r="AE35111" s="71"/>
    </row>
    <row r="35112" spans="31:31" ht="15.75" x14ac:dyDescent="0.3">
      <c r="AE35112" s="71"/>
    </row>
    <row r="35113" spans="31:31" ht="15.75" x14ac:dyDescent="0.3">
      <c r="AE35113" s="71"/>
    </row>
    <row r="35114" spans="31:31" ht="15.75" x14ac:dyDescent="0.3">
      <c r="AE35114" s="71"/>
    </row>
    <row r="35115" spans="31:31" ht="15.75" x14ac:dyDescent="0.3">
      <c r="AE35115" s="71"/>
    </row>
    <row r="35116" spans="31:31" ht="15.75" x14ac:dyDescent="0.3">
      <c r="AE35116" s="71"/>
    </row>
    <row r="35117" spans="31:31" ht="15.75" x14ac:dyDescent="0.3">
      <c r="AE35117" s="71"/>
    </row>
    <row r="35118" spans="31:31" ht="15.75" x14ac:dyDescent="0.3">
      <c r="AE35118" s="71"/>
    </row>
    <row r="35119" spans="31:31" ht="15.75" x14ac:dyDescent="0.3">
      <c r="AE35119" s="71"/>
    </row>
    <row r="35120" spans="31:31" ht="15.75" x14ac:dyDescent="0.3">
      <c r="AE35120" s="71"/>
    </row>
    <row r="35121" spans="31:31" ht="15.75" x14ac:dyDescent="0.3">
      <c r="AE35121" s="71"/>
    </row>
    <row r="35122" spans="31:31" ht="15.75" x14ac:dyDescent="0.3">
      <c r="AE35122" s="71"/>
    </row>
    <row r="35123" spans="31:31" ht="15.75" x14ac:dyDescent="0.3">
      <c r="AE35123" s="71"/>
    </row>
    <row r="35124" spans="31:31" ht="15.75" x14ac:dyDescent="0.3">
      <c r="AE35124" s="71"/>
    </row>
    <row r="35125" spans="31:31" ht="15.75" x14ac:dyDescent="0.3">
      <c r="AE35125" s="71"/>
    </row>
    <row r="35126" spans="31:31" ht="15.75" x14ac:dyDescent="0.3">
      <c r="AE35126" s="71"/>
    </row>
    <row r="35127" spans="31:31" ht="15.75" x14ac:dyDescent="0.3">
      <c r="AE35127" s="71"/>
    </row>
    <row r="35128" spans="31:31" ht="15.75" x14ac:dyDescent="0.3">
      <c r="AE35128" s="71"/>
    </row>
    <row r="35129" spans="31:31" ht="15.75" x14ac:dyDescent="0.3">
      <c r="AE35129" s="71"/>
    </row>
    <row r="35130" spans="31:31" ht="15.75" x14ac:dyDescent="0.3">
      <c r="AE35130" s="71"/>
    </row>
    <row r="35131" spans="31:31" ht="15.75" x14ac:dyDescent="0.3">
      <c r="AE35131" s="71"/>
    </row>
    <row r="35132" spans="31:31" ht="15.75" x14ac:dyDescent="0.3">
      <c r="AE35132" s="71"/>
    </row>
    <row r="35133" spans="31:31" ht="15.75" x14ac:dyDescent="0.3">
      <c r="AE35133" s="71"/>
    </row>
    <row r="35134" spans="31:31" ht="15.75" x14ac:dyDescent="0.3">
      <c r="AE35134" s="71"/>
    </row>
    <row r="35135" spans="31:31" ht="15.75" x14ac:dyDescent="0.3">
      <c r="AE35135" s="71"/>
    </row>
    <row r="35136" spans="31:31" ht="15.75" x14ac:dyDescent="0.3">
      <c r="AE35136" s="71"/>
    </row>
    <row r="35137" spans="31:31" ht="15.75" x14ac:dyDescent="0.3">
      <c r="AE35137" s="71"/>
    </row>
    <row r="35138" spans="31:31" ht="15.75" x14ac:dyDescent="0.3">
      <c r="AE35138" s="71"/>
    </row>
    <row r="35139" spans="31:31" ht="15.75" x14ac:dyDescent="0.3">
      <c r="AE35139" s="71"/>
    </row>
    <row r="35140" spans="31:31" ht="15.75" x14ac:dyDescent="0.3">
      <c r="AE35140" s="71"/>
    </row>
    <row r="35141" spans="31:31" ht="15.75" x14ac:dyDescent="0.3">
      <c r="AE35141" s="71"/>
    </row>
    <row r="35142" spans="31:31" ht="15.75" x14ac:dyDescent="0.3">
      <c r="AE35142" s="71"/>
    </row>
    <row r="35143" spans="31:31" ht="15.75" x14ac:dyDescent="0.3">
      <c r="AE35143" s="71"/>
    </row>
    <row r="35144" spans="31:31" ht="15.75" x14ac:dyDescent="0.3">
      <c r="AE35144" s="71"/>
    </row>
    <row r="35145" spans="31:31" ht="15.75" x14ac:dyDescent="0.3">
      <c r="AE35145" s="71"/>
    </row>
    <row r="35146" spans="31:31" ht="15.75" x14ac:dyDescent="0.3">
      <c r="AE35146" s="71"/>
    </row>
    <row r="35147" spans="31:31" ht="15.75" x14ac:dyDescent="0.3">
      <c r="AE35147" s="71"/>
    </row>
    <row r="35148" spans="31:31" ht="15.75" x14ac:dyDescent="0.3">
      <c r="AE35148" s="71"/>
    </row>
    <row r="35149" spans="31:31" ht="15.75" x14ac:dyDescent="0.3">
      <c r="AE35149" s="71"/>
    </row>
    <row r="35150" spans="31:31" ht="15.75" x14ac:dyDescent="0.3">
      <c r="AE35150" s="71"/>
    </row>
    <row r="35151" spans="31:31" ht="15.75" x14ac:dyDescent="0.3">
      <c r="AE35151" s="71"/>
    </row>
    <row r="35152" spans="31:31" ht="15.75" x14ac:dyDescent="0.3">
      <c r="AE35152" s="71"/>
    </row>
    <row r="35153" spans="31:31" ht="15.75" x14ac:dyDescent="0.3">
      <c r="AE35153" s="71"/>
    </row>
    <row r="35154" spans="31:31" ht="15.75" x14ac:dyDescent="0.3">
      <c r="AE35154" s="71"/>
    </row>
    <row r="35155" spans="31:31" ht="15.75" x14ac:dyDescent="0.3">
      <c r="AE35155" s="71"/>
    </row>
    <row r="35156" spans="31:31" ht="15.75" x14ac:dyDescent="0.3">
      <c r="AE35156" s="71"/>
    </row>
    <row r="35157" spans="31:31" ht="15.75" x14ac:dyDescent="0.3">
      <c r="AE35157" s="71"/>
    </row>
    <row r="35158" spans="31:31" ht="15.75" x14ac:dyDescent="0.3">
      <c r="AE35158" s="71"/>
    </row>
    <row r="35159" spans="31:31" ht="15.75" x14ac:dyDescent="0.3">
      <c r="AE35159" s="71"/>
    </row>
    <row r="35160" spans="31:31" ht="15.75" x14ac:dyDescent="0.3">
      <c r="AE35160" s="71"/>
    </row>
    <row r="35161" spans="31:31" ht="15.75" x14ac:dyDescent="0.3">
      <c r="AE35161" s="71"/>
    </row>
    <row r="35162" spans="31:31" ht="15.75" x14ac:dyDescent="0.3">
      <c r="AE35162" s="71"/>
    </row>
    <row r="35163" spans="31:31" ht="15.75" x14ac:dyDescent="0.3">
      <c r="AE35163" s="71"/>
    </row>
    <row r="35164" spans="31:31" ht="15.75" x14ac:dyDescent="0.3">
      <c r="AE35164" s="71"/>
    </row>
    <row r="35165" spans="31:31" ht="15.75" x14ac:dyDescent="0.3">
      <c r="AE35165" s="71"/>
    </row>
    <row r="35166" spans="31:31" ht="15.75" x14ac:dyDescent="0.3">
      <c r="AE35166" s="71"/>
    </row>
    <row r="35167" spans="31:31" ht="15.75" x14ac:dyDescent="0.3">
      <c r="AE35167" s="71"/>
    </row>
    <row r="35168" spans="31:31" ht="15.75" x14ac:dyDescent="0.3">
      <c r="AE35168" s="71"/>
    </row>
    <row r="35169" spans="31:31" ht="15.75" x14ac:dyDescent="0.3">
      <c r="AE35169" s="71"/>
    </row>
    <row r="35170" spans="31:31" ht="15.75" x14ac:dyDescent="0.3">
      <c r="AE35170" s="71"/>
    </row>
    <row r="35171" spans="31:31" ht="15.75" x14ac:dyDescent="0.3">
      <c r="AE35171" s="71"/>
    </row>
    <row r="35172" spans="31:31" ht="15.75" x14ac:dyDescent="0.3">
      <c r="AE35172" s="71"/>
    </row>
    <row r="35173" spans="31:31" ht="15.75" x14ac:dyDescent="0.3">
      <c r="AE35173" s="71"/>
    </row>
    <row r="35174" spans="31:31" ht="15.75" x14ac:dyDescent="0.3">
      <c r="AE35174" s="71"/>
    </row>
    <row r="35175" spans="31:31" ht="15.75" x14ac:dyDescent="0.3">
      <c r="AE35175" s="71"/>
    </row>
    <row r="35176" spans="31:31" ht="15.75" x14ac:dyDescent="0.3">
      <c r="AE35176" s="71"/>
    </row>
    <row r="35177" spans="31:31" ht="15.75" x14ac:dyDescent="0.3">
      <c r="AE35177" s="71"/>
    </row>
    <row r="35178" spans="31:31" ht="15.75" x14ac:dyDescent="0.3">
      <c r="AE35178" s="71"/>
    </row>
    <row r="35179" spans="31:31" ht="15.75" x14ac:dyDescent="0.3">
      <c r="AE35179" s="71"/>
    </row>
    <row r="35180" spans="31:31" ht="15.75" x14ac:dyDescent="0.3">
      <c r="AE35180" s="71"/>
    </row>
    <row r="35181" spans="31:31" ht="15.75" x14ac:dyDescent="0.3">
      <c r="AE35181" s="71"/>
    </row>
    <row r="35182" spans="31:31" ht="15.75" x14ac:dyDescent="0.3">
      <c r="AE35182" s="71"/>
    </row>
    <row r="35183" spans="31:31" ht="15.75" x14ac:dyDescent="0.3">
      <c r="AE35183" s="71"/>
    </row>
    <row r="35184" spans="31:31" ht="15.75" x14ac:dyDescent="0.3">
      <c r="AE35184" s="71"/>
    </row>
    <row r="35185" spans="31:31" ht="15.75" x14ac:dyDescent="0.3">
      <c r="AE35185" s="71"/>
    </row>
    <row r="35186" spans="31:31" ht="15.75" x14ac:dyDescent="0.3">
      <c r="AE35186" s="71"/>
    </row>
    <row r="35187" spans="31:31" ht="15.75" x14ac:dyDescent="0.3">
      <c r="AE35187" s="71"/>
    </row>
    <row r="35188" spans="31:31" ht="15.75" x14ac:dyDescent="0.3">
      <c r="AE35188" s="71"/>
    </row>
    <row r="35189" spans="31:31" ht="15.75" x14ac:dyDescent="0.3">
      <c r="AE35189" s="71"/>
    </row>
    <row r="35190" spans="31:31" ht="15.75" x14ac:dyDescent="0.3">
      <c r="AE35190" s="71"/>
    </row>
    <row r="35191" spans="31:31" ht="15.75" x14ac:dyDescent="0.3">
      <c r="AE35191" s="71"/>
    </row>
    <row r="35192" spans="31:31" ht="15.75" x14ac:dyDescent="0.3">
      <c r="AE35192" s="71"/>
    </row>
    <row r="35193" spans="31:31" ht="15.75" x14ac:dyDescent="0.3">
      <c r="AE35193" s="71"/>
    </row>
    <row r="35194" spans="31:31" ht="15.75" x14ac:dyDescent="0.3">
      <c r="AE35194" s="71"/>
    </row>
    <row r="35195" spans="31:31" ht="15.75" x14ac:dyDescent="0.3">
      <c r="AE35195" s="71"/>
    </row>
    <row r="35196" spans="31:31" ht="15.75" x14ac:dyDescent="0.3">
      <c r="AE35196" s="71"/>
    </row>
    <row r="35197" spans="31:31" ht="15.75" x14ac:dyDescent="0.3">
      <c r="AE35197" s="71"/>
    </row>
    <row r="35198" spans="31:31" ht="15.75" x14ac:dyDescent="0.3">
      <c r="AE35198" s="71"/>
    </row>
    <row r="35199" spans="31:31" ht="15.75" x14ac:dyDescent="0.3">
      <c r="AE35199" s="71"/>
    </row>
    <row r="35200" spans="31:31" ht="15.75" x14ac:dyDescent="0.3">
      <c r="AE35200" s="71"/>
    </row>
    <row r="35201" spans="31:31" ht="15.75" x14ac:dyDescent="0.3">
      <c r="AE35201" s="71"/>
    </row>
    <row r="35202" spans="31:31" ht="15.75" x14ac:dyDescent="0.3">
      <c r="AE35202" s="71"/>
    </row>
    <row r="35203" spans="31:31" ht="15.75" x14ac:dyDescent="0.3">
      <c r="AE35203" s="71"/>
    </row>
    <row r="35204" spans="31:31" ht="15.75" x14ac:dyDescent="0.3">
      <c r="AE35204" s="71"/>
    </row>
    <row r="35205" spans="31:31" ht="15.75" x14ac:dyDescent="0.3">
      <c r="AE35205" s="71"/>
    </row>
    <row r="35206" spans="31:31" ht="15.75" x14ac:dyDescent="0.3">
      <c r="AE35206" s="71"/>
    </row>
    <row r="35207" spans="31:31" ht="15.75" x14ac:dyDescent="0.3">
      <c r="AE35207" s="71"/>
    </row>
    <row r="35208" spans="31:31" ht="15.75" x14ac:dyDescent="0.3">
      <c r="AE35208" s="71"/>
    </row>
    <row r="35209" spans="31:31" ht="15.75" x14ac:dyDescent="0.3">
      <c r="AE35209" s="71"/>
    </row>
    <row r="35210" spans="31:31" ht="15.75" x14ac:dyDescent="0.3">
      <c r="AE35210" s="71"/>
    </row>
    <row r="35211" spans="31:31" ht="15.75" x14ac:dyDescent="0.3">
      <c r="AE35211" s="71"/>
    </row>
    <row r="35212" spans="31:31" ht="15.75" x14ac:dyDescent="0.3">
      <c r="AE35212" s="71"/>
    </row>
    <row r="35213" spans="31:31" ht="15.75" x14ac:dyDescent="0.3">
      <c r="AE35213" s="71"/>
    </row>
    <row r="35214" spans="31:31" ht="15.75" x14ac:dyDescent="0.3">
      <c r="AE35214" s="71"/>
    </row>
    <row r="35215" spans="31:31" ht="15.75" x14ac:dyDescent="0.3">
      <c r="AE35215" s="71"/>
    </row>
    <row r="35216" spans="31:31" ht="15.75" x14ac:dyDescent="0.3">
      <c r="AE35216" s="71"/>
    </row>
    <row r="35217" spans="31:31" ht="15.75" x14ac:dyDescent="0.3">
      <c r="AE35217" s="71"/>
    </row>
    <row r="35218" spans="31:31" ht="15.75" x14ac:dyDescent="0.3">
      <c r="AE35218" s="71"/>
    </row>
    <row r="35219" spans="31:31" ht="15.75" x14ac:dyDescent="0.3">
      <c r="AE35219" s="71"/>
    </row>
    <row r="35220" spans="31:31" ht="15.75" x14ac:dyDescent="0.3">
      <c r="AE35220" s="71"/>
    </row>
    <row r="35221" spans="31:31" ht="15.75" x14ac:dyDescent="0.3">
      <c r="AE35221" s="71"/>
    </row>
    <row r="35222" spans="31:31" ht="15.75" x14ac:dyDescent="0.3">
      <c r="AE35222" s="71"/>
    </row>
    <row r="35223" spans="31:31" ht="15.75" x14ac:dyDescent="0.3">
      <c r="AE35223" s="71"/>
    </row>
    <row r="35224" spans="31:31" ht="15.75" x14ac:dyDescent="0.3">
      <c r="AE35224" s="71"/>
    </row>
    <row r="35225" spans="31:31" ht="15.75" x14ac:dyDescent="0.3">
      <c r="AE35225" s="71"/>
    </row>
    <row r="35226" spans="31:31" ht="15.75" x14ac:dyDescent="0.3">
      <c r="AE35226" s="71"/>
    </row>
    <row r="35227" spans="31:31" ht="15.75" x14ac:dyDescent="0.3">
      <c r="AE35227" s="71"/>
    </row>
    <row r="35228" spans="31:31" ht="15.75" x14ac:dyDescent="0.3">
      <c r="AE35228" s="71"/>
    </row>
    <row r="35229" spans="31:31" ht="15.75" x14ac:dyDescent="0.3">
      <c r="AE35229" s="71"/>
    </row>
    <row r="35230" spans="31:31" ht="15.75" x14ac:dyDescent="0.3">
      <c r="AE35230" s="71"/>
    </row>
    <row r="35231" spans="31:31" ht="15.75" x14ac:dyDescent="0.3">
      <c r="AE35231" s="71"/>
    </row>
    <row r="35232" spans="31:31" ht="15.75" x14ac:dyDescent="0.3">
      <c r="AE35232" s="71"/>
    </row>
    <row r="35233" spans="31:31" ht="15.75" x14ac:dyDescent="0.3">
      <c r="AE35233" s="71"/>
    </row>
    <row r="35234" spans="31:31" ht="15.75" x14ac:dyDescent="0.3">
      <c r="AE35234" s="71"/>
    </row>
    <row r="35235" spans="31:31" ht="15.75" x14ac:dyDescent="0.3">
      <c r="AE35235" s="71"/>
    </row>
    <row r="35236" spans="31:31" ht="15.75" x14ac:dyDescent="0.3">
      <c r="AE35236" s="71"/>
    </row>
    <row r="35237" spans="31:31" ht="15.75" x14ac:dyDescent="0.3">
      <c r="AE35237" s="71"/>
    </row>
    <row r="35238" spans="31:31" ht="15.75" x14ac:dyDescent="0.3">
      <c r="AE35238" s="71"/>
    </row>
    <row r="35239" spans="31:31" ht="15.75" x14ac:dyDescent="0.3">
      <c r="AE35239" s="71"/>
    </row>
    <row r="35240" spans="31:31" ht="15.75" x14ac:dyDescent="0.3">
      <c r="AE35240" s="71"/>
    </row>
    <row r="35241" spans="31:31" ht="15.75" x14ac:dyDescent="0.3">
      <c r="AE35241" s="71"/>
    </row>
    <row r="35242" spans="31:31" ht="15.75" x14ac:dyDescent="0.3">
      <c r="AE35242" s="71"/>
    </row>
    <row r="35243" spans="31:31" ht="15.75" x14ac:dyDescent="0.3">
      <c r="AE35243" s="71"/>
    </row>
    <row r="35244" spans="31:31" ht="15.75" x14ac:dyDescent="0.3">
      <c r="AE35244" s="71"/>
    </row>
    <row r="35245" spans="31:31" ht="15.75" x14ac:dyDescent="0.3">
      <c r="AE35245" s="71"/>
    </row>
    <row r="35246" spans="31:31" ht="15.75" x14ac:dyDescent="0.3">
      <c r="AE35246" s="71"/>
    </row>
    <row r="35247" spans="31:31" ht="15.75" x14ac:dyDescent="0.3">
      <c r="AE35247" s="71"/>
    </row>
    <row r="35248" spans="31:31" ht="15.75" x14ac:dyDescent="0.3">
      <c r="AE35248" s="71"/>
    </row>
    <row r="35249" spans="31:31" ht="15.75" x14ac:dyDescent="0.3">
      <c r="AE35249" s="71"/>
    </row>
    <row r="35250" spans="31:31" ht="15.75" x14ac:dyDescent="0.3">
      <c r="AE35250" s="71"/>
    </row>
    <row r="35251" spans="31:31" ht="15.75" x14ac:dyDescent="0.3">
      <c r="AE35251" s="71"/>
    </row>
    <row r="35252" spans="31:31" ht="15.75" x14ac:dyDescent="0.3">
      <c r="AE35252" s="71"/>
    </row>
    <row r="35253" spans="31:31" ht="15.75" x14ac:dyDescent="0.3">
      <c r="AE35253" s="71"/>
    </row>
    <row r="35254" spans="31:31" ht="15.75" x14ac:dyDescent="0.3">
      <c r="AE35254" s="71"/>
    </row>
    <row r="35255" spans="31:31" ht="15.75" x14ac:dyDescent="0.3">
      <c r="AE35255" s="71"/>
    </row>
    <row r="35256" spans="31:31" ht="15.75" x14ac:dyDescent="0.3">
      <c r="AE35256" s="71"/>
    </row>
    <row r="35257" spans="31:31" ht="15.75" x14ac:dyDescent="0.3">
      <c r="AE35257" s="71"/>
    </row>
    <row r="35258" spans="31:31" ht="15.75" x14ac:dyDescent="0.3">
      <c r="AE35258" s="71"/>
    </row>
    <row r="35259" spans="31:31" ht="15.75" x14ac:dyDescent="0.3">
      <c r="AE35259" s="71"/>
    </row>
    <row r="35260" spans="31:31" ht="15.75" x14ac:dyDescent="0.3">
      <c r="AE35260" s="71"/>
    </row>
    <row r="35261" spans="31:31" ht="15.75" x14ac:dyDescent="0.3">
      <c r="AE35261" s="71"/>
    </row>
    <row r="35262" spans="31:31" ht="15.75" x14ac:dyDescent="0.3">
      <c r="AE35262" s="71"/>
    </row>
    <row r="35263" spans="31:31" ht="15.75" x14ac:dyDescent="0.3">
      <c r="AE35263" s="71"/>
    </row>
    <row r="35264" spans="31:31" ht="15.75" x14ac:dyDescent="0.3">
      <c r="AE35264" s="71"/>
    </row>
    <row r="35265" spans="31:31" ht="15.75" x14ac:dyDescent="0.3">
      <c r="AE35265" s="71"/>
    </row>
    <row r="35266" spans="31:31" ht="15.75" x14ac:dyDescent="0.3">
      <c r="AE35266" s="71"/>
    </row>
    <row r="35267" spans="31:31" ht="15.75" x14ac:dyDescent="0.3">
      <c r="AE35267" s="71"/>
    </row>
    <row r="35268" spans="31:31" ht="15.75" x14ac:dyDescent="0.3">
      <c r="AE35268" s="71"/>
    </row>
    <row r="35269" spans="31:31" ht="15.75" x14ac:dyDescent="0.3">
      <c r="AE35269" s="71"/>
    </row>
    <row r="35270" spans="31:31" ht="15.75" x14ac:dyDescent="0.3">
      <c r="AE35270" s="71"/>
    </row>
    <row r="35271" spans="31:31" ht="15.75" x14ac:dyDescent="0.3">
      <c r="AE35271" s="71"/>
    </row>
    <row r="35272" spans="31:31" ht="15.75" x14ac:dyDescent="0.3">
      <c r="AE35272" s="71"/>
    </row>
    <row r="35273" spans="31:31" ht="15.75" x14ac:dyDescent="0.3">
      <c r="AE35273" s="71"/>
    </row>
    <row r="35274" spans="31:31" ht="15.75" x14ac:dyDescent="0.3">
      <c r="AE35274" s="71"/>
    </row>
    <row r="35275" spans="31:31" ht="15.75" x14ac:dyDescent="0.3">
      <c r="AE35275" s="71"/>
    </row>
    <row r="35276" spans="31:31" ht="15.75" x14ac:dyDescent="0.3">
      <c r="AE35276" s="71"/>
    </row>
    <row r="35277" spans="31:31" ht="15.75" x14ac:dyDescent="0.3">
      <c r="AE35277" s="71"/>
    </row>
    <row r="35278" spans="31:31" ht="15.75" x14ac:dyDescent="0.3">
      <c r="AE35278" s="71"/>
    </row>
    <row r="35279" spans="31:31" ht="15.75" x14ac:dyDescent="0.3">
      <c r="AE35279" s="71"/>
    </row>
    <row r="35280" spans="31:31" ht="15.75" x14ac:dyDescent="0.3">
      <c r="AE35280" s="71"/>
    </row>
    <row r="35281" spans="31:31" ht="15.75" x14ac:dyDescent="0.3">
      <c r="AE35281" s="71"/>
    </row>
    <row r="35282" spans="31:31" ht="15.75" x14ac:dyDescent="0.3">
      <c r="AE35282" s="71"/>
    </row>
    <row r="35283" spans="31:31" ht="15.75" x14ac:dyDescent="0.3">
      <c r="AE35283" s="71"/>
    </row>
    <row r="35284" spans="31:31" ht="15.75" x14ac:dyDescent="0.3">
      <c r="AE35284" s="71"/>
    </row>
    <row r="35285" spans="31:31" ht="15.75" x14ac:dyDescent="0.3">
      <c r="AE35285" s="71"/>
    </row>
    <row r="35286" spans="31:31" ht="15.75" x14ac:dyDescent="0.3">
      <c r="AE35286" s="71"/>
    </row>
    <row r="35287" spans="31:31" ht="15.75" x14ac:dyDescent="0.3">
      <c r="AE35287" s="71"/>
    </row>
    <row r="35288" spans="31:31" ht="15.75" x14ac:dyDescent="0.3">
      <c r="AE35288" s="71"/>
    </row>
    <row r="35289" spans="31:31" ht="15.75" x14ac:dyDescent="0.3">
      <c r="AE35289" s="71"/>
    </row>
    <row r="35290" spans="31:31" ht="15.75" x14ac:dyDescent="0.3">
      <c r="AE35290" s="71"/>
    </row>
    <row r="35291" spans="31:31" ht="15.75" x14ac:dyDescent="0.3">
      <c r="AE35291" s="71"/>
    </row>
    <row r="35292" spans="31:31" ht="15.75" x14ac:dyDescent="0.3">
      <c r="AE35292" s="71"/>
    </row>
    <row r="35293" spans="31:31" ht="15.75" x14ac:dyDescent="0.3">
      <c r="AE35293" s="71"/>
    </row>
    <row r="35294" spans="31:31" ht="15.75" x14ac:dyDescent="0.3">
      <c r="AE35294" s="71"/>
    </row>
    <row r="35295" spans="31:31" ht="15.75" x14ac:dyDescent="0.3">
      <c r="AE35295" s="71"/>
    </row>
    <row r="35296" spans="31:31" ht="15.75" x14ac:dyDescent="0.3">
      <c r="AE35296" s="71"/>
    </row>
    <row r="35297" spans="31:31" ht="15.75" x14ac:dyDescent="0.3">
      <c r="AE35297" s="71"/>
    </row>
    <row r="35298" spans="31:31" ht="15.75" x14ac:dyDescent="0.3">
      <c r="AE35298" s="71"/>
    </row>
    <row r="35299" spans="31:31" ht="15.75" x14ac:dyDescent="0.3">
      <c r="AE35299" s="71"/>
    </row>
    <row r="35300" spans="31:31" ht="15.75" x14ac:dyDescent="0.3">
      <c r="AE35300" s="71"/>
    </row>
    <row r="35301" spans="31:31" ht="15.75" x14ac:dyDescent="0.3">
      <c r="AE35301" s="71"/>
    </row>
    <row r="35302" spans="31:31" ht="15.75" x14ac:dyDescent="0.3">
      <c r="AE35302" s="71"/>
    </row>
    <row r="35303" spans="31:31" ht="15.75" x14ac:dyDescent="0.3">
      <c r="AE35303" s="71"/>
    </row>
    <row r="35304" spans="31:31" ht="15.75" x14ac:dyDescent="0.3">
      <c r="AE35304" s="71"/>
    </row>
    <row r="35305" spans="31:31" ht="15.75" x14ac:dyDescent="0.3">
      <c r="AE35305" s="71"/>
    </row>
    <row r="35306" spans="31:31" ht="15.75" x14ac:dyDescent="0.3">
      <c r="AE35306" s="71"/>
    </row>
    <row r="35307" spans="31:31" ht="15.75" x14ac:dyDescent="0.3">
      <c r="AE35307" s="71"/>
    </row>
    <row r="35308" spans="31:31" ht="15.75" x14ac:dyDescent="0.3">
      <c r="AE35308" s="71"/>
    </row>
    <row r="35309" spans="31:31" ht="15.75" x14ac:dyDescent="0.3">
      <c r="AE35309" s="71"/>
    </row>
    <row r="35310" spans="31:31" ht="15.75" x14ac:dyDescent="0.3">
      <c r="AE35310" s="71"/>
    </row>
    <row r="35311" spans="31:31" ht="15.75" x14ac:dyDescent="0.3">
      <c r="AE35311" s="71"/>
    </row>
    <row r="35312" spans="31:31" ht="15.75" x14ac:dyDescent="0.3">
      <c r="AE35312" s="71"/>
    </row>
    <row r="35313" spans="31:31" ht="15.75" x14ac:dyDescent="0.3">
      <c r="AE35313" s="71"/>
    </row>
    <row r="35314" spans="31:31" ht="15.75" x14ac:dyDescent="0.3">
      <c r="AE35314" s="71"/>
    </row>
    <row r="35315" spans="31:31" ht="15.75" x14ac:dyDescent="0.3">
      <c r="AE35315" s="71"/>
    </row>
    <row r="35316" spans="31:31" ht="15.75" x14ac:dyDescent="0.3">
      <c r="AE35316" s="71"/>
    </row>
    <row r="35317" spans="31:31" ht="15.75" x14ac:dyDescent="0.3">
      <c r="AE35317" s="71"/>
    </row>
    <row r="35318" spans="31:31" ht="15.75" x14ac:dyDescent="0.3">
      <c r="AE35318" s="71"/>
    </row>
    <row r="35319" spans="31:31" ht="15.75" x14ac:dyDescent="0.3">
      <c r="AE35319" s="71"/>
    </row>
    <row r="35320" spans="31:31" ht="15.75" x14ac:dyDescent="0.3">
      <c r="AE35320" s="71"/>
    </row>
    <row r="35321" spans="31:31" ht="15.75" x14ac:dyDescent="0.3">
      <c r="AE35321" s="71"/>
    </row>
    <row r="35322" spans="31:31" ht="15.75" x14ac:dyDescent="0.3">
      <c r="AE35322" s="71"/>
    </row>
    <row r="35323" spans="31:31" ht="15.75" x14ac:dyDescent="0.3">
      <c r="AE35323" s="71"/>
    </row>
    <row r="35324" spans="31:31" ht="15.75" x14ac:dyDescent="0.3">
      <c r="AE35324" s="71"/>
    </row>
    <row r="35325" spans="31:31" ht="15.75" x14ac:dyDescent="0.3">
      <c r="AE35325" s="71"/>
    </row>
    <row r="35326" spans="31:31" ht="15.75" x14ac:dyDescent="0.3">
      <c r="AE35326" s="71"/>
    </row>
    <row r="35327" spans="31:31" ht="15.75" x14ac:dyDescent="0.3">
      <c r="AE35327" s="71"/>
    </row>
    <row r="35328" spans="31:31" ht="15.75" x14ac:dyDescent="0.3">
      <c r="AE35328" s="71"/>
    </row>
    <row r="35329" spans="31:31" ht="15.75" x14ac:dyDescent="0.3">
      <c r="AE35329" s="71"/>
    </row>
    <row r="35330" spans="31:31" ht="15.75" x14ac:dyDescent="0.3">
      <c r="AE35330" s="71"/>
    </row>
    <row r="35331" spans="31:31" ht="15.75" x14ac:dyDescent="0.3">
      <c r="AE35331" s="71"/>
    </row>
    <row r="35332" spans="31:31" ht="15.75" x14ac:dyDescent="0.3">
      <c r="AE35332" s="71"/>
    </row>
    <row r="35333" spans="31:31" ht="15.75" x14ac:dyDescent="0.3">
      <c r="AE35333" s="71"/>
    </row>
    <row r="35334" spans="31:31" ht="15.75" x14ac:dyDescent="0.3">
      <c r="AE35334" s="71"/>
    </row>
    <row r="35335" spans="31:31" ht="15.75" x14ac:dyDescent="0.3">
      <c r="AE35335" s="71"/>
    </row>
    <row r="35336" spans="31:31" ht="15.75" x14ac:dyDescent="0.3">
      <c r="AE35336" s="71"/>
    </row>
    <row r="35337" spans="31:31" ht="15.75" x14ac:dyDescent="0.3">
      <c r="AE35337" s="71"/>
    </row>
    <row r="35338" spans="31:31" ht="15.75" x14ac:dyDescent="0.3">
      <c r="AE35338" s="71"/>
    </row>
    <row r="35339" spans="31:31" ht="15.75" x14ac:dyDescent="0.3">
      <c r="AE35339" s="71"/>
    </row>
    <row r="35340" spans="31:31" ht="15.75" x14ac:dyDescent="0.3">
      <c r="AE35340" s="71"/>
    </row>
    <row r="35341" spans="31:31" ht="15.75" x14ac:dyDescent="0.3">
      <c r="AE35341" s="71"/>
    </row>
    <row r="35342" spans="31:31" ht="15.75" x14ac:dyDescent="0.3">
      <c r="AE35342" s="71"/>
    </row>
    <row r="35343" spans="31:31" ht="15.75" x14ac:dyDescent="0.3">
      <c r="AE35343" s="71"/>
    </row>
    <row r="35344" spans="31:31" ht="15.75" x14ac:dyDescent="0.3">
      <c r="AE35344" s="71"/>
    </row>
    <row r="35345" spans="31:31" ht="15.75" x14ac:dyDescent="0.3">
      <c r="AE35345" s="71"/>
    </row>
    <row r="35346" spans="31:31" ht="15.75" x14ac:dyDescent="0.3">
      <c r="AE35346" s="71"/>
    </row>
    <row r="35347" spans="31:31" ht="15.75" x14ac:dyDescent="0.3">
      <c r="AE35347" s="71"/>
    </row>
    <row r="35348" spans="31:31" ht="15.75" x14ac:dyDescent="0.3">
      <c r="AE35348" s="71"/>
    </row>
    <row r="35349" spans="31:31" ht="15.75" x14ac:dyDescent="0.3">
      <c r="AE35349" s="71"/>
    </row>
    <row r="35350" spans="31:31" ht="15.75" x14ac:dyDescent="0.3">
      <c r="AE35350" s="71"/>
    </row>
    <row r="35351" spans="31:31" ht="15.75" x14ac:dyDescent="0.3">
      <c r="AE35351" s="71"/>
    </row>
    <row r="35352" spans="31:31" ht="15.75" x14ac:dyDescent="0.3">
      <c r="AE35352" s="71"/>
    </row>
    <row r="35353" spans="31:31" ht="15.75" x14ac:dyDescent="0.3">
      <c r="AE35353" s="71"/>
    </row>
    <row r="35354" spans="31:31" ht="15.75" x14ac:dyDescent="0.3">
      <c r="AE35354" s="71"/>
    </row>
    <row r="35355" spans="31:31" ht="15.75" x14ac:dyDescent="0.3">
      <c r="AE35355" s="71"/>
    </row>
    <row r="35356" spans="31:31" ht="15.75" x14ac:dyDescent="0.3">
      <c r="AE35356" s="71"/>
    </row>
    <row r="35357" spans="31:31" ht="15.75" x14ac:dyDescent="0.3">
      <c r="AE35357" s="71"/>
    </row>
    <row r="35358" spans="31:31" ht="15.75" x14ac:dyDescent="0.3">
      <c r="AE35358" s="71"/>
    </row>
    <row r="35359" spans="31:31" ht="15.75" x14ac:dyDescent="0.3">
      <c r="AE35359" s="71"/>
    </row>
    <row r="35360" spans="31:31" ht="15.75" x14ac:dyDescent="0.3">
      <c r="AE35360" s="71"/>
    </row>
    <row r="35361" spans="31:31" ht="15.75" x14ac:dyDescent="0.3">
      <c r="AE35361" s="71"/>
    </row>
    <row r="35362" spans="31:31" ht="15.75" x14ac:dyDescent="0.3">
      <c r="AE35362" s="71"/>
    </row>
    <row r="35363" spans="31:31" ht="15.75" x14ac:dyDescent="0.3">
      <c r="AE35363" s="71"/>
    </row>
    <row r="35364" spans="31:31" ht="15.75" x14ac:dyDescent="0.3">
      <c r="AE35364" s="71"/>
    </row>
    <row r="35365" spans="31:31" ht="15.75" x14ac:dyDescent="0.3">
      <c r="AE35365" s="71"/>
    </row>
    <row r="35366" spans="31:31" ht="15.75" x14ac:dyDescent="0.3">
      <c r="AE35366" s="71"/>
    </row>
    <row r="35367" spans="31:31" ht="15.75" x14ac:dyDescent="0.3">
      <c r="AE35367" s="71"/>
    </row>
    <row r="35368" spans="31:31" ht="15.75" x14ac:dyDescent="0.3">
      <c r="AE35368" s="71"/>
    </row>
    <row r="35369" spans="31:31" ht="15.75" x14ac:dyDescent="0.3">
      <c r="AE35369" s="71"/>
    </row>
    <row r="35370" spans="31:31" ht="15.75" x14ac:dyDescent="0.3">
      <c r="AE35370" s="71"/>
    </row>
    <row r="35371" spans="31:31" ht="15.75" x14ac:dyDescent="0.3">
      <c r="AE35371" s="71"/>
    </row>
    <row r="35372" spans="31:31" ht="15.75" x14ac:dyDescent="0.3">
      <c r="AE35372" s="71"/>
    </row>
    <row r="35373" spans="31:31" ht="15.75" x14ac:dyDescent="0.3">
      <c r="AE35373" s="71"/>
    </row>
    <row r="35374" spans="31:31" ht="15.75" x14ac:dyDescent="0.3">
      <c r="AE35374" s="71"/>
    </row>
    <row r="35375" spans="31:31" ht="15.75" x14ac:dyDescent="0.3">
      <c r="AE35375" s="71"/>
    </row>
    <row r="35376" spans="31:31" ht="15.75" x14ac:dyDescent="0.3">
      <c r="AE35376" s="71"/>
    </row>
    <row r="35377" spans="31:31" ht="15.75" x14ac:dyDescent="0.3">
      <c r="AE35377" s="71"/>
    </row>
    <row r="35378" spans="31:31" ht="15.75" x14ac:dyDescent="0.3">
      <c r="AE35378" s="71"/>
    </row>
    <row r="35379" spans="31:31" ht="15.75" x14ac:dyDescent="0.3">
      <c r="AE35379" s="71"/>
    </row>
    <row r="35380" spans="31:31" ht="15.75" x14ac:dyDescent="0.3">
      <c r="AE35380" s="71"/>
    </row>
    <row r="35381" spans="31:31" ht="15.75" x14ac:dyDescent="0.3">
      <c r="AE35381" s="71"/>
    </row>
    <row r="35382" spans="31:31" ht="15.75" x14ac:dyDescent="0.3">
      <c r="AE35382" s="71"/>
    </row>
    <row r="35383" spans="31:31" ht="15.75" x14ac:dyDescent="0.3">
      <c r="AE35383" s="71"/>
    </row>
    <row r="35384" spans="31:31" ht="15.75" x14ac:dyDescent="0.3">
      <c r="AE35384" s="71"/>
    </row>
    <row r="35385" spans="31:31" ht="15.75" x14ac:dyDescent="0.3">
      <c r="AE35385" s="71"/>
    </row>
    <row r="35386" spans="31:31" ht="15.75" x14ac:dyDescent="0.3">
      <c r="AE35386" s="71"/>
    </row>
    <row r="35387" spans="31:31" ht="15.75" x14ac:dyDescent="0.3">
      <c r="AE35387" s="71"/>
    </row>
    <row r="35388" spans="31:31" ht="15.75" x14ac:dyDescent="0.3">
      <c r="AE35388" s="71"/>
    </row>
    <row r="35389" spans="31:31" ht="15.75" x14ac:dyDescent="0.3">
      <c r="AE35389" s="71"/>
    </row>
    <row r="35390" spans="31:31" ht="15.75" x14ac:dyDescent="0.3">
      <c r="AE35390" s="71"/>
    </row>
    <row r="35391" spans="31:31" ht="15.75" x14ac:dyDescent="0.3">
      <c r="AE35391" s="71"/>
    </row>
    <row r="35392" spans="31:31" ht="15.75" x14ac:dyDescent="0.3">
      <c r="AE35392" s="71"/>
    </row>
    <row r="35393" spans="31:31" ht="15.75" x14ac:dyDescent="0.3">
      <c r="AE35393" s="71"/>
    </row>
    <row r="35394" spans="31:31" ht="15.75" x14ac:dyDescent="0.3">
      <c r="AE35394" s="71"/>
    </row>
    <row r="35395" spans="31:31" ht="15.75" x14ac:dyDescent="0.3">
      <c r="AE35395" s="71"/>
    </row>
    <row r="35396" spans="31:31" ht="15.75" x14ac:dyDescent="0.3">
      <c r="AE35396" s="71"/>
    </row>
    <row r="35397" spans="31:31" ht="15.75" x14ac:dyDescent="0.3">
      <c r="AE35397" s="71"/>
    </row>
    <row r="35398" spans="31:31" ht="15.75" x14ac:dyDescent="0.3">
      <c r="AE35398" s="71"/>
    </row>
    <row r="35399" spans="31:31" ht="15.75" x14ac:dyDescent="0.3">
      <c r="AE35399" s="71"/>
    </row>
    <row r="35400" spans="31:31" ht="15.75" x14ac:dyDescent="0.3">
      <c r="AE35400" s="71"/>
    </row>
    <row r="35401" spans="31:31" ht="15.75" x14ac:dyDescent="0.3">
      <c r="AE35401" s="71"/>
    </row>
    <row r="35402" spans="31:31" ht="15.75" x14ac:dyDescent="0.3">
      <c r="AE35402" s="71"/>
    </row>
    <row r="35403" spans="31:31" ht="15.75" x14ac:dyDescent="0.3">
      <c r="AE35403" s="71"/>
    </row>
    <row r="35404" spans="31:31" ht="15.75" x14ac:dyDescent="0.3">
      <c r="AE35404" s="71"/>
    </row>
    <row r="35405" spans="31:31" ht="15.75" x14ac:dyDescent="0.3">
      <c r="AE35405" s="71"/>
    </row>
    <row r="35406" spans="31:31" ht="15.75" x14ac:dyDescent="0.3">
      <c r="AE35406" s="71"/>
    </row>
    <row r="35407" spans="31:31" ht="15.75" x14ac:dyDescent="0.3">
      <c r="AE35407" s="71"/>
    </row>
    <row r="35408" spans="31:31" ht="15.75" x14ac:dyDescent="0.3">
      <c r="AE35408" s="71"/>
    </row>
    <row r="35409" spans="31:31" ht="15.75" x14ac:dyDescent="0.3">
      <c r="AE35409" s="71"/>
    </row>
    <row r="35410" spans="31:31" ht="15.75" x14ac:dyDescent="0.3">
      <c r="AE35410" s="71"/>
    </row>
    <row r="35411" spans="31:31" ht="15.75" x14ac:dyDescent="0.3">
      <c r="AE35411" s="71"/>
    </row>
    <row r="35412" spans="31:31" ht="15.75" x14ac:dyDescent="0.3">
      <c r="AE35412" s="71"/>
    </row>
    <row r="35413" spans="31:31" ht="15.75" x14ac:dyDescent="0.3">
      <c r="AE35413" s="71"/>
    </row>
    <row r="35414" spans="31:31" ht="15.75" x14ac:dyDescent="0.3">
      <c r="AE35414" s="71"/>
    </row>
    <row r="35415" spans="31:31" ht="15.75" x14ac:dyDescent="0.3">
      <c r="AE35415" s="71"/>
    </row>
    <row r="35416" spans="31:31" ht="15.75" x14ac:dyDescent="0.3">
      <c r="AE35416" s="71"/>
    </row>
    <row r="35417" spans="31:31" ht="15.75" x14ac:dyDescent="0.3">
      <c r="AE35417" s="71"/>
    </row>
    <row r="35418" spans="31:31" ht="15.75" x14ac:dyDescent="0.3">
      <c r="AE35418" s="71"/>
    </row>
    <row r="35419" spans="31:31" ht="15.75" x14ac:dyDescent="0.3">
      <c r="AE35419" s="71"/>
    </row>
    <row r="35420" spans="31:31" ht="15.75" x14ac:dyDescent="0.3">
      <c r="AE35420" s="71"/>
    </row>
    <row r="35421" spans="31:31" ht="15.75" x14ac:dyDescent="0.3">
      <c r="AE35421" s="71"/>
    </row>
    <row r="35422" spans="31:31" ht="15.75" x14ac:dyDescent="0.3">
      <c r="AE35422" s="71"/>
    </row>
    <row r="35423" spans="31:31" ht="15.75" x14ac:dyDescent="0.3">
      <c r="AE35423" s="71"/>
    </row>
    <row r="35424" spans="31:31" ht="15.75" x14ac:dyDescent="0.3">
      <c r="AE35424" s="71"/>
    </row>
    <row r="35425" spans="31:31" ht="15.75" x14ac:dyDescent="0.3">
      <c r="AE35425" s="71"/>
    </row>
    <row r="35426" spans="31:31" ht="15.75" x14ac:dyDescent="0.3">
      <c r="AE35426" s="71"/>
    </row>
    <row r="35427" spans="31:31" ht="15.75" x14ac:dyDescent="0.3">
      <c r="AE35427" s="71"/>
    </row>
    <row r="35428" spans="31:31" ht="15.75" x14ac:dyDescent="0.3">
      <c r="AE35428" s="71"/>
    </row>
    <row r="35429" spans="31:31" ht="15.75" x14ac:dyDescent="0.3">
      <c r="AE35429" s="71"/>
    </row>
    <row r="35430" spans="31:31" ht="15.75" x14ac:dyDescent="0.3">
      <c r="AE35430" s="71"/>
    </row>
    <row r="35431" spans="31:31" ht="15.75" x14ac:dyDescent="0.3">
      <c r="AE35431" s="71"/>
    </row>
    <row r="35432" spans="31:31" ht="15.75" x14ac:dyDescent="0.3">
      <c r="AE35432" s="71"/>
    </row>
    <row r="35433" spans="31:31" ht="15.75" x14ac:dyDescent="0.3">
      <c r="AE35433" s="71"/>
    </row>
    <row r="35434" spans="31:31" ht="15.75" x14ac:dyDescent="0.3">
      <c r="AE35434" s="71"/>
    </row>
    <row r="35435" spans="31:31" ht="15.75" x14ac:dyDescent="0.3">
      <c r="AE35435" s="71"/>
    </row>
    <row r="35436" spans="31:31" ht="15.75" x14ac:dyDescent="0.3">
      <c r="AE35436" s="71"/>
    </row>
    <row r="35437" spans="31:31" ht="15.75" x14ac:dyDescent="0.3">
      <c r="AE35437" s="71"/>
    </row>
    <row r="35438" spans="31:31" ht="15.75" x14ac:dyDescent="0.3">
      <c r="AE35438" s="71"/>
    </row>
    <row r="35439" spans="31:31" ht="15.75" x14ac:dyDescent="0.3">
      <c r="AE35439" s="71"/>
    </row>
    <row r="35440" spans="31:31" ht="15.75" x14ac:dyDescent="0.3">
      <c r="AE35440" s="71"/>
    </row>
    <row r="35441" spans="31:31" ht="15.75" x14ac:dyDescent="0.3">
      <c r="AE35441" s="71"/>
    </row>
    <row r="35442" spans="31:31" ht="15.75" x14ac:dyDescent="0.3">
      <c r="AE35442" s="71"/>
    </row>
    <row r="35443" spans="31:31" ht="15.75" x14ac:dyDescent="0.3">
      <c r="AE35443" s="71"/>
    </row>
    <row r="35444" spans="31:31" ht="15.75" x14ac:dyDescent="0.3">
      <c r="AE35444" s="71"/>
    </row>
    <row r="35445" spans="31:31" ht="15.75" x14ac:dyDescent="0.3">
      <c r="AE35445" s="71"/>
    </row>
    <row r="35446" spans="31:31" ht="15.75" x14ac:dyDescent="0.3">
      <c r="AE35446" s="71"/>
    </row>
    <row r="35447" spans="31:31" ht="15.75" x14ac:dyDescent="0.3">
      <c r="AE35447" s="71"/>
    </row>
    <row r="35448" spans="31:31" ht="15.75" x14ac:dyDescent="0.3">
      <c r="AE35448" s="71"/>
    </row>
    <row r="35449" spans="31:31" ht="15.75" x14ac:dyDescent="0.3">
      <c r="AE35449" s="71"/>
    </row>
    <row r="35450" spans="31:31" ht="15.75" x14ac:dyDescent="0.3">
      <c r="AE35450" s="71"/>
    </row>
    <row r="35451" spans="31:31" ht="15.75" x14ac:dyDescent="0.3">
      <c r="AE35451" s="71"/>
    </row>
    <row r="35452" spans="31:31" ht="15.75" x14ac:dyDescent="0.3">
      <c r="AE35452" s="71"/>
    </row>
    <row r="35453" spans="31:31" ht="15.75" x14ac:dyDescent="0.3">
      <c r="AE35453" s="71"/>
    </row>
    <row r="35454" spans="31:31" ht="15.75" x14ac:dyDescent="0.3">
      <c r="AE35454" s="71"/>
    </row>
    <row r="35455" spans="31:31" ht="15.75" x14ac:dyDescent="0.3">
      <c r="AE35455" s="71"/>
    </row>
    <row r="35456" spans="31:31" ht="15.75" x14ac:dyDescent="0.3">
      <c r="AE35456" s="71"/>
    </row>
    <row r="35457" spans="31:31" ht="15.75" x14ac:dyDescent="0.3">
      <c r="AE35457" s="71"/>
    </row>
    <row r="35458" spans="31:31" ht="15.75" x14ac:dyDescent="0.3">
      <c r="AE35458" s="71"/>
    </row>
    <row r="35459" spans="31:31" ht="15.75" x14ac:dyDescent="0.3">
      <c r="AE35459" s="71"/>
    </row>
    <row r="35460" spans="31:31" ht="15.75" x14ac:dyDescent="0.3">
      <c r="AE35460" s="71"/>
    </row>
    <row r="35461" spans="31:31" ht="15.75" x14ac:dyDescent="0.3">
      <c r="AE35461" s="71"/>
    </row>
    <row r="35462" spans="31:31" ht="15.75" x14ac:dyDescent="0.3">
      <c r="AE35462" s="71"/>
    </row>
    <row r="35463" spans="31:31" ht="15.75" x14ac:dyDescent="0.3">
      <c r="AE35463" s="71"/>
    </row>
    <row r="35464" spans="31:31" ht="15.75" x14ac:dyDescent="0.3">
      <c r="AE35464" s="71"/>
    </row>
    <row r="35465" spans="31:31" ht="15.75" x14ac:dyDescent="0.3">
      <c r="AE35465" s="71"/>
    </row>
    <row r="35466" spans="31:31" ht="15.75" x14ac:dyDescent="0.3">
      <c r="AE35466" s="71"/>
    </row>
    <row r="35467" spans="31:31" ht="15.75" x14ac:dyDescent="0.3">
      <c r="AE35467" s="71"/>
    </row>
    <row r="35468" spans="31:31" ht="15.75" x14ac:dyDescent="0.3">
      <c r="AE35468" s="71"/>
    </row>
    <row r="35469" spans="31:31" ht="15.75" x14ac:dyDescent="0.3">
      <c r="AE35469" s="71"/>
    </row>
    <row r="35470" spans="31:31" ht="15.75" x14ac:dyDescent="0.3">
      <c r="AE35470" s="71"/>
    </row>
    <row r="35471" spans="31:31" ht="15.75" x14ac:dyDescent="0.3">
      <c r="AE35471" s="71"/>
    </row>
    <row r="35472" spans="31:31" ht="15.75" x14ac:dyDescent="0.3">
      <c r="AE35472" s="71"/>
    </row>
    <row r="35473" spans="31:31" ht="15.75" x14ac:dyDescent="0.3">
      <c r="AE35473" s="71"/>
    </row>
    <row r="35474" spans="31:31" ht="15.75" x14ac:dyDescent="0.3">
      <c r="AE35474" s="71"/>
    </row>
    <row r="35475" spans="31:31" ht="15.75" x14ac:dyDescent="0.3">
      <c r="AE35475" s="71"/>
    </row>
    <row r="35476" spans="31:31" ht="15.75" x14ac:dyDescent="0.3">
      <c r="AE35476" s="71"/>
    </row>
    <row r="35477" spans="31:31" ht="15.75" x14ac:dyDescent="0.3">
      <c r="AE35477" s="71"/>
    </row>
    <row r="35478" spans="31:31" ht="15.75" x14ac:dyDescent="0.3">
      <c r="AE35478" s="71"/>
    </row>
    <row r="35479" spans="31:31" ht="15.75" x14ac:dyDescent="0.3">
      <c r="AE35479" s="71"/>
    </row>
    <row r="35480" spans="31:31" ht="15.75" x14ac:dyDescent="0.3">
      <c r="AE35480" s="71"/>
    </row>
    <row r="35481" spans="31:31" ht="15.75" x14ac:dyDescent="0.3">
      <c r="AE35481" s="71"/>
    </row>
    <row r="35482" spans="31:31" ht="15.75" x14ac:dyDescent="0.3">
      <c r="AE35482" s="71"/>
    </row>
    <row r="35483" spans="31:31" ht="15.75" x14ac:dyDescent="0.3">
      <c r="AE35483" s="71"/>
    </row>
    <row r="35484" spans="31:31" ht="15.75" x14ac:dyDescent="0.3">
      <c r="AE35484" s="71"/>
    </row>
    <row r="35485" spans="31:31" ht="15.75" x14ac:dyDescent="0.3">
      <c r="AE35485" s="71"/>
    </row>
    <row r="35486" spans="31:31" ht="15.75" x14ac:dyDescent="0.3">
      <c r="AE35486" s="71"/>
    </row>
    <row r="35487" spans="31:31" ht="15.75" x14ac:dyDescent="0.3">
      <c r="AE35487" s="71"/>
    </row>
    <row r="35488" spans="31:31" ht="15.75" x14ac:dyDescent="0.3">
      <c r="AE35488" s="71"/>
    </row>
    <row r="35489" spans="31:31" ht="15.75" x14ac:dyDescent="0.3">
      <c r="AE35489" s="71"/>
    </row>
    <row r="35490" spans="31:31" ht="15.75" x14ac:dyDescent="0.3">
      <c r="AE35490" s="71"/>
    </row>
    <row r="35491" spans="31:31" ht="15.75" x14ac:dyDescent="0.3">
      <c r="AE35491" s="71"/>
    </row>
    <row r="35492" spans="31:31" ht="15.75" x14ac:dyDescent="0.3">
      <c r="AE35492" s="71"/>
    </row>
    <row r="35493" spans="31:31" ht="15.75" x14ac:dyDescent="0.3">
      <c r="AE35493" s="71"/>
    </row>
    <row r="35494" spans="31:31" ht="15.75" x14ac:dyDescent="0.3">
      <c r="AE35494" s="71"/>
    </row>
    <row r="35495" spans="31:31" ht="15.75" x14ac:dyDescent="0.3">
      <c r="AE35495" s="71"/>
    </row>
    <row r="35496" spans="31:31" ht="15.75" x14ac:dyDescent="0.3">
      <c r="AE35496" s="71"/>
    </row>
    <row r="35497" spans="31:31" ht="15.75" x14ac:dyDescent="0.3">
      <c r="AE35497" s="71"/>
    </row>
    <row r="35498" spans="31:31" ht="15.75" x14ac:dyDescent="0.3">
      <c r="AE35498" s="71"/>
    </row>
    <row r="35499" spans="31:31" ht="15.75" x14ac:dyDescent="0.3">
      <c r="AE35499" s="71"/>
    </row>
    <row r="35500" spans="31:31" ht="15.75" x14ac:dyDescent="0.3">
      <c r="AE35500" s="71"/>
    </row>
    <row r="35501" spans="31:31" ht="15.75" x14ac:dyDescent="0.3">
      <c r="AE35501" s="71"/>
    </row>
    <row r="35502" spans="31:31" ht="15.75" x14ac:dyDescent="0.3">
      <c r="AE35502" s="71"/>
    </row>
    <row r="35503" spans="31:31" ht="15.75" x14ac:dyDescent="0.3">
      <c r="AE35503" s="71"/>
    </row>
    <row r="35504" spans="31:31" ht="15.75" x14ac:dyDescent="0.3">
      <c r="AE35504" s="71"/>
    </row>
    <row r="35505" spans="31:31" ht="15.75" x14ac:dyDescent="0.3">
      <c r="AE35505" s="71"/>
    </row>
    <row r="35506" spans="31:31" ht="15.75" x14ac:dyDescent="0.3">
      <c r="AE35506" s="71"/>
    </row>
    <row r="35507" spans="31:31" ht="15.75" x14ac:dyDescent="0.3">
      <c r="AE35507" s="71"/>
    </row>
    <row r="35508" spans="31:31" ht="15.75" x14ac:dyDescent="0.3">
      <c r="AE35508" s="71"/>
    </row>
    <row r="35509" spans="31:31" ht="15.75" x14ac:dyDescent="0.3">
      <c r="AE35509" s="71"/>
    </row>
    <row r="35510" spans="31:31" ht="15.75" x14ac:dyDescent="0.3">
      <c r="AE35510" s="71"/>
    </row>
    <row r="35511" spans="31:31" ht="15.75" x14ac:dyDescent="0.3">
      <c r="AE35511" s="71"/>
    </row>
    <row r="35512" spans="31:31" ht="15.75" x14ac:dyDescent="0.3">
      <c r="AE35512" s="71"/>
    </row>
    <row r="35513" spans="31:31" ht="15.75" x14ac:dyDescent="0.3">
      <c r="AE35513" s="71"/>
    </row>
    <row r="35514" spans="31:31" ht="15.75" x14ac:dyDescent="0.3">
      <c r="AE35514" s="71"/>
    </row>
    <row r="35515" spans="31:31" ht="15.75" x14ac:dyDescent="0.3">
      <c r="AE35515" s="71"/>
    </row>
    <row r="35516" spans="31:31" ht="15.75" x14ac:dyDescent="0.3">
      <c r="AE35516" s="71"/>
    </row>
    <row r="35517" spans="31:31" ht="15.75" x14ac:dyDescent="0.3">
      <c r="AE35517" s="71"/>
    </row>
    <row r="35518" spans="31:31" ht="15.75" x14ac:dyDescent="0.3">
      <c r="AE35518" s="71"/>
    </row>
    <row r="35519" spans="31:31" ht="15.75" x14ac:dyDescent="0.3">
      <c r="AE35519" s="71"/>
    </row>
    <row r="35520" spans="31:31" ht="15.75" x14ac:dyDescent="0.3">
      <c r="AE35520" s="71"/>
    </row>
    <row r="35521" spans="31:31" ht="15.75" x14ac:dyDescent="0.3">
      <c r="AE35521" s="71"/>
    </row>
    <row r="35522" spans="31:31" ht="15.75" x14ac:dyDescent="0.3">
      <c r="AE35522" s="71"/>
    </row>
    <row r="35523" spans="31:31" ht="15.75" x14ac:dyDescent="0.3">
      <c r="AE35523" s="71"/>
    </row>
    <row r="35524" spans="31:31" ht="15.75" x14ac:dyDescent="0.3">
      <c r="AE35524" s="71"/>
    </row>
    <row r="35525" spans="31:31" ht="15.75" x14ac:dyDescent="0.3">
      <c r="AE35525" s="71"/>
    </row>
    <row r="35526" spans="31:31" ht="15.75" x14ac:dyDescent="0.3">
      <c r="AE35526" s="71"/>
    </row>
    <row r="35527" spans="31:31" ht="15.75" x14ac:dyDescent="0.3">
      <c r="AE35527" s="71"/>
    </row>
    <row r="35528" spans="31:31" ht="15.75" x14ac:dyDescent="0.3">
      <c r="AE35528" s="71"/>
    </row>
    <row r="35529" spans="31:31" ht="15.75" x14ac:dyDescent="0.3">
      <c r="AE35529" s="71"/>
    </row>
    <row r="35530" spans="31:31" ht="15.75" x14ac:dyDescent="0.3">
      <c r="AE35530" s="71"/>
    </row>
    <row r="35531" spans="31:31" ht="15.75" x14ac:dyDescent="0.3">
      <c r="AE35531" s="71"/>
    </row>
    <row r="35532" spans="31:31" ht="15.75" x14ac:dyDescent="0.3">
      <c r="AE35532" s="71"/>
    </row>
    <row r="35533" spans="31:31" ht="15.75" x14ac:dyDescent="0.3">
      <c r="AE35533" s="71"/>
    </row>
    <row r="35534" spans="31:31" ht="15.75" x14ac:dyDescent="0.3">
      <c r="AE35534" s="71"/>
    </row>
    <row r="35535" spans="31:31" ht="15.75" x14ac:dyDescent="0.3">
      <c r="AE35535" s="71"/>
    </row>
    <row r="35536" spans="31:31" ht="15.75" x14ac:dyDescent="0.3">
      <c r="AE35536" s="71"/>
    </row>
    <row r="35537" spans="31:31" ht="15.75" x14ac:dyDescent="0.3">
      <c r="AE35537" s="71"/>
    </row>
    <row r="35538" spans="31:31" ht="15.75" x14ac:dyDescent="0.3">
      <c r="AE35538" s="71"/>
    </row>
    <row r="35539" spans="31:31" ht="15.75" x14ac:dyDescent="0.3">
      <c r="AE35539" s="71"/>
    </row>
    <row r="35540" spans="31:31" ht="15.75" x14ac:dyDescent="0.3">
      <c r="AE35540" s="71"/>
    </row>
    <row r="35541" spans="31:31" ht="15.75" x14ac:dyDescent="0.3">
      <c r="AE35541" s="71"/>
    </row>
    <row r="35542" spans="31:31" ht="15.75" x14ac:dyDescent="0.3">
      <c r="AE35542" s="71"/>
    </row>
    <row r="35543" spans="31:31" ht="15.75" x14ac:dyDescent="0.3">
      <c r="AE35543" s="71"/>
    </row>
    <row r="35544" spans="31:31" ht="15.75" x14ac:dyDescent="0.3">
      <c r="AE35544" s="71"/>
    </row>
    <row r="35545" spans="31:31" ht="15.75" x14ac:dyDescent="0.3">
      <c r="AE35545" s="71"/>
    </row>
    <row r="35546" spans="31:31" ht="15.75" x14ac:dyDescent="0.3">
      <c r="AE35546" s="71"/>
    </row>
    <row r="35547" spans="31:31" ht="15.75" x14ac:dyDescent="0.3">
      <c r="AE35547" s="71"/>
    </row>
    <row r="35548" spans="31:31" ht="15.75" x14ac:dyDescent="0.3">
      <c r="AE35548" s="71"/>
    </row>
    <row r="35549" spans="31:31" ht="15.75" x14ac:dyDescent="0.3">
      <c r="AE35549" s="71"/>
    </row>
    <row r="35550" spans="31:31" ht="15.75" x14ac:dyDescent="0.3">
      <c r="AE35550" s="71"/>
    </row>
    <row r="35551" spans="31:31" ht="15.75" x14ac:dyDescent="0.3">
      <c r="AE35551" s="71"/>
    </row>
    <row r="35552" spans="31:31" ht="15.75" x14ac:dyDescent="0.3">
      <c r="AE35552" s="71"/>
    </row>
    <row r="35553" spans="31:31" ht="15.75" x14ac:dyDescent="0.3">
      <c r="AE35553" s="71"/>
    </row>
    <row r="35554" spans="31:31" ht="15.75" x14ac:dyDescent="0.3">
      <c r="AE35554" s="71"/>
    </row>
    <row r="35555" spans="31:31" ht="15.75" x14ac:dyDescent="0.3">
      <c r="AE35555" s="71"/>
    </row>
    <row r="35556" spans="31:31" ht="15.75" x14ac:dyDescent="0.3">
      <c r="AE35556" s="71"/>
    </row>
    <row r="35557" spans="31:31" ht="15.75" x14ac:dyDescent="0.3">
      <c r="AE35557" s="71"/>
    </row>
    <row r="35558" spans="31:31" ht="15.75" x14ac:dyDescent="0.3">
      <c r="AE35558" s="71"/>
    </row>
    <row r="35559" spans="31:31" ht="15.75" x14ac:dyDescent="0.3">
      <c r="AE35559" s="71"/>
    </row>
    <row r="35560" spans="31:31" ht="15.75" x14ac:dyDescent="0.3">
      <c r="AE35560" s="71"/>
    </row>
    <row r="35561" spans="31:31" ht="15.75" x14ac:dyDescent="0.3">
      <c r="AE35561" s="71"/>
    </row>
    <row r="35562" spans="31:31" ht="15.75" x14ac:dyDescent="0.3">
      <c r="AE35562" s="71"/>
    </row>
    <row r="35563" spans="31:31" ht="15.75" x14ac:dyDescent="0.3">
      <c r="AE35563" s="71"/>
    </row>
    <row r="35564" spans="31:31" ht="15.75" x14ac:dyDescent="0.3">
      <c r="AE35564" s="71"/>
    </row>
    <row r="35565" spans="31:31" ht="15.75" x14ac:dyDescent="0.3">
      <c r="AE35565" s="71"/>
    </row>
    <row r="35566" spans="31:31" ht="15.75" x14ac:dyDescent="0.3">
      <c r="AE35566" s="71"/>
    </row>
    <row r="35567" spans="31:31" ht="15.75" x14ac:dyDescent="0.3">
      <c r="AE35567" s="71"/>
    </row>
    <row r="35568" spans="31:31" ht="15.75" x14ac:dyDescent="0.3">
      <c r="AE35568" s="71"/>
    </row>
    <row r="35569" spans="31:31" ht="15.75" x14ac:dyDescent="0.3">
      <c r="AE35569" s="71"/>
    </row>
    <row r="35570" spans="31:31" ht="15.75" x14ac:dyDescent="0.3">
      <c r="AE35570" s="71"/>
    </row>
    <row r="35571" spans="31:31" ht="15.75" x14ac:dyDescent="0.3">
      <c r="AE35571" s="71"/>
    </row>
    <row r="35572" spans="31:31" ht="15.75" x14ac:dyDescent="0.3">
      <c r="AE35572" s="71"/>
    </row>
    <row r="35573" spans="31:31" ht="15.75" x14ac:dyDescent="0.3">
      <c r="AE35573" s="71"/>
    </row>
    <row r="35574" spans="31:31" ht="15.75" x14ac:dyDescent="0.3">
      <c r="AE35574" s="71"/>
    </row>
    <row r="35575" spans="31:31" ht="15.75" x14ac:dyDescent="0.3">
      <c r="AE35575" s="71"/>
    </row>
    <row r="35576" spans="31:31" ht="15.75" x14ac:dyDescent="0.3">
      <c r="AE35576" s="71"/>
    </row>
    <row r="35577" spans="31:31" ht="15.75" x14ac:dyDescent="0.3">
      <c r="AE35577" s="71"/>
    </row>
    <row r="35578" spans="31:31" ht="15.75" x14ac:dyDescent="0.3">
      <c r="AE35578" s="71"/>
    </row>
    <row r="35579" spans="31:31" ht="15.75" x14ac:dyDescent="0.3">
      <c r="AE35579" s="71"/>
    </row>
    <row r="35580" spans="31:31" ht="15.75" x14ac:dyDescent="0.3">
      <c r="AE35580" s="71"/>
    </row>
    <row r="35581" spans="31:31" ht="15.75" x14ac:dyDescent="0.3">
      <c r="AE35581" s="71"/>
    </row>
    <row r="35582" spans="31:31" ht="15.75" x14ac:dyDescent="0.3">
      <c r="AE35582" s="71"/>
    </row>
    <row r="35583" spans="31:31" ht="15.75" x14ac:dyDescent="0.3">
      <c r="AE35583" s="71"/>
    </row>
    <row r="35584" spans="31:31" ht="15.75" x14ac:dyDescent="0.3">
      <c r="AE35584" s="71"/>
    </row>
    <row r="35585" spans="31:31" ht="15.75" x14ac:dyDescent="0.3">
      <c r="AE35585" s="71"/>
    </row>
    <row r="35586" spans="31:31" ht="15.75" x14ac:dyDescent="0.3">
      <c r="AE35586" s="71"/>
    </row>
    <row r="35587" spans="31:31" ht="15.75" x14ac:dyDescent="0.3">
      <c r="AE35587" s="71"/>
    </row>
    <row r="35588" spans="31:31" ht="15.75" x14ac:dyDescent="0.3">
      <c r="AE35588" s="71"/>
    </row>
    <row r="35589" spans="31:31" ht="15.75" x14ac:dyDescent="0.3">
      <c r="AE35589" s="71"/>
    </row>
    <row r="35590" spans="31:31" ht="15.75" x14ac:dyDescent="0.3">
      <c r="AE35590" s="71"/>
    </row>
    <row r="35591" spans="31:31" ht="15.75" x14ac:dyDescent="0.3">
      <c r="AE35591" s="71"/>
    </row>
    <row r="35592" spans="31:31" ht="15.75" x14ac:dyDescent="0.3">
      <c r="AE35592" s="71"/>
    </row>
    <row r="35593" spans="31:31" ht="15.75" x14ac:dyDescent="0.3">
      <c r="AE35593" s="71"/>
    </row>
    <row r="35594" spans="31:31" ht="15.75" x14ac:dyDescent="0.3">
      <c r="AE35594" s="71"/>
    </row>
    <row r="35595" spans="31:31" ht="15.75" x14ac:dyDescent="0.3">
      <c r="AE35595" s="71"/>
    </row>
    <row r="35596" spans="31:31" ht="15.75" x14ac:dyDescent="0.3">
      <c r="AE35596" s="71"/>
    </row>
    <row r="35597" spans="31:31" ht="15.75" x14ac:dyDescent="0.3">
      <c r="AE35597" s="71"/>
    </row>
    <row r="35598" spans="31:31" ht="15.75" x14ac:dyDescent="0.3">
      <c r="AE35598" s="71"/>
    </row>
    <row r="35599" spans="31:31" ht="15.75" x14ac:dyDescent="0.3">
      <c r="AE35599" s="71"/>
    </row>
    <row r="35600" spans="31:31" ht="15.75" x14ac:dyDescent="0.3">
      <c r="AE35600" s="71"/>
    </row>
    <row r="35601" spans="31:31" ht="15.75" x14ac:dyDescent="0.3">
      <c r="AE35601" s="71"/>
    </row>
    <row r="35602" spans="31:31" ht="15.75" x14ac:dyDescent="0.3">
      <c r="AE35602" s="71"/>
    </row>
    <row r="35603" spans="31:31" ht="15.75" x14ac:dyDescent="0.3">
      <c r="AE35603" s="71"/>
    </row>
    <row r="35604" spans="31:31" ht="15.75" x14ac:dyDescent="0.3">
      <c r="AE35604" s="71"/>
    </row>
    <row r="35605" spans="31:31" ht="15.75" x14ac:dyDescent="0.3">
      <c r="AE35605" s="71"/>
    </row>
    <row r="35606" spans="31:31" ht="15.75" x14ac:dyDescent="0.3">
      <c r="AE35606" s="71"/>
    </row>
    <row r="35607" spans="31:31" ht="15.75" x14ac:dyDescent="0.3">
      <c r="AE35607" s="71"/>
    </row>
    <row r="35608" spans="31:31" ht="15.75" x14ac:dyDescent="0.3">
      <c r="AE35608" s="71"/>
    </row>
    <row r="35609" spans="31:31" ht="15.75" x14ac:dyDescent="0.3">
      <c r="AE35609" s="71"/>
    </row>
    <row r="35610" spans="31:31" ht="15.75" x14ac:dyDescent="0.3">
      <c r="AE35610" s="71"/>
    </row>
    <row r="35611" spans="31:31" ht="15.75" x14ac:dyDescent="0.3">
      <c r="AE35611" s="71"/>
    </row>
    <row r="35612" spans="31:31" ht="15.75" x14ac:dyDescent="0.3">
      <c r="AE35612" s="71"/>
    </row>
    <row r="35613" spans="31:31" ht="15.75" x14ac:dyDescent="0.3">
      <c r="AE35613" s="71"/>
    </row>
    <row r="35614" spans="31:31" ht="15.75" x14ac:dyDescent="0.3">
      <c r="AE35614" s="71"/>
    </row>
    <row r="35615" spans="31:31" ht="15.75" x14ac:dyDescent="0.3">
      <c r="AE35615" s="71"/>
    </row>
    <row r="35616" spans="31:31" ht="15.75" x14ac:dyDescent="0.3">
      <c r="AE35616" s="71"/>
    </row>
    <row r="35617" spans="31:31" ht="15.75" x14ac:dyDescent="0.3">
      <c r="AE35617" s="71"/>
    </row>
    <row r="35618" spans="31:31" ht="15.75" x14ac:dyDescent="0.3">
      <c r="AE35618" s="71"/>
    </row>
    <row r="35619" spans="31:31" ht="15.75" x14ac:dyDescent="0.3">
      <c r="AE35619" s="71"/>
    </row>
    <row r="35620" spans="31:31" ht="15.75" x14ac:dyDescent="0.3">
      <c r="AE35620" s="71"/>
    </row>
    <row r="35621" spans="31:31" ht="15.75" x14ac:dyDescent="0.3">
      <c r="AE35621" s="71"/>
    </row>
    <row r="35622" spans="31:31" ht="15.75" x14ac:dyDescent="0.3">
      <c r="AE35622" s="71"/>
    </row>
    <row r="35623" spans="31:31" ht="15.75" x14ac:dyDescent="0.3">
      <c r="AE35623" s="71"/>
    </row>
    <row r="35624" spans="31:31" ht="15.75" x14ac:dyDescent="0.3">
      <c r="AE35624" s="71"/>
    </row>
    <row r="35625" spans="31:31" ht="15.75" x14ac:dyDescent="0.3">
      <c r="AE35625" s="71"/>
    </row>
    <row r="35626" spans="31:31" ht="15.75" x14ac:dyDescent="0.3">
      <c r="AE35626" s="71"/>
    </row>
    <row r="35627" spans="31:31" ht="15.75" x14ac:dyDescent="0.3">
      <c r="AE35627" s="71"/>
    </row>
    <row r="35628" spans="31:31" ht="15.75" x14ac:dyDescent="0.3">
      <c r="AE35628" s="71"/>
    </row>
    <row r="35629" spans="31:31" ht="15.75" x14ac:dyDescent="0.3">
      <c r="AE35629" s="71"/>
    </row>
    <row r="35630" spans="31:31" ht="15.75" x14ac:dyDescent="0.3">
      <c r="AE35630" s="71"/>
    </row>
    <row r="35631" spans="31:31" ht="15.75" x14ac:dyDescent="0.3">
      <c r="AE35631" s="71"/>
    </row>
    <row r="35632" spans="31:31" ht="15.75" x14ac:dyDescent="0.3">
      <c r="AE35632" s="71"/>
    </row>
    <row r="35633" spans="31:31" ht="15.75" x14ac:dyDescent="0.3">
      <c r="AE35633" s="71"/>
    </row>
    <row r="35634" spans="31:31" ht="15.75" x14ac:dyDescent="0.3">
      <c r="AE35634" s="71"/>
    </row>
    <row r="35635" spans="31:31" ht="15.75" x14ac:dyDescent="0.3">
      <c r="AE35635" s="71"/>
    </row>
    <row r="35636" spans="31:31" ht="15.75" x14ac:dyDescent="0.3">
      <c r="AE35636" s="71"/>
    </row>
    <row r="35637" spans="31:31" ht="15.75" x14ac:dyDescent="0.3">
      <c r="AE35637" s="71"/>
    </row>
    <row r="35638" spans="31:31" ht="15.75" x14ac:dyDescent="0.3">
      <c r="AE35638" s="71"/>
    </row>
    <row r="35639" spans="31:31" ht="15.75" x14ac:dyDescent="0.3">
      <c r="AE35639" s="71"/>
    </row>
    <row r="35640" spans="31:31" ht="15.75" x14ac:dyDescent="0.3">
      <c r="AE35640" s="71"/>
    </row>
    <row r="35641" spans="31:31" ht="15.75" x14ac:dyDescent="0.3">
      <c r="AE35641" s="71"/>
    </row>
    <row r="35642" spans="31:31" ht="15.75" x14ac:dyDescent="0.3">
      <c r="AE35642" s="71"/>
    </row>
    <row r="35643" spans="31:31" ht="15.75" x14ac:dyDescent="0.3">
      <c r="AE35643" s="71"/>
    </row>
    <row r="35644" spans="31:31" ht="15.75" x14ac:dyDescent="0.3">
      <c r="AE35644" s="71"/>
    </row>
    <row r="35645" spans="31:31" ht="15.75" x14ac:dyDescent="0.3">
      <c r="AE35645" s="71"/>
    </row>
    <row r="35646" spans="31:31" ht="15.75" x14ac:dyDescent="0.3">
      <c r="AE35646" s="71"/>
    </row>
    <row r="35647" spans="31:31" ht="15.75" x14ac:dyDescent="0.3">
      <c r="AE35647" s="71"/>
    </row>
    <row r="35648" spans="31:31" ht="15.75" x14ac:dyDescent="0.3">
      <c r="AE35648" s="71"/>
    </row>
    <row r="35649" spans="31:31" ht="15.75" x14ac:dyDescent="0.3">
      <c r="AE35649" s="71"/>
    </row>
    <row r="35650" spans="31:31" ht="15.75" x14ac:dyDescent="0.3">
      <c r="AE35650" s="71"/>
    </row>
    <row r="35651" spans="31:31" ht="15.75" x14ac:dyDescent="0.3">
      <c r="AE35651" s="71"/>
    </row>
    <row r="35652" spans="31:31" ht="15.75" x14ac:dyDescent="0.3">
      <c r="AE35652" s="71"/>
    </row>
    <row r="35653" spans="31:31" ht="15.75" x14ac:dyDescent="0.3">
      <c r="AE35653" s="71"/>
    </row>
    <row r="35654" spans="31:31" ht="15.75" x14ac:dyDescent="0.3">
      <c r="AE35654" s="71"/>
    </row>
    <row r="35655" spans="31:31" ht="15.75" x14ac:dyDescent="0.3">
      <c r="AE35655" s="71"/>
    </row>
    <row r="35656" spans="31:31" ht="15.75" x14ac:dyDescent="0.3">
      <c r="AE35656" s="71"/>
    </row>
    <row r="35657" spans="31:31" ht="15.75" x14ac:dyDescent="0.3">
      <c r="AE35657" s="71"/>
    </row>
    <row r="35658" spans="31:31" ht="15.75" x14ac:dyDescent="0.3">
      <c r="AE35658" s="71"/>
    </row>
    <row r="35659" spans="31:31" ht="15.75" x14ac:dyDescent="0.3">
      <c r="AE35659" s="71"/>
    </row>
    <row r="35660" spans="31:31" ht="15.75" x14ac:dyDescent="0.3">
      <c r="AE35660" s="71"/>
    </row>
    <row r="35661" spans="31:31" ht="15.75" x14ac:dyDescent="0.3">
      <c r="AE35661" s="71"/>
    </row>
    <row r="35662" spans="31:31" ht="15.75" x14ac:dyDescent="0.3">
      <c r="AE35662" s="71"/>
    </row>
    <row r="35663" spans="31:31" ht="15.75" x14ac:dyDescent="0.3">
      <c r="AE35663" s="71"/>
    </row>
    <row r="35664" spans="31:31" ht="15.75" x14ac:dyDescent="0.3">
      <c r="AE35664" s="71"/>
    </row>
    <row r="35665" spans="31:31" ht="15.75" x14ac:dyDescent="0.3">
      <c r="AE35665" s="71"/>
    </row>
    <row r="35666" spans="31:31" ht="15.75" x14ac:dyDescent="0.3">
      <c r="AE35666" s="71"/>
    </row>
    <row r="35667" spans="31:31" ht="15.75" x14ac:dyDescent="0.3">
      <c r="AE35667" s="71"/>
    </row>
    <row r="35668" spans="31:31" ht="15.75" x14ac:dyDescent="0.3">
      <c r="AE35668" s="71"/>
    </row>
    <row r="35669" spans="31:31" ht="15.75" x14ac:dyDescent="0.3">
      <c r="AE35669" s="71"/>
    </row>
    <row r="35670" spans="31:31" ht="15.75" x14ac:dyDescent="0.3">
      <c r="AE35670" s="71"/>
    </row>
    <row r="35671" spans="31:31" ht="15.75" x14ac:dyDescent="0.3">
      <c r="AE35671" s="71"/>
    </row>
    <row r="35672" spans="31:31" ht="15.75" x14ac:dyDescent="0.3">
      <c r="AE35672" s="71"/>
    </row>
    <row r="35673" spans="31:31" ht="15.75" x14ac:dyDescent="0.3">
      <c r="AE35673" s="71"/>
    </row>
    <row r="35674" spans="31:31" ht="15.75" x14ac:dyDescent="0.3">
      <c r="AE35674" s="71"/>
    </row>
    <row r="35675" spans="31:31" ht="15.75" x14ac:dyDescent="0.3">
      <c r="AE35675" s="71"/>
    </row>
    <row r="35676" spans="31:31" ht="15.75" x14ac:dyDescent="0.3">
      <c r="AE35676" s="71"/>
    </row>
    <row r="35677" spans="31:31" ht="15.75" x14ac:dyDescent="0.3">
      <c r="AE35677" s="71"/>
    </row>
    <row r="35678" spans="31:31" ht="15.75" x14ac:dyDescent="0.3">
      <c r="AE35678" s="71"/>
    </row>
    <row r="35679" spans="31:31" ht="15.75" x14ac:dyDescent="0.3">
      <c r="AE35679" s="71"/>
    </row>
    <row r="35680" spans="31:31" ht="15.75" x14ac:dyDescent="0.3">
      <c r="AE35680" s="71"/>
    </row>
    <row r="35681" spans="31:31" ht="15.75" x14ac:dyDescent="0.3">
      <c r="AE35681" s="71"/>
    </row>
    <row r="35682" spans="31:31" ht="15.75" x14ac:dyDescent="0.3">
      <c r="AE35682" s="71"/>
    </row>
    <row r="35683" spans="31:31" ht="15.75" x14ac:dyDescent="0.3">
      <c r="AE35683" s="71"/>
    </row>
    <row r="35684" spans="31:31" ht="15.75" x14ac:dyDescent="0.3">
      <c r="AE35684" s="71"/>
    </row>
    <row r="35685" spans="31:31" ht="15.75" x14ac:dyDescent="0.3">
      <c r="AE35685" s="71"/>
    </row>
    <row r="35686" spans="31:31" ht="15.75" x14ac:dyDescent="0.3">
      <c r="AE35686" s="71"/>
    </row>
    <row r="35687" spans="31:31" ht="15.75" x14ac:dyDescent="0.3">
      <c r="AE35687" s="71"/>
    </row>
    <row r="35688" spans="31:31" ht="15.75" x14ac:dyDescent="0.3">
      <c r="AE35688" s="71"/>
    </row>
    <row r="35689" spans="31:31" ht="15.75" x14ac:dyDescent="0.3">
      <c r="AE35689" s="71"/>
    </row>
    <row r="35690" spans="31:31" ht="15.75" x14ac:dyDescent="0.3">
      <c r="AE35690" s="71"/>
    </row>
    <row r="35691" spans="31:31" ht="15.75" x14ac:dyDescent="0.3">
      <c r="AE35691" s="71"/>
    </row>
    <row r="35692" spans="31:31" ht="15.75" x14ac:dyDescent="0.3">
      <c r="AE35692" s="71"/>
    </row>
    <row r="35693" spans="31:31" ht="15.75" x14ac:dyDescent="0.3">
      <c r="AE35693" s="71"/>
    </row>
    <row r="35694" spans="31:31" ht="15.75" x14ac:dyDescent="0.3">
      <c r="AE35694" s="71"/>
    </row>
    <row r="35695" spans="31:31" ht="15.75" x14ac:dyDescent="0.3">
      <c r="AE35695" s="71"/>
    </row>
    <row r="35696" spans="31:31" ht="15.75" x14ac:dyDescent="0.3">
      <c r="AE35696" s="71"/>
    </row>
    <row r="35697" spans="31:31" ht="15.75" x14ac:dyDescent="0.3">
      <c r="AE35697" s="71"/>
    </row>
    <row r="35698" spans="31:31" ht="15.75" x14ac:dyDescent="0.3">
      <c r="AE35698" s="71"/>
    </row>
    <row r="35699" spans="31:31" ht="15.75" x14ac:dyDescent="0.3">
      <c r="AE35699" s="71"/>
    </row>
    <row r="35700" spans="31:31" ht="15.75" x14ac:dyDescent="0.3">
      <c r="AE35700" s="71"/>
    </row>
    <row r="35701" spans="31:31" ht="15.75" x14ac:dyDescent="0.3">
      <c r="AE35701" s="71"/>
    </row>
    <row r="35702" spans="31:31" ht="15.75" x14ac:dyDescent="0.3">
      <c r="AE35702" s="71"/>
    </row>
    <row r="35703" spans="31:31" ht="15.75" x14ac:dyDescent="0.3">
      <c r="AE35703" s="71"/>
    </row>
    <row r="35704" spans="31:31" ht="15.75" x14ac:dyDescent="0.3">
      <c r="AE35704" s="71"/>
    </row>
    <row r="35705" spans="31:31" ht="15.75" x14ac:dyDescent="0.3">
      <c r="AE35705" s="71"/>
    </row>
    <row r="35706" spans="31:31" ht="15.75" x14ac:dyDescent="0.3">
      <c r="AE35706" s="71"/>
    </row>
    <row r="35707" spans="31:31" ht="15.75" x14ac:dyDescent="0.3">
      <c r="AE35707" s="71"/>
    </row>
    <row r="35708" spans="31:31" ht="15.75" x14ac:dyDescent="0.3">
      <c r="AE35708" s="71"/>
    </row>
    <row r="35709" spans="31:31" ht="15.75" x14ac:dyDescent="0.3">
      <c r="AE35709" s="71"/>
    </row>
    <row r="35710" spans="31:31" ht="15.75" x14ac:dyDescent="0.3">
      <c r="AE35710" s="71"/>
    </row>
    <row r="35711" spans="31:31" ht="15.75" x14ac:dyDescent="0.3">
      <c r="AE35711" s="71"/>
    </row>
    <row r="35712" spans="31:31" ht="15.75" x14ac:dyDescent="0.3">
      <c r="AE35712" s="71"/>
    </row>
    <row r="35713" spans="31:31" ht="15.75" x14ac:dyDescent="0.3">
      <c r="AE35713" s="71"/>
    </row>
    <row r="35714" spans="31:31" ht="15.75" x14ac:dyDescent="0.3">
      <c r="AE35714" s="71"/>
    </row>
    <row r="35715" spans="31:31" ht="15.75" x14ac:dyDescent="0.3">
      <c r="AE35715" s="71"/>
    </row>
    <row r="35716" spans="31:31" ht="15.75" x14ac:dyDescent="0.3">
      <c r="AE35716" s="71"/>
    </row>
    <row r="35717" spans="31:31" ht="15.75" x14ac:dyDescent="0.3">
      <c r="AE35717" s="71"/>
    </row>
    <row r="35718" spans="31:31" ht="15.75" x14ac:dyDescent="0.3">
      <c r="AE35718" s="71"/>
    </row>
    <row r="35719" spans="31:31" ht="15.75" x14ac:dyDescent="0.3">
      <c r="AE35719" s="71"/>
    </row>
    <row r="35720" spans="31:31" ht="15.75" x14ac:dyDescent="0.3">
      <c r="AE35720" s="71"/>
    </row>
    <row r="35721" spans="31:31" ht="15.75" x14ac:dyDescent="0.3">
      <c r="AE35721" s="71"/>
    </row>
    <row r="35722" spans="31:31" ht="15.75" x14ac:dyDescent="0.3">
      <c r="AE35722" s="71"/>
    </row>
    <row r="35723" spans="31:31" ht="15.75" x14ac:dyDescent="0.3">
      <c r="AE35723" s="71"/>
    </row>
    <row r="35724" spans="31:31" ht="15.75" x14ac:dyDescent="0.3">
      <c r="AE35724" s="71"/>
    </row>
    <row r="35725" spans="31:31" ht="15.75" x14ac:dyDescent="0.3">
      <c r="AE35725" s="71"/>
    </row>
    <row r="35726" spans="31:31" ht="15.75" x14ac:dyDescent="0.3">
      <c r="AE35726" s="71"/>
    </row>
    <row r="35727" spans="31:31" ht="15.75" x14ac:dyDescent="0.3">
      <c r="AE35727" s="71"/>
    </row>
    <row r="35728" spans="31:31" ht="15.75" x14ac:dyDescent="0.3">
      <c r="AE35728" s="71"/>
    </row>
    <row r="35729" spans="31:31" ht="15.75" x14ac:dyDescent="0.3">
      <c r="AE35729" s="71"/>
    </row>
    <row r="35730" spans="31:31" ht="15.75" x14ac:dyDescent="0.3">
      <c r="AE35730" s="71"/>
    </row>
    <row r="35731" spans="31:31" ht="15.75" x14ac:dyDescent="0.3">
      <c r="AE35731" s="71"/>
    </row>
    <row r="35732" spans="31:31" ht="15.75" x14ac:dyDescent="0.3">
      <c r="AE35732" s="71"/>
    </row>
    <row r="35733" spans="31:31" ht="15.75" x14ac:dyDescent="0.3">
      <c r="AE35733" s="71"/>
    </row>
    <row r="35734" spans="31:31" ht="15.75" x14ac:dyDescent="0.3">
      <c r="AE35734" s="71"/>
    </row>
    <row r="35735" spans="31:31" ht="15.75" x14ac:dyDescent="0.3">
      <c r="AE35735" s="71"/>
    </row>
    <row r="35736" spans="31:31" ht="15.75" x14ac:dyDescent="0.3">
      <c r="AE35736" s="71"/>
    </row>
    <row r="35737" spans="31:31" ht="15.75" x14ac:dyDescent="0.3">
      <c r="AE35737" s="71"/>
    </row>
    <row r="35738" spans="31:31" ht="15.75" x14ac:dyDescent="0.3">
      <c r="AE35738" s="71"/>
    </row>
    <row r="35739" spans="31:31" ht="15.75" x14ac:dyDescent="0.3">
      <c r="AE35739" s="71"/>
    </row>
    <row r="35740" spans="31:31" ht="15.75" x14ac:dyDescent="0.3">
      <c r="AE35740" s="71"/>
    </row>
    <row r="35741" spans="31:31" ht="15.75" x14ac:dyDescent="0.3">
      <c r="AE35741" s="71"/>
    </row>
    <row r="35742" spans="31:31" ht="15.75" x14ac:dyDescent="0.3">
      <c r="AE35742" s="71"/>
    </row>
    <row r="35743" spans="31:31" ht="15.75" x14ac:dyDescent="0.3">
      <c r="AE35743" s="71"/>
    </row>
    <row r="35744" spans="31:31" ht="15.75" x14ac:dyDescent="0.3">
      <c r="AE35744" s="71"/>
    </row>
    <row r="35745" spans="31:31" ht="15.75" x14ac:dyDescent="0.3">
      <c r="AE35745" s="71"/>
    </row>
    <row r="35746" spans="31:31" ht="15.75" x14ac:dyDescent="0.3">
      <c r="AE35746" s="71"/>
    </row>
    <row r="35747" spans="31:31" ht="15.75" x14ac:dyDescent="0.3">
      <c r="AE35747" s="71"/>
    </row>
    <row r="35748" spans="31:31" ht="15.75" x14ac:dyDescent="0.3">
      <c r="AE35748" s="71"/>
    </row>
    <row r="35749" spans="31:31" ht="15.75" x14ac:dyDescent="0.3">
      <c r="AE35749" s="71"/>
    </row>
    <row r="35750" spans="31:31" ht="15.75" x14ac:dyDescent="0.3">
      <c r="AE35750" s="71"/>
    </row>
    <row r="35751" spans="31:31" ht="15.75" x14ac:dyDescent="0.3">
      <c r="AE35751" s="71"/>
    </row>
    <row r="35752" spans="31:31" ht="15.75" x14ac:dyDescent="0.3">
      <c r="AE35752" s="71"/>
    </row>
    <row r="35753" spans="31:31" ht="15.75" x14ac:dyDescent="0.3">
      <c r="AE35753" s="71"/>
    </row>
    <row r="35754" spans="31:31" ht="15.75" x14ac:dyDescent="0.3">
      <c r="AE35754" s="71"/>
    </row>
    <row r="35755" spans="31:31" ht="15.75" x14ac:dyDescent="0.3">
      <c r="AE35755" s="71"/>
    </row>
    <row r="35756" spans="31:31" ht="15.75" x14ac:dyDescent="0.3">
      <c r="AE35756" s="71"/>
    </row>
    <row r="35757" spans="31:31" ht="15.75" x14ac:dyDescent="0.3">
      <c r="AE35757" s="71"/>
    </row>
    <row r="35758" spans="31:31" ht="15.75" x14ac:dyDescent="0.3">
      <c r="AE35758" s="71"/>
    </row>
    <row r="35759" spans="31:31" ht="15.75" x14ac:dyDescent="0.3">
      <c r="AE35759" s="71"/>
    </row>
    <row r="35760" spans="31:31" ht="15.75" x14ac:dyDescent="0.3">
      <c r="AE35760" s="71"/>
    </row>
    <row r="35761" spans="31:31" ht="15.75" x14ac:dyDescent="0.3">
      <c r="AE35761" s="71"/>
    </row>
    <row r="35762" spans="31:31" ht="15.75" x14ac:dyDescent="0.3">
      <c r="AE35762" s="71"/>
    </row>
    <row r="35763" spans="31:31" ht="15.75" x14ac:dyDescent="0.3">
      <c r="AE35763" s="71"/>
    </row>
    <row r="35764" spans="31:31" ht="15.75" x14ac:dyDescent="0.3">
      <c r="AE35764" s="71"/>
    </row>
    <row r="35765" spans="31:31" ht="15.75" x14ac:dyDescent="0.3">
      <c r="AE35765" s="71"/>
    </row>
    <row r="35766" spans="31:31" ht="15.75" x14ac:dyDescent="0.3">
      <c r="AE35766" s="71"/>
    </row>
    <row r="35767" spans="31:31" ht="15.75" x14ac:dyDescent="0.3">
      <c r="AE35767" s="71"/>
    </row>
    <row r="35768" spans="31:31" ht="15.75" x14ac:dyDescent="0.3">
      <c r="AE35768" s="71"/>
    </row>
    <row r="35769" spans="31:31" ht="15.75" x14ac:dyDescent="0.3">
      <c r="AE35769" s="71"/>
    </row>
    <row r="35770" spans="31:31" ht="15.75" x14ac:dyDescent="0.3">
      <c r="AE35770" s="71"/>
    </row>
    <row r="35771" spans="31:31" ht="15.75" x14ac:dyDescent="0.3">
      <c r="AE35771" s="71"/>
    </row>
    <row r="35772" spans="31:31" ht="15.75" x14ac:dyDescent="0.3">
      <c r="AE35772" s="71"/>
    </row>
    <row r="35773" spans="31:31" ht="15.75" x14ac:dyDescent="0.3">
      <c r="AE35773" s="71"/>
    </row>
    <row r="35774" spans="31:31" ht="15.75" x14ac:dyDescent="0.3">
      <c r="AE35774" s="71"/>
    </row>
    <row r="35775" spans="31:31" ht="15.75" x14ac:dyDescent="0.3">
      <c r="AE35775" s="71"/>
    </row>
    <row r="35776" spans="31:31" ht="15.75" x14ac:dyDescent="0.3">
      <c r="AE35776" s="71"/>
    </row>
    <row r="35777" spans="31:31" ht="15.75" x14ac:dyDescent="0.3">
      <c r="AE35777" s="71"/>
    </row>
    <row r="35778" spans="31:31" ht="15.75" x14ac:dyDescent="0.3">
      <c r="AE35778" s="71"/>
    </row>
    <row r="35779" spans="31:31" ht="15.75" x14ac:dyDescent="0.3">
      <c r="AE35779" s="71"/>
    </row>
    <row r="35780" spans="31:31" ht="15.75" x14ac:dyDescent="0.3">
      <c r="AE35780" s="71"/>
    </row>
    <row r="35781" spans="31:31" ht="15.75" x14ac:dyDescent="0.3">
      <c r="AE35781" s="71"/>
    </row>
    <row r="35782" spans="31:31" ht="15.75" x14ac:dyDescent="0.3">
      <c r="AE35782" s="71"/>
    </row>
    <row r="35783" spans="31:31" ht="15.75" x14ac:dyDescent="0.3">
      <c r="AE35783" s="71"/>
    </row>
    <row r="35784" spans="31:31" ht="15.75" x14ac:dyDescent="0.3">
      <c r="AE35784" s="71"/>
    </row>
    <row r="35785" spans="31:31" ht="15.75" x14ac:dyDescent="0.3">
      <c r="AE35785" s="71"/>
    </row>
    <row r="35786" spans="31:31" ht="15.75" x14ac:dyDescent="0.3">
      <c r="AE35786" s="71"/>
    </row>
    <row r="35787" spans="31:31" ht="15.75" x14ac:dyDescent="0.3">
      <c r="AE35787" s="71"/>
    </row>
    <row r="35788" spans="31:31" ht="15.75" x14ac:dyDescent="0.3">
      <c r="AE35788" s="71"/>
    </row>
    <row r="35789" spans="31:31" ht="15.75" x14ac:dyDescent="0.3">
      <c r="AE35789" s="71"/>
    </row>
    <row r="35790" spans="31:31" ht="15.75" x14ac:dyDescent="0.3">
      <c r="AE35790" s="71"/>
    </row>
    <row r="35791" spans="31:31" ht="15.75" x14ac:dyDescent="0.3">
      <c r="AE35791" s="71"/>
    </row>
    <row r="35792" spans="31:31" ht="15.75" x14ac:dyDescent="0.3">
      <c r="AE35792" s="71"/>
    </row>
    <row r="35793" spans="31:31" ht="15.75" x14ac:dyDescent="0.3">
      <c r="AE35793" s="71"/>
    </row>
    <row r="35794" spans="31:31" ht="15.75" x14ac:dyDescent="0.3">
      <c r="AE35794" s="71"/>
    </row>
    <row r="35795" spans="31:31" ht="15.75" x14ac:dyDescent="0.3">
      <c r="AE35795" s="71"/>
    </row>
    <row r="35796" spans="31:31" ht="15.75" x14ac:dyDescent="0.3">
      <c r="AE35796" s="71"/>
    </row>
    <row r="35797" spans="31:31" ht="15.75" x14ac:dyDescent="0.3">
      <c r="AE35797" s="71"/>
    </row>
    <row r="35798" spans="31:31" ht="15.75" x14ac:dyDescent="0.3">
      <c r="AE35798" s="71"/>
    </row>
    <row r="35799" spans="31:31" ht="15.75" x14ac:dyDescent="0.3">
      <c r="AE35799" s="71"/>
    </row>
    <row r="35800" spans="31:31" ht="15.75" x14ac:dyDescent="0.3">
      <c r="AE35800" s="71"/>
    </row>
    <row r="35801" spans="31:31" ht="15.75" x14ac:dyDescent="0.3">
      <c r="AE35801" s="71"/>
    </row>
    <row r="35802" spans="31:31" ht="15.75" x14ac:dyDescent="0.3">
      <c r="AE35802" s="71"/>
    </row>
    <row r="35803" spans="31:31" ht="15.75" x14ac:dyDescent="0.3">
      <c r="AE35803" s="71"/>
    </row>
    <row r="35804" spans="31:31" ht="15.75" x14ac:dyDescent="0.3">
      <c r="AE35804" s="71"/>
    </row>
    <row r="35805" spans="31:31" ht="15.75" x14ac:dyDescent="0.3">
      <c r="AE35805" s="71"/>
    </row>
    <row r="35806" spans="31:31" ht="15.75" x14ac:dyDescent="0.3">
      <c r="AE35806" s="71"/>
    </row>
    <row r="35807" spans="31:31" ht="15.75" x14ac:dyDescent="0.3">
      <c r="AE35807" s="71"/>
    </row>
    <row r="35808" spans="31:31" ht="15.75" x14ac:dyDescent="0.3">
      <c r="AE35808" s="71"/>
    </row>
    <row r="35809" spans="31:31" ht="15.75" x14ac:dyDescent="0.3">
      <c r="AE35809" s="71"/>
    </row>
    <row r="35810" spans="31:31" ht="15.75" x14ac:dyDescent="0.3">
      <c r="AE35810" s="71"/>
    </row>
    <row r="35811" spans="31:31" ht="15.75" x14ac:dyDescent="0.3">
      <c r="AE35811" s="71"/>
    </row>
    <row r="35812" spans="31:31" ht="15.75" x14ac:dyDescent="0.3">
      <c r="AE35812" s="71"/>
    </row>
    <row r="35813" spans="31:31" ht="15.75" x14ac:dyDescent="0.3">
      <c r="AE35813" s="71"/>
    </row>
    <row r="35814" spans="31:31" ht="15.75" x14ac:dyDescent="0.3">
      <c r="AE35814" s="71"/>
    </row>
    <row r="35815" spans="31:31" ht="15.75" x14ac:dyDescent="0.3">
      <c r="AE35815" s="71"/>
    </row>
    <row r="35816" spans="31:31" ht="15.75" x14ac:dyDescent="0.3">
      <c r="AE35816" s="71"/>
    </row>
    <row r="35817" spans="31:31" ht="15.75" x14ac:dyDescent="0.3">
      <c r="AE35817" s="71"/>
    </row>
    <row r="35818" spans="31:31" ht="15.75" x14ac:dyDescent="0.3">
      <c r="AE35818" s="71"/>
    </row>
    <row r="35819" spans="31:31" ht="15.75" x14ac:dyDescent="0.3">
      <c r="AE35819" s="71"/>
    </row>
    <row r="35820" spans="31:31" ht="15.75" x14ac:dyDescent="0.3">
      <c r="AE35820" s="71"/>
    </row>
    <row r="35821" spans="31:31" ht="15.75" x14ac:dyDescent="0.3">
      <c r="AE35821" s="71"/>
    </row>
    <row r="35822" spans="31:31" ht="15.75" x14ac:dyDescent="0.3">
      <c r="AE35822" s="71"/>
    </row>
    <row r="35823" spans="31:31" ht="15.75" x14ac:dyDescent="0.3">
      <c r="AE35823" s="71"/>
    </row>
    <row r="35824" spans="31:31" ht="15.75" x14ac:dyDescent="0.3">
      <c r="AE35824" s="71"/>
    </row>
    <row r="35825" spans="31:31" ht="15.75" x14ac:dyDescent="0.3">
      <c r="AE35825" s="71"/>
    </row>
    <row r="35826" spans="31:31" ht="15.75" x14ac:dyDescent="0.3">
      <c r="AE35826" s="71"/>
    </row>
    <row r="35827" spans="31:31" ht="15.75" x14ac:dyDescent="0.3">
      <c r="AE35827" s="71"/>
    </row>
    <row r="35828" spans="31:31" ht="15.75" x14ac:dyDescent="0.3">
      <c r="AE35828" s="71"/>
    </row>
    <row r="35829" spans="31:31" ht="15.75" x14ac:dyDescent="0.3">
      <c r="AE35829" s="71"/>
    </row>
    <row r="35830" spans="31:31" ht="15.75" x14ac:dyDescent="0.3">
      <c r="AE35830" s="71"/>
    </row>
    <row r="35831" spans="31:31" ht="15.75" x14ac:dyDescent="0.3">
      <c r="AE35831" s="71"/>
    </row>
    <row r="35832" spans="31:31" ht="15.75" x14ac:dyDescent="0.3">
      <c r="AE35832" s="71"/>
    </row>
    <row r="35833" spans="31:31" ht="15.75" x14ac:dyDescent="0.3">
      <c r="AE35833" s="71"/>
    </row>
    <row r="35834" spans="31:31" ht="15.75" x14ac:dyDescent="0.3">
      <c r="AE35834" s="71"/>
    </row>
    <row r="35835" spans="31:31" ht="15.75" x14ac:dyDescent="0.3">
      <c r="AE35835" s="71"/>
    </row>
    <row r="35836" spans="31:31" ht="15.75" x14ac:dyDescent="0.3">
      <c r="AE35836" s="71"/>
    </row>
    <row r="35837" spans="31:31" ht="15.75" x14ac:dyDescent="0.3">
      <c r="AE35837" s="71"/>
    </row>
    <row r="35838" spans="31:31" ht="15.75" x14ac:dyDescent="0.3">
      <c r="AE35838" s="71"/>
    </row>
    <row r="35839" spans="31:31" ht="15.75" x14ac:dyDescent="0.3">
      <c r="AE35839" s="71"/>
    </row>
    <row r="35840" spans="31:31" ht="15.75" x14ac:dyDescent="0.3">
      <c r="AE35840" s="71"/>
    </row>
    <row r="35841" spans="31:31" ht="15.75" x14ac:dyDescent="0.3">
      <c r="AE35841" s="71"/>
    </row>
    <row r="35842" spans="31:31" ht="15.75" x14ac:dyDescent="0.3">
      <c r="AE35842" s="71"/>
    </row>
    <row r="35843" spans="31:31" ht="15.75" x14ac:dyDescent="0.3">
      <c r="AE35843" s="71"/>
    </row>
    <row r="35844" spans="31:31" ht="15.75" x14ac:dyDescent="0.3">
      <c r="AE35844" s="71"/>
    </row>
    <row r="35845" spans="31:31" ht="15.75" x14ac:dyDescent="0.3">
      <c r="AE35845" s="71"/>
    </row>
    <row r="35846" spans="31:31" ht="15.75" x14ac:dyDescent="0.3">
      <c r="AE35846" s="71"/>
    </row>
    <row r="35847" spans="31:31" ht="15.75" x14ac:dyDescent="0.3">
      <c r="AE35847" s="71"/>
    </row>
    <row r="35848" spans="31:31" ht="15.75" x14ac:dyDescent="0.3">
      <c r="AE35848" s="71"/>
    </row>
    <row r="35849" spans="31:31" ht="15.75" x14ac:dyDescent="0.3">
      <c r="AE35849" s="71"/>
    </row>
    <row r="35850" spans="31:31" ht="15.75" x14ac:dyDescent="0.3">
      <c r="AE35850" s="71"/>
    </row>
    <row r="35851" spans="31:31" ht="15.75" x14ac:dyDescent="0.3">
      <c r="AE35851" s="71"/>
    </row>
    <row r="35852" spans="31:31" ht="15.75" x14ac:dyDescent="0.3">
      <c r="AE35852" s="71"/>
    </row>
    <row r="35853" spans="31:31" ht="15.75" x14ac:dyDescent="0.3">
      <c r="AE35853" s="71"/>
    </row>
    <row r="35854" spans="31:31" ht="15.75" x14ac:dyDescent="0.3">
      <c r="AE35854" s="71"/>
    </row>
    <row r="35855" spans="31:31" ht="15.75" x14ac:dyDescent="0.3">
      <c r="AE35855" s="71"/>
    </row>
    <row r="35856" spans="31:31" ht="15.75" x14ac:dyDescent="0.3">
      <c r="AE35856" s="71"/>
    </row>
    <row r="35857" spans="31:31" ht="15.75" x14ac:dyDescent="0.3">
      <c r="AE35857" s="71"/>
    </row>
    <row r="35858" spans="31:31" ht="15.75" x14ac:dyDescent="0.3">
      <c r="AE35858" s="71"/>
    </row>
    <row r="35859" spans="31:31" ht="15.75" x14ac:dyDescent="0.3">
      <c r="AE35859" s="71"/>
    </row>
    <row r="35860" spans="31:31" ht="15.75" x14ac:dyDescent="0.3">
      <c r="AE35860" s="71"/>
    </row>
    <row r="35861" spans="31:31" ht="15.75" x14ac:dyDescent="0.3">
      <c r="AE35861" s="71"/>
    </row>
    <row r="35862" spans="31:31" ht="15.75" x14ac:dyDescent="0.3">
      <c r="AE35862" s="71"/>
    </row>
    <row r="35863" spans="31:31" ht="15.75" x14ac:dyDescent="0.3">
      <c r="AE35863" s="71"/>
    </row>
    <row r="35864" spans="31:31" ht="15.75" x14ac:dyDescent="0.3">
      <c r="AE35864" s="71"/>
    </row>
    <row r="35865" spans="31:31" ht="15.75" x14ac:dyDescent="0.3">
      <c r="AE35865" s="71"/>
    </row>
    <row r="35866" spans="31:31" ht="15.75" x14ac:dyDescent="0.3">
      <c r="AE35866" s="71"/>
    </row>
    <row r="35867" spans="31:31" ht="15.75" x14ac:dyDescent="0.3">
      <c r="AE35867" s="71"/>
    </row>
    <row r="35868" spans="31:31" ht="15.75" x14ac:dyDescent="0.3">
      <c r="AE35868" s="71"/>
    </row>
    <row r="35869" spans="31:31" ht="15.75" x14ac:dyDescent="0.3">
      <c r="AE35869" s="71"/>
    </row>
    <row r="35870" spans="31:31" ht="15.75" x14ac:dyDescent="0.3">
      <c r="AE35870" s="71"/>
    </row>
    <row r="35871" spans="31:31" ht="15.75" x14ac:dyDescent="0.3">
      <c r="AE35871" s="71"/>
    </row>
    <row r="35872" spans="31:31" ht="15.75" x14ac:dyDescent="0.3">
      <c r="AE35872" s="71"/>
    </row>
    <row r="35873" spans="31:31" ht="15.75" x14ac:dyDescent="0.3">
      <c r="AE35873" s="71"/>
    </row>
    <row r="35874" spans="31:31" ht="15.75" x14ac:dyDescent="0.3">
      <c r="AE35874" s="71"/>
    </row>
    <row r="35875" spans="31:31" ht="15.75" x14ac:dyDescent="0.3">
      <c r="AE35875" s="71"/>
    </row>
    <row r="35876" spans="31:31" ht="15.75" x14ac:dyDescent="0.3">
      <c r="AE35876" s="71"/>
    </row>
    <row r="35877" spans="31:31" ht="15.75" x14ac:dyDescent="0.3">
      <c r="AE35877" s="71"/>
    </row>
    <row r="35878" spans="31:31" ht="15.75" x14ac:dyDescent="0.3">
      <c r="AE35878" s="71"/>
    </row>
    <row r="35879" spans="31:31" ht="15.75" x14ac:dyDescent="0.3">
      <c r="AE35879" s="71"/>
    </row>
    <row r="35880" spans="31:31" ht="15.75" x14ac:dyDescent="0.3">
      <c r="AE35880" s="71"/>
    </row>
    <row r="35881" spans="31:31" ht="15.75" x14ac:dyDescent="0.3">
      <c r="AE35881" s="71"/>
    </row>
    <row r="35882" spans="31:31" ht="15.75" x14ac:dyDescent="0.3">
      <c r="AE35882" s="71"/>
    </row>
    <row r="35883" spans="31:31" ht="15.75" x14ac:dyDescent="0.3">
      <c r="AE35883" s="71"/>
    </row>
    <row r="35884" spans="31:31" ht="15.75" x14ac:dyDescent="0.3">
      <c r="AE35884" s="71"/>
    </row>
    <row r="35885" spans="31:31" ht="15.75" x14ac:dyDescent="0.3">
      <c r="AE35885" s="71"/>
    </row>
    <row r="35886" spans="31:31" ht="15.75" x14ac:dyDescent="0.3">
      <c r="AE35886" s="71"/>
    </row>
    <row r="35887" spans="31:31" ht="15.75" x14ac:dyDescent="0.3">
      <c r="AE35887" s="71"/>
    </row>
    <row r="35888" spans="31:31" ht="15.75" x14ac:dyDescent="0.3">
      <c r="AE35888" s="71"/>
    </row>
    <row r="35889" spans="31:31" ht="15.75" x14ac:dyDescent="0.3">
      <c r="AE35889" s="71"/>
    </row>
    <row r="35890" spans="31:31" ht="15.75" x14ac:dyDescent="0.3">
      <c r="AE35890" s="71"/>
    </row>
    <row r="35891" spans="31:31" ht="15.75" x14ac:dyDescent="0.3">
      <c r="AE35891" s="71"/>
    </row>
    <row r="35892" spans="31:31" ht="15.75" x14ac:dyDescent="0.3">
      <c r="AE35892" s="71"/>
    </row>
    <row r="35893" spans="31:31" ht="15.75" x14ac:dyDescent="0.3">
      <c r="AE35893" s="71"/>
    </row>
    <row r="35894" spans="31:31" ht="15.75" x14ac:dyDescent="0.3">
      <c r="AE35894" s="71"/>
    </row>
    <row r="35895" spans="31:31" ht="15.75" x14ac:dyDescent="0.3">
      <c r="AE35895" s="71"/>
    </row>
    <row r="35896" spans="31:31" ht="15.75" x14ac:dyDescent="0.3">
      <c r="AE35896" s="71"/>
    </row>
    <row r="35897" spans="31:31" ht="15.75" x14ac:dyDescent="0.3">
      <c r="AE35897" s="71"/>
    </row>
    <row r="35898" spans="31:31" ht="15.75" x14ac:dyDescent="0.3">
      <c r="AE35898" s="71"/>
    </row>
    <row r="35899" spans="31:31" ht="15.75" x14ac:dyDescent="0.3">
      <c r="AE35899" s="71"/>
    </row>
    <row r="35900" spans="31:31" ht="15.75" x14ac:dyDescent="0.3">
      <c r="AE35900" s="71"/>
    </row>
    <row r="35901" spans="31:31" ht="15.75" x14ac:dyDescent="0.3">
      <c r="AE35901" s="71"/>
    </row>
    <row r="35902" spans="31:31" ht="15.75" x14ac:dyDescent="0.3">
      <c r="AE35902" s="71"/>
    </row>
    <row r="35903" spans="31:31" ht="15.75" x14ac:dyDescent="0.3">
      <c r="AE35903" s="71"/>
    </row>
    <row r="35904" spans="31:31" ht="15.75" x14ac:dyDescent="0.3">
      <c r="AE35904" s="71"/>
    </row>
    <row r="35905" spans="31:31" ht="15.75" x14ac:dyDescent="0.3">
      <c r="AE35905" s="71"/>
    </row>
    <row r="35906" spans="31:31" ht="15.75" x14ac:dyDescent="0.3">
      <c r="AE35906" s="71"/>
    </row>
    <row r="35907" spans="31:31" ht="15.75" x14ac:dyDescent="0.3">
      <c r="AE35907" s="71"/>
    </row>
    <row r="35908" spans="31:31" ht="15.75" x14ac:dyDescent="0.3">
      <c r="AE35908" s="71"/>
    </row>
    <row r="35909" spans="31:31" ht="15.75" x14ac:dyDescent="0.3">
      <c r="AE35909" s="71"/>
    </row>
    <row r="35910" spans="31:31" ht="15.75" x14ac:dyDescent="0.3">
      <c r="AE35910" s="71"/>
    </row>
    <row r="35911" spans="31:31" ht="15.75" x14ac:dyDescent="0.3">
      <c r="AE35911" s="71"/>
    </row>
    <row r="35912" spans="31:31" ht="15.75" x14ac:dyDescent="0.3">
      <c r="AE35912" s="71"/>
    </row>
    <row r="35913" spans="31:31" ht="15.75" x14ac:dyDescent="0.3">
      <c r="AE35913" s="71"/>
    </row>
    <row r="35914" spans="31:31" ht="15.75" x14ac:dyDescent="0.3">
      <c r="AE35914" s="71"/>
    </row>
    <row r="35915" spans="31:31" ht="15.75" x14ac:dyDescent="0.3">
      <c r="AE35915" s="71"/>
    </row>
    <row r="35916" spans="31:31" ht="15.75" x14ac:dyDescent="0.3">
      <c r="AE35916" s="71"/>
    </row>
    <row r="35917" spans="31:31" ht="15.75" x14ac:dyDescent="0.3">
      <c r="AE35917" s="71"/>
    </row>
    <row r="35918" spans="31:31" ht="15.75" x14ac:dyDescent="0.3">
      <c r="AE35918" s="71"/>
    </row>
    <row r="35919" spans="31:31" ht="15.75" x14ac:dyDescent="0.3">
      <c r="AE35919" s="71"/>
    </row>
    <row r="35920" spans="31:31" ht="15.75" x14ac:dyDescent="0.3">
      <c r="AE35920" s="71"/>
    </row>
    <row r="35921" spans="31:31" ht="15.75" x14ac:dyDescent="0.3">
      <c r="AE35921" s="71"/>
    </row>
    <row r="35922" spans="31:31" ht="15.75" x14ac:dyDescent="0.3">
      <c r="AE35922" s="71"/>
    </row>
    <row r="35923" spans="31:31" ht="15.75" x14ac:dyDescent="0.3">
      <c r="AE35923" s="71"/>
    </row>
    <row r="35924" spans="31:31" ht="15.75" x14ac:dyDescent="0.3">
      <c r="AE35924" s="71"/>
    </row>
    <row r="35925" spans="31:31" ht="15.75" x14ac:dyDescent="0.3">
      <c r="AE35925" s="71"/>
    </row>
    <row r="35926" spans="31:31" ht="15.75" x14ac:dyDescent="0.3">
      <c r="AE35926" s="71"/>
    </row>
    <row r="35927" spans="31:31" ht="15.75" x14ac:dyDescent="0.3">
      <c r="AE35927" s="71"/>
    </row>
    <row r="35928" spans="31:31" ht="15.75" x14ac:dyDescent="0.3">
      <c r="AE35928" s="71"/>
    </row>
    <row r="35929" spans="31:31" ht="15.75" x14ac:dyDescent="0.3">
      <c r="AE35929" s="71"/>
    </row>
    <row r="35930" spans="31:31" ht="15.75" x14ac:dyDescent="0.3">
      <c r="AE35930" s="71"/>
    </row>
    <row r="35931" spans="31:31" ht="15.75" x14ac:dyDescent="0.3">
      <c r="AE35931" s="71"/>
    </row>
    <row r="35932" spans="31:31" ht="15.75" x14ac:dyDescent="0.3">
      <c r="AE35932" s="71"/>
    </row>
    <row r="35933" spans="31:31" ht="15.75" x14ac:dyDescent="0.3">
      <c r="AE35933" s="71"/>
    </row>
    <row r="35934" spans="31:31" ht="15.75" x14ac:dyDescent="0.3">
      <c r="AE35934" s="71"/>
    </row>
    <row r="35935" spans="31:31" ht="15.75" x14ac:dyDescent="0.3">
      <c r="AE35935" s="71"/>
    </row>
    <row r="35936" spans="31:31" ht="15.75" x14ac:dyDescent="0.3">
      <c r="AE35936" s="71"/>
    </row>
    <row r="35937" spans="31:31" ht="15.75" x14ac:dyDescent="0.3">
      <c r="AE35937" s="71"/>
    </row>
    <row r="35938" spans="31:31" ht="15.75" x14ac:dyDescent="0.3">
      <c r="AE35938" s="71"/>
    </row>
    <row r="35939" spans="31:31" ht="15.75" x14ac:dyDescent="0.3">
      <c r="AE35939" s="71"/>
    </row>
    <row r="35940" spans="31:31" ht="15.75" x14ac:dyDescent="0.3">
      <c r="AE35940" s="71"/>
    </row>
    <row r="35941" spans="31:31" ht="15.75" x14ac:dyDescent="0.3">
      <c r="AE35941" s="71"/>
    </row>
    <row r="35942" spans="31:31" ht="15.75" x14ac:dyDescent="0.3">
      <c r="AE35942" s="71"/>
    </row>
    <row r="35943" spans="31:31" ht="15.75" x14ac:dyDescent="0.3">
      <c r="AE35943" s="71"/>
    </row>
    <row r="35944" spans="31:31" ht="15.75" x14ac:dyDescent="0.3">
      <c r="AE35944" s="71"/>
    </row>
    <row r="35945" spans="31:31" ht="15.75" x14ac:dyDescent="0.3">
      <c r="AE35945" s="71"/>
    </row>
    <row r="35946" spans="31:31" ht="15.75" x14ac:dyDescent="0.3">
      <c r="AE35946" s="71"/>
    </row>
    <row r="35947" spans="31:31" ht="15.75" x14ac:dyDescent="0.3">
      <c r="AE35947" s="71"/>
    </row>
    <row r="35948" spans="31:31" ht="15.75" x14ac:dyDescent="0.3">
      <c r="AE35948" s="71"/>
    </row>
    <row r="35949" spans="31:31" ht="15.75" x14ac:dyDescent="0.3">
      <c r="AE35949" s="71"/>
    </row>
    <row r="35950" spans="31:31" ht="15.75" x14ac:dyDescent="0.3">
      <c r="AE35950" s="71"/>
    </row>
    <row r="35951" spans="31:31" ht="15.75" x14ac:dyDescent="0.3">
      <c r="AE35951" s="71"/>
    </row>
    <row r="35952" spans="31:31" ht="15.75" x14ac:dyDescent="0.3">
      <c r="AE35952" s="71"/>
    </row>
    <row r="35953" spans="31:31" ht="15.75" x14ac:dyDescent="0.3">
      <c r="AE35953" s="71"/>
    </row>
    <row r="35954" spans="31:31" ht="15.75" x14ac:dyDescent="0.3">
      <c r="AE35954" s="71"/>
    </row>
    <row r="35955" spans="31:31" ht="15.75" x14ac:dyDescent="0.3">
      <c r="AE35955" s="71"/>
    </row>
    <row r="35956" spans="31:31" ht="15.75" x14ac:dyDescent="0.3">
      <c r="AE35956" s="71"/>
    </row>
    <row r="35957" spans="31:31" ht="15.75" x14ac:dyDescent="0.3">
      <c r="AE35957" s="71"/>
    </row>
    <row r="35958" spans="31:31" ht="15.75" x14ac:dyDescent="0.3">
      <c r="AE35958" s="71"/>
    </row>
    <row r="35959" spans="31:31" ht="15.75" x14ac:dyDescent="0.3">
      <c r="AE35959" s="71"/>
    </row>
    <row r="35960" spans="31:31" ht="15.75" x14ac:dyDescent="0.3">
      <c r="AE35960" s="71"/>
    </row>
    <row r="35961" spans="31:31" ht="15.75" x14ac:dyDescent="0.3">
      <c r="AE35961" s="71"/>
    </row>
    <row r="35962" spans="31:31" ht="15.75" x14ac:dyDescent="0.3">
      <c r="AE35962" s="71"/>
    </row>
    <row r="35963" spans="31:31" ht="15.75" x14ac:dyDescent="0.3">
      <c r="AE35963" s="71"/>
    </row>
    <row r="35964" spans="31:31" ht="15.75" x14ac:dyDescent="0.3">
      <c r="AE35964" s="71"/>
    </row>
    <row r="35965" spans="31:31" ht="15.75" x14ac:dyDescent="0.3">
      <c r="AE35965" s="71"/>
    </row>
    <row r="35966" spans="31:31" ht="15.75" x14ac:dyDescent="0.3">
      <c r="AE35966" s="71"/>
    </row>
    <row r="35967" spans="31:31" ht="15.75" x14ac:dyDescent="0.3">
      <c r="AE35967" s="71"/>
    </row>
    <row r="35968" spans="31:31" ht="15.75" x14ac:dyDescent="0.3">
      <c r="AE35968" s="71"/>
    </row>
    <row r="35969" spans="31:31" ht="15.75" x14ac:dyDescent="0.3">
      <c r="AE35969" s="71"/>
    </row>
    <row r="35970" spans="31:31" ht="15.75" x14ac:dyDescent="0.3">
      <c r="AE35970" s="71"/>
    </row>
    <row r="35971" spans="31:31" ht="15.75" x14ac:dyDescent="0.3">
      <c r="AE35971" s="71"/>
    </row>
    <row r="35972" spans="31:31" ht="15.75" x14ac:dyDescent="0.3">
      <c r="AE35972" s="71"/>
    </row>
    <row r="35973" spans="31:31" ht="15.75" x14ac:dyDescent="0.3">
      <c r="AE35973" s="71"/>
    </row>
    <row r="35974" spans="31:31" ht="15.75" x14ac:dyDescent="0.3">
      <c r="AE35974" s="71"/>
    </row>
    <row r="35975" spans="31:31" ht="15.75" x14ac:dyDescent="0.3">
      <c r="AE35975" s="71"/>
    </row>
    <row r="35976" spans="31:31" ht="15.75" x14ac:dyDescent="0.3">
      <c r="AE35976" s="71"/>
    </row>
    <row r="35977" spans="31:31" ht="15.75" x14ac:dyDescent="0.3">
      <c r="AE35977" s="71"/>
    </row>
    <row r="35978" spans="31:31" ht="15.75" x14ac:dyDescent="0.3">
      <c r="AE35978" s="71"/>
    </row>
    <row r="35979" spans="31:31" ht="15.75" x14ac:dyDescent="0.3">
      <c r="AE35979" s="71"/>
    </row>
    <row r="35980" spans="31:31" ht="15.75" x14ac:dyDescent="0.3">
      <c r="AE35980" s="71"/>
    </row>
    <row r="35981" spans="31:31" ht="15.75" x14ac:dyDescent="0.3">
      <c r="AE35981" s="71"/>
    </row>
    <row r="35982" spans="31:31" ht="15.75" x14ac:dyDescent="0.3">
      <c r="AE35982" s="71"/>
    </row>
    <row r="35983" spans="31:31" ht="15.75" x14ac:dyDescent="0.3">
      <c r="AE35983" s="71"/>
    </row>
    <row r="35984" spans="31:31" ht="15.75" x14ac:dyDescent="0.3">
      <c r="AE35984" s="71"/>
    </row>
    <row r="35985" spans="31:31" ht="15.75" x14ac:dyDescent="0.3">
      <c r="AE35985" s="71"/>
    </row>
    <row r="35986" spans="31:31" ht="15.75" x14ac:dyDescent="0.3">
      <c r="AE35986" s="71"/>
    </row>
    <row r="35987" spans="31:31" ht="15.75" x14ac:dyDescent="0.3">
      <c r="AE35987" s="71"/>
    </row>
    <row r="35988" spans="31:31" ht="15.75" x14ac:dyDescent="0.3">
      <c r="AE35988" s="71"/>
    </row>
    <row r="35989" spans="31:31" ht="15.75" x14ac:dyDescent="0.3">
      <c r="AE35989" s="71"/>
    </row>
    <row r="35990" spans="31:31" ht="15.75" x14ac:dyDescent="0.3">
      <c r="AE35990" s="71"/>
    </row>
    <row r="35991" spans="31:31" ht="15.75" x14ac:dyDescent="0.3">
      <c r="AE35991" s="71"/>
    </row>
    <row r="35992" spans="31:31" ht="15.75" x14ac:dyDescent="0.3">
      <c r="AE35992" s="71"/>
    </row>
    <row r="35993" spans="31:31" ht="15.75" x14ac:dyDescent="0.3">
      <c r="AE35993" s="71"/>
    </row>
    <row r="35994" spans="31:31" ht="15.75" x14ac:dyDescent="0.3">
      <c r="AE35994" s="71"/>
    </row>
    <row r="35995" spans="31:31" ht="15.75" x14ac:dyDescent="0.3">
      <c r="AE35995" s="71"/>
    </row>
    <row r="35996" spans="31:31" ht="15.75" x14ac:dyDescent="0.3">
      <c r="AE35996" s="71"/>
    </row>
    <row r="35997" spans="31:31" ht="15.75" x14ac:dyDescent="0.3">
      <c r="AE35997" s="71"/>
    </row>
    <row r="35998" spans="31:31" ht="15.75" x14ac:dyDescent="0.3">
      <c r="AE35998" s="71"/>
    </row>
    <row r="35999" spans="31:31" ht="15.75" x14ac:dyDescent="0.3">
      <c r="AE35999" s="71"/>
    </row>
    <row r="36000" spans="31:31" ht="15.75" x14ac:dyDescent="0.3">
      <c r="AE36000" s="71"/>
    </row>
    <row r="36001" spans="31:31" ht="15.75" x14ac:dyDescent="0.3">
      <c r="AE36001" s="71"/>
    </row>
    <row r="36002" spans="31:31" ht="15.75" x14ac:dyDescent="0.3">
      <c r="AE36002" s="71"/>
    </row>
    <row r="36003" spans="31:31" ht="15.75" x14ac:dyDescent="0.3">
      <c r="AE36003" s="71"/>
    </row>
    <row r="36004" spans="31:31" ht="15.75" x14ac:dyDescent="0.3">
      <c r="AE36004" s="71"/>
    </row>
    <row r="36005" spans="31:31" ht="15.75" x14ac:dyDescent="0.3">
      <c r="AE36005" s="71"/>
    </row>
    <row r="36006" spans="31:31" ht="15.75" x14ac:dyDescent="0.3">
      <c r="AE36006" s="71"/>
    </row>
    <row r="36007" spans="31:31" ht="15.75" x14ac:dyDescent="0.3">
      <c r="AE36007" s="71"/>
    </row>
    <row r="36008" spans="31:31" ht="15.75" x14ac:dyDescent="0.3">
      <c r="AE36008" s="71"/>
    </row>
    <row r="36009" spans="31:31" ht="15.75" x14ac:dyDescent="0.3">
      <c r="AE36009" s="71"/>
    </row>
    <row r="36010" spans="31:31" ht="15.75" x14ac:dyDescent="0.3">
      <c r="AE36010" s="71"/>
    </row>
    <row r="36011" spans="31:31" ht="15.75" x14ac:dyDescent="0.3">
      <c r="AE36011" s="71"/>
    </row>
    <row r="36012" spans="31:31" ht="15.75" x14ac:dyDescent="0.3">
      <c r="AE36012" s="71"/>
    </row>
    <row r="36013" spans="31:31" ht="15.75" x14ac:dyDescent="0.3">
      <c r="AE36013" s="71"/>
    </row>
    <row r="36014" spans="31:31" ht="15.75" x14ac:dyDescent="0.3">
      <c r="AE36014" s="71"/>
    </row>
    <row r="36015" spans="31:31" ht="15.75" x14ac:dyDescent="0.3">
      <c r="AE36015" s="71"/>
    </row>
    <row r="36016" spans="31:31" ht="15.75" x14ac:dyDescent="0.3">
      <c r="AE36016" s="71"/>
    </row>
    <row r="36017" spans="31:31" ht="15.75" x14ac:dyDescent="0.3">
      <c r="AE36017" s="71"/>
    </row>
    <row r="36018" spans="31:31" ht="15.75" x14ac:dyDescent="0.3">
      <c r="AE36018" s="71"/>
    </row>
    <row r="36019" spans="31:31" ht="15.75" x14ac:dyDescent="0.3">
      <c r="AE36019" s="71"/>
    </row>
    <row r="36020" spans="31:31" ht="15.75" x14ac:dyDescent="0.3">
      <c r="AE36020" s="71"/>
    </row>
    <row r="36021" spans="31:31" ht="15.75" x14ac:dyDescent="0.3">
      <c r="AE36021" s="71"/>
    </row>
    <row r="36022" spans="31:31" ht="15.75" x14ac:dyDescent="0.3">
      <c r="AE36022" s="71"/>
    </row>
    <row r="36023" spans="31:31" ht="15.75" x14ac:dyDescent="0.3">
      <c r="AE36023" s="71"/>
    </row>
    <row r="36024" spans="31:31" ht="15.75" x14ac:dyDescent="0.3">
      <c r="AE36024" s="71"/>
    </row>
    <row r="36025" spans="31:31" ht="15.75" x14ac:dyDescent="0.3">
      <c r="AE36025" s="71"/>
    </row>
    <row r="36026" spans="31:31" ht="15.75" x14ac:dyDescent="0.3">
      <c r="AE36026" s="71"/>
    </row>
    <row r="36027" spans="31:31" ht="15.75" x14ac:dyDescent="0.3">
      <c r="AE36027" s="71"/>
    </row>
    <row r="36028" spans="31:31" ht="15.75" x14ac:dyDescent="0.3">
      <c r="AE36028" s="71"/>
    </row>
    <row r="36029" spans="31:31" ht="15.75" x14ac:dyDescent="0.3">
      <c r="AE36029" s="71"/>
    </row>
    <row r="36030" spans="31:31" ht="15.75" x14ac:dyDescent="0.3">
      <c r="AE36030" s="71"/>
    </row>
    <row r="36031" spans="31:31" ht="15.75" x14ac:dyDescent="0.3">
      <c r="AE36031" s="71"/>
    </row>
    <row r="36032" spans="31:31" ht="15.75" x14ac:dyDescent="0.3">
      <c r="AE36032" s="71"/>
    </row>
    <row r="36033" spans="31:31" ht="15.75" x14ac:dyDescent="0.3">
      <c r="AE36033" s="71"/>
    </row>
    <row r="36034" spans="31:31" ht="15.75" x14ac:dyDescent="0.3">
      <c r="AE36034" s="71"/>
    </row>
    <row r="36035" spans="31:31" ht="15.75" x14ac:dyDescent="0.3">
      <c r="AE36035" s="71"/>
    </row>
    <row r="36036" spans="31:31" ht="15.75" x14ac:dyDescent="0.3">
      <c r="AE36036" s="71"/>
    </row>
    <row r="36037" spans="31:31" ht="15.75" x14ac:dyDescent="0.3">
      <c r="AE36037" s="71"/>
    </row>
    <row r="36038" spans="31:31" ht="15.75" x14ac:dyDescent="0.3">
      <c r="AE36038" s="71"/>
    </row>
    <row r="36039" spans="31:31" ht="15.75" x14ac:dyDescent="0.3">
      <c r="AE36039" s="71"/>
    </row>
    <row r="36040" spans="31:31" ht="15.75" x14ac:dyDescent="0.3">
      <c r="AE36040" s="71"/>
    </row>
    <row r="36041" spans="31:31" ht="15.75" x14ac:dyDescent="0.3">
      <c r="AE36041" s="71"/>
    </row>
    <row r="36042" spans="31:31" ht="15.75" x14ac:dyDescent="0.3">
      <c r="AE36042" s="71"/>
    </row>
    <row r="36043" spans="31:31" ht="15.75" x14ac:dyDescent="0.3">
      <c r="AE36043" s="71"/>
    </row>
    <row r="36044" spans="31:31" ht="15.75" x14ac:dyDescent="0.3">
      <c r="AE36044" s="71"/>
    </row>
    <row r="36045" spans="31:31" ht="15.75" x14ac:dyDescent="0.3">
      <c r="AE36045" s="71"/>
    </row>
    <row r="36046" spans="31:31" ht="15.75" x14ac:dyDescent="0.3">
      <c r="AE36046" s="71"/>
    </row>
    <row r="36047" spans="31:31" ht="15.75" x14ac:dyDescent="0.3">
      <c r="AE36047" s="71"/>
    </row>
    <row r="36048" spans="31:31" ht="15.75" x14ac:dyDescent="0.3">
      <c r="AE36048" s="71"/>
    </row>
    <row r="36049" spans="31:31" ht="15.75" x14ac:dyDescent="0.3">
      <c r="AE36049" s="71"/>
    </row>
    <row r="36050" spans="31:31" ht="15.75" x14ac:dyDescent="0.3">
      <c r="AE36050" s="71"/>
    </row>
    <row r="36051" spans="31:31" ht="15.75" x14ac:dyDescent="0.3">
      <c r="AE36051" s="71"/>
    </row>
    <row r="36052" spans="31:31" ht="15.75" x14ac:dyDescent="0.3">
      <c r="AE36052" s="71"/>
    </row>
    <row r="36053" spans="31:31" ht="15.75" x14ac:dyDescent="0.3">
      <c r="AE36053" s="71"/>
    </row>
    <row r="36054" spans="31:31" ht="15.75" x14ac:dyDescent="0.3">
      <c r="AE36054" s="71"/>
    </row>
    <row r="36055" spans="31:31" ht="15.75" x14ac:dyDescent="0.3">
      <c r="AE36055" s="71"/>
    </row>
    <row r="36056" spans="31:31" ht="15.75" x14ac:dyDescent="0.3">
      <c r="AE36056" s="71"/>
    </row>
    <row r="36057" spans="31:31" ht="15.75" x14ac:dyDescent="0.3">
      <c r="AE36057" s="71"/>
    </row>
    <row r="36058" spans="31:31" ht="15.75" x14ac:dyDescent="0.3">
      <c r="AE36058" s="71"/>
    </row>
    <row r="36059" spans="31:31" ht="15.75" x14ac:dyDescent="0.3">
      <c r="AE36059" s="71"/>
    </row>
    <row r="36060" spans="31:31" ht="15.75" x14ac:dyDescent="0.3">
      <c r="AE36060" s="71"/>
    </row>
    <row r="36061" spans="31:31" ht="15.75" x14ac:dyDescent="0.3">
      <c r="AE36061" s="71"/>
    </row>
    <row r="36062" spans="31:31" ht="15.75" x14ac:dyDescent="0.3">
      <c r="AE36062" s="71"/>
    </row>
    <row r="36063" spans="31:31" ht="15.75" x14ac:dyDescent="0.3">
      <c r="AE36063" s="71"/>
    </row>
    <row r="36064" spans="31:31" ht="15.75" x14ac:dyDescent="0.3">
      <c r="AE36064" s="71"/>
    </row>
    <row r="36065" spans="31:31" ht="15.75" x14ac:dyDescent="0.3">
      <c r="AE36065" s="71"/>
    </row>
    <row r="36066" spans="31:31" ht="15.75" x14ac:dyDescent="0.3">
      <c r="AE36066" s="71"/>
    </row>
    <row r="36067" spans="31:31" ht="15.75" x14ac:dyDescent="0.3">
      <c r="AE36067" s="71"/>
    </row>
    <row r="36068" spans="31:31" ht="15.75" x14ac:dyDescent="0.3">
      <c r="AE36068" s="71"/>
    </row>
    <row r="36069" spans="31:31" ht="15.75" x14ac:dyDescent="0.3">
      <c r="AE36069" s="71"/>
    </row>
    <row r="36070" spans="31:31" ht="15.75" x14ac:dyDescent="0.3">
      <c r="AE36070" s="71"/>
    </row>
    <row r="36071" spans="31:31" ht="15.75" x14ac:dyDescent="0.3">
      <c r="AE36071" s="71"/>
    </row>
    <row r="36072" spans="31:31" ht="15.75" x14ac:dyDescent="0.3">
      <c r="AE36072" s="71"/>
    </row>
    <row r="36073" spans="31:31" ht="15.75" x14ac:dyDescent="0.3">
      <c r="AE36073" s="71"/>
    </row>
    <row r="36074" spans="31:31" ht="15.75" x14ac:dyDescent="0.3">
      <c r="AE36074" s="71"/>
    </row>
    <row r="36075" spans="31:31" ht="15.75" x14ac:dyDescent="0.3">
      <c r="AE36075" s="71"/>
    </row>
    <row r="36076" spans="31:31" ht="15.75" x14ac:dyDescent="0.3">
      <c r="AE36076" s="71"/>
    </row>
    <row r="36077" spans="31:31" ht="15.75" x14ac:dyDescent="0.3">
      <c r="AE36077" s="71"/>
    </row>
    <row r="36078" spans="31:31" ht="15.75" x14ac:dyDescent="0.3">
      <c r="AE36078" s="71"/>
    </row>
    <row r="36079" spans="31:31" ht="15.75" x14ac:dyDescent="0.3">
      <c r="AE36079" s="71"/>
    </row>
    <row r="36080" spans="31:31" ht="15.75" x14ac:dyDescent="0.3">
      <c r="AE36080" s="71"/>
    </row>
    <row r="36081" spans="31:31" ht="15.75" x14ac:dyDescent="0.3">
      <c r="AE36081" s="71"/>
    </row>
    <row r="36082" spans="31:31" ht="15.75" x14ac:dyDescent="0.3">
      <c r="AE36082" s="71"/>
    </row>
    <row r="36083" spans="31:31" ht="15.75" x14ac:dyDescent="0.3">
      <c r="AE36083" s="71"/>
    </row>
    <row r="36084" spans="31:31" ht="15.75" x14ac:dyDescent="0.3">
      <c r="AE36084" s="71"/>
    </row>
    <row r="36085" spans="31:31" ht="15.75" x14ac:dyDescent="0.3">
      <c r="AE36085" s="71"/>
    </row>
    <row r="36086" spans="31:31" ht="15.75" x14ac:dyDescent="0.3">
      <c r="AE36086" s="71"/>
    </row>
    <row r="36087" spans="31:31" ht="15.75" x14ac:dyDescent="0.3">
      <c r="AE36087" s="71"/>
    </row>
    <row r="36088" spans="31:31" ht="15.75" x14ac:dyDescent="0.3">
      <c r="AE36088" s="71"/>
    </row>
    <row r="36089" spans="31:31" ht="15.75" x14ac:dyDescent="0.3">
      <c r="AE36089" s="71"/>
    </row>
    <row r="36090" spans="31:31" ht="15.75" x14ac:dyDescent="0.3">
      <c r="AE36090" s="71"/>
    </row>
    <row r="36091" spans="31:31" ht="15.75" x14ac:dyDescent="0.3">
      <c r="AE36091" s="71"/>
    </row>
    <row r="36092" spans="31:31" ht="15.75" x14ac:dyDescent="0.3">
      <c r="AE36092" s="71"/>
    </row>
    <row r="36093" spans="31:31" ht="15.75" x14ac:dyDescent="0.3">
      <c r="AE36093" s="71"/>
    </row>
    <row r="36094" spans="31:31" ht="15.75" x14ac:dyDescent="0.3">
      <c r="AE36094" s="71"/>
    </row>
    <row r="36095" spans="31:31" ht="15.75" x14ac:dyDescent="0.3">
      <c r="AE36095" s="71"/>
    </row>
    <row r="36096" spans="31:31" ht="15.75" x14ac:dyDescent="0.3">
      <c r="AE36096" s="71"/>
    </row>
    <row r="36097" spans="31:31" ht="15.75" x14ac:dyDescent="0.3">
      <c r="AE36097" s="71"/>
    </row>
    <row r="36098" spans="31:31" ht="15.75" x14ac:dyDescent="0.3">
      <c r="AE36098" s="71"/>
    </row>
    <row r="36099" spans="31:31" ht="15.75" x14ac:dyDescent="0.3">
      <c r="AE36099" s="71"/>
    </row>
    <row r="36100" spans="31:31" ht="15.75" x14ac:dyDescent="0.3">
      <c r="AE36100" s="71"/>
    </row>
    <row r="36101" spans="31:31" ht="15.75" x14ac:dyDescent="0.3">
      <c r="AE36101" s="71"/>
    </row>
    <row r="36102" spans="31:31" ht="15.75" x14ac:dyDescent="0.3">
      <c r="AE36102" s="71"/>
    </row>
    <row r="36103" spans="31:31" ht="15.75" x14ac:dyDescent="0.3">
      <c r="AE36103" s="71"/>
    </row>
    <row r="36104" spans="31:31" ht="15.75" x14ac:dyDescent="0.3">
      <c r="AE36104" s="71"/>
    </row>
    <row r="36105" spans="31:31" ht="15.75" x14ac:dyDescent="0.3">
      <c r="AE36105" s="71"/>
    </row>
    <row r="36106" spans="31:31" ht="15.75" x14ac:dyDescent="0.3">
      <c r="AE36106" s="71"/>
    </row>
    <row r="36107" spans="31:31" ht="15.75" x14ac:dyDescent="0.3">
      <c r="AE36107" s="71"/>
    </row>
    <row r="36108" spans="31:31" ht="15.75" x14ac:dyDescent="0.3">
      <c r="AE36108" s="71"/>
    </row>
    <row r="36109" spans="31:31" ht="15.75" x14ac:dyDescent="0.3">
      <c r="AE36109" s="71"/>
    </row>
    <row r="36110" spans="31:31" ht="15.75" x14ac:dyDescent="0.3">
      <c r="AE36110" s="71"/>
    </row>
    <row r="36111" spans="31:31" ht="15.75" x14ac:dyDescent="0.3">
      <c r="AE36111" s="71"/>
    </row>
    <row r="36112" spans="31:31" ht="15.75" x14ac:dyDescent="0.3">
      <c r="AE36112" s="71"/>
    </row>
    <row r="36113" spans="31:31" ht="15.75" x14ac:dyDescent="0.3">
      <c r="AE36113" s="71"/>
    </row>
    <row r="36114" spans="31:31" ht="15.75" x14ac:dyDescent="0.3">
      <c r="AE36114" s="71"/>
    </row>
    <row r="36115" spans="31:31" ht="15.75" x14ac:dyDescent="0.3">
      <c r="AE36115" s="71"/>
    </row>
    <row r="36116" spans="31:31" ht="15.75" x14ac:dyDescent="0.3">
      <c r="AE36116" s="71"/>
    </row>
    <row r="36117" spans="31:31" ht="15.75" x14ac:dyDescent="0.3">
      <c r="AE36117" s="71"/>
    </row>
    <row r="36118" spans="31:31" ht="15.75" x14ac:dyDescent="0.3">
      <c r="AE36118" s="71"/>
    </row>
    <row r="36119" spans="31:31" ht="15.75" x14ac:dyDescent="0.3">
      <c r="AE36119" s="71"/>
    </row>
    <row r="36120" spans="31:31" ht="15.75" x14ac:dyDescent="0.3">
      <c r="AE36120" s="71"/>
    </row>
    <row r="36121" spans="31:31" ht="15.75" x14ac:dyDescent="0.3">
      <c r="AE36121" s="71"/>
    </row>
    <row r="36122" spans="31:31" ht="15.75" x14ac:dyDescent="0.3">
      <c r="AE36122" s="71"/>
    </row>
    <row r="36123" spans="31:31" ht="15.75" x14ac:dyDescent="0.3">
      <c r="AE36123" s="71"/>
    </row>
    <row r="36124" spans="31:31" ht="15.75" x14ac:dyDescent="0.3">
      <c r="AE36124" s="71"/>
    </row>
    <row r="36125" spans="31:31" ht="15.75" x14ac:dyDescent="0.3">
      <c r="AE36125" s="71"/>
    </row>
    <row r="36126" spans="31:31" ht="15.75" x14ac:dyDescent="0.3">
      <c r="AE36126" s="71"/>
    </row>
    <row r="36127" spans="31:31" ht="15.75" x14ac:dyDescent="0.3">
      <c r="AE36127" s="71"/>
    </row>
    <row r="36128" spans="31:31" ht="15.75" x14ac:dyDescent="0.3">
      <c r="AE36128" s="71"/>
    </row>
    <row r="36129" spans="31:31" ht="15.75" x14ac:dyDescent="0.3">
      <c r="AE36129" s="71"/>
    </row>
    <row r="36130" spans="31:31" ht="15.75" x14ac:dyDescent="0.3">
      <c r="AE36130" s="71"/>
    </row>
    <row r="36131" spans="31:31" ht="15.75" x14ac:dyDescent="0.3">
      <c r="AE36131" s="71"/>
    </row>
    <row r="36132" spans="31:31" ht="15.75" x14ac:dyDescent="0.3">
      <c r="AE36132" s="71"/>
    </row>
    <row r="36133" spans="31:31" ht="15.75" x14ac:dyDescent="0.3">
      <c r="AE36133" s="71"/>
    </row>
    <row r="36134" spans="31:31" ht="15.75" x14ac:dyDescent="0.3">
      <c r="AE36134" s="71"/>
    </row>
    <row r="36135" spans="31:31" ht="15.75" x14ac:dyDescent="0.3">
      <c r="AE36135" s="71"/>
    </row>
    <row r="36136" spans="31:31" ht="15.75" x14ac:dyDescent="0.3">
      <c r="AE36136" s="71"/>
    </row>
    <row r="36137" spans="31:31" ht="15.75" x14ac:dyDescent="0.3">
      <c r="AE36137" s="71"/>
    </row>
    <row r="36138" spans="31:31" ht="15.75" x14ac:dyDescent="0.3">
      <c r="AE36138" s="71"/>
    </row>
    <row r="36139" spans="31:31" ht="15.75" x14ac:dyDescent="0.3">
      <c r="AE36139" s="71"/>
    </row>
    <row r="36140" spans="31:31" ht="15.75" x14ac:dyDescent="0.3">
      <c r="AE36140" s="71"/>
    </row>
    <row r="36141" spans="31:31" ht="15.75" x14ac:dyDescent="0.3">
      <c r="AE36141" s="71"/>
    </row>
    <row r="36142" spans="31:31" ht="15.75" x14ac:dyDescent="0.3">
      <c r="AE36142" s="71"/>
    </row>
    <row r="36143" spans="31:31" ht="15.75" x14ac:dyDescent="0.3">
      <c r="AE36143" s="71"/>
    </row>
    <row r="36144" spans="31:31" ht="15.75" x14ac:dyDescent="0.3">
      <c r="AE36144" s="71"/>
    </row>
    <row r="36145" spans="31:31" ht="15.75" x14ac:dyDescent="0.3">
      <c r="AE36145" s="71"/>
    </row>
    <row r="36146" spans="31:31" ht="15.75" x14ac:dyDescent="0.3">
      <c r="AE36146" s="71"/>
    </row>
    <row r="36147" spans="31:31" ht="15.75" x14ac:dyDescent="0.3">
      <c r="AE36147" s="71"/>
    </row>
    <row r="36148" spans="31:31" ht="15.75" x14ac:dyDescent="0.3">
      <c r="AE36148" s="71"/>
    </row>
    <row r="36149" spans="31:31" ht="15.75" x14ac:dyDescent="0.3">
      <c r="AE36149" s="71"/>
    </row>
    <row r="36150" spans="31:31" ht="15.75" x14ac:dyDescent="0.3">
      <c r="AE36150" s="71"/>
    </row>
    <row r="36151" spans="31:31" ht="15.75" x14ac:dyDescent="0.3">
      <c r="AE36151" s="71"/>
    </row>
    <row r="36152" spans="31:31" ht="15.75" x14ac:dyDescent="0.3">
      <c r="AE36152" s="71"/>
    </row>
    <row r="36153" spans="31:31" ht="15.75" x14ac:dyDescent="0.3">
      <c r="AE36153" s="71"/>
    </row>
    <row r="36154" spans="31:31" ht="15.75" x14ac:dyDescent="0.3">
      <c r="AE36154" s="71"/>
    </row>
    <row r="36155" spans="31:31" ht="15.75" x14ac:dyDescent="0.3">
      <c r="AE36155" s="71"/>
    </row>
    <row r="36156" spans="31:31" ht="15.75" x14ac:dyDescent="0.3">
      <c r="AE36156" s="71"/>
    </row>
    <row r="36157" spans="31:31" ht="15.75" x14ac:dyDescent="0.3">
      <c r="AE36157" s="71"/>
    </row>
    <row r="36158" spans="31:31" ht="15.75" x14ac:dyDescent="0.3">
      <c r="AE36158" s="71"/>
    </row>
    <row r="36159" spans="31:31" ht="15.75" x14ac:dyDescent="0.3">
      <c r="AE36159" s="71"/>
    </row>
    <row r="36160" spans="31:31" ht="15.75" x14ac:dyDescent="0.3">
      <c r="AE36160" s="71"/>
    </row>
    <row r="36161" spans="31:31" ht="15.75" x14ac:dyDescent="0.3">
      <c r="AE36161" s="71"/>
    </row>
    <row r="36162" spans="31:31" ht="15.75" x14ac:dyDescent="0.3">
      <c r="AE36162" s="71"/>
    </row>
    <row r="36163" spans="31:31" ht="15.75" x14ac:dyDescent="0.3">
      <c r="AE36163" s="71"/>
    </row>
    <row r="36164" spans="31:31" ht="15.75" x14ac:dyDescent="0.3">
      <c r="AE36164" s="71"/>
    </row>
    <row r="36165" spans="31:31" ht="15.75" x14ac:dyDescent="0.3">
      <c r="AE36165" s="71"/>
    </row>
    <row r="36166" spans="31:31" ht="15.75" x14ac:dyDescent="0.3">
      <c r="AE36166" s="71"/>
    </row>
    <row r="36167" spans="31:31" ht="15.75" x14ac:dyDescent="0.3">
      <c r="AE36167" s="71"/>
    </row>
    <row r="36168" spans="31:31" ht="15.75" x14ac:dyDescent="0.3">
      <c r="AE36168" s="71"/>
    </row>
    <row r="36169" spans="31:31" ht="15.75" x14ac:dyDescent="0.3">
      <c r="AE36169" s="71"/>
    </row>
    <row r="36170" spans="31:31" ht="15.75" x14ac:dyDescent="0.3">
      <c r="AE36170" s="71"/>
    </row>
    <row r="36171" spans="31:31" ht="15.75" x14ac:dyDescent="0.3">
      <c r="AE36171" s="71"/>
    </row>
    <row r="36172" spans="31:31" ht="15.75" x14ac:dyDescent="0.3">
      <c r="AE36172" s="71"/>
    </row>
    <row r="36173" spans="31:31" ht="15.75" x14ac:dyDescent="0.3">
      <c r="AE36173" s="71"/>
    </row>
    <row r="36174" spans="31:31" ht="15.75" x14ac:dyDescent="0.3">
      <c r="AE36174" s="71"/>
    </row>
    <row r="36175" spans="31:31" ht="15.75" x14ac:dyDescent="0.3">
      <c r="AE36175" s="71"/>
    </row>
    <row r="36176" spans="31:31" ht="15.75" x14ac:dyDescent="0.3">
      <c r="AE36176" s="71"/>
    </row>
    <row r="36177" spans="31:31" ht="15.75" x14ac:dyDescent="0.3">
      <c r="AE36177" s="71"/>
    </row>
    <row r="36178" spans="31:31" ht="15.75" x14ac:dyDescent="0.3">
      <c r="AE36178" s="71"/>
    </row>
    <row r="36179" spans="31:31" ht="15.75" x14ac:dyDescent="0.3">
      <c r="AE36179" s="71"/>
    </row>
    <row r="36180" spans="31:31" ht="15.75" x14ac:dyDescent="0.3">
      <c r="AE36180" s="71"/>
    </row>
    <row r="36181" spans="31:31" ht="15.75" x14ac:dyDescent="0.3">
      <c r="AE36181" s="71"/>
    </row>
    <row r="36182" spans="31:31" ht="15.75" x14ac:dyDescent="0.3">
      <c r="AE36182" s="71"/>
    </row>
    <row r="36183" spans="31:31" ht="15.75" x14ac:dyDescent="0.3">
      <c r="AE36183" s="71"/>
    </row>
    <row r="36184" spans="31:31" ht="15.75" x14ac:dyDescent="0.3">
      <c r="AE36184" s="71"/>
    </row>
    <row r="36185" spans="31:31" ht="15.75" x14ac:dyDescent="0.3">
      <c r="AE36185" s="71"/>
    </row>
    <row r="36186" spans="31:31" ht="15.75" x14ac:dyDescent="0.3">
      <c r="AE36186" s="71"/>
    </row>
    <row r="36187" spans="31:31" ht="15.75" x14ac:dyDescent="0.3">
      <c r="AE36187" s="71"/>
    </row>
    <row r="36188" spans="31:31" ht="15.75" x14ac:dyDescent="0.3">
      <c r="AE36188" s="71"/>
    </row>
    <row r="36189" spans="31:31" ht="15.75" x14ac:dyDescent="0.3">
      <c r="AE36189" s="71"/>
    </row>
    <row r="36190" spans="31:31" ht="15.75" x14ac:dyDescent="0.3">
      <c r="AE36190" s="71"/>
    </row>
    <row r="36191" spans="31:31" ht="15.75" x14ac:dyDescent="0.3">
      <c r="AE36191" s="71"/>
    </row>
    <row r="36192" spans="31:31" ht="15.75" x14ac:dyDescent="0.3">
      <c r="AE36192" s="71"/>
    </row>
    <row r="36193" spans="31:31" ht="15.75" x14ac:dyDescent="0.3">
      <c r="AE36193" s="71"/>
    </row>
    <row r="36194" spans="31:31" ht="15.75" x14ac:dyDescent="0.3">
      <c r="AE36194" s="71"/>
    </row>
    <row r="36195" spans="31:31" ht="15.75" x14ac:dyDescent="0.3">
      <c r="AE36195" s="71"/>
    </row>
    <row r="36196" spans="31:31" ht="15.75" x14ac:dyDescent="0.3">
      <c r="AE36196" s="71"/>
    </row>
    <row r="36197" spans="31:31" ht="15.75" x14ac:dyDescent="0.3">
      <c r="AE36197" s="71"/>
    </row>
    <row r="36198" spans="31:31" ht="15.75" x14ac:dyDescent="0.3">
      <c r="AE36198" s="71"/>
    </row>
    <row r="36199" spans="31:31" ht="15.75" x14ac:dyDescent="0.3">
      <c r="AE36199" s="71"/>
    </row>
    <row r="36200" spans="31:31" ht="15.75" x14ac:dyDescent="0.3">
      <c r="AE36200" s="71"/>
    </row>
    <row r="36201" spans="31:31" ht="15.75" x14ac:dyDescent="0.3">
      <c r="AE36201" s="71"/>
    </row>
    <row r="36202" spans="31:31" ht="15.75" x14ac:dyDescent="0.3">
      <c r="AE36202" s="71"/>
    </row>
    <row r="36203" spans="31:31" ht="15.75" x14ac:dyDescent="0.3">
      <c r="AE36203" s="71"/>
    </row>
    <row r="36204" spans="31:31" ht="15.75" x14ac:dyDescent="0.3">
      <c r="AE36204" s="71"/>
    </row>
    <row r="36205" spans="31:31" ht="15.75" x14ac:dyDescent="0.3">
      <c r="AE36205" s="71"/>
    </row>
    <row r="36206" spans="31:31" ht="15.75" x14ac:dyDescent="0.3">
      <c r="AE36206" s="71"/>
    </row>
    <row r="36207" spans="31:31" ht="15.75" x14ac:dyDescent="0.3">
      <c r="AE36207" s="71"/>
    </row>
    <row r="36208" spans="31:31" ht="15.75" x14ac:dyDescent="0.3">
      <c r="AE36208" s="71"/>
    </row>
    <row r="36209" spans="31:31" ht="15.75" x14ac:dyDescent="0.3">
      <c r="AE36209" s="71"/>
    </row>
    <row r="36210" spans="31:31" ht="15.75" x14ac:dyDescent="0.3">
      <c r="AE36210" s="71"/>
    </row>
    <row r="36211" spans="31:31" ht="15.75" x14ac:dyDescent="0.3">
      <c r="AE36211" s="71"/>
    </row>
    <row r="36212" spans="31:31" ht="15.75" x14ac:dyDescent="0.3">
      <c r="AE36212" s="71"/>
    </row>
    <row r="36213" spans="31:31" ht="15.75" x14ac:dyDescent="0.3">
      <c r="AE36213" s="71"/>
    </row>
    <row r="36214" spans="31:31" ht="15.75" x14ac:dyDescent="0.3">
      <c r="AE36214" s="71"/>
    </row>
    <row r="36215" spans="31:31" ht="15.75" x14ac:dyDescent="0.3">
      <c r="AE36215" s="71"/>
    </row>
    <row r="36216" spans="31:31" ht="15.75" x14ac:dyDescent="0.3">
      <c r="AE36216" s="71"/>
    </row>
    <row r="36217" spans="31:31" ht="15.75" x14ac:dyDescent="0.3">
      <c r="AE36217" s="71"/>
    </row>
    <row r="36218" spans="31:31" ht="15.75" x14ac:dyDescent="0.3">
      <c r="AE36218" s="71"/>
    </row>
    <row r="36219" spans="31:31" ht="15.75" x14ac:dyDescent="0.3">
      <c r="AE36219" s="71"/>
    </row>
    <row r="36220" spans="31:31" ht="15.75" x14ac:dyDescent="0.3">
      <c r="AE36220" s="71"/>
    </row>
    <row r="36221" spans="31:31" ht="15.75" x14ac:dyDescent="0.3">
      <c r="AE36221" s="71"/>
    </row>
    <row r="36222" spans="31:31" ht="15.75" x14ac:dyDescent="0.3">
      <c r="AE36222" s="71"/>
    </row>
    <row r="36223" spans="31:31" ht="15.75" x14ac:dyDescent="0.3">
      <c r="AE36223" s="71"/>
    </row>
    <row r="36224" spans="31:31" ht="15.75" x14ac:dyDescent="0.3">
      <c r="AE36224" s="71"/>
    </row>
    <row r="36225" spans="31:31" ht="15.75" x14ac:dyDescent="0.3">
      <c r="AE36225" s="71"/>
    </row>
    <row r="36226" spans="31:31" ht="15.75" x14ac:dyDescent="0.3">
      <c r="AE36226" s="71"/>
    </row>
    <row r="36227" spans="31:31" ht="15.75" x14ac:dyDescent="0.3">
      <c r="AE36227" s="71"/>
    </row>
    <row r="36228" spans="31:31" ht="15.75" x14ac:dyDescent="0.3">
      <c r="AE36228" s="71"/>
    </row>
    <row r="36229" spans="31:31" ht="15.75" x14ac:dyDescent="0.3">
      <c r="AE36229" s="71"/>
    </row>
    <row r="36230" spans="31:31" ht="15.75" x14ac:dyDescent="0.3">
      <c r="AE36230" s="71"/>
    </row>
    <row r="36231" spans="31:31" ht="15.75" x14ac:dyDescent="0.3">
      <c r="AE36231" s="71"/>
    </row>
    <row r="36232" spans="31:31" ht="15.75" x14ac:dyDescent="0.3">
      <c r="AE36232" s="71"/>
    </row>
    <row r="36233" spans="31:31" ht="15.75" x14ac:dyDescent="0.3">
      <c r="AE36233" s="71"/>
    </row>
    <row r="36234" spans="31:31" ht="15.75" x14ac:dyDescent="0.3">
      <c r="AE36234" s="71"/>
    </row>
    <row r="36235" spans="31:31" ht="15.75" x14ac:dyDescent="0.3">
      <c r="AE36235" s="71"/>
    </row>
    <row r="36236" spans="31:31" ht="15.75" x14ac:dyDescent="0.3">
      <c r="AE36236" s="71"/>
    </row>
    <row r="36237" spans="31:31" ht="15.75" x14ac:dyDescent="0.3">
      <c r="AE36237" s="71"/>
    </row>
    <row r="36238" spans="31:31" ht="15.75" x14ac:dyDescent="0.3">
      <c r="AE36238" s="71"/>
    </row>
    <row r="36239" spans="31:31" ht="15.75" x14ac:dyDescent="0.3">
      <c r="AE36239" s="71"/>
    </row>
    <row r="36240" spans="31:31" ht="15.75" x14ac:dyDescent="0.3">
      <c r="AE36240" s="71"/>
    </row>
    <row r="36241" spans="31:31" ht="15.75" x14ac:dyDescent="0.3">
      <c r="AE36241" s="71"/>
    </row>
    <row r="36242" spans="31:31" ht="15.75" x14ac:dyDescent="0.3">
      <c r="AE36242" s="71"/>
    </row>
    <row r="36243" spans="31:31" ht="15.75" x14ac:dyDescent="0.3">
      <c r="AE36243" s="71"/>
    </row>
    <row r="36244" spans="31:31" ht="15.75" x14ac:dyDescent="0.3">
      <c r="AE36244" s="71"/>
    </row>
    <row r="36245" spans="31:31" ht="15.75" x14ac:dyDescent="0.3">
      <c r="AE36245" s="71"/>
    </row>
    <row r="36246" spans="31:31" ht="15.75" x14ac:dyDescent="0.3">
      <c r="AE36246" s="71"/>
    </row>
    <row r="36247" spans="31:31" ht="15.75" x14ac:dyDescent="0.3">
      <c r="AE36247" s="71"/>
    </row>
    <row r="36248" spans="31:31" ht="15.75" x14ac:dyDescent="0.3">
      <c r="AE36248" s="71"/>
    </row>
    <row r="36249" spans="31:31" ht="15.75" x14ac:dyDescent="0.3">
      <c r="AE36249" s="71"/>
    </row>
    <row r="36250" spans="31:31" ht="15.75" x14ac:dyDescent="0.3">
      <c r="AE36250" s="71"/>
    </row>
    <row r="36251" spans="31:31" ht="15.75" x14ac:dyDescent="0.3">
      <c r="AE36251" s="71"/>
    </row>
    <row r="36252" spans="31:31" ht="15.75" x14ac:dyDescent="0.3">
      <c r="AE36252" s="71"/>
    </row>
    <row r="36253" spans="31:31" ht="15.75" x14ac:dyDescent="0.3">
      <c r="AE36253" s="71"/>
    </row>
    <row r="36254" spans="31:31" ht="15.75" x14ac:dyDescent="0.3">
      <c r="AE36254" s="71"/>
    </row>
    <row r="36255" spans="31:31" ht="15.75" x14ac:dyDescent="0.3">
      <c r="AE36255" s="71"/>
    </row>
    <row r="36256" spans="31:31" ht="15.75" x14ac:dyDescent="0.3">
      <c r="AE36256" s="71"/>
    </row>
    <row r="36257" spans="31:31" ht="15.75" x14ac:dyDescent="0.3">
      <c r="AE36257" s="71"/>
    </row>
    <row r="36258" spans="31:31" ht="15.75" x14ac:dyDescent="0.3">
      <c r="AE36258" s="71"/>
    </row>
    <row r="36259" spans="31:31" ht="15.75" x14ac:dyDescent="0.3">
      <c r="AE36259" s="71"/>
    </row>
    <row r="36260" spans="31:31" ht="15.75" x14ac:dyDescent="0.3">
      <c r="AE36260" s="71"/>
    </row>
    <row r="36261" spans="31:31" ht="15.75" x14ac:dyDescent="0.3">
      <c r="AE36261" s="71"/>
    </row>
    <row r="36262" spans="31:31" ht="15.75" x14ac:dyDescent="0.3">
      <c r="AE36262" s="71"/>
    </row>
    <row r="36263" spans="31:31" ht="15.75" x14ac:dyDescent="0.3">
      <c r="AE36263" s="71"/>
    </row>
    <row r="36264" spans="31:31" ht="15.75" x14ac:dyDescent="0.3">
      <c r="AE36264" s="71"/>
    </row>
    <row r="36265" spans="31:31" ht="15.75" x14ac:dyDescent="0.3">
      <c r="AE36265" s="71"/>
    </row>
    <row r="36266" spans="31:31" ht="15.75" x14ac:dyDescent="0.3">
      <c r="AE36266" s="71"/>
    </row>
    <row r="36267" spans="31:31" ht="15.75" x14ac:dyDescent="0.3">
      <c r="AE36267" s="71"/>
    </row>
    <row r="36268" spans="31:31" ht="15.75" x14ac:dyDescent="0.3">
      <c r="AE36268" s="71"/>
    </row>
    <row r="36269" spans="31:31" ht="15.75" x14ac:dyDescent="0.3">
      <c r="AE36269" s="71"/>
    </row>
    <row r="36270" spans="31:31" ht="15.75" x14ac:dyDescent="0.3">
      <c r="AE36270" s="71"/>
    </row>
    <row r="36271" spans="31:31" ht="15.75" x14ac:dyDescent="0.3">
      <c r="AE36271" s="71"/>
    </row>
    <row r="36272" spans="31:31" ht="15.75" x14ac:dyDescent="0.3">
      <c r="AE36272" s="71"/>
    </row>
    <row r="36273" spans="31:31" ht="15.75" x14ac:dyDescent="0.3">
      <c r="AE36273" s="71"/>
    </row>
    <row r="36274" spans="31:31" ht="15.75" x14ac:dyDescent="0.3">
      <c r="AE36274" s="71"/>
    </row>
    <row r="36275" spans="31:31" ht="15.75" x14ac:dyDescent="0.3">
      <c r="AE36275" s="71"/>
    </row>
    <row r="36276" spans="31:31" ht="15.75" x14ac:dyDescent="0.3">
      <c r="AE36276" s="71"/>
    </row>
    <row r="36277" spans="31:31" ht="15.75" x14ac:dyDescent="0.3">
      <c r="AE36277" s="71"/>
    </row>
    <row r="36278" spans="31:31" ht="15.75" x14ac:dyDescent="0.3">
      <c r="AE36278" s="71"/>
    </row>
    <row r="36279" spans="31:31" ht="15.75" x14ac:dyDescent="0.3">
      <c r="AE36279" s="71"/>
    </row>
    <row r="36280" spans="31:31" ht="15.75" x14ac:dyDescent="0.3">
      <c r="AE36280" s="71"/>
    </row>
    <row r="36281" spans="31:31" ht="15.75" x14ac:dyDescent="0.3">
      <c r="AE36281" s="71"/>
    </row>
    <row r="36282" spans="31:31" ht="15.75" x14ac:dyDescent="0.3">
      <c r="AE36282" s="71"/>
    </row>
    <row r="36283" spans="31:31" ht="15.75" x14ac:dyDescent="0.3">
      <c r="AE36283" s="71"/>
    </row>
    <row r="36284" spans="31:31" ht="15.75" x14ac:dyDescent="0.3">
      <c r="AE36284" s="71"/>
    </row>
    <row r="36285" spans="31:31" ht="15.75" x14ac:dyDescent="0.3">
      <c r="AE36285" s="71"/>
    </row>
    <row r="36286" spans="31:31" ht="15.75" x14ac:dyDescent="0.3">
      <c r="AE36286" s="71"/>
    </row>
    <row r="36287" spans="31:31" ht="15.75" x14ac:dyDescent="0.3">
      <c r="AE36287" s="71"/>
    </row>
    <row r="36288" spans="31:31" ht="15.75" x14ac:dyDescent="0.3">
      <c r="AE36288" s="71"/>
    </row>
    <row r="36289" spans="31:31" ht="15.75" x14ac:dyDescent="0.3">
      <c r="AE36289" s="71"/>
    </row>
    <row r="36290" spans="31:31" ht="15.75" x14ac:dyDescent="0.3">
      <c r="AE36290" s="71"/>
    </row>
    <row r="36291" spans="31:31" ht="15.75" x14ac:dyDescent="0.3">
      <c r="AE36291" s="71"/>
    </row>
    <row r="36292" spans="31:31" ht="15.75" x14ac:dyDescent="0.3">
      <c r="AE36292" s="71"/>
    </row>
    <row r="36293" spans="31:31" ht="15.75" x14ac:dyDescent="0.3">
      <c r="AE36293" s="71"/>
    </row>
    <row r="36294" spans="31:31" ht="15.75" x14ac:dyDescent="0.3">
      <c r="AE36294" s="71"/>
    </row>
    <row r="36295" spans="31:31" ht="15.75" x14ac:dyDescent="0.3">
      <c r="AE36295" s="71"/>
    </row>
    <row r="36296" spans="31:31" ht="15.75" x14ac:dyDescent="0.3">
      <c r="AE36296" s="71"/>
    </row>
    <row r="36297" spans="31:31" ht="15.75" x14ac:dyDescent="0.3">
      <c r="AE36297" s="71"/>
    </row>
    <row r="36298" spans="31:31" ht="15.75" x14ac:dyDescent="0.3">
      <c r="AE36298" s="71"/>
    </row>
    <row r="36299" spans="31:31" ht="15.75" x14ac:dyDescent="0.3">
      <c r="AE36299" s="71"/>
    </row>
    <row r="36300" spans="31:31" ht="15.75" x14ac:dyDescent="0.3">
      <c r="AE36300" s="71"/>
    </row>
    <row r="36301" spans="31:31" ht="15.75" x14ac:dyDescent="0.3">
      <c r="AE36301" s="71"/>
    </row>
    <row r="36302" spans="31:31" ht="15.75" x14ac:dyDescent="0.3">
      <c r="AE36302" s="71"/>
    </row>
    <row r="36303" spans="31:31" ht="15.75" x14ac:dyDescent="0.3">
      <c r="AE36303" s="71"/>
    </row>
    <row r="36304" spans="31:31" ht="15.75" x14ac:dyDescent="0.3">
      <c r="AE36304" s="71"/>
    </row>
    <row r="36305" spans="31:31" ht="15.75" x14ac:dyDescent="0.3">
      <c r="AE36305" s="71"/>
    </row>
    <row r="36306" spans="31:31" ht="15.75" x14ac:dyDescent="0.3">
      <c r="AE36306" s="71"/>
    </row>
    <row r="36307" spans="31:31" ht="15.75" x14ac:dyDescent="0.3">
      <c r="AE36307" s="71"/>
    </row>
    <row r="36308" spans="31:31" ht="15.75" x14ac:dyDescent="0.3">
      <c r="AE36308" s="71"/>
    </row>
    <row r="36309" spans="31:31" ht="15.75" x14ac:dyDescent="0.3">
      <c r="AE36309" s="71"/>
    </row>
    <row r="36310" spans="31:31" ht="15.75" x14ac:dyDescent="0.3">
      <c r="AE36310" s="71"/>
    </row>
    <row r="36311" spans="31:31" ht="15.75" x14ac:dyDescent="0.3">
      <c r="AE36311" s="71"/>
    </row>
    <row r="36312" spans="31:31" ht="15.75" x14ac:dyDescent="0.3">
      <c r="AE36312" s="71"/>
    </row>
    <row r="36313" spans="31:31" ht="15.75" x14ac:dyDescent="0.3">
      <c r="AE36313" s="71"/>
    </row>
    <row r="36314" spans="31:31" ht="15.75" x14ac:dyDescent="0.3">
      <c r="AE36314" s="71"/>
    </row>
    <row r="36315" spans="31:31" ht="15.75" x14ac:dyDescent="0.3">
      <c r="AE36315" s="71"/>
    </row>
    <row r="36316" spans="31:31" ht="15.75" x14ac:dyDescent="0.3">
      <c r="AE36316" s="71"/>
    </row>
    <row r="36317" spans="31:31" ht="15.75" x14ac:dyDescent="0.3">
      <c r="AE36317" s="71"/>
    </row>
    <row r="36318" spans="31:31" ht="15.75" x14ac:dyDescent="0.3">
      <c r="AE36318" s="71"/>
    </row>
    <row r="36319" spans="31:31" ht="15.75" x14ac:dyDescent="0.3">
      <c r="AE36319" s="71"/>
    </row>
    <row r="36320" spans="31:31" ht="15.75" x14ac:dyDescent="0.3">
      <c r="AE36320" s="71"/>
    </row>
    <row r="36321" spans="31:31" ht="15.75" x14ac:dyDescent="0.3">
      <c r="AE36321" s="71"/>
    </row>
    <row r="36322" spans="31:31" ht="15.75" x14ac:dyDescent="0.3">
      <c r="AE36322" s="71"/>
    </row>
    <row r="36323" spans="31:31" ht="15.75" x14ac:dyDescent="0.3">
      <c r="AE36323" s="71"/>
    </row>
    <row r="36324" spans="31:31" ht="15.75" x14ac:dyDescent="0.3">
      <c r="AE36324" s="71"/>
    </row>
    <row r="36325" spans="31:31" ht="15.75" x14ac:dyDescent="0.3">
      <c r="AE36325" s="71"/>
    </row>
    <row r="36326" spans="31:31" ht="15.75" x14ac:dyDescent="0.3">
      <c r="AE36326" s="71"/>
    </row>
    <row r="36327" spans="31:31" ht="15.75" x14ac:dyDescent="0.3">
      <c r="AE36327" s="71"/>
    </row>
    <row r="36328" spans="31:31" ht="15.75" x14ac:dyDescent="0.3">
      <c r="AE36328" s="71"/>
    </row>
    <row r="36329" spans="31:31" ht="15.75" x14ac:dyDescent="0.3">
      <c r="AE36329" s="71"/>
    </row>
    <row r="36330" spans="31:31" ht="15.75" x14ac:dyDescent="0.3">
      <c r="AE36330" s="71"/>
    </row>
    <row r="36331" spans="31:31" ht="15.75" x14ac:dyDescent="0.3">
      <c r="AE36331" s="71"/>
    </row>
    <row r="36332" spans="31:31" ht="15.75" x14ac:dyDescent="0.3">
      <c r="AE36332" s="71"/>
    </row>
    <row r="36333" spans="31:31" ht="15.75" x14ac:dyDescent="0.3">
      <c r="AE36333" s="71"/>
    </row>
    <row r="36334" spans="31:31" ht="15.75" x14ac:dyDescent="0.3">
      <c r="AE36334" s="71"/>
    </row>
    <row r="36335" spans="31:31" ht="15.75" x14ac:dyDescent="0.3">
      <c r="AE36335" s="71"/>
    </row>
    <row r="36336" spans="31:31" ht="15.75" x14ac:dyDescent="0.3">
      <c r="AE36336" s="71"/>
    </row>
    <row r="36337" spans="31:31" ht="15.75" x14ac:dyDescent="0.3">
      <c r="AE36337" s="71"/>
    </row>
    <row r="36338" spans="31:31" ht="15.75" x14ac:dyDescent="0.3">
      <c r="AE36338" s="71"/>
    </row>
    <row r="36339" spans="31:31" ht="15.75" x14ac:dyDescent="0.3">
      <c r="AE36339" s="71"/>
    </row>
    <row r="36340" spans="31:31" ht="15.75" x14ac:dyDescent="0.3">
      <c r="AE36340" s="71"/>
    </row>
    <row r="36341" spans="31:31" ht="15.75" x14ac:dyDescent="0.3">
      <c r="AE36341" s="71"/>
    </row>
    <row r="36342" spans="31:31" ht="15.75" x14ac:dyDescent="0.3">
      <c r="AE36342" s="71"/>
    </row>
    <row r="36343" spans="31:31" ht="15.75" x14ac:dyDescent="0.3">
      <c r="AE36343" s="71"/>
    </row>
    <row r="36344" spans="31:31" ht="15.75" x14ac:dyDescent="0.3">
      <c r="AE36344" s="71"/>
    </row>
    <row r="36345" spans="31:31" ht="15.75" x14ac:dyDescent="0.3">
      <c r="AE36345" s="71"/>
    </row>
    <row r="36346" spans="31:31" ht="15.75" x14ac:dyDescent="0.3">
      <c r="AE36346" s="71"/>
    </row>
    <row r="36347" spans="31:31" ht="15.75" x14ac:dyDescent="0.3">
      <c r="AE36347" s="71"/>
    </row>
    <row r="36348" spans="31:31" ht="15.75" x14ac:dyDescent="0.3">
      <c r="AE36348" s="71"/>
    </row>
    <row r="36349" spans="31:31" ht="15.75" x14ac:dyDescent="0.3">
      <c r="AE36349" s="71"/>
    </row>
    <row r="36350" spans="31:31" ht="15.75" x14ac:dyDescent="0.3">
      <c r="AE36350" s="71"/>
    </row>
    <row r="36351" spans="31:31" ht="15.75" x14ac:dyDescent="0.3">
      <c r="AE36351" s="71"/>
    </row>
    <row r="36352" spans="31:31" ht="15.75" x14ac:dyDescent="0.3">
      <c r="AE36352" s="71"/>
    </row>
    <row r="36353" spans="31:31" ht="15.75" x14ac:dyDescent="0.3">
      <c r="AE36353" s="71"/>
    </row>
    <row r="36354" spans="31:31" ht="15.75" x14ac:dyDescent="0.3">
      <c r="AE36354" s="71"/>
    </row>
    <row r="36355" spans="31:31" ht="15.75" x14ac:dyDescent="0.3">
      <c r="AE36355" s="71"/>
    </row>
    <row r="36356" spans="31:31" ht="15.75" x14ac:dyDescent="0.3">
      <c r="AE36356" s="71"/>
    </row>
    <row r="36357" spans="31:31" ht="15.75" x14ac:dyDescent="0.3">
      <c r="AE36357" s="71"/>
    </row>
    <row r="36358" spans="31:31" ht="15.75" x14ac:dyDescent="0.3">
      <c r="AE36358" s="71"/>
    </row>
    <row r="36359" spans="31:31" ht="15.75" x14ac:dyDescent="0.3">
      <c r="AE36359" s="71"/>
    </row>
    <row r="36360" spans="31:31" ht="15.75" x14ac:dyDescent="0.3">
      <c r="AE36360" s="71"/>
    </row>
    <row r="36361" spans="31:31" ht="15.75" x14ac:dyDescent="0.3">
      <c r="AE36361" s="71"/>
    </row>
    <row r="36362" spans="31:31" ht="15.75" x14ac:dyDescent="0.3">
      <c r="AE36362" s="71"/>
    </row>
    <row r="36363" spans="31:31" ht="15.75" x14ac:dyDescent="0.3">
      <c r="AE36363" s="71"/>
    </row>
    <row r="36364" spans="31:31" ht="15.75" x14ac:dyDescent="0.3">
      <c r="AE36364" s="71"/>
    </row>
    <row r="36365" spans="31:31" ht="15.75" x14ac:dyDescent="0.3">
      <c r="AE36365" s="71"/>
    </row>
    <row r="36366" spans="31:31" ht="15.75" x14ac:dyDescent="0.3">
      <c r="AE36366" s="71"/>
    </row>
    <row r="36367" spans="31:31" ht="15.75" x14ac:dyDescent="0.3">
      <c r="AE36367" s="71"/>
    </row>
    <row r="36368" spans="31:31" ht="15.75" x14ac:dyDescent="0.3">
      <c r="AE36368" s="71"/>
    </row>
    <row r="36369" spans="31:31" ht="15.75" x14ac:dyDescent="0.3">
      <c r="AE36369" s="71"/>
    </row>
    <row r="36370" spans="31:31" ht="15.75" x14ac:dyDescent="0.3">
      <c r="AE36370" s="71"/>
    </row>
    <row r="36371" spans="31:31" ht="15.75" x14ac:dyDescent="0.3">
      <c r="AE36371" s="71"/>
    </row>
    <row r="36372" spans="31:31" ht="15.75" x14ac:dyDescent="0.3">
      <c r="AE36372" s="71"/>
    </row>
    <row r="36373" spans="31:31" ht="15.75" x14ac:dyDescent="0.3">
      <c r="AE36373" s="71"/>
    </row>
    <row r="36374" spans="31:31" ht="15.75" x14ac:dyDescent="0.3">
      <c r="AE36374" s="71"/>
    </row>
    <row r="36375" spans="31:31" ht="15.75" x14ac:dyDescent="0.3">
      <c r="AE36375" s="71"/>
    </row>
    <row r="36376" spans="31:31" ht="15.75" x14ac:dyDescent="0.3">
      <c r="AE36376" s="71"/>
    </row>
    <row r="36377" spans="31:31" ht="15.75" x14ac:dyDescent="0.3">
      <c r="AE36377" s="71"/>
    </row>
    <row r="36378" spans="31:31" ht="15.75" x14ac:dyDescent="0.3">
      <c r="AE36378" s="71"/>
    </row>
    <row r="36379" spans="31:31" ht="15.75" x14ac:dyDescent="0.3">
      <c r="AE36379" s="71"/>
    </row>
    <row r="36380" spans="31:31" ht="15.75" x14ac:dyDescent="0.3">
      <c r="AE36380" s="71"/>
    </row>
    <row r="36381" spans="31:31" ht="15.75" x14ac:dyDescent="0.3">
      <c r="AE36381" s="71"/>
    </row>
    <row r="36382" spans="31:31" ht="15.75" x14ac:dyDescent="0.3">
      <c r="AE36382" s="71"/>
    </row>
    <row r="36383" spans="31:31" ht="15.75" x14ac:dyDescent="0.3">
      <c r="AE36383" s="71"/>
    </row>
    <row r="36384" spans="31:31" ht="15.75" x14ac:dyDescent="0.3">
      <c r="AE36384" s="71"/>
    </row>
    <row r="36385" spans="31:31" ht="15.75" x14ac:dyDescent="0.3">
      <c r="AE36385" s="71"/>
    </row>
    <row r="36386" spans="31:31" ht="15.75" x14ac:dyDescent="0.3">
      <c r="AE36386" s="71"/>
    </row>
    <row r="36387" spans="31:31" ht="15.75" x14ac:dyDescent="0.3">
      <c r="AE36387" s="71"/>
    </row>
    <row r="36388" spans="31:31" ht="15.75" x14ac:dyDescent="0.3">
      <c r="AE36388" s="71"/>
    </row>
    <row r="36389" spans="31:31" ht="15.75" x14ac:dyDescent="0.3">
      <c r="AE36389" s="71"/>
    </row>
    <row r="36390" spans="31:31" ht="15.75" x14ac:dyDescent="0.3">
      <c r="AE36390" s="71"/>
    </row>
    <row r="36391" spans="31:31" ht="15.75" x14ac:dyDescent="0.3">
      <c r="AE36391" s="71"/>
    </row>
    <row r="36392" spans="31:31" ht="15.75" x14ac:dyDescent="0.3">
      <c r="AE36392" s="71"/>
    </row>
    <row r="36393" spans="31:31" ht="15.75" x14ac:dyDescent="0.3">
      <c r="AE36393" s="71"/>
    </row>
    <row r="36394" spans="31:31" ht="15.75" x14ac:dyDescent="0.3">
      <c r="AE36394" s="71"/>
    </row>
    <row r="36395" spans="31:31" ht="15.75" x14ac:dyDescent="0.3">
      <c r="AE36395" s="71"/>
    </row>
    <row r="36396" spans="31:31" ht="15.75" x14ac:dyDescent="0.3">
      <c r="AE36396" s="71"/>
    </row>
    <row r="36397" spans="31:31" ht="15.75" x14ac:dyDescent="0.3">
      <c r="AE36397" s="71"/>
    </row>
    <row r="36398" spans="31:31" ht="15.75" x14ac:dyDescent="0.3">
      <c r="AE36398" s="71"/>
    </row>
    <row r="36399" spans="31:31" ht="15.75" x14ac:dyDescent="0.3">
      <c r="AE36399" s="71"/>
    </row>
    <row r="36400" spans="31:31" ht="15.75" x14ac:dyDescent="0.3">
      <c r="AE36400" s="71"/>
    </row>
    <row r="36401" spans="31:31" ht="15.75" x14ac:dyDescent="0.3">
      <c r="AE36401" s="71"/>
    </row>
    <row r="36402" spans="31:31" ht="15.75" x14ac:dyDescent="0.3">
      <c r="AE36402" s="71"/>
    </row>
    <row r="36403" spans="31:31" ht="15.75" x14ac:dyDescent="0.3">
      <c r="AE36403" s="71"/>
    </row>
    <row r="36404" spans="31:31" ht="15.75" x14ac:dyDescent="0.3">
      <c r="AE36404" s="71"/>
    </row>
    <row r="36405" spans="31:31" ht="15.75" x14ac:dyDescent="0.3">
      <c r="AE36405" s="71"/>
    </row>
    <row r="36406" spans="31:31" ht="15.75" x14ac:dyDescent="0.3">
      <c r="AE36406" s="71"/>
    </row>
    <row r="36407" spans="31:31" ht="15.75" x14ac:dyDescent="0.3">
      <c r="AE36407" s="71"/>
    </row>
    <row r="36408" spans="31:31" ht="15.75" x14ac:dyDescent="0.3">
      <c r="AE36408" s="71"/>
    </row>
    <row r="36409" spans="31:31" ht="15.75" x14ac:dyDescent="0.3">
      <c r="AE36409" s="71"/>
    </row>
    <row r="36410" spans="31:31" ht="15.75" x14ac:dyDescent="0.3">
      <c r="AE36410" s="71"/>
    </row>
    <row r="36411" spans="31:31" ht="15.75" x14ac:dyDescent="0.3">
      <c r="AE36411" s="71"/>
    </row>
    <row r="36412" spans="31:31" ht="15.75" x14ac:dyDescent="0.3">
      <c r="AE36412" s="71"/>
    </row>
    <row r="36413" spans="31:31" ht="15.75" x14ac:dyDescent="0.3">
      <c r="AE36413" s="71"/>
    </row>
    <row r="36414" spans="31:31" ht="15.75" x14ac:dyDescent="0.3">
      <c r="AE36414" s="71"/>
    </row>
    <row r="36415" spans="31:31" ht="15.75" x14ac:dyDescent="0.3">
      <c r="AE36415" s="71"/>
    </row>
    <row r="36416" spans="31:31" ht="15.75" x14ac:dyDescent="0.3">
      <c r="AE36416" s="71"/>
    </row>
    <row r="36417" spans="31:31" ht="15.75" x14ac:dyDescent="0.3">
      <c r="AE36417" s="71"/>
    </row>
    <row r="36418" spans="31:31" ht="15.75" x14ac:dyDescent="0.3">
      <c r="AE36418" s="71"/>
    </row>
    <row r="36419" spans="31:31" ht="15.75" x14ac:dyDescent="0.3">
      <c r="AE36419" s="71"/>
    </row>
    <row r="36420" spans="31:31" ht="15.75" x14ac:dyDescent="0.3">
      <c r="AE36420" s="71"/>
    </row>
    <row r="36421" spans="31:31" ht="15.75" x14ac:dyDescent="0.3">
      <c r="AE36421" s="71"/>
    </row>
    <row r="36422" spans="31:31" ht="15.75" x14ac:dyDescent="0.3">
      <c r="AE36422" s="71"/>
    </row>
    <row r="36423" spans="31:31" ht="15.75" x14ac:dyDescent="0.3">
      <c r="AE36423" s="71"/>
    </row>
    <row r="36424" spans="31:31" ht="15.75" x14ac:dyDescent="0.3">
      <c r="AE36424" s="71"/>
    </row>
    <row r="36425" spans="31:31" ht="15.75" x14ac:dyDescent="0.3">
      <c r="AE36425" s="71"/>
    </row>
    <row r="36426" spans="31:31" ht="15.75" x14ac:dyDescent="0.3">
      <c r="AE36426" s="71"/>
    </row>
    <row r="36427" spans="31:31" ht="15.75" x14ac:dyDescent="0.3">
      <c r="AE36427" s="71"/>
    </row>
    <row r="36428" spans="31:31" ht="15.75" x14ac:dyDescent="0.3">
      <c r="AE36428" s="71"/>
    </row>
    <row r="36429" spans="31:31" ht="15.75" x14ac:dyDescent="0.3">
      <c r="AE36429" s="71"/>
    </row>
    <row r="36430" spans="31:31" ht="15.75" x14ac:dyDescent="0.3">
      <c r="AE36430" s="71"/>
    </row>
    <row r="36431" spans="31:31" ht="15.75" x14ac:dyDescent="0.3">
      <c r="AE36431" s="71"/>
    </row>
    <row r="36432" spans="31:31" ht="15.75" x14ac:dyDescent="0.3">
      <c r="AE36432" s="71"/>
    </row>
    <row r="36433" spans="31:31" ht="15.75" x14ac:dyDescent="0.3">
      <c r="AE36433" s="71"/>
    </row>
    <row r="36434" spans="31:31" ht="15.75" x14ac:dyDescent="0.3">
      <c r="AE36434" s="71"/>
    </row>
    <row r="36435" spans="31:31" ht="15.75" x14ac:dyDescent="0.3">
      <c r="AE36435" s="71"/>
    </row>
    <row r="36436" spans="31:31" ht="15.75" x14ac:dyDescent="0.3">
      <c r="AE36436" s="71"/>
    </row>
    <row r="36437" spans="31:31" ht="15.75" x14ac:dyDescent="0.3">
      <c r="AE36437" s="71"/>
    </row>
    <row r="36438" spans="31:31" ht="15.75" x14ac:dyDescent="0.3">
      <c r="AE36438" s="71"/>
    </row>
    <row r="36439" spans="31:31" ht="15.75" x14ac:dyDescent="0.3">
      <c r="AE36439" s="71"/>
    </row>
    <row r="36440" spans="31:31" ht="15.75" x14ac:dyDescent="0.3">
      <c r="AE36440" s="71"/>
    </row>
    <row r="36441" spans="31:31" ht="15.75" x14ac:dyDescent="0.3">
      <c r="AE36441" s="71"/>
    </row>
    <row r="36442" spans="31:31" ht="15.75" x14ac:dyDescent="0.3">
      <c r="AE36442" s="71"/>
    </row>
    <row r="36443" spans="31:31" ht="15.75" x14ac:dyDescent="0.3">
      <c r="AE36443" s="71"/>
    </row>
    <row r="36444" spans="31:31" ht="15.75" x14ac:dyDescent="0.3">
      <c r="AE36444" s="71"/>
    </row>
    <row r="36445" spans="31:31" ht="15.75" x14ac:dyDescent="0.3">
      <c r="AE36445" s="71"/>
    </row>
    <row r="36446" spans="31:31" ht="15.75" x14ac:dyDescent="0.3">
      <c r="AE36446" s="71"/>
    </row>
    <row r="36447" spans="31:31" ht="15.75" x14ac:dyDescent="0.3">
      <c r="AE36447" s="71"/>
    </row>
    <row r="36448" spans="31:31" ht="15.75" x14ac:dyDescent="0.3">
      <c r="AE36448" s="71"/>
    </row>
    <row r="36449" spans="31:31" ht="15.75" x14ac:dyDescent="0.3">
      <c r="AE36449" s="71"/>
    </row>
    <row r="36450" spans="31:31" ht="15.75" x14ac:dyDescent="0.3">
      <c r="AE36450" s="71"/>
    </row>
    <row r="36451" spans="31:31" ht="15.75" x14ac:dyDescent="0.3">
      <c r="AE36451" s="71"/>
    </row>
    <row r="36452" spans="31:31" ht="15.75" x14ac:dyDescent="0.3">
      <c r="AE36452" s="71"/>
    </row>
    <row r="36453" spans="31:31" ht="15.75" x14ac:dyDescent="0.3">
      <c r="AE36453" s="71"/>
    </row>
    <row r="36454" spans="31:31" ht="15.75" x14ac:dyDescent="0.3">
      <c r="AE36454" s="71"/>
    </row>
    <row r="36455" spans="31:31" ht="15.75" x14ac:dyDescent="0.3">
      <c r="AE36455" s="71"/>
    </row>
    <row r="36456" spans="31:31" ht="15.75" x14ac:dyDescent="0.3">
      <c r="AE36456" s="71"/>
    </row>
    <row r="36457" spans="31:31" ht="15.75" x14ac:dyDescent="0.3">
      <c r="AE36457" s="71"/>
    </row>
    <row r="36458" spans="31:31" ht="15.75" x14ac:dyDescent="0.3">
      <c r="AE36458" s="71"/>
    </row>
    <row r="36459" spans="31:31" ht="15.75" x14ac:dyDescent="0.3">
      <c r="AE36459" s="71"/>
    </row>
    <row r="36460" spans="31:31" ht="15.75" x14ac:dyDescent="0.3">
      <c r="AE36460" s="71"/>
    </row>
    <row r="36461" spans="31:31" ht="15.75" x14ac:dyDescent="0.3">
      <c r="AE36461" s="71"/>
    </row>
    <row r="36462" spans="31:31" ht="15.75" x14ac:dyDescent="0.3">
      <c r="AE36462" s="71"/>
    </row>
    <row r="36463" spans="31:31" ht="15.75" x14ac:dyDescent="0.3">
      <c r="AE36463" s="71"/>
    </row>
    <row r="36464" spans="31:31" ht="15.75" x14ac:dyDescent="0.3">
      <c r="AE36464" s="71"/>
    </row>
    <row r="36465" spans="31:31" ht="15.75" x14ac:dyDescent="0.3">
      <c r="AE36465" s="71"/>
    </row>
    <row r="36466" spans="31:31" ht="15.75" x14ac:dyDescent="0.3">
      <c r="AE36466" s="71"/>
    </row>
    <row r="36467" spans="31:31" ht="15.75" x14ac:dyDescent="0.3">
      <c r="AE36467" s="71"/>
    </row>
    <row r="36468" spans="31:31" ht="15.75" x14ac:dyDescent="0.3">
      <c r="AE36468" s="71"/>
    </row>
    <row r="36469" spans="31:31" ht="15.75" x14ac:dyDescent="0.3">
      <c r="AE36469" s="71"/>
    </row>
    <row r="36470" spans="31:31" ht="15.75" x14ac:dyDescent="0.3">
      <c r="AE36470" s="71"/>
    </row>
    <row r="36471" spans="31:31" ht="15.75" x14ac:dyDescent="0.3">
      <c r="AE36471" s="71"/>
    </row>
    <row r="36472" spans="31:31" ht="15.75" x14ac:dyDescent="0.3">
      <c r="AE36472" s="71"/>
    </row>
    <row r="36473" spans="31:31" ht="15.75" x14ac:dyDescent="0.3">
      <c r="AE36473" s="71"/>
    </row>
    <row r="36474" spans="31:31" ht="15.75" x14ac:dyDescent="0.3">
      <c r="AE36474" s="71"/>
    </row>
    <row r="36475" spans="31:31" ht="15.75" x14ac:dyDescent="0.3">
      <c r="AE36475" s="71"/>
    </row>
    <row r="36476" spans="31:31" ht="15.75" x14ac:dyDescent="0.3">
      <c r="AE36476" s="71"/>
    </row>
    <row r="36477" spans="31:31" ht="15.75" x14ac:dyDescent="0.3">
      <c r="AE36477" s="71"/>
    </row>
    <row r="36478" spans="31:31" ht="15.75" x14ac:dyDescent="0.3">
      <c r="AE36478" s="71"/>
    </row>
    <row r="36479" spans="31:31" ht="15.75" x14ac:dyDescent="0.3">
      <c r="AE36479" s="71"/>
    </row>
    <row r="36480" spans="31:31" ht="15.75" x14ac:dyDescent="0.3">
      <c r="AE36480" s="71"/>
    </row>
    <row r="36481" spans="31:31" ht="15.75" x14ac:dyDescent="0.3">
      <c r="AE36481" s="71"/>
    </row>
    <row r="36482" spans="31:31" ht="15.75" x14ac:dyDescent="0.3">
      <c r="AE36482" s="71"/>
    </row>
    <row r="36483" spans="31:31" ht="15.75" x14ac:dyDescent="0.3">
      <c r="AE36483" s="71"/>
    </row>
    <row r="36484" spans="31:31" ht="15.75" x14ac:dyDescent="0.3">
      <c r="AE36484" s="71"/>
    </row>
    <row r="36485" spans="31:31" ht="15.75" x14ac:dyDescent="0.3">
      <c r="AE36485" s="71"/>
    </row>
    <row r="36486" spans="31:31" ht="15.75" x14ac:dyDescent="0.3">
      <c r="AE36486" s="71"/>
    </row>
    <row r="36487" spans="31:31" ht="15.75" x14ac:dyDescent="0.3">
      <c r="AE36487" s="71"/>
    </row>
    <row r="36488" spans="31:31" ht="15.75" x14ac:dyDescent="0.3">
      <c r="AE36488" s="71"/>
    </row>
    <row r="36489" spans="31:31" ht="15.75" x14ac:dyDescent="0.3">
      <c r="AE36489" s="71"/>
    </row>
    <row r="36490" spans="31:31" ht="15.75" x14ac:dyDescent="0.3">
      <c r="AE36490" s="71"/>
    </row>
    <row r="36491" spans="31:31" ht="15.75" x14ac:dyDescent="0.3">
      <c r="AE36491" s="71"/>
    </row>
    <row r="36492" spans="31:31" ht="15.75" x14ac:dyDescent="0.3">
      <c r="AE36492" s="71"/>
    </row>
    <row r="36493" spans="31:31" ht="15.75" x14ac:dyDescent="0.3">
      <c r="AE36493" s="71"/>
    </row>
    <row r="36494" spans="31:31" ht="15.75" x14ac:dyDescent="0.3">
      <c r="AE36494" s="71"/>
    </row>
    <row r="36495" spans="31:31" ht="15.75" x14ac:dyDescent="0.3">
      <c r="AE36495" s="71"/>
    </row>
    <row r="36496" spans="31:31" ht="15.75" x14ac:dyDescent="0.3">
      <c r="AE36496" s="71"/>
    </row>
    <row r="36497" spans="31:31" ht="15.75" x14ac:dyDescent="0.3">
      <c r="AE36497" s="71"/>
    </row>
    <row r="36498" spans="31:31" ht="15.75" x14ac:dyDescent="0.3">
      <c r="AE36498" s="71"/>
    </row>
    <row r="36499" spans="31:31" ht="15.75" x14ac:dyDescent="0.3">
      <c r="AE36499" s="71"/>
    </row>
    <row r="36500" spans="31:31" ht="15.75" x14ac:dyDescent="0.3">
      <c r="AE36500" s="71"/>
    </row>
    <row r="36501" spans="31:31" ht="15.75" x14ac:dyDescent="0.3">
      <c r="AE36501" s="71"/>
    </row>
    <row r="36502" spans="31:31" ht="15.75" x14ac:dyDescent="0.3">
      <c r="AE36502" s="71"/>
    </row>
    <row r="36503" spans="31:31" ht="15.75" x14ac:dyDescent="0.3">
      <c r="AE36503" s="71"/>
    </row>
    <row r="36504" spans="31:31" ht="15.75" x14ac:dyDescent="0.3">
      <c r="AE36504" s="71"/>
    </row>
    <row r="36505" spans="31:31" ht="15.75" x14ac:dyDescent="0.3">
      <c r="AE36505" s="71"/>
    </row>
    <row r="36506" spans="31:31" ht="15.75" x14ac:dyDescent="0.3">
      <c r="AE36506" s="71"/>
    </row>
    <row r="36507" spans="31:31" ht="15.75" x14ac:dyDescent="0.3">
      <c r="AE36507" s="71"/>
    </row>
    <row r="36508" spans="31:31" ht="15.75" x14ac:dyDescent="0.3">
      <c r="AE36508" s="71"/>
    </row>
    <row r="36509" spans="31:31" ht="15.75" x14ac:dyDescent="0.3">
      <c r="AE36509" s="71"/>
    </row>
    <row r="36510" spans="31:31" ht="15.75" x14ac:dyDescent="0.3">
      <c r="AE36510" s="71"/>
    </row>
    <row r="36511" spans="31:31" ht="15.75" x14ac:dyDescent="0.3">
      <c r="AE36511" s="71"/>
    </row>
    <row r="36512" spans="31:31" ht="15.75" x14ac:dyDescent="0.3">
      <c r="AE36512" s="71"/>
    </row>
    <row r="36513" spans="31:31" ht="15.75" x14ac:dyDescent="0.3">
      <c r="AE36513" s="71"/>
    </row>
    <row r="36514" spans="31:31" ht="15.75" x14ac:dyDescent="0.3">
      <c r="AE36514" s="71"/>
    </row>
    <row r="36515" spans="31:31" ht="15.75" x14ac:dyDescent="0.3">
      <c r="AE36515" s="71"/>
    </row>
    <row r="36516" spans="31:31" ht="15.75" x14ac:dyDescent="0.3">
      <c r="AE36516" s="71"/>
    </row>
    <row r="36517" spans="31:31" ht="15.75" x14ac:dyDescent="0.3">
      <c r="AE36517" s="71"/>
    </row>
    <row r="36518" spans="31:31" ht="15.75" x14ac:dyDescent="0.3">
      <c r="AE36518" s="71"/>
    </row>
    <row r="36519" spans="31:31" ht="15.75" x14ac:dyDescent="0.3">
      <c r="AE36519" s="71"/>
    </row>
    <row r="36520" spans="31:31" ht="15.75" x14ac:dyDescent="0.3">
      <c r="AE36520" s="71"/>
    </row>
    <row r="36521" spans="31:31" ht="15.75" x14ac:dyDescent="0.3">
      <c r="AE36521" s="71"/>
    </row>
    <row r="36522" spans="31:31" ht="15.75" x14ac:dyDescent="0.3">
      <c r="AE36522" s="71"/>
    </row>
    <row r="36523" spans="31:31" ht="15.75" x14ac:dyDescent="0.3">
      <c r="AE36523" s="71"/>
    </row>
    <row r="36524" spans="31:31" ht="15.75" x14ac:dyDescent="0.3">
      <c r="AE36524" s="71"/>
    </row>
    <row r="36525" spans="31:31" ht="15.75" x14ac:dyDescent="0.3">
      <c r="AE36525" s="71"/>
    </row>
    <row r="36526" spans="31:31" ht="15.75" x14ac:dyDescent="0.3">
      <c r="AE36526" s="71"/>
    </row>
    <row r="36527" spans="31:31" ht="15.75" x14ac:dyDescent="0.3">
      <c r="AE36527" s="71"/>
    </row>
    <row r="36528" spans="31:31" ht="15.75" x14ac:dyDescent="0.3">
      <c r="AE36528" s="71"/>
    </row>
    <row r="36529" spans="31:31" ht="15.75" x14ac:dyDescent="0.3">
      <c r="AE36529" s="71"/>
    </row>
    <row r="36530" spans="31:31" ht="15.75" x14ac:dyDescent="0.3">
      <c r="AE36530" s="71"/>
    </row>
    <row r="36531" spans="31:31" ht="15.75" x14ac:dyDescent="0.3">
      <c r="AE36531" s="71"/>
    </row>
    <row r="36532" spans="31:31" ht="15.75" x14ac:dyDescent="0.3">
      <c r="AE36532" s="71"/>
    </row>
    <row r="36533" spans="31:31" ht="15.75" x14ac:dyDescent="0.3">
      <c r="AE36533" s="71"/>
    </row>
    <row r="36534" spans="31:31" ht="15.75" x14ac:dyDescent="0.3">
      <c r="AE36534" s="71"/>
    </row>
    <row r="36535" spans="31:31" ht="15.75" x14ac:dyDescent="0.3">
      <c r="AE36535" s="71"/>
    </row>
    <row r="36536" spans="31:31" ht="15.75" x14ac:dyDescent="0.3">
      <c r="AE36536" s="71"/>
    </row>
    <row r="36537" spans="31:31" ht="15.75" x14ac:dyDescent="0.3">
      <c r="AE36537" s="71"/>
    </row>
    <row r="36538" spans="31:31" ht="15.75" x14ac:dyDescent="0.3">
      <c r="AE36538" s="71"/>
    </row>
    <row r="36539" spans="31:31" ht="15.75" x14ac:dyDescent="0.3">
      <c r="AE36539" s="71"/>
    </row>
    <row r="36540" spans="31:31" ht="15.75" x14ac:dyDescent="0.3">
      <c r="AE36540" s="71"/>
    </row>
    <row r="36541" spans="31:31" ht="15.75" x14ac:dyDescent="0.3">
      <c r="AE36541" s="71"/>
    </row>
    <row r="36542" spans="31:31" ht="15.75" x14ac:dyDescent="0.3">
      <c r="AE36542" s="71"/>
    </row>
    <row r="36543" spans="31:31" ht="15.75" x14ac:dyDescent="0.3">
      <c r="AE36543" s="71"/>
    </row>
    <row r="36544" spans="31:31" ht="15.75" x14ac:dyDescent="0.3">
      <c r="AE36544" s="71"/>
    </row>
    <row r="36545" spans="31:31" ht="15.75" x14ac:dyDescent="0.3">
      <c r="AE36545" s="71"/>
    </row>
    <row r="36546" spans="31:31" ht="15.75" x14ac:dyDescent="0.3">
      <c r="AE36546" s="71"/>
    </row>
    <row r="36547" spans="31:31" ht="15.75" x14ac:dyDescent="0.3">
      <c r="AE36547" s="71"/>
    </row>
    <row r="36548" spans="31:31" ht="15.75" x14ac:dyDescent="0.3">
      <c r="AE36548" s="71"/>
    </row>
    <row r="36549" spans="31:31" ht="15.75" x14ac:dyDescent="0.3">
      <c r="AE36549" s="71"/>
    </row>
    <row r="36550" spans="31:31" ht="15.75" x14ac:dyDescent="0.3">
      <c r="AE36550" s="71"/>
    </row>
    <row r="36551" spans="31:31" ht="15.75" x14ac:dyDescent="0.3">
      <c r="AE36551" s="71"/>
    </row>
    <row r="36552" spans="31:31" ht="15.75" x14ac:dyDescent="0.3">
      <c r="AE36552" s="71"/>
    </row>
    <row r="36553" spans="31:31" ht="15.75" x14ac:dyDescent="0.3">
      <c r="AE36553" s="71"/>
    </row>
    <row r="36554" spans="31:31" ht="15.75" x14ac:dyDescent="0.3">
      <c r="AE36554" s="71"/>
    </row>
    <row r="36555" spans="31:31" ht="15.75" x14ac:dyDescent="0.3">
      <c r="AE36555" s="71"/>
    </row>
    <row r="36556" spans="31:31" ht="15.75" x14ac:dyDescent="0.3">
      <c r="AE36556" s="71"/>
    </row>
    <row r="36557" spans="31:31" ht="15.75" x14ac:dyDescent="0.3">
      <c r="AE36557" s="71"/>
    </row>
    <row r="36558" spans="31:31" ht="15.75" x14ac:dyDescent="0.3">
      <c r="AE36558" s="71"/>
    </row>
    <row r="36559" spans="31:31" ht="15.75" x14ac:dyDescent="0.3">
      <c r="AE36559" s="71"/>
    </row>
    <row r="36560" spans="31:31" ht="15.75" x14ac:dyDescent="0.3">
      <c r="AE36560" s="71"/>
    </row>
    <row r="36561" spans="31:31" ht="15.75" x14ac:dyDescent="0.3">
      <c r="AE36561" s="71"/>
    </row>
    <row r="36562" spans="31:31" ht="15.75" x14ac:dyDescent="0.3">
      <c r="AE36562" s="71"/>
    </row>
    <row r="36563" spans="31:31" ht="15.75" x14ac:dyDescent="0.3">
      <c r="AE36563" s="71"/>
    </row>
    <row r="36564" spans="31:31" ht="15.75" x14ac:dyDescent="0.3">
      <c r="AE36564" s="71"/>
    </row>
    <row r="36565" spans="31:31" ht="15.75" x14ac:dyDescent="0.3">
      <c r="AE36565" s="71"/>
    </row>
    <row r="36566" spans="31:31" ht="15.75" x14ac:dyDescent="0.3">
      <c r="AE36566" s="71"/>
    </row>
    <row r="36567" spans="31:31" ht="15.75" x14ac:dyDescent="0.3">
      <c r="AE36567" s="71"/>
    </row>
    <row r="36568" spans="31:31" ht="15.75" x14ac:dyDescent="0.3">
      <c r="AE36568" s="71"/>
    </row>
    <row r="36569" spans="31:31" ht="15.75" x14ac:dyDescent="0.3">
      <c r="AE36569" s="71"/>
    </row>
    <row r="36570" spans="31:31" ht="15.75" x14ac:dyDescent="0.3">
      <c r="AE36570" s="71"/>
    </row>
    <row r="36571" spans="31:31" ht="15.75" x14ac:dyDescent="0.3">
      <c r="AE36571" s="71"/>
    </row>
    <row r="36572" spans="31:31" ht="15.75" x14ac:dyDescent="0.3">
      <c r="AE36572" s="71"/>
    </row>
    <row r="36573" spans="31:31" ht="15.75" x14ac:dyDescent="0.3">
      <c r="AE36573" s="71"/>
    </row>
    <row r="36574" spans="31:31" ht="15.75" x14ac:dyDescent="0.3">
      <c r="AE36574" s="71"/>
    </row>
    <row r="36575" spans="31:31" ht="15.75" x14ac:dyDescent="0.3">
      <c r="AE36575" s="71"/>
    </row>
    <row r="36576" spans="31:31" ht="15.75" x14ac:dyDescent="0.3">
      <c r="AE36576" s="71"/>
    </row>
    <row r="36577" spans="31:31" ht="15.75" x14ac:dyDescent="0.3">
      <c r="AE36577" s="71"/>
    </row>
    <row r="36578" spans="31:31" ht="15.75" x14ac:dyDescent="0.3">
      <c r="AE36578" s="71"/>
    </row>
    <row r="36579" spans="31:31" ht="15.75" x14ac:dyDescent="0.3">
      <c r="AE36579" s="71"/>
    </row>
    <row r="36580" spans="31:31" ht="15.75" x14ac:dyDescent="0.3">
      <c r="AE36580" s="71"/>
    </row>
    <row r="36581" spans="31:31" ht="15.75" x14ac:dyDescent="0.3">
      <c r="AE36581" s="71"/>
    </row>
    <row r="36582" spans="31:31" ht="15.75" x14ac:dyDescent="0.3">
      <c r="AE36582" s="71"/>
    </row>
    <row r="36583" spans="31:31" ht="15.75" x14ac:dyDescent="0.3">
      <c r="AE36583" s="71"/>
    </row>
    <row r="36584" spans="31:31" ht="15.75" x14ac:dyDescent="0.3">
      <c r="AE36584" s="71"/>
    </row>
    <row r="36585" spans="31:31" ht="15.75" x14ac:dyDescent="0.3">
      <c r="AE36585" s="71"/>
    </row>
    <row r="36586" spans="31:31" ht="15.75" x14ac:dyDescent="0.3">
      <c r="AE36586" s="71"/>
    </row>
    <row r="36587" spans="31:31" ht="15.75" x14ac:dyDescent="0.3">
      <c r="AE36587" s="71"/>
    </row>
    <row r="36588" spans="31:31" ht="15.75" x14ac:dyDescent="0.3">
      <c r="AE36588" s="71"/>
    </row>
    <row r="36589" spans="31:31" ht="15.75" x14ac:dyDescent="0.3">
      <c r="AE36589" s="71"/>
    </row>
    <row r="36590" spans="31:31" ht="15.75" x14ac:dyDescent="0.3">
      <c r="AE36590" s="71"/>
    </row>
    <row r="36591" spans="31:31" ht="15.75" x14ac:dyDescent="0.3">
      <c r="AE36591" s="71"/>
    </row>
    <row r="36592" spans="31:31" ht="15.75" x14ac:dyDescent="0.3">
      <c r="AE36592" s="71"/>
    </row>
    <row r="36593" spans="31:31" ht="15.75" x14ac:dyDescent="0.3">
      <c r="AE36593" s="71"/>
    </row>
    <row r="36594" spans="31:31" ht="15.75" x14ac:dyDescent="0.3">
      <c r="AE36594" s="71"/>
    </row>
    <row r="36595" spans="31:31" ht="15.75" x14ac:dyDescent="0.3">
      <c r="AE36595" s="71"/>
    </row>
    <row r="36596" spans="31:31" ht="15.75" x14ac:dyDescent="0.3">
      <c r="AE36596" s="71"/>
    </row>
    <row r="36597" spans="31:31" ht="15.75" x14ac:dyDescent="0.3">
      <c r="AE36597" s="71"/>
    </row>
    <row r="36598" spans="31:31" ht="15.75" x14ac:dyDescent="0.3">
      <c r="AE36598" s="71"/>
    </row>
    <row r="36599" spans="31:31" ht="15.75" x14ac:dyDescent="0.3">
      <c r="AE36599" s="71"/>
    </row>
    <row r="36600" spans="31:31" ht="15.75" x14ac:dyDescent="0.3">
      <c r="AE36600" s="71"/>
    </row>
    <row r="36601" spans="31:31" ht="15.75" x14ac:dyDescent="0.3">
      <c r="AE36601" s="71"/>
    </row>
    <row r="36602" spans="31:31" ht="15.75" x14ac:dyDescent="0.3">
      <c r="AE36602" s="71"/>
    </row>
    <row r="36603" spans="31:31" ht="15.75" x14ac:dyDescent="0.3">
      <c r="AE36603" s="71"/>
    </row>
    <row r="36604" spans="31:31" ht="15.75" x14ac:dyDescent="0.3">
      <c r="AE36604" s="71"/>
    </row>
    <row r="36605" spans="31:31" ht="15.75" x14ac:dyDescent="0.3">
      <c r="AE36605" s="71"/>
    </row>
    <row r="36606" spans="31:31" ht="15.75" x14ac:dyDescent="0.3">
      <c r="AE36606" s="71"/>
    </row>
    <row r="36607" spans="31:31" ht="15.75" x14ac:dyDescent="0.3">
      <c r="AE36607" s="71"/>
    </row>
    <row r="36608" spans="31:31" ht="15.75" x14ac:dyDescent="0.3">
      <c r="AE36608" s="71"/>
    </row>
    <row r="36609" spans="31:31" ht="15.75" x14ac:dyDescent="0.3">
      <c r="AE36609" s="71"/>
    </row>
    <row r="36610" spans="31:31" ht="15.75" x14ac:dyDescent="0.3">
      <c r="AE36610" s="71"/>
    </row>
    <row r="36611" spans="31:31" ht="15.75" x14ac:dyDescent="0.3">
      <c r="AE36611" s="71"/>
    </row>
    <row r="36612" spans="31:31" ht="15.75" x14ac:dyDescent="0.3">
      <c r="AE36612" s="71"/>
    </row>
    <row r="36613" spans="31:31" ht="15.75" x14ac:dyDescent="0.3">
      <c r="AE36613" s="71"/>
    </row>
    <row r="36614" spans="31:31" ht="15.75" x14ac:dyDescent="0.3">
      <c r="AE36614" s="71"/>
    </row>
    <row r="36615" spans="31:31" ht="15.75" x14ac:dyDescent="0.3">
      <c r="AE36615" s="71"/>
    </row>
    <row r="36616" spans="31:31" ht="15.75" x14ac:dyDescent="0.3">
      <c r="AE36616" s="71"/>
    </row>
    <row r="36617" spans="31:31" ht="15.75" x14ac:dyDescent="0.3">
      <c r="AE36617" s="71"/>
    </row>
    <row r="36618" spans="31:31" ht="15.75" x14ac:dyDescent="0.3">
      <c r="AE36618" s="71"/>
    </row>
    <row r="36619" spans="31:31" ht="15.75" x14ac:dyDescent="0.3">
      <c r="AE36619" s="71"/>
    </row>
    <row r="36620" spans="31:31" ht="15.75" x14ac:dyDescent="0.3">
      <c r="AE36620" s="71"/>
    </row>
    <row r="36621" spans="31:31" ht="15.75" x14ac:dyDescent="0.3">
      <c r="AE36621" s="71"/>
    </row>
    <row r="36622" spans="31:31" ht="15.75" x14ac:dyDescent="0.3">
      <c r="AE36622" s="71"/>
    </row>
    <row r="36623" spans="31:31" ht="15.75" x14ac:dyDescent="0.3">
      <c r="AE36623" s="71"/>
    </row>
    <row r="36624" spans="31:31" ht="15.75" x14ac:dyDescent="0.3">
      <c r="AE36624" s="71"/>
    </row>
    <row r="36625" spans="31:31" ht="15.75" x14ac:dyDescent="0.3">
      <c r="AE36625" s="71"/>
    </row>
    <row r="36626" spans="31:31" ht="15.75" x14ac:dyDescent="0.3">
      <c r="AE36626" s="71"/>
    </row>
    <row r="36627" spans="31:31" ht="15.75" x14ac:dyDescent="0.3">
      <c r="AE36627" s="71"/>
    </row>
    <row r="36628" spans="31:31" ht="15.75" x14ac:dyDescent="0.3">
      <c r="AE36628" s="71"/>
    </row>
    <row r="36629" spans="31:31" ht="15.75" x14ac:dyDescent="0.3">
      <c r="AE36629" s="71"/>
    </row>
    <row r="36630" spans="31:31" ht="15.75" x14ac:dyDescent="0.3">
      <c r="AE36630" s="71"/>
    </row>
    <row r="36631" spans="31:31" ht="15.75" x14ac:dyDescent="0.3">
      <c r="AE36631" s="71"/>
    </row>
    <row r="36632" spans="31:31" ht="15.75" x14ac:dyDescent="0.3">
      <c r="AE36632" s="71"/>
    </row>
    <row r="36633" spans="31:31" ht="15.75" x14ac:dyDescent="0.3">
      <c r="AE36633" s="71"/>
    </row>
    <row r="36634" spans="31:31" ht="15.75" x14ac:dyDescent="0.3">
      <c r="AE36634" s="71"/>
    </row>
    <row r="36635" spans="31:31" ht="15.75" x14ac:dyDescent="0.3">
      <c r="AE36635" s="71"/>
    </row>
    <row r="36636" spans="31:31" ht="15.75" x14ac:dyDescent="0.3">
      <c r="AE36636" s="71"/>
    </row>
    <row r="36637" spans="31:31" ht="15.75" x14ac:dyDescent="0.3">
      <c r="AE36637" s="71"/>
    </row>
    <row r="36638" spans="31:31" ht="15.75" x14ac:dyDescent="0.3">
      <c r="AE36638" s="71"/>
    </row>
    <row r="36639" spans="31:31" ht="15.75" x14ac:dyDescent="0.3">
      <c r="AE36639" s="71"/>
    </row>
    <row r="36640" spans="31:31" ht="15.75" x14ac:dyDescent="0.3">
      <c r="AE36640" s="71"/>
    </row>
    <row r="36641" spans="31:31" ht="15.75" x14ac:dyDescent="0.3">
      <c r="AE36641" s="71"/>
    </row>
    <row r="36642" spans="31:31" ht="15.75" x14ac:dyDescent="0.3">
      <c r="AE36642" s="71"/>
    </row>
    <row r="36643" spans="31:31" ht="15.75" x14ac:dyDescent="0.3">
      <c r="AE36643" s="71"/>
    </row>
    <row r="36644" spans="31:31" ht="15.75" x14ac:dyDescent="0.3">
      <c r="AE36644" s="71"/>
    </row>
    <row r="36645" spans="31:31" ht="15.75" x14ac:dyDescent="0.3">
      <c r="AE36645" s="71"/>
    </row>
    <row r="36646" spans="31:31" ht="15.75" x14ac:dyDescent="0.3">
      <c r="AE36646" s="71"/>
    </row>
    <row r="36647" spans="31:31" ht="15.75" x14ac:dyDescent="0.3">
      <c r="AE36647" s="71"/>
    </row>
    <row r="36648" spans="31:31" ht="15.75" x14ac:dyDescent="0.3">
      <c r="AE36648" s="71"/>
    </row>
    <row r="36649" spans="31:31" ht="15.75" x14ac:dyDescent="0.3">
      <c r="AE36649" s="71"/>
    </row>
    <row r="36650" spans="31:31" ht="15.75" x14ac:dyDescent="0.3">
      <c r="AE36650" s="71"/>
    </row>
    <row r="36651" spans="31:31" ht="15.75" x14ac:dyDescent="0.3">
      <c r="AE36651" s="71"/>
    </row>
    <row r="36652" spans="31:31" ht="15.75" x14ac:dyDescent="0.3">
      <c r="AE36652" s="71"/>
    </row>
    <row r="36653" spans="31:31" ht="15.75" x14ac:dyDescent="0.3">
      <c r="AE36653" s="71"/>
    </row>
    <row r="36654" spans="31:31" ht="15.75" x14ac:dyDescent="0.3">
      <c r="AE36654" s="71"/>
    </row>
    <row r="36655" spans="31:31" ht="15.75" x14ac:dyDescent="0.3">
      <c r="AE36655" s="71"/>
    </row>
    <row r="36656" spans="31:31" ht="15.75" x14ac:dyDescent="0.3">
      <c r="AE36656" s="71"/>
    </row>
    <row r="36657" spans="31:31" ht="15.75" x14ac:dyDescent="0.3">
      <c r="AE36657" s="71"/>
    </row>
    <row r="36658" spans="31:31" ht="15.75" x14ac:dyDescent="0.3">
      <c r="AE36658" s="71"/>
    </row>
    <row r="36659" spans="31:31" ht="15.75" x14ac:dyDescent="0.3">
      <c r="AE36659" s="71"/>
    </row>
    <row r="36660" spans="31:31" ht="15.75" x14ac:dyDescent="0.3">
      <c r="AE36660" s="71"/>
    </row>
    <row r="36661" spans="31:31" ht="15.75" x14ac:dyDescent="0.3">
      <c r="AE36661" s="71"/>
    </row>
    <row r="36662" spans="31:31" ht="15.75" x14ac:dyDescent="0.3">
      <c r="AE36662" s="71"/>
    </row>
    <row r="36663" spans="31:31" ht="15.75" x14ac:dyDescent="0.3">
      <c r="AE36663" s="71"/>
    </row>
    <row r="36664" spans="31:31" ht="15.75" x14ac:dyDescent="0.3">
      <c r="AE36664" s="71"/>
    </row>
    <row r="36665" spans="31:31" ht="15.75" x14ac:dyDescent="0.3">
      <c r="AE36665" s="71"/>
    </row>
    <row r="36666" spans="31:31" ht="15.75" x14ac:dyDescent="0.3">
      <c r="AE36666" s="71"/>
    </row>
    <row r="36667" spans="31:31" ht="15.75" x14ac:dyDescent="0.3">
      <c r="AE36667" s="71"/>
    </row>
    <row r="36668" spans="31:31" ht="15.75" x14ac:dyDescent="0.3">
      <c r="AE36668" s="71"/>
    </row>
    <row r="36669" spans="31:31" ht="15.75" x14ac:dyDescent="0.3">
      <c r="AE36669" s="71"/>
    </row>
    <row r="36670" spans="31:31" ht="15.75" x14ac:dyDescent="0.3">
      <c r="AE36670" s="71"/>
    </row>
    <row r="36671" spans="31:31" ht="15.75" x14ac:dyDescent="0.3">
      <c r="AE36671" s="71"/>
    </row>
    <row r="36672" spans="31:31" ht="15.75" x14ac:dyDescent="0.3">
      <c r="AE36672" s="71"/>
    </row>
    <row r="36673" spans="31:31" ht="15.75" x14ac:dyDescent="0.3">
      <c r="AE36673" s="71"/>
    </row>
    <row r="36674" spans="31:31" ht="15.75" x14ac:dyDescent="0.3">
      <c r="AE36674" s="71"/>
    </row>
    <row r="36675" spans="31:31" ht="15.75" x14ac:dyDescent="0.3">
      <c r="AE36675" s="71"/>
    </row>
    <row r="36676" spans="31:31" ht="15.75" x14ac:dyDescent="0.3">
      <c r="AE36676" s="71"/>
    </row>
    <row r="36677" spans="31:31" ht="15.75" x14ac:dyDescent="0.3">
      <c r="AE36677" s="71"/>
    </row>
    <row r="36678" spans="31:31" ht="15.75" x14ac:dyDescent="0.3">
      <c r="AE36678" s="71"/>
    </row>
    <row r="36679" spans="31:31" ht="15.75" x14ac:dyDescent="0.3">
      <c r="AE36679" s="71"/>
    </row>
    <row r="36680" spans="31:31" ht="15.75" x14ac:dyDescent="0.3">
      <c r="AE36680" s="71"/>
    </row>
    <row r="36681" spans="31:31" ht="15.75" x14ac:dyDescent="0.3">
      <c r="AE36681" s="71"/>
    </row>
    <row r="36682" spans="31:31" ht="15.75" x14ac:dyDescent="0.3">
      <c r="AE36682" s="71"/>
    </row>
    <row r="36683" spans="31:31" ht="15.75" x14ac:dyDescent="0.3">
      <c r="AE36683" s="71"/>
    </row>
    <row r="36684" spans="31:31" ht="15.75" x14ac:dyDescent="0.3">
      <c r="AE36684" s="71"/>
    </row>
    <row r="36685" spans="31:31" ht="15.75" x14ac:dyDescent="0.3">
      <c r="AE36685" s="71"/>
    </row>
    <row r="36686" spans="31:31" ht="15.75" x14ac:dyDescent="0.3">
      <c r="AE36686" s="71"/>
    </row>
    <row r="36687" spans="31:31" ht="15.75" x14ac:dyDescent="0.3">
      <c r="AE36687" s="71"/>
    </row>
    <row r="36688" spans="31:31" ht="15.75" x14ac:dyDescent="0.3">
      <c r="AE36688" s="71"/>
    </row>
    <row r="36689" spans="31:31" ht="15.75" x14ac:dyDescent="0.3">
      <c r="AE36689" s="71"/>
    </row>
    <row r="36690" spans="31:31" ht="15.75" x14ac:dyDescent="0.3">
      <c r="AE36690" s="71"/>
    </row>
    <row r="36691" spans="31:31" ht="15.75" x14ac:dyDescent="0.3">
      <c r="AE36691" s="71"/>
    </row>
    <row r="36692" spans="31:31" ht="15.75" x14ac:dyDescent="0.3">
      <c r="AE36692" s="71"/>
    </row>
    <row r="36693" spans="31:31" ht="15.75" x14ac:dyDescent="0.3">
      <c r="AE36693" s="71"/>
    </row>
    <row r="36694" spans="31:31" ht="15.75" x14ac:dyDescent="0.3">
      <c r="AE36694" s="71"/>
    </row>
    <row r="36695" spans="31:31" ht="15.75" x14ac:dyDescent="0.3">
      <c r="AE36695" s="71"/>
    </row>
    <row r="36696" spans="31:31" ht="15.75" x14ac:dyDescent="0.3">
      <c r="AE36696" s="71"/>
    </row>
    <row r="36697" spans="31:31" ht="15.75" x14ac:dyDescent="0.3">
      <c r="AE36697" s="71"/>
    </row>
    <row r="36698" spans="31:31" ht="15.75" x14ac:dyDescent="0.3">
      <c r="AE36698" s="71"/>
    </row>
    <row r="36699" spans="31:31" ht="15.75" x14ac:dyDescent="0.3">
      <c r="AE36699" s="71"/>
    </row>
    <row r="36700" spans="31:31" ht="15.75" x14ac:dyDescent="0.3">
      <c r="AE36700" s="71"/>
    </row>
    <row r="36701" spans="31:31" ht="15.75" x14ac:dyDescent="0.3">
      <c r="AE36701" s="71"/>
    </row>
    <row r="36702" spans="31:31" ht="15.75" x14ac:dyDescent="0.3">
      <c r="AE36702" s="71"/>
    </row>
    <row r="36703" spans="31:31" ht="15.75" x14ac:dyDescent="0.3">
      <c r="AE36703" s="71"/>
    </row>
    <row r="36704" spans="31:31" ht="15.75" x14ac:dyDescent="0.3">
      <c r="AE36704" s="71"/>
    </row>
    <row r="36705" spans="31:31" ht="15.75" x14ac:dyDescent="0.3">
      <c r="AE36705" s="71"/>
    </row>
    <row r="36706" spans="31:31" ht="15.75" x14ac:dyDescent="0.3">
      <c r="AE36706" s="71"/>
    </row>
    <row r="36707" spans="31:31" ht="15.75" x14ac:dyDescent="0.3">
      <c r="AE36707" s="71"/>
    </row>
    <row r="36708" spans="31:31" ht="15.75" x14ac:dyDescent="0.3">
      <c r="AE36708" s="71"/>
    </row>
    <row r="36709" spans="31:31" ht="15.75" x14ac:dyDescent="0.3">
      <c r="AE36709" s="71"/>
    </row>
    <row r="36710" spans="31:31" ht="15.75" x14ac:dyDescent="0.3">
      <c r="AE36710" s="71"/>
    </row>
    <row r="36711" spans="31:31" ht="15.75" x14ac:dyDescent="0.3">
      <c r="AE36711" s="71"/>
    </row>
    <row r="36712" spans="31:31" ht="15.75" x14ac:dyDescent="0.3">
      <c r="AE36712" s="71"/>
    </row>
    <row r="36713" spans="31:31" ht="15.75" x14ac:dyDescent="0.3">
      <c r="AE36713" s="71"/>
    </row>
    <row r="36714" spans="31:31" ht="15.75" x14ac:dyDescent="0.3">
      <c r="AE36714" s="71"/>
    </row>
    <row r="36715" spans="31:31" ht="15.75" x14ac:dyDescent="0.3">
      <c r="AE36715" s="71"/>
    </row>
    <row r="36716" spans="31:31" ht="15.75" x14ac:dyDescent="0.3">
      <c r="AE36716" s="71"/>
    </row>
    <row r="36717" spans="31:31" ht="15.75" x14ac:dyDescent="0.3">
      <c r="AE36717" s="71"/>
    </row>
    <row r="36718" spans="31:31" ht="15.75" x14ac:dyDescent="0.3">
      <c r="AE36718" s="71"/>
    </row>
    <row r="36719" spans="31:31" ht="15.75" x14ac:dyDescent="0.3">
      <c r="AE36719" s="71"/>
    </row>
    <row r="36720" spans="31:31" ht="15.75" x14ac:dyDescent="0.3">
      <c r="AE36720" s="71"/>
    </row>
    <row r="36721" spans="31:31" ht="15.75" x14ac:dyDescent="0.3">
      <c r="AE36721" s="71"/>
    </row>
    <row r="36722" spans="31:31" ht="15.75" x14ac:dyDescent="0.3">
      <c r="AE36722" s="71"/>
    </row>
    <row r="36723" spans="31:31" ht="15.75" x14ac:dyDescent="0.3">
      <c r="AE36723" s="71"/>
    </row>
    <row r="36724" spans="31:31" ht="15.75" x14ac:dyDescent="0.3">
      <c r="AE36724" s="71"/>
    </row>
    <row r="36725" spans="31:31" ht="15.75" x14ac:dyDescent="0.3">
      <c r="AE36725" s="71"/>
    </row>
    <row r="36726" spans="31:31" ht="15.75" x14ac:dyDescent="0.3">
      <c r="AE36726" s="71"/>
    </row>
    <row r="36727" spans="31:31" ht="15.75" x14ac:dyDescent="0.3">
      <c r="AE36727" s="71"/>
    </row>
    <row r="36728" spans="31:31" ht="15.75" x14ac:dyDescent="0.3">
      <c r="AE36728" s="71"/>
    </row>
    <row r="36729" spans="31:31" ht="15.75" x14ac:dyDescent="0.3">
      <c r="AE36729" s="71"/>
    </row>
    <row r="36730" spans="31:31" ht="15.75" x14ac:dyDescent="0.3">
      <c r="AE36730" s="71"/>
    </row>
    <row r="36731" spans="31:31" ht="15.75" x14ac:dyDescent="0.3">
      <c r="AE36731" s="71"/>
    </row>
    <row r="36732" spans="31:31" ht="15.75" x14ac:dyDescent="0.3">
      <c r="AE36732" s="71"/>
    </row>
    <row r="36733" spans="31:31" ht="15.75" x14ac:dyDescent="0.3">
      <c r="AE36733" s="71"/>
    </row>
    <row r="36734" spans="31:31" ht="15.75" x14ac:dyDescent="0.3">
      <c r="AE36734" s="71"/>
    </row>
    <row r="36735" spans="31:31" ht="15.75" x14ac:dyDescent="0.3">
      <c r="AE36735" s="71"/>
    </row>
    <row r="36736" spans="31:31" ht="15.75" x14ac:dyDescent="0.3">
      <c r="AE36736" s="71"/>
    </row>
    <row r="36737" spans="31:31" ht="15.75" x14ac:dyDescent="0.3">
      <c r="AE36737" s="71"/>
    </row>
    <row r="36738" spans="31:31" ht="15.75" x14ac:dyDescent="0.3">
      <c r="AE36738" s="71"/>
    </row>
    <row r="36739" spans="31:31" ht="15.75" x14ac:dyDescent="0.3">
      <c r="AE36739" s="71"/>
    </row>
    <row r="36740" spans="31:31" ht="15.75" x14ac:dyDescent="0.3">
      <c r="AE36740" s="71"/>
    </row>
    <row r="36741" spans="31:31" ht="15.75" x14ac:dyDescent="0.3">
      <c r="AE36741" s="71"/>
    </row>
    <row r="36742" spans="31:31" ht="15.75" x14ac:dyDescent="0.3">
      <c r="AE36742" s="71"/>
    </row>
    <row r="36743" spans="31:31" ht="15.75" x14ac:dyDescent="0.3">
      <c r="AE36743" s="71"/>
    </row>
    <row r="36744" spans="31:31" ht="15.75" x14ac:dyDescent="0.3">
      <c r="AE36744" s="71"/>
    </row>
    <row r="36745" spans="31:31" ht="15.75" x14ac:dyDescent="0.3">
      <c r="AE36745" s="71"/>
    </row>
    <row r="36746" spans="31:31" ht="15.75" x14ac:dyDescent="0.3">
      <c r="AE36746" s="71"/>
    </row>
    <row r="36747" spans="31:31" ht="15.75" x14ac:dyDescent="0.3">
      <c r="AE36747" s="71"/>
    </row>
    <row r="36748" spans="31:31" ht="15.75" x14ac:dyDescent="0.3">
      <c r="AE36748" s="71"/>
    </row>
    <row r="36749" spans="31:31" ht="15.75" x14ac:dyDescent="0.3">
      <c r="AE36749" s="71"/>
    </row>
    <row r="36750" spans="31:31" ht="15.75" x14ac:dyDescent="0.3">
      <c r="AE36750" s="71"/>
    </row>
    <row r="36751" spans="31:31" ht="15.75" x14ac:dyDescent="0.3">
      <c r="AE36751" s="71"/>
    </row>
    <row r="36752" spans="31:31" ht="15.75" x14ac:dyDescent="0.3">
      <c r="AE36752" s="71"/>
    </row>
    <row r="36753" spans="31:31" ht="15.75" x14ac:dyDescent="0.3">
      <c r="AE36753" s="71"/>
    </row>
    <row r="36754" spans="31:31" ht="15.75" x14ac:dyDescent="0.3">
      <c r="AE36754" s="71"/>
    </row>
    <row r="36755" spans="31:31" ht="15.75" x14ac:dyDescent="0.3">
      <c r="AE36755" s="71"/>
    </row>
    <row r="36756" spans="31:31" ht="15.75" x14ac:dyDescent="0.3">
      <c r="AE36756" s="71"/>
    </row>
    <row r="36757" spans="31:31" ht="15.75" x14ac:dyDescent="0.3">
      <c r="AE36757" s="71"/>
    </row>
    <row r="36758" spans="31:31" ht="15.75" x14ac:dyDescent="0.3">
      <c r="AE36758" s="71"/>
    </row>
    <row r="36759" spans="31:31" ht="15.75" x14ac:dyDescent="0.3">
      <c r="AE36759" s="71"/>
    </row>
    <row r="36760" spans="31:31" ht="15.75" x14ac:dyDescent="0.3">
      <c r="AE36760" s="71"/>
    </row>
    <row r="36761" spans="31:31" ht="15.75" x14ac:dyDescent="0.3">
      <c r="AE36761" s="71"/>
    </row>
    <row r="36762" spans="31:31" ht="15.75" x14ac:dyDescent="0.3">
      <c r="AE36762" s="71"/>
    </row>
    <row r="36763" spans="31:31" ht="15.75" x14ac:dyDescent="0.3">
      <c r="AE36763" s="71"/>
    </row>
    <row r="36764" spans="31:31" ht="15.75" x14ac:dyDescent="0.3">
      <c r="AE36764" s="71"/>
    </row>
    <row r="36765" spans="31:31" ht="15.75" x14ac:dyDescent="0.3">
      <c r="AE36765" s="71"/>
    </row>
    <row r="36766" spans="31:31" ht="15.75" x14ac:dyDescent="0.3">
      <c r="AE36766" s="71"/>
    </row>
    <row r="36767" spans="31:31" ht="15.75" x14ac:dyDescent="0.3">
      <c r="AE36767" s="71"/>
    </row>
    <row r="36768" spans="31:31" ht="15.75" x14ac:dyDescent="0.3">
      <c r="AE36768" s="71"/>
    </row>
    <row r="36769" spans="31:31" ht="15.75" x14ac:dyDescent="0.3">
      <c r="AE36769" s="71"/>
    </row>
    <row r="36770" spans="31:31" ht="15.75" x14ac:dyDescent="0.3">
      <c r="AE36770" s="71"/>
    </row>
    <row r="36771" spans="31:31" ht="15.75" x14ac:dyDescent="0.3">
      <c r="AE36771" s="71"/>
    </row>
    <row r="36772" spans="31:31" ht="15.75" x14ac:dyDescent="0.3">
      <c r="AE36772" s="71"/>
    </row>
    <row r="36773" spans="31:31" ht="15.75" x14ac:dyDescent="0.3">
      <c r="AE36773" s="71"/>
    </row>
    <row r="36774" spans="31:31" ht="15.75" x14ac:dyDescent="0.3">
      <c r="AE36774" s="71"/>
    </row>
    <row r="36775" spans="31:31" ht="15.75" x14ac:dyDescent="0.3">
      <c r="AE36775" s="71"/>
    </row>
    <row r="36776" spans="31:31" ht="15.75" x14ac:dyDescent="0.3">
      <c r="AE36776" s="71"/>
    </row>
    <row r="36777" spans="31:31" ht="15.75" x14ac:dyDescent="0.3">
      <c r="AE36777" s="71"/>
    </row>
    <row r="36778" spans="31:31" ht="15.75" x14ac:dyDescent="0.3">
      <c r="AE36778" s="71"/>
    </row>
    <row r="36779" spans="31:31" ht="15.75" x14ac:dyDescent="0.3">
      <c r="AE36779" s="71"/>
    </row>
    <row r="36780" spans="31:31" ht="15.75" x14ac:dyDescent="0.3">
      <c r="AE36780" s="71"/>
    </row>
    <row r="36781" spans="31:31" ht="15.75" x14ac:dyDescent="0.3">
      <c r="AE36781" s="71"/>
    </row>
    <row r="36782" spans="31:31" ht="15.75" x14ac:dyDescent="0.3">
      <c r="AE36782" s="71"/>
    </row>
    <row r="36783" spans="31:31" ht="15.75" x14ac:dyDescent="0.3">
      <c r="AE36783" s="71"/>
    </row>
    <row r="36784" spans="31:31" ht="15.75" x14ac:dyDescent="0.3">
      <c r="AE36784" s="71"/>
    </row>
    <row r="36785" spans="31:31" ht="15.75" x14ac:dyDescent="0.3">
      <c r="AE36785" s="71"/>
    </row>
    <row r="36786" spans="31:31" ht="15.75" x14ac:dyDescent="0.3">
      <c r="AE36786" s="71"/>
    </row>
    <row r="36787" spans="31:31" ht="15.75" x14ac:dyDescent="0.3">
      <c r="AE36787" s="71"/>
    </row>
    <row r="36788" spans="31:31" ht="15.75" x14ac:dyDescent="0.3">
      <c r="AE36788" s="71"/>
    </row>
    <row r="36789" spans="31:31" ht="15.75" x14ac:dyDescent="0.3">
      <c r="AE36789" s="71"/>
    </row>
    <row r="36790" spans="31:31" ht="15.75" x14ac:dyDescent="0.3">
      <c r="AE36790" s="71"/>
    </row>
    <row r="36791" spans="31:31" ht="15.75" x14ac:dyDescent="0.3">
      <c r="AE36791" s="71"/>
    </row>
    <row r="36792" spans="31:31" ht="15.75" x14ac:dyDescent="0.3">
      <c r="AE36792" s="71"/>
    </row>
    <row r="36793" spans="31:31" ht="15.75" x14ac:dyDescent="0.3">
      <c r="AE36793" s="71"/>
    </row>
    <row r="36794" spans="31:31" ht="15.75" x14ac:dyDescent="0.3">
      <c r="AE36794" s="71"/>
    </row>
    <row r="36795" spans="31:31" ht="15.75" x14ac:dyDescent="0.3">
      <c r="AE36795" s="71"/>
    </row>
    <row r="36796" spans="31:31" ht="15.75" x14ac:dyDescent="0.3">
      <c r="AE36796" s="71"/>
    </row>
    <row r="36797" spans="31:31" ht="15.75" x14ac:dyDescent="0.3">
      <c r="AE36797" s="71"/>
    </row>
    <row r="36798" spans="31:31" ht="15.75" x14ac:dyDescent="0.3">
      <c r="AE36798" s="71"/>
    </row>
    <row r="36799" spans="31:31" ht="15.75" x14ac:dyDescent="0.3">
      <c r="AE36799" s="71"/>
    </row>
    <row r="36800" spans="31:31" ht="15.75" x14ac:dyDescent="0.3">
      <c r="AE36800" s="71"/>
    </row>
    <row r="36801" spans="31:31" ht="15.75" x14ac:dyDescent="0.3">
      <c r="AE36801" s="71"/>
    </row>
    <row r="36802" spans="31:31" ht="15.75" x14ac:dyDescent="0.3">
      <c r="AE36802" s="71"/>
    </row>
    <row r="36803" spans="31:31" ht="15.75" x14ac:dyDescent="0.3">
      <c r="AE36803" s="71"/>
    </row>
    <row r="36804" spans="31:31" ht="15.75" x14ac:dyDescent="0.3">
      <c r="AE36804" s="71"/>
    </row>
    <row r="36805" spans="31:31" ht="15.75" x14ac:dyDescent="0.3">
      <c r="AE36805" s="71"/>
    </row>
    <row r="36806" spans="31:31" ht="15.75" x14ac:dyDescent="0.3">
      <c r="AE36806" s="71"/>
    </row>
    <row r="36807" spans="31:31" ht="15.75" x14ac:dyDescent="0.3">
      <c r="AE36807" s="71"/>
    </row>
    <row r="36808" spans="31:31" ht="15.75" x14ac:dyDescent="0.3">
      <c r="AE36808" s="71"/>
    </row>
    <row r="36809" spans="31:31" ht="15.75" x14ac:dyDescent="0.3">
      <c r="AE36809" s="71"/>
    </row>
    <row r="36810" spans="31:31" ht="15.75" x14ac:dyDescent="0.3">
      <c r="AE36810" s="71"/>
    </row>
    <row r="36811" spans="31:31" ht="15.75" x14ac:dyDescent="0.3">
      <c r="AE36811" s="71"/>
    </row>
    <row r="36812" spans="31:31" ht="15.75" x14ac:dyDescent="0.3">
      <c r="AE36812" s="71"/>
    </row>
    <row r="36813" spans="31:31" ht="15.75" x14ac:dyDescent="0.3">
      <c r="AE36813" s="71"/>
    </row>
    <row r="36814" spans="31:31" ht="15.75" x14ac:dyDescent="0.3">
      <c r="AE36814" s="71"/>
    </row>
    <row r="36815" spans="31:31" ht="15.75" x14ac:dyDescent="0.3">
      <c r="AE36815" s="71"/>
    </row>
    <row r="36816" spans="31:31" ht="15.75" x14ac:dyDescent="0.3">
      <c r="AE36816" s="71"/>
    </row>
    <row r="36817" spans="31:31" ht="15.75" x14ac:dyDescent="0.3">
      <c r="AE36817" s="71"/>
    </row>
    <row r="36818" spans="31:31" ht="15.75" x14ac:dyDescent="0.3">
      <c r="AE36818" s="71"/>
    </row>
    <row r="36819" spans="31:31" ht="15.75" x14ac:dyDescent="0.3">
      <c r="AE36819" s="71"/>
    </row>
    <row r="36820" spans="31:31" ht="15.75" x14ac:dyDescent="0.3">
      <c r="AE36820" s="71"/>
    </row>
    <row r="36821" spans="31:31" ht="15.75" x14ac:dyDescent="0.3">
      <c r="AE36821" s="71"/>
    </row>
    <row r="36822" spans="31:31" ht="15.75" x14ac:dyDescent="0.3">
      <c r="AE36822" s="71"/>
    </row>
    <row r="36823" spans="31:31" ht="15.75" x14ac:dyDescent="0.3">
      <c r="AE36823" s="71"/>
    </row>
    <row r="36824" spans="31:31" ht="15.75" x14ac:dyDescent="0.3">
      <c r="AE36824" s="71"/>
    </row>
    <row r="36825" spans="31:31" ht="15.75" x14ac:dyDescent="0.3">
      <c r="AE36825" s="71"/>
    </row>
    <row r="36826" spans="31:31" ht="15.75" x14ac:dyDescent="0.3">
      <c r="AE36826" s="71"/>
    </row>
    <row r="36827" spans="31:31" ht="15.75" x14ac:dyDescent="0.3">
      <c r="AE36827" s="71"/>
    </row>
    <row r="36828" spans="31:31" ht="15.75" x14ac:dyDescent="0.3">
      <c r="AE36828" s="71"/>
    </row>
    <row r="36829" spans="31:31" ht="15.75" x14ac:dyDescent="0.3">
      <c r="AE36829" s="71"/>
    </row>
    <row r="36830" spans="31:31" ht="15.75" x14ac:dyDescent="0.3">
      <c r="AE36830" s="71"/>
    </row>
    <row r="36831" spans="31:31" ht="15.75" x14ac:dyDescent="0.3">
      <c r="AE36831" s="71"/>
    </row>
    <row r="36832" spans="31:31" ht="15.75" x14ac:dyDescent="0.3">
      <c r="AE36832" s="71"/>
    </row>
    <row r="36833" spans="31:31" ht="15.75" x14ac:dyDescent="0.3">
      <c r="AE36833" s="71"/>
    </row>
    <row r="36834" spans="31:31" ht="15.75" x14ac:dyDescent="0.3">
      <c r="AE36834" s="71"/>
    </row>
    <row r="36835" spans="31:31" ht="15.75" x14ac:dyDescent="0.3">
      <c r="AE36835" s="71"/>
    </row>
    <row r="36836" spans="31:31" ht="15.75" x14ac:dyDescent="0.3">
      <c r="AE36836" s="71"/>
    </row>
    <row r="36837" spans="31:31" ht="15.75" x14ac:dyDescent="0.3">
      <c r="AE36837" s="71"/>
    </row>
    <row r="36838" spans="31:31" ht="15.75" x14ac:dyDescent="0.3">
      <c r="AE36838" s="71"/>
    </row>
    <row r="36839" spans="31:31" ht="15.75" x14ac:dyDescent="0.3">
      <c r="AE36839" s="71"/>
    </row>
    <row r="36840" spans="31:31" ht="15.75" x14ac:dyDescent="0.3">
      <c r="AE36840" s="71"/>
    </row>
    <row r="36841" spans="31:31" ht="15.75" x14ac:dyDescent="0.3">
      <c r="AE36841" s="71"/>
    </row>
    <row r="36842" spans="31:31" ht="15.75" x14ac:dyDescent="0.3">
      <c r="AE36842" s="71"/>
    </row>
    <row r="36843" spans="31:31" ht="15.75" x14ac:dyDescent="0.3">
      <c r="AE36843" s="71"/>
    </row>
    <row r="36844" spans="31:31" ht="15.75" x14ac:dyDescent="0.3">
      <c r="AE36844" s="71"/>
    </row>
    <row r="36845" spans="31:31" ht="15.75" x14ac:dyDescent="0.3">
      <c r="AE36845" s="71"/>
    </row>
    <row r="36846" spans="31:31" ht="15.75" x14ac:dyDescent="0.3">
      <c r="AE36846" s="71"/>
    </row>
    <row r="36847" spans="31:31" ht="15.75" x14ac:dyDescent="0.3">
      <c r="AE36847" s="71"/>
    </row>
    <row r="36848" spans="31:31" ht="15.75" x14ac:dyDescent="0.3">
      <c r="AE36848" s="71"/>
    </row>
    <row r="36849" spans="31:31" ht="15.75" x14ac:dyDescent="0.3">
      <c r="AE36849" s="71"/>
    </row>
    <row r="36850" spans="31:31" ht="15.75" x14ac:dyDescent="0.3">
      <c r="AE36850" s="71"/>
    </row>
    <row r="36851" spans="31:31" ht="15.75" x14ac:dyDescent="0.3">
      <c r="AE36851" s="71"/>
    </row>
    <row r="36852" spans="31:31" ht="15.75" x14ac:dyDescent="0.3">
      <c r="AE36852" s="71"/>
    </row>
    <row r="36853" spans="31:31" ht="15.75" x14ac:dyDescent="0.3">
      <c r="AE36853" s="71"/>
    </row>
    <row r="36854" spans="31:31" ht="15.75" x14ac:dyDescent="0.3">
      <c r="AE36854" s="71"/>
    </row>
    <row r="36855" spans="31:31" ht="15.75" x14ac:dyDescent="0.3">
      <c r="AE36855" s="71"/>
    </row>
    <row r="36856" spans="31:31" ht="15.75" x14ac:dyDescent="0.3">
      <c r="AE36856" s="71"/>
    </row>
    <row r="36857" spans="31:31" ht="15.75" x14ac:dyDescent="0.3">
      <c r="AE36857" s="71"/>
    </row>
    <row r="36858" spans="31:31" ht="15.75" x14ac:dyDescent="0.3">
      <c r="AE36858" s="71"/>
    </row>
    <row r="36859" spans="31:31" ht="15.75" x14ac:dyDescent="0.3">
      <c r="AE36859" s="71"/>
    </row>
    <row r="36860" spans="31:31" ht="15.75" x14ac:dyDescent="0.3">
      <c r="AE36860" s="71"/>
    </row>
    <row r="36861" spans="31:31" ht="15.75" x14ac:dyDescent="0.3">
      <c r="AE36861" s="71"/>
    </row>
    <row r="36862" spans="31:31" ht="15.75" x14ac:dyDescent="0.3">
      <c r="AE36862" s="71"/>
    </row>
    <row r="36863" spans="31:31" ht="15.75" x14ac:dyDescent="0.3">
      <c r="AE36863" s="71"/>
    </row>
    <row r="36864" spans="31:31" ht="15.75" x14ac:dyDescent="0.3">
      <c r="AE36864" s="71"/>
    </row>
    <row r="36865" spans="31:31" ht="15.75" x14ac:dyDescent="0.3">
      <c r="AE36865" s="71"/>
    </row>
    <row r="36866" spans="31:31" ht="15.75" x14ac:dyDescent="0.3">
      <c r="AE36866" s="71"/>
    </row>
    <row r="36867" spans="31:31" ht="15.75" x14ac:dyDescent="0.3">
      <c r="AE36867" s="71"/>
    </row>
    <row r="36868" spans="31:31" ht="15.75" x14ac:dyDescent="0.3">
      <c r="AE36868" s="71"/>
    </row>
    <row r="36869" spans="31:31" ht="15.75" x14ac:dyDescent="0.3">
      <c r="AE36869" s="71"/>
    </row>
    <row r="36870" spans="31:31" ht="15.75" x14ac:dyDescent="0.3">
      <c r="AE36870" s="71"/>
    </row>
    <row r="36871" spans="31:31" ht="15.75" x14ac:dyDescent="0.3">
      <c r="AE36871" s="71"/>
    </row>
    <row r="36872" spans="31:31" ht="15.75" x14ac:dyDescent="0.3">
      <c r="AE36872" s="71"/>
    </row>
    <row r="36873" spans="31:31" ht="15.75" x14ac:dyDescent="0.3">
      <c r="AE36873" s="71"/>
    </row>
    <row r="36874" spans="31:31" ht="15.75" x14ac:dyDescent="0.3">
      <c r="AE36874" s="71"/>
    </row>
    <row r="36875" spans="31:31" ht="15.75" x14ac:dyDescent="0.3">
      <c r="AE36875" s="71"/>
    </row>
    <row r="36876" spans="31:31" ht="15.75" x14ac:dyDescent="0.3">
      <c r="AE36876" s="71"/>
    </row>
    <row r="36877" spans="31:31" ht="15.75" x14ac:dyDescent="0.3">
      <c r="AE36877" s="71"/>
    </row>
    <row r="36878" spans="31:31" ht="15.75" x14ac:dyDescent="0.3">
      <c r="AE36878" s="71"/>
    </row>
    <row r="36879" spans="31:31" ht="15.75" x14ac:dyDescent="0.3">
      <c r="AE36879" s="71"/>
    </row>
    <row r="36880" spans="31:31" ht="15.75" x14ac:dyDescent="0.3">
      <c r="AE36880" s="71"/>
    </row>
    <row r="36881" spans="31:31" ht="15.75" x14ac:dyDescent="0.3">
      <c r="AE36881" s="71"/>
    </row>
    <row r="36882" spans="31:31" ht="15.75" x14ac:dyDescent="0.3">
      <c r="AE36882" s="71"/>
    </row>
    <row r="36883" spans="31:31" ht="15.75" x14ac:dyDescent="0.3">
      <c r="AE36883" s="71"/>
    </row>
    <row r="36884" spans="31:31" ht="15.75" x14ac:dyDescent="0.3">
      <c r="AE36884" s="71"/>
    </row>
    <row r="36885" spans="31:31" ht="15.75" x14ac:dyDescent="0.3">
      <c r="AE36885" s="71"/>
    </row>
    <row r="36886" spans="31:31" ht="15.75" x14ac:dyDescent="0.3">
      <c r="AE36886" s="71"/>
    </row>
    <row r="36887" spans="31:31" ht="15.75" x14ac:dyDescent="0.3">
      <c r="AE36887" s="71"/>
    </row>
    <row r="36888" spans="31:31" ht="15.75" x14ac:dyDescent="0.3">
      <c r="AE36888" s="71"/>
    </row>
    <row r="36889" spans="31:31" ht="15.75" x14ac:dyDescent="0.3">
      <c r="AE36889" s="71"/>
    </row>
    <row r="36890" spans="31:31" ht="15.75" x14ac:dyDescent="0.3">
      <c r="AE36890" s="71"/>
    </row>
    <row r="36891" spans="31:31" ht="15.75" x14ac:dyDescent="0.3">
      <c r="AE36891" s="71"/>
    </row>
    <row r="36892" spans="31:31" ht="15.75" x14ac:dyDescent="0.3">
      <c r="AE36892" s="71"/>
    </row>
    <row r="36893" spans="31:31" ht="15.75" x14ac:dyDescent="0.3">
      <c r="AE36893" s="71"/>
    </row>
    <row r="36894" spans="31:31" ht="15.75" x14ac:dyDescent="0.3">
      <c r="AE36894" s="71"/>
    </row>
    <row r="36895" spans="31:31" ht="15.75" x14ac:dyDescent="0.3">
      <c r="AE36895" s="71"/>
    </row>
    <row r="36896" spans="31:31" ht="15.75" x14ac:dyDescent="0.3">
      <c r="AE36896" s="71"/>
    </row>
    <row r="36897" spans="31:31" ht="15.75" x14ac:dyDescent="0.3">
      <c r="AE36897" s="71"/>
    </row>
    <row r="36898" spans="31:31" ht="15.75" x14ac:dyDescent="0.3">
      <c r="AE36898" s="71"/>
    </row>
    <row r="36899" spans="31:31" ht="15.75" x14ac:dyDescent="0.3">
      <c r="AE36899" s="71"/>
    </row>
    <row r="36900" spans="31:31" ht="15.75" x14ac:dyDescent="0.3">
      <c r="AE36900" s="71"/>
    </row>
    <row r="36901" spans="31:31" ht="15.75" x14ac:dyDescent="0.3">
      <c r="AE36901" s="71"/>
    </row>
    <row r="36902" spans="31:31" ht="15.75" x14ac:dyDescent="0.3">
      <c r="AE36902" s="71"/>
    </row>
    <row r="36903" spans="31:31" ht="15.75" x14ac:dyDescent="0.3">
      <c r="AE36903" s="71"/>
    </row>
    <row r="36904" spans="31:31" ht="15.75" x14ac:dyDescent="0.3">
      <c r="AE36904" s="71"/>
    </row>
    <row r="36905" spans="31:31" ht="15.75" x14ac:dyDescent="0.3">
      <c r="AE36905" s="71"/>
    </row>
    <row r="36906" spans="31:31" ht="15.75" x14ac:dyDescent="0.3">
      <c r="AE36906" s="71"/>
    </row>
    <row r="36907" spans="31:31" ht="15.75" x14ac:dyDescent="0.3">
      <c r="AE36907" s="71"/>
    </row>
    <row r="36908" spans="31:31" ht="15.75" x14ac:dyDescent="0.3">
      <c r="AE36908" s="71"/>
    </row>
    <row r="36909" spans="31:31" ht="15.75" x14ac:dyDescent="0.3">
      <c r="AE36909" s="71"/>
    </row>
    <row r="36910" spans="31:31" ht="15.75" x14ac:dyDescent="0.3">
      <c r="AE36910" s="71"/>
    </row>
    <row r="36911" spans="31:31" ht="15.75" x14ac:dyDescent="0.3">
      <c r="AE36911" s="71"/>
    </row>
    <row r="36912" spans="31:31" ht="15.75" x14ac:dyDescent="0.3">
      <c r="AE36912" s="71"/>
    </row>
    <row r="36913" spans="31:31" ht="15.75" x14ac:dyDescent="0.3">
      <c r="AE36913" s="71"/>
    </row>
    <row r="36914" spans="31:31" ht="15.75" x14ac:dyDescent="0.3">
      <c r="AE36914" s="71"/>
    </row>
    <row r="36915" spans="31:31" ht="15.75" x14ac:dyDescent="0.3">
      <c r="AE36915" s="71"/>
    </row>
    <row r="36916" spans="31:31" ht="15.75" x14ac:dyDescent="0.3">
      <c r="AE36916" s="71"/>
    </row>
    <row r="36917" spans="31:31" ht="15.75" x14ac:dyDescent="0.3">
      <c r="AE36917" s="71"/>
    </row>
    <row r="36918" spans="31:31" ht="15.75" x14ac:dyDescent="0.3">
      <c r="AE36918" s="71"/>
    </row>
    <row r="36919" spans="31:31" ht="15.75" x14ac:dyDescent="0.3">
      <c r="AE36919" s="71"/>
    </row>
    <row r="36920" spans="31:31" ht="15.75" x14ac:dyDescent="0.3">
      <c r="AE36920" s="71"/>
    </row>
    <row r="36921" spans="31:31" ht="15.75" x14ac:dyDescent="0.3">
      <c r="AE36921" s="71"/>
    </row>
    <row r="36922" spans="31:31" ht="15.75" x14ac:dyDescent="0.3">
      <c r="AE36922" s="71"/>
    </row>
    <row r="36923" spans="31:31" ht="15.75" x14ac:dyDescent="0.3">
      <c r="AE36923" s="71"/>
    </row>
    <row r="36924" spans="31:31" ht="15.75" x14ac:dyDescent="0.3">
      <c r="AE36924" s="71"/>
    </row>
    <row r="36925" spans="31:31" ht="15.75" x14ac:dyDescent="0.3">
      <c r="AE36925" s="71"/>
    </row>
    <row r="36926" spans="31:31" ht="15.75" x14ac:dyDescent="0.3">
      <c r="AE36926" s="71"/>
    </row>
    <row r="36927" spans="31:31" ht="15.75" x14ac:dyDescent="0.3">
      <c r="AE36927" s="71"/>
    </row>
    <row r="36928" spans="31:31" ht="15.75" x14ac:dyDescent="0.3">
      <c r="AE36928" s="71"/>
    </row>
    <row r="36929" spans="31:31" ht="15.75" x14ac:dyDescent="0.3">
      <c r="AE36929" s="71"/>
    </row>
    <row r="36930" spans="31:31" ht="15.75" x14ac:dyDescent="0.3">
      <c r="AE36930" s="71"/>
    </row>
    <row r="36931" spans="31:31" ht="15.75" x14ac:dyDescent="0.3">
      <c r="AE36931" s="71"/>
    </row>
    <row r="36932" spans="31:31" ht="15.75" x14ac:dyDescent="0.3">
      <c r="AE36932" s="71"/>
    </row>
    <row r="36933" spans="31:31" ht="15.75" x14ac:dyDescent="0.3">
      <c r="AE36933" s="71"/>
    </row>
    <row r="36934" spans="31:31" ht="15.75" x14ac:dyDescent="0.3">
      <c r="AE36934" s="71"/>
    </row>
    <row r="36935" spans="31:31" ht="15.75" x14ac:dyDescent="0.3">
      <c r="AE36935" s="71"/>
    </row>
    <row r="36936" spans="31:31" ht="15.75" x14ac:dyDescent="0.3">
      <c r="AE36936" s="71"/>
    </row>
    <row r="36937" spans="31:31" ht="15.75" x14ac:dyDescent="0.3">
      <c r="AE36937" s="71"/>
    </row>
    <row r="36938" spans="31:31" ht="15.75" x14ac:dyDescent="0.3">
      <c r="AE36938" s="71"/>
    </row>
    <row r="36939" spans="31:31" ht="15.75" x14ac:dyDescent="0.3">
      <c r="AE36939" s="71"/>
    </row>
    <row r="36940" spans="31:31" ht="15.75" x14ac:dyDescent="0.3">
      <c r="AE36940" s="71"/>
    </row>
    <row r="36941" spans="31:31" ht="15.75" x14ac:dyDescent="0.3">
      <c r="AE36941" s="71"/>
    </row>
    <row r="36942" spans="31:31" ht="15.75" x14ac:dyDescent="0.3">
      <c r="AE36942" s="71"/>
    </row>
    <row r="36943" spans="31:31" ht="15.75" x14ac:dyDescent="0.3">
      <c r="AE36943" s="71"/>
    </row>
    <row r="36944" spans="31:31" ht="15.75" x14ac:dyDescent="0.3">
      <c r="AE36944" s="71"/>
    </row>
    <row r="36945" spans="31:31" ht="15.75" x14ac:dyDescent="0.3">
      <c r="AE36945" s="71"/>
    </row>
    <row r="36946" spans="31:31" ht="15.75" x14ac:dyDescent="0.3">
      <c r="AE36946" s="71"/>
    </row>
    <row r="36947" spans="31:31" ht="15.75" x14ac:dyDescent="0.3">
      <c r="AE36947" s="71"/>
    </row>
    <row r="36948" spans="31:31" ht="15.75" x14ac:dyDescent="0.3">
      <c r="AE36948" s="71"/>
    </row>
    <row r="36949" spans="31:31" ht="15.75" x14ac:dyDescent="0.3">
      <c r="AE36949" s="71"/>
    </row>
    <row r="36950" spans="31:31" ht="15.75" x14ac:dyDescent="0.3">
      <c r="AE36950" s="71"/>
    </row>
    <row r="36951" spans="31:31" ht="15.75" x14ac:dyDescent="0.3">
      <c r="AE36951" s="71"/>
    </row>
    <row r="36952" spans="31:31" ht="15.75" x14ac:dyDescent="0.3">
      <c r="AE36952" s="71"/>
    </row>
    <row r="36953" spans="31:31" ht="15.75" x14ac:dyDescent="0.3">
      <c r="AE36953" s="71"/>
    </row>
    <row r="36954" spans="31:31" ht="15.75" x14ac:dyDescent="0.3">
      <c r="AE36954" s="71"/>
    </row>
    <row r="36955" spans="31:31" ht="15.75" x14ac:dyDescent="0.3">
      <c r="AE36955" s="71"/>
    </row>
    <row r="36956" spans="31:31" ht="15.75" x14ac:dyDescent="0.3">
      <c r="AE36956" s="71"/>
    </row>
    <row r="36957" spans="31:31" ht="15.75" x14ac:dyDescent="0.3">
      <c r="AE36957" s="71"/>
    </row>
    <row r="36958" spans="31:31" ht="15.75" x14ac:dyDescent="0.3">
      <c r="AE36958" s="71"/>
    </row>
    <row r="36959" spans="31:31" ht="15.75" x14ac:dyDescent="0.3">
      <c r="AE36959" s="71"/>
    </row>
    <row r="36960" spans="31:31" ht="15.75" x14ac:dyDescent="0.3">
      <c r="AE36960" s="71"/>
    </row>
    <row r="36961" spans="31:31" ht="15.75" x14ac:dyDescent="0.3">
      <c r="AE36961" s="71"/>
    </row>
    <row r="36962" spans="31:31" ht="15.75" x14ac:dyDescent="0.3">
      <c r="AE36962" s="71"/>
    </row>
    <row r="36963" spans="31:31" ht="15.75" x14ac:dyDescent="0.3">
      <c r="AE36963" s="71"/>
    </row>
    <row r="36964" spans="31:31" ht="15.75" x14ac:dyDescent="0.3">
      <c r="AE36964" s="71"/>
    </row>
    <row r="36965" spans="31:31" ht="15.75" x14ac:dyDescent="0.3">
      <c r="AE36965" s="71"/>
    </row>
    <row r="36966" spans="31:31" ht="15.75" x14ac:dyDescent="0.3">
      <c r="AE36966" s="71"/>
    </row>
    <row r="36967" spans="31:31" ht="15.75" x14ac:dyDescent="0.3">
      <c r="AE36967" s="71"/>
    </row>
    <row r="36968" spans="31:31" ht="15.75" x14ac:dyDescent="0.3">
      <c r="AE36968" s="71"/>
    </row>
    <row r="36969" spans="31:31" ht="15.75" x14ac:dyDescent="0.3">
      <c r="AE36969" s="71"/>
    </row>
    <row r="36970" spans="31:31" ht="15.75" x14ac:dyDescent="0.3">
      <c r="AE36970" s="71"/>
    </row>
    <row r="36971" spans="31:31" ht="15.75" x14ac:dyDescent="0.3">
      <c r="AE36971" s="71"/>
    </row>
    <row r="36972" spans="31:31" ht="15.75" x14ac:dyDescent="0.3">
      <c r="AE36972" s="71"/>
    </row>
    <row r="36973" spans="31:31" ht="15.75" x14ac:dyDescent="0.3">
      <c r="AE36973" s="71"/>
    </row>
    <row r="36974" spans="31:31" ht="15.75" x14ac:dyDescent="0.3">
      <c r="AE36974" s="71"/>
    </row>
    <row r="36975" spans="31:31" ht="15.75" x14ac:dyDescent="0.3">
      <c r="AE36975" s="71"/>
    </row>
    <row r="36976" spans="31:31" ht="15.75" x14ac:dyDescent="0.3">
      <c r="AE36976" s="71"/>
    </row>
    <row r="36977" spans="31:31" ht="15.75" x14ac:dyDescent="0.3">
      <c r="AE36977" s="71"/>
    </row>
    <row r="36978" spans="31:31" ht="15.75" x14ac:dyDescent="0.3">
      <c r="AE36978" s="71"/>
    </row>
    <row r="36979" spans="31:31" ht="15.75" x14ac:dyDescent="0.3">
      <c r="AE36979" s="71"/>
    </row>
    <row r="36980" spans="31:31" ht="15.75" x14ac:dyDescent="0.3">
      <c r="AE36980" s="71"/>
    </row>
    <row r="36981" spans="31:31" ht="15.75" x14ac:dyDescent="0.3">
      <c r="AE36981" s="71"/>
    </row>
    <row r="36982" spans="31:31" ht="15.75" x14ac:dyDescent="0.3">
      <c r="AE36982" s="71"/>
    </row>
    <row r="36983" spans="31:31" ht="15.75" x14ac:dyDescent="0.3">
      <c r="AE36983" s="71"/>
    </row>
    <row r="36984" spans="31:31" ht="15.75" x14ac:dyDescent="0.3">
      <c r="AE36984" s="71"/>
    </row>
    <row r="36985" spans="31:31" ht="15.75" x14ac:dyDescent="0.3">
      <c r="AE36985" s="71"/>
    </row>
    <row r="36986" spans="31:31" ht="15.75" x14ac:dyDescent="0.3">
      <c r="AE36986" s="71"/>
    </row>
    <row r="36987" spans="31:31" ht="15.75" x14ac:dyDescent="0.3">
      <c r="AE36987" s="71"/>
    </row>
    <row r="36988" spans="31:31" ht="15.75" x14ac:dyDescent="0.3">
      <c r="AE36988" s="71"/>
    </row>
    <row r="36989" spans="31:31" ht="15.75" x14ac:dyDescent="0.3">
      <c r="AE36989" s="71"/>
    </row>
    <row r="36990" spans="31:31" ht="15.75" x14ac:dyDescent="0.3">
      <c r="AE36990" s="71"/>
    </row>
    <row r="36991" spans="31:31" ht="15.75" x14ac:dyDescent="0.3">
      <c r="AE36991" s="71"/>
    </row>
    <row r="36992" spans="31:31" ht="15.75" x14ac:dyDescent="0.3">
      <c r="AE36992" s="71"/>
    </row>
    <row r="36993" spans="31:31" ht="15.75" x14ac:dyDescent="0.3">
      <c r="AE36993" s="71"/>
    </row>
    <row r="36994" spans="31:31" ht="15.75" x14ac:dyDescent="0.3">
      <c r="AE36994" s="71"/>
    </row>
    <row r="36995" spans="31:31" ht="15.75" x14ac:dyDescent="0.3">
      <c r="AE36995" s="71"/>
    </row>
    <row r="36996" spans="31:31" ht="15.75" x14ac:dyDescent="0.3">
      <c r="AE36996" s="71"/>
    </row>
    <row r="36997" spans="31:31" ht="15.75" x14ac:dyDescent="0.3">
      <c r="AE36997" s="71"/>
    </row>
    <row r="36998" spans="31:31" ht="15.75" x14ac:dyDescent="0.3">
      <c r="AE36998" s="71"/>
    </row>
    <row r="36999" spans="31:31" ht="15.75" x14ac:dyDescent="0.3">
      <c r="AE36999" s="71"/>
    </row>
    <row r="37000" spans="31:31" ht="15.75" x14ac:dyDescent="0.3">
      <c r="AE37000" s="71"/>
    </row>
    <row r="37001" spans="31:31" ht="15.75" x14ac:dyDescent="0.3">
      <c r="AE37001" s="71"/>
    </row>
    <row r="37002" spans="31:31" ht="15.75" x14ac:dyDescent="0.3">
      <c r="AE37002" s="71"/>
    </row>
    <row r="37003" spans="31:31" ht="15.75" x14ac:dyDescent="0.3">
      <c r="AE37003" s="71"/>
    </row>
    <row r="37004" spans="31:31" ht="15.75" x14ac:dyDescent="0.3">
      <c r="AE37004" s="71"/>
    </row>
    <row r="37005" spans="31:31" ht="15.75" x14ac:dyDescent="0.3">
      <c r="AE37005" s="71"/>
    </row>
    <row r="37006" spans="31:31" ht="15.75" x14ac:dyDescent="0.3">
      <c r="AE37006" s="71"/>
    </row>
    <row r="37007" spans="31:31" ht="15.75" x14ac:dyDescent="0.3">
      <c r="AE37007" s="71"/>
    </row>
    <row r="37008" spans="31:31" ht="15.75" x14ac:dyDescent="0.3">
      <c r="AE37008" s="71"/>
    </row>
    <row r="37009" spans="31:31" ht="15.75" x14ac:dyDescent="0.3">
      <c r="AE37009" s="71"/>
    </row>
    <row r="37010" spans="31:31" ht="15.75" x14ac:dyDescent="0.3">
      <c r="AE37010" s="71"/>
    </row>
    <row r="37011" spans="31:31" ht="15.75" x14ac:dyDescent="0.3">
      <c r="AE37011" s="71"/>
    </row>
    <row r="37012" spans="31:31" ht="15.75" x14ac:dyDescent="0.3">
      <c r="AE37012" s="71"/>
    </row>
    <row r="37013" spans="31:31" ht="15.75" x14ac:dyDescent="0.3">
      <c r="AE37013" s="71"/>
    </row>
    <row r="37014" spans="31:31" ht="15.75" x14ac:dyDescent="0.3">
      <c r="AE37014" s="71"/>
    </row>
    <row r="37015" spans="31:31" ht="15.75" x14ac:dyDescent="0.3">
      <c r="AE37015" s="71"/>
    </row>
    <row r="37016" spans="31:31" ht="15.75" x14ac:dyDescent="0.3">
      <c r="AE37016" s="71"/>
    </row>
    <row r="37017" spans="31:31" ht="15.75" x14ac:dyDescent="0.3">
      <c r="AE37017" s="71"/>
    </row>
    <row r="37018" spans="31:31" ht="15.75" x14ac:dyDescent="0.3">
      <c r="AE37018" s="71"/>
    </row>
    <row r="37019" spans="31:31" ht="15.75" x14ac:dyDescent="0.3">
      <c r="AE37019" s="71"/>
    </row>
    <row r="37020" spans="31:31" ht="15.75" x14ac:dyDescent="0.3">
      <c r="AE37020" s="71"/>
    </row>
    <row r="37021" spans="31:31" ht="15.75" x14ac:dyDescent="0.3">
      <c r="AE37021" s="71"/>
    </row>
    <row r="37022" spans="31:31" ht="15.75" x14ac:dyDescent="0.3">
      <c r="AE37022" s="71"/>
    </row>
    <row r="37023" spans="31:31" ht="15.75" x14ac:dyDescent="0.3">
      <c r="AE37023" s="71"/>
    </row>
    <row r="37024" spans="31:31" ht="15.75" x14ac:dyDescent="0.3">
      <c r="AE37024" s="71"/>
    </row>
    <row r="37025" spans="31:31" ht="15.75" x14ac:dyDescent="0.3">
      <c r="AE37025" s="71"/>
    </row>
    <row r="37026" spans="31:31" ht="15.75" x14ac:dyDescent="0.3">
      <c r="AE37026" s="71"/>
    </row>
    <row r="37027" spans="31:31" ht="15.75" x14ac:dyDescent="0.3">
      <c r="AE37027" s="71"/>
    </row>
    <row r="37028" spans="31:31" ht="15.75" x14ac:dyDescent="0.3">
      <c r="AE37028" s="71"/>
    </row>
    <row r="37029" spans="31:31" ht="15.75" x14ac:dyDescent="0.3">
      <c r="AE37029" s="71"/>
    </row>
    <row r="37030" spans="31:31" ht="15.75" x14ac:dyDescent="0.3">
      <c r="AE37030" s="71"/>
    </row>
    <row r="37031" spans="31:31" ht="15.75" x14ac:dyDescent="0.3">
      <c r="AE37031" s="71"/>
    </row>
    <row r="37032" spans="31:31" ht="15.75" x14ac:dyDescent="0.3">
      <c r="AE37032" s="71"/>
    </row>
    <row r="37033" spans="31:31" ht="15.75" x14ac:dyDescent="0.3">
      <c r="AE37033" s="71"/>
    </row>
    <row r="37034" spans="31:31" ht="15.75" x14ac:dyDescent="0.3">
      <c r="AE37034" s="71"/>
    </row>
    <row r="37035" spans="31:31" ht="15.75" x14ac:dyDescent="0.3">
      <c r="AE37035" s="71"/>
    </row>
    <row r="37036" spans="31:31" ht="15.75" x14ac:dyDescent="0.3">
      <c r="AE37036" s="71"/>
    </row>
    <row r="37037" spans="31:31" ht="15.75" x14ac:dyDescent="0.3">
      <c r="AE37037" s="71"/>
    </row>
    <row r="37038" spans="31:31" ht="15.75" x14ac:dyDescent="0.3">
      <c r="AE37038" s="71"/>
    </row>
    <row r="37039" spans="31:31" ht="15.75" x14ac:dyDescent="0.3">
      <c r="AE37039" s="71"/>
    </row>
    <row r="37040" spans="31:31" ht="15.75" x14ac:dyDescent="0.3">
      <c r="AE37040" s="71"/>
    </row>
    <row r="37041" spans="31:31" ht="15.75" x14ac:dyDescent="0.3">
      <c r="AE37041" s="71"/>
    </row>
    <row r="37042" spans="31:31" ht="15.75" x14ac:dyDescent="0.3">
      <c r="AE37042" s="71"/>
    </row>
    <row r="37043" spans="31:31" ht="15.75" x14ac:dyDescent="0.3">
      <c r="AE37043" s="71"/>
    </row>
    <row r="37044" spans="31:31" ht="15.75" x14ac:dyDescent="0.3">
      <c r="AE37044" s="71"/>
    </row>
    <row r="37045" spans="31:31" ht="15.75" x14ac:dyDescent="0.3">
      <c r="AE37045" s="71"/>
    </row>
    <row r="37046" spans="31:31" ht="15.75" x14ac:dyDescent="0.3">
      <c r="AE37046" s="71"/>
    </row>
    <row r="37047" spans="31:31" ht="15.75" x14ac:dyDescent="0.3">
      <c r="AE37047" s="71"/>
    </row>
    <row r="37048" spans="31:31" ht="15.75" x14ac:dyDescent="0.3">
      <c r="AE37048" s="71"/>
    </row>
    <row r="37049" spans="31:31" ht="15.75" x14ac:dyDescent="0.3">
      <c r="AE37049" s="71"/>
    </row>
    <row r="37050" spans="31:31" ht="15.75" x14ac:dyDescent="0.3">
      <c r="AE37050" s="71"/>
    </row>
    <row r="37051" spans="31:31" ht="15.75" x14ac:dyDescent="0.3">
      <c r="AE37051" s="71"/>
    </row>
    <row r="37052" spans="31:31" ht="15.75" x14ac:dyDescent="0.3">
      <c r="AE37052" s="71"/>
    </row>
    <row r="37053" spans="31:31" ht="15.75" x14ac:dyDescent="0.3">
      <c r="AE37053" s="71"/>
    </row>
    <row r="37054" spans="31:31" ht="15.75" x14ac:dyDescent="0.3">
      <c r="AE37054" s="71"/>
    </row>
    <row r="37055" spans="31:31" ht="15.75" x14ac:dyDescent="0.3">
      <c r="AE37055" s="71"/>
    </row>
    <row r="37056" spans="31:31" ht="15.75" x14ac:dyDescent="0.3">
      <c r="AE37056" s="71"/>
    </row>
    <row r="37057" spans="31:31" ht="15.75" x14ac:dyDescent="0.3">
      <c r="AE37057" s="71"/>
    </row>
    <row r="37058" spans="31:31" ht="15.75" x14ac:dyDescent="0.3">
      <c r="AE37058" s="71"/>
    </row>
    <row r="37059" spans="31:31" ht="15.75" x14ac:dyDescent="0.3">
      <c r="AE37059" s="71"/>
    </row>
    <row r="37060" spans="31:31" ht="15.75" x14ac:dyDescent="0.3">
      <c r="AE37060" s="71"/>
    </row>
    <row r="37061" spans="31:31" ht="15.75" x14ac:dyDescent="0.3">
      <c r="AE37061" s="71"/>
    </row>
    <row r="37062" spans="31:31" ht="15.75" x14ac:dyDescent="0.3">
      <c r="AE37062" s="71"/>
    </row>
    <row r="37063" spans="31:31" ht="15.75" x14ac:dyDescent="0.3">
      <c r="AE37063" s="71"/>
    </row>
    <row r="37064" spans="31:31" ht="15.75" x14ac:dyDescent="0.3">
      <c r="AE37064" s="71"/>
    </row>
    <row r="37065" spans="31:31" ht="15.75" x14ac:dyDescent="0.3">
      <c r="AE37065" s="71"/>
    </row>
    <row r="37066" spans="31:31" ht="15.75" x14ac:dyDescent="0.3">
      <c r="AE37066" s="71"/>
    </row>
    <row r="37067" spans="31:31" ht="15.75" x14ac:dyDescent="0.3">
      <c r="AE37067" s="71"/>
    </row>
    <row r="37068" spans="31:31" ht="15.75" x14ac:dyDescent="0.3">
      <c r="AE37068" s="71"/>
    </row>
    <row r="37069" spans="31:31" ht="15.75" x14ac:dyDescent="0.3">
      <c r="AE37069" s="71"/>
    </row>
    <row r="37070" spans="31:31" ht="15.75" x14ac:dyDescent="0.3">
      <c r="AE37070" s="71"/>
    </row>
    <row r="37071" spans="31:31" ht="15.75" x14ac:dyDescent="0.3">
      <c r="AE37071" s="71"/>
    </row>
    <row r="37072" spans="31:31" ht="15.75" x14ac:dyDescent="0.3">
      <c r="AE37072" s="71"/>
    </row>
    <row r="37073" spans="31:31" ht="15.75" x14ac:dyDescent="0.3">
      <c r="AE37073" s="71"/>
    </row>
    <row r="37074" spans="31:31" ht="15.75" x14ac:dyDescent="0.3">
      <c r="AE37074" s="71"/>
    </row>
    <row r="37075" spans="31:31" ht="15.75" x14ac:dyDescent="0.3">
      <c r="AE37075" s="71"/>
    </row>
    <row r="37076" spans="31:31" ht="15.75" x14ac:dyDescent="0.3">
      <c r="AE37076" s="71"/>
    </row>
    <row r="37077" spans="31:31" ht="15.75" x14ac:dyDescent="0.3">
      <c r="AE37077" s="71"/>
    </row>
    <row r="37078" spans="31:31" ht="15.75" x14ac:dyDescent="0.3">
      <c r="AE37078" s="71"/>
    </row>
    <row r="37079" spans="31:31" ht="15.75" x14ac:dyDescent="0.3">
      <c r="AE37079" s="71"/>
    </row>
    <row r="37080" spans="31:31" ht="15.75" x14ac:dyDescent="0.3">
      <c r="AE37080" s="71"/>
    </row>
    <row r="37081" spans="31:31" ht="15.75" x14ac:dyDescent="0.3">
      <c r="AE37081" s="71"/>
    </row>
    <row r="37082" spans="31:31" ht="15.75" x14ac:dyDescent="0.3">
      <c r="AE37082" s="71"/>
    </row>
    <row r="37083" spans="31:31" ht="15.75" x14ac:dyDescent="0.3">
      <c r="AE37083" s="71"/>
    </row>
    <row r="37084" spans="31:31" ht="15.75" x14ac:dyDescent="0.3">
      <c r="AE37084" s="71"/>
    </row>
    <row r="37085" spans="31:31" ht="15.75" x14ac:dyDescent="0.3">
      <c r="AE37085" s="71"/>
    </row>
    <row r="37086" spans="31:31" ht="15.75" x14ac:dyDescent="0.3">
      <c r="AE37086" s="71"/>
    </row>
    <row r="37087" spans="31:31" ht="15.75" x14ac:dyDescent="0.3">
      <c r="AE37087" s="71"/>
    </row>
    <row r="37088" spans="31:31" ht="15.75" x14ac:dyDescent="0.3">
      <c r="AE37088" s="71"/>
    </row>
    <row r="37089" spans="31:31" ht="15.75" x14ac:dyDescent="0.3">
      <c r="AE37089" s="71"/>
    </row>
    <row r="37090" spans="31:31" ht="15.75" x14ac:dyDescent="0.3">
      <c r="AE37090" s="71"/>
    </row>
    <row r="37091" spans="31:31" ht="15.75" x14ac:dyDescent="0.3">
      <c r="AE37091" s="71"/>
    </row>
    <row r="37092" spans="31:31" ht="15.75" x14ac:dyDescent="0.3">
      <c r="AE37092" s="71"/>
    </row>
    <row r="37093" spans="31:31" ht="15.75" x14ac:dyDescent="0.3">
      <c r="AE37093" s="71"/>
    </row>
    <row r="37094" spans="31:31" ht="15.75" x14ac:dyDescent="0.3">
      <c r="AE37094" s="71"/>
    </row>
    <row r="37095" spans="31:31" ht="15.75" x14ac:dyDescent="0.3">
      <c r="AE37095" s="71"/>
    </row>
    <row r="37096" spans="31:31" ht="15.75" x14ac:dyDescent="0.3">
      <c r="AE37096" s="71"/>
    </row>
    <row r="37097" spans="31:31" ht="15.75" x14ac:dyDescent="0.3">
      <c r="AE37097" s="71"/>
    </row>
    <row r="37098" spans="31:31" ht="15.75" x14ac:dyDescent="0.3">
      <c r="AE37098" s="71"/>
    </row>
    <row r="37099" spans="31:31" ht="15.75" x14ac:dyDescent="0.3">
      <c r="AE37099" s="71"/>
    </row>
    <row r="37100" spans="31:31" ht="15.75" x14ac:dyDescent="0.3">
      <c r="AE37100" s="71"/>
    </row>
    <row r="37101" spans="31:31" ht="15.75" x14ac:dyDescent="0.3">
      <c r="AE37101" s="71"/>
    </row>
    <row r="37102" spans="31:31" ht="15.75" x14ac:dyDescent="0.3">
      <c r="AE37102" s="71"/>
    </row>
    <row r="37103" spans="31:31" ht="15.75" x14ac:dyDescent="0.3">
      <c r="AE37103" s="71"/>
    </row>
    <row r="37104" spans="31:31" ht="15.75" x14ac:dyDescent="0.3">
      <c r="AE37104" s="71"/>
    </row>
    <row r="37105" spans="31:31" ht="15.75" x14ac:dyDescent="0.3">
      <c r="AE37105" s="71"/>
    </row>
    <row r="37106" spans="31:31" ht="15.75" x14ac:dyDescent="0.3">
      <c r="AE37106" s="71"/>
    </row>
    <row r="37107" spans="31:31" ht="15.75" x14ac:dyDescent="0.3">
      <c r="AE37107" s="71"/>
    </row>
    <row r="37108" spans="31:31" ht="15.75" x14ac:dyDescent="0.3">
      <c r="AE37108" s="71"/>
    </row>
    <row r="37109" spans="31:31" ht="15.75" x14ac:dyDescent="0.3">
      <c r="AE37109" s="71"/>
    </row>
    <row r="37110" spans="31:31" ht="15.75" x14ac:dyDescent="0.3">
      <c r="AE37110" s="71"/>
    </row>
    <row r="37111" spans="31:31" ht="15.75" x14ac:dyDescent="0.3">
      <c r="AE37111" s="71"/>
    </row>
    <row r="37112" spans="31:31" ht="15.75" x14ac:dyDescent="0.3">
      <c r="AE37112" s="71"/>
    </row>
    <row r="37113" spans="31:31" ht="15.75" x14ac:dyDescent="0.3">
      <c r="AE37113" s="71"/>
    </row>
    <row r="37114" spans="31:31" ht="15.75" x14ac:dyDescent="0.3">
      <c r="AE37114" s="71"/>
    </row>
    <row r="37115" spans="31:31" ht="15.75" x14ac:dyDescent="0.3">
      <c r="AE37115" s="71"/>
    </row>
    <row r="37116" spans="31:31" ht="15.75" x14ac:dyDescent="0.3">
      <c r="AE37116" s="71"/>
    </row>
    <row r="37117" spans="31:31" ht="15.75" x14ac:dyDescent="0.3">
      <c r="AE37117" s="71"/>
    </row>
    <row r="37118" spans="31:31" ht="15.75" x14ac:dyDescent="0.3">
      <c r="AE37118" s="71"/>
    </row>
    <row r="37119" spans="31:31" ht="15.75" x14ac:dyDescent="0.3">
      <c r="AE37119" s="71"/>
    </row>
    <row r="37120" spans="31:31" ht="15.75" x14ac:dyDescent="0.3">
      <c r="AE37120" s="71"/>
    </row>
    <row r="37121" spans="31:31" ht="15.75" x14ac:dyDescent="0.3">
      <c r="AE37121" s="71"/>
    </row>
    <row r="37122" spans="31:31" ht="15.75" x14ac:dyDescent="0.3">
      <c r="AE37122" s="71"/>
    </row>
    <row r="37123" spans="31:31" ht="15.75" x14ac:dyDescent="0.3">
      <c r="AE37123" s="71"/>
    </row>
    <row r="37124" spans="31:31" ht="15.75" x14ac:dyDescent="0.3">
      <c r="AE37124" s="71"/>
    </row>
    <row r="37125" spans="31:31" ht="15.75" x14ac:dyDescent="0.3">
      <c r="AE37125" s="71"/>
    </row>
    <row r="37126" spans="31:31" ht="15.75" x14ac:dyDescent="0.3">
      <c r="AE37126" s="71"/>
    </row>
    <row r="37127" spans="31:31" ht="15.75" x14ac:dyDescent="0.3">
      <c r="AE37127" s="71"/>
    </row>
    <row r="37128" spans="31:31" ht="15.75" x14ac:dyDescent="0.3">
      <c r="AE37128" s="71"/>
    </row>
    <row r="37129" spans="31:31" ht="15.75" x14ac:dyDescent="0.3">
      <c r="AE37129" s="71"/>
    </row>
    <row r="37130" spans="31:31" ht="15.75" x14ac:dyDescent="0.3">
      <c r="AE37130" s="71"/>
    </row>
    <row r="37131" spans="31:31" ht="15.75" x14ac:dyDescent="0.3">
      <c r="AE37131" s="71"/>
    </row>
    <row r="37132" spans="31:31" ht="15.75" x14ac:dyDescent="0.3">
      <c r="AE37132" s="71"/>
    </row>
    <row r="37133" spans="31:31" ht="15.75" x14ac:dyDescent="0.3">
      <c r="AE37133" s="71"/>
    </row>
    <row r="37134" spans="31:31" ht="15.75" x14ac:dyDescent="0.3">
      <c r="AE37134" s="71"/>
    </row>
    <row r="37135" spans="31:31" ht="15.75" x14ac:dyDescent="0.3">
      <c r="AE37135" s="71"/>
    </row>
    <row r="37136" spans="31:31" ht="15.75" x14ac:dyDescent="0.3">
      <c r="AE37136" s="71"/>
    </row>
    <row r="37137" spans="31:31" ht="15.75" x14ac:dyDescent="0.3">
      <c r="AE37137" s="71"/>
    </row>
    <row r="37138" spans="31:31" ht="15.75" x14ac:dyDescent="0.3">
      <c r="AE37138" s="71"/>
    </row>
    <row r="37139" spans="31:31" ht="15.75" x14ac:dyDescent="0.3">
      <c r="AE37139" s="71"/>
    </row>
    <row r="37140" spans="31:31" ht="15.75" x14ac:dyDescent="0.3">
      <c r="AE37140" s="71"/>
    </row>
    <row r="37141" spans="31:31" ht="15.75" x14ac:dyDescent="0.3">
      <c r="AE37141" s="71"/>
    </row>
    <row r="37142" spans="31:31" ht="15.75" x14ac:dyDescent="0.3">
      <c r="AE37142" s="71"/>
    </row>
    <row r="37143" spans="31:31" ht="15.75" x14ac:dyDescent="0.3">
      <c r="AE37143" s="71"/>
    </row>
    <row r="37144" spans="31:31" ht="15.75" x14ac:dyDescent="0.3">
      <c r="AE37144" s="71"/>
    </row>
    <row r="37145" spans="31:31" ht="15.75" x14ac:dyDescent="0.3">
      <c r="AE37145" s="71"/>
    </row>
    <row r="37146" spans="31:31" ht="15.75" x14ac:dyDescent="0.3">
      <c r="AE37146" s="71"/>
    </row>
    <row r="37147" spans="31:31" ht="15.75" x14ac:dyDescent="0.3">
      <c r="AE37147" s="71"/>
    </row>
    <row r="37148" spans="31:31" ht="15.75" x14ac:dyDescent="0.3">
      <c r="AE37148" s="71"/>
    </row>
    <row r="37149" spans="31:31" ht="15.75" x14ac:dyDescent="0.3">
      <c r="AE37149" s="71"/>
    </row>
    <row r="37150" spans="31:31" ht="15.75" x14ac:dyDescent="0.3">
      <c r="AE37150" s="71"/>
    </row>
    <row r="37151" spans="31:31" ht="15.75" x14ac:dyDescent="0.3">
      <c r="AE37151" s="71"/>
    </row>
    <row r="37152" spans="31:31" ht="15.75" x14ac:dyDescent="0.3">
      <c r="AE37152" s="71"/>
    </row>
    <row r="37153" spans="31:31" ht="15.75" x14ac:dyDescent="0.3">
      <c r="AE37153" s="71"/>
    </row>
    <row r="37154" spans="31:31" ht="15.75" x14ac:dyDescent="0.3">
      <c r="AE37154" s="71"/>
    </row>
    <row r="37155" spans="31:31" ht="15.75" x14ac:dyDescent="0.3">
      <c r="AE37155" s="71"/>
    </row>
    <row r="37156" spans="31:31" ht="15.75" x14ac:dyDescent="0.3">
      <c r="AE37156" s="71"/>
    </row>
    <row r="37157" spans="31:31" ht="15.75" x14ac:dyDescent="0.3">
      <c r="AE37157" s="71"/>
    </row>
    <row r="37158" spans="31:31" ht="15.75" x14ac:dyDescent="0.3">
      <c r="AE37158" s="71"/>
    </row>
    <row r="37159" spans="31:31" ht="15.75" x14ac:dyDescent="0.3">
      <c r="AE37159" s="71"/>
    </row>
    <row r="37160" spans="31:31" ht="15.75" x14ac:dyDescent="0.3">
      <c r="AE37160" s="71"/>
    </row>
    <row r="37161" spans="31:31" ht="15.75" x14ac:dyDescent="0.3">
      <c r="AE37161" s="71"/>
    </row>
    <row r="37162" spans="31:31" ht="15.75" x14ac:dyDescent="0.3">
      <c r="AE37162" s="71"/>
    </row>
    <row r="37163" spans="31:31" ht="15.75" x14ac:dyDescent="0.3">
      <c r="AE37163" s="71"/>
    </row>
    <row r="37164" spans="31:31" ht="15.75" x14ac:dyDescent="0.3">
      <c r="AE37164" s="71"/>
    </row>
    <row r="37165" spans="31:31" ht="15.75" x14ac:dyDescent="0.3">
      <c r="AE37165" s="71"/>
    </row>
    <row r="37166" spans="31:31" ht="15.75" x14ac:dyDescent="0.3">
      <c r="AE37166" s="71"/>
    </row>
    <row r="37167" spans="31:31" ht="15.75" x14ac:dyDescent="0.3">
      <c r="AE37167" s="71"/>
    </row>
    <row r="37168" spans="31:31" ht="15.75" x14ac:dyDescent="0.3">
      <c r="AE37168" s="71"/>
    </row>
    <row r="37169" spans="31:31" ht="15.75" x14ac:dyDescent="0.3">
      <c r="AE37169" s="71"/>
    </row>
    <row r="37170" spans="31:31" ht="15.75" x14ac:dyDescent="0.3">
      <c r="AE37170" s="71"/>
    </row>
    <row r="37171" spans="31:31" ht="15.75" x14ac:dyDescent="0.3">
      <c r="AE37171" s="71"/>
    </row>
    <row r="37172" spans="31:31" ht="15.75" x14ac:dyDescent="0.3">
      <c r="AE37172" s="71"/>
    </row>
    <row r="37173" spans="31:31" ht="15.75" x14ac:dyDescent="0.3">
      <c r="AE37173" s="71"/>
    </row>
    <row r="37174" spans="31:31" ht="15.75" x14ac:dyDescent="0.3">
      <c r="AE37174" s="71"/>
    </row>
    <row r="37175" spans="31:31" ht="15.75" x14ac:dyDescent="0.3">
      <c r="AE37175" s="71"/>
    </row>
    <row r="37176" spans="31:31" ht="15.75" x14ac:dyDescent="0.3">
      <c r="AE37176" s="71"/>
    </row>
    <row r="37177" spans="31:31" ht="15.75" x14ac:dyDescent="0.3">
      <c r="AE37177" s="71"/>
    </row>
    <row r="37178" spans="31:31" ht="15.75" x14ac:dyDescent="0.3">
      <c r="AE37178" s="71"/>
    </row>
    <row r="37179" spans="31:31" ht="15.75" x14ac:dyDescent="0.3">
      <c r="AE37179" s="71"/>
    </row>
    <row r="37180" spans="31:31" ht="15.75" x14ac:dyDescent="0.3">
      <c r="AE37180" s="71"/>
    </row>
    <row r="37181" spans="31:31" ht="15.75" x14ac:dyDescent="0.3">
      <c r="AE37181" s="71"/>
    </row>
    <row r="37182" spans="31:31" ht="15.75" x14ac:dyDescent="0.3">
      <c r="AE37182" s="71"/>
    </row>
    <row r="37183" spans="31:31" ht="15.75" x14ac:dyDescent="0.3">
      <c r="AE37183" s="71"/>
    </row>
    <row r="37184" spans="31:31" ht="15.75" x14ac:dyDescent="0.3">
      <c r="AE37184" s="71"/>
    </row>
    <row r="37185" spans="31:31" ht="15.75" x14ac:dyDescent="0.3">
      <c r="AE37185" s="71"/>
    </row>
    <row r="37186" spans="31:31" ht="15.75" x14ac:dyDescent="0.3">
      <c r="AE37186" s="71"/>
    </row>
    <row r="37187" spans="31:31" ht="15.75" x14ac:dyDescent="0.3">
      <c r="AE37187" s="71"/>
    </row>
    <row r="37188" spans="31:31" ht="15.75" x14ac:dyDescent="0.3">
      <c r="AE37188" s="71"/>
    </row>
    <row r="37189" spans="31:31" ht="15.75" x14ac:dyDescent="0.3">
      <c r="AE37189" s="71"/>
    </row>
    <row r="37190" spans="31:31" ht="15.75" x14ac:dyDescent="0.3">
      <c r="AE37190" s="71"/>
    </row>
    <row r="37191" spans="31:31" ht="15.75" x14ac:dyDescent="0.3">
      <c r="AE37191" s="71"/>
    </row>
    <row r="37192" spans="31:31" ht="15.75" x14ac:dyDescent="0.3">
      <c r="AE37192" s="71"/>
    </row>
    <row r="37193" spans="31:31" ht="15.75" x14ac:dyDescent="0.3">
      <c r="AE37193" s="71"/>
    </row>
    <row r="37194" spans="31:31" ht="15.75" x14ac:dyDescent="0.3">
      <c r="AE37194" s="71"/>
    </row>
    <row r="37195" spans="31:31" ht="15.75" x14ac:dyDescent="0.3">
      <c r="AE37195" s="71"/>
    </row>
    <row r="37196" spans="31:31" ht="15.75" x14ac:dyDescent="0.3">
      <c r="AE37196" s="71"/>
    </row>
    <row r="37197" spans="31:31" ht="15.75" x14ac:dyDescent="0.3">
      <c r="AE37197" s="71"/>
    </row>
    <row r="37198" spans="31:31" ht="15.75" x14ac:dyDescent="0.3">
      <c r="AE37198" s="71"/>
    </row>
    <row r="37199" spans="31:31" ht="15.75" x14ac:dyDescent="0.3">
      <c r="AE37199" s="71"/>
    </row>
    <row r="37200" spans="31:31" ht="15.75" x14ac:dyDescent="0.3">
      <c r="AE37200" s="71"/>
    </row>
    <row r="37201" spans="31:31" ht="15.75" x14ac:dyDescent="0.3">
      <c r="AE37201" s="71"/>
    </row>
    <row r="37202" spans="31:31" ht="15.75" x14ac:dyDescent="0.3">
      <c r="AE37202" s="71"/>
    </row>
    <row r="37203" spans="31:31" ht="15.75" x14ac:dyDescent="0.3">
      <c r="AE37203" s="71"/>
    </row>
    <row r="37204" spans="31:31" ht="15.75" x14ac:dyDescent="0.3">
      <c r="AE37204" s="71"/>
    </row>
    <row r="37205" spans="31:31" ht="15.75" x14ac:dyDescent="0.3">
      <c r="AE37205" s="71"/>
    </row>
    <row r="37206" spans="31:31" ht="15.75" x14ac:dyDescent="0.3">
      <c r="AE37206" s="71"/>
    </row>
    <row r="37207" spans="31:31" ht="15.75" x14ac:dyDescent="0.3">
      <c r="AE37207" s="71"/>
    </row>
    <row r="37208" spans="31:31" ht="15.75" x14ac:dyDescent="0.3">
      <c r="AE37208" s="71"/>
    </row>
    <row r="37209" spans="31:31" ht="15.75" x14ac:dyDescent="0.3">
      <c r="AE37209" s="71"/>
    </row>
    <row r="37210" spans="31:31" ht="15.75" x14ac:dyDescent="0.3">
      <c r="AE37210" s="71"/>
    </row>
    <row r="37211" spans="31:31" ht="15.75" x14ac:dyDescent="0.3">
      <c r="AE37211" s="71"/>
    </row>
    <row r="37212" spans="31:31" ht="15.75" x14ac:dyDescent="0.3">
      <c r="AE37212" s="71"/>
    </row>
    <row r="37213" spans="31:31" ht="15.75" x14ac:dyDescent="0.3">
      <c r="AE37213" s="71"/>
    </row>
    <row r="37214" spans="31:31" ht="15.75" x14ac:dyDescent="0.3">
      <c r="AE37214" s="71"/>
    </row>
    <row r="37215" spans="31:31" ht="15.75" x14ac:dyDescent="0.3">
      <c r="AE37215" s="71"/>
    </row>
    <row r="37216" spans="31:31" ht="15.75" x14ac:dyDescent="0.3">
      <c r="AE37216" s="71"/>
    </row>
    <row r="37217" spans="31:31" ht="15.75" x14ac:dyDescent="0.3">
      <c r="AE37217" s="71"/>
    </row>
    <row r="37218" spans="31:31" ht="15.75" x14ac:dyDescent="0.3">
      <c r="AE37218" s="71"/>
    </row>
    <row r="37219" spans="31:31" ht="15.75" x14ac:dyDescent="0.3">
      <c r="AE37219" s="71"/>
    </row>
    <row r="37220" spans="31:31" ht="15.75" x14ac:dyDescent="0.3">
      <c r="AE37220" s="71"/>
    </row>
    <row r="37221" spans="31:31" ht="15.75" x14ac:dyDescent="0.3">
      <c r="AE37221" s="71"/>
    </row>
    <row r="37222" spans="31:31" ht="15.75" x14ac:dyDescent="0.3">
      <c r="AE37222" s="71"/>
    </row>
    <row r="37223" spans="31:31" ht="15.75" x14ac:dyDescent="0.3">
      <c r="AE37223" s="71"/>
    </row>
    <row r="37224" spans="31:31" ht="15.75" x14ac:dyDescent="0.3">
      <c r="AE37224" s="71"/>
    </row>
    <row r="37225" spans="31:31" ht="15.75" x14ac:dyDescent="0.3">
      <c r="AE37225" s="71"/>
    </row>
    <row r="37226" spans="31:31" ht="15.75" x14ac:dyDescent="0.3">
      <c r="AE37226" s="71"/>
    </row>
    <row r="37227" spans="31:31" ht="15.75" x14ac:dyDescent="0.3">
      <c r="AE37227" s="71"/>
    </row>
    <row r="37228" spans="31:31" ht="15.75" x14ac:dyDescent="0.3">
      <c r="AE37228" s="71"/>
    </row>
    <row r="37229" spans="31:31" ht="15.75" x14ac:dyDescent="0.3">
      <c r="AE37229" s="71"/>
    </row>
    <row r="37230" spans="31:31" ht="15.75" x14ac:dyDescent="0.3">
      <c r="AE37230" s="71"/>
    </row>
    <row r="37231" spans="31:31" ht="15.75" x14ac:dyDescent="0.3">
      <c r="AE37231" s="71"/>
    </row>
    <row r="37232" spans="31:31" ht="15.75" x14ac:dyDescent="0.3">
      <c r="AE37232" s="71"/>
    </row>
    <row r="37233" spans="31:31" ht="15.75" x14ac:dyDescent="0.3">
      <c r="AE37233" s="71"/>
    </row>
    <row r="37234" spans="31:31" ht="15.75" x14ac:dyDescent="0.3">
      <c r="AE37234" s="71"/>
    </row>
    <row r="37235" spans="31:31" ht="15.75" x14ac:dyDescent="0.3">
      <c r="AE37235" s="71"/>
    </row>
    <row r="37236" spans="31:31" ht="15.75" x14ac:dyDescent="0.3">
      <c r="AE37236" s="71"/>
    </row>
    <row r="37237" spans="31:31" ht="15.75" x14ac:dyDescent="0.3">
      <c r="AE37237" s="71"/>
    </row>
    <row r="37238" spans="31:31" ht="15.75" x14ac:dyDescent="0.3">
      <c r="AE37238" s="71"/>
    </row>
    <row r="37239" spans="31:31" ht="15.75" x14ac:dyDescent="0.3">
      <c r="AE37239" s="71"/>
    </row>
    <row r="37240" spans="31:31" ht="15.75" x14ac:dyDescent="0.3">
      <c r="AE37240" s="71"/>
    </row>
    <row r="37241" spans="31:31" ht="15.75" x14ac:dyDescent="0.3">
      <c r="AE37241" s="71"/>
    </row>
    <row r="37242" spans="31:31" ht="15.75" x14ac:dyDescent="0.3">
      <c r="AE37242" s="71"/>
    </row>
    <row r="37243" spans="31:31" ht="15.75" x14ac:dyDescent="0.3">
      <c r="AE37243" s="71"/>
    </row>
    <row r="37244" spans="31:31" ht="15.75" x14ac:dyDescent="0.3">
      <c r="AE37244" s="71"/>
    </row>
    <row r="37245" spans="31:31" ht="15.75" x14ac:dyDescent="0.3">
      <c r="AE37245" s="71"/>
    </row>
    <row r="37246" spans="31:31" ht="15.75" x14ac:dyDescent="0.3">
      <c r="AE37246" s="71"/>
    </row>
    <row r="37247" spans="31:31" ht="15.75" x14ac:dyDescent="0.3">
      <c r="AE37247" s="71"/>
    </row>
    <row r="37248" spans="31:31" ht="15.75" x14ac:dyDescent="0.3">
      <c r="AE37248" s="71"/>
    </row>
    <row r="37249" spans="31:31" ht="15.75" x14ac:dyDescent="0.3">
      <c r="AE37249" s="71"/>
    </row>
    <row r="37250" spans="31:31" ht="15.75" x14ac:dyDescent="0.3">
      <c r="AE37250" s="71"/>
    </row>
    <row r="37251" spans="31:31" ht="15.75" x14ac:dyDescent="0.3">
      <c r="AE37251" s="71"/>
    </row>
    <row r="37252" spans="31:31" ht="15.75" x14ac:dyDescent="0.3">
      <c r="AE37252" s="71"/>
    </row>
    <row r="37253" spans="31:31" ht="15.75" x14ac:dyDescent="0.3">
      <c r="AE37253" s="71"/>
    </row>
    <row r="37254" spans="31:31" ht="15.75" x14ac:dyDescent="0.3">
      <c r="AE37254" s="71"/>
    </row>
    <row r="37255" spans="31:31" ht="15.75" x14ac:dyDescent="0.3">
      <c r="AE37255" s="71"/>
    </row>
    <row r="37256" spans="31:31" ht="15.75" x14ac:dyDescent="0.3">
      <c r="AE37256" s="71"/>
    </row>
    <row r="37257" spans="31:31" ht="15.75" x14ac:dyDescent="0.3">
      <c r="AE37257" s="71"/>
    </row>
    <row r="37258" spans="31:31" ht="15.75" x14ac:dyDescent="0.3">
      <c r="AE37258" s="71"/>
    </row>
    <row r="37259" spans="31:31" ht="15.75" x14ac:dyDescent="0.3">
      <c r="AE37259" s="71"/>
    </row>
    <row r="37260" spans="31:31" ht="15.75" x14ac:dyDescent="0.3">
      <c r="AE37260" s="71"/>
    </row>
    <row r="37261" spans="31:31" ht="15.75" x14ac:dyDescent="0.3">
      <c r="AE37261" s="71"/>
    </row>
    <row r="37262" spans="31:31" ht="15.75" x14ac:dyDescent="0.3">
      <c r="AE37262" s="71"/>
    </row>
    <row r="37263" spans="31:31" ht="15.75" x14ac:dyDescent="0.3">
      <c r="AE37263" s="71"/>
    </row>
    <row r="37264" spans="31:31" ht="15.75" x14ac:dyDescent="0.3">
      <c r="AE37264" s="71"/>
    </row>
    <row r="37265" spans="31:31" ht="15.75" x14ac:dyDescent="0.3">
      <c r="AE37265" s="71"/>
    </row>
    <row r="37266" spans="31:31" ht="15.75" x14ac:dyDescent="0.3">
      <c r="AE37266" s="71"/>
    </row>
    <row r="37267" spans="31:31" ht="15.75" x14ac:dyDescent="0.3">
      <c r="AE37267" s="71"/>
    </row>
    <row r="37268" spans="31:31" ht="15.75" x14ac:dyDescent="0.3">
      <c r="AE37268" s="71"/>
    </row>
    <row r="37269" spans="31:31" ht="15.75" x14ac:dyDescent="0.3">
      <c r="AE37269" s="71"/>
    </row>
    <row r="37270" spans="31:31" ht="15.75" x14ac:dyDescent="0.3">
      <c r="AE37270" s="71"/>
    </row>
    <row r="37271" spans="31:31" ht="15.75" x14ac:dyDescent="0.3">
      <c r="AE37271" s="71"/>
    </row>
    <row r="37272" spans="31:31" ht="15.75" x14ac:dyDescent="0.3">
      <c r="AE37272" s="71"/>
    </row>
    <row r="37273" spans="31:31" ht="15.75" x14ac:dyDescent="0.3">
      <c r="AE37273" s="71"/>
    </row>
    <row r="37274" spans="31:31" ht="15.75" x14ac:dyDescent="0.3">
      <c r="AE37274" s="71"/>
    </row>
    <row r="37275" spans="31:31" ht="15.75" x14ac:dyDescent="0.3">
      <c r="AE37275" s="71"/>
    </row>
    <row r="37276" spans="31:31" ht="15.75" x14ac:dyDescent="0.3">
      <c r="AE37276" s="71"/>
    </row>
    <row r="37277" spans="31:31" ht="15.75" x14ac:dyDescent="0.3">
      <c r="AE37277" s="71"/>
    </row>
    <row r="37278" spans="31:31" ht="15.75" x14ac:dyDescent="0.3">
      <c r="AE37278" s="71"/>
    </row>
    <row r="37279" spans="31:31" ht="15.75" x14ac:dyDescent="0.3">
      <c r="AE37279" s="71"/>
    </row>
    <row r="37280" spans="31:31" ht="15.75" x14ac:dyDescent="0.3">
      <c r="AE37280" s="71"/>
    </row>
    <row r="37281" spans="31:31" ht="15.75" x14ac:dyDescent="0.3">
      <c r="AE37281" s="71"/>
    </row>
    <row r="37282" spans="31:31" ht="15.75" x14ac:dyDescent="0.3">
      <c r="AE37282" s="71"/>
    </row>
    <row r="37283" spans="31:31" ht="15.75" x14ac:dyDescent="0.3">
      <c r="AE37283" s="71"/>
    </row>
    <row r="37284" spans="31:31" ht="15.75" x14ac:dyDescent="0.3">
      <c r="AE37284" s="71"/>
    </row>
    <row r="37285" spans="31:31" ht="15.75" x14ac:dyDescent="0.3">
      <c r="AE37285" s="71"/>
    </row>
    <row r="37286" spans="31:31" ht="15.75" x14ac:dyDescent="0.3">
      <c r="AE37286" s="71"/>
    </row>
    <row r="37287" spans="31:31" ht="15.75" x14ac:dyDescent="0.3">
      <c r="AE37287" s="71"/>
    </row>
    <row r="37288" spans="31:31" ht="15.75" x14ac:dyDescent="0.3">
      <c r="AE37288" s="71"/>
    </row>
    <row r="37289" spans="31:31" ht="15.75" x14ac:dyDescent="0.3">
      <c r="AE37289" s="71"/>
    </row>
    <row r="37290" spans="31:31" ht="15.75" x14ac:dyDescent="0.3">
      <c r="AE37290" s="71"/>
    </row>
    <row r="37291" spans="31:31" ht="15.75" x14ac:dyDescent="0.3">
      <c r="AE37291" s="71"/>
    </row>
    <row r="37292" spans="31:31" ht="15.75" x14ac:dyDescent="0.3">
      <c r="AE37292" s="71"/>
    </row>
    <row r="37293" spans="31:31" ht="15.75" x14ac:dyDescent="0.3">
      <c r="AE37293" s="71"/>
    </row>
    <row r="37294" spans="31:31" ht="15.75" x14ac:dyDescent="0.3">
      <c r="AE37294" s="71"/>
    </row>
    <row r="37295" spans="31:31" ht="15.75" x14ac:dyDescent="0.3">
      <c r="AE37295" s="71"/>
    </row>
    <row r="37296" spans="31:31" ht="15.75" x14ac:dyDescent="0.3">
      <c r="AE37296" s="71"/>
    </row>
    <row r="37297" spans="31:31" ht="15.75" x14ac:dyDescent="0.3">
      <c r="AE37297" s="71"/>
    </row>
    <row r="37298" spans="31:31" ht="15.75" x14ac:dyDescent="0.3">
      <c r="AE37298" s="71"/>
    </row>
    <row r="37299" spans="31:31" ht="15.75" x14ac:dyDescent="0.3">
      <c r="AE37299" s="71"/>
    </row>
    <row r="37300" spans="31:31" ht="15.75" x14ac:dyDescent="0.3">
      <c r="AE37300" s="71"/>
    </row>
    <row r="37301" spans="31:31" ht="15.75" x14ac:dyDescent="0.3">
      <c r="AE37301" s="71"/>
    </row>
    <row r="37302" spans="31:31" ht="15.75" x14ac:dyDescent="0.3">
      <c r="AE37302" s="71"/>
    </row>
    <row r="37303" spans="31:31" ht="15.75" x14ac:dyDescent="0.3">
      <c r="AE37303" s="71"/>
    </row>
    <row r="37304" spans="31:31" ht="15.75" x14ac:dyDescent="0.3">
      <c r="AE37304" s="71"/>
    </row>
    <row r="37305" spans="31:31" ht="15.75" x14ac:dyDescent="0.3">
      <c r="AE37305" s="71"/>
    </row>
    <row r="37306" spans="31:31" ht="15.75" x14ac:dyDescent="0.3">
      <c r="AE37306" s="71"/>
    </row>
    <row r="37307" spans="31:31" ht="15.75" x14ac:dyDescent="0.3">
      <c r="AE37307" s="71"/>
    </row>
    <row r="37308" spans="31:31" ht="15.75" x14ac:dyDescent="0.3">
      <c r="AE37308" s="71"/>
    </row>
    <row r="37309" spans="31:31" ht="15.75" x14ac:dyDescent="0.3">
      <c r="AE37309" s="71"/>
    </row>
    <row r="37310" spans="31:31" ht="15.75" x14ac:dyDescent="0.3">
      <c r="AE37310" s="71"/>
    </row>
    <row r="37311" spans="31:31" ht="15.75" x14ac:dyDescent="0.3">
      <c r="AE37311" s="71"/>
    </row>
    <row r="37312" spans="31:31" ht="15.75" x14ac:dyDescent="0.3">
      <c r="AE37312" s="71"/>
    </row>
    <row r="37313" spans="31:31" ht="15.75" x14ac:dyDescent="0.3">
      <c r="AE37313" s="71"/>
    </row>
    <row r="37314" spans="31:31" ht="15.75" x14ac:dyDescent="0.3">
      <c r="AE37314" s="71"/>
    </row>
    <row r="37315" spans="31:31" ht="15.75" x14ac:dyDescent="0.3">
      <c r="AE37315" s="71"/>
    </row>
    <row r="37316" spans="31:31" ht="15.75" x14ac:dyDescent="0.3">
      <c r="AE37316" s="71"/>
    </row>
    <row r="37317" spans="31:31" ht="15.75" x14ac:dyDescent="0.3">
      <c r="AE37317" s="71"/>
    </row>
    <row r="37318" spans="31:31" ht="15.75" x14ac:dyDescent="0.3">
      <c r="AE37318" s="71"/>
    </row>
    <row r="37319" spans="31:31" ht="15.75" x14ac:dyDescent="0.3">
      <c r="AE37319" s="71"/>
    </row>
    <row r="37320" spans="31:31" ht="15.75" x14ac:dyDescent="0.3">
      <c r="AE37320" s="71"/>
    </row>
    <row r="37321" spans="31:31" ht="15.75" x14ac:dyDescent="0.3">
      <c r="AE37321" s="71"/>
    </row>
    <row r="37322" spans="31:31" ht="15.75" x14ac:dyDescent="0.3">
      <c r="AE37322" s="71"/>
    </row>
    <row r="37323" spans="31:31" ht="15.75" x14ac:dyDescent="0.3">
      <c r="AE37323" s="71"/>
    </row>
    <row r="37324" spans="31:31" ht="15.75" x14ac:dyDescent="0.3">
      <c r="AE37324" s="71"/>
    </row>
    <row r="37325" spans="31:31" ht="15.75" x14ac:dyDescent="0.3">
      <c r="AE37325" s="71"/>
    </row>
    <row r="37326" spans="31:31" ht="15.75" x14ac:dyDescent="0.3">
      <c r="AE37326" s="71"/>
    </row>
    <row r="37327" spans="31:31" ht="15.75" x14ac:dyDescent="0.3">
      <c r="AE37327" s="71"/>
    </row>
    <row r="37328" spans="31:31" ht="15.75" x14ac:dyDescent="0.3">
      <c r="AE37328" s="71"/>
    </row>
    <row r="37329" spans="31:31" ht="15.75" x14ac:dyDescent="0.3">
      <c r="AE37329" s="71"/>
    </row>
    <row r="37330" spans="31:31" ht="15.75" x14ac:dyDescent="0.3">
      <c r="AE37330" s="71"/>
    </row>
    <row r="37331" spans="31:31" ht="15.75" x14ac:dyDescent="0.3">
      <c r="AE37331" s="71"/>
    </row>
    <row r="37332" spans="31:31" ht="15.75" x14ac:dyDescent="0.3">
      <c r="AE37332" s="71"/>
    </row>
    <row r="37333" spans="31:31" ht="15.75" x14ac:dyDescent="0.3">
      <c r="AE37333" s="71"/>
    </row>
    <row r="37334" spans="31:31" ht="15.75" x14ac:dyDescent="0.3">
      <c r="AE37334" s="71"/>
    </row>
    <row r="37335" spans="31:31" ht="15.75" x14ac:dyDescent="0.3">
      <c r="AE37335" s="71"/>
    </row>
    <row r="37336" spans="31:31" ht="15.75" x14ac:dyDescent="0.3">
      <c r="AE37336" s="71"/>
    </row>
    <row r="37337" spans="31:31" ht="15.75" x14ac:dyDescent="0.3">
      <c r="AE37337" s="71"/>
    </row>
    <row r="37338" spans="31:31" ht="15.75" x14ac:dyDescent="0.3">
      <c r="AE37338" s="71"/>
    </row>
    <row r="37339" spans="31:31" ht="15.75" x14ac:dyDescent="0.3">
      <c r="AE37339" s="71"/>
    </row>
    <row r="37340" spans="31:31" ht="15.75" x14ac:dyDescent="0.3">
      <c r="AE37340" s="71"/>
    </row>
    <row r="37341" spans="31:31" ht="15.75" x14ac:dyDescent="0.3">
      <c r="AE37341" s="71"/>
    </row>
    <row r="37342" spans="31:31" ht="15.75" x14ac:dyDescent="0.3">
      <c r="AE37342" s="71"/>
    </row>
    <row r="37343" spans="31:31" ht="15.75" x14ac:dyDescent="0.3">
      <c r="AE37343" s="71"/>
    </row>
    <row r="37344" spans="31:31" ht="15.75" x14ac:dyDescent="0.3">
      <c r="AE37344" s="71"/>
    </row>
    <row r="37345" spans="31:31" ht="15.75" x14ac:dyDescent="0.3">
      <c r="AE37345" s="71"/>
    </row>
    <row r="37346" spans="31:31" ht="15.75" x14ac:dyDescent="0.3">
      <c r="AE37346" s="71"/>
    </row>
    <row r="37347" spans="31:31" ht="15.75" x14ac:dyDescent="0.3">
      <c r="AE37347" s="71"/>
    </row>
    <row r="37348" spans="31:31" ht="15.75" x14ac:dyDescent="0.3">
      <c r="AE37348" s="71"/>
    </row>
    <row r="37349" spans="31:31" ht="15.75" x14ac:dyDescent="0.3">
      <c r="AE37349" s="71"/>
    </row>
    <row r="37350" spans="31:31" ht="15.75" x14ac:dyDescent="0.3">
      <c r="AE37350" s="71"/>
    </row>
    <row r="37351" spans="31:31" ht="15.75" x14ac:dyDescent="0.3">
      <c r="AE37351" s="71"/>
    </row>
    <row r="37352" spans="31:31" ht="15.75" x14ac:dyDescent="0.3">
      <c r="AE37352" s="71"/>
    </row>
    <row r="37353" spans="31:31" ht="15.75" x14ac:dyDescent="0.3">
      <c r="AE37353" s="71"/>
    </row>
    <row r="37354" spans="31:31" ht="15.75" x14ac:dyDescent="0.3">
      <c r="AE37354" s="71"/>
    </row>
    <row r="37355" spans="31:31" ht="15.75" x14ac:dyDescent="0.3">
      <c r="AE37355" s="71"/>
    </row>
    <row r="37356" spans="31:31" ht="15.75" x14ac:dyDescent="0.3">
      <c r="AE37356" s="71"/>
    </row>
    <row r="37357" spans="31:31" ht="15.75" x14ac:dyDescent="0.3">
      <c r="AE37357" s="71"/>
    </row>
    <row r="37358" spans="31:31" ht="15.75" x14ac:dyDescent="0.3">
      <c r="AE37358" s="71"/>
    </row>
    <row r="37359" spans="31:31" ht="15.75" x14ac:dyDescent="0.3">
      <c r="AE37359" s="71"/>
    </row>
    <row r="37360" spans="31:31" ht="15.75" x14ac:dyDescent="0.3">
      <c r="AE37360" s="71"/>
    </row>
    <row r="37361" spans="31:31" ht="15.75" x14ac:dyDescent="0.3">
      <c r="AE37361" s="71"/>
    </row>
    <row r="37362" spans="31:31" ht="15.75" x14ac:dyDescent="0.3">
      <c r="AE37362" s="71"/>
    </row>
    <row r="37363" spans="31:31" ht="15.75" x14ac:dyDescent="0.3">
      <c r="AE37363" s="71"/>
    </row>
    <row r="37364" spans="31:31" ht="15.75" x14ac:dyDescent="0.3">
      <c r="AE37364" s="71"/>
    </row>
    <row r="37365" spans="31:31" ht="15.75" x14ac:dyDescent="0.3">
      <c r="AE37365" s="71"/>
    </row>
    <row r="37366" spans="31:31" ht="15.75" x14ac:dyDescent="0.3">
      <c r="AE37366" s="71"/>
    </row>
    <row r="37367" spans="31:31" ht="15.75" x14ac:dyDescent="0.3">
      <c r="AE37367" s="71"/>
    </row>
    <row r="37368" spans="31:31" ht="15.75" x14ac:dyDescent="0.3">
      <c r="AE37368" s="71"/>
    </row>
    <row r="37369" spans="31:31" ht="15.75" x14ac:dyDescent="0.3">
      <c r="AE37369" s="71"/>
    </row>
    <row r="37370" spans="31:31" ht="15.75" x14ac:dyDescent="0.3">
      <c r="AE37370" s="71"/>
    </row>
    <row r="37371" spans="31:31" ht="15.75" x14ac:dyDescent="0.3">
      <c r="AE37371" s="71"/>
    </row>
    <row r="37372" spans="31:31" ht="15.75" x14ac:dyDescent="0.3">
      <c r="AE37372" s="71"/>
    </row>
    <row r="37373" spans="31:31" ht="15.75" x14ac:dyDescent="0.3">
      <c r="AE37373" s="71"/>
    </row>
    <row r="37374" spans="31:31" ht="15.75" x14ac:dyDescent="0.3">
      <c r="AE37374" s="71"/>
    </row>
    <row r="37375" spans="31:31" ht="15.75" x14ac:dyDescent="0.3">
      <c r="AE37375" s="71"/>
    </row>
    <row r="37376" spans="31:31" ht="15.75" x14ac:dyDescent="0.3">
      <c r="AE37376" s="71"/>
    </row>
    <row r="37377" spans="31:31" ht="15.75" x14ac:dyDescent="0.3">
      <c r="AE37377" s="71"/>
    </row>
    <row r="37378" spans="31:31" ht="15.75" x14ac:dyDescent="0.3">
      <c r="AE37378" s="71"/>
    </row>
    <row r="37379" spans="31:31" ht="15.75" x14ac:dyDescent="0.3">
      <c r="AE37379" s="71"/>
    </row>
    <row r="37380" spans="31:31" ht="15.75" x14ac:dyDescent="0.3">
      <c r="AE37380" s="71"/>
    </row>
    <row r="37381" spans="31:31" ht="15.75" x14ac:dyDescent="0.3">
      <c r="AE37381" s="71"/>
    </row>
    <row r="37382" spans="31:31" ht="15.75" x14ac:dyDescent="0.3">
      <c r="AE37382" s="71"/>
    </row>
    <row r="37383" spans="31:31" ht="15.75" x14ac:dyDescent="0.3">
      <c r="AE37383" s="71"/>
    </row>
    <row r="37384" spans="31:31" ht="15.75" x14ac:dyDescent="0.3">
      <c r="AE37384" s="71"/>
    </row>
    <row r="37385" spans="31:31" ht="15.75" x14ac:dyDescent="0.3">
      <c r="AE37385" s="71"/>
    </row>
    <row r="37386" spans="31:31" ht="15.75" x14ac:dyDescent="0.3">
      <c r="AE37386" s="71"/>
    </row>
    <row r="37387" spans="31:31" ht="15.75" x14ac:dyDescent="0.3">
      <c r="AE37387" s="71"/>
    </row>
    <row r="37388" spans="31:31" ht="15.75" x14ac:dyDescent="0.3">
      <c r="AE37388" s="71"/>
    </row>
    <row r="37389" spans="31:31" ht="15.75" x14ac:dyDescent="0.3">
      <c r="AE37389" s="71"/>
    </row>
    <row r="37390" spans="31:31" ht="15.75" x14ac:dyDescent="0.3">
      <c r="AE37390" s="71"/>
    </row>
    <row r="37391" spans="31:31" ht="15.75" x14ac:dyDescent="0.3">
      <c r="AE37391" s="71"/>
    </row>
    <row r="37392" spans="31:31" ht="15.75" x14ac:dyDescent="0.3">
      <c r="AE37392" s="71"/>
    </row>
    <row r="37393" spans="31:31" ht="15.75" x14ac:dyDescent="0.3">
      <c r="AE37393" s="71"/>
    </row>
    <row r="37394" spans="31:31" ht="15.75" x14ac:dyDescent="0.3">
      <c r="AE37394" s="71"/>
    </row>
    <row r="37395" spans="31:31" ht="15.75" x14ac:dyDescent="0.3">
      <c r="AE37395" s="71"/>
    </row>
    <row r="37396" spans="31:31" ht="15.75" x14ac:dyDescent="0.3">
      <c r="AE37396" s="71"/>
    </row>
    <row r="37397" spans="31:31" ht="15.75" x14ac:dyDescent="0.3">
      <c r="AE37397" s="71"/>
    </row>
    <row r="37398" spans="31:31" ht="15.75" x14ac:dyDescent="0.3">
      <c r="AE37398" s="71"/>
    </row>
    <row r="37399" spans="31:31" ht="15.75" x14ac:dyDescent="0.3">
      <c r="AE37399" s="71"/>
    </row>
    <row r="37400" spans="31:31" ht="15.75" x14ac:dyDescent="0.3">
      <c r="AE37400" s="71"/>
    </row>
    <row r="37401" spans="31:31" ht="15.75" x14ac:dyDescent="0.3">
      <c r="AE37401" s="71"/>
    </row>
    <row r="37402" spans="31:31" ht="15.75" x14ac:dyDescent="0.3">
      <c r="AE37402" s="71"/>
    </row>
    <row r="37403" spans="31:31" ht="15.75" x14ac:dyDescent="0.3">
      <c r="AE37403" s="71"/>
    </row>
    <row r="37404" spans="31:31" ht="15.75" x14ac:dyDescent="0.3">
      <c r="AE37404" s="71"/>
    </row>
    <row r="37405" spans="31:31" ht="15.75" x14ac:dyDescent="0.3">
      <c r="AE37405" s="71"/>
    </row>
    <row r="37406" spans="31:31" ht="15.75" x14ac:dyDescent="0.3">
      <c r="AE37406" s="71"/>
    </row>
    <row r="37407" spans="31:31" ht="15.75" x14ac:dyDescent="0.3">
      <c r="AE37407" s="71"/>
    </row>
    <row r="37408" spans="31:31" ht="15.75" x14ac:dyDescent="0.3">
      <c r="AE37408" s="71"/>
    </row>
    <row r="37409" spans="31:31" ht="15.75" x14ac:dyDescent="0.3">
      <c r="AE37409" s="71"/>
    </row>
    <row r="37410" spans="31:31" ht="15.75" x14ac:dyDescent="0.3">
      <c r="AE37410" s="71"/>
    </row>
    <row r="37411" spans="31:31" ht="15.75" x14ac:dyDescent="0.3">
      <c r="AE37411" s="71"/>
    </row>
    <row r="37412" spans="31:31" ht="15.75" x14ac:dyDescent="0.3">
      <c r="AE37412" s="71"/>
    </row>
    <row r="37413" spans="31:31" ht="15.75" x14ac:dyDescent="0.3">
      <c r="AE37413" s="71"/>
    </row>
    <row r="37414" spans="31:31" ht="15.75" x14ac:dyDescent="0.3">
      <c r="AE37414" s="71"/>
    </row>
    <row r="37415" spans="31:31" ht="15.75" x14ac:dyDescent="0.3">
      <c r="AE37415" s="71"/>
    </row>
    <row r="37416" spans="31:31" ht="15.75" x14ac:dyDescent="0.3">
      <c r="AE37416" s="71"/>
    </row>
    <row r="37417" spans="31:31" ht="15.75" x14ac:dyDescent="0.3">
      <c r="AE37417" s="71"/>
    </row>
    <row r="37418" spans="31:31" ht="15.75" x14ac:dyDescent="0.3">
      <c r="AE37418" s="71"/>
    </row>
    <row r="37419" spans="31:31" ht="15.75" x14ac:dyDescent="0.3">
      <c r="AE37419" s="71"/>
    </row>
    <row r="37420" spans="31:31" ht="15.75" x14ac:dyDescent="0.3">
      <c r="AE37420" s="71"/>
    </row>
    <row r="37421" spans="31:31" ht="15.75" x14ac:dyDescent="0.3">
      <c r="AE37421" s="71"/>
    </row>
    <row r="37422" spans="31:31" ht="15.75" x14ac:dyDescent="0.3">
      <c r="AE37422" s="71"/>
    </row>
    <row r="37423" spans="31:31" ht="15.75" x14ac:dyDescent="0.3">
      <c r="AE37423" s="71"/>
    </row>
    <row r="37424" spans="31:31" ht="15.75" x14ac:dyDescent="0.3">
      <c r="AE37424" s="71"/>
    </row>
    <row r="37425" spans="31:31" ht="15.75" x14ac:dyDescent="0.3">
      <c r="AE37425" s="71"/>
    </row>
    <row r="37426" spans="31:31" ht="15.75" x14ac:dyDescent="0.3">
      <c r="AE37426" s="71"/>
    </row>
    <row r="37427" spans="31:31" ht="15.75" x14ac:dyDescent="0.3">
      <c r="AE37427" s="71"/>
    </row>
    <row r="37428" spans="31:31" ht="15.75" x14ac:dyDescent="0.3">
      <c r="AE37428" s="71"/>
    </row>
    <row r="37429" spans="31:31" ht="15.75" x14ac:dyDescent="0.3">
      <c r="AE37429" s="71"/>
    </row>
    <row r="37430" spans="31:31" ht="15.75" x14ac:dyDescent="0.3">
      <c r="AE37430" s="71"/>
    </row>
    <row r="37431" spans="31:31" ht="15.75" x14ac:dyDescent="0.3">
      <c r="AE37431" s="71"/>
    </row>
    <row r="37432" spans="31:31" ht="15.75" x14ac:dyDescent="0.3">
      <c r="AE37432" s="71"/>
    </row>
    <row r="37433" spans="31:31" ht="15.75" x14ac:dyDescent="0.3">
      <c r="AE37433" s="71"/>
    </row>
    <row r="37434" spans="31:31" ht="15.75" x14ac:dyDescent="0.3">
      <c r="AE37434" s="71"/>
    </row>
    <row r="37435" spans="31:31" ht="15.75" x14ac:dyDescent="0.3">
      <c r="AE37435" s="71"/>
    </row>
    <row r="37436" spans="31:31" ht="15.75" x14ac:dyDescent="0.3">
      <c r="AE37436" s="71"/>
    </row>
    <row r="37437" spans="31:31" ht="15.75" x14ac:dyDescent="0.3">
      <c r="AE37437" s="71"/>
    </row>
    <row r="37438" spans="31:31" ht="15.75" x14ac:dyDescent="0.3">
      <c r="AE37438" s="71"/>
    </row>
    <row r="37439" spans="31:31" ht="15.75" x14ac:dyDescent="0.3">
      <c r="AE37439" s="71"/>
    </row>
    <row r="37440" spans="31:31" ht="15.75" x14ac:dyDescent="0.3">
      <c r="AE37440" s="71"/>
    </row>
    <row r="37441" spans="31:31" ht="15.75" x14ac:dyDescent="0.3">
      <c r="AE37441" s="71"/>
    </row>
    <row r="37442" spans="31:31" ht="15.75" x14ac:dyDescent="0.3">
      <c r="AE37442" s="71"/>
    </row>
    <row r="37443" spans="31:31" ht="15.75" x14ac:dyDescent="0.3">
      <c r="AE37443" s="71"/>
    </row>
    <row r="37444" spans="31:31" ht="15.75" x14ac:dyDescent="0.3">
      <c r="AE37444" s="71"/>
    </row>
    <row r="37445" spans="31:31" ht="15.75" x14ac:dyDescent="0.3">
      <c r="AE37445" s="71"/>
    </row>
    <row r="37446" spans="31:31" ht="15.75" x14ac:dyDescent="0.3">
      <c r="AE37446" s="71"/>
    </row>
    <row r="37447" spans="31:31" ht="15.75" x14ac:dyDescent="0.3">
      <c r="AE37447" s="71"/>
    </row>
    <row r="37448" spans="31:31" ht="15.75" x14ac:dyDescent="0.3">
      <c r="AE37448" s="71"/>
    </row>
    <row r="37449" spans="31:31" ht="15.75" x14ac:dyDescent="0.3">
      <c r="AE37449" s="71"/>
    </row>
    <row r="37450" spans="31:31" ht="15.75" x14ac:dyDescent="0.3">
      <c r="AE37450" s="71"/>
    </row>
    <row r="37451" spans="31:31" ht="15.75" x14ac:dyDescent="0.3">
      <c r="AE37451" s="71"/>
    </row>
    <row r="37452" spans="31:31" ht="15.75" x14ac:dyDescent="0.3">
      <c r="AE37452" s="71"/>
    </row>
    <row r="37453" spans="31:31" ht="15.75" x14ac:dyDescent="0.3">
      <c r="AE37453" s="71"/>
    </row>
    <row r="37454" spans="31:31" ht="15.75" x14ac:dyDescent="0.3">
      <c r="AE37454" s="71"/>
    </row>
    <row r="37455" spans="31:31" ht="15.75" x14ac:dyDescent="0.3">
      <c r="AE37455" s="71"/>
    </row>
    <row r="37456" spans="31:31" ht="15.75" x14ac:dyDescent="0.3">
      <c r="AE37456" s="71"/>
    </row>
    <row r="37457" spans="31:31" ht="15.75" x14ac:dyDescent="0.3">
      <c r="AE37457" s="71"/>
    </row>
    <row r="37458" spans="31:31" ht="15.75" x14ac:dyDescent="0.3">
      <c r="AE37458" s="71"/>
    </row>
    <row r="37459" spans="31:31" ht="15.75" x14ac:dyDescent="0.3">
      <c r="AE37459" s="71"/>
    </row>
    <row r="37460" spans="31:31" ht="15.75" x14ac:dyDescent="0.3">
      <c r="AE37460" s="71"/>
    </row>
    <row r="37461" spans="31:31" ht="15.75" x14ac:dyDescent="0.3">
      <c r="AE37461" s="71"/>
    </row>
    <row r="37462" spans="31:31" ht="15.75" x14ac:dyDescent="0.3">
      <c r="AE37462" s="71"/>
    </row>
    <row r="37463" spans="31:31" ht="15.75" x14ac:dyDescent="0.3">
      <c r="AE37463" s="71"/>
    </row>
    <row r="37464" spans="31:31" ht="15.75" x14ac:dyDescent="0.3">
      <c r="AE37464" s="71"/>
    </row>
    <row r="37465" spans="31:31" ht="15.75" x14ac:dyDescent="0.3">
      <c r="AE37465" s="71"/>
    </row>
    <row r="37466" spans="31:31" ht="15.75" x14ac:dyDescent="0.3">
      <c r="AE37466" s="71"/>
    </row>
    <row r="37467" spans="31:31" ht="15.75" x14ac:dyDescent="0.3">
      <c r="AE37467" s="71"/>
    </row>
    <row r="37468" spans="31:31" ht="15.75" x14ac:dyDescent="0.3">
      <c r="AE37468" s="71"/>
    </row>
    <row r="37469" spans="31:31" ht="15.75" x14ac:dyDescent="0.3">
      <c r="AE37469" s="71"/>
    </row>
    <row r="37470" spans="31:31" ht="15.75" x14ac:dyDescent="0.3">
      <c r="AE37470" s="71"/>
    </row>
    <row r="37471" spans="31:31" ht="15.75" x14ac:dyDescent="0.3">
      <c r="AE37471" s="71"/>
    </row>
    <row r="37472" spans="31:31" ht="15.75" x14ac:dyDescent="0.3">
      <c r="AE37472" s="71"/>
    </row>
    <row r="37473" spans="31:31" ht="15.75" x14ac:dyDescent="0.3">
      <c r="AE37473" s="71"/>
    </row>
    <row r="37474" spans="31:31" ht="15.75" x14ac:dyDescent="0.3">
      <c r="AE37474" s="71"/>
    </row>
    <row r="37475" spans="31:31" ht="15.75" x14ac:dyDescent="0.3">
      <c r="AE37475" s="71"/>
    </row>
    <row r="37476" spans="31:31" ht="15.75" x14ac:dyDescent="0.3">
      <c r="AE37476" s="71"/>
    </row>
    <row r="37477" spans="31:31" ht="15.75" x14ac:dyDescent="0.3">
      <c r="AE37477" s="71"/>
    </row>
    <row r="37478" spans="31:31" ht="15.75" x14ac:dyDescent="0.3">
      <c r="AE37478" s="71"/>
    </row>
    <row r="37479" spans="31:31" ht="15.75" x14ac:dyDescent="0.3">
      <c r="AE37479" s="71"/>
    </row>
    <row r="37480" spans="31:31" ht="15.75" x14ac:dyDescent="0.3">
      <c r="AE37480" s="71"/>
    </row>
    <row r="37481" spans="31:31" ht="15.75" x14ac:dyDescent="0.3">
      <c r="AE37481" s="71"/>
    </row>
    <row r="37482" spans="31:31" ht="15.75" x14ac:dyDescent="0.3">
      <c r="AE37482" s="71"/>
    </row>
    <row r="37483" spans="31:31" ht="15.75" x14ac:dyDescent="0.3">
      <c r="AE37483" s="71"/>
    </row>
    <row r="37484" spans="31:31" ht="15.75" x14ac:dyDescent="0.3">
      <c r="AE37484" s="71"/>
    </row>
    <row r="37485" spans="31:31" ht="15.75" x14ac:dyDescent="0.3">
      <c r="AE37485" s="71"/>
    </row>
    <row r="37486" spans="31:31" ht="15.75" x14ac:dyDescent="0.3">
      <c r="AE37486" s="71"/>
    </row>
    <row r="37487" spans="31:31" ht="15.75" x14ac:dyDescent="0.3">
      <c r="AE37487" s="71"/>
    </row>
    <row r="37488" spans="31:31" ht="15.75" x14ac:dyDescent="0.3">
      <c r="AE37488" s="71"/>
    </row>
    <row r="37489" spans="31:31" ht="15.75" x14ac:dyDescent="0.3">
      <c r="AE37489" s="71"/>
    </row>
    <row r="37490" spans="31:31" ht="15.75" x14ac:dyDescent="0.3">
      <c r="AE37490" s="71"/>
    </row>
    <row r="37491" spans="31:31" ht="15.75" x14ac:dyDescent="0.3">
      <c r="AE37491" s="71"/>
    </row>
    <row r="37492" spans="31:31" ht="15.75" x14ac:dyDescent="0.3">
      <c r="AE37492" s="71"/>
    </row>
    <row r="37493" spans="31:31" ht="15.75" x14ac:dyDescent="0.3">
      <c r="AE37493" s="71"/>
    </row>
    <row r="37494" spans="31:31" ht="15.75" x14ac:dyDescent="0.3">
      <c r="AE37494" s="71"/>
    </row>
    <row r="37495" spans="31:31" ht="15.75" x14ac:dyDescent="0.3">
      <c r="AE37495" s="71"/>
    </row>
    <row r="37496" spans="31:31" ht="15.75" x14ac:dyDescent="0.3">
      <c r="AE37496" s="71"/>
    </row>
    <row r="37497" spans="31:31" ht="15.75" x14ac:dyDescent="0.3">
      <c r="AE37497" s="71"/>
    </row>
    <row r="37498" spans="31:31" ht="15.75" x14ac:dyDescent="0.3">
      <c r="AE37498" s="71"/>
    </row>
    <row r="37499" spans="31:31" ht="15.75" x14ac:dyDescent="0.3">
      <c r="AE37499" s="71"/>
    </row>
    <row r="37500" spans="31:31" ht="15.75" x14ac:dyDescent="0.3">
      <c r="AE37500" s="71"/>
    </row>
    <row r="37501" spans="31:31" ht="15.75" x14ac:dyDescent="0.3">
      <c r="AE37501" s="71"/>
    </row>
    <row r="37502" spans="31:31" ht="15.75" x14ac:dyDescent="0.3">
      <c r="AE37502" s="71"/>
    </row>
    <row r="37503" spans="31:31" ht="15.75" x14ac:dyDescent="0.3">
      <c r="AE37503" s="71"/>
    </row>
    <row r="37504" spans="31:31" ht="15.75" x14ac:dyDescent="0.3">
      <c r="AE37504" s="71"/>
    </row>
    <row r="37505" spans="31:31" ht="15.75" x14ac:dyDescent="0.3">
      <c r="AE37505" s="71"/>
    </row>
    <row r="37506" spans="31:31" ht="15.75" x14ac:dyDescent="0.3">
      <c r="AE37506" s="71"/>
    </row>
    <row r="37507" spans="31:31" ht="15.75" x14ac:dyDescent="0.3">
      <c r="AE37507" s="71"/>
    </row>
    <row r="37508" spans="31:31" ht="15.75" x14ac:dyDescent="0.3">
      <c r="AE37508" s="71"/>
    </row>
    <row r="37509" spans="31:31" ht="15.75" x14ac:dyDescent="0.3">
      <c r="AE37509" s="71"/>
    </row>
    <row r="37510" spans="31:31" ht="15.75" x14ac:dyDescent="0.3">
      <c r="AE37510" s="71"/>
    </row>
    <row r="37511" spans="31:31" ht="15.75" x14ac:dyDescent="0.3">
      <c r="AE37511" s="71"/>
    </row>
    <row r="37512" spans="31:31" ht="15.75" x14ac:dyDescent="0.3">
      <c r="AE37512" s="71"/>
    </row>
    <row r="37513" spans="31:31" ht="15.75" x14ac:dyDescent="0.3">
      <c r="AE37513" s="71"/>
    </row>
    <row r="37514" spans="31:31" ht="15.75" x14ac:dyDescent="0.3">
      <c r="AE37514" s="71"/>
    </row>
    <row r="37515" spans="31:31" ht="15.75" x14ac:dyDescent="0.3">
      <c r="AE37515" s="71"/>
    </row>
    <row r="37516" spans="31:31" ht="15.75" x14ac:dyDescent="0.3">
      <c r="AE37516" s="71"/>
    </row>
    <row r="37517" spans="31:31" ht="15.75" x14ac:dyDescent="0.3">
      <c r="AE37517" s="71"/>
    </row>
    <row r="37518" spans="31:31" ht="15.75" x14ac:dyDescent="0.3">
      <c r="AE37518" s="71"/>
    </row>
    <row r="37519" spans="31:31" ht="15.75" x14ac:dyDescent="0.3">
      <c r="AE37519" s="71"/>
    </row>
    <row r="37520" spans="31:31" ht="15.75" x14ac:dyDescent="0.3">
      <c r="AE37520" s="71"/>
    </row>
    <row r="37521" spans="31:31" ht="15.75" x14ac:dyDescent="0.3">
      <c r="AE37521" s="71"/>
    </row>
    <row r="37522" spans="31:31" ht="15.75" x14ac:dyDescent="0.3">
      <c r="AE37522" s="71"/>
    </row>
    <row r="37523" spans="31:31" ht="15.75" x14ac:dyDescent="0.3">
      <c r="AE37523" s="71"/>
    </row>
    <row r="37524" spans="31:31" ht="15.75" x14ac:dyDescent="0.3">
      <c r="AE37524" s="71"/>
    </row>
    <row r="37525" spans="31:31" ht="15.75" x14ac:dyDescent="0.3">
      <c r="AE37525" s="71"/>
    </row>
    <row r="37526" spans="31:31" ht="15.75" x14ac:dyDescent="0.3">
      <c r="AE37526" s="71"/>
    </row>
    <row r="37527" spans="31:31" ht="15.75" x14ac:dyDescent="0.3">
      <c r="AE37527" s="71"/>
    </row>
    <row r="37528" spans="31:31" ht="15.75" x14ac:dyDescent="0.3">
      <c r="AE37528" s="71"/>
    </row>
    <row r="37529" spans="31:31" ht="15.75" x14ac:dyDescent="0.3">
      <c r="AE37529" s="71"/>
    </row>
    <row r="37530" spans="31:31" ht="15.75" x14ac:dyDescent="0.3">
      <c r="AE37530" s="71"/>
    </row>
    <row r="37531" spans="31:31" ht="15.75" x14ac:dyDescent="0.3">
      <c r="AE37531" s="71"/>
    </row>
    <row r="37532" spans="31:31" ht="15.75" x14ac:dyDescent="0.3">
      <c r="AE37532" s="71"/>
    </row>
    <row r="37533" spans="31:31" ht="15.75" x14ac:dyDescent="0.3">
      <c r="AE37533" s="71"/>
    </row>
    <row r="37534" spans="31:31" ht="15.75" x14ac:dyDescent="0.3">
      <c r="AE37534" s="71"/>
    </row>
    <row r="37535" spans="31:31" ht="15.75" x14ac:dyDescent="0.3">
      <c r="AE37535" s="71"/>
    </row>
    <row r="37536" spans="31:31" ht="15.75" x14ac:dyDescent="0.3">
      <c r="AE37536" s="71"/>
    </row>
    <row r="37537" spans="31:31" ht="15.75" x14ac:dyDescent="0.3">
      <c r="AE37537" s="71"/>
    </row>
    <row r="37538" spans="31:31" ht="15.75" x14ac:dyDescent="0.3">
      <c r="AE37538" s="71"/>
    </row>
    <row r="37539" spans="31:31" ht="15.75" x14ac:dyDescent="0.3">
      <c r="AE37539" s="71"/>
    </row>
    <row r="37540" spans="31:31" ht="15.75" x14ac:dyDescent="0.3">
      <c r="AE37540" s="71"/>
    </row>
    <row r="37541" spans="31:31" ht="15.75" x14ac:dyDescent="0.3">
      <c r="AE37541" s="71"/>
    </row>
    <row r="37542" spans="31:31" ht="15.75" x14ac:dyDescent="0.3">
      <c r="AE37542" s="71"/>
    </row>
    <row r="37543" spans="31:31" ht="15.75" x14ac:dyDescent="0.3">
      <c r="AE37543" s="71"/>
    </row>
    <row r="37544" spans="31:31" ht="15.75" x14ac:dyDescent="0.3">
      <c r="AE37544" s="71"/>
    </row>
    <row r="37545" spans="31:31" ht="15.75" x14ac:dyDescent="0.3">
      <c r="AE37545" s="71"/>
    </row>
    <row r="37546" spans="31:31" ht="15.75" x14ac:dyDescent="0.3">
      <c r="AE37546" s="71"/>
    </row>
    <row r="37547" spans="31:31" ht="15.75" x14ac:dyDescent="0.3">
      <c r="AE37547" s="71"/>
    </row>
    <row r="37548" spans="31:31" ht="15.75" x14ac:dyDescent="0.3">
      <c r="AE37548" s="71"/>
    </row>
    <row r="37549" spans="31:31" ht="15.75" x14ac:dyDescent="0.3">
      <c r="AE37549" s="71"/>
    </row>
    <row r="37550" spans="31:31" ht="15.75" x14ac:dyDescent="0.3">
      <c r="AE37550" s="71"/>
    </row>
    <row r="37551" spans="31:31" ht="15.75" x14ac:dyDescent="0.3">
      <c r="AE37551" s="71"/>
    </row>
    <row r="37552" spans="31:31" ht="15.75" x14ac:dyDescent="0.3">
      <c r="AE37552" s="71"/>
    </row>
    <row r="37553" spans="31:31" ht="15.75" x14ac:dyDescent="0.3">
      <c r="AE37553" s="71"/>
    </row>
    <row r="37554" spans="31:31" ht="15.75" x14ac:dyDescent="0.3">
      <c r="AE37554" s="71"/>
    </row>
    <row r="37555" spans="31:31" ht="15.75" x14ac:dyDescent="0.3">
      <c r="AE37555" s="71"/>
    </row>
    <row r="37556" spans="31:31" ht="15.75" x14ac:dyDescent="0.3">
      <c r="AE37556" s="71"/>
    </row>
    <row r="37557" spans="31:31" ht="15.75" x14ac:dyDescent="0.3">
      <c r="AE37557" s="71"/>
    </row>
    <row r="37558" spans="31:31" ht="15.75" x14ac:dyDescent="0.3">
      <c r="AE37558" s="71"/>
    </row>
    <row r="37559" spans="31:31" ht="15.75" x14ac:dyDescent="0.3">
      <c r="AE37559" s="71"/>
    </row>
    <row r="37560" spans="31:31" ht="15.75" x14ac:dyDescent="0.3">
      <c r="AE37560" s="71"/>
    </row>
    <row r="37561" spans="31:31" ht="15.75" x14ac:dyDescent="0.3">
      <c r="AE37561" s="71"/>
    </row>
    <row r="37562" spans="31:31" ht="15.75" x14ac:dyDescent="0.3">
      <c r="AE37562" s="71"/>
    </row>
    <row r="37563" spans="31:31" ht="15.75" x14ac:dyDescent="0.3">
      <c r="AE37563" s="71"/>
    </row>
    <row r="37564" spans="31:31" ht="15.75" x14ac:dyDescent="0.3">
      <c r="AE37564" s="71"/>
    </row>
    <row r="37565" spans="31:31" ht="15.75" x14ac:dyDescent="0.3">
      <c r="AE37565" s="71"/>
    </row>
    <row r="37566" spans="31:31" ht="15.75" x14ac:dyDescent="0.3">
      <c r="AE37566" s="71"/>
    </row>
    <row r="37567" spans="31:31" ht="15.75" x14ac:dyDescent="0.3">
      <c r="AE37567" s="71"/>
    </row>
    <row r="37568" spans="31:31" ht="15.75" x14ac:dyDescent="0.3">
      <c r="AE37568" s="71"/>
    </row>
    <row r="37569" spans="31:31" ht="15.75" x14ac:dyDescent="0.3">
      <c r="AE37569" s="71"/>
    </row>
    <row r="37570" spans="31:31" ht="15.75" x14ac:dyDescent="0.3">
      <c r="AE37570" s="71"/>
    </row>
    <row r="37571" spans="31:31" ht="15.75" x14ac:dyDescent="0.3">
      <c r="AE37571" s="71"/>
    </row>
    <row r="37572" spans="31:31" ht="15.75" x14ac:dyDescent="0.3">
      <c r="AE37572" s="71"/>
    </row>
    <row r="37573" spans="31:31" ht="15.75" x14ac:dyDescent="0.3">
      <c r="AE37573" s="71"/>
    </row>
    <row r="37574" spans="31:31" ht="15.75" x14ac:dyDescent="0.3">
      <c r="AE37574" s="71"/>
    </row>
    <row r="37575" spans="31:31" ht="15.75" x14ac:dyDescent="0.3">
      <c r="AE37575" s="71"/>
    </row>
    <row r="37576" spans="31:31" ht="15.75" x14ac:dyDescent="0.3">
      <c r="AE37576" s="71"/>
    </row>
    <row r="37577" spans="31:31" ht="15.75" x14ac:dyDescent="0.3">
      <c r="AE37577" s="71"/>
    </row>
    <row r="37578" spans="31:31" ht="15.75" x14ac:dyDescent="0.3">
      <c r="AE37578" s="71"/>
    </row>
    <row r="37579" spans="31:31" ht="15.75" x14ac:dyDescent="0.3">
      <c r="AE37579" s="71"/>
    </row>
    <row r="37580" spans="31:31" ht="15.75" x14ac:dyDescent="0.3">
      <c r="AE37580" s="71"/>
    </row>
    <row r="37581" spans="31:31" ht="15.75" x14ac:dyDescent="0.3">
      <c r="AE37581" s="71"/>
    </row>
    <row r="37582" spans="31:31" ht="15.75" x14ac:dyDescent="0.3">
      <c r="AE37582" s="71"/>
    </row>
    <row r="37583" spans="31:31" ht="15.75" x14ac:dyDescent="0.3">
      <c r="AE37583" s="71"/>
    </row>
    <row r="37584" spans="31:31" ht="15.75" x14ac:dyDescent="0.3">
      <c r="AE37584" s="71"/>
    </row>
    <row r="37585" spans="31:31" ht="15.75" x14ac:dyDescent="0.3">
      <c r="AE37585" s="71"/>
    </row>
    <row r="37586" spans="31:31" ht="15.75" x14ac:dyDescent="0.3">
      <c r="AE37586" s="71"/>
    </row>
    <row r="37587" spans="31:31" ht="15.75" x14ac:dyDescent="0.3">
      <c r="AE37587" s="71"/>
    </row>
    <row r="37588" spans="31:31" ht="15.75" x14ac:dyDescent="0.3">
      <c r="AE37588" s="71"/>
    </row>
    <row r="37589" spans="31:31" ht="15.75" x14ac:dyDescent="0.3">
      <c r="AE37589" s="71"/>
    </row>
    <row r="37590" spans="31:31" ht="15.75" x14ac:dyDescent="0.3">
      <c r="AE37590" s="71"/>
    </row>
    <row r="37591" spans="31:31" ht="15.75" x14ac:dyDescent="0.3">
      <c r="AE37591" s="71"/>
    </row>
    <row r="37592" spans="31:31" ht="15.75" x14ac:dyDescent="0.3">
      <c r="AE37592" s="71"/>
    </row>
    <row r="37593" spans="31:31" ht="15.75" x14ac:dyDescent="0.3">
      <c r="AE37593" s="71"/>
    </row>
    <row r="37594" spans="31:31" ht="15.75" x14ac:dyDescent="0.3">
      <c r="AE37594" s="71"/>
    </row>
    <row r="37595" spans="31:31" ht="15.75" x14ac:dyDescent="0.3">
      <c r="AE37595" s="71"/>
    </row>
    <row r="37596" spans="31:31" ht="15.75" x14ac:dyDescent="0.3">
      <c r="AE37596" s="71"/>
    </row>
    <row r="37597" spans="31:31" ht="15.75" x14ac:dyDescent="0.3">
      <c r="AE37597" s="71"/>
    </row>
    <row r="37598" spans="31:31" ht="15.75" x14ac:dyDescent="0.3">
      <c r="AE37598" s="71"/>
    </row>
    <row r="37599" spans="31:31" ht="15.75" x14ac:dyDescent="0.3">
      <c r="AE37599" s="71"/>
    </row>
    <row r="37600" spans="31:31" ht="15.75" x14ac:dyDescent="0.3">
      <c r="AE37600" s="71"/>
    </row>
    <row r="37601" spans="31:31" ht="15.75" x14ac:dyDescent="0.3">
      <c r="AE37601" s="71"/>
    </row>
    <row r="37602" spans="31:31" ht="15.75" x14ac:dyDescent="0.3">
      <c r="AE37602" s="71"/>
    </row>
    <row r="37603" spans="31:31" ht="15.75" x14ac:dyDescent="0.3">
      <c r="AE37603" s="71"/>
    </row>
    <row r="37604" spans="31:31" ht="15.75" x14ac:dyDescent="0.3">
      <c r="AE37604" s="71"/>
    </row>
    <row r="37605" spans="31:31" ht="15.75" x14ac:dyDescent="0.3">
      <c r="AE37605" s="71"/>
    </row>
    <row r="37606" spans="31:31" ht="15.75" x14ac:dyDescent="0.3">
      <c r="AE37606" s="71"/>
    </row>
    <row r="37607" spans="31:31" ht="15.75" x14ac:dyDescent="0.3">
      <c r="AE37607" s="71"/>
    </row>
    <row r="37608" spans="31:31" ht="15.75" x14ac:dyDescent="0.3">
      <c r="AE37608" s="71"/>
    </row>
    <row r="37609" spans="31:31" ht="15.75" x14ac:dyDescent="0.3">
      <c r="AE37609" s="71"/>
    </row>
    <row r="37610" spans="31:31" ht="15.75" x14ac:dyDescent="0.3">
      <c r="AE37610" s="71"/>
    </row>
    <row r="37611" spans="31:31" ht="15.75" x14ac:dyDescent="0.3">
      <c r="AE37611" s="71"/>
    </row>
    <row r="37612" spans="31:31" ht="15.75" x14ac:dyDescent="0.3">
      <c r="AE37612" s="71"/>
    </row>
    <row r="37613" spans="31:31" ht="15.75" x14ac:dyDescent="0.3">
      <c r="AE37613" s="71"/>
    </row>
    <row r="37614" spans="31:31" ht="15.75" x14ac:dyDescent="0.3">
      <c r="AE37614" s="71"/>
    </row>
    <row r="37615" spans="31:31" ht="15.75" x14ac:dyDescent="0.3">
      <c r="AE37615" s="71"/>
    </row>
    <row r="37616" spans="31:31" ht="15.75" x14ac:dyDescent="0.3">
      <c r="AE37616" s="71"/>
    </row>
    <row r="37617" spans="31:31" ht="15.75" x14ac:dyDescent="0.3">
      <c r="AE37617" s="71"/>
    </row>
    <row r="37618" spans="31:31" ht="15.75" x14ac:dyDescent="0.3">
      <c r="AE37618" s="71"/>
    </row>
    <row r="37619" spans="31:31" ht="15.75" x14ac:dyDescent="0.3">
      <c r="AE37619" s="71"/>
    </row>
    <row r="37620" spans="31:31" ht="15.75" x14ac:dyDescent="0.3">
      <c r="AE37620" s="71"/>
    </row>
    <row r="37621" spans="31:31" ht="15.75" x14ac:dyDescent="0.3">
      <c r="AE37621" s="71"/>
    </row>
    <row r="37622" spans="31:31" ht="15.75" x14ac:dyDescent="0.3">
      <c r="AE37622" s="71"/>
    </row>
    <row r="37623" spans="31:31" ht="15.75" x14ac:dyDescent="0.3">
      <c r="AE37623" s="71"/>
    </row>
    <row r="37624" spans="31:31" ht="15.75" x14ac:dyDescent="0.3">
      <c r="AE37624" s="71"/>
    </row>
    <row r="37625" spans="31:31" ht="15.75" x14ac:dyDescent="0.3">
      <c r="AE37625" s="71"/>
    </row>
    <row r="37626" spans="31:31" ht="15.75" x14ac:dyDescent="0.3">
      <c r="AE37626" s="71"/>
    </row>
    <row r="37627" spans="31:31" ht="15.75" x14ac:dyDescent="0.3">
      <c r="AE37627" s="71"/>
    </row>
    <row r="37628" spans="31:31" ht="15.75" x14ac:dyDescent="0.3">
      <c r="AE37628" s="71"/>
    </row>
    <row r="37629" spans="31:31" ht="15.75" x14ac:dyDescent="0.3">
      <c r="AE37629" s="71"/>
    </row>
    <row r="37630" spans="31:31" ht="15.75" x14ac:dyDescent="0.3">
      <c r="AE37630" s="71"/>
    </row>
    <row r="37631" spans="31:31" ht="15.75" x14ac:dyDescent="0.3">
      <c r="AE37631" s="71"/>
    </row>
    <row r="37632" spans="31:31" ht="15.75" x14ac:dyDescent="0.3">
      <c r="AE37632" s="71"/>
    </row>
    <row r="37633" spans="31:31" ht="15.75" x14ac:dyDescent="0.3">
      <c r="AE37633" s="71"/>
    </row>
    <row r="37634" spans="31:31" ht="15.75" x14ac:dyDescent="0.3">
      <c r="AE37634" s="71"/>
    </row>
    <row r="37635" spans="31:31" ht="15.75" x14ac:dyDescent="0.3">
      <c r="AE37635" s="71"/>
    </row>
    <row r="37636" spans="31:31" ht="15.75" x14ac:dyDescent="0.3">
      <c r="AE37636" s="71"/>
    </row>
    <row r="37637" spans="31:31" ht="15.75" x14ac:dyDescent="0.3">
      <c r="AE37637" s="71"/>
    </row>
    <row r="37638" spans="31:31" ht="15.75" x14ac:dyDescent="0.3">
      <c r="AE37638" s="71"/>
    </row>
    <row r="37639" spans="31:31" ht="15.75" x14ac:dyDescent="0.3">
      <c r="AE37639" s="71"/>
    </row>
    <row r="37640" spans="31:31" ht="15.75" x14ac:dyDescent="0.3">
      <c r="AE37640" s="71"/>
    </row>
    <row r="37641" spans="31:31" ht="15.75" x14ac:dyDescent="0.3">
      <c r="AE37641" s="71"/>
    </row>
    <row r="37642" spans="31:31" ht="15.75" x14ac:dyDescent="0.3">
      <c r="AE37642" s="71"/>
    </row>
    <row r="37643" spans="31:31" ht="15.75" x14ac:dyDescent="0.3">
      <c r="AE37643" s="71"/>
    </row>
    <row r="37644" spans="31:31" ht="15.75" x14ac:dyDescent="0.3">
      <c r="AE37644" s="71"/>
    </row>
    <row r="37645" spans="31:31" ht="15.75" x14ac:dyDescent="0.3">
      <c r="AE37645" s="71"/>
    </row>
    <row r="37646" spans="31:31" ht="15.75" x14ac:dyDescent="0.3">
      <c r="AE37646" s="71"/>
    </row>
    <row r="37647" spans="31:31" ht="15.75" x14ac:dyDescent="0.3">
      <c r="AE37647" s="71"/>
    </row>
    <row r="37648" spans="31:31" ht="15.75" x14ac:dyDescent="0.3">
      <c r="AE37648" s="71"/>
    </row>
    <row r="37649" spans="31:31" ht="15.75" x14ac:dyDescent="0.3">
      <c r="AE37649" s="71"/>
    </row>
    <row r="37650" spans="31:31" ht="15.75" x14ac:dyDescent="0.3">
      <c r="AE37650" s="71"/>
    </row>
    <row r="37651" spans="31:31" ht="15.75" x14ac:dyDescent="0.3">
      <c r="AE37651" s="71"/>
    </row>
    <row r="37652" spans="31:31" ht="15.75" x14ac:dyDescent="0.3">
      <c r="AE37652" s="71"/>
    </row>
    <row r="37653" spans="31:31" ht="15.75" x14ac:dyDescent="0.3">
      <c r="AE37653" s="71"/>
    </row>
    <row r="37654" spans="31:31" ht="15.75" x14ac:dyDescent="0.3">
      <c r="AE37654" s="71"/>
    </row>
    <row r="37655" spans="31:31" ht="15.75" x14ac:dyDescent="0.3">
      <c r="AE37655" s="71"/>
    </row>
    <row r="37656" spans="31:31" ht="15.75" x14ac:dyDescent="0.3">
      <c r="AE37656" s="71"/>
    </row>
    <row r="37657" spans="31:31" ht="15.75" x14ac:dyDescent="0.3">
      <c r="AE37657" s="71"/>
    </row>
    <row r="37658" spans="31:31" ht="15.75" x14ac:dyDescent="0.3">
      <c r="AE37658" s="71"/>
    </row>
    <row r="37659" spans="31:31" ht="15.75" x14ac:dyDescent="0.3">
      <c r="AE37659" s="71"/>
    </row>
    <row r="37660" spans="31:31" ht="15.75" x14ac:dyDescent="0.3">
      <c r="AE37660" s="71"/>
    </row>
    <row r="37661" spans="31:31" ht="15.75" x14ac:dyDescent="0.3">
      <c r="AE37661" s="71"/>
    </row>
    <row r="37662" spans="31:31" ht="15.75" x14ac:dyDescent="0.3">
      <c r="AE37662" s="71"/>
    </row>
    <row r="37663" spans="31:31" ht="15.75" x14ac:dyDescent="0.3">
      <c r="AE37663" s="71"/>
    </row>
    <row r="37664" spans="31:31" ht="15.75" x14ac:dyDescent="0.3">
      <c r="AE37664" s="71"/>
    </row>
    <row r="37665" spans="31:31" ht="15.75" x14ac:dyDescent="0.3">
      <c r="AE37665" s="71"/>
    </row>
    <row r="37666" spans="31:31" ht="15.75" x14ac:dyDescent="0.3">
      <c r="AE37666" s="71"/>
    </row>
    <row r="37667" spans="31:31" ht="15.75" x14ac:dyDescent="0.3">
      <c r="AE37667" s="71"/>
    </row>
    <row r="37668" spans="31:31" ht="15.75" x14ac:dyDescent="0.3">
      <c r="AE37668" s="71"/>
    </row>
    <row r="37669" spans="31:31" ht="15.75" x14ac:dyDescent="0.3">
      <c r="AE37669" s="71"/>
    </row>
    <row r="37670" spans="31:31" ht="15.75" x14ac:dyDescent="0.3">
      <c r="AE37670" s="71"/>
    </row>
    <row r="37671" spans="31:31" ht="15.75" x14ac:dyDescent="0.3">
      <c r="AE37671" s="71"/>
    </row>
    <row r="37672" spans="31:31" ht="15.75" x14ac:dyDescent="0.3">
      <c r="AE37672" s="71"/>
    </row>
    <row r="37673" spans="31:31" ht="15.75" x14ac:dyDescent="0.3">
      <c r="AE37673" s="71"/>
    </row>
    <row r="37674" spans="31:31" ht="15.75" x14ac:dyDescent="0.3">
      <c r="AE37674" s="71"/>
    </row>
    <row r="37675" spans="31:31" ht="15.75" x14ac:dyDescent="0.3">
      <c r="AE37675" s="71"/>
    </row>
    <row r="37676" spans="31:31" ht="15.75" x14ac:dyDescent="0.3">
      <c r="AE37676" s="71"/>
    </row>
    <row r="37677" spans="31:31" ht="15.75" x14ac:dyDescent="0.3">
      <c r="AE37677" s="71"/>
    </row>
    <row r="37678" spans="31:31" ht="15.75" x14ac:dyDescent="0.3">
      <c r="AE37678" s="71"/>
    </row>
    <row r="37679" spans="31:31" ht="15.75" x14ac:dyDescent="0.3">
      <c r="AE37679" s="71"/>
    </row>
    <row r="37680" spans="31:31" ht="15.75" x14ac:dyDescent="0.3">
      <c r="AE37680" s="71"/>
    </row>
    <row r="37681" spans="31:31" ht="15.75" x14ac:dyDescent="0.3">
      <c r="AE37681" s="71"/>
    </row>
    <row r="37682" spans="31:31" ht="15.75" x14ac:dyDescent="0.3">
      <c r="AE37682" s="71"/>
    </row>
    <row r="37683" spans="31:31" ht="15.75" x14ac:dyDescent="0.3">
      <c r="AE37683" s="71"/>
    </row>
    <row r="37684" spans="31:31" ht="15.75" x14ac:dyDescent="0.3">
      <c r="AE37684" s="71"/>
    </row>
    <row r="37685" spans="31:31" ht="15.75" x14ac:dyDescent="0.3">
      <c r="AE37685" s="71"/>
    </row>
    <row r="37686" spans="31:31" ht="15.75" x14ac:dyDescent="0.3">
      <c r="AE37686" s="71"/>
    </row>
    <row r="37687" spans="31:31" ht="15.75" x14ac:dyDescent="0.3">
      <c r="AE37687" s="71"/>
    </row>
    <row r="37688" spans="31:31" ht="15.75" x14ac:dyDescent="0.3">
      <c r="AE37688" s="71"/>
    </row>
    <row r="37689" spans="31:31" ht="15.75" x14ac:dyDescent="0.3">
      <c r="AE37689" s="71"/>
    </row>
    <row r="37690" spans="31:31" ht="15.75" x14ac:dyDescent="0.3">
      <c r="AE37690" s="71"/>
    </row>
    <row r="37691" spans="31:31" ht="15.75" x14ac:dyDescent="0.3">
      <c r="AE37691" s="71"/>
    </row>
    <row r="37692" spans="31:31" ht="15.75" x14ac:dyDescent="0.3">
      <c r="AE37692" s="71"/>
    </row>
    <row r="37693" spans="31:31" ht="15.75" x14ac:dyDescent="0.3">
      <c r="AE37693" s="71"/>
    </row>
    <row r="37694" spans="31:31" ht="15.75" x14ac:dyDescent="0.3">
      <c r="AE37694" s="71"/>
    </row>
    <row r="37695" spans="31:31" ht="15.75" x14ac:dyDescent="0.3">
      <c r="AE37695" s="71"/>
    </row>
    <row r="37696" spans="31:31" ht="15.75" x14ac:dyDescent="0.3">
      <c r="AE37696" s="71"/>
    </row>
    <row r="37697" spans="31:31" ht="15.75" x14ac:dyDescent="0.3">
      <c r="AE37697" s="71"/>
    </row>
    <row r="37698" spans="31:31" ht="15.75" x14ac:dyDescent="0.3">
      <c r="AE37698" s="71"/>
    </row>
    <row r="37699" spans="31:31" ht="15.75" x14ac:dyDescent="0.3">
      <c r="AE37699" s="71"/>
    </row>
    <row r="37700" spans="31:31" ht="15.75" x14ac:dyDescent="0.3">
      <c r="AE37700" s="71"/>
    </row>
    <row r="37701" spans="31:31" ht="15.75" x14ac:dyDescent="0.3">
      <c r="AE37701" s="71"/>
    </row>
    <row r="37702" spans="31:31" ht="15.75" x14ac:dyDescent="0.3">
      <c r="AE37702" s="71"/>
    </row>
    <row r="37703" spans="31:31" ht="15.75" x14ac:dyDescent="0.3">
      <c r="AE37703" s="71"/>
    </row>
    <row r="37704" spans="31:31" ht="15.75" x14ac:dyDescent="0.3">
      <c r="AE37704" s="71"/>
    </row>
    <row r="37705" spans="31:31" ht="15.75" x14ac:dyDescent="0.3">
      <c r="AE37705" s="71"/>
    </row>
    <row r="37706" spans="31:31" ht="15.75" x14ac:dyDescent="0.3">
      <c r="AE37706" s="71"/>
    </row>
    <row r="37707" spans="31:31" ht="15.75" x14ac:dyDescent="0.3">
      <c r="AE37707" s="71"/>
    </row>
    <row r="37708" spans="31:31" ht="15.75" x14ac:dyDescent="0.3">
      <c r="AE37708" s="71"/>
    </row>
    <row r="37709" spans="31:31" ht="15.75" x14ac:dyDescent="0.3">
      <c r="AE37709" s="71"/>
    </row>
    <row r="37710" spans="31:31" ht="15.75" x14ac:dyDescent="0.3">
      <c r="AE37710" s="71"/>
    </row>
    <row r="37711" spans="31:31" ht="15.75" x14ac:dyDescent="0.3">
      <c r="AE37711" s="71"/>
    </row>
    <row r="37712" spans="31:31" ht="15.75" x14ac:dyDescent="0.3">
      <c r="AE37712" s="71"/>
    </row>
    <row r="37713" spans="31:31" ht="15.75" x14ac:dyDescent="0.3">
      <c r="AE37713" s="71"/>
    </row>
    <row r="37714" spans="31:31" ht="15.75" x14ac:dyDescent="0.3">
      <c r="AE37714" s="71"/>
    </row>
    <row r="37715" spans="31:31" ht="15.75" x14ac:dyDescent="0.3">
      <c r="AE37715" s="71"/>
    </row>
    <row r="37716" spans="31:31" ht="15.75" x14ac:dyDescent="0.3">
      <c r="AE37716" s="71"/>
    </row>
    <row r="37717" spans="31:31" ht="15.75" x14ac:dyDescent="0.3">
      <c r="AE37717" s="71"/>
    </row>
    <row r="37718" spans="31:31" ht="15.75" x14ac:dyDescent="0.3">
      <c r="AE37718" s="71"/>
    </row>
    <row r="37719" spans="31:31" ht="15.75" x14ac:dyDescent="0.3">
      <c r="AE37719" s="71"/>
    </row>
    <row r="37720" spans="31:31" ht="15.75" x14ac:dyDescent="0.3">
      <c r="AE37720" s="71"/>
    </row>
    <row r="37721" spans="31:31" ht="15.75" x14ac:dyDescent="0.3">
      <c r="AE37721" s="71"/>
    </row>
    <row r="37722" spans="31:31" ht="15.75" x14ac:dyDescent="0.3">
      <c r="AE37722" s="71"/>
    </row>
    <row r="37723" spans="31:31" ht="15.75" x14ac:dyDescent="0.3">
      <c r="AE37723" s="71"/>
    </row>
    <row r="37724" spans="31:31" ht="15.75" x14ac:dyDescent="0.3">
      <c r="AE37724" s="71"/>
    </row>
    <row r="37725" spans="31:31" ht="15.75" x14ac:dyDescent="0.3">
      <c r="AE37725" s="71"/>
    </row>
    <row r="37726" spans="31:31" ht="15.75" x14ac:dyDescent="0.3">
      <c r="AE37726" s="71"/>
    </row>
    <row r="37727" spans="31:31" ht="15.75" x14ac:dyDescent="0.3">
      <c r="AE37727" s="71"/>
    </row>
    <row r="37728" spans="31:31" ht="15.75" x14ac:dyDescent="0.3">
      <c r="AE37728" s="71"/>
    </row>
    <row r="37729" spans="31:31" ht="15.75" x14ac:dyDescent="0.3">
      <c r="AE37729" s="71"/>
    </row>
    <row r="37730" spans="31:31" ht="15.75" x14ac:dyDescent="0.3">
      <c r="AE37730" s="71"/>
    </row>
    <row r="37731" spans="31:31" ht="15.75" x14ac:dyDescent="0.3">
      <c r="AE37731" s="71"/>
    </row>
    <row r="37732" spans="31:31" ht="15.75" x14ac:dyDescent="0.3">
      <c r="AE37732" s="71"/>
    </row>
    <row r="37733" spans="31:31" ht="15.75" x14ac:dyDescent="0.3">
      <c r="AE37733" s="71"/>
    </row>
    <row r="37734" spans="31:31" ht="15.75" x14ac:dyDescent="0.3">
      <c r="AE37734" s="71"/>
    </row>
    <row r="37735" spans="31:31" ht="15.75" x14ac:dyDescent="0.3">
      <c r="AE37735" s="71"/>
    </row>
    <row r="37736" spans="31:31" ht="15.75" x14ac:dyDescent="0.3">
      <c r="AE37736" s="71"/>
    </row>
    <row r="37737" spans="31:31" ht="15.75" x14ac:dyDescent="0.3">
      <c r="AE37737" s="71"/>
    </row>
    <row r="37738" spans="31:31" ht="15.75" x14ac:dyDescent="0.3">
      <c r="AE37738" s="71"/>
    </row>
    <row r="37739" spans="31:31" ht="15.75" x14ac:dyDescent="0.3">
      <c r="AE37739" s="71"/>
    </row>
    <row r="37740" spans="31:31" ht="15.75" x14ac:dyDescent="0.3">
      <c r="AE37740" s="71"/>
    </row>
    <row r="37741" spans="31:31" ht="15.75" x14ac:dyDescent="0.3">
      <c r="AE37741" s="71"/>
    </row>
    <row r="37742" spans="31:31" ht="15.75" x14ac:dyDescent="0.3">
      <c r="AE37742" s="71"/>
    </row>
    <row r="37743" spans="31:31" ht="15.75" x14ac:dyDescent="0.3">
      <c r="AE37743" s="71"/>
    </row>
    <row r="37744" spans="31:31" ht="15.75" x14ac:dyDescent="0.3">
      <c r="AE37744" s="71"/>
    </row>
    <row r="37745" spans="31:31" ht="15.75" x14ac:dyDescent="0.3">
      <c r="AE37745" s="71"/>
    </row>
    <row r="37746" spans="31:31" ht="15.75" x14ac:dyDescent="0.3">
      <c r="AE37746" s="71"/>
    </row>
    <row r="37747" spans="31:31" ht="15.75" x14ac:dyDescent="0.3">
      <c r="AE37747" s="71"/>
    </row>
    <row r="37748" spans="31:31" ht="15.75" x14ac:dyDescent="0.3">
      <c r="AE37748" s="71"/>
    </row>
    <row r="37749" spans="31:31" ht="15.75" x14ac:dyDescent="0.3">
      <c r="AE37749" s="71"/>
    </row>
    <row r="37750" spans="31:31" ht="15.75" x14ac:dyDescent="0.3">
      <c r="AE37750" s="71"/>
    </row>
    <row r="37751" spans="31:31" ht="15.75" x14ac:dyDescent="0.3">
      <c r="AE37751" s="71"/>
    </row>
    <row r="37752" spans="31:31" ht="15.75" x14ac:dyDescent="0.3">
      <c r="AE37752" s="71"/>
    </row>
    <row r="37753" spans="31:31" ht="15.75" x14ac:dyDescent="0.3">
      <c r="AE37753" s="71"/>
    </row>
    <row r="37754" spans="31:31" ht="15.75" x14ac:dyDescent="0.3">
      <c r="AE37754" s="71"/>
    </row>
    <row r="37755" spans="31:31" ht="15.75" x14ac:dyDescent="0.3">
      <c r="AE37755" s="71"/>
    </row>
    <row r="37756" spans="31:31" ht="15.75" x14ac:dyDescent="0.3">
      <c r="AE37756" s="71"/>
    </row>
    <row r="37757" spans="31:31" ht="15.75" x14ac:dyDescent="0.3">
      <c r="AE37757" s="71"/>
    </row>
    <row r="37758" spans="31:31" ht="15.75" x14ac:dyDescent="0.3">
      <c r="AE37758" s="71"/>
    </row>
    <row r="37759" spans="31:31" ht="15.75" x14ac:dyDescent="0.3">
      <c r="AE37759" s="71"/>
    </row>
    <row r="37760" spans="31:31" ht="15.75" x14ac:dyDescent="0.3">
      <c r="AE37760" s="71"/>
    </row>
    <row r="37761" spans="31:31" ht="15.75" x14ac:dyDescent="0.3">
      <c r="AE37761" s="71"/>
    </row>
    <row r="37762" spans="31:31" ht="15.75" x14ac:dyDescent="0.3">
      <c r="AE37762" s="71"/>
    </row>
    <row r="37763" spans="31:31" ht="15.75" x14ac:dyDescent="0.3">
      <c r="AE37763" s="71"/>
    </row>
    <row r="37764" spans="31:31" ht="15.75" x14ac:dyDescent="0.3">
      <c r="AE37764" s="71"/>
    </row>
    <row r="37765" spans="31:31" ht="15.75" x14ac:dyDescent="0.3">
      <c r="AE37765" s="71"/>
    </row>
    <row r="37766" spans="31:31" ht="15.75" x14ac:dyDescent="0.3">
      <c r="AE37766" s="71"/>
    </row>
    <row r="37767" spans="31:31" ht="15.75" x14ac:dyDescent="0.3">
      <c r="AE37767" s="71"/>
    </row>
    <row r="37768" spans="31:31" ht="15.75" x14ac:dyDescent="0.3">
      <c r="AE37768" s="71"/>
    </row>
    <row r="37769" spans="31:31" ht="15.75" x14ac:dyDescent="0.3">
      <c r="AE37769" s="71"/>
    </row>
    <row r="37770" spans="31:31" ht="15.75" x14ac:dyDescent="0.3">
      <c r="AE37770" s="71"/>
    </row>
    <row r="37771" spans="31:31" ht="15.75" x14ac:dyDescent="0.3">
      <c r="AE37771" s="71"/>
    </row>
    <row r="37772" spans="31:31" ht="15.75" x14ac:dyDescent="0.3">
      <c r="AE37772" s="71"/>
    </row>
    <row r="37773" spans="31:31" ht="15.75" x14ac:dyDescent="0.3">
      <c r="AE37773" s="71"/>
    </row>
    <row r="37774" spans="31:31" ht="15.75" x14ac:dyDescent="0.3">
      <c r="AE37774" s="71"/>
    </row>
    <row r="37775" spans="31:31" ht="15.75" x14ac:dyDescent="0.3">
      <c r="AE37775" s="71"/>
    </row>
    <row r="37776" spans="31:31" ht="15.75" x14ac:dyDescent="0.3">
      <c r="AE37776" s="71"/>
    </row>
    <row r="37777" spans="31:31" ht="15.75" x14ac:dyDescent="0.3">
      <c r="AE37777" s="71"/>
    </row>
    <row r="37778" spans="31:31" ht="15.75" x14ac:dyDescent="0.3">
      <c r="AE37778" s="71"/>
    </row>
    <row r="37779" spans="31:31" ht="15.75" x14ac:dyDescent="0.3">
      <c r="AE37779" s="71"/>
    </row>
    <row r="37780" spans="31:31" ht="15.75" x14ac:dyDescent="0.3">
      <c r="AE37780" s="71"/>
    </row>
    <row r="37781" spans="31:31" ht="15.75" x14ac:dyDescent="0.3">
      <c r="AE37781" s="71"/>
    </row>
    <row r="37782" spans="31:31" ht="15.75" x14ac:dyDescent="0.3">
      <c r="AE37782" s="71"/>
    </row>
    <row r="37783" spans="31:31" ht="15.75" x14ac:dyDescent="0.3">
      <c r="AE37783" s="71"/>
    </row>
    <row r="37784" spans="31:31" ht="15.75" x14ac:dyDescent="0.3">
      <c r="AE37784" s="71"/>
    </row>
    <row r="37785" spans="31:31" ht="15.75" x14ac:dyDescent="0.3">
      <c r="AE37785" s="71"/>
    </row>
    <row r="37786" spans="31:31" ht="15.75" x14ac:dyDescent="0.3">
      <c r="AE37786" s="71"/>
    </row>
    <row r="37787" spans="31:31" ht="15.75" x14ac:dyDescent="0.3">
      <c r="AE37787" s="71"/>
    </row>
    <row r="37788" spans="31:31" ht="15.75" x14ac:dyDescent="0.3">
      <c r="AE37788" s="71"/>
    </row>
    <row r="37789" spans="31:31" ht="15.75" x14ac:dyDescent="0.3">
      <c r="AE37789" s="71"/>
    </row>
    <row r="37790" spans="31:31" ht="15.75" x14ac:dyDescent="0.3">
      <c r="AE37790" s="71"/>
    </row>
    <row r="37791" spans="31:31" ht="15.75" x14ac:dyDescent="0.3">
      <c r="AE37791" s="71"/>
    </row>
    <row r="37792" spans="31:31" ht="15.75" x14ac:dyDescent="0.3">
      <c r="AE37792" s="71"/>
    </row>
    <row r="37793" spans="31:31" ht="15.75" x14ac:dyDescent="0.3">
      <c r="AE37793" s="71"/>
    </row>
    <row r="37794" spans="31:31" ht="15.75" x14ac:dyDescent="0.3">
      <c r="AE37794" s="71"/>
    </row>
    <row r="37795" spans="31:31" ht="15.75" x14ac:dyDescent="0.3">
      <c r="AE37795" s="71"/>
    </row>
    <row r="37796" spans="31:31" ht="15.75" x14ac:dyDescent="0.3">
      <c r="AE37796" s="71"/>
    </row>
    <row r="37797" spans="31:31" ht="15.75" x14ac:dyDescent="0.3">
      <c r="AE37797" s="71"/>
    </row>
    <row r="37798" spans="31:31" ht="15.75" x14ac:dyDescent="0.3">
      <c r="AE37798" s="71"/>
    </row>
    <row r="37799" spans="31:31" ht="15.75" x14ac:dyDescent="0.3">
      <c r="AE37799" s="71"/>
    </row>
    <row r="37800" spans="31:31" ht="15.75" x14ac:dyDescent="0.3">
      <c r="AE37800" s="71"/>
    </row>
    <row r="37801" spans="31:31" ht="15.75" x14ac:dyDescent="0.3">
      <c r="AE37801" s="71"/>
    </row>
    <row r="37802" spans="31:31" ht="15.75" x14ac:dyDescent="0.3">
      <c r="AE37802" s="71"/>
    </row>
    <row r="37803" spans="31:31" ht="15.75" x14ac:dyDescent="0.3">
      <c r="AE37803" s="71"/>
    </row>
    <row r="37804" spans="31:31" ht="15.75" x14ac:dyDescent="0.3">
      <c r="AE37804" s="71"/>
    </row>
    <row r="37805" spans="31:31" ht="15.75" x14ac:dyDescent="0.3">
      <c r="AE37805" s="71"/>
    </row>
    <row r="37806" spans="31:31" ht="15.75" x14ac:dyDescent="0.3">
      <c r="AE37806" s="71"/>
    </row>
    <row r="37807" spans="31:31" ht="15.75" x14ac:dyDescent="0.3">
      <c r="AE37807" s="71"/>
    </row>
    <row r="37808" spans="31:31" ht="15.75" x14ac:dyDescent="0.3">
      <c r="AE37808" s="71"/>
    </row>
    <row r="37809" spans="31:31" ht="15.75" x14ac:dyDescent="0.3">
      <c r="AE37809" s="71"/>
    </row>
    <row r="37810" spans="31:31" ht="15.75" x14ac:dyDescent="0.3">
      <c r="AE37810" s="71"/>
    </row>
    <row r="37811" spans="31:31" ht="15.75" x14ac:dyDescent="0.3">
      <c r="AE37811" s="71"/>
    </row>
    <row r="37812" spans="31:31" ht="15.75" x14ac:dyDescent="0.3">
      <c r="AE37812" s="71"/>
    </row>
    <row r="37813" spans="31:31" ht="15.75" x14ac:dyDescent="0.3">
      <c r="AE37813" s="71"/>
    </row>
    <row r="37814" spans="31:31" ht="15.75" x14ac:dyDescent="0.3">
      <c r="AE37814" s="71"/>
    </row>
    <row r="37815" spans="31:31" ht="15.75" x14ac:dyDescent="0.3">
      <c r="AE37815" s="71"/>
    </row>
    <row r="37816" spans="31:31" ht="15.75" x14ac:dyDescent="0.3">
      <c r="AE37816" s="71"/>
    </row>
    <row r="37817" spans="31:31" ht="15.75" x14ac:dyDescent="0.3">
      <c r="AE37817" s="71"/>
    </row>
    <row r="37818" spans="31:31" ht="15.75" x14ac:dyDescent="0.3">
      <c r="AE37818" s="71"/>
    </row>
    <row r="37819" spans="31:31" ht="15.75" x14ac:dyDescent="0.3">
      <c r="AE37819" s="71"/>
    </row>
    <row r="37820" spans="31:31" ht="15.75" x14ac:dyDescent="0.3">
      <c r="AE37820" s="71"/>
    </row>
    <row r="37821" spans="31:31" ht="15.75" x14ac:dyDescent="0.3">
      <c r="AE37821" s="71"/>
    </row>
    <row r="37822" spans="31:31" ht="15.75" x14ac:dyDescent="0.3">
      <c r="AE37822" s="71"/>
    </row>
    <row r="37823" spans="31:31" ht="15.75" x14ac:dyDescent="0.3">
      <c r="AE37823" s="71"/>
    </row>
    <row r="37824" spans="31:31" ht="15.75" x14ac:dyDescent="0.3">
      <c r="AE37824" s="71"/>
    </row>
    <row r="37825" spans="31:31" ht="15.75" x14ac:dyDescent="0.3">
      <c r="AE37825" s="71"/>
    </row>
    <row r="37826" spans="31:31" ht="15.75" x14ac:dyDescent="0.3">
      <c r="AE37826" s="71"/>
    </row>
    <row r="37827" spans="31:31" ht="15.75" x14ac:dyDescent="0.3">
      <c r="AE37827" s="71"/>
    </row>
    <row r="37828" spans="31:31" ht="15.75" x14ac:dyDescent="0.3">
      <c r="AE37828" s="71"/>
    </row>
    <row r="37829" spans="31:31" ht="15.75" x14ac:dyDescent="0.3">
      <c r="AE37829" s="71"/>
    </row>
    <row r="37830" spans="31:31" ht="15.75" x14ac:dyDescent="0.3">
      <c r="AE37830" s="71"/>
    </row>
    <row r="37831" spans="31:31" ht="15.75" x14ac:dyDescent="0.3">
      <c r="AE37831" s="71"/>
    </row>
    <row r="37832" spans="31:31" ht="15.75" x14ac:dyDescent="0.3">
      <c r="AE37832" s="71"/>
    </row>
    <row r="37833" spans="31:31" ht="15.75" x14ac:dyDescent="0.3">
      <c r="AE37833" s="71"/>
    </row>
    <row r="37834" spans="31:31" ht="15.75" x14ac:dyDescent="0.3">
      <c r="AE37834" s="71"/>
    </row>
    <row r="37835" spans="31:31" ht="15.75" x14ac:dyDescent="0.3">
      <c r="AE37835" s="71"/>
    </row>
    <row r="37836" spans="31:31" ht="15.75" x14ac:dyDescent="0.3">
      <c r="AE37836" s="71"/>
    </row>
    <row r="37837" spans="31:31" ht="15.75" x14ac:dyDescent="0.3">
      <c r="AE37837" s="71"/>
    </row>
    <row r="37838" spans="31:31" ht="15.75" x14ac:dyDescent="0.3">
      <c r="AE37838" s="71"/>
    </row>
    <row r="37839" spans="31:31" ht="15.75" x14ac:dyDescent="0.3">
      <c r="AE37839" s="71"/>
    </row>
    <row r="37840" spans="31:31" ht="15.75" x14ac:dyDescent="0.3">
      <c r="AE37840" s="71"/>
    </row>
    <row r="37841" spans="31:31" ht="15.75" x14ac:dyDescent="0.3">
      <c r="AE37841" s="71"/>
    </row>
    <row r="37842" spans="31:31" ht="15.75" x14ac:dyDescent="0.3">
      <c r="AE37842" s="71"/>
    </row>
    <row r="37843" spans="31:31" ht="15.75" x14ac:dyDescent="0.3">
      <c r="AE37843" s="71"/>
    </row>
    <row r="37844" spans="31:31" ht="15.75" x14ac:dyDescent="0.3">
      <c r="AE37844" s="71"/>
    </row>
    <row r="37845" spans="31:31" ht="15.75" x14ac:dyDescent="0.3">
      <c r="AE37845" s="71"/>
    </row>
    <row r="37846" spans="31:31" ht="15.75" x14ac:dyDescent="0.3">
      <c r="AE37846" s="71"/>
    </row>
    <row r="37847" spans="31:31" ht="15.75" x14ac:dyDescent="0.3">
      <c r="AE37847" s="71"/>
    </row>
    <row r="37848" spans="31:31" ht="15.75" x14ac:dyDescent="0.3">
      <c r="AE37848" s="71"/>
    </row>
    <row r="37849" spans="31:31" ht="15.75" x14ac:dyDescent="0.3">
      <c r="AE37849" s="71"/>
    </row>
    <row r="37850" spans="31:31" ht="15.75" x14ac:dyDescent="0.3">
      <c r="AE37850" s="71"/>
    </row>
    <row r="37851" spans="31:31" ht="15.75" x14ac:dyDescent="0.3">
      <c r="AE37851" s="71"/>
    </row>
    <row r="37852" spans="31:31" ht="15.75" x14ac:dyDescent="0.3">
      <c r="AE37852" s="71"/>
    </row>
    <row r="37853" spans="31:31" ht="15.75" x14ac:dyDescent="0.3">
      <c r="AE37853" s="71"/>
    </row>
    <row r="37854" spans="31:31" ht="15.75" x14ac:dyDescent="0.3">
      <c r="AE37854" s="71"/>
    </row>
    <row r="37855" spans="31:31" ht="15.75" x14ac:dyDescent="0.3">
      <c r="AE37855" s="71"/>
    </row>
    <row r="37856" spans="31:31" ht="15.75" x14ac:dyDescent="0.3">
      <c r="AE37856" s="71"/>
    </row>
    <row r="37857" spans="31:31" ht="15.75" x14ac:dyDescent="0.3">
      <c r="AE37857" s="71"/>
    </row>
    <row r="37858" spans="31:31" ht="15.75" x14ac:dyDescent="0.3">
      <c r="AE37858" s="71"/>
    </row>
    <row r="37859" spans="31:31" ht="15.75" x14ac:dyDescent="0.3">
      <c r="AE37859" s="71"/>
    </row>
    <row r="37860" spans="31:31" ht="15.75" x14ac:dyDescent="0.3">
      <c r="AE37860" s="71"/>
    </row>
    <row r="37861" spans="31:31" ht="15.75" x14ac:dyDescent="0.3">
      <c r="AE37861" s="71"/>
    </row>
    <row r="37862" spans="31:31" ht="15.75" x14ac:dyDescent="0.3">
      <c r="AE37862" s="71"/>
    </row>
    <row r="37863" spans="31:31" ht="15.75" x14ac:dyDescent="0.3">
      <c r="AE37863" s="71"/>
    </row>
    <row r="37864" spans="31:31" ht="15.75" x14ac:dyDescent="0.3">
      <c r="AE37864" s="71"/>
    </row>
    <row r="37865" spans="31:31" ht="15.75" x14ac:dyDescent="0.3">
      <c r="AE37865" s="71"/>
    </row>
    <row r="37866" spans="31:31" ht="15.75" x14ac:dyDescent="0.3">
      <c r="AE37866" s="71"/>
    </row>
    <row r="37867" spans="31:31" ht="15.75" x14ac:dyDescent="0.3">
      <c r="AE37867" s="71"/>
    </row>
    <row r="37868" spans="31:31" ht="15.75" x14ac:dyDescent="0.3">
      <c r="AE37868" s="71"/>
    </row>
    <row r="37869" spans="31:31" ht="15.75" x14ac:dyDescent="0.3">
      <c r="AE37869" s="71"/>
    </row>
    <row r="37870" spans="31:31" ht="15.75" x14ac:dyDescent="0.3">
      <c r="AE37870" s="71"/>
    </row>
    <row r="37871" spans="31:31" ht="15.75" x14ac:dyDescent="0.3">
      <c r="AE37871" s="71"/>
    </row>
    <row r="37872" spans="31:31" ht="15.75" x14ac:dyDescent="0.3">
      <c r="AE37872" s="71"/>
    </row>
    <row r="37873" spans="31:31" ht="15.75" x14ac:dyDescent="0.3">
      <c r="AE37873" s="71"/>
    </row>
    <row r="37874" spans="31:31" ht="15.75" x14ac:dyDescent="0.3">
      <c r="AE37874" s="71"/>
    </row>
    <row r="37875" spans="31:31" ht="15.75" x14ac:dyDescent="0.3">
      <c r="AE37875" s="71"/>
    </row>
    <row r="37876" spans="31:31" ht="15.75" x14ac:dyDescent="0.3">
      <c r="AE37876" s="71"/>
    </row>
    <row r="37877" spans="31:31" ht="15.75" x14ac:dyDescent="0.3">
      <c r="AE37877" s="71"/>
    </row>
    <row r="37878" spans="31:31" ht="15.75" x14ac:dyDescent="0.3">
      <c r="AE37878" s="71"/>
    </row>
    <row r="37879" spans="31:31" ht="15.75" x14ac:dyDescent="0.3">
      <c r="AE37879" s="71"/>
    </row>
    <row r="37880" spans="31:31" ht="15.75" x14ac:dyDescent="0.3">
      <c r="AE37880" s="71"/>
    </row>
    <row r="37881" spans="31:31" ht="15.75" x14ac:dyDescent="0.3">
      <c r="AE37881" s="71"/>
    </row>
    <row r="37882" spans="31:31" ht="15.75" x14ac:dyDescent="0.3">
      <c r="AE37882" s="71"/>
    </row>
    <row r="37883" spans="31:31" ht="15.75" x14ac:dyDescent="0.3">
      <c r="AE37883" s="71"/>
    </row>
    <row r="37884" spans="31:31" ht="15.75" x14ac:dyDescent="0.3">
      <c r="AE37884" s="71"/>
    </row>
    <row r="37885" spans="31:31" ht="15.75" x14ac:dyDescent="0.3">
      <c r="AE37885" s="71"/>
    </row>
    <row r="37886" spans="31:31" ht="15.75" x14ac:dyDescent="0.3">
      <c r="AE37886" s="71"/>
    </row>
    <row r="37887" spans="31:31" ht="15.75" x14ac:dyDescent="0.3">
      <c r="AE37887" s="71"/>
    </row>
    <row r="37888" spans="31:31" ht="15.75" x14ac:dyDescent="0.3">
      <c r="AE37888" s="71"/>
    </row>
    <row r="37889" spans="31:31" ht="15.75" x14ac:dyDescent="0.3">
      <c r="AE37889" s="71"/>
    </row>
    <row r="37890" spans="31:31" ht="15.75" x14ac:dyDescent="0.3">
      <c r="AE37890" s="71"/>
    </row>
    <row r="37891" spans="31:31" ht="15.75" x14ac:dyDescent="0.3">
      <c r="AE37891" s="71"/>
    </row>
    <row r="37892" spans="31:31" ht="15.75" x14ac:dyDescent="0.3">
      <c r="AE37892" s="71"/>
    </row>
    <row r="37893" spans="31:31" ht="15.75" x14ac:dyDescent="0.3">
      <c r="AE37893" s="71"/>
    </row>
    <row r="37894" spans="31:31" ht="15.75" x14ac:dyDescent="0.3">
      <c r="AE37894" s="71"/>
    </row>
    <row r="37895" spans="31:31" ht="15.75" x14ac:dyDescent="0.3">
      <c r="AE37895" s="71"/>
    </row>
    <row r="37896" spans="31:31" ht="15.75" x14ac:dyDescent="0.3">
      <c r="AE37896" s="71"/>
    </row>
    <row r="37897" spans="31:31" ht="15.75" x14ac:dyDescent="0.3">
      <c r="AE37897" s="71"/>
    </row>
    <row r="37898" spans="31:31" ht="15.75" x14ac:dyDescent="0.3">
      <c r="AE37898" s="71"/>
    </row>
    <row r="37899" spans="31:31" ht="15.75" x14ac:dyDescent="0.3">
      <c r="AE37899" s="71"/>
    </row>
    <row r="37900" spans="31:31" ht="15.75" x14ac:dyDescent="0.3">
      <c r="AE37900" s="71"/>
    </row>
    <row r="37901" spans="31:31" ht="15.75" x14ac:dyDescent="0.3">
      <c r="AE37901" s="71"/>
    </row>
    <row r="37902" spans="31:31" ht="15.75" x14ac:dyDescent="0.3">
      <c r="AE37902" s="71"/>
    </row>
    <row r="37903" spans="31:31" ht="15.75" x14ac:dyDescent="0.3">
      <c r="AE37903" s="71"/>
    </row>
    <row r="37904" spans="31:31" ht="15.75" x14ac:dyDescent="0.3">
      <c r="AE37904" s="71"/>
    </row>
    <row r="37905" spans="31:31" ht="15.75" x14ac:dyDescent="0.3">
      <c r="AE37905" s="71"/>
    </row>
    <row r="37906" spans="31:31" ht="15.75" x14ac:dyDescent="0.3">
      <c r="AE37906" s="71"/>
    </row>
    <row r="37907" spans="31:31" ht="15.75" x14ac:dyDescent="0.3">
      <c r="AE37907" s="71"/>
    </row>
    <row r="37908" spans="31:31" ht="15.75" x14ac:dyDescent="0.3">
      <c r="AE37908" s="71"/>
    </row>
    <row r="37909" spans="31:31" ht="15.75" x14ac:dyDescent="0.3">
      <c r="AE37909" s="71"/>
    </row>
    <row r="37910" spans="31:31" ht="15.75" x14ac:dyDescent="0.3">
      <c r="AE37910" s="71"/>
    </row>
    <row r="37911" spans="31:31" ht="15.75" x14ac:dyDescent="0.3">
      <c r="AE37911" s="71"/>
    </row>
    <row r="37912" spans="31:31" ht="15.75" x14ac:dyDescent="0.3">
      <c r="AE37912" s="71"/>
    </row>
    <row r="37913" spans="31:31" ht="15.75" x14ac:dyDescent="0.3">
      <c r="AE37913" s="71"/>
    </row>
    <row r="37914" spans="31:31" ht="15.75" x14ac:dyDescent="0.3">
      <c r="AE37914" s="71"/>
    </row>
    <row r="37915" spans="31:31" ht="15.75" x14ac:dyDescent="0.3">
      <c r="AE37915" s="71"/>
    </row>
    <row r="37916" spans="31:31" ht="15.75" x14ac:dyDescent="0.3">
      <c r="AE37916" s="71"/>
    </row>
    <row r="37917" spans="31:31" ht="15.75" x14ac:dyDescent="0.3">
      <c r="AE37917" s="71"/>
    </row>
    <row r="37918" spans="31:31" ht="15.75" x14ac:dyDescent="0.3">
      <c r="AE37918" s="71"/>
    </row>
    <row r="37919" spans="31:31" ht="15.75" x14ac:dyDescent="0.3">
      <c r="AE37919" s="71"/>
    </row>
    <row r="37920" spans="31:31" ht="15.75" x14ac:dyDescent="0.3">
      <c r="AE37920" s="71"/>
    </row>
    <row r="37921" spans="31:31" ht="15.75" x14ac:dyDescent="0.3">
      <c r="AE37921" s="71"/>
    </row>
    <row r="37922" spans="31:31" ht="15.75" x14ac:dyDescent="0.3">
      <c r="AE37922" s="71"/>
    </row>
    <row r="37923" spans="31:31" ht="15.75" x14ac:dyDescent="0.3">
      <c r="AE37923" s="71"/>
    </row>
    <row r="37924" spans="31:31" ht="15.75" x14ac:dyDescent="0.3">
      <c r="AE37924" s="71"/>
    </row>
    <row r="37925" spans="31:31" ht="15.75" x14ac:dyDescent="0.3">
      <c r="AE37925" s="71"/>
    </row>
    <row r="37926" spans="31:31" ht="15.75" x14ac:dyDescent="0.3">
      <c r="AE37926" s="71"/>
    </row>
    <row r="37927" spans="31:31" ht="15.75" x14ac:dyDescent="0.3">
      <c r="AE37927" s="71"/>
    </row>
    <row r="37928" spans="31:31" ht="15.75" x14ac:dyDescent="0.3">
      <c r="AE37928" s="71"/>
    </row>
    <row r="37929" spans="31:31" ht="15.75" x14ac:dyDescent="0.3">
      <c r="AE37929" s="71"/>
    </row>
    <row r="37930" spans="31:31" ht="15.75" x14ac:dyDescent="0.3">
      <c r="AE37930" s="71"/>
    </row>
    <row r="37931" spans="31:31" ht="15.75" x14ac:dyDescent="0.3">
      <c r="AE37931" s="71"/>
    </row>
    <row r="37932" spans="31:31" ht="15.75" x14ac:dyDescent="0.3">
      <c r="AE37932" s="71"/>
    </row>
    <row r="37933" spans="31:31" ht="15.75" x14ac:dyDescent="0.3">
      <c r="AE37933" s="71"/>
    </row>
    <row r="37934" spans="31:31" ht="15.75" x14ac:dyDescent="0.3">
      <c r="AE37934" s="71"/>
    </row>
    <row r="37935" spans="31:31" ht="15.75" x14ac:dyDescent="0.3">
      <c r="AE37935" s="71"/>
    </row>
    <row r="37936" spans="31:31" ht="15.75" x14ac:dyDescent="0.3">
      <c r="AE37936" s="71"/>
    </row>
    <row r="37937" spans="31:31" ht="15.75" x14ac:dyDescent="0.3">
      <c r="AE37937" s="71"/>
    </row>
    <row r="37938" spans="31:31" ht="15.75" x14ac:dyDescent="0.3">
      <c r="AE37938" s="71"/>
    </row>
    <row r="37939" spans="31:31" ht="15.75" x14ac:dyDescent="0.3">
      <c r="AE37939" s="71"/>
    </row>
    <row r="37940" spans="31:31" ht="15.75" x14ac:dyDescent="0.3">
      <c r="AE37940" s="71"/>
    </row>
    <row r="37941" spans="31:31" ht="15.75" x14ac:dyDescent="0.3">
      <c r="AE37941" s="71"/>
    </row>
    <row r="37942" spans="31:31" ht="15.75" x14ac:dyDescent="0.3">
      <c r="AE37942" s="71"/>
    </row>
    <row r="37943" spans="31:31" ht="15.75" x14ac:dyDescent="0.3">
      <c r="AE37943" s="71"/>
    </row>
    <row r="37944" spans="31:31" ht="15.75" x14ac:dyDescent="0.3">
      <c r="AE37944" s="71"/>
    </row>
    <row r="37945" spans="31:31" ht="15.75" x14ac:dyDescent="0.3">
      <c r="AE37945" s="71"/>
    </row>
    <row r="37946" spans="31:31" ht="15.75" x14ac:dyDescent="0.3">
      <c r="AE37946" s="71"/>
    </row>
    <row r="37947" spans="31:31" ht="15.75" x14ac:dyDescent="0.3">
      <c r="AE37947" s="71"/>
    </row>
    <row r="37948" spans="31:31" ht="15.75" x14ac:dyDescent="0.3">
      <c r="AE37948" s="71"/>
    </row>
    <row r="37949" spans="31:31" ht="15.75" x14ac:dyDescent="0.3">
      <c r="AE37949" s="71"/>
    </row>
    <row r="37950" spans="31:31" ht="15.75" x14ac:dyDescent="0.3">
      <c r="AE37950" s="71"/>
    </row>
    <row r="37951" spans="31:31" ht="15.75" x14ac:dyDescent="0.3">
      <c r="AE37951" s="71"/>
    </row>
    <row r="37952" spans="31:31" ht="15.75" x14ac:dyDescent="0.3">
      <c r="AE37952" s="71"/>
    </row>
    <row r="37953" spans="31:31" ht="15.75" x14ac:dyDescent="0.3">
      <c r="AE37953" s="71"/>
    </row>
    <row r="37954" spans="31:31" ht="15.75" x14ac:dyDescent="0.3">
      <c r="AE37954" s="71"/>
    </row>
    <row r="37955" spans="31:31" ht="15.75" x14ac:dyDescent="0.3">
      <c r="AE37955" s="71"/>
    </row>
    <row r="37956" spans="31:31" ht="15.75" x14ac:dyDescent="0.3">
      <c r="AE37956" s="71"/>
    </row>
    <row r="37957" spans="31:31" ht="15.75" x14ac:dyDescent="0.3">
      <c r="AE37957" s="71"/>
    </row>
    <row r="37958" spans="31:31" ht="15.75" x14ac:dyDescent="0.3">
      <c r="AE37958" s="71"/>
    </row>
    <row r="37959" spans="31:31" ht="15.75" x14ac:dyDescent="0.3">
      <c r="AE37959" s="71"/>
    </row>
    <row r="37960" spans="31:31" ht="15.75" x14ac:dyDescent="0.3">
      <c r="AE37960" s="71"/>
    </row>
    <row r="37961" spans="31:31" ht="15.75" x14ac:dyDescent="0.3">
      <c r="AE37961" s="71"/>
    </row>
    <row r="37962" spans="31:31" ht="15.75" x14ac:dyDescent="0.3">
      <c r="AE37962" s="71"/>
    </row>
    <row r="37963" spans="31:31" ht="15.75" x14ac:dyDescent="0.3">
      <c r="AE37963" s="71"/>
    </row>
    <row r="37964" spans="31:31" ht="15.75" x14ac:dyDescent="0.3">
      <c r="AE37964" s="71"/>
    </row>
    <row r="37965" spans="31:31" ht="15.75" x14ac:dyDescent="0.3">
      <c r="AE37965" s="71"/>
    </row>
    <row r="37966" spans="31:31" ht="15.75" x14ac:dyDescent="0.3">
      <c r="AE37966" s="71"/>
    </row>
    <row r="37967" spans="31:31" ht="15.75" x14ac:dyDescent="0.3">
      <c r="AE37967" s="71"/>
    </row>
    <row r="37968" spans="31:31" ht="15.75" x14ac:dyDescent="0.3">
      <c r="AE37968" s="71"/>
    </row>
    <row r="37969" spans="31:31" ht="15.75" x14ac:dyDescent="0.3">
      <c r="AE37969" s="71"/>
    </row>
    <row r="37970" spans="31:31" ht="15.75" x14ac:dyDescent="0.3">
      <c r="AE37970" s="71"/>
    </row>
    <row r="37971" spans="31:31" ht="15.75" x14ac:dyDescent="0.3">
      <c r="AE37971" s="71"/>
    </row>
    <row r="37972" spans="31:31" ht="15.75" x14ac:dyDescent="0.3">
      <c r="AE37972" s="71"/>
    </row>
    <row r="37973" spans="31:31" ht="15.75" x14ac:dyDescent="0.3">
      <c r="AE37973" s="71"/>
    </row>
    <row r="37974" spans="31:31" ht="15.75" x14ac:dyDescent="0.3">
      <c r="AE37974" s="71"/>
    </row>
    <row r="37975" spans="31:31" ht="15.75" x14ac:dyDescent="0.3">
      <c r="AE37975" s="71"/>
    </row>
    <row r="37976" spans="31:31" ht="15.75" x14ac:dyDescent="0.3">
      <c r="AE37976" s="71"/>
    </row>
    <row r="37977" spans="31:31" ht="15.75" x14ac:dyDescent="0.3">
      <c r="AE37977" s="71"/>
    </row>
    <row r="37978" spans="31:31" ht="15.75" x14ac:dyDescent="0.3">
      <c r="AE37978" s="71"/>
    </row>
    <row r="37979" spans="31:31" ht="15.75" x14ac:dyDescent="0.3">
      <c r="AE37979" s="71"/>
    </row>
    <row r="37980" spans="31:31" ht="15.75" x14ac:dyDescent="0.3">
      <c r="AE37980" s="71"/>
    </row>
    <row r="37981" spans="31:31" ht="15.75" x14ac:dyDescent="0.3">
      <c r="AE37981" s="71"/>
    </row>
    <row r="37982" spans="31:31" ht="15.75" x14ac:dyDescent="0.3">
      <c r="AE37982" s="71"/>
    </row>
    <row r="37983" spans="31:31" ht="15.75" x14ac:dyDescent="0.3">
      <c r="AE37983" s="71"/>
    </row>
    <row r="37984" spans="31:31" ht="15.75" x14ac:dyDescent="0.3">
      <c r="AE37984" s="71"/>
    </row>
    <row r="37985" spans="31:31" ht="15.75" x14ac:dyDescent="0.3">
      <c r="AE37985" s="71"/>
    </row>
    <row r="37986" spans="31:31" ht="15.75" x14ac:dyDescent="0.3">
      <c r="AE37986" s="71"/>
    </row>
    <row r="37987" spans="31:31" ht="15.75" x14ac:dyDescent="0.3">
      <c r="AE37987" s="71"/>
    </row>
    <row r="37988" spans="31:31" ht="15.75" x14ac:dyDescent="0.3">
      <c r="AE37988" s="71"/>
    </row>
    <row r="37989" spans="31:31" ht="15.75" x14ac:dyDescent="0.3">
      <c r="AE37989" s="71"/>
    </row>
    <row r="37990" spans="31:31" ht="15.75" x14ac:dyDescent="0.3">
      <c r="AE37990" s="71"/>
    </row>
    <row r="37991" spans="31:31" ht="15.75" x14ac:dyDescent="0.3">
      <c r="AE37991" s="71"/>
    </row>
    <row r="37992" spans="31:31" ht="15.75" x14ac:dyDescent="0.3">
      <c r="AE37992" s="71"/>
    </row>
    <row r="37993" spans="31:31" ht="15.75" x14ac:dyDescent="0.3">
      <c r="AE37993" s="71"/>
    </row>
    <row r="37994" spans="31:31" ht="15.75" x14ac:dyDescent="0.3">
      <c r="AE37994" s="71"/>
    </row>
    <row r="37995" spans="31:31" ht="15.75" x14ac:dyDescent="0.3">
      <c r="AE37995" s="71"/>
    </row>
    <row r="37996" spans="31:31" ht="15.75" x14ac:dyDescent="0.3">
      <c r="AE37996" s="71"/>
    </row>
    <row r="37997" spans="31:31" ht="15.75" x14ac:dyDescent="0.3">
      <c r="AE37997" s="71"/>
    </row>
    <row r="37998" spans="31:31" ht="15.75" x14ac:dyDescent="0.3">
      <c r="AE37998" s="71"/>
    </row>
    <row r="37999" spans="31:31" ht="15.75" x14ac:dyDescent="0.3">
      <c r="AE37999" s="71"/>
    </row>
    <row r="38000" spans="31:31" ht="15.75" x14ac:dyDescent="0.3">
      <c r="AE38000" s="71"/>
    </row>
    <row r="38001" spans="31:31" ht="15.75" x14ac:dyDescent="0.3">
      <c r="AE38001" s="71"/>
    </row>
    <row r="38002" spans="31:31" ht="15.75" x14ac:dyDescent="0.3">
      <c r="AE38002" s="71"/>
    </row>
    <row r="38003" spans="31:31" ht="15.75" x14ac:dyDescent="0.3">
      <c r="AE38003" s="71"/>
    </row>
    <row r="38004" spans="31:31" ht="15.75" x14ac:dyDescent="0.3">
      <c r="AE38004" s="71"/>
    </row>
    <row r="38005" spans="31:31" ht="15.75" x14ac:dyDescent="0.3">
      <c r="AE38005" s="71"/>
    </row>
    <row r="38006" spans="31:31" ht="15.75" x14ac:dyDescent="0.3">
      <c r="AE38006" s="71"/>
    </row>
    <row r="38007" spans="31:31" ht="15.75" x14ac:dyDescent="0.3">
      <c r="AE38007" s="71"/>
    </row>
    <row r="38008" spans="31:31" ht="15.75" x14ac:dyDescent="0.3">
      <c r="AE38008" s="71"/>
    </row>
    <row r="38009" spans="31:31" ht="15.75" x14ac:dyDescent="0.3">
      <c r="AE38009" s="71"/>
    </row>
    <row r="38010" spans="31:31" ht="15.75" x14ac:dyDescent="0.3">
      <c r="AE38010" s="71"/>
    </row>
    <row r="38011" spans="31:31" ht="15.75" x14ac:dyDescent="0.3">
      <c r="AE38011" s="71"/>
    </row>
    <row r="38012" spans="31:31" ht="15.75" x14ac:dyDescent="0.3">
      <c r="AE38012" s="71"/>
    </row>
    <row r="38013" spans="31:31" ht="15.75" x14ac:dyDescent="0.3">
      <c r="AE38013" s="71"/>
    </row>
    <row r="38014" spans="31:31" ht="15.75" x14ac:dyDescent="0.3">
      <c r="AE38014" s="71"/>
    </row>
    <row r="38015" spans="31:31" ht="15.75" x14ac:dyDescent="0.3">
      <c r="AE38015" s="71"/>
    </row>
    <row r="38016" spans="31:31" ht="15.75" x14ac:dyDescent="0.3">
      <c r="AE38016" s="71"/>
    </row>
    <row r="38017" spans="31:31" ht="15.75" x14ac:dyDescent="0.3">
      <c r="AE38017" s="71"/>
    </row>
    <row r="38018" spans="31:31" ht="15.75" x14ac:dyDescent="0.3">
      <c r="AE38018" s="71"/>
    </row>
    <row r="38019" spans="31:31" ht="15.75" x14ac:dyDescent="0.3">
      <c r="AE38019" s="71"/>
    </row>
    <row r="38020" spans="31:31" ht="15.75" x14ac:dyDescent="0.3">
      <c r="AE38020" s="71"/>
    </row>
    <row r="38021" spans="31:31" ht="15.75" x14ac:dyDescent="0.3">
      <c r="AE38021" s="71"/>
    </row>
    <row r="38022" spans="31:31" ht="15.75" x14ac:dyDescent="0.3">
      <c r="AE38022" s="71"/>
    </row>
    <row r="38023" spans="31:31" ht="15.75" x14ac:dyDescent="0.3">
      <c r="AE38023" s="71"/>
    </row>
    <row r="38024" spans="31:31" ht="15.75" x14ac:dyDescent="0.3">
      <c r="AE38024" s="71"/>
    </row>
    <row r="38025" spans="31:31" ht="15.75" x14ac:dyDescent="0.3">
      <c r="AE38025" s="71"/>
    </row>
    <row r="38026" spans="31:31" ht="15.75" x14ac:dyDescent="0.3">
      <c r="AE38026" s="71"/>
    </row>
    <row r="38027" spans="31:31" ht="15.75" x14ac:dyDescent="0.3">
      <c r="AE38027" s="71"/>
    </row>
    <row r="38028" spans="31:31" ht="15.75" x14ac:dyDescent="0.3">
      <c r="AE38028" s="71"/>
    </row>
    <row r="38029" spans="31:31" ht="15.75" x14ac:dyDescent="0.3">
      <c r="AE38029" s="71"/>
    </row>
    <row r="38030" spans="31:31" ht="15.75" x14ac:dyDescent="0.3">
      <c r="AE38030" s="71"/>
    </row>
    <row r="38031" spans="31:31" ht="15.75" x14ac:dyDescent="0.3">
      <c r="AE38031" s="71"/>
    </row>
    <row r="38032" spans="31:31" ht="15.75" x14ac:dyDescent="0.3">
      <c r="AE38032" s="71"/>
    </row>
    <row r="38033" spans="31:31" ht="15.75" x14ac:dyDescent="0.3">
      <c r="AE38033" s="71"/>
    </row>
    <row r="38034" spans="31:31" ht="15.75" x14ac:dyDescent="0.3">
      <c r="AE38034" s="71"/>
    </row>
    <row r="38035" spans="31:31" ht="15.75" x14ac:dyDescent="0.3">
      <c r="AE38035" s="71"/>
    </row>
    <row r="38036" spans="31:31" ht="15.75" x14ac:dyDescent="0.3">
      <c r="AE38036" s="71"/>
    </row>
    <row r="38037" spans="31:31" ht="15.75" x14ac:dyDescent="0.3">
      <c r="AE38037" s="71"/>
    </row>
    <row r="38038" spans="31:31" ht="15.75" x14ac:dyDescent="0.3">
      <c r="AE38038" s="71"/>
    </row>
    <row r="38039" spans="31:31" ht="15.75" x14ac:dyDescent="0.3">
      <c r="AE38039" s="71"/>
    </row>
    <row r="38040" spans="31:31" ht="15.75" x14ac:dyDescent="0.3">
      <c r="AE38040" s="71"/>
    </row>
    <row r="38041" spans="31:31" ht="15.75" x14ac:dyDescent="0.3">
      <c r="AE38041" s="71"/>
    </row>
    <row r="38042" spans="31:31" ht="15.75" x14ac:dyDescent="0.3">
      <c r="AE38042" s="71"/>
    </row>
    <row r="38043" spans="31:31" ht="15.75" x14ac:dyDescent="0.3">
      <c r="AE38043" s="71"/>
    </row>
    <row r="38044" spans="31:31" ht="15.75" x14ac:dyDescent="0.3">
      <c r="AE38044" s="71"/>
    </row>
    <row r="38045" spans="31:31" ht="15.75" x14ac:dyDescent="0.3">
      <c r="AE38045" s="71"/>
    </row>
    <row r="38046" spans="31:31" ht="15.75" x14ac:dyDescent="0.3">
      <c r="AE38046" s="71"/>
    </row>
    <row r="38047" spans="31:31" ht="15.75" x14ac:dyDescent="0.3">
      <c r="AE38047" s="71"/>
    </row>
    <row r="38048" spans="31:31" ht="15.75" x14ac:dyDescent="0.3">
      <c r="AE38048" s="71"/>
    </row>
    <row r="38049" spans="31:31" ht="15.75" x14ac:dyDescent="0.3">
      <c r="AE38049" s="71"/>
    </row>
    <row r="38050" spans="31:31" ht="15.75" x14ac:dyDescent="0.3">
      <c r="AE38050" s="71"/>
    </row>
    <row r="38051" spans="31:31" ht="15.75" x14ac:dyDescent="0.3">
      <c r="AE38051" s="71"/>
    </row>
    <row r="38052" spans="31:31" ht="15.75" x14ac:dyDescent="0.3">
      <c r="AE38052" s="71"/>
    </row>
    <row r="38053" spans="31:31" ht="15.75" x14ac:dyDescent="0.3">
      <c r="AE38053" s="71"/>
    </row>
    <row r="38054" spans="31:31" ht="15.75" x14ac:dyDescent="0.3">
      <c r="AE38054" s="71"/>
    </row>
    <row r="38055" spans="31:31" ht="15.75" x14ac:dyDescent="0.3">
      <c r="AE38055" s="71"/>
    </row>
    <row r="38056" spans="31:31" ht="15.75" x14ac:dyDescent="0.3">
      <c r="AE38056" s="71"/>
    </row>
    <row r="38057" spans="31:31" ht="15.75" x14ac:dyDescent="0.3">
      <c r="AE38057" s="71"/>
    </row>
    <row r="38058" spans="31:31" ht="15.75" x14ac:dyDescent="0.3">
      <c r="AE38058" s="71"/>
    </row>
    <row r="38059" spans="31:31" ht="15.75" x14ac:dyDescent="0.3">
      <c r="AE38059" s="71"/>
    </row>
    <row r="38060" spans="31:31" ht="15.75" x14ac:dyDescent="0.3">
      <c r="AE38060" s="71"/>
    </row>
    <row r="38061" spans="31:31" ht="15.75" x14ac:dyDescent="0.3">
      <c r="AE38061" s="71"/>
    </row>
    <row r="38062" spans="31:31" ht="15.75" x14ac:dyDescent="0.3">
      <c r="AE38062" s="71"/>
    </row>
    <row r="38063" spans="31:31" ht="15.75" x14ac:dyDescent="0.3">
      <c r="AE38063" s="71"/>
    </row>
    <row r="38064" spans="31:31" ht="15.75" x14ac:dyDescent="0.3">
      <c r="AE38064" s="71"/>
    </row>
    <row r="38065" spans="31:31" ht="15.75" x14ac:dyDescent="0.3">
      <c r="AE38065" s="71"/>
    </row>
    <row r="38066" spans="31:31" ht="15.75" x14ac:dyDescent="0.3">
      <c r="AE38066" s="71"/>
    </row>
    <row r="38067" spans="31:31" ht="15.75" x14ac:dyDescent="0.3">
      <c r="AE38067" s="71"/>
    </row>
    <row r="38068" spans="31:31" ht="15.75" x14ac:dyDescent="0.3">
      <c r="AE38068" s="71"/>
    </row>
    <row r="38069" spans="31:31" ht="15.75" x14ac:dyDescent="0.3">
      <c r="AE38069" s="71"/>
    </row>
    <row r="38070" spans="31:31" ht="15.75" x14ac:dyDescent="0.3">
      <c r="AE38070" s="71"/>
    </row>
    <row r="38071" spans="31:31" ht="15.75" x14ac:dyDescent="0.3">
      <c r="AE38071" s="71"/>
    </row>
    <row r="38072" spans="31:31" ht="15.75" x14ac:dyDescent="0.3">
      <c r="AE38072" s="71"/>
    </row>
    <row r="38073" spans="31:31" ht="15.75" x14ac:dyDescent="0.3">
      <c r="AE38073" s="71"/>
    </row>
    <row r="38074" spans="31:31" ht="15.75" x14ac:dyDescent="0.3">
      <c r="AE38074" s="71"/>
    </row>
    <row r="38075" spans="31:31" ht="15.75" x14ac:dyDescent="0.3">
      <c r="AE38075" s="71"/>
    </row>
    <row r="38076" spans="31:31" ht="15.75" x14ac:dyDescent="0.3">
      <c r="AE38076" s="71"/>
    </row>
    <row r="38077" spans="31:31" ht="15.75" x14ac:dyDescent="0.3">
      <c r="AE38077" s="71"/>
    </row>
    <row r="38078" spans="31:31" ht="15.75" x14ac:dyDescent="0.3">
      <c r="AE38078" s="71"/>
    </row>
    <row r="38079" spans="31:31" ht="15.75" x14ac:dyDescent="0.3">
      <c r="AE38079" s="71"/>
    </row>
    <row r="38080" spans="31:31" ht="15.75" x14ac:dyDescent="0.3">
      <c r="AE38080" s="71"/>
    </row>
    <row r="38081" spans="31:31" ht="15.75" x14ac:dyDescent="0.3">
      <c r="AE38081" s="71"/>
    </row>
    <row r="38082" spans="31:31" ht="15.75" x14ac:dyDescent="0.3">
      <c r="AE38082" s="71"/>
    </row>
    <row r="38083" spans="31:31" ht="15.75" x14ac:dyDescent="0.3">
      <c r="AE38083" s="71"/>
    </row>
    <row r="38084" spans="31:31" ht="15.75" x14ac:dyDescent="0.3">
      <c r="AE38084" s="71"/>
    </row>
    <row r="38085" spans="31:31" ht="15.75" x14ac:dyDescent="0.3">
      <c r="AE38085" s="71"/>
    </row>
    <row r="38086" spans="31:31" ht="15.75" x14ac:dyDescent="0.3">
      <c r="AE38086" s="71"/>
    </row>
    <row r="38087" spans="31:31" ht="15.75" x14ac:dyDescent="0.3">
      <c r="AE38087" s="71"/>
    </row>
    <row r="38088" spans="31:31" ht="15.75" x14ac:dyDescent="0.3">
      <c r="AE38088" s="71"/>
    </row>
    <row r="38089" spans="31:31" ht="15.75" x14ac:dyDescent="0.3">
      <c r="AE38089" s="71"/>
    </row>
    <row r="38090" spans="31:31" ht="15.75" x14ac:dyDescent="0.3">
      <c r="AE38090" s="71"/>
    </row>
    <row r="38091" spans="31:31" ht="15.75" x14ac:dyDescent="0.3">
      <c r="AE38091" s="71"/>
    </row>
    <row r="38092" spans="31:31" ht="15.75" x14ac:dyDescent="0.3">
      <c r="AE38092" s="71"/>
    </row>
    <row r="38093" spans="31:31" ht="15.75" x14ac:dyDescent="0.3">
      <c r="AE38093" s="71"/>
    </row>
    <row r="38094" spans="31:31" ht="15.75" x14ac:dyDescent="0.3">
      <c r="AE38094" s="71"/>
    </row>
    <row r="38095" spans="31:31" ht="15.75" x14ac:dyDescent="0.3">
      <c r="AE38095" s="71"/>
    </row>
    <row r="38096" spans="31:31" ht="15.75" x14ac:dyDescent="0.3">
      <c r="AE38096" s="71"/>
    </row>
    <row r="38097" spans="31:31" ht="15.75" x14ac:dyDescent="0.3">
      <c r="AE38097" s="71"/>
    </row>
    <row r="38098" spans="31:31" ht="15.75" x14ac:dyDescent="0.3">
      <c r="AE38098" s="71"/>
    </row>
    <row r="38099" spans="31:31" ht="15.75" x14ac:dyDescent="0.3">
      <c r="AE38099" s="71"/>
    </row>
    <row r="38100" spans="31:31" ht="15.75" x14ac:dyDescent="0.3">
      <c r="AE38100" s="71"/>
    </row>
    <row r="38101" spans="31:31" ht="15.75" x14ac:dyDescent="0.3">
      <c r="AE38101" s="71"/>
    </row>
    <row r="38102" spans="31:31" ht="15.75" x14ac:dyDescent="0.3">
      <c r="AE38102" s="71"/>
    </row>
    <row r="38103" spans="31:31" ht="15.75" x14ac:dyDescent="0.3">
      <c r="AE38103" s="71"/>
    </row>
    <row r="38104" spans="31:31" ht="15.75" x14ac:dyDescent="0.3">
      <c r="AE38104" s="71"/>
    </row>
    <row r="38105" spans="31:31" ht="15.75" x14ac:dyDescent="0.3">
      <c r="AE38105" s="71"/>
    </row>
    <row r="38106" spans="31:31" ht="15.75" x14ac:dyDescent="0.3">
      <c r="AE38106" s="71"/>
    </row>
    <row r="38107" spans="31:31" ht="15.75" x14ac:dyDescent="0.3">
      <c r="AE38107" s="71"/>
    </row>
    <row r="38108" spans="31:31" ht="15.75" x14ac:dyDescent="0.3">
      <c r="AE38108" s="71"/>
    </row>
    <row r="38109" spans="31:31" ht="15.75" x14ac:dyDescent="0.3">
      <c r="AE38109" s="71"/>
    </row>
    <row r="38110" spans="31:31" ht="15.75" x14ac:dyDescent="0.3">
      <c r="AE38110" s="71"/>
    </row>
    <row r="38111" spans="31:31" ht="15.75" x14ac:dyDescent="0.3">
      <c r="AE38111" s="71"/>
    </row>
    <row r="38112" spans="31:31" ht="15.75" x14ac:dyDescent="0.3">
      <c r="AE38112" s="71"/>
    </row>
    <row r="38113" spans="31:31" ht="15.75" x14ac:dyDescent="0.3">
      <c r="AE38113" s="71"/>
    </row>
    <row r="38114" spans="31:31" ht="15.75" x14ac:dyDescent="0.3">
      <c r="AE38114" s="71"/>
    </row>
    <row r="38115" spans="31:31" ht="15.75" x14ac:dyDescent="0.3">
      <c r="AE38115" s="71"/>
    </row>
    <row r="38116" spans="31:31" ht="15.75" x14ac:dyDescent="0.3">
      <c r="AE38116" s="71"/>
    </row>
    <row r="38117" spans="31:31" ht="15.75" x14ac:dyDescent="0.3">
      <c r="AE38117" s="71"/>
    </row>
    <row r="38118" spans="31:31" ht="15.75" x14ac:dyDescent="0.3">
      <c r="AE38118" s="71"/>
    </row>
    <row r="38119" spans="31:31" ht="15.75" x14ac:dyDescent="0.3">
      <c r="AE38119" s="71"/>
    </row>
    <row r="38120" spans="31:31" ht="15.75" x14ac:dyDescent="0.3">
      <c r="AE38120" s="71"/>
    </row>
    <row r="38121" spans="31:31" ht="15.75" x14ac:dyDescent="0.3">
      <c r="AE38121" s="71"/>
    </row>
    <row r="38122" spans="31:31" ht="15.75" x14ac:dyDescent="0.3">
      <c r="AE38122" s="71"/>
    </row>
    <row r="38123" spans="31:31" ht="15.75" x14ac:dyDescent="0.3">
      <c r="AE38123" s="71"/>
    </row>
    <row r="38124" spans="31:31" ht="15.75" x14ac:dyDescent="0.3">
      <c r="AE38124" s="71"/>
    </row>
    <row r="38125" spans="31:31" ht="15.75" x14ac:dyDescent="0.3">
      <c r="AE38125" s="71"/>
    </row>
    <row r="38126" spans="31:31" ht="15.75" x14ac:dyDescent="0.3">
      <c r="AE38126" s="71"/>
    </row>
    <row r="38127" spans="31:31" ht="15.75" x14ac:dyDescent="0.3">
      <c r="AE38127" s="71"/>
    </row>
    <row r="38128" spans="31:31" ht="15.75" x14ac:dyDescent="0.3">
      <c r="AE38128" s="71"/>
    </row>
    <row r="38129" spans="31:31" ht="15.75" x14ac:dyDescent="0.3">
      <c r="AE38129" s="71"/>
    </row>
    <row r="38130" spans="31:31" ht="15.75" x14ac:dyDescent="0.3">
      <c r="AE38130" s="71"/>
    </row>
    <row r="38131" spans="31:31" ht="15.75" x14ac:dyDescent="0.3">
      <c r="AE38131" s="71"/>
    </row>
    <row r="38132" spans="31:31" ht="15.75" x14ac:dyDescent="0.3">
      <c r="AE38132" s="71"/>
    </row>
    <row r="38133" spans="31:31" ht="15.75" x14ac:dyDescent="0.3">
      <c r="AE38133" s="71"/>
    </row>
    <row r="38134" spans="31:31" ht="15.75" x14ac:dyDescent="0.3">
      <c r="AE38134" s="71"/>
    </row>
    <row r="38135" spans="31:31" ht="15.75" x14ac:dyDescent="0.3">
      <c r="AE38135" s="71"/>
    </row>
    <row r="38136" spans="31:31" ht="15.75" x14ac:dyDescent="0.3">
      <c r="AE38136" s="71"/>
    </row>
    <row r="38137" spans="31:31" ht="15.75" x14ac:dyDescent="0.3">
      <c r="AE38137" s="71"/>
    </row>
    <row r="38138" spans="31:31" ht="15.75" x14ac:dyDescent="0.3">
      <c r="AE38138" s="71"/>
    </row>
    <row r="38139" spans="31:31" ht="15.75" x14ac:dyDescent="0.3">
      <c r="AE38139" s="71"/>
    </row>
    <row r="38140" spans="31:31" ht="15.75" x14ac:dyDescent="0.3">
      <c r="AE38140" s="71"/>
    </row>
    <row r="38141" spans="31:31" ht="15.75" x14ac:dyDescent="0.3">
      <c r="AE38141" s="71"/>
    </row>
    <row r="38142" spans="31:31" ht="15.75" x14ac:dyDescent="0.3">
      <c r="AE38142" s="71"/>
    </row>
    <row r="38143" spans="31:31" ht="15.75" x14ac:dyDescent="0.3">
      <c r="AE38143" s="71"/>
    </row>
    <row r="38144" spans="31:31" ht="15.75" x14ac:dyDescent="0.3">
      <c r="AE38144" s="71"/>
    </row>
    <row r="38145" spans="31:31" ht="15.75" x14ac:dyDescent="0.3">
      <c r="AE38145" s="71"/>
    </row>
    <row r="38146" spans="31:31" ht="15.75" x14ac:dyDescent="0.3">
      <c r="AE38146" s="71"/>
    </row>
    <row r="38147" spans="31:31" ht="15.75" x14ac:dyDescent="0.3">
      <c r="AE38147" s="71"/>
    </row>
    <row r="38148" spans="31:31" ht="15.75" x14ac:dyDescent="0.3">
      <c r="AE38148" s="71"/>
    </row>
    <row r="38149" spans="31:31" ht="15.75" x14ac:dyDescent="0.3">
      <c r="AE38149" s="71"/>
    </row>
    <row r="38150" spans="31:31" ht="15.75" x14ac:dyDescent="0.3">
      <c r="AE38150" s="71"/>
    </row>
    <row r="38151" spans="31:31" ht="15.75" x14ac:dyDescent="0.3">
      <c r="AE38151" s="71"/>
    </row>
    <row r="38152" spans="31:31" ht="15.75" x14ac:dyDescent="0.3">
      <c r="AE38152" s="71"/>
    </row>
    <row r="38153" spans="31:31" ht="15.75" x14ac:dyDescent="0.3">
      <c r="AE38153" s="71"/>
    </row>
    <row r="38154" spans="31:31" ht="15.75" x14ac:dyDescent="0.3">
      <c r="AE38154" s="71"/>
    </row>
    <row r="38155" spans="31:31" ht="15.75" x14ac:dyDescent="0.3">
      <c r="AE38155" s="71"/>
    </row>
    <row r="38156" spans="31:31" ht="15.75" x14ac:dyDescent="0.3">
      <c r="AE38156" s="71"/>
    </row>
    <row r="38157" spans="31:31" ht="15.75" x14ac:dyDescent="0.3">
      <c r="AE38157" s="71"/>
    </row>
    <row r="38158" spans="31:31" ht="15.75" x14ac:dyDescent="0.3">
      <c r="AE38158" s="71"/>
    </row>
    <row r="38159" spans="31:31" ht="15.75" x14ac:dyDescent="0.3">
      <c r="AE38159" s="71"/>
    </row>
    <row r="38160" spans="31:31" ht="15.75" x14ac:dyDescent="0.3">
      <c r="AE38160" s="71"/>
    </row>
    <row r="38161" spans="31:31" ht="15.75" x14ac:dyDescent="0.3">
      <c r="AE38161" s="71"/>
    </row>
    <row r="38162" spans="31:31" ht="15.75" x14ac:dyDescent="0.3">
      <c r="AE38162" s="71"/>
    </row>
    <row r="38163" spans="31:31" ht="15.75" x14ac:dyDescent="0.3">
      <c r="AE38163" s="71"/>
    </row>
    <row r="38164" spans="31:31" ht="15.75" x14ac:dyDescent="0.3">
      <c r="AE38164" s="71"/>
    </row>
    <row r="38165" spans="31:31" ht="15.75" x14ac:dyDescent="0.3">
      <c r="AE38165" s="71"/>
    </row>
    <row r="38166" spans="31:31" ht="15.75" x14ac:dyDescent="0.3">
      <c r="AE38166" s="71"/>
    </row>
    <row r="38167" spans="31:31" ht="15.75" x14ac:dyDescent="0.3">
      <c r="AE38167" s="71"/>
    </row>
    <row r="38168" spans="31:31" ht="15.75" x14ac:dyDescent="0.3">
      <c r="AE38168" s="71"/>
    </row>
    <row r="38169" spans="31:31" ht="15.75" x14ac:dyDescent="0.3">
      <c r="AE38169" s="71"/>
    </row>
    <row r="38170" spans="31:31" ht="15.75" x14ac:dyDescent="0.3">
      <c r="AE38170" s="71"/>
    </row>
    <row r="38171" spans="31:31" ht="15.75" x14ac:dyDescent="0.3">
      <c r="AE38171" s="71"/>
    </row>
    <row r="38172" spans="31:31" ht="15.75" x14ac:dyDescent="0.3">
      <c r="AE38172" s="71"/>
    </row>
    <row r="38173" spans="31:31" ht="15.75" x14ac:dyDescent="0.3">
      <c r="AE38173" s="71"/>
    </row>
    <row r="38174" spans="31:31" ht="15.75" x14ac:dyDescent="0.3">
      <c r="AE38174" s="71"/>
    </row>
    <row r="38175" spans="31:31" ht="15.75" x14ac:dyDescent="0.3">
      <c r="AE38175" s="71"/>
    </row>
    <row r="38176" spans="31:31" ht="15.75" x14ac:dyDescent="0.3">
      <c r="AE38176" s="71"/>
    </row>
    <row r="38177" spans="31:31" ht="15.75" x14ac:dyDescent="0.3">
      <c r="AE38177" s="71"/>
    </row>
    <row r="38178" spans="31:31" ht="15.75" x14ac:dyDescent="0.3">
      <c r="AE38178" s="71"/>
    </row>
    <row r="38179" spans="31:31" ht="15.75" x14ac:dyDescent="0.3">
      <c r="AE38179" s="71"/>
    </row>
    <row r="38180" spans="31:31" ht="15.75" x14ac:dyDescent="0.3">
      <c r="AE38180" s="71"/>
    </row>
    <row r="38181" spans="31:31" ht="15.75" x14ac:dyDescent="0.3">
      <c r="AE38181" s="71"/>
    </row>
    <row r="38182" spans="31:31" ht="15.75" x14ac:dyDescent="0.3">
      <c r="AE38182" s="71"/>
    </row>
    <row r="38183" spans="31:31" ht="15.75" x14ac:dyDescent="0.3">
      <c r="AE38183" s="71"/>
    </row>
    <row r="38184" spans="31:31" ht="15.75" x14ac:dyDescent="0.3">
      <c r="AE38184" s="71"/>
    </row>
    <row r="38185" spans="31:31" ht="15.75" x14ac:dyDescent="0.3">
      <c r="AE38185" s="71"/>
    </row>
    <row r="38186" spans="31:31" ht="15.75" x14ac:dyDescent="0.3">
      <c r="AE38186" s="71"/>
    </row>
    <row r="38187" spans="31:31" ht="15.75" x14ac:dyDescent="0.3">
      <c r="AE38187" s="71"/>
    </row>
    <row r="38188" spans="31:31" ht="15.75" x14ac:dyDescent="0.3">
      <c r="AE38188" s="71"/>
    </row>
    <row r="38189" spans="31:31" ht="15.75" x14ac:dyDescent="0.3">
      <c r="AE38189" s="71"/>
    </row>
    <row r="38190" spans="31:31" ht="15.75" x14ac:dyDescent="0.3">
      <c r="AE38190" s="71"/>
    </row>
    <row r="38191" spans="31:31" ht="15.75" x14ac:dyDescent="0.3">
      <c r="AE38191" s="71"/>
    </row>
    <row r="38192" spans="31:31" ht="15.75" x14ac:dyDescent="0.3">
      <c r="AE38192" s="71"/>
    </row>
    <row r="38193" spans="31:31" ht="15.75" x14ac:dyDescent="0.3">
      <c r="AE38193" s="71"/>
    </row>
    <row r="38194" spans="31:31" ht="15.75" x14ac:dyDescent="0.3">
      <c r="AE38194" s="71"/>
    </row>
    <row r="38195" spans="31:31" ht="15.75" x14ac:dyDescent="0.3">
      <c r="AE38195" s="71"/>
    </row>
    <row r="38196" spans="31:31" ht="15.75" x14ac:dyDescent="0.3">
      <c r="AE38196" s="71"/>
    </row>
    <row r="38197" spans="31:31" ht="15.75" x14ac:dyDescent="0.3">
      <c r="AE38197" s="71"/>
    </row>
    <row r="38198" spans="31:31" ht="15.75" x14ac:dyDescent="0.3">
      <c r="AE38198" s="71"/>
    </row>
    <row r="38199" spans="31:31" ht="15.75" x14ac:dyDescent="0.3">
      <c r="AE38199" s="71"/>
    </row>
    <row r="38200" spans="31:31" ht="15.75" x14ac:dyDescent="0.3">
      <c r="AE38200" s="71"/>
    </row>
    <row r="38201" spans="31:31" ht="15.75" x14ac:dyDescent="0.3">
      <c r="AE38201" s="71"/>
    </row>
    <row r="38202" spans="31:31" ht="15.75" x14ac:dyDescent="0.3">
      <c r="AE38202" s="71"/>
    </row>
    <row r="38203" spans="31:31" ht="15.75" x14ac:dyDescent="0.3">
      <c r="AE38203" s="71"/>
    </row>
    <row r="38204" spans="31:31" ht="15.75" x14ac:dyDescent="0.3">
      <c r="AE38204" s="71"/>
    </row>
    <row r="38205" spans="31:31" ht="15.75" x14ac:dyDescent="0.3">
      <c r="AE38205" s="71"/>
    </row>
    <row r="38206" spans="31:31" ht="15.75" x14ac:dyDescent="0.3">
      <c r="AE38206" s="71"/>
    </row>
    <row r="38207" spans="31:31" ht="15.75" x14ac:dyDescent="0.3">
      <c r="AE38207" s="71"/>
    </row>
    <row r="38208" spans="31:31" ht="15.75" x14ac:dyDescent="0.3">
      <c r="AE38208" s="71"/>
    </row>
    <row r="38209" spans="31:31" ht="15.75" x14ac:dyDescent="0.3">
      <c r="AE38209" s="71"/>
    </row>
    <row r="38210" spans="31:31" ht="15.75" x14ac:dyDescent="0.3">
      <c r="AE38210" s="71"/>
    </row>
    <row r="38211" spans="31:31" ht="15.75" x14ac:dyDescent="0.3">
      <c r="AE38211" s="71"/>
    </row>
    <row r="38212" spans="31:31" ht="15.75" x14ac:dyDescent="0.3">
      <c r="AE38212" s="71"/>
    </row>
    <row r="38213" spans="31:31" ht="15.75" x14ac:dyDescent="0.3">
      <c r="AE38213" s="71"/>
    </row>
    <row r="38214" spans="31:31" ht="15.75" x14ac:dyDescent="0.3">
      <c r="AE38214" s="71"/>
    </row>
    <row r="38215" spans="31:31" ht="15.75" x14ac:dyDescent="0.3">
      <c r="AE38215" s="71"/>
    </row>
    <row r="38216" spans="31:31" ht="15.75" x14ac:dyDescent="0.3">
      <c r="AE38216" s="71"/>
    </row>
    <row r="38217" spans="31:31" ht="15.75" x14ac:dyDescent="0.3">
      <c r="AE38217" s="71"/>
    </row>
    <row r="38218" spans="31:31" ht="15.75" x14ac:dyDescent="0.3">
      <c r="AE38218" s="71"/>
    </row>
    <row r="38219" spans="31:31" ht="15.75" x14ac:dyDescent="0.3">
      <c r="AE38219" s="71"/>
    </row>
    <row r="38220" spans="31:31" ht="15.75" x14ac:dyDescent="0.3">
      <c r="AE38220" s="71"/>
    </row>
    <row r="38221" spans="31:31" ht="15.75" x14ac:dyDescent="0.3">
      <c r="AE38221" s="71"/>
    </row>
    <row r="38222" spans="31:31" ht="15.75" x14ac:dyDescent="0.3">
      <c r="AE38222" s="71"/>
    </row>
    <row r="38223" spans="31:31" ht="15.75" x14ac:dyDescent="0.3">
      <c r="AE38223" s="71"/>
    </row>
    <row r="38224" spans="31:31" ht="15.75" x14ac:dyDescent="0.3">
      <c r="AE38224" s="71"/>
    </row>
    <row r="38225" spans="31:31" ht="15.75" x14ac:dyDescent="0.3">
      <c r="AE38225" s="71"/>
    </row>
    <row r="38226" spans="31:31" ht="15.75" x14ac:dyDescent="0.3">
      <c r="AE38226" s="71"/>
    </row>
    <row r="38227" spans="31:31" ht="15.75" x14ac:dyDescent="0.3">
      <c r="AE38227" s="71"/>
    </row>
    <row r="38228" spans="31:31" ht="15.75" x14ac:dyDescent="0.3">
      <c r="AE38228" s="71"/>
    </row>
    <row r="38229" spans="31:31" ht="15.75" x14ac:dyDescent="0.3">
      <c r="AE38229" s="71"/>
    </row>
    <row r="38230" spans="31:31" ht="15.75" x14ac:dyDescent="0.3">
      <c r="AE38230" s="71"/>
    </row>
    <row r="38231" spans="31:31" ht="15.75" x14ac:dyDescent="0.3">
      <c r="AE38231" s="71"/>
    </row>
    <row r="38232" spans="31:31" ht="15.75" x14ac:dyDescent="0.3">
      <c r="AE38232" s="71"/>
    </row>
    <row r="38233" spans="31:31" ht="15.75" x14ac:dyDescent="0.3">
      <c r="AE38233" s="71"/>
    </row>
    <row r="38234" spans="31:31" ht="15.75" x14ac:dyDescent="0.3">
      <c r="AE38234" s="71"/>
    </row>
    <row r="38235" spans="31:31" ht="15.75" x14ac:dyDescent="0.3">
      <c r="AE38235" s="71"/>
    </row>
    <row r="38236" spans="31:31" ht="15.75" x14ac:dyDescent="0.3">
      <c r="AE38236" s="71"/>
    </row>
    <row r="38237" spans="31:31" ht="15.75" x14ac:dyDescent="0.3">
      <c r="AE38237" s="71"/>
    </row>
    <row r="38238" spans="31:31" ht="15.75" x14ac:dyDescent="0.3">
      <c r="AE38238" s="71"/>
    </row>
    <row r="38239" spans="31:31" ht="15.75" x14ac:dyDescent="0.3">
      <c r="AE38239" s="71"/>
    </row>
    <row r="38240" spans="31:31" ht="15.75" x14ac:dyDescent="0.3">
      <c r="AE38240" s="71"/>
    </row>
    <row r="38241" spans="31:31" ht="15.75" x14ac:dyDescent="0.3">
      <c r="AE38241" s="71"/>
    </row>
    <row r="38242" spans="31:31" ht="15.75" x14ac:dyDescent="0.3">
      <c r="AE38242" s="71"/>
    </row>
    <row r="38243" spans="31:31" ht="15.75" x14ac:dyDescent="0.3">
      <c r="AE38243" s="71"/>
    </row>
    <row r="38244" spans="31:31" ht="15.75" x14ac:dyDescent="0.3">
      <c r="AE38244" s="71"/>
    </row>
    <row r="38245" spans="31:31" ht="15.75" x14ac:dyDescent="0.3">
      <c r="AE38245" s="71"/>
    </row>
    <row r="38246" spans="31:31" ht="15.75" x14ac:dyDescent="0.3">
      <c r="AE38246" s="71"/>
    </row>
    <row r="38247" spans="31:31" ht="15.75" x14ac:dyDescent="0.3">
      <c r="AE38247" s="71"/>
    </row>
    <row r="38248" spans="31:31" ht="15.75" x14ac:dyDescent="0.3">
      <c r="AE38248" s="71"/>
    </row>
    <row r="38249" spans="31:31" ht="15.75" x14ac:dyDescent="0.3">
      <c r="AE38249" s="71"/>
    </row>
    <row r="38250" spans="31:31" ht="15.75" x14ac:dyDescent="0.3">
      <c r="AE38250" s="71"/>
    </row>
    <row r="38251" spans="31:31" ht="15.75" x14ac:dyDescent="0.3">
      <c r="AE38251" s="71"/>
    </row>
    <row r="38252" spans="31:31" ht="15.75" x14ac:dyDescent="0.3">
      <c r="AE38252" s="71"/>
    </row>
    <row r="38253" spans="31:31" ht="15.75" x14ac:dyDescent="0.3">
      <c r="AE38253" s="71"/>
    </row>
    <row r="38254" spans="31:31" ht="15.75" x14ac:dyDescent="0.3">
      <c r="AE38254" s="71"/>
    </row>
    <row r="38255" spans="31:31" ht="15.75" x14ac:dyDescent="0.3">
      <c r="AE38255" s="71"/>
    </row>
    <row r="38256" spans="31:31" ht="15.75" x14ac:dyDescent="0.3">
      <c r="AE38256" s="71"/>
    </row>
    <row r="38257" spans="31:31" ht="15.75" x14ac:dyDescent="0.3">
      <c r="AE38257" s="71"/>
    </row>
    <row r="38258" spans="31:31" ht="15.75" x14ac:dyDescent="0.3">
      <c r="AE38258" s="71"/>
    </row>
    <row r="38259" spans="31:31" ht="15.75" x14ac:dyDescent="0.3">
      <c r="AE38259" s="71"/>
    </row>
    <row r="38260" spans="31:31" ht="15.75" x14ac:dyDescent="0.3">
      <c r="AE38260" s="71"/>
    </row>
    <row r="38261" spans="31:31" ht="15.75" x14ac:dyDescent="0.3">
      <c r="AE38261" s="71"/>
    </row>
    <row r="38262" spans="31:31" ht="15.75" x14ac:dyDescent="0.3">
      <c r="AE38262" s="71"/>
    </row>
    <row r="38263" spans="31:31" ht="15.75" x14ac:dyDescent="0.3">
      <c r="AE38263" s="71"/>
    </row>
    <row r="38264" spans="31:31" ht="15.75" x14ac:dyDescent="0.3">
      <c r="AE38264" s="71"/>
    </row>
    <row r="38265" spans="31:31" ht="15.75" x14ac:dyDescent="0.3">
      <c r="AE38265" s="71"/>
    </row>
    <row r="38266" spans="31:31" ht="15.75" x14ac:dyDescent="0.3">
      <c r="AE38266" s="71"/>
    </row>
    <row r="38267" spans="31:31" ht="15.75" x14ac:dyDescent="0.3">
      <c r="AE38267" s="71"/>
    </row>
    <row r="38268" spans="31:31" ht="15.75" x14ac:dyDescent="0.3">
      <c r="AE38268" s="71"/>
    </row>
    <row r="38269" spans="31:31" ht="15.75" x14ac:dyDescent="0.3">
      <c r="AE38269" s="71"/>
    </row>
    <row r="38270" spans="31:31" ht="15.75" x14ac:dyDescent="0.3">
      <c r="AE38270" s="71"/>
    </row>
    <row r="38271" spans="31:31" ht="15.75" x14ac:dyDescent="0.3">
      <c r="AE38271" s="71"/>
    </row>
    <row r="38272" spans="31:31" ht="15.75" x14ac:dyDescent="0.3">
      <c r="AE38272" s="71"/>
    </row>
    <row r="38273" spans="31:31" ht="15.75" x14ac:dyDescent="0.3">
      <c r="AE38273" s="71"/>
    </row>
    <row r="38274" spans="31:31" ht="15.75" x14ac:dyDescent="0.3">
      <c r="AE38274" s="71"/>
    </row>
    <row r="38275" spans="31:31" ht="15.75" x14ac:dyDescent="0.3">
      <c r="AE38275" s="71"/>
    </row>
    <row r="38276" spans="31:31" ht="15.75" x14ac:dyDescent="0.3">
      <c r="AE38276" s="71"/>
    </row>
    <row r="38277" spans="31:31" ht="15.75" x14ac:dyDescent="0.3">
      <c r="AE38277" s="71"/>
    </row>
    <row r="38278" spans="31:31" ht="15.75" x14ac:dyDescent="0.3">
      <c r="AE38278" s="71"/>
    </row>
    <row r="38279" spans="31:31" ht="15.75" x14ac:dyDescent="0.3">
      <c r="AE38279" s="71"/>
    </row>
    <row r="38280" spans="31:31" ht="15.75" x14ac:dyDescent="0.3">
      <c r="AE38280" s="71"/>
    </row>
    <row r="38281" spans="31:31" ht="15.75" x14ac:dyDescent="0.3">
      <c r="AE38281" s="71"/>
    </row>
    <row r="38282" spans="31:31" ht="15.75" x14ac:dyDescent="0.3">
      <c r="AE38282" s="71"/>
    </row>
    <row r="38283" spans="31:31" ht="15.75" x14ac:dyDescent="0.3">
      <c r="AE38283" s="71"/>
    </row>
    <row r="38284" spans="31:31" ht="15.75" x14ac:dyDescent="0.3">
      <c r="AE38284" s="71"/>
    </row>
    <row r="38285" spans="31:31" ht="15.75" x14ac:dyDescent="0.3">
      <c r="AE38285" s="71"/>
    </row>
    <row r="38286" spans="31:31" ht="15.75" x14ac:dyDescent="0.3">
      <c r="AE38286" s="71"/>
    </row>
    <row r="38287" spans="31:31" ht="15.75" x14ac:dyDescent="0.3">
      <c r="AE38287" s="71"/>
    </row>
    <row r="38288" spans="31:31" ht="15.75" x14ac:dyDescent="0.3">
      <c r="AE38288" s="71"/>
    </row>
    <row r="38289" spans="31:31" ht="15.75" x14ac:dyDescent="0.3">
      <c r="AE38289" s="71"/>
    </row>
    <row r="38290" spans="31:31" ht="15.75" x14ac:dyDescent="0.3">
      <c r="AE38290" s="71"/>
    </row>
    <row r="38291" spans="31:31" ht="15.75" x14ac:dyDescent="0.3">
      <c r="AE38291" s="71"/>
    </row>
    <row r="38292" spans="31:31" ht="15.75" x14ac:dyDescent="0.3">
      <c r="AE38292" s="71"/>
    </row>
    <row r="38293" spans="31:31" ht="15.75" x14ac:dyDescent="0.3">
      <c r="AE38293" s="71"/>
    </row>
    <row r="38294" spans="31:31" ht="15.75" x14ac:dyDescent="0.3">
      <c r="AE38294" s="71"/>
    </row>
    <row r="38295" spans="31:31" ht="15.75" x14ac:dyDescent="0.3">
      <c r="AE38295" s="71"/>
    </row>
    <row r="38296" spans="31:31" ht="15.75" x14ac:dyDescent="0.3">
      <c r="AE38296" s="71"/>
    </row>
    <row r="38297" spans="31:31" ht="15.75" x14ac:dyDescent="0.3">
      <c r="AE38297" s="71"/>
    </row>
    <row r="38298" spans="31:31" ht="15.75" x14ac:dyDescent="0.3">
      <c r="AE38298" s="71"/>
    </row>
    <row r="38299" spans="31:31" ht="15.75" x14ac:dyDescent="0.3">
      <c r="AE38299" s="71"/>
    </row>
    <row r="38300" spans="31:31" ht="15.75" x14ac:dyDescent="0.3">
      <c r="AE38300" s="71"/>
    </row>
    <row r="38301" spans="31:31" ht="15.75" x14ac:dyDescent="0.3">
      <c r="AE38301" s="71"/>
    </row>
    <row r="38302" spans="31:31" ht="15.75" x14ac:dyDescent="0.3">
      <c r="AE38302" s="71"/>
    </row>
    <row r="38303" spans="31:31" ht="15.75" x14ac:dyDescent="0.3">
      <c r="AE38303" s="71"/>
    </row>
    <row r="38304" spans="31:31" ht="15.75" x14ac:dyDescent="0.3">
      <c r="AE38304" s="71"/>
    </row>
    <row r="38305" spans="31:31" ht="15.75" x14ac:dyDescent="0.3">
      <c r="AE38305" s="71"/>
    </row>
    <row r="38306" spans="31:31" ht="15.75" x14ac:dyDescent="0.3">
      <c r="AE38306" s="71"/>
    </row>
    <row r="38307" spans="31:31" ht="15.75" x14ac:dyDescent="0.3">
      <c r="AE38307" s="71"/>
    </row>
    <row r="38308" spans="31:31" ht="15.75" x14ac:dyDescent="0.3">
      <c r="AE38308" s="71"/>
    </row>
    <row r="38309" spans="31:31" ht="15.75" x14ac:dyDescent="0.3">
      <c r="AE38309" s="71"/>
    </row>
    <row r="38310" spans="31:31" ht="15.75" x14ac:dyDescent="0.3">
      <c r="AE38310" s="71"/>
    </row>
    <row r="38311" spans="31:31" ht="15.75" x14ac:dyDescent="0.3">
      <c r="AE38311" s="71"/>
    </row>
    <row r="38312" spans="31:31" ht="15.75" x14ac:dyDescent="0.3">
      <c r="AE38312" s="71"/>
    </row>
    <row r="38313" spans="31:31" ht="15.75" x14ac:dyDescent="0.3">
      <c r="AE38313" s="71"/>
    </row>
    <row r="38314" spans="31:31" ht="15.75" x14ac:dyDescent="0.3">
      <c r="AE38314" s="71"/>
    </row>
    <row r="38315" spans="31:31" ht="15.75" x14ac:dyDescent="0.3">
      <c r="AE38315" s="71"/>
    </row>
    <row r="38316" spans="31:31" ht="15.75" x14ac:dyDescent="0.3">
      <c r="AE38316" s="71"/>
    </row>
    <row r="38317" spans="31:31" ht="15.75" x14ac:dyDescent="0.3">
      <c r="AE38317" s="71"/>
    </row>
    <row r="38318" spans="31:31" ht="15.75" x14ac:dyDescent="0.3">
      <c r="AE38318" s="71"/>
    </row>
    <row r="38319" spans="31:31" ht="15.75" x14ac:dyDescent="0.3">
      <c r="AE38319" s="71"/>
    </row>
    <row r="38320" spans="31:31" ht="15.75" x14ac:dyDescent="0.3">
      <c r="AE38320" s="71"/>
    </row>
    <row r="38321" spans="31:31" ht="15.75" x14ac:dyDescent="0.3">
      <c r="AE38321" s="71"/>
    </row>
    <row r="38322" spans="31:31" ht="15.75" x14ac:dyDescent="0.3">
      <c r="AE38322" s="71"/>
    </row>
    <row r="38323" spans="31:31" ht="15.75" x14ac:dyDescent="0.3">
      <c r="AE38323" s="71"/>
    </row>
    <row r="38324" spans="31:31" ht="15.75" x14ac:dyDescent="0.3">
      <c r="AE38324" s="71"/>
    </row>
    <row r="38325" spans="31:31" ht="15.75" x14ac:dyDescent="0.3">
      <c r="AE38325" s="71"/>
    </row>
    <row r="38326" spans="31:31" ht="15.75" x14ac:dyDescent="0.3">
      <c r="AE38326" s="71"/>
    </row>
    <row r="38327" spans="31:31" ht="15.75" x14ac:dyDescent="0.3">
      <c r="AE38327" s="71"/>
    </row>
    <row r="38328" spans="31:31" ht="15.75" x14ac:dyDescent="0.3">
      <c r="AE38328" s="71"/>
    </row>
    <row r="38329" spans="31:31" ht="15.75" x14ac:dyDescent="0.3">
      <c r="AE38329" s="71"/>
    </row>
    <row r="38330" spans="31:31" ht="15.75" x14ac:dyDescent="0.3">
      <c r="AE38330" s="71"/>
    </row>
    <row r="38331" spans="31:31" ht="15.75" x14ac:dyDescent="0.3">
      <c r="AE38331" s="71"/>
    </row>
    <row r="38332" spans="31:31" ht="15.75" x14ac:dyDescent="0.3">
      <c r="AE38332" s="71"/>
    </row>
    <row r="38333" spans="31:31" ht="15.75" x14ac:dyDescent="0.3">
      <c r="AE38333" s="71"/>
    </row>
    <row r="38334" spans="31:31" ht="15.75" x14ac:dyDescent="0.3">
      <c r="AE38334" s="71"/>
    </row>
    <row r="38335" spans="31:31" ht="15.75" x14ac:dyDescent="0.3">
      <c r="AE38335" s="71"/>
    </row>
    <row r="38336" spans="31:31" ht="15.75" x14ac:dyDescent="0.3">
      <c r="AE38336" s="71"/>
    </row>
    <row r="38337" spans="31:31" ht="15.75" x14ac:dyDescent="0.3">
      <c r="AE38337" s="71"/>
    </row>
    <row r="38338" spans="31:31" ht="15.75" x14ac:dyDescent="0.3">
      <c r="AE38338" s="71"/>
    </row>
    <row r="38339" spans="31:31" ht="15.75" x14ac:dyDescent="0.3">
      <c r="AE38339" s="71"/>
    </row>
    <row r="38340" spans="31:31" ht="15.75" x14ac:dyDescent="0.3">
      <c r="AE38340" s="71"/>
    </row>
    <row r="38341" spans="31:31" ht="15.75" x14ac:dyDescent="0.3">
      <c r="AE38341" s="71"/>
    </row>
    <row r="38342" spans="31:31" ht="15.75" x14ac:dyDescent="0.3">
      <c r="AE38342" s="71"/>
    </row>
    <row r="38343" spans="31:31" ht="15.75" x14ac:dyDescent="0.3">
      <c r="AE38343" s="71"/>
    </row>
    <row r="38344" spans="31:31" ht="15.75" x14ac:dyDescent="0.3">
      <c r="AE38344" s="71"/>
    </row>
    <row r="38345" spans="31:31" ht="15.75" x14ac:dyDescent="0.3">
      <c r="AE38345" s="71"/>
    </row>
    <row r="38346" spans="31:31" ht="15.75" x14ac:dyDescent="0.3">
      <c r="AE38346" s="71"/>
    </row>
    <row r="38347" spans="31:31" ht="15.75" x14ac:dyDescent="0.3">
      <c r="AE38347" s="71"/>
    </row>
    <row r="38348" spans="31:31" ht="15.75" x14ac:dyDescent="0.3">
      <c r="AE38348" s="71"/>
    </row>
    <row r="38349" spans="31:31" ht="15.75" x14ac:dyDescent="0.3">
      <c r="AE38349" s="71"/>
    </row>
    <row r="38350" spans="31:31" ht="15.75" x14ac:dyDescent="0.3">
      <c r="AE38350" s="71"/>
    </row>
    <row r="38351" spans="31:31" ht="15.75" x14ac:dyDescent="0.3">
      <c r="AE38351" s="71"/>
    </row>
    <row r="38352" spans="31:31" ht="15.75" x14ac:dyDescent="0.3">
      <c r="AE38352" s="71"/>
    </row>
    <row r="38353" spans="31:31" ht="15.75" x14ac:dyDescent="0.3">
      <c r="AE38353" s="71"/>
    </row>
    <row r="38354" spans="31:31" ht="15.75" x14ac:dyDescent="0.3">
      <c r="AE38354" s="71"/>
    </row>
    <row r="38355" spans="31:31" ht="15.75" x14ac:dyDescent="0.3">
      <c r="AE38355" s="71"/>
    </row>
    <row r="38356" spans="31:31" ht="15.75" x14ac:dyDescent="0.3">
      <c r="AE38356" s="71"/>
    </row>
    <row r="38357" spans="31:31" ht="15.75" x14ac:dyDescent="0.3">
      <c r="AE38357" s="71"/>
    </row>
    <row r="38358" spans="31:31" ht="15.75" x14ac:dyDescent="0.3">
      <c r="AE38358" s="71"/>
    </row>
    <row r="38359" spans="31:31" ht="15.75" x14ac:dyDescent="0.3">
      <c r="AE38359" s="71"/>
    </row>
    <row r="38360" spans="31:31" ht="15.75" x14ac:dyDescent="0.3">
      <c r="AE38360" s="71"/>
    </row>
    <row r="38361" spans="31:31" ht="15.75" x14ac:dyDescent="0.3">
      <c r="AE38361" s="71"/>
    </row>
    <row r="38362" spans="31:31" ht="15.75" x14ac:dyDescent="0.3">
      <c r="AE38362" s="71"/>
    </row>
    <row r="38363" spans="31:31" ht="15.75" x14ac:dyDescent="0.3">
      <c r="AE38363" s="71"/>
    </row>
    <row r="38364" spans="31:31" ht="15.75" x14ac:dyDescent="0.3">
      <c r="AE38364" s="71"/>
    </row>
    <row r="38365" spans="31:31" ht="15.75" x14ac:dyDescent="0.3">
      <c r="AE38365" s="71"/>
    </row>
    <row r="38366" spans="31:31" ht="15.75" x14ac:dyDescent="0.3">
      <c r="AE38366" s="71"/>
    </row>
    <row r="38367" spans="31:31" ht="15.75" x14ac:dyDescent="0.3">
      <c r="AE38367" s="71"/>
    </row>
    <row r="38368" spans="31:31" ht="15.75" x14ac:dyDescent="0.3">
      <c r="AE38368" s="71"/>
    </row>
    <row r="38369" spans="31:31" ht="15.75" x14ac:dyDescent="0.3">
      <c r="AE38369" s="71"/>
    </row>
    <row r="38370" spans="31:31" ht="15.75" x14ac:dyDescent="0.3">
      <c r="AE38370" s="71"/>
    </row>
    <row r="38371" spans="31:31" ht="15.75" x14ac:dyDescent="0.3">
      <c r="AE38371" s="71"/>
    </row>
    <row r="38372" spans="31:31" ht="15.75" x14ac:dyDescent="0.3">
      <c r="AE38372" s="71"/>
    </row>
    <row r="38373" spans="31:31" ht="15.75" x14ac:dyDescent="0.3">
      <c r="AE38373" s="71"/>
    </row>
    <row r="38374" spans="31:31" ht="15.75" x14ac:dyDescent="0.3">
      <c r="AE38374" s="71"/>
    </row>
    <row r="38375" spans="31:31" ht="15.75" x14ac:dyDescent="0.3">
      <c r="AE38375" s="71"/>
    </row>
    <row r="38376" spans="31:31" ht="15.75" x14ac:dyDescent="0.3">
      <c r="AE38376" s="71"/>
    </row>
    <row r="38377" spans="31:31" ht="15.75" x14ac:dyDescent="0.3">
      <c r="AE38377" s="71"/>
    </row>
    <row r="38378" spans="31:31" ht="15.75" x14ac:dyDescent="0.3">
      <c r="AE38378" s="71"/>
    </row>
    <row r="38379" spans="31:31" ht="15.75" x14ac:dyDescent="0.3">
      <c r="AE38379" s="71"/>
    </row>
    <row r="38380" spans="31:31" ht="15.75" x14ac:dyDescent="0.3">
      <c r="AE38380" s="71"/>
    </row>
    <row r="38381" spans="31:31" ht="15.75" x14ac:dyDescent="0.3">
      <c r="AE38381" s="71"/>
    </row>
    <row r="38382" spans="31:31" ht="15.75" x14ac:dyDescent="0.3">
      <c r="AE38382" s="71"/>
    </row>
    <row r="38383" spans="31:31" ht="15.75" x14ac:dyDescent="0.3">
      <c r="AE38383" s="71"/>
    </row>
    <row r="38384" spans="31:31" ht="15.75" x14ac:dyDescent="0.3">
      <c r="AE38384" s="71"/>
    </row>
    <row r="38385" spans="31:31" ht="15.75" x14ac:dyDescent="0.3">
      <c r="AE38385" s="71"/>
    </row>
    <row r="38386" spans="31:31" ht="15.75" x14ac:dyDescent="0.3">
      <c r="AE38386" s="71"/>
    </row>
    <row r="38387" spans="31:31" ht="15.75" x14ac:dyDescent="0.3">
      <c r="AE38387" s="71"/>
    </row>
    <row r="38388" spans="31:31" ht="15.75" x14ac:dyDescent="0.3">
      <c r="AE38388" s="71"/>
    </row>
    <row r="38389" spans="31:31" ht="15.75" x14ac:dyDescent="0.3">
      <c r="AE38389" s="71"/>
    </row>
    <row r="38390" spans="31:31" ht="15.75" x14ac:dyDescent="0.3">
      <c r="AE38390" s="71"/>
    </row>
    <row r="38391" spans="31:31" ht="15.75" x14ac:dyDescent="0.3">
      <c r="AE38391" s="71"/>
    </row>
    <row r="38392" spans="31:31" ht="15.75" x14ac:dyDescent="0.3">
      <c r="AE38392" s="71"/>
    </row>
    <row r="38393" spans="31:31" ht="15.75" x14ac:dyDescent="0.3">
      <c r="AE38393" s="71"/>
    </row>
    <row r="38394" spans="31:31" ht="15.75" x14ac:dyDescent="0.3">
      <c r="AE38394" s="71"/>
    </row>
    <row r="38395" spans="31:31" ht="15.75" x14ac:dyDescent="0.3">
      <c r="AE38395" s="71"/>
    </row>
    <row r="38396" spans="31:31" ht="15.75" x14ac:dyDescent="0.3">
      <c r="AE38396" s="71"/>
    </row>
    <row r="38397" spans="31:31" ht="15.75" x14ac:dyDescent="0.3">
      <c r="AE38397" s="71"/>
    </row>
    <row r="38398" spans="31:31" ht="15.75" x14ac:dyDescent="0.3">
      <c r="AE38398" s="71"/>
    </row>
    <row r="38399" spans="31:31" ht="15.75" x14ac:dyDescent="0.3">
      <c r="AE38399" s="71"/>
    </row>
    <row r="38400" spans="31:31" ht="15.75" x14ac:dyDescent="0.3">
      <c r="AE38400" s="71"/>
    </row>
    <row r="38401" spans="31:31" ht="15.75" x14ac:dyDescent="0.3">
      <c r="AE38401" s="71"/>
    </row>
    <row r="38402" spans="31:31" ht="15.75" x14ac:dyDescent="0.3">
      <c r="AE38402" s="71"/>
    </row>
    <row r="38403" spans="31:31" ht="15.75" x14ac:dyDescent="0.3">
      <c r="AE38403" s="71"/>
    </row>
    <row r="38404" spans="31:31" ht="15.75" x14ac:dyDescent="0.3">
      <c r="AE38404" s="71"/>
    </row>
    <row r="38405" spans="31:31" ht="15.75" x14ac:dyDescent="0.3">
      <c r="AE38405" s="71"/>
    </row>
    <row r="38406" spans="31:31" ht="15.75" x14ac:dyDescent="0.3">
      <c r="AE38406" s="71"/>
    </row>
    <row r="38407" spans="31:31" ht="15.75" x14ac:dyDescent="0.3">
      <c r="AE38407" s="71"/>
    </row>
    <row r="38408" spans="31:31" ht="15.75" x14ac:dyDescent="0.3">
      <c r="AE38408" s="71"/>
    </row>
    <row r="38409" spans="31:31" ht="15.75" x14ac:dyDescent="0.3">
      <c r="AE38409" s="71"/>
    </row>
    <row r="38410" spans="31:31" ht="15.75" x14ac:dyDescent="0.3">
      <c r="AE38410" s="71"/>
    </row>
    <row r="38411" spans="31:31" ht="15.75" x14ac:dyDescent="0.3">
      <c r="AE38411" s="71"/>
    </row>
    <row r="38412" spans="31:31" ht="15.75" x14ac:dyDescent="0.3">
      <c r="AE38412" s="71"/>
    </row>
    <row r="38413" spans="31:31" ht="15.75" x14ac:dyDescent="0.3">
      <c r="AE38413" s="71"/>
    </row>
    <row r="38414" spans="31:31" ht="15.75" x14ac:dyDescent="0.3">
      <c r="AE38414" s="71"/>
    </row>
    <row r="38415" spans="31:31" ht="15.75" x14ac:dyDescent="0.3">
      <c r="AE38415" s="71"/>
    </row>
    <row r="38416" spans="31:31" ht="15.75" x14ac:dyDescent="0.3">
      <c r="AE38416" s="71"/>
    </row>
    <row r="38417" spans="31:31" ht="15.75" x14ac:dyDescent="0.3">
      <c r="AE38417" s="71"/>
    </row>
    <row r="38418" spans="31:31" ht="15.75" x14ac:dyDescent="0.3">
      <c r="AE38418" s="71"/>
    </row>
    <row r="38419" spans="31:31" ht="15.75" x14ac:dyDescent="0.3">
      <c r="AE38419" s="71"/>
    </row>
    <row r="38420" spans="31:31" ht="15.75" x14ac:dyDescent="0.3">
      <c r="AE38420" s="71"/>
    </row>
    <row r="38421" spans="31:31" ht="15.75" x14ac:dyDescent="0.3">
      <c r="AE38421" s="71"/>
    </row>
    <row r="38422" spans="31:31" ht="15.75" x14ac:dyDescent="0.3">
      <c r="AE38422" s="71"/>
    </row>
    <row r="38423" spans="31:31" ht="15.75" x14ac:dyDescent="0.3">
      <c r="AE38423" s="71"/>
    </row>
    <row r="38424" spans="31:31" ht="15.75" x14ac:dyDescent="0.3">
      <c r="AE38424" s="71"/>
    </row>
    <row r="38425" spans="31:31" ht="15.75" x14ac:dyDescent="0.3">
      <c r="AE38425" s="71"/>
    </row>
    <row r="38426" spans="31:31" ht="15.75" x14ac:dyDescent="0.3">
      <c r="AE38426" s="71"/>
    </row>
    <row r="38427" spans="31:31" ht="15.75" x14ac:dyDescent="0.3">
      <c r="AE38427" s="71"/>
    </row>
    <row r="38428" spans="31:31" ht="15.75" x14ac:dyDescent="0.3">
      <c r="AE38428" s="71"/>
    </row>
    <row r="38429" spans="31:31" ht="15.75" x14ac:dyDescent="0.3">
      <c r="AE38429" s="71"/>
    </row>
    <row r="38430" spans="31:31" ht="15.75" x14ac:dyDescent="0.3">
      <c r="AE38430" s="71"/>
    </row>
    <row r="38431" spans="31:31" ht="15.75" x14ac:dyDescent="0.3">
      <c r="AE38431" s="71"/>
    </row>
    <row r="38432" spans="31:31" ht="15.75" x14ac:dyDescent="0.3">
      <c r="AE38432" s="71"/>
    </row>
    <row r="38433" spans="31:31" ht="15.75" x14ac:dyDescent="0.3">
      <c r="AE38433" s="71"/>
    </row>
    <row r="38434" spans="31:31" ht="15.75" x14ac:dyDescent="0.3">
      <c r="AE38434" s="71"/>
    </row>
    <row r="38435" spans="31:31" ht="15.75" x14ac:dyDescent="0.3">
      <c r="AE38435" s="71"/>
    </row>
    <row r="38436" spans="31:31" ht="15.75" x14ac:dyDescent="0.3">
      <c r="AE38436" s="71"/>
    </row>
    <row r="38437" spans="31:31" ht="15.75" x14ac:dyDescent="0.3">
      <c r="AE38437" s="71"/>
    </row>
    <row r="38438" spans="31:31" ht="15.75" x14ac:dyDescent="0.3">
      <c r="AE38438" s="71"/>
    </row>
    <row r="38439" spans="31:31" ht="15.75" x14ac:dyDescent="0.3">
      <c r="AE38439" s="71"/>
    </row>
    <row r="38440" spans="31:31" ht="15.75" x14ac:dyDescent="0.3">
      <c r="AE38440" s="71"/>
    </row>
    <row r="38441" spans="31:31" ht="15.75" x14ac:dyDescent="0.3">
      <c r="AE38441" s="71"/>
    </row>
    <row r="38442" spans="31:31" ht="15.75" x14ac:dyDescent="0.3">
      <c r="AE38442" s="71"/>
    </row>
    <row r="38443" spans="31:31" ht="15.75" x14ac:dyDescent="0.3">
      <c r="AE38443" s="71"/>
    </row>
    <row r="38444" spans="31:31" ht="15.75" x14ac:dyDescent="0.3">
      <c r="AE38444" s="71"/>
    </row>
    <row r="38445" spans="31:31" ht="15.75" x14ac:dyDescent="0.3">
      <c r="AE38445" s="71"/>
    </row>
    <row r="38446" spans="31:31" ht="15.75" x14ac:dyDescent="0.3">
      <c r="AE38446" s="71"/>
    </row>
    <row r="38447" spans="31:31" ht="15.75" x14ac:dyDescent="0.3">
      <c r="AE38447" s="71"/>
    </row>
    <row r="38448" spans="31:31" ht="15.75" x14ac:dyDescent="0.3">
      <c r="AE38448" s="71"/>
    </row>
    <row r="38449" spans="31:31" ht="15.75" x14ac:dyDescent="0.3">
      <c r="AE38449" s="71"/>
    </row>
    <row r="38450" spans="31:31" ht="15.75" x14ac:dyDescent="0.3">
      <c r="AE38450" s="71"/>
    </row>
    <row r="38451" spans="31:31" ht="15.75" x14ac:dyDescent="0.3">
      <c r="AE38451" s="71"/>
    </row>
    <row r="38452" spans="31:31" ht="15.75" x14ac:dyDescent="0.3">
      <c r="AE38452" s="71"/>
    </row>
    <row r="38453" spans="31:31" ht="15.75" x14ac:dyDescent="0.3">
      <c r="AE38453" s="71"/>
    </row>
    <row r="38454" spans="31:31" ht="15.75" x14ac:dyDescent="0.3">
      <c r="AE38454" s="71"/>
    </row>
    <row r="38455" spans="31:31" ht="15.75" x14ac:dyDescent="0.3">
      <c r="AE38455" s="71"/>
    </row>
    <row r="38456" spans="31:31" ht="15.75" x14ac:dyDescent="0.3">
      <c r="AE38456" s="71"/>
    </row>
    <row r="38457" spans="31:31" ht="15.75" x14ac:dyDescent="0.3">
      <c r="AE38457" s="71"/>
    </row>
    <row r="38458" spans="31:31" ht="15.75" x14ac:dyDescent="0.3">
      <c r="AE38458" s="71"/>
    </row>
    <row r="38459" spans="31:31" ht="15.75" x14ac:dyDescent="0.3">
      <c r="AE38459" s="71"/>
    </row>
    <row r="38460" spans="31:31" ht="15.75" x14ac:dyDescent="0.3">
      <c r="AE38460" s="71"/>
    </row>
    <row r="38461" spans="31:31" ht="15.75" x14ac:dyDescent="0.3">
      <c r="AE38461" s="71"/>
    </row>
    <row r="38462" spans="31:31" ht="15.75" x14ac:dyDescent="0.3">
      <c r="AE38462" s="71"/>
    </row>
    <row r="38463" spans="31:31" ht="15.75" x14ac:dyDescent="0.3">
      <c r="AE38463" s="71"/>
    </row>
    <row r="38464" spans="31:31" ht="15.75" x14ac:dyDescent="0.3">
      <c r="AE38464" s="71"/>
    </row>
    <row r="38465" spans="31:31" ht="15.75" x14ac:dyDescent="0.3">
      <c r="AE38465" s="71"/>
    </row>
    <row r="38466" spans="31:31" ht="15.75" x14ac:dyDescent="0.3">
      <c r="AE38466" s="71"/>
    </row>
    <row r="38467" spans="31:31" ht="15.75" x14ac:dyDescent="0.3">
      <c r="AE38467" s="71"/>
    </row>
    <row r="38468" spans="31:31" ht="15.75" x14ac:dyDescent="0.3">
      <c r="AE38468" s="71"/>
    </row>
    <row r="38469" spans="31:31" ht="15.75" x14ac:dyDescent="0.3">
      <c r="AE38469" s="71"/>
    </row>
    <row r="38470" spans="31:31" ht="15.75" x14ac:dyDescent="0.3">
      <c r="AE38470" s="71"/>
    </row>
    <row r="38471" spans="31:31" ht="15.75" x14ac:dyDescent="0.3">
      <c r="AE38471" s="71"/>
    </row>
    <row r="38472" spans="31:31" ht="15.75" x14ac:dyDescent="0.3">
      <c r="AE38472" s="71"/>
    </row>
    <row r="38473" spans="31:31" ht="15.75" x14ac:dyDescent="0.3">
      <c r="AE38473" s="71"/>
    </row>
    <row r="38474" spans="31:31" ht="15.75" x14ac:dyDescent="0.3">
      <c r="AE38474" s="71"/>
    </row>
    <row r="38475" spans="31:31" ht="15.75" x14ac:dyDescent="0.3">
      <c r="AE38475" s="71"/>
    </row>
    <row r="38476" spans="31:31" ht="15.75" x14ac:dyDescent="0.3">
      <c r="AE38476" s="71"/>
    </row>
    <row r="38477" spans="31:31" ht="15.75" x14ac:dyDescent="0.3">
      <c r="AE38477" s="71"/>
    </row>
    <row r="38478" spans="31:31" ht="15.75" x14ac:dyDescent="0.3">
      <c r="AE38478" s="71"/>
    </row>
    <row r="38479" spans="31:31" ht="15.75" x14ac:dyDescent="0.3">
      <c r="AE38479" s="71"/>
    </row>
    <row r="38480" spans="31:31" ht="15.75" x14ac:dyDescent="0.3">
      <c r="AE38480" s="71"/>
    </row>
    <row r="38481" spans="31:31" ht="15.75" x14ac:dyDescent="0.3">
      <c r="AE38481" s="71"/>
    </row>
    <row r="38482" spans="31:31" ht="15.75" x14ac:dyDescent="0.3">
      <c r="AE38482" s="71"/>
    </row>
    <row r="38483" spans="31:31" ht="15.75" x14ac:dyDescent="0.3">
      <c r="AE38483" s="71"/>
    </row>
    <row r="38484" spans="31:31" ht="15.75" x14ac:dyDescent="0.3">
      <c r="AE38484" s="71"/>
    </row>
    <row r="38485" spans="31:31" ht="15.75" x14ac:dyDescent="0.3">
      <c r="AE38485" s="71"/>
    </row>
    <row r="38486" spans="31:31" ht="15.75" x14ac:dyDescent="0.3">
      <c r="AE38486" s="71"/>
    </row>
    <row r="38487" spans="31:31" ht="15.75" x14ac:dyDescent="0.3">
      <c r="AE38487" s="71"/>
    </row>
    <row r="38488" spans="31:31" ht="15.75" x14ac:dyDescent="0.3">
      <c r="AE38488" s="71"/>
    </row>
    <row r="38489" spans="31:31" ht="15.75" x14ac:dyDescent="0.3">
      <c r="AE38489" s="71"/>
    </row>
    <row r="38490" spans="31:31" ht="15.75" x14ac:dyDescent="0.3">
      <c r="AE38490" s="71"/>
    </row>
    <row r="38491" spans="31:31" ht="15.75" x14ac:dyDescent="0.3">
      <c r="AE38491" s="71"/>
    </row>
    <row r="38492" spans="31:31" ht="15.75" x14ac:dyDescent="0.3">
      <c r="AE38492" s="71"/>
    </row>
    <row r="38493" spans="31:31" ht="15.75" x14ac:dyDescent="0.3">
      <c r="AE38493" s="71"/>
    </row>
    <row r="38494" spans="31:31" ht="15.75" x14ac:dyDescent="0.3">
      <c r="AE38494" s="71"/>
    </row>
    <row r="38495" spans="31:31" ht="15.75" x14ac:dyDescent="0.3">
      <c r="AE38495" s="71"/>
    </row>
    <row r="38496" spans="31:31" ht="15.75" x14ac:dyDescent="0.3">
      <c r="AE38496" s="71"/>
    </row>
    <row r="38497" spans="31:31" ht="15.75" x14ac:dyDescent="0.3">
      <c r="AE38497" s="71"/>
    </row>
    <row r="38498" spans="31:31" ht="15.75" x14ac:dyDescent="0.3">
      <c r="AE38498" s="71"/>
    </row>
    <row r="38499" spans="31:31" ht="15.75" x14ac:dyDescent="0.3">
      <c r="AE38499" s="71"/>
    </row>
    <row r="38500" spans="31:31" ht="15.75" x14ac:dyDescent="0.3">
      <c r="AE38500" s="71"/>
    </row>
    <row r="38501" spans="31:31" ht="15.75" x14ac:dyDescent="0.3">
      <c r="AE38501" s="71"/>
    </row>
    <row r="38502" spans="31:31" ht="15.75" x14ac:dyDescent="0.3">
      <c r="AE38502" s="71"/>
    </row>
    <row r="38503" spans="31:31" ht="15.75" x14ac:dyDescent="0.3">
      <c r="AE38503" s="71"/>
    </row>
    <row r="38504" spans="31:31" ht="15.75" x14ac:dyDescent="0.3">
      <c r="AE38504" s="71"/>
    </row>
    <row r="38505" spans="31:31" ht="15.75" x14ac:dyDescent="0.3">
      <c r="AE38505" s="71"/>
    </row>
    <row r="38506" spans="31:31" ht="15.75" x14ac:dyDescent="0.3">
      <c r="AE38506" s="71"/>
    </row>
    <row r="38507" spans="31:31" ht="15.75" x14ac:dyDescent="0.3">
      <c r="AE38507" s="71"/>
    </row>
    <row r="38508" spans="31:31" ht="15.75" x14ac:dyDescent="0.3">
      <c r="AE38508" s="71"/>
    </row>
    <row r="38509" spans="31:31" ht="15.75" x14ac:dyDescent="0.3">
      <c r="AE38509" s="71"/>
    </row>
    <row r="38510" spans="31:31" ht="15.75" x14ac:dyDescent="0.3">
      <c r="AE38510" s="71"/>
    </row>
    <row r="38511" spans="31:31" ht="15.75" x14ac:dyDescent="0.3">
      <c r="AE38511" s="71"/>
    </row>
    <row r="38512" spans="31:31" ht="15.75" x14ac:dyDescent="0.3">
      <c r="AE38512" s="71"/>
    </row>
    <row r="38513" spans="31:31" ht="15.75" x14ac:dyDescent="0.3">
      <c r="AE38513" s="71"/>
    </row>
    <row r="38514" spans="31:31" ht="15.75" x14ac:dyDescent="0.3">
      <c r="AE38514" s="71"/>
    </row>
    <row r="38515" spans="31:31" ht="15.75" x14ac:dyDescent="0.3">
      <c r="AE38515" s="71"/>
    </row>
    <row r="38516" spans="31:31" ht="15.75" x14ac:dyDescent="0.3">
      <c r="AE38516" s="71"/>
    </row>
    <row r="38517" spans="31:31" ht="15.75" x14ac:dyDescent="0.3">
      <c r="AE38517" s="71"/>
    </row>
    <row r="38518" spans="31:31" ht="15.75" x14ac:dyDescent="0.3">
      <c r="AE38518" s="71"/>
    </row>
    <row r="38519" spans="31:31" ht="15.75" x14ac:dyDescent="0.3">
      <c r="AE38519" s="71"/>
    </row>
    <row r="38520" spans="31:31" ht="15.75" x14ac:dyDescent="0.3">
      <c r="AE38520" s="71"/>
    </row>
    <row r="38521" spans="31:31" ht="15.75" x14ac:dyDescent="0.3">
      <c r="AE38521" s="71"/>
    </row>
    <row r="38522" spans="31:31" ht="15.75" x14ac:dyDescent="0.3">
      <c r="AE38522" s="71"/>
    </row>
    <row r="38523" spans="31:31" ht="15.75" x14ac:dyDescent="0.3">
      <c r="AE38523" s="71"/>
    </row>
    <row r="38524" spans="31:31" ht="15.75" x14ac:dyDescent="0.3">
      <c r="AE38524" s="71"/>
    </row>
    <row r="38525" spans="31:31" ht="15.75" x14ac:dyDescent="0.3">
      <c r="AE38525" s="71"/>
    </row>
    <row r="38526" spans="31:31" ht="15.75" x14ac:dyDescent="0.3">
      <c r="AE38526" s="71"/>
    </row>
    <row r="38527" spans="31:31" ht="15.75" x14ac:dyDescent="0.3">
      <c r="AE38527" s="71"/>
    </row>
    <row r="38528" spans="31:31" ht="15.75" x14ac:dyDescent="0.3">
      <c r="AE38528" s="71"/>
    </row>
    <row r="38529" spans="31:31" ht="15.75" x14ac:dyDescent="0.3">
      <c r="AE38529" s="71"/>
    </row>
    <row r="38530" spans="31:31" ht="15.75" x14ac:dyDescent="0.3">
      <c r="AE38530" s="71"/>
    </row>
    <row r="38531" spans="31:31" ht="15.75" x14ac:dyDescent="0.3">
      <c r="AE38531" s="71"/>
    </row>
    <row r="38532" spans="31:31" ht="15.75" x14ac:dyDescent="0.3">
      <c r="AE38532" s="71"/>
    </row>
    <row r="38533" spans="31:31" ht="15.75" x14ac:dyDescent="0.3">
      <c r="AE38533" s="71"/>
    </row>
    <row r="38534" spans="31:31" ht="15.75" x14ac:dyDescent="0.3">
      <c r="AE38534" s="71"/>
    </row>
    <row r="38535" spans="31:31" ht="15.75" x14ac:dyDescent="0.3">
      <c r="AE38535" s="71"/>
    </row>
    <row r="38536" spans="31:31" ht="15.75" x14ac:dyDescent="0.3">
      <c r="AE38536" s="71"/>
    </row>
    <row r="38537" spans="31:31" ht="15.75" x14ac:dyDescent="0.3">
      <c r="AE38537" s="71"/>
    </row>
    <row r="38538" spans="31:31" ht="15.75" x14ac:dyDescent="0.3">
      <c r="AE38538" s="71"/>
    </row>
    <row r="38539" spans="31:31" ht="15.75" x14ac:dyDescent="0.3">
      <c r="AE38539" s="71"/>
    </row>
    <row r="38540" spans="31:31" ht="15.75" x14ac:dyDescent="0.3">
      <c r="AE38540" s="71"/>
    </row>
    <row r="38541" spans="31:31" ht="15.75" x14ac:dyDescent="0.3">
      <c r="AE38541" s="71"/>
    </row>
    <row r="38542" spans="31:31" ht="15.75" x14ac:dyDescent="0.3">
      <c r="AE38542" s="71"/>
    </row>
    <row r="38543" spans="31:31" ht="15.75" x14ac:dyDescent="0.3">
      <c r="AE38543" s="71"/>
    </row>
    <row r="38544" spans="31:31" ht="15.75" x14ac:dyDescent="0.3">
      <c r="AE38544" s="71"/>
    </row>
    <row r="38545" spans="31:31" ht="15.75" x14ac:dyDescent="0.3">
      <c r="AE38545" s="71"/>
    </row>
    <row r="38546" spans="31:31" ht="15.75" x14ac:dyDescent="0.3">
      <c r="AE38546" s="71"/>
    </row>
    <row r="38547" spans="31:31" ht="15.75" x14ac:dyDescent="0.3">
      <c r="AE38547" s="71"/>
    </row>
    <row r="38548" spans="31:31" ht="15.75" x14ac:dyDescent="0.3">
      <c r="AE38548" s="71"/>
    </row>
    <row r="38549" spans="31:31" ht="15.75" x14ac:dyDescent="0.3">
      <c r="AE38549" s="71"/>
    </row>
    <row r="38550" spans="31:31" ht="15.75" x14ac:dyDescent="0.3">
      <c r="AE38550" s="71"/>
    </row>
    <row r="38551" spans="31:31" ht="15.75" x14ac:dyDescent="0.3">
      <c r="AE38551" s="71"/>
    </row>
    <row r="38552" spans="31:31" ht="15.75" x14ac:dyDescent="0.3">
      <c r="AE38552" s="71"/>
    </row>
    <row r="38553" spans="31:31" ht="15.75" x14ac:dyDescent="0.3">
      <c r="AE38553" s="71"/>
    </row>
    <row r="38554" spans="31:31" ht="15.75" x14ac:dyDescent="0.3">
      <c r="AE38554" s="71"/>
    </row>
    <row r="38555" spans="31:31" ht="15.75" x14ac:dyDescent="0.3">
      <c r="AE38555" s="71"/>
    </row>
    <row r="38556" spans="31:31" ht="15.75" x14ac:dyDescent="0.3">
      <c r="AE38556" s="71"/>
    </row>
    <row r="38557" spans="31:31" ht="15.75" x14ac:dyDescent="0.3">
      <c r="AE38557" s="71"/>
    </row>
    <row r="38558" spans="31:31" ht="15.75" x14ac:dyDescent="0.3">
      <c r="AE38558" s="71"/>
    </row>
    <row r="38559" spans="31:31" ht="15.75" x14ac:dyDescent="0.3">
      <c r="AE38559" s="71"/>
    </row>
    <row r="38560" spans="31:31" ht="15.75" x14ac:dyDescent="0.3">
      <c r="AE38560" s="71"/>
    </row>
    <row r="38561" spans="31:31" ht="15.75" x14ac:dyDescent="0.3">
      <c r="AE38561" s="71"/>
    </row>
    <row r="38562" spans="31:31" ht="15.75" x14ac:dyDescent="0.3">
      <c r="AE38562" s="71"/>
    </row>
    <row r="38563" spans="31:31" ht="15.75" x14ac:dyDescent="0.3">
      <c r="AE38563" s="71"/>
    </row>
    <row r="38564" spans="31:31" ht="15.75" x14ac:dyDescent="0.3">
      <c r="AE38564" s="71"/>
    </row>
    <row r="38565" spans="31:31" ht="15.75" x14ac:dyDescent="0.3">
      <c r="AE38565" s="71"/>
    </row>
    <row r="38566" spans="31:31" ht="15.75" x14ac:dyDescent="0.3">
      <c r="AE38566" s="71"/>
    </row>
    <row r="38567" spans="31:31" ht="15.75" x14ac:dyDescent="0.3">
      <c r="AE38567" s="71"/>
    </row>
    <row r="38568" spans="31:31" ht="15.75" x14ac:dyDescent="0.3">
      <c r="AE38568" s="71"/>
    </row>
    <row r="38569" spans="31:31" ht="15.75" x14ac:dyDescent="0.3">
      <c r="AE38569" s="71"/>
    </row>
    <row r="38570" spans="31:31" ht="15.75" x14ac:dyDescent="0.3">
      <c r="AE38570" s="71"/>
    </row>
    <row r="38571" spans="31:31" ht="15.75" x14ac:dyDescent="0.3">
      <c r="AE38571" s="71"/>
    </row>
    <row r="38572" spans="31:31" ht="15.75" x14ac:dyDescent="0.3">
      <c r="AE38572" s="71"/>
    </row>
    <row r="38573" spans="31:31" ht="15.75" x14ac:dyDescent="0.3">
      <c r="AE38573" s="71"/>
    </row>
    <row r="38574" spans="31:31" ht="15.75" x14ac:dyDescent="0.3">
      <c r="AE38574" s="71"/>
    </row>
    <row r="38575" spans="31:31" ht="15.75" x14ac:dyDescent="0.3">
      <c r="AE38575" s="71"/>
    </row>
    <row r="38576" spans="31:31" ht="15.75" x14ac:dyDescent="0.3">
      <c r="AE38576" s="71"/>
    </row>
    <row r="38577" spans="31:31" ht="15.75" x14ac:dyDescent="0.3">
      <c r="AE38577" s="71"/>
    </row>
    <row r="38578" spans="31:31" ht="15.75" x14ac:dyDescent="0.3">
      <c r="AE38578" s="71"/>
    </row>
    <row r="38579" spans="31:31" ht="15.75" x14ac:dyDescent="0.3">
      <c r="AE38579" s="71"/>
    </row>
    <row r="38580" spans="31:31" ht="15.75" x14ac:dyDescent="0.3">
      <c r="AE38580" s="71"/>
    </row>
    <row r="38581" spans="31:31" ht="15.75" x14ac:dyDescent="0.3">
      <c r="AE38581" s="71"/>
    </row>
    <row r="38582" spans="31:31" ht="15.75" x14ac:dyDescent="0.3">
      <c r="AE38582" s="71"/>
    </row>
    <row r="38583" spans="31:31" ht="15.75" x14ac:dyDescent="0.3">
      <c r="AE38583" s="71"/>
    </row>
    <row r="38584" spans="31:31" ht="15.75" x14ac:dyDescent="0.3">
      <c r="AE38584" s="71"/>
    </row>
    <row r="38585" spans="31:31" ht="15.75" x14ac:dyDescent="0.3">
      <c r="AE38585" s="71"/>
    </row>
    <row r="38586" spans="31:31" ht="15.75" x14ac:dyDescent="0.3">
      <c r="AE38586" s="71"/>
    </row>
    <row r="38587" spans="31:31" ht="15.75" x14ac:dyDescent="0.3">
      <c r="AE38587" s="71"/>
    </row>
    <row r="38588" spans="31:31" ht="15.75" x14ac:dyDescent="0.3">
      <c r="AE38588" s="71"/>
    </row>
    <row r="38589" spans="31:31" ht="15.75" x14ac:dyDescent="0.3">
      <c r="AE38589" s="71"/>
    </row>
    <row r="38590" spans="31:31" ht="15.75" x14ac:dyDescent="0.3">
      <c r="AE38590" s="71"/>
    </row>
    <row r="38591" spans="31:31" ht="15.75" x14ac:dyDescent="0.3">
      <c r="AE38591" s="71"/>
    </row>
    <row r="38592" spans="31:31" ht="15.75" x14ac:dyDescent="0.3">
      <c r="AE38592" s="71"/>
    </row>
    <row r="38593" spans="31:31" ht="15.75" x14ac:dyDescent="0.3">
      <c r="AE38593" s="71"/>
    </row>
    <row r="38594" spans="31:31" ht="15.75" x14ac:dyDescent="0.3">
      <c r="AE38594" s="71"/>
    </row>
    <row r="38595" spans="31:31" ht="15.75" x14ac:dyDescent="0.3">
      <c r="AE38595" s="71"/>
    </row>
    <row r="38596" spans="31:31" ht="15.75" x14ac:dyDescent="0.3">
      <c r="AE38596" s="71"/>
    </row>
    <row r="38597" spans="31:31" ht="15.75" x14ac:dyDescent="0.3">
      <c r="AE38597" s="71"/>
    </row>
    <row r="38598" spans="31:31" ht="15.75" x14ac:dyDescent="0.3">
      <c r="AE38598" s="71"/>
    </row>
    <row r="38599" spans="31:31" ht="15.75" x14ac:dyDescent="0.3">
      <c r="AE38599" s="71"/>
    </row>
    <row r="38600" spans="31:31" ht="15.75" x14ac:dyDescent="0.3">
      <c r="AE38600" s="71"/>
    </row>
    <row r="38601" spans="31:31" ht="15.75" x14ac:dyDescent="0.3">
      <c r="AE38601" s="71"/>
    </row>
    <row r="38602" spans="31:31" ht="15.75" x14ac:dyDescent="0.3">
      <c r="AE38602" s="71"/>
    </row>
    <row r="38603" spans="31:31" ht="15.75" x14ac:dyDescent="0.3">
      <c r="AE38603" s="71"/>
    </row>
    <row r="38604" spans="31:31" ht="15.75" x14ac:dyDescent="0.3">
      <c r="AE38604" s="71"/>
    </row>
    <row r="38605" spans="31:31" ht="15.75" x14ac:dyDescent="0.3">
      <c r="AE38605" s="71"/>
    </row>
    <row r="38606" spans="31:31" ht="15.75" x14ac:dyDescent="0.3">
      <c r="AE38606" s="71"/>
    </row>
    <row r="38607" spans="31:31" ht="15.75" x14ac:dyDescent="0.3">
      <c r="AE38607" s="71"/>
    </row>
    <row r="38608" spans="31:31" ht="15.75" x14ac:dyDescent="0.3">
      <c r="AE38608" s="71"/>
    </row>
    <row r="38609" spans="31:31" ht="15.75" x14ac:dyDescent="0.3">
      <c r="AE38609" s="71"/>
    </row>
    <row r="38610" spans="31:31" ht="15.75" x14ac:dyDescent="0.3">
      <c r="AE38610" s="71"/>
    </row>
    <row r="38611" spans="31:31" ht="15.75" x14ac:dyDescent="0.3">
      <c r="AE38611" s="71"/>
    </row>
    <row r="38612" spans="31:31" ht="15.75" x14ac:dyDescent="0.3">
      <c r="AE38612" s="71"/>
    </row>
    <row r="38613" spans="31:31" ht="15.75" x14ac:dyDescent="0.3">
      <c r="AE38613" s="71"/>
    </row>
    <row r="38614" spans="31:31" ht="15.75" x14ac:dyDescent="0.3">
      <c r="AE38614" s="71"/>
    </row>
    <row r="38615" spans="31:31" ht="15.75" x14ac:dyDescent="0.3">
      <c r="AE38615" s="71"/>
    </row>
    <row r="38616" spans="31:31" ht="15.75" x14ac:dyDescent="0.3">
      <c r="AE38616" s="71"/>
    </row>
    <row r="38617" spans="31:31" ht="15.75" x14ac:dyDescent="0.3">
      <c r="AE38617" s="71"/>
    </row>
    <row r="38618" spans="31:31" ht="15.75" x14ac:dyDescent="0.3">
      <c r="AE38618" s="71"/>
    </row>
    <row r="38619" spans="31:31" ht="15.75" x14ac:dyDescent="0.3">
      <c r="AE38619" s="71"/>
    </row>
    <row r="38620" spans="31:31" ht="15.75" x14ac:dyDescent="0.3">
      <c r="AE38620" s="71"/>
    </row>
    <row r="38621" spans="31:31" ht="15.75" x14ac:dyDescent="0.3">
      <c r="AE38621" s="71"/>
    </row>
    <row r="38622" spans="31:31" ht="15.75" x14ac:dyDescent="0.3">
      <c r="AE38622" s="71"/>
    </row>
    <row r="38623" spans="31:31" ht="15.75" x14ac:dyDescent="0.3">
      <c r="AE38623" s="71"/>
    </row>
    <row r="38624" spans="31:31" ht="15.75" x14ac:dyDescent="0.3">
      <c r="AE38624" s="71"/>
    </row>
    <row r="38625" spans="31:31" ht="15.75" x14ac:dyDescent="0.3">
      <c r="AE38625" s="71"/>
    </row>
    <row r="38626" spans="31:31" ht="15.75" x14ac:dyDescent="0.3">
      <c r="AE38626" s="71"/>
    </row>
    <row r="38627" spans="31:31" ht="15.75" x14ac:dyDescent="0.3">
      <c r="AE38627" s="71"/>
    </row>
    <row r="38628" spans="31:31" ht="15.75" x14ac:dyDescent="0.3">
      <c r="AE38628" s="71"/>
    </row>
    <row r="38629" spans="31:31" ht="15.75" x14ac:dyDescent="0.3">
      <c r="AE38629" s="71"/>
    </row>
    <row r="38630" spans="31:31" ht="15.75" x14ac:dyDescent="0.3">
      <c r="AE38630" s="71"/>
    </row>
    <row r="38631" spans="31:31" ht="15.75" x14ac:dyDescent="0.3">
      <c r="AE38631" s="71"/>
    </row>
    <row r="38632" spans="31:31" ht="15.75" x14ac:dyDescent="0.3">
      <c r="AE38632" s="71"/>
    </row>
    <row r="38633" spans="31:31" ht="15.75" x14ac:dyDescent="0.3">
      <c r="AE38633" s="71"/>
    </row>
    <row r="38634" spans="31:31" ht="15.75" x14ac:dyDescent="0.3">
      <c r="AE38634" s="71"/>
    </row>
    <row r="38635" spans="31:31" ht="15.75" x14ac:dyDescent="0.3">
      <c r="AE38635" s="71"/>
    </row>
    <row r="38636" spans="31:31" ht="15.75" x14ac:dyDescent="0.3">
      <c r="AE38636" s="71"/>
    </row>
    <row r="38637" spans="31:31" ht="15.75" x14ac:dyDescent="0.3">
      <c r="AE38637" s="71"/>
    </row>
    <row r="38638" spans="31:31" ht="15.75" x14ac:dyDescent="0.3">
      <c r="AE38638" s="71"/>
    </row>
    <row r="38639" spans="31:31" ht="15.75" x14ac:dyDescent="0.3">
      <c r="AE38639" s="71"/>
    </row>
    <row r="38640" spans="31:31" ht="15.75" x14ac:dyDescent="0.3">
      <c r="AE38640" s="71"/>
    </row>
    <row r="38641" spans="31:31" ht="15.75" x14ac:dyDescent="0.3">
      <c r="AE38641" s="71"/>
    </row>
    <row r="38642" spans="31:31" ht="15.75" x14ac:dyDescent="0.3">
      <c r="AE38642" s="71"/>
    </row>
    <row r="38643" spans="31:31" ht="15.75" x14ac:dyDescent="0.3">
      <c r="AE38643" s="71"/>
    </row>
    <row r="38644" spans="31:31" ht="15.75" x14ac:dyDescent="0.3">
      <c r="AE38644" s="71"/>
    </row>
    <row r="38645" spans="31:31" ht="15.75" x14ac:dyDescent="0.3">
      <c r="AE38645" s="71"/>
    </row>
    <row r="38646" spans="31:31" ht="15.75" x14ac:dyDescent="0.3">
      <c r="AE38646" s="71"/>
    </row>
    <row r="38647" spans="31:31" ht="15.75" x14ac:dyDescent="0.3">
      <c r="AE38647" s="71"/>
    </row>
    <row r="38648" spans="31:31" ht="15.75" x14ac:dyDescent="0.3">
      <c r="AE38648" s="71"/>
    </row>
    <row r="38649" spans="31:31" ht="15.75" x14ac:dyDescent="0.3">
      <c r="AE38649" s="71"/>
    </row>
    <row r="38650" spans="31:31" ht="15.75" x14ac:dyDescent="0.3">
      <c r="AE38650" s="71"/>
    </row>
    <row r="38651" spans="31:31" ht="15.75" x14ac:dyDescent="0.3">
      <c r="AE38651" s="71"/>
    </row>
    <row r="38652" spans="31:31" ht="15.75" x14ac:dyDescent="0.3">
      <c r="AE38652" s="71"/>
    </row>
    <row r="38653" spans="31:31" ht="15.75" x14ac:dyDescent="0.3">
      <c r="AE38653" s="71"/>
    </row>
    <row r="38654" spans="31:31" ht="15.75" x14ac:dyDescent="0.3">
      <c r="AE38654" s="71"/>
    </row>
    <row r="38655" spans="31:31" ht="15.75" x14ac:dyDescent="0.3">
      <c r="AE38655" s="71"/>
    </row>
    <row r="38656" spans="31:31" ht="15.75" x14ac:dyDescent="0.3">
      <c r="AE38656" s="71"/>
    </row>
    <row r="38657" spans="31:31" ht="15.75" x14ac:dyDescent="0.3">
      <c r="AE38657" s="71"/>
    </row>
    <row r="38658" spans="31:31" ht="15.75" x14ac:dyDescent="0.3">
      <c r="AE38658" s="71"/>
    </row>
    <row r="38659" spans="31:31" ht="15.75" x14ac:dyDescent="0.3">
      <c r="AE38659" s="71"/>
    </row>
    <row r="38660" spans="31:31" ht="15.75" x14ac:dyDescent="0.3">
      <c r="AE38660" s="71"/>
    </row>
    <row r="38661" spans="31:31" ht="15.75" x14ac:dyDescent="0.3">
      <c r="AE38661" s="71"/>
    </row>
    <row r="38662" spans="31:31" ht="15.75" x14ac:dyDescent="0.3">
      <c r="AE38662" s="71"/>
    </row>
    <row r="38663" spans="31:31" ht="15.75" x14ac:dyDescent="0.3">
      <c r="AE38663" s="71"/>
    </row>
    <row r="38664" spans="31:31" ht="15.75" x14ac:dyDescent="0.3">
      <c r="AE38664" s="71"/>
    </row>
    <row r="38665" spans="31:31" ht="15.75" x14ac:dyDescent="0.3">
      <c r="AE38665" s="71"/>
    </row>
    <row r="38666" spans="31:31" ht="15.75" x14ac:dyDescent="0.3">
      <c r="AE38666" s="71"/>
    </row>
    <row r="38667" spans="31:31" ht="15.75" x14ac:dyDescent="0.3">
      <c r="AE38667" s="71"/>
    </row>
    <row r="38668" spans="31:31" ht="15.75" x14ac:dyDescent="0.3">
      <c r="AE38668" s="71"/>
    </row>
    <row r="38669" spans="31:31" ht="15.75" x14ac:dyDescent="0.3">
      <c r="AE38669" s="71"/>
    </row>
    <row r="38670" spans="31:31" ht="15.75" x14ac:dyDescent="0.3">
      <c r="AE38670" s="71"/>
    </row>
    <row r="38671" spans="31:31" ht="15.75" x14ac:dyDescent="0.3">
      <c r="AE38671" s="71"/>
    </row>
    <row r="38672" spans="31:31" ht="15.75" x14ac:dyDescent="0.3">
      <c r="AE38672" s="71"/>
    </row>
    <row r="38673" spans="31:31" ht="15.75" x14ac:dyDescent="0.3">
      <c r="AE38673" s="71"/>
    </row>
    <row r="38674" spans="31:31" ht="15.75" x14ac:dyDescent="0.3">
      <c r="AE38674" s="71"/>
    </row>
    <row r="38675" spans="31:31" ht="15.75" x14ac:dyDescent="0.3">
      <c r="AE38675" s="71"/>
    </row>
    <row r="38676" spans="31:31" ht="15.75" x14ac:dyDescent="0.3">
      <c r="AE38676" s="71"/>
    </row>
    <row r="38677" spans="31:31" ht="15.75" x14ac:dyDescent="0.3">
      <c r="AE38677" s="71"/>
    </row>
    <row r="38678" spans="31:31" ht="15.75" x14ac:dyDescent="0.3">
      <c r="AE38678" s="71"/>
    </row>
    <row r="38679" spans="31:31" ht="15.75" x14ac:dyDescent="0.3">
      <c r="AE38679" s="71"/>
    </row>
    <row r="38680" spans="31:31" ht="15.75" x14ac:dyDescent="0.3">
      <c r="AE38680" s="71"/>
    </row>
    <row r="38681" spans="31:31" ht="15.75" x14ac:dyDescent="0.3">
      <c r="AE38681" s="71"/>
    </row>
    <row r="38682" spans="31:31" ht="15.75" x14ac:dyDescent="0.3">
      <c r="AE38682" s="71"/>
    </row>
    <row r="38683" spans="31:31" ht="15.75" x14ac:dyDescent="0.3">
      <c r="AE38683" s="71"/>
    </row>
    <row r="38684" spans="31:31" ht="15.75" x14ac:dyDescent="0.3">
      <c r="AE38684" s="71"/>
    </row>
    <row r="38685" spans="31:31" ht="15.75" x14ac:dyDescent="0.3">
      <c r="AE38685" s="71"/>
    </row>
    <row r="38686" spans="31:31" ht="15.75" x14ac:dyDescent="0.3">
      <c r="AE38686" s="71"/>
    </row>
    <row r="38687" spans="31:31" ht="15.75" x14ac:dyDescent="0.3">
      <c r="AE38687" s="71"/>
    </row>
    <row r="38688" spans="31:31" ht="15.75" x14ac:dyDescent="0.3">
      <c r="AE38688" s="71"/>
    </row>
    <row r="38689" spans="31:31" ht="15.75" x14ac:dyDescent="0.3">
      <c r="AE38689" s="71"/>
    </row>
    <row r="38690" spans="31:31" ht="15.75" x14ac:dyDescent="0.3">
      <c r="AE38690" s="71"/>
    </row>
    <row r="38691" spans="31:31" ht="15.75" x14ac:dyDescent="0.3">
      <c r="AE38691" s="71"/>
    </row>
    <row r="38692" spans="31:31" ht="15.75" x14ac:dyDescent="0.3">
      <c r="AE38692" s="71"/>
    </row>
    <row r="38693" spans="31:31" ht="15.75" x14ac:dyDescent="0.3">
      <c r="AE38693" s="71"/>
    </row>
    <row r="38694" spans="31:31" ht="15.75" x14ac:dyDescent="0.3">
      <c r="AE38694" s="71"/>
    </row>
    <row r="38695" spans="31:31" ht="15.75" x14ac:dyDescent="0.3">
      <c r="AE38695" s="71"/>
    </row>
    <row r="38696" spans="31:31" ht="15.75" x14ac:dyDescent="0.3">
      <c r="AE38696" s="71"/>
    </row>
    <row r="38697" spans="31:31" ht="15.75" x14ac:dyDescent="0.3">
      <c r="AE38697" s="71"/>
    </row>
    <row r="38698" spans="31:31" ht="15.75" x14ac:dyDescent="0.3">
      <c r="AE38698" s="71"/>
    </row>
    <row r="38699" spans="31:31" ht="15.75" x14ac:dyDescent="0.3">
      <c r="AE38699" s="71"/>
    </row>
    <row r="38700" spans="31:31" ht="15.75" x14ac:dyDescent="0.3">
      <c r="AE38700" s="71"/>
    </row>
    <row r="38701" spans="31:31" ht="15.75" x14ac:dyDescent="0.3">
      <c r="AE38701" s="71"/>
    </row>
    <row r="38702" spans="31:31" ht="15.75" x14ac:dyDescent="0.3">
      <c r="AE38702" s="71"/>
    </row>
    <row r="38703" spans="31:31" ht="15.75" x14ac:dyDescent="0.3">
      <c r="AE38703" s="71"/>
    </row>
    <row r="38704" spans="31:31" ht="15.75" x14ac:dyDescent="0.3">
      <c r="AE38704" s="71"/>
    </row>
    <row r="38705" spans="31:31" ht="15.75" x14ac:dyDescent="0.3">
      <c r="AE38705" s="71"/>
    </row>
    <row r="38706" spans="31:31" ht="15.75" x14ac:dyDescent="0.3">
      <c r="AE38706" s="71"/>
    </row>
    <row r="38707" spans="31:31" ht="15.75" x14ac:dyDescent="0.3">
      <c r="AE38707" s="71"/>
    </row>
    <row r="38708" spans="31:31" ht="15.75" x14ac:dyDescent="0.3">
      <c r="AE38708" s="71"/>
    </row>
    <row r="38709" spans="31:31" ht="15.75" x14ac:dyDescent="0.3">
      <c r="AE38709" s="71"/>
    </row>
    <row r="38710" spans="31:31" ht="15.75" x14ac:dyDescent="0.3">
      <c r="AE38710" s="71"/>
    </row>
    <row r="38711" spans="31:31" ht="15.75" x14ac:dyDescent="0.3">
      <c r="AE38711" s="71"/>
    </row>
    <row r="38712" spans="31:31" ht="15.75" x14ac:dyDescent="0.3">
      <c r="AE38712" s="71"/>
    </row>
    <row r="38713" spans="31:31" ht="15.75" x14ac:dyDescent="0.3">
      <c r="AE38713" s="71"/>
    </row>
    <row r="38714" spans="31:31" ht="15.75" x14ac:dyDescent="0.3">
      <c r="AE38714" s="71"/>
    </row>
    <row r="38715" spans="31:31" ht="15.75" x14ac:dyDescent="0.3">
      <c r="AE38715" s="71"/>
    </row>
    <row r="38716" spans="31:31" ht="15.75" x14ac:dyDescent="0.3">
      <c r="AE38716" s="71"/>
    </row>
    <row r="38717" spans="31:31" ht="15.75" x14ac:dyDescent="0.3">
      <c r="AE38717" s="71"/>
    </row>
    <row r="38718" spans="31:31" ht="15.75" x14ac:dyDescent="0.3">
      <c r="AE38718" s="71"/>
    </row>
    <row r="38719" spans="31:31" ht="15.75" x14ac:dyDescent="0.3">
      <c r="AE38719" s="71"/>
    </row>
    <row r="38720" spans="31:31" ht="15.75" x14ac:dyDescent="0.3">
      <c r="AE38720" s="71"/>
    </row>
    <row r="38721" spans="31:31" ht="15.75" x14ac:dyDescent="0.3">
      <c r="AE38721" s="71"/>
    </row>
    <row r="38722" spans="31:31" ht="15.75" x14ac:dyDescent="0.3">
      <c r="AE38722" s="71"/>
    </row>
    <row r="38723" spans="31:31" ht="15.75" x14ac:dyDescent="0.3">
      <c r="AE38723" s="71"/>
    </row>
    <row r="38724" spans="31:31" ht="15.75" x14ac:dyDescent="0.3">
      <c r="AE38724" s="71"/>
    </row>
    <row r="38725" spans="31:31" ht="15.75" x14ac:dyDescent="0.3">
      <c r="AE38725" s="71"/>
    </row>
    <row r="38726" spans="31:31" ht="15.75" x14ac:dyDescent="0.3">
      <c r="AE38726" s="71"/>
    </row>
    <row r="38727" spans="31:31" ht="15.75" x14ac:dyDescent="0.3">
      <c r="AE38727" s="71"/>
    </row>
    <row r="38728" spans="31:31" ht="15.75" x14ac:dyDescent="0.3">
      <c r="AE38728" s="71"/>
    </row>
    <row r="38729" spans="31:31" ht="15.75" x14ac:dyDescent="0.3">
      <c r="AE38729" s="71"/>
    </row>
    <row r="38730" spans="31:31" ht="15.75" x14ac:dyDescent="0.3">
      <c r="AE38730" s="71"/>
    </row>
    <row r="38731" spans="31:31" ht="15.75" x14ac:dyDescent="0.3">
      <c r="AE38731" s="71"/>
    </row>
    <row r="38732" spans="31:31" ht="15.75" x14ac:dyDescent="0.3">
      <c r="AE38732" s="71"/>
    </row>
    <row r="38733" spans="31:31" ht="15.75" x14ac:dyDescent="0.3">
      <c r="AE38733" s="71"/>
    </row>
    <row r="38734" spans="31:31" ht="15.75" x14ac:dyDescent="0.3">
      <c r="AE38734" s="71"/>
    </row>
    <row r="38735" spans="31:31" ht="15.75" x14ac:dyDescent="0.3">
      <c r="AE38735" s="71"/>
    </row>
    <row r="38736" spans="31:31" ht="15.75" x14ac:dyDescent="0.3">
      <c r="AE38736" s="71"/>
    </row>
    <row r="38737" spans="31:31" ht="15.75" x14ac:dyDescent="0.3">
      <c r="AE38737" s="71"/>
    </row>
    <row r="38738" spans="31:31" ht="15.75" x14ac:dyDescent="0.3">
      <c r="AE38738" s="71"/>
    </row>
    <row r="38739" spans="31:31" ht="15.75" x14ac:dyDescent="0.3">
      <c r="AE38739" s="71"/>
    </row>
    <row r="38740" spans="31:31" ht="15.75" x14ac:dyDescent="0.3">
      <c r="AE38740" s="71"/>
    </row>
    <row r="38741" spans="31:31" ht="15.75" x14ac:dyDescent="0.3">
      <c r="AE38741" s="71"/>
    </row>
    <row r="38742" spans="31:31" ht="15.75" x14ac:dyDescent="0.3">
      <c r="AE38742" s="71"/>
    </row>
    <row r="38743" spans="31:31" ht="15.75" x14ac:dyDescent="0.3">
      <c r="AE38743" s="71"/>
    </row>
    <row r="38744" spans="31:31" ht="15.75" x14ac:dyDescent="0.3">
      <c r="AE38744" s="71"/>
    </row>
    <row r="38745" spans="31:31" ht="15.75" x14ac:dyDescent="0.3">
      <c r="AE38745" s="71"/>
    </row>
    <row r="38746" spans="31:31" ht="15.75" x14ac:dyDescent="0.3">
      <c r="AE38746" s="71"/>
    </row>
    <row r="38747" spans="31:31" ht="15.75" x14ac:dyDescent="0.3">
      <c r="AE38747" s="71"/>
    </row>
    <row r="38748" spans="31:31" ht="15.75" x14ac:dyDescent="0.3">
      <c r="AE38748" s="71"/>
    </row>
    <row r="38749" spans="31:31" ht="15.75" x14ac:dyDescent="0.3">
      <c r="AE38749" s="71"/>
    </row>
    <row r="38750" spans="31:31" ht="15.75" x14ac:dyDescent="0.3">
      <c r="AE38750" s="71"/>
    </row>
    <row r="38751" spans="31:31" ht="15.75" x14ac:dyDescent="0.3">
      <c r="AE38751" s="71"/>
    </row>
    <row r="38752" spans="31:31" ht="15.75" x14ac:dyDescent="0.3">
      <c r="AE38752" s="71"/>
    </row>
    <row r="38753" spans="31:31" ht="15.75" x14ac:dyDescent="0.3">
      <c r="AE38753" s="71"/>
    </row>
    <row r="38754" spans="31:31" ht="15.75" x14ac:dyDescent="0.3">
      <c r="AE38754" s="71"/>
    </row>
    <row r="38755" spans="31:31" ht="15.75" x14ac:dyDescent="0.3">
      <c r="AE38755" s="71"/>
    </row>
    <row r="38756" spans="31:31" ht="15.75" x14ac:dyDescent="0.3">
      <c r="AE38756" s="71"/>
    </row>
    <row r="38757" spans="31:31" ht="15.75" x14ac:dyDescent="0.3">
      <c r="AE38757" s="71"/>
    </row>
    <row r="38758" spans="31:31" ht="15.75" x14ac:dyDescent="0.3">
      <c r="AE38758" s="71"/>
    </row>
    <row r="38759" spans="31:31" ht="15.75" x14ac:dyDescent="0.3">
      <c r="AE38759" s="71"/>
    </row>
    <row r="38760" spans="31:31" ht="15.75" x14ac:dyDescent="0.3">
      <c r="AE38760" s="71"/>
    </row>
    <row r="38761" spans="31:31" ht="15.75" x14ac:dyDescent="0.3">
      <c r="AE38761" s="71"/>
    </row>
    <row r="38762" spans="31:31" ht="15.75" x14ac:dyDescent="0.3">
      <c r="AE38762" s="71"/>
    </row>
    <row r="38763" spans="31:31" ht="15.75" x14ac:dyDescent="0.3">
      <c r="AE38763" s="71"/>
    </row>
    <row r="38764" spans="31:31" ht="15.75" x14ac:dyDescent="0.3">
      <c r="AE38764" s="71"/>
    </row>
    <row r="38765" spans="31:31" ht="15.75" x14ac:dyDescent="0.3">
      <c r="AE38765" s="71"/>
    </row>
    <row r="38766" spans="31:31" ht="15.75" x14ac:dyDescent="0.3">
      <c r="AE38766" s="71"/>
    </row>
    <row r="38767" spans="31:31" ht="15.75" x14ac:dyDescent="0.3">
      <c r="AE38767" s="71"/>
    </row>
    <row r="38768" spans="31:31" ht="15.75" x14ac:dyDescent="0.3">
      <c r="AE38768" s="71"/>
    </row>
    <row r="38769" spans="31:31" ht="15.75" x14ac:dyDescent="0.3">
      <c r="AE38769" s="71"/>
    </row>
    <row r="38770" spans="31:31" ht="15.75" x14ac:dyDescent="0.3">
      <c r="AE38770" s="71"/>
    </row>
    <row r="38771" spans="31:31" ht="15.75" x14ac:dyDescent="0.3">
      <c r="AE38771" s="71"/>
    </row>
    <row r="38772" spans="31:31" ht="15.75" x14ac:dyDescent="0.3">
      <c r="AE38772" s="71"/>
    </row>
    <row r="38773" spans="31:31" ht="15.75" x14ac:dyDescent="0.3">
      <c r="AE38773" s="71"/>
    </row>
    <row r="38774" spans="31:31" ht="15.75" x14ac:dyDescent="0.3">
      <c r="AE38774" s="71"/>
    </row>
    <row r="38775" spans="31:31" ht="15.75" x14ac:dyDescent="0.3">
      <c r="AE38775" s="71"/>
    </row>
    <row r="38776" spans="31:31" ht="15.75" x14ac:dyDescent="0.3">
      <c r="AE38776" s="71"/>
    </row>
    <row r="38777" spans="31:31" ht="15.75" x14ac:dyDescent="0.3">
      <c r="AE38777" s="71"/>
    </row>
    <row r="38778" spans="31:31" ht="15.75" x14ac:dyDescent="0.3">
      <c r="AE38778" s="71"/>
    </row>
    <row r="38779" spans="31:31" ht="15.75" x14ac:dyDescent="0.3">
      <c r="AE38779" s="71"/>
    </row>
    <row r="38780" spans="31:31" ht="15.75" x14ac:dyDescent="0.3">
      <c r="AE38780" s="71"/>
    </row>
    <row r="38781" spans="31:31" ht="15.75" x14ac:dyDescent="0.3">
      <c r="AE38781" s="71"/>
    </row>
    <row r="38782" spans="31:31" ht="15.75" x14ac:dyDescent="0.3">
      <c r="AE38782" s="71"/>
    </row>
    <row r="38783" spans="31:31" ht="15.75" x14ac:dyDescent="0.3">
      <c r="AE38783" s="71"/>
    </row>
    <row r="38784" spans="31:31" ht="15.75" x14ac:dyDescent="0.3">
      <c r="AE38784" s="71"/>
    </row>
    <row r="38785" spans="31:31" ht="15.75" x14ac:dyDescent="0.3">
      <c r="AE38785" s="71"/>
    </row>
    <row r="38786" spans="31:31" ht="15.75" x14ac:dyDescent="0.3">
      <c r="AE38786" s="71"/>
    </row>
    <row r="38787" spans="31:31" ht="15.75" x14ac:dyDescent="0.3">
      <c r="AE38787" s="71"/>
    </row>
    <row r="38788" spans="31:31" ht="15.75" x14ac:dyDescent="0.3">
      <c r="AE38788" s="71"/>
    </row>
    <row r="38789" spans="31:31" ht="15.75" x14ac:dyDescent="0.3">
      <c r="AE38789" s="71"/>
    </row>
    <row r="38790" spans="31:31" ht="15.75" x14ac:dyDescent="0.3">
      <c r="AE38790" s="71"/>
    </row>
    <row r="38791" spans="31:31" ht="15.75" x14ac:dyDescent="0.3">
      <c r="AE38791" s="71"/>
    </row>
    <row r="38792" spans="31:31" ht="15.75" x14ac:dyDescent="0.3">
      <c r="AE38792" s="71"/>
    </row>
    <row r="38793" spans="31:31" ht="15.75" x14ac:dyDescent="0.3">
      <c r="AE38793" s="71"/>
    </row>
    <row r="38794" spans="31:31" ht="15.75" x14ac:dyDescent="0.3">
      <c r="AE38794" s="71"/>
    </row>
    <row r="38795" spans="31:31" ht="15.75" x14ac:dyDescent="0.3">
      <c r="AE38795" s="71"/>
    </row>
    <row r="38796" spans="31:31" ht="15.75" x14ac:dyDescent="0.3">
      <c r="AE38796" s="71"/>
    </row>
    <row r="38797" spans="31:31" ht="15.75" x14ac:dyDescent="0.3">
      <c r="AE38797" s="71"/>
    </row>
    <row r="38798" spans="31:31" ht="15.75" x14ac:dyDescent="0.3">
      <c r="AE38798" s="71"/>
    </row>
    <row r="38799" spans="31:31" ht="15.75" x14ac:dyDescent="0.3">
      <c r="AE38799" s="71"/>
    </row>
    <row r="38800" spans="31:31" ht="15.75" x14ac:dyDescent="0.3">
      <c r="AE38800" s="71"/>
    </row>
    <row r="38801" spans="31:31" ht="15.75" x14ac:dyDescent="0.3">
      <c r="AE38801" s="71"/>
    </row>
    <row r="38802" spans="31:31" ht="15.75" x14ac:dyDescent="0.3">
      <c r="AE38802" s="71"/>
    </row>
    <row r="38803" spans="31:31" ht="15.75" x14ac:dyDescent="0.3">
      <c r="AE38803" s="71"/>
    </row>
    <row r="38804" spans="31:31" ht="15.75" x14ac:dyDescent="0.3">
      <c r="AE38804" s="71"/>
    </row>
    <row r="38805" spans="31:31" ht="15.75" x14ac:dyDescent="0.3">
      <c r="AE38805" s="71"/>
    </row>
    <row r="38806" spans="31:31" ht="15.75" x14ac:dyDescent="0.3">
      <c r="AE38806" s="71"/>
    </row>
    <row r="38807" spans="31:31" ht="15.75" x14ac:dyDescent="0.3">
      <c r="AE38807" s="71"/>
    </row>
    <row r="38808" spans="31:31" ht="15.75" x14ac:dyDescent="0.3">
      <c r="AE38808" s="71"/>
    </row>
    <row r="38809" spans="31:31" ht="15.75" x14ac:dyDescent="0.3">
      <c r="AE38809" s="71"/>
    </row>
    <row r="38810" spans="31:31" ht="15.75" x14ac:dyDescent="0.3">
      <c r="AE38810" s="71"/>
    </row>
    <row r="38811" spans="31:31" ht="15.75" x14ac:dyDescent="0.3">
      <c r="AE38811" s="71"/>
    </row>
    <row r="38812" spans="31:31" ht="15.75" x14ac:dyDescent="0.3">
      <c r="AE38812" s="71"/>
    </row>
    <row r="38813" spans="31:31" ht="15.75" x14ac:dyDescent="0.3">
      <c r="AE38813" s="71"/>
    </row>
    <row r="38814" spans="31:31" ht="15.75" x14ac:dyDescent="0.3">
      <c r="AE38814" s="71"/>
    </row>
    <row r="38815" spans="31:31" ht="15.75" x14ac:dyDescent="0.3">
      <c r="AE38815" s="71"/>
    </row>
    <row r="38816" spans="31:31" ht="15.75" x14ac:dyDescent="0.3">
      <c r="AE38816" s="71"/>
    </row>
    <row r="38817" spans="31:31" ht="15.75" x14ac:dyDescent="0.3">
      <c r="AE38817" s="71"/>
    </row>
    <row r="38818" spans="31:31" ht="15.75" x14ac:dyDescent="0.3">
      <c r="AE38818" s="71"/>
    </row>
    <row r="38819" spans="31:31" ht="15.75" x14ac:dyDescent="0.3">
      <c r="AE38819" s="71"/>
    </row>
    <row r="38820" spans="31:31" ht="15.75" x14ac:dyDescent="0.3">
      <c r="AE38820" s="71"/>
    </row>
    <row r="38821" spans="31:31" ht="15.75" x14ac:dyDescent="0.3">
      <c r="AE38821" s="71"/>
    </row>
    <row r="38822" spans="31:31" ht="15.75" x14ac:dyDescent="0.3">
      <c r="AE38822" s="71"/>
    </row>
    <row r="38823" spans="31:31" ht="15.75" x14ac:dyDescent="0.3">
      <c r="AE38823" s="71"/>
    </row>
    <row r="38824" spans="31:31" ht="15.75" x14ac:dyDescent="0.3">
      <c r="AE38824" s="71"/>
    </row>
    <row r="38825" spans="31:31" ht="15.75" x14ac:dyDescent="0.3">
      <c r="AE38825" s="71"/>
    </row>
    <row r="38826" spans="31:31" ht="15.75" x14ac:dyDescent="0.3">
      <c r="AE38826" s="71"/>
    </row>
    <row r="38827" spans="31:31" ht="15.75" x14ac:dyDescent="0.3">
      <c r="AE38827" s="71"/>
    </row>
    <row r="38828" spans="31:31" ht="15.75" x14ac:dyDescent="0.3">
      <c r="AE38828" s="71"/>
    </row>
    <row r="38829" spans="31:31" ht="15.75" x14ac:dyDescent="0.3">
      <c r="AE38829" s="71"/>
    </row>
    <row r="38830" spans="31:31" ht="15.75" x14ac:dyDescent="0.3">
      <c r="AE38830" s="71"/>
    </row>
    <row r="38831" spans="31:31" ht="15.75" x14ac:dyDescent="0.3">
      <c r="AE38831" s="71"/>
    </row>
    <row r="38832" spans="31:31" ht="15.75" x14ac:dyDescent="0.3">
      <c r="AE38832" s="71"/>
    </row>
    <row r="38833" spans="31:31" ht="15.75" x14ac:dyDescent="0.3">
      <c r="AE38833" s="71"/>
    </row>
    <row r="38834" spans="31:31" ht="15.75" x14ac:dyDescent="0.3">
      <c r="AE38834" s="71"/>
    </row>
    <row r="38835" spans="31:31" ht="15.75" x14ac:dyDescent="0.3">
      <c r="AE38835" s="71"/>
    </row>
    <row r="38836" spans="31:31" ht="15.75" x14ac:dyDescent="0.3">
      <c r="AE38836" s="71"/>
    </row>
    <row r="38837" spans="31:31" ht="15.75" x14ac:dyDescent="0.3">
      <c r="AE38837" s="71"/>
    </row>
    <row r="38838" spans="31:31" ht="15.75" x14ac:dyDescent="0.3">
      <c r="AE38838" s="71"/>
    </row>
    <row r="38839" spans="31:31" ht="15.75" x14ac:dyDescent="0.3">
      <c r="AE38839" s="71"/>
    </row>
    <row r="38840" spans="31:31" ht="15.75" x14ac:dyDescent="0.3">
      <c r="AE38840" s="71"/>
    </row>
    <row r="38841" spans="31:31" ht="15.75" x14ac:dyDescent="0.3">
      <c r="AE38841" s="71"/>
    </row>
    <row r="38842" spans="31:31" ht="15.75" x14ac:dyDescent="0.3">
      <c r="AE38842" s="71"/>
    </row>
    <row r="38843" spans="31:31" ht="15.75" x14ac:dyDescent="0.3">
      <c r="AE38843" s="71"/>
    </row>
    <row r="38844" spans="31:31" ht="15.75" x14ac:dyDescent="0.3">
      <c r="AE38844" s="71"/>
    </row>
    <row r="38845" spans="31:31" ht="15.75" x14ac:dyDescent="0.3">
      <c r="AE38845" s="71"/>
    </row>
    <row r="38846" spans="31:31" ht="15.75" x14ac:dyDescent="0.3">
      <c r="AE38846" s="71"/>
    </row>
    <row r="38847" spans="31:31" ht="15.75" x14ac:dyDescent="0.3">
      <c r="AE38847" s="71"/>
    </row>
    <row r="38848" spans="31:31" ht="15.75" x14ac:dyDescent="0.3">
      <c r="AE38848" s="71"/>
    </row>
    <row r="38849" spans="31:31" ht="15.75" x14ac:dyDescent="0.3">
      <c r="AE38849" s="71"/>
    </row>
    <row r="38850" spans="31:31" ht="15.75" x14ac:dyDescent="0.3">
      <c r="AE38850" s="71"/>
    </row>
    <row r="38851" spans="31:31" ht="15.75" x14ac:dyDescent="0.3">
      <c r="AE38851" s="71"/>
    </row>
    <row r="38852" spans="31:31" ht="15.75" x14ac:dyDescent="0.3">
      <c r="AE38852" s="71"/>
    </row>
    <row r="38853" spans="31:31" ht="15.75" x14ac:dyDescent="0.3">
      <c r="AE38853" s="71"/>
    </row>
    <row r="38854" spans="31:31" ht="15.75" x14ac:dyDescent="0.3">
      <c r="AE38854" s="71"/>
    </row>
    <row r="38855" spans="31:31" ht="15.75" x14ac:dyDescent="0.3">
      <c r="AE38855" s="71"/>
    </row>
    <row r="38856" spans="31:31" ht="15.75" x14ac:dyDescent="0.3">
      <c r="AE38856" s="71"/>
    </row>
    <row r="38857" spans="31:31" ht="15.75" x14ac:dyDescent="0.3">
      <c r="AE38857" s="71"/>
    </row>
    <row r="38858" spans="31:31" ht="15.75" x14ac:dyDescent="0.3">
      <c r="AE38858" s="71"/>
    </row>
    <row r="38859" spans="31:31" ht="15.75" x14ac:dyDescent="0.3">
      <c r="AE38859" s="71"/>
    </row>
    <row r="38860" spans="31:31" ht="15.75" x14ac:dyDescent="0.3">
      <c r="AE38860" s="71"/>
    </row>
    <row r="38861" spans="31:31" ht="15.75" x14ac:dyDescent="0.3">
      <c r="AE38861" s="71"/>
    </row>
    <row r="38862" spans="31:31" ht="15.75" x14ac:dyDescent="0.3">
      <c r="AE38862" s="71"/>
    </row>
    <row r="38863" spans="31:31" ht="15.75" x14ac:dyDescent="0.3">
      <c r="AE38863" s="71"/>
    </row>
    <row r="38864" spans="31:31" ht="15.75" x14ac:dyDescent="0.3">
      <c r="AE38864" s="71"/>
    </row>
    <row r="38865" spans="31:31" ht="15.75" x14ac:dyDescent="0.3">
      <c r="AE38865" s="71"/>
    </row>
    <row r="38866" spans="31:31" ht="15.75" x14ac:dyDescent="0.3">
      <c r="AE38866" s="71"/>
    </row>
    <row r="38867" spans="31:31" ht="15.75" x14ac:dyDescent="0.3">
      <c r="AE38867" s="71"/>
    </row>
    <row r="38868" spans="31:31" ht="15.75" x14ac:dyDescent="0.3">
      <c r="AE38868" s="71"/>
    </row>
    <row r="38869" spans="31:31" ht="15.75" x14ac:dyDescent="0.3">
      <c r="AE38869" s="71"/>
    </row>
    <row r="38870" spans="31:31" ht="15.75" x14ac:dyDescent="0.3">
      <c r="AE38870" s="71"/>
    </row>
    <row r="38871" spans="31:31" ht="15.75" x14ac:dyDescent="0.3">
      <c r="AE38871" s="71"/>
    </row>
    <row r="38872" spans="31:31" ht="15.75" x14ac:dyDescent="0.3">
      <c r="AE38872" s="71"/>
    </row>
    <row r="38873" spans="31:31" ht="15.75" x14ac:dyDescent="0.3">
      <c r="AE38873" s="71"/>
    </row>
    <row r="38874" spans="31:31" ht="15.75" x14ac:dyDescent="0.3">
      <c r="AE38874" s="71"/>
    </row>
    <row r="38875" spans="31:31" ht="15.75" x14ac:dyDescent="0.3">
      <c r="AE38875" s="71"/>
    </row>
    <row r="38876" spans="31:31" ht="15.75" x14ac:dyDescent="0.3">
      <c r="AE38876" s="71"/>
    </row>
    <row r="38877" spans="31:31" ht="15.75" x14ac:dyDescent="0.3">
      <c r="AE38877" s="71"/>
    </row>
    <row r="38878" spans="31:31" ht="15.75" x14ac:dyDescent="0.3">
      <c r="AE38878" s="71"/>
    </row>
    <row r="38879" spans="31:31" ht="15.75" x14ac:dyDescent="0.3">
      <c r="AE38879" s="71"/>
    </row>
    <row r="38880" spans="31:31" ht="15.75" x14ac:dyDescent="0.3">
      <c r="AE38880" s="71"/>
    </row>
    <row r="38881" spans="31:31" ht="15.75" x14ac:dyDescent="0.3">
      <c r="AE38881" s="71"/>
    </row>
    <row r="38882" spans="31:31" ht="15.75" x14ac:dyDescent="0.3">
      <c r="AE38882" s="71"/>
    </row>
    <row r="38883" spans="31:31" ht="15.75" x14ac:dyDescent="0.3">
      <c r="AE38883" s="71"/>
    </row>
    <row r="38884" spans="31:31" ht="15.75" x14ac:dyDescent="0.3">
      <c r="AE38884" s="71"/>
    </row>
    <row r="38885" spans="31:31" ht="15.75" x14ac:dyDescent="0.3">
      <c r="AE38885" s="71"/>
    </row>
    <row r="38886" spans="31:31" ht="15.75" x14ac:dyDescent="0.3">
      <c r="AE38886" s="71"/>
    </row>
    <row r="38887" spans="31:31" ht="15.75" x14ac:dyDescent="0.3">
      <c r="AE38887" s="71"/>
    </row>
    <row r="38888" spans="31:31" ht="15.75" x14ac:dyDescent="0.3">
      <c r="AE38888" s="71"/>
    </row>
    <row r="38889" spans="31:31" ht="15.75" x14ac:dyDescent="0.3">
      <c r="AE38889" s="71"/>
    </row>
    <row r="38890" spans="31:31" ht="15.75" x14ac:dyDescent="0.3">
      <c r="AE38890" s="71"/>
    </row>
    <row r="38891" spans="31:31" ht="15.75" x14ac:dyDescent="0.3">
      <c r="AE38891" s="71"/>
    </row>
    <row r="38892" spans="31:31" ht="15.75" x14ac:dyDescent="0.3">
      <c r="AE38892" s="71"/>
    </row>
    <row r="38893" spans="31:31" ht="15.75" x14ac:dyDescent="0.3">
      <c r="AE38893" s="71"/>
    </row>
    <row r="38894" spans="31:31" ht="15.75" x14ac:dyDescent="0.3">
      <c r="AE38894" s="71"/>
    </row>
    <row r="38895" spans="31:31" ht="15.75" x14ac:dyDescent="0.3">
      <c r="AE38895" s="71"/>
    </row>
    <row r="38896" spans="31:31" ht="15.75" x14ac:dyDescent="0.3">
      <c r="AE38896" s="71"/>
    </row>
    <row r="38897" spans="31:31" ht="15.75" x14ac:dyDescent="0.3">
      <c r="AE38897" s="71"/>
    </row>
    <row r="38898" spans="31:31" ht="15.75" x14ac:dyDescent="0.3">
      <c r="AE38898" s="71"/>
    </row>
    <row r="38899" spans="31:31" ht="15.75" x14ac:dyDescent="0.3">
      <c r="AE38899" s="71"/>
    </row>
    <row r="38900" spans="31:31" ht="15.75" x14ac:dyDescent="0.3">
      <c r="AE38900" s="71"/>
    </row>
    <row r="38901" spans="31:31" ht="15.75" x14ac:dyDescent="0.3">
      <c r="AE38901" s="71"/>
    </row>
    <row r="38902" spans="31:31" ht="15.75" x14ac:dyDescent="0.3">
      <c r="AE38902" s="71"/>
    </row>
    <row r="38903" spans="31:31" ht="15.75" x14ac:dyDescent="0.3">
      <c r="AE38903" s="71"/>
    </row>
    <row r="38904" spans="31:31" ht="15.75" x14ac:dyDescent="0.3">
      <c r="AE38904" s="71"/>
    </row>
    <row r="38905" spans="31:31" ht="15.75" x14ac:dyDescent="0.3">
      <c r="AE38905" s="71"/>
    </row>
    <row r="38906" spans="31:31" ht="15.75" x14ac:dyDescent="0.3">
      <c r="AE38906" s="71"/>
    </row>
    <row r="38907" spans="31:31" ht="15.75" x14ac:dyDescent="0.3">
      <c r="AE38907" s="71"/>
    </row>
    <row r="38908" spans="31:31" ht="15.75" x14ac:dyDescent="0.3">
      <c r="AE38908" s="71"/>
    </row>
    <row r="38909" spans="31:31" ht="15.75" x14ac:dyDescent="0.3">
      <c r="AE38909" s="71"/>
    </row>
    <row r="38910" spans="31:31" ht="15.75" x14ac:dyDescent="0.3">
      <c r="AE38910" s="71"/>
    </row>
    <row r="38911" spans="31:31" ht="15.75" x14ac:dyDescent="0.3">
      <c r="AE38911" s="71"/>
    </row>
    <row r="38912" spans="31:31" ht="15.75" x14ac:dyDescent="0.3">
      <c r="AE38912" s="71"/>
    </row>
    <row r="38913" spans="31:31" ht="15.75" x14ac:dyDescent="0.3">
      <c r="AE38913" s="71"/>
    </row>
    <row r="38914" spans="31:31" ht="15.75" x14ac:dyDescent="0.3">
      <c r="AE38914" s="71"/>
    </row>
    <row r="38915" spans="31:31" ht="15.75" x14ac:dyDescent="0.3">
      <c r="AE38915" s="71"/>
    </row>
    <row r="38916" spans="31:31" ht="15.75" x14ac:dyDescent="0.3">
      <c r="AE38916" s="71"/>
    </row>
    <row r="38917" spans="31:31" ht="15.75" x14ac:dyDescent="0.3">
      <c r="AE38917" s="71"/>
    </row>
    <row r="38918" spans="31:31" ht="15.75" x14ac:dyDescent="0.3">
      <c r="AE38918" s="71"/>
    </row>
    <row r="38919" spans="31:31" ht="15.75" x14ac:dyDescent="0.3">
      <c r="AE38919" s="71"/>
    </row>
    <row r="38920" spans="31:31" ht="15.75" x14ac:dyDescent="0.3">
      <c r="AE38920" s="71"/>
    </row>
    <row r="38921" spans="31:31" ht="15.75" x14ac:dyDescent="0.3">
      <c r="AE38921" s="71"/>
    </row>
    <row r="38922" spans="31:31" ht="15.75" x14ac:dyDescent="0.3">
      <c r="AE38922" s="71"/>
    </row>
    <row r="38923" spans="31:31" ht="15.75" x14ac:dyDescent="0.3">
      <c r="AE38923" s="71"/>
    </row>
    <row r="38924" spans="31:31" ht="15.75" x14ac:dyDescent="0.3">
      <c r="AE38924" s="71"/>
    </row>
    <row r="38925" spans="31:31" ht="15.75" x14ac:dyDescent="0.3">
      <c r="AE38925" s="71"/>
    </row>
    <row r="38926" spans="31:31" ht="15.75" x14ac:dyDescent="0.3">
      <c r="AE38926" s="71"/>
    </row>
    <row r="38927" spans="31:31" ht="15.75" x14ac:dyDescent="0.3">
      <c r="AE38927" s="71"/>
    </row>
    <row r="38928" spans="31:31" ht="15.75" x14ac:dyDescent="0.3">
      <c r="AE38928" s="71"/>
    </row>
    <row r="38929" spans="31:31" ht="15.75" x14ac:dyDescent="0.3">
      <c r="AE38929" s="71"/>
    </row>
    <row r="38930" spans="31:31" ht="15.75" x14ac:dyDescent="0.3">
      <c r="AE38930" s="71"/>
    </row>
    <row r="38931" spans="31:31" ht="15.75" x14ac:dyDescent="0.3">
      <c r="AE38931" s="71"/>
    </row>
    <row r="38932" spans="31:31" ht="15.75" x14ac:dyDescent="0.3">
      <c r="AE38932" s="71"/>
    </row>
    <row r="38933" spans="31:31" ht="15.75" x14ac:dyDescent="0.3">
      <c r="AE38933" s="71"/>
    </row>
    <row r="38934" spans="31:31" ht="15.75" x14ac:dyDescent="0.3">
      <c r="AE38934" s="71"/>
    </row>
    <row r="38935" spans="31:31" ht="15.75" x14ac:dyDescent="0.3">
      <c r="AE38935" s="71"/>
    </row>
    <row r="38936" spans="31:31" ht="15.75" x14ac:dyDescent="0.3">
      <c r="AE38936" s="71"/>
    </row>
    <row r="38937" spans="31:31" ht="15.75" x14ac:dyDescent="0.3">
      <c r="AE38937" s="71"/>
    </row>
    <row r="38938" spans="31:31" ht="15.75" x14ac:dyDescent="0.3">
      <c r="AE38938" s="71"/>
    </row>
    <row r="38939" spans="31:31" ht="15.75" x14ac:dyDescent="0.3">
      <c r="AE38939" s="71"/>
    </row>
    <row r="38940" spans="31:31" ht="15.75" x14ac:dyDescent="0.3">
      <c r="AE38940" s="71"/>
    </row>
    <row r="38941" spans="31:31" ht="15.75" x14ac:dyDescent="0.3">
      <c r="AE38941" s="71"/>
    </row>
    <row r="38942" spans="31:31" ht="15.75" x14ac:dyDescent="0.3">
      <c r="AE38942" s="71"/>
    </row>
    <row r="38943" spans="31:31" ht="15.75" x14ac:dyDescent="0.3">
      <c r="AE38943" s="71"/>
    </row>
    <row r="38944" spans="31:31" ht="15.75" x14ac:dyDescent="0.3">
      <c r="AE38944" s="71"/>
    </row>
    <row r="38945" spans="31:31" ht="15.75" x14ac:dyDescent="0.3">
      <c r="AE38945" s="71"/>
    </row>
    <row r="38946" spans="31:31" ht="15.75" x14ac:dyDescent="0.3">
      <c r="AE38946" s="71"/>
    </row>
    <row r="38947" spans="31:31" ht="15.75" x14ac:dyDescent="0.3">
      <c r="AE38947" s="71"/>
    </row>
    <row r="38948" spans="31:31" ht="15.75" x14ac:dyDescent="0.3">
      <c r="AE38948" s="71"/>
    </row>
    <row r="38949" spans="31:31" ht="15.75" x14ac:dyDescent="0.3">
      <c r="AE38949" s="71"/>
    </row>
    <row r="38950" spans="31:31" ht="15.75" x14ac:dyDescent="0.3">
      <c r="AE38950" s="71"/>
    </row>
    <row r="38951" spans="31:31" ht="15.75" x14ac:dyDescent="0.3">
      <c r="AE38951" s="71"/>
    </row>
    <row r="38952" spans="31:31" ht="15.75" x14ac:dyDescent="0.3">
      <c r="AE38952" s="71"/>
    </row>
    <row r="38953" spans="31:31" ht="15.75" x14ac:dyDescent="0.3">
      <c r="AE38953" s="71"/>
    </row>
    <row r="38954" spans="31:31" ht="15.75" x14ac:dyDescent="0.3">
      <c r="AE38954" s="71"/>
    </row>
    <row r="38955" spans="31:31" ht="15.75" x14ac:dyDescent="0.3">
      <c r="AE38955" s="71"/>
    </row>
    <row r="38956" spans="31:31" ht="15.75" x14ac:dyDescent="0.3">
      <c r="AE38956" s="71"/>
    </row>
    <row r="38957" spans="31:31" ht="15.75" x14ac:dyDescent="0.3">
      <c r="AE38957" s="71"/>
    </row>
    <row r="38958" spans="31:31" ht="15.75" x14ac:dyDescent="0.3">
      <c r="AE38958" s="71"/>
    </row>
    <row r="38959" spans="31:31" ht="15.75" x14ac:dyDescent="0.3">
      <c r="AE38959" s="71"/>
    </row>
    <row r="38960" spans="31:31" ht="15.75" x14ac:dyDescent="0.3">
      <c r="AE38960" s="71"/>
    </row>
    <row r="38961" spans="31:31" ht="15.75" x14ac:dyDescent="0.3">
      <c r="AE38961" s="71"/>
    </row>
    <row r="38962" spans="31:31" ht="15.75" x14ac:dyDescent="0.3">
      <c r="AE38962" s="71"/>
    </row>
    <row r="38963" spans="31:31" ht="15.75" x14ac:dyDescent="0.3">
      <c r="AE38963" s="71"/>
    </row>
    <row r="38964" spans="31:31" ht="15.75" x14ac:dyDescent="0.3">
      <c r="AE38964" s="71"/>
    </row>
    <row r="38965" spans="31:31" ht="15.75" x14ac:dyDescent="0.3">
      <c r="AE38965" s="71"/>
    </row>
    <row r="38966" spans="31:31" ht="15.75" x14ac:dyDescent="0.3">
      <c r="AE38966" s="71"/>
    </row>
    <row r="38967" spans="31:31" ht="15.75" x14ac:dyDescent="0.3">
      <c r="AE38967" s="71"/>
    </row>
    <row r="38968" spans="31:31" ht="15.75" x14ac:dyDescent="0.3">
      <c r="AE38968" s="71"/>
    </row>
    <row r="38969" spans="31:31" ht="15.75" x14ac:dyDescent="0.3">
      <c r="AE38969" s="71"/>
    </row>
    <row r="38970" spans="31:31" ht="15.75" x14ac:dyDescent="0.3">
      <c r="AE38970" s="71"/>
    </row>
    <row r="38971" spans="31:31" ht="15.75" x14ac:dyDescent="0.3">
      <c r="AE38971" s="71"/>
    </row>
    <row r="38972" spans="31:31" ht="15.75" x14ac:dyDescent="0.3">
      <c r="AE38972" s="71"/>
    </row>
    <row r="38973" spans="31:31" ht="15.75" x14ac:dyDescent="0.3">
      <c r="AE38973" s="71"/>
    </row>
    <row r="38974" spans="31:31" ht="15.75" x14ac:dyDescent="0.3">
      <c r="AE38974" s="71"/>
    </row>
    <row r="38975" spans="31:31" ht="15.75" x14ac:dyDescent="0.3">
      <c r="AE38975" s="71"/>
    </row>
    <row r="38976" spans="31:31" ht="15.75" x14ac:dyDescent="0.3">
      <c r="AE38976" s="71"/>
    </row>
    <row r="38977" spans="31:31" ht="15.75" x14ac:dyDescent="0.3">
      <c r="AE38977" s="71"/>
    </row>
    <row r="38978" spans="31:31" ht="15.75" x14ac:dyDescent="0.3">
      <c r="AE38978" s="71"/>
    </row>
    <row r="38979" spans="31:31" ht="15.75" x14ac:dyDescent="0.3">
      <c r="AE38979" s="71"/>
    </row>
    <row r="38980" spans="31:31" ht="15.75" x14ac:dyDescent="0.3">
      <c r="AE38980" s="71"/>
    </row>
    <row r="38981" spans="31:31" ht="15.75" x14ac:dyDescent="0.3">
      <c r="AE38981" s="71"/>
    </row>
    <row r="38982" spans="31:31" ht="15.75" x14ac:dyDescent="0.3">
      <c r="AE38982" s="71"/>
    </row>
    <row r="38983" spans="31:31" ht="15.75" x14ac:dyDescent="0.3">
      <c r="AE38983" s="71"/>
    </row>
    <row r="38984" spans="31:31" ht="15.75" x14ac:dyDescent="0.3">
      <c r="AE38984" s="71"/>
    </row>
    <row r="38985" spans="31:31" ht="15.75" x14ac:dyDescent="0.3">
      <c r="AE38985" s="71"/>
    </row>
    <row r="38986" spans="31:31" ht="15.75" x14ac:dyDescent="0.3">
      <c r="AE38986" s="71"/>
    </row>
    <row r="38987" spans="31:31" ht="15.75" x14ac:dyDescent="0.3">
      <c r="AE38987" s="71"/>
    </row>
    <row r="38988" spans="31:31" ht="15.75" x14ac:dyDescent="0.3">
      <c r="AE38988" s="71"/>
    </row>
    <row r="38989" spans="31:31" ht="15.75" x14ac:dyDescent="0.3">
      <c r="AE38989" s="71"/>
    </row>
    <row r="38990" spans="31:31" ht="15.75" x14ac:dyDescent="0.3">
      <c r="AE38990" s="71"/>
    </row>
    <row r="38991" spans="31:31" ht="15.75" x14ac:dyDescent="0.3">
      <c r="AE38991" s="71"/>
    </row>
    <row r="38992" spans="31:31" ht="15.75" x14ac:dyDescent="0.3">
      <c r="AE38992" s="71"/>
    </row>
    <row r="38993" spans="31:31" ht="15.75" x14ac:dyDescent="0.3">
      <c r="AE38993" s="71"/>
    </row>
    <row r="38994" spans="31:31" ht="15.75" x14ac:dyDescent="0.3">
      <c r="AE38994" s="71"/>
    </row>
    <row r="38995" spans="31:31" ht="15.75" x14ac:dyDescent="0.3">
      <c r="AE38995" s="71"/>
    </row>
    <row r="38996" spans="31:31" ht="15.75" x14ac:dyDescent="0.3">
      <c r="AE38996" s="71"/>
    </row>
    <row r="38997" spans="31:31" ht="15.75" x14ac:dyDescent="0.3">
      <c r="AE38997" s="71"/>
    </row>
    <row r="38998" spans="31:31" ht="15.75" x14ac:dyDescent="0.3">
      <c r="AE38998" s="71"/>
    </row>
    <row r="38999" spans="31:31" ht="15.75" x14ac:dyDescent="0.3">
      <c r="AE38999" s="71"/>
    </row>
    <row r="39000" spans="31:31" ht="15.75" x14ac:dyDescent="0.3">
      <c r="AE39000" s="71"/>
    </row>
    <row r="39001" spans="31:31" ht="15.75" x14ac:dyDescent="0.3">
      <c r="AE39001" s="71"/>
    </row>
    <row r="39002" spans="31:31" ht="15.75" x14ac:dyDescent="0.3">
      <c r="AE39002" s="71"/>
    </row>
    <row r="39003" spans="31:31" ht="15.75" x14ac:dyDescent="0.3">
      <c r="AE39003" s="71"/>
    </row>
    <row r="39004" spans="31:31" ht="15.75" x14ac:dyDescent="0.3">
      <c r="AE39004" s="71"/>
    </row>
    <row r="39005" spans="31:31" ht="15.75" x14ac:dyDescent="0.3">
      <c r="AE39005" s="71"/>
    </row>
    <row r="39006" spans="31:31" ht="15.75" x14ac:dyDescent="0.3">
      <c r="AE39006" s="71"/>
    </row>
    <row r="39007" spans="31:31" ht="15.75" x14ac:dyDescent="0.3">
      <c r="AE39007" s="71"/>
    </row>
    <row r="39008" spans="31:31" ht="15.75" x14ac:dyDescent="0.3">
      <c r="AE39008" s="71"/>
    </row>
    <row r="39009" spans="31:31" ht="15.75" x14ac:dyDescent="0.3">
      <c r="AE39009" s="71"/>
    </row>
    <row r="39010" spans="31:31" ht="15.75" x14ac:dyDescent="0.3">
      <c r="AE39010" s="71"/>
    </row>
    <row r="39011" spans="31:31" ht="15.75" x14ac:dyDescent="0.3">
      <c r="AE39011" s="71"/>
    </row>
    <row r="39012" spans="31:31" ht="15.75" x14ac:dyDescent="0.3">
      <c r="AE39012" s="71"/>
    </row>
    <row r="39013" spans="31:31" ht="15.75" x14ac:dyDescent="0.3">
      <c r="AE39013" s="71"/>
    </row>
    <row r="39014" spans="31:31" ht="15.75" x14ac:dyDescent="0.3">
      <c r="AE39014" s="71"/>
    </row>
    <row r="39015" spans="31:31" ht="15.75" x14ac:dyDescent="0.3">
      <c r="AE39015" s="71"/>
    </row>
    <row r="39016" spans="31:31" ht="15.75" x14ac:dyDescent="0.3">
      <c r="AE39016" s="71"/>
    </row>
    <row r="39017" spans="31:31" ht="15.75" x14ac:dyDescent="0.3">
      <c r="AE39017" s="71"/>
    </row>
    <row r="39018" spans="31:31" ht="15.75" x14ac:dyDescent="0.3">
      <c r="AE39018" s="71"/>
    </row>
    <row r="39019" spans="31:31" ht="15.75" x14ac:dyDescent="0.3">
      <c r="AE39019" s="71"/>
    </row>
    <row r="39020" spans="31:31" ht="15.75" x14ac:dyDescent="0.3">
      <c r="AE39020" s="71"/>
    </row>
    <row r="39021" spans="31:31" ht="15.75" x14ac:dyDescent="0.3">
      <c r="AE39021" s="71"/>
    </row>
    <row r="39022" spans="31:31" ht="15.75" x14ac:dyDescent="0.3">
      <c r="AE39022" s="71"/>
    </row>
    <row r="39023" spans="31:31" ht="15.75" x14ac:dyDescent="0.3">
      <c r="AE39023" s="71"/>
    </row>
    <row r="39024" spans="31:31" ht="15.75" x14ac:dyDescent="0.3">
      <c r="AE39024" s="71"/>
    </row>
    <row r="39025" spans="31:31" ht="15.75" x14ac:dyDescent="0.3">
      <c r="AE39025" s="71"/>
    </row>
    <row r="39026" spans="31:31" ht="15.75" x14ac:dyDescent="0.3">
      <c r="AE39026" s="71"/>
    </row>
    <row r="39027" spans="31:31" ht="15.75" x14ac:dyDescent="0.3">
      <c r="AE39027" s="71"/>
    </row>
    <row r="39028" spans="31:31" ht="15.75" x14ac:dyDescent="0.3">
      <c r="AE39028" s="71"/>
    </row>
    <row r="39029" spans="31:31" ht="15.75" x14ac:dyDescent="0.3">
      <c r="AE39029" s="71"/>
    </row>
    <row r="39030" spans="31:31" ht="15.75" x14ac:dyDescent="0.3">
      <c r="AE39030" s="71"/>
    </row>
    <row r="39031" spans="31:31" ht="15.75" x14ac:dyDescent="0.3">
      <c r="AE39031" s="71"/>
    </row>
    <row r="39032" spans="31:31" ht="15.75" x14ac:dyDescent="0.3">
      <c r="AE39032" s="71"/>
    </row>
    <row r="39033" spans="31:31" ht="15.75" x14ac:dyDescent="0.3">
      <c r="AE39033" s="71"/>
    </row>
    <row r="39034" spans="31:31" ht="15.75" x14ac:dyDescent="0.3">
      <c r="AE39034" s="71"/>
    </row>
    <row r="39035" spans="31:31" ht="15.75" x14ac:dyDescent="0.3">
      <c r="AE39035" s="71"/>
    </row>
    <row r="39036" spans="31:31" ht="15.75" x14ac:dyDescent="0.3">
      <c r="AE39036" s="71"/>
    </row>
    <row r="39037" spans="31:31" ht="15.75" x14ac:dyDescent="0.3">
      <c r="AE39037" s="71"/>
    </row>
    <row r="39038" spans="31:31" ht="15.75" x14ac:dyDescent="0.3">
      <c r="AE39038" s="71"/>
    </row>
    <row r="39039" spans="31:31" ht="15.75" x14ac:dyDescent="0.3">
      <c r="AE39039" s="71"/>
    </row>
    <row r="39040" spans="31:31" ht="15.75" x14ac:dyDescent="0.3">
      <c r="AE39040" s="71"/>
    </row>
    <row r="39041" spans="31:31" ht="15.75" x14ac:dyDescent="0.3">
      <c r="AE39041" s="71"/>
    </row>
    <row r="39042" spans="31:31" ht="15.75" x14ac:dyDescent="0.3">
      <c r="AE39042" s="71"/>
    </row>
    <row r="39043" spans="31:31" ht="15.75" x14ac:dyDescent="0.3">
      <c r="AE39043" s="71"/>
    </row>
    <row r="39044" spans="31:31" ht="15.75" x14ac:dyDescent="0.3">
      <c r="AE39044" s="71"/>
    </row>
    <row r="39045" spans="31:31" ht="15.75" x14ac:dyDescent="0.3">
      <c r="AE39045" s="71"/>
    </row>
    <row r="39046" spans="31:31" ht="15.75" x14ac:dyDescent="0.3">
      <c r="AE39046" s="71"/>
    </row>
    <row r="39047" spans="31:31" ht="15.75" x14ac:dyDescent="0.3">
      <c r="AE39047" s="71"/>
    </row>
    <row r="39048" spans="31:31" ht="15.75" x14ac:dyDescent="0.3">
      <c r="AE39048" s="71"/>
    </row>
    <row r="39049" spans="31:31" ht="15.75" x14ac:dyDescent="0.3">
      <c r="AE39049" s="71"/>
    </row>
    <row r="39050" spans="31:31" ht="15.75" x14ac:dyDescent="0.3">
      <c r="AE39050" s="71"/>
    </row>
    <row r="39051" spans="31:31" ht="15.75" x14ac:dyDescent="0.3">
      <c r="AE39051" s="71"/>
    </row>
    <row r="39052" spans="31:31" ht="15.75" x14ac:dyDescent="0.3">
      <c r="AE39052" s="71"/>
    </row>
    <row r="39053" spans="31:31" ht="15.75" x14ac:dyDescent="0.3">
      <c r="AE39053" s="71"/>
    </row>
    <row r="39054" spans="31:31" ht="15.75" x14ac:dyDescent="0.3">
      <c r="AE39054" s="71"/>
    </row>
    <row r="39055" spans="31:31" ht="15.75" x14ac:dyDescent="0.3">
      <c r="AE39055" s="71"/>
    </row>
    <row r="39056" spans="31:31" ht="15.75" x14ac:dyDescent="0.3">
      <c r="AE39056" s="71"/>
    </row>
    <row r="39057" spans="31:31" ht="15.75" x14ac:dyDescent="0.3">
      <c r="AE39057" s="71"/>
    </row>
    <row r="39058" spans="31:31" ht="15.75" x14ac:dyDescent="0.3">
      <c r="AE39058" s="71"/>
    </row>
    <row r="39059" spans="31:31" ht="15.75" x14ac:dyDescent="0.3">
      <c r="AE39059" s="71"/>
    </row>
    <row r="39060" spans="31:31" ht="15.75" x14ac:dyDescent="0.3">
      <c r="AE39060" s="71"/>
    </row>
    <row r="39061" spans="31:31" ht="15.75" x14ac:dyDescent="0.3">
      <c r="AE39061" s="71"/>
    </row>
    <row r="39062" spans="31:31" ht="15.75" x14ac:dyDescent="0.3">
      <c r="AE39062" s="71"/>
    </row>
    <row r="39063" spans="31:31" ht="15.75" x14ac:dyDescent="0.3">
      <c r="AE39063" s="71"/>
    </row>
    <row r="39064" spans="31:31" ht="15.75" x14ac:dyDescent="0.3">
      <c r="AE39064" s="71"/>
    </row>
    <row r="39065" spans="31:31" ht="15.75" x14ac:dyDescent="0.3">
      <c r="AE39065" s="71"/>
    </row>
    <row r="39066" spans="31:31" ht="15.75" x14ac:dyDescent="0.3">
      <c r="AE39066" s="71"/>
    </row>
    <row r="39067" spans="31:31" ht="15.75" x14ac:dyDescent="0.3">
      <c r="AE39067" s="71"/>
    </row>
    <row r="39068" spans="31:31" ht="15.75" x14ac:dyDescent="0.3">
      <c r="AE39068" s="71"/>
    </row>
    <row r="39069" spans="31:31" ht="15.75" x14ac:dyDescent="0.3">
      <c r="AE39069" s="71"/>
    </row>
    <row r="39070" spans="31:31" ht="15.75" x14ac:dyDescent="0.3">
      <c r="AE39070" s="71"/>
    </row>
    <row r="39071" spans="31:31" ht="15.75" x14ac:dyDescent="0.3">
      <c r="AE39071" s="71"/>
    </row>
    <row r="39072" spans="31:31" ht="15.75" x14ac:dyDescent="0.3">
      <c r="AE39072" s="71"/>
    </row>
    <row r="39073" spans="31:31" ht="15.75" x14ac:dyDescent="0.3">
      <c r="AE39073" s="71"/>
    </row>
    <row r="39074" spans="31:31" ht="15.75" x14ac:dyDescent="0.3">
      <c r="AE39074" s="71"/>
    </row>
    <row r="39075" spans="31:31" ht="15.75" x14ac:dyDescent="0.3">
      <c r="AE39075" s="71"/>
    </row>
    <row r="39076" spans="31:31" ht="15.75" x14ac:dyDescent="0.3">
      <c r="AE39076" s="71"/>
    </row>
    <row r="39077" spans="31:31" ht="15.75" x14ac:dyDescent="0.3">
      <c r="AE39077" s="71"/>
    </row>
    <row r="39078" spans="31:31" ht="15.75" x14ac:dyDescent="0.3">
      <c r="AE39078" s="71"/>
    </row>
    <row r="39079" spans="31:31" ht="15.75" x14ac:dyDescent="0.3">
      <c r="AE39079" s="71"/>
    </row>
    <row r="39080" spans="31:31" ht="15.75" x14ac:dyDescent="0.3">
      <c r="AE39080" s="71"/>
    </row>
    <row r="39081" spans="31:31" ht="15.75" x14ac:dyDescent="0.3">
      <c r="AE39081" s="71"/>
    </row>
    <row r="39082" spans="31:31" ht="15.75" x14ac:dyDescent="0.3">
      <c r="AE39082" s="71"/>
    </row>
    <row r="39083" spans="31:31" ht="15.75" x14ac:dyDescent="0.3">
      <c r="AE39083" s="71"/>
    </row>
    <row r="39084" spans="31:31" ht="15.75" x14ac:dyDescent="0.3">
      <c r="AE39084" s="71"/>
    </row>
    <row r="39085" spans="31:31" ht="15.75" x14ac:dyDescent="0.3">
      <c r="AE39085" s="71"/>
    </row>
    <row r="39086" spans="31:31" ht="15.75" x14ac:dyDescent="0.3">
      <c r="AE39086" s="71"/>
    </row>
    <row r="39087" spans="31:31" ht="15.75" x14ac:dyDescent="0.3">
      <c r="AE39087" s="71"/>
    </row>
    <row r="39088" spans="31:31" ht="15.75" x14ac:dyDescent="0.3">
      <c r="AE39088" s="71"/>
    </row>
    <row r="39089" spans="31:31" ht="15.75" x14ac:dyDescent="0.3">
      <c r="AE39089" s="71"/>
    </row>
    <row r="39090" spans="31:31" ht="15.75" x14ac:dyDescent="0.3">
      <c r="AE39090" s="71"/>
    </row>
    <row r="39091" spans="31:31" ht="15.75" x14ac:dyDescent="0.3">
      <c r="AE39091" s="71"/>
    </row>
    <row r="39092" spans="31:31" ht="15.75" x14ac:dyDescent="0.3">
      <c r="AE39092" s="71"/>
    </row>
    <row r="39093" spans="31:31" ht="15.75" x14ac:dyDescent="0.3">
      <c r="AE39093" s="71"/>
    </row>
    <row r="39094" spans="31:31" ht="15.75" x14ac:dyDescent="0.3">
      <c r="AE39094" s="71"/>
    </row>
    <row r="39095" spans="31:31" ht="15.75" x14ac:dyDescent="0.3">
      <c r="AE39095" s="71"/>
    </row>
    <row r="39096" spans="31:31" ht="15.75" x14ac:dyDescent="0.3">
      <c r="AE39096" s="71"/>
    </row>
    <row r="39097" spans="31:31" ht="15.75" x14ac:dyDescent="0.3">
      <c r="AE39097" s="71"/>
    </row>
    <row r="39098" spans="31:31" ht="15.75" x14ac:dyDescent="0.3">
      <c r="AE39098" s="71"/>
    </row>
    <row r="39099" spans="31:31" ht="15.75" x14ac:dyDescent="0.3">
      <c r="AE39099" s="71"/>
    </row>
    <row r="39100" spans="31:31" ht="15.75" x14ac:dyDescent="0.3">
      <c r="AE39100" s="71"/>
    </row>
    <row r="39101" spans="31:31" ht="15.75" x14ac:dyDescent="0.3">
      <c r="AE39101" s="71"/>
    </row>
    <row r="39102" spans="31:31" ht="15.75" x14ac:dyDescent="0.3">
      <c r="AE39102" s="71"/>
    </row>
    <row r="39103" spans="31:31" ht="15.75" x14ac:dyDescent="0.3">
      <c r="AE39103" s="71"/>
    </row>
    <row r="39104" spans="31:31" ht="15.75" x14ac:dyDescent="0.3">
      <c r="AE39104" s="71"/>
    </row>
    <row r="39105" spans="31:31" ht="15.75" x14ac:dyDescent="0.3">
      <c r="AE39105" s="71"/>
    </row>
    <row r="39106" spans="31:31" ht="15.75" x14ac:dyDescent="0.3">
      <c r="AE39106" s="71"/>
    </row>
    <row r="39107" spans="31:31" ht="15.75" x14ac:dyDescent="0.3">
      <c r="AE39107" s="71"/>
    </row>
    <row r="39108" spans="31:31" ht="15.75" x14ac:dyDescent="0.3">
      <c r="AE39108" s="71"/>
    </row>
    <row r="39109" spans="31:31" ht="15.75" x14ac:dyDescent="0.3">
      <c r="AE39109" s="71"/>
    </row>
    <row r="39110" spans="31:31" ht="15.75" x14ac:dyDescent="0.3">
      <c r="AE39110" s="71"/>
    </row>
    <row r="39111" spans="31:31" ht="15.75" x14ac:dyDescent="0.3">
      <c r="AE39111" s="71"/>
    </row>
    <row r="39112" spans="31:31" ht="15.75" x14ac:dyDescent="0.3">
      <c r="AE39112" s="71"/>
    </row>
    <row r="39113" spans="31:31" ht="15.75" x14ac:dyDescent="0.3">
      <c r="AE39113" s="71"/>
    </row>
    <row r="39114" spans="31:31" ht="15.75" x14ac:dyDescent="0.3">
      <c r="AE39114" s="71"/>
    </row>
    <row r="39115" spans="31:31" ht="15.75" x14ac:dyDescent="0.3">
      <c r="AE39115" s="71"/>
    </row>
    <row r="39116" spans="31:31" ht="15.75" x14ac:dyDescent="0.3">
      <c r="AE39116" s="71"/>
    </row>
    <row r="39117" spans="31:31" ht="15.75" x14ac:dyDescent="0.3">
      <c r="AE39117" s="71"/>
    </row>
    <row r="39118" spans="31:31" ht="15.75" x14ac:dyDescent="0.3">
      <c r="AE39118" s="71"/>
    </row>
    <row r="39119" spans="31:31" ht="15.75" x14ac:dyDescent="0.3">
      <c r="AE39119" s="71"/>
    </row>
    <row r="39120" spans="31:31" ht="15.75" x14ac:dyDescent="0.3">
      <c r="AE39120" s="71"/>
    </row>
    <row r="39121" spans="31:31" ht="15.75" x14ac:dyDescent="0.3">
      <c r="AE39121" s="71"/>
    </row>
    <row r="39122" spans="31:31" ht="15.75" x14ac:dyDescent="0.3">
      <c r="AE39122" s="71"/>
    </row>
    <row r="39123" spans="31:31" ht="15.75" x14ac:dyDescent="0.3">
      <c r="AE39123" s="71"/>
    </row>
    <row r="39124" spans="31:31" ht="15.75" x14ac:dyDescent="0.3">
      <c r="AE39124" s="71"/>
    </row>
    <row r="39125" spans="31:31" ht="15.75" x14ac:dyDescent="0.3">
      <c r="AE39125" s="71"/>
    </row>
    <row r="39126" spans="31:31" ht="15.75" x14ac:dyDescent="0.3">
      <c r="AE39126" s="71"/>
    </row>
    <row r="39127" spans="31:31" ht="15.75" x14ac:dyDescent="0.3">
      <c r="AE39127" s="71"/>
    </row>
    <row r="39128" spans="31:31" ht="15.75" x14ac:dyDescent="0.3">
      <c r="AE39128" s="71"/>
    </row>
    <row r="39129" spans="31:31" ht="15.75" x14ac:dyDescent="0.3">
      <c r="AE39129" s="71"/>
    </row>
    <row r="39130" spans="31:31" ht="15.75" x14ac:dyDescent="0.3">
      <c r="AE39130" s="71"/>
    </row>
    <row r="39131" spans="31:31" ht="15.75" x14ac:dyDescent="0.3">
      <c r="AE39131" s="71"/>
    </row>
    <row r="39132" spans="31:31" ht="15.75" x14ac:dyDescent="0.3">
      <c r="AE39132" s="71"/>
    </row>
    <row r="39133" spans="31:31" ht="15.75" x14ac:dyDescent="0.3">
      <c r="AE39133" s="71"/>
    </row>
    <row r="39134" spans="31:31" ht="15.75" x14ac:dyDescent="0.3">
      <c r="AE39134" s="71"/>
    </row>
    <row r="39135" spans="31:31" ht="15.75" x14ac:dyDescent="0.3">
      <c r="AE39135" s="71"/>
    </row>
    <row r="39136" spans="31:31" ht="15.75" x14ac:dyDescent="0.3">
      <c r="AE39136" s="71"/>
    </row>
    <row r="39137" spans="31:31" ht="15.75" x14ac:dyDescent="0.3">
      <c r="AE39137" s="71"/>
    </row>
    <row r="39138" spans="31:31" ht="15.75" x14ac:dyDescent="0.3">
      <c r="AE39138" s="71"/>
    </row>
    <row r="39139" spans="31:31" ht="15.75" x14ac:dyDescent="0.3">
      <c r="AE39139" s="71"/>
    </row>
    <row r="39140" spans="31:31" ht="15.75" x14ac:dyDescent="0.3">
      <c r="AE39140" s="71"/>
    </row>
    <row r="39141" spans="31:31" ht="15.75" x14ac:dyDescent="0.3">
      <c r="AE39141" s="71"/>
    </row>
    <row r="39142" spans="31:31" ht="15.75" x14ac:dyDescent="0.3">
      <c r="AE39142" s="71"/>
    </row>
    <row r="39143" spans="31:31" ht="15.75" x14ac:dyDescent="0.3">
      <c r="AE39143" s="71"/>
    </row>
    <row r="39144" spans="31:31" ht="15.75" x14ac:dyDescent="0.3">
      <c r="AE39144" s="71"/>
    </row>
    <row r="39145" spans="31:31" ht="15.75" x14ac:dyDescent="0.3">
      <c r="AE39145" s="71"/>
    </row>
    <row r="39146" spans="31:31" ht="15.75" x14ac:dyDescent="0.3">
      <c r="AE39146" s="71"/>
    </row>
    <row r="39147" spans="31:31" ht="15.75" x14ac:dyDescent="0.3">
      <c r="AE39147" s="71"/>
    </row>
    <row r="39148" spans="31:31" ht="15.75" x14ac:dyDescent="0.3">
      <c r="AE39148" s="71"/>
    </row>
    <row r="39149" spans="31:31" ht="15.75" x14ac:dyDescent="0.3">
      <c r="AE39149" s="71"/>
    </row>
    <row r="39150" spans="31:31" ht="15.75" x14ac:dyDescent="0.3">
      <c r="AE39150" s="71"/>
    </row>
    <row r="39151" spans="31:31" ht="15.75" x14ac:dyDescent="0.3">
      <c r="AE39151" s="71"/>
    </row>
    <row r="39152" spans="31:31" ht="15.75" x14ac:dyDescent="0.3">
      <c r="AE39152" s="71"/>
    </row>
    <row r="39153" spans="31:31" ht="15.75" x14ac:dyDescent="0.3">
      <c r="AE39153" s="71"/>
    </row>
    <row r="39154" spans="31:31" ht="15.75" x14ac:dyDescent="0.3">
      <c r="AE39154" s="71"/>
    </row>
    <row r="39155" spans="31:31" ht="15.75" x14ac:dyDescent="0.3">
      <c r="AE39155" s="71"/>
    </row>
    <row r="39156" spans="31:31" ht="15.75" x14ac:dyDescent="0.3">
      <c r="AE39156" s="71"/>
    </row>
    <row r="39157" spans="31:31" ht="15.75" x14ac:dyDescent="0.3">
      <c r="AE39157" s="71"/>
    </row>
    <row r="39158" spans="31:31" ht="15.75" x14ac:dyDescent="0.3">
      <c r="AE39158" s="71"/>
    </row>
    <row r="39159" spans="31:31" ht="15.75" x14ac:dyDescent="0.3">
      <c r="AE39159" s="71"/>
    </row>
    <row r="39160" spans="31:31" ht="15.75" x14ac:dyDescent="0.3">
      <c r="AE39160" s="71"/>
    </row>
    <row r="39161" spans="31:31" ht="15.75" x14ac:dyDescent="0.3">
      <c r="AE39161" s="71"/>
    </row>
    <row r="39162" spans="31:31" ht="15.75" x14ac:dyDescent="0.3">
      <c r="AE39162" s="71"/>
    </row>
    <row r="39163" spans="31:31" ht="15.75" x14ac:dyDescent="0.3">
      <c r="AE39163" s="71"/>
    </row>
    <row r="39164" spans="31:31" ht="15.75" x14ac:dyDescent="0.3">
      <c r="AE39164" s="71"/>
    </row>
    <row r="39165" spans="31:31" ht="15.75" x14ac:dyDescent="0.3">
      <c r="AE39165" s="71"/>
    </row>
    <row r="39166" spans="31:31" ht="15.75" x14ac:dyDescent="0.3">
      <c r="AE39166" s="71"/>
    </row>
    <row r="39167" spans="31:31" ht="15.75" x14ac:dyDescent="0.3">
      <c r="AE39167" s="71"/>
    </row>
    <row r="39168" spans="31:31" ht="15.75" x14ac:dyDescent="0.3">
      <c r="AE39168" s="71"/>
    </row>
    <row r="39169" spans="31:31" ht="15.75" x14ac:dyDescent="0.3">
      <c r="AE39169" s="71"/>
    </row>
    <row r="39170" spans="31:31" ht="15.75" x14ac:dyDescent="0.3">
      <c r="AE39170" s="71"/>
    </row>
    <row r="39171" spans="31:31" ht="15.75" x14ac:dyDescent="0.3">
      <c r="AE39171" s="71"/>
    </row>
    <row r="39172" spans="31:31" ht="15.75" x14ac:dyDescent="0.3">
      <c r="AE39172" s="71"/>
    </row>
    <row r="39173" spans="31:31" ht="15.75" x14ac:dyDescent="0.3">
      <c r="AE39173" s="71"/>
    </row>
    <row r="39174" spans="31:31" ht="15.75" x14ac:dyDescent="0.3">
      <c r="AE39174" s="71"/>
    </row>
    <row r="39175" spans="31:31" ht="15.75" x14ac:dyDescent="0.3">
      <c r="AE39175" s="71"/>
    </row>
    <row r="39176" spans="31:31" ht="15.75" x14ac:dyDescent="0.3">
      <c r="AE39176" s="71"/>
    </row>
    <row r="39177" spans="31:31" ht="15.75" x14ac:dyDescent="0.3">
      <c r="AE39177" s="71"/>
    </row>
    <row r="39178" spans="31:31" ht="15.75" x14ac:dyDescent="0.3">
      <c r="AE39178" s="71"/>
    </row>
    <row r="39179" spans="31:31" ht="15.75" x14ac:dyDescent="0.3">
      <c r="AE39179" s="71"/>
    </row>
    <row r="39180" spans="31:31" ht="15.75" x14ac:dyDescent="0.3">
      <c r="AE39180" s="71"/>
    </row>
    <row r="39181" spans="31:31" ht="15.75" x14ac:dyDescent="0.3">
      <c r="AE39181" s="71"/>
    </row>
    <row r="39182" spans="31:31" ht="15.75" x14ac:dyDescent="0.3">
      <c r="AE39182" s="71"/>
    </row>
    <row r="39183" spans="31:31" ht="15.75" x14ac:dyDescent="0.3">
      <c r="AE39183" s="71"/>
    </row>
    <row r="39184" spans="31:31" ht="15.75" x14ac:dyDescent="0.3">
      <c r="AE39184" s="71"/>
    </row>
    <row r="39185" spans="31:31" ht="15.75" x14ac:dyDescent="0.3">
      <c r="AE39185" s="71"/>
    </row>
    <row r="39186" spans="31:31" ht="15.75" x14ac:dyDescent="0.3">
      <c r="AE39186" s="71"/>
    </row>
    <row r="39187" spans="31:31" ht="15.75" x14ac:dyDescent="0.3">
      <c r="AE39187" s="71"/>
    </row>
    <row r="39188" spans="31:31" ht="15.75" x14ac:dyDescent="0.3">
      <c r="AE39188" s="71"/>
    </row>
    <row r="39189" spans="31:31" ht="15.75" x14ac:dyDescent="0.3">
      <c r="AE39189" s="71"/>
    </row>
    <row r="39190" spans="31:31" ht="15.75" x14ac:dyDescent="0.3">
      <c r="AE39190" s="71"/>
    </row>
    <row r="39191" spans="31:31" ht="15.75" x14ac:dyDescent="0.3">
      <c r="AE39191" s="71"/>
    </row>
    <row r="39192" spans="31:31" ht="15.75" x14ac:dyDescent="0.3">
      <c r="AE39192" s="71"/>
    </row>
    <row r="39193" spans="31:31" ht="15.75" x14ac:dyDescent="0.3">
      <c r="AE39193" s="71"/>
    </row>
    <row r="39194" spans="31:31" ht="15.75" x14ac:dyDescent="0.3">
      <c r="AE39194" s="71"/>
    </row>
    <row r="39195" spans="31:31" ht="15.75" x14ac:dyDescent="0.3">
      <c r="AE39195" s="71"/>
    </row>
    <row r="39196" spans="31:31" ht="15.75" x14ac:dyDescent="0.3">
      <c r="AE39196" s="71"/>
    </row>
    <row r="39197" spans="31:31" ht="15.75" x14ac:dyDescent="0.3">
      <c r="AE39197" s="71"/>
    </row>
    <row r="39198" spans="31:31" ht="15.75" x14ac:dyDescent="0.3">
      <c r="AE39198" s="71"/>
    </row>
    <row r="39199" spans="31:31" ht="15.75" x14ac:dyDescent="0.3">
      <c r="AE39199" s="71"/>
    </row>
    <row r="39200" spans="31:31" ht="15.75" x14ac:dyDescent="0.3">
      <c r="AE39200" s="71"/>
    </row>
    <row r="39201" spans="31:31" ht="15.75" x14ac:dyDescent="0.3">
      <c r="AE39201" s="71"/>
    </row>
    <row r="39202" spans="31:31" ht="15.75" x14ac:dyDescent="0.3">
      <c r="AE39202" s="71"/>
    </row>
    <row r="39203" spans="31:31" ht="15.75" x14ac:dyDescent="0.3">
      <c r="AE39203" s="71"/>
    </row>
    <row r="39204" spans="31:31" ht="15.75" x14ac:dyDescent="0.3">
      <c r="AE39204" s="71"/>
    </row>
    <row r="39205" spans="31:31" ht="15.75" x14ac:dyDescent="0.3">
      <c r="AE39205" s="71"/>
    </row>
    <row r="39206" spans="31:31" ht="15.75" x14ac:dyDescent="0.3">
      <c r="AE39206" s="71"/>
    </row>
    <row r="39207" spans="31:31" ht="15.75" x14ac:dyDescent="0.3">
      <c r="AE39207" s="71"/>
    </row>
    <row r="39208" spans="31:31" ht="15.75" x14ac:dyDescent="0.3">
      <c r="AE39208" s="71"/>
    </row>
    <row r="39209" spans="31:31" ht="15.75" x14ac:dyDescent="0.3">
      <c r="AE39209" s="71"/>
    </row>
    <row r="39210" spans="31:31" ht="15.75" x14ac:dyDescent="0.3">
      <c r="AE39210" s="71"/>
    </row>
    <row r="39211" spans="31:31" ht="15.75" x14ac:dyDescent="0.3">
      <c r="AE39211" s="71"/>
    </row>
    <row r="39212" spans="31:31" ht="15.75" x14ac:dyDescent="0.3">
      <c r="AE39212" s="71"/>
    </row>
    <row r="39213" spans="31:31" ht="15.75" x14ac:dyDescent="0.3">
      <c r="AE39213" s="71"/>
    </row>
    <row r="39214" spans="31:31" ht="15.75" x14ac:dyDescent="0.3">
      <c r="AE39214" s="71"/>
    </row>
    <row r="39215" spans="31:31" ht="15.75" x14ac:dyDescent="0.3">
      <c r="AE39215" s="71"/>
    </row>
    <row r="39216" spans="31:31" ht="15.75" x14ac:dyDescent="0.3">
      <c r="AE39216" s="71"/>
    </row>
    <row r="39217" spans="31:31" ht="15.75" x14ac:dyDescent="0.3">
      <c r="AE39217" s="71"/>
    </row>
    <row r="39218" spans="31:31" ht="15.75" x14ac:dyDescent="0.3">
      <c r="AE39218" s="71"/>
    </row>
    <row r="39219" spans="31:31" ht="15.75" x14ac:dyDescent="0.3">
      <c r="AE39219" s="71"/>
    </row>
    <row r="39220" spans="31:31" ht="15.75" x14ac:dyDescent="0.3">
      <c r="AE39220" s="71"/>
    </row>
    <row r="39221" spans="31:31" ht="15.75" x14ac:dyDescent="0.3">
      <c r="AE39221" s="71"/>
    </row>
    <row r="39222" spans="31:31" ht="15.75" x14ac:dyDescent="0.3">
      <c r="AE39222" s="71"/>
    </row>
    <row r="39223" spans="31:31" ht="15.75" x14ac:dyDescent="0.3">
      <c r="AE39223" s="71"/>
    </row>
    <row r="39224" spans="31:31" ht="15.75" x14ac:dyDescent="0.3">
      <c r="AE39224" s="71"/>
    </row>
    <row r="39225" spans="31:31" ht="15.75" x14ac:dyDescent="0.3">
      <c r="AE39225" s="71"/>
    </row>
    <row r="39226" spans="31:31" ht="15.75" x14ac:dyDescent="0.3">
      <c r="AE39226" s="71"/>
    </row>
    <row r="39227" spans="31:31" ht="15.75" x14ac:dyDescent="0.3">
      <c r="AE39227" s="71"/>
    </row>
    <row r="39228" spans="31:31" ht="15.75" x14ac:dyDescent="0.3">
      <c r="AE39228" s="71"/>
    </row>
    <row r="39229" spans="31:31" ht="15.75" x14ac:dyDescent="0.3">
      <c r="AE39229" s="71"/>
    </row>
    <row r="39230" spans="31:31" ht="15.75" x14ac:dyDescent="0.3">
      <c r="AE39230" s="71"/>
    </row>
    <row r="39231" spans="31:31" ht="15.75" x14ac:dyDescent="0.3">
      <c r="AE39231" s="71"/>
    </row>
    <row r="39232" spans="31:31" ht="15.75" x14ac:dyDescent="0.3">
      <c r="AE39232" s="71"/>
    </row>
    <row r="39233" spans="31:31" ht="15.75" x14ac:dyDescent="0.3">
      <c r="AE39233" s="71"/>
    </row>
    <row r="39234" spans="31:31" ht="15.75" x14ac:dyDescent="0.3">
      <c r="AE39234" s="71"/>
    </row>
    <row r="39235" spans="31:31" ht="15.75" x14ac:dyDescent="0.3">
      <c r="AE39235" s="71"/>
    </row>
    <row r="39236" spans="31:31" ht="15.75" x14ac:dyDescent="0.3">
      <c r="AE39236" s="71"/>
    </row>
    <row r="39237" spans="31:31" ht="15.75" x14ac:dyDescent="0.3">
      <c r="AE39237" s="71"/>
    </row>
    <row r="39238" spans="31:31" ht="15.75" x14ac:dyDescent="0.3">
      <c r="AE39238" s="71"/>
    </row>
    <row r="39239" spans="31:31" ht="15.75" x14ac:dyDescent="0.3">
      <c r="AE39239" s="71"/>
    </row>
    <row r="39240" spans="31:31" ht="15.75" x14ac:dyDescent="0.3">
      <c r="AE39240" s="71"/>
    </row>
    <row r="39241" spans="31:31" ht="15.75" x14ac:dyDescent="0.3">
      <c r="AE39241" s="71"/>
    </row>
    <row r="39242" spans="31:31" ht="15.75" x14ac:dyDescent="0.3">
      <c r="AE39242" s="71"/>
    </row>
    <row r="39243" spans="31:31" ht="15.75" x14ac:dyDescent="0.3">
      <c r="AE39243" s="71"/>
    </row>
    <row r="39244" spans="31:31" ht="15.75" x14ac:dyDescent="0.3">
      <c r="AE39244" s="71"/>
    </row>
    <row r="39245" spans="31:31" ht="15.75" x14ac:dyDescent="0.3">
      <c r="AE39245" s="71"/>
    </row>
    <row r="39246" spans="31:31" ht="15.75" x14ac:dyDescent="0.3">
      <c r="AE39246" s="71"/>
    </row>
    <row r="39247" spans="31:31" ht="15.75" x14ac:dyDescent="0.3">
      <c r="AE39247" s="71"/>
    </row>
    <row r="39248" spans="31:31" ht="15.75" x14ac:dyDescent="0.3">
      <c r="AE39248" s="71"/>
    </row>
    <row r="39249" spans="31:31" ht="15.75" x14ac:dyDescent="0.3">
      <c r="AE39249" s="71"/>
    </row>
    <row r="39250" spans="31:31" ht="15.75" x14ac:dyDescent="0.3">
      <c r="AE39250" s="71"/>
    </row>
    <row r="39251" spans="31:31" ht="15.75" x14ac:dyDescent="0.3">
      <c r="AE39251" s="71"/>
    </row>
    <row r="39252" spans="31:31" ht="15.75" x14ac:dyDescent="0.3">
      <c r="AE39252" s="71"/>
    </row>
    <row r="39253" spans="31:31" ht="15.75" x14ac:dyDescent="0.3">
      <c r="AE39253" s="71"/>
    </row>
    <row r="39254" spans="31:31" ht="15.75" x14ac:dyDescent="0.3">
      <c r="AE39254" s="71"/>
    </row>
    <row r="39255" spans="31:31" ht="15.75" x14ac:dyDescent="0.3">
      <c r="AE39255" s="71"/>
    </row>
    <row r="39256" spans="31:31" ht="15.75" x14ac:dyDescent="0.3">
      <c r="AE39256" s="71"/>
    </row>
    <row r="39257" spans="31:31" ht="15.75" x14ac:dyDescent="0.3">
      <c r="AE39257" s="71"/>
    </row>
    <row r="39258" spans="31:31" ht="15.75" x14ac:dyDescent="0.3">
      <c r="AE39258" s="71"/>
    </row>
    <row r="39259" spans="31:31" ht="15.75" x14ac:dyDescent="0.3">
      <c r="AE39259" s="71"/>
    </row>
    <row r="39260" spans="31:31" ht="15.75" x14ac:dyDescent="0.3">
      <c r="AE39260" s="71"/>
    </row>
    <row r="39261" spans="31:31" ht="15.75" x14ac:dyDescent="0.3">
      <c r="AE39261" s="71"/>
    </row>
    <row r="39262" spans="31:31" ht="15.75" x14ac:dyDescent="0.3">
      <c r="AE39262" s="71"/>
    </row>
    <row r="39263" spans="31:31" ht="15.75" x14ac:dyDescent="0.3">
      <c r="AE39263" s="71"/>
    </row>
    <row r="39264" spans="31:31" ht="15.75" x14ac:dyDescent="0.3">
      <c r="AE39264" s="71"/>
    </row>
    <row r="39265" spans="31:31" ht="15.75" x14ac:dyDescent="0.3">
      <c r="AE39265" s="71"/>
    </row>
    <row r="39266" spans="31:31" ht="15.75" x14ac:dyDescent="0.3">
      <c r="AE39266" s="71"/>
    </row>
    <row r="39267" spans="31:31" ht="15.75" x14ac:dyDescent="0.3">
      <c r="AE39267" s="71"/>
    </row>
    <row r="39268" spans="31:31" ht="15.75" x14ac:dyDescent="0.3">
      <c r="AE39268" s="71"/>
    </row>
    <row r="39269" spans="31:31" ht="15.75" x14ac:dyDescent="0.3">
      <c r="AE39269" s="71"/>
    </row>
    <row r="39270" spans="31:31" ht="15.75" x14ac:dyDescent="0.3">
      <c r="AE39270" s="71"/>
    </row>
    <row r="39271" spans="31:31" ht="15.75" x14ac:dyDescent="0.3">
      <c r="AE39271" s="71"/>
    </row>
    <row r="39272" spans="31:31" ht="15.75" x14ac:dyDescent="0.3">
      <c r="AE39272" s="71"/>
    </row>
    <row r="39273" spans="31:31" ht="15.75" x14ac:dyDescent="0.3">
      <c r="AE39273" s="71"/>
    </row>
    <row r="39274" spans="31:31" ht="15.75" x14ac:dyDescent="0.3">
      <c r="AE39274" s="71"/>
    </row>
    <row r="39275" spans="31:31" ht="15.75" x14ac:dyDescent="0.3">
      <c r="AE39275" s="71"/>
    </row>
    <row r="39276" spans="31:31" ht="15.75" x14ac:dyDescent="0.3">
      <c r="AE39276" s="71"/>
    </row>
    <row r="39277" spans="31:31" ht="15.75" x14ac:dyDescent="0.3">
      <c r="AE39277" s="71"/>
    </row>
    <row r="39278" spans="31:31" ht="15.75" x14ac:dyDescent="0.3">
      <c r="AE39278" s="71"/>
    </row>
    <row r="39279" spans="31:31" ht="15.75" x14ac:dyDescent="0.3">
      <c r="AE39279" s="71"/>
    </row>
    <row r="39280" spans="31:31" ht="15.75" x14ac:dyDescent="0.3">
      <c r="AE39280" s="71"/>
    </row>
    <row r="39281" spans="31:31" ht="15.75" x14ac:dyDescent="0.3">
      <c r="AE39281" s="71"/>
    </row>
    <row r="39282" spans="31:31" ht="15.75" x14ac:dyDescent="0.3">
      <c r="AE39282" s="71"/>
    </row>
    <row r="39283" spans="31:31" ht="15.75" x14ac:dyDescent="0.3">
      <c r="AE39283" s="71"/>
    </row>
    <row r="39284" spans="31:31" ht="15.75" x14ac:dyDescent="0.3">
      <c r="AE39284" s="71"/>
    </row>
    <row r="39285" spans="31:31" ht="15.75" x14ac:dyDescent="0.3">
      <c r="AE39285" s="71"/>
    </row>
    <row r="39286" spans="31:31" ht="15.75" x14ac:dyDescent="0.3">
      <c r="AE39286" s="71"/>
    </row>
    <row r="39287" spans="31:31" ht="15.75" x14ac:dyDescent="0.3">
      <c r="AE39287" s="71"/>
    </row>
    <row r="39288" spans="31:31" ht="15.75" x14ac:dyDescent="0.3">
      <c r="AE39288" s="71"/>
    </row>
    <row r="39289" spans="31:31" ht="15.75" x14ac:dyDescent="0.3">
      <c r="AE39289" s="71"/>
    </row>
    <row r="39290" spans="31:31" ht="15.75" x14ac:dyDescent="0.3">
      <c r="AE39290" s="71"/>
    </row>
    <row r="39291" spans="31:31" ht="15.75" x14ac:dyDescent="0.3">
      <c r="AE39291" s="71"/>
    </row>
    <row r="39292" spans="31:31" ht="15.75" x14ac:dyDescent="0.3">
      <c r="AE39292" s="71"/>
    </row>
    <row r="39293" spans="31:31" ht="15.75" x14ac:dyDescent="0.3">
      <c r="AE39293" s="71"/>
    </row>
    <row r="39294" spans="31:31" ht="15.75" x14ac:dyDescent="0.3">
      <c r="AE39294" s="71"/>
    </row>
    <row r="39295" spans="31:31" ht="15.75" x14ac:dyDescent="0.3">
      <c r="AE39295" s="71"/>
    </row>
    <row r="39296" spans="31:31" ht="15.75" x14ac:dyDescent="0.3">
      <c r="AE39296" s="71"/>
    </row>
    <row r="39297" spans="31:31" ht="15.75" x14ac:dyDescent="0.3">
      <c r="AE39297" s="71"/>
    </row>
    <row r="39298" spans="31:31" ht="15.75" x14ac:dyDescent="0.3">
      <c r="AE39298" s="71"/>
    </row>
    <row r="39299" spans="31:31" ht="15.75" x14ac:dyDescent="0.3">
      <c r="AE39299" s="71"/>
    </row>
    <row r="39300" spans="31:31" ht="15.75" x14ac:dyDescent="0.3">
      <c r="AE39300" s="71"/>
    </row>
    <row r="39301" spans="31:31" ht="15.75" x14ac:dyDescent="0.3">
      <c r="AE39301" s="71"/>
    </row>
    <row r="39302" spans="31:31" ht="15.75" x14ac:dyDescent="0.3">
      <c r="AE39302" s="71"/>
    </row>
    <row r="39303" spans="31:31" ht="15.75" x14ac:dyDescent="0.3">
      <c r="AE39303" s="71"/>
    </row>
    <row r="39304" spans="31:31" ht="15.75" x14ac:dyDescent="0.3">
      <c r="AE39304" s="71"/>
    </row>
    <row r="39305" spans="31:31" ht="15.75" x14ac:dyDescent="0.3">
      <c r="AE39305" s="71"/>
    </row>
    <row r="39306" spans="31:31" ht="15.75" x14ac:dyDescent="0.3">
      <c r="AE39306" s="71"/>
    </row>
    <row r="39307" spans="31:31" ht="15.75" x14ac:dyDescent="0.3">
      <c r="AE39307" s="71"/>
    </row>
    <row r="39308" spans="31:31" ht="15.75" x14ac:dyDescent="0.3">
      <c r="AE39308" s="71"/>
    </row>
    <row r="39309" spans="31:31" ht="15.75" x14ac:dyDescent="0.3">
      <c r="AE39309" s="71"/>
    </row>
    <row r="39310" spans="31:31" ht="15.75" x14ac:dyDescent="0.3">
      <c r="AE39310" s="71"/>
    </row>
    <row r="39311" spans="31:31" ht="15.75" x14ac:dyDescent="0.3">
      <c r="AE39311" s="71"/>
    </row>
    <row r="39312" spans="31:31" ht="15.75" x14ac:dyDescent="0.3">
      <c r="AE39312" s="71"/>
    </row>
    <row r="39313" spans="31:31" ht="15.75" x14ac:dyDescent="0.3">
      <c r="AE39313" s="71"/>
    </row>
    <row r="39314" spans="31:31" ht="15.75" x14ac:dyDescent="0.3">
      <c r="AE39314" s="71"/>
    </row>
    <row r="39315" spans="31:31" ht="15.75" x14ac:dyDescent="0.3">
      <c r="AE39315" s="71"/>
    </row>
    <row r="39316" spans="31:31" ht="15.75" x14ac:dyDescent="0.3">
      <c r="AE39316" s="71"/>
    </row>
    <row r="39317" spans="31:31" ht="15.75" x14ac:dyDescent="0.3">
      <c r="AE39317" s="71"/>
    </row>
    <row r="39318" spans="31:31" ht="15.75" x14ac:dyDescent="0.3">
      <c r="AE39318" s="71"/>
    </row>
    <row r="39319" spans="31:31" ht="15.75" x14ac:dyDescent="0.3">
      <c r="AE39319" s="71"/>
    </row>
    <row r="39320" spans="31:31" ht="15.75" x14ac:dyDescent="0.3">
      <c r="AE39320" s="71"/>
    </row>
    <row r="39321" spans="31:31" ht="15.75" x14ac:dyDescent="0.3">
      <c r="AE39321" s="71"/>
    </row>
    <row r="39322" spans="31:31" ht="15.75" x14ac:dyDescent="0.3">
      <c r="AE39322" s="71"/>
    </row>
    <row r="39323" spans="31:31" ht="15.75" x14ac:dyDescent="0.3">
      <c r="AE39323" s="71"/>
    </row>
    <row r="39324" spans="31:31" ht="15.75" x14ac:dyDescent="0.3">
      <c r="AE39324" s="71"/>
    </row>
    <row r="39325" spans="31:31" ht="15.75" x14ac:dyDescent="0.3">
      <c r="AE39325" s="71"/>
    </row>
    <row r="39326" spans="31:31" ht="15.75" x14ac:dyDescent="0.3">
      <c r="AE39326" s="71"/>
    </row>
    <row r="39327" spans="31:31" ht="15.75" x14ac:dyDescent="0.3">
      <c r="AE39327" s="71"/>
    </row>
    <row r="39328" spans="31:31" ht="15.75" x14ac:dyDescent="0.3">
      <c r="AE39328" s="71"/>
    </row>
    <row r="39329" spans="31:31" ht="15.75" x14ac:dyDescent="0.3">
      <c r="AE39329" s="71"/>
    </row>
    <row r="39330" spans="31:31" ht="15.75" x14ac:dyDescent="0.3">
      <c r="AE39330" s="71"/>
    </row>
    <row r="39331" spans="31:31" ht="15.75" x14ac:dyDescent="0.3">
      <c r="AE39331" s="71"/>
    </row>
    <row r="39332" spans="31:31" ht="15.75" x14ac:dyDescent="0.3">
      <c r="AE39332" s="71"/>
    </row>
    <row r="39333" spans="31:31" ht="15.75" x14ac:dyDescent="0.3">
      <c r="AE39333" s="71"/>
    </row>
    <row r="39334" spans="31:31" ht="15.75" x14ac:dyDescent="0.3">
      <c r="AE39334" s="71"/>
    </row>
    <row r="39335" spans="31:31" ht="15.75" x14ac:dyDescent="0.3">
      <c r="AE39335" s="71"/>
    </row>
    <row r="39336" spans="31:31" ht="15.75" x14ac:dyDescent="0.3">
      <c r="AE39336" s="71"/>
    </row>
    <row r="39337" spans="31:31" ht="15.75" x14ac:dyDescent="0.3">
      <c r="AE39337" s="71"/>
    </row>
    <row r="39338" spans="31:31" ht="15.75" x14ac:dyDescent="0.3">
      <c r="AE39338" s="71"/>
    </row>
    <row r="39339" spans="31:31" ht="15.75" x14ac:dyDescent="0.3">
      <c r="AE39339" s="71"/>
    </row>
    <row r="39340" spans="31:31" ht="15.75" x14ac:dyDescent="0.3">
      <c r="AE39340" s="71"/>
    </row>
    <row r="39341" spans="31:31" ht="15.75" x14ac:dyDescent="0.3">
      <c r="AE39341" s="71"/>
    </row>
    <row r="39342" spans="31:31" ht="15.75" x14ac:dyDescent="0.3">
      <c r="AE39342" s="71"/>
    </row>
    <row r="39343" spans="31:31" ht="15.75" x14ac:dyDescent="0.3">
      <c r="AE39343" s="71"/>
    </row>
    <row r="39344" spans="31:31" ht="15.75" x14ac:dyDescent="0.3">
      <c r="AE39344" s="71"/>
    </row>
    <row r="39345" spans="31:31" ht="15.75" x14ac:dyDescent="0.3">
      <c r="AE39345" s="71"/>
    </row>
    <row r="39346" spans="31:31" ht="15.75" x14ac:dyDescent="0.3">
      <c r="AE39346" s="71"/>
    </row>
    <row r="39347" spans="31:31" ht="15.75" x14ac:dyDescent="0.3">
      <c r="AE39347" s="71"/>
    </row>
    <row r="39348" spans="31:31" ht="15.75" x14ac:dyDescent="0.3">
      <c r="AE39348" s="71"/>
    </row>
    <row r="39349" spans="31:31" ht="15.75" x14ac:dyDescent="0.3">
      <c r="AE39349" s="71"/>
    </row>
    <row r="39350" spans="31:31" ht="15.75" x14ac:dyDescent="0.3">
      <c r="AE39350" s="71"/>
    </row>
    <row r="39351" spans="31:31" ht="15.75" x14ac:dyDescent="0.3">
      <c r="AE39351" s="71"/>
    </row>
    <row r="39352" spans="31:31" ht="15.75" x14ac:dyDescent="0.3">
      <c r="AE39352" s="71"/>
    </row>
    <row r="39353" spans="31:31" ht="15.75" x14ac:dyDescent="0.3">
      <c r="AE39353" s="71"/>
    </row>
    <row r="39354" spans="31:31" ht="15.75" x14ac:dyDescent="0.3">
      <c r="AE39354" s="71"/>
    </row>
    <row r="39355" spans="31:31" ht="15.75" x14ac:dyDescent="0.3">
      <c r="AE39355" s="71"/>
    </row>
    <row r="39356" spans="31:31" ht="15.75" x14ac:dyDescent="0.3">
      <c r="AE39356" s="71"/>
    </row>
    <row r="39357" spans="31:31" ht="15.75" x14ac:dyDescent="0.3">
      <c r="AE39357" s="71"/>
    </row>
    <row r="39358" spans="31:31" ht="15.75" x14ac:dyDescent="0.3">
      <c r="AE39358" s="71"/>
    </row>
    <row r="39359" spans="31:31" ht="15.75" x14ac:dyDescent="0.3">
      <c r="AE39359" s="71"/>
    </row>
    <row r="39360" spans="31:31" ht="15.75" x14ac:dyDescent="0.3">
      <c r="AE39360" s="71"/>
    </row>
    <row r="39361" spans="31:31" ht="15.75" x14ac:dyDescent="0.3">
      <c r="AE39361" s="71"/>
    </row>
    <row r="39362" spans="31:31" ht="15.75" x14ac:dyDescent="0.3">
      <c r="AE39362" s="71"/>
    </row>
    <row r="39363" spans="31:31" ht="15.75" x14ac:dyDescent="0.3">
      <c r="AE39363" s="71"/>
    </row>
    <row r="39364" spans="31:31" ht="15.75" x14ac:dyDescent="0.3">
      <c r="AE39364" s="71"/>
    </row>
    <row r="39365" spans="31:31" ht="15.75" x14ac:dyDescent="0.3">
      <c r="AE39365" s="71"/>
    </row>
    <row r="39366" spans="31:31" ht="15.75" x14ac:dyDescent="0.3">
      <c r="AE39366" s="71"/>
    </row>
    <row r="39367" spans="31:31" ht="15.75" x14ac:dyDescent="0.3">
      <c r="AE39367" s="71"/>
    </row>
    <row r="39368" spans="31:31" ht="15.75" x14ac:dyDescent="0.3">
      <c r="AE39368" s="71"/>
    </row>
    <row r="39369" spans="31:31" ht="15.75" x14ac:dyDescent="0.3">
      <c r="AE39369" s="71"/>
    </row>
    <row r="39370" spans="31:31" ht="15.75" x14ac:dyDescent="0.3">
      <c r="AE39370" s="71"/>
    </row>
    <row r="39371" spans="31:31" ht="15.75" x14ac:dyDescent="0.3">
      <c r="AE39371" s="71"/>
    </row>
    <row r="39372" spans="31:31" ht="15.75" x14ac:dyDescent="0.3">
      <c r="AE39372" s="71"/>
    </row>
    <row r="39373" spans="31:31" ht="15.75" x14ac:dyDescent="0.3">
      <c r="AE39373" s="71"/>
    </row>
    <row r="39374" spans="31:31" ht="15.75" x14ac:dyDescent="0.3">
      <c r="AE39374" s="71"/>
    </row>
    <row r="39375" spans="31:31" ht="15.75" x14ac:dyDescent="0.3">
      <c r="AE39375" s="71"/>
    </row>
    <row r="39376" spans="31:31" ht="15.75" x14ac:dyDescent="0.3">
      <c r="AE39376" s="71"/>
    </row>
    <row r="39377" spans="31:31" ht="15.75" x14ac:dyDescent="0.3">
      <c r="AE39377" s="71"/>
    </row>
    <row r="39378" spans="31:31" ht="15.75" x14ac:dyDescent="0.3">
      <c r="AE39378" s="71"/>
    </row>
    <row r="39379" spans="31:31" ht="15.75" x14ac:dyDescent="0.3">
      <c r="AE39379" s="71"/>
    </row>
    <row r="39380" spans="31:31" ht="15.75" x14ac:dyDescent="0.3">
      <c r="AE39380" s="71"/>
    </row>
    <row r="39381" spans="31:31" ht="15.75" x14ac:dyDescent="0.3">
      <c r="AE39381" s="71"/>
    </row>
    <row r="39382" spans="31:31" ht="15.75" x14ac:dyDescent="0.3">
      <c r="AE39382" s="71"/>
    </row>
    <row r="39383" spans="31:31" ht="15.75" x14ac:dyDescent="0.3">
      <c r="AE39383" s="71"/>
    </row>
    <row r="39384" spans="31:31" ht="15.75" x14ac:dyDescent="0.3">
      <c r="AE39384" s="71"/>
    </row>
    <row r="39385" spans="31:31" ht="15.75" x14ac:dyDescent="0.3">
      <c r="AE39385" s="71"/>
    </row>
    <row r="39386" spans="31:31" ht="15.75" x14ac:dyDescent="0.3">
      <c r="AE39386" s="71"/>
    </row>
    <row r="39387" spans="31:31" ht="15.75" x14ac:dyDescent="0.3">
      <c r="AE39387" s="71"/>
    </row>
    <row r="39388" spans="31:31" ht="15.75" x14ac:dyDescent="0.3">
      <c r="AE39388" s="71"/>
    </row>
    <row r="39389" spans="31:31" ht="15.75" x14ac:dyDescent="0.3">
      <c r="AE39389" s="71"/>
    </row>
    <row r="39390" spans="31:31" ht="15.75" x14ac:dyDescent="0.3">
      <c r="AE39390" s="71"/>
    </row>
    <row r="39391" spans="31:31" ht="15.75" x14ac:dyDescent="0.3">
      <c r="AE39391" s="71"/>
    </row>
    <row r="39392" spans="31:31" ht="15.75" x14ac:dyDescent="0.3">
      <c r="AE39392" s="71"/>
    </row>
    <row r="39393" spans="31:31" ht="15.75" x14ac:dyDescent="0.3">
      <c r="AE39393" s="71"/>
    </row>
    <row r="39394" spans="31:31" ht="15.75" x14ac:dyDescent="0.3">
      <c r="AE39394" s="71"/>
    </row>
    <row r="39395" spans="31:31" ht="15.75" x14ac:dyDescent="0.3">
      <c r="AE39395" s="71"/>
    </row>
    <row r="39396" spans="31:31" ht="15.75" x14ac:dyDescent="0.3">
      <c r="AE39396" s="71"/>
    </row>
    <row r="39397" spans="31:31" ht="15.75" x14ac:dyDescent="0.3">
      <c r="AE39397" s="71"/>
    </row>
    <row r="39398" spans="31:31" ht="15.75" x14ac:dyDescent="0.3">
      <c r="AE39398" s="71"/>
    </row>
    <row r="39399" spans="31:31" ht="15.75" x14ac:dyDescent="0.3">
      <c r="AE39399" s="71"/>
    </row>
    <row r="39400" spans="31:31" ht="15.75" x14ac:dyDescent="0.3">
      <c r="AE39400" s="71"/>
    </row>
    <row r="39401" spans="31:31" ht="15.75" x14ac:dyDescent="0.3">
      <c r="AE39401" s="71"/>
    </row>
    <row r="39402" spans="31:31" ht="15.75" x14ac:dyDescent="0.3">
      <c r="AE39402" s="71"/>
    </row>
    <row r="39403" spans="31:31" ht="15.75" x14ac:dyDescent="0.3">
      <c r="AE39403" s="71"/>
    </row>
    <row r="39404" spans="31:31" ht="15.75" x14ac:dyDescent="0.3">
      <c r="AE39404" s="71"/>
    </row>
    <row r="39405" spans="31:31" ht="15.75" x14ac:dyDescent="0.3">
      <c r="AE39405" s="71"/>
    </row>
    <row r="39406" spans="31:31" ht="15.75" x14ac:dyDescent="0.3">
      <c r="AE39406" s="71"/>
    </row>
    <row r="39407" spans="31:31" ht="15.75" x14ac:dyDescent="0.3">
      <c r="AE39407" s="71"/>
    </row>
    <row r="39408" spans="31:31" ht="15.75" x14ac:dyDescent="0.3">
      <c r="AE39408" s="71"/>
    </row>
    <row r="39409" spans="31:31" ht="15.75" x14ac:dyDescent="0.3">
      <c r="AE39409" s="71"/>
    </row>
    <row r="39410" spans="31:31" ht="15.75" x14ac:dyDescent="0.3">
      <c r="AE39410" s="71"/>
    </row>
    <row r="39411" spans="31:31" ht="15.75" x14ac:dyDescent="0.3">
      <c r="AE39411" s="71"/>
    </row>
    <row r="39412" spans="31:31" ht="15.75" x14ac:dyDescent="0.3">
      <c r="AE39412" s="71"/>
    </row>
    <row r="39413" spans="31:31" ht="15.75" x14ac:dyDescent="0.3">
      <c r="AE39413" s="71"/>
    </row>
    <row r="39414" spans="31:31" ht="15.75" x14ac:dyDescent="0.3">
      <c r="AE39414" s="71"/>
    </row>
    <row r="39415" spans="31:31" ht="15.75" x14ac:dyDescent="0.3">
      <c r="AE39415" s="71"/>
    </row>
    <row r="39416" spans="31:31" ht="15.75" x14ac:dyDescent="0.3">
      <c r="AE39416" s="71"/>
    </row>
    <row r="39417" spans="31:31" ht="15.75" x14ac:dyDescent="0.3">
      <c r="AE39417" s="71"/>
    </row>
    <row r="39418" spans="31:31" ht="15.75" x14ac:dyDescent="0.3">
      <c r="AE39418" s="71"/>
    </row>
    <row r="39419" spans="31:31" ht="15.75" x14ac:dyDescent="0.3">
      <c r="AE39419" s="71"/>
    </row>
    <row r="39420" spans="31:31" ht="15.75" x14ac:dyDescent="0.3">
      <c r="AE39420" s="71"/>
    </row>
    <row r="39421" spans="31:31" ht="15.75" x14ac:dyDescent="0.3">
      <c r="AE39421" s="71"/>
    </row>
    <row r="39422" spans="31:31" ht="15.75" x14ac:dyDescent="0.3">
      <c r="AE39422" s="71"/>
    </row>
    <row r="39423" spans="31:31" ht="15.75" x14ac:dyDescent="0.3">
      <c r="AE39423" s="71"/>
    </row>
    <row r="39424" spans="31:31" ht="15.75" x14ac:dyDescent="0.3">
      <c r="AE39424" s="71"/>
    </row>
    <row r="39425" spans="31:31" ht="15.75" x14ac:dyDescent="0.3">
      <c r="AE39425" s="71"/>
    </row>
    <row r="39426" spans="31:31" ht="15.75" x14ac:dyDescent="0.3">
      <c r="AE39426" s="71"/>
    </row>
    <row r="39427" spans="31:31" ht="15.75" x14ac:dyDescent="0.3">
      <c r="AE39427" s="71"/>
    </row>
    <row r="39428" spans="31:31" ht="15.75" x14ac:dyDescent="0.3">
      <c r="AE39428" s="71"/>
    </row>
    <row r="39429" spans="31:31" ht="15.75" x14ac:dyDescent="0.3">
      <c r="AE39429" s="71"/>
    </row>
    <row r="39430" spans="31:31" ht="15.75" x14ac:dyDescent="0.3">
      <c r="AE39430" s="71"/>
    </row>
    <row r="39431" spans="31:31" ht="15.75" x14ac:dyDescent="0.3">
      <c r="AE39431" s="71"/>
    </row>
    <row r="39432" spans="31:31" ht="15.75" x14ac:dyDescent="0.3">
      <c r="AE39432" s="71"/>
    </row>
    <row r="39433" spans="31:31" ht="15.75" x14ac:dyDescent="0.3">
      <c r="AE39433" s="71"/>
    </row>
    <row r="39434" spans="31:31" ht="15.75" x14ac:dyDescent="0.3">
      <c r="AE39434" s="71"/>
    </row>
    <row r="39435" spans="31:31" ht="15.75" x14ac:dyDescent="0.3">
      <c r="AE39435" s="71"/>
    </row>
    <row r="39436" spans="31:31" ht="15.75" x14ac:dyDescent="0.3">
      <c r="AE39436" s="71"/>
    </row>
    <row r="39437" spans="31:31" ht="15.75" x14ac:dyDescent="0.3">
      <c r="AE39437" s="71"/>
    </row>
    <row r="39438" spans="31:31" ht="15.75" x14ac:dyDescent="0.3">
      <c r="AE39438" s="71"/>
    </row>
    <row r="39439" spans="31:31" ht="15.75" x14ac:dyDescent="0.3">
      <c r="AE39439" s="71"/>
    </row>
    <row r="39440" spans="31:31" ht="15.75" x14ac:dyDescent="0.3">
      <c r="AE39440" s="71"/>
    </row>
    <row r="39441" spans="31:31" ht="15.75" x14ac:dyDescent="0.3">
      <c r="AE39441" s="71"/>
    </row>
    <row r="39442" spans="31:31" ht="15.75" x14ac:dyDescent="0.3">
      <c r="AE39442" s="71"/>
    </row>
    <row r="39443" spans="31:31" ht="15.75" x14ac:dyDescent="0.3">
      <c r="AE39443" s="71"/>
    </row>
    <row r="39444" spans="31:31" ht="15.75" x14ac:dyDescent="0.3">
      <c r="AE39444" s="71"/>
    </row>
    <row r="39445" spans="31:31" ht="15.75" x14ac:dyDescent="0.3">
      <c r="AE39445" s="71"/>
    </row>
    <row r="39446" spans="31:31" ht="15.75" x14ac:dyDescent="0.3">
      <c r="AE39446" s="71"/>
    </row>
    <row r="39447" spans="31:31" ht="15.75" x14ac:dyDescent="0.3">
      <c r="AE39447" s="71"/>
    </row>
    <row r="39448" spans="31:31" ht="15.75" x14ac:dyDescent="0.3">
      <c r="AE39448" s="71"/>
    </row>
    <row r="39449" spans="31:31" ht="15.75" x14ac:dyDescent="0.3">
      <c r="AE39449" s="71"/>
    </row>
    <row r="39450" spans="31:31" ht="15.75" x14ac:dyDescent="0.3">
      <c r="AE39450" s="71"/>
    </row>
    <row r="39451" spans="31:31" ht="15.75" x14ac:dyDescent="0.3">
      <c r="AE39451" s="71"/>
    </row>
    <row r="39452" spans="31:31" ht="15.75" x14ac:dyDescent="0.3">
      <c r="AE39452" s="71"/>
    </row>
    <row r="39453" spans="31:31" ht="15.75" x14ac:dyDescent="0.3">
      <c r="AE39453" s="71"/>
    </row>
    <row r="39454" spans="31:31" ht="15.75" x14ac:dyDescent="0.3">
      <c r="AE39454" s="71"/>
    </row>
    <row r="39455" spans="31:31" ht="15.75" x14ac:dyDescent="0.3">
      <c r="AE39455" s="71"/>
    </row>
    <row r="39456" spans="31:31" ht="15.75" x14ac:dyDescent="0.3">
      <c r="AE39456" s="71"/>
    </row>
    <row r="39457" spans="31:31" ht="15.75" x14ac:dyDescent="0.3">
      <c r="AE39457" s="71"/>
    </row>
    <row r="39458" spans="31:31" ht="15.75" x14ac:dyDescent="0.3">
      <c r="AE39458" s="71"/>
    </row>
    <row r="39459" spans="31:31" ht="15.75" x14ac:dyDescent="0.3">
      <c r="AE39459" s="71"/>
    </row>
    <row r="39460" spans="31:31" ht="15.75" x14ac:dyDescent="0.3">
      <c r="AE39460" s="71"/>
    </row>
    <row r="39461" spans="31:31" ht="15.75" x14ac:dyDescent="0.3">
      <c r="AE39461" s="71"/>
    </row>
    <row r="39462" spans="31:31" ht="15.75" x14ac:dyDescent="0.3">
      <c r="AE39462" s="71"/>
    </row>
    <row r="39463" spans="31:31" ht="15.75" x14ac:dyDescent="0.3">
      <c r="AE39463" s="71"/>
    </row>
    <row r="39464" spans="31:31" ht="15.75" x14ac:dyDescent="0.3">
      <c r="AE39464" s="71"/>
    </row>
    <row r="39465" spans="31:31" ht="15.75" x14ac:dyDescent="0.3">
      <c r="AE39465" s="71"/>
    </row>
    <row r="39466" spans="31:31" ht="15.75" x14ac:dyDescent="0.3">
      <c r="AE39466" s="71"/>
    </row>
    <row r="39467" spans="31:31" ht="15.75" x14ac:dyDescent="0.3">
      <c r="AE39467" s="71"/>
    </row>
    <row r="39468" spans="31:31" ht="15.75" x14ac:dyDescent="0.3">
      <c r="AE39468" s="71"/>
    </row>
    <row r="39469" spans="31:31" ht="15.75" x14ac:dyDescent="0.3">
      <c r="AE39469" s="71"/>
    </row>
    <row r="39470" spans="31:31" ht="15.75" x14ac:dyDescent="0.3">
      <c r="AE39470" s="71"/>
    </row>
    <row r="39471" spans="31:31" ht="15.75" x14ac:dyDescent="0.3">
      <c r="AE39471" s="71"/>
    </row>
    <row r="39472" spans="31:31" ht="15.75" x14ac:dyDescent="0.3">
      <c r="AE39472" s="71"/>
    </row>
    <row r="39473" spans="31:31" ht="15.75" x14ac:dyDescent="0.3">
      <c r="AE39473" s="71"/>
    </row>
    <row r="39474" spans="31:31" ht="15.75" x14ac:dyDescent="0.3">
      <c r="AE39474" s="71"/>
    </row>
    <row r="39475" spans="31:31" ht="15.75" x14ac:dyDescent="0.3">
      <c r="AE39475" s="71"/>
    </row>
    <row r="39476" spans="31:31" ht="15.75" x14ac:dyDescent="0.3">
      <c r="AE39476" s="71"/>
    </row>
    <row r="39477" spans="31:31" ht="15.75" x14ac:dyDescent="0.3">
      <c r="AE39477" s="71"/>
    </row>
    <row r="39478" spans="31:31" ht="15.75" x14ac:dyDescent="0.3">
      <c r="AE39478" s="71"/>
    </row>
    <row r="39479" spans="31:31" ht="15.75" x14ac:dyDescent="0.3">
      <c r="AE39479" s="71"/>
    </row>
    <row r="39480" spans="31:31" ht="15.75" x14ac:dyDescent="0.3">
      <c r="AE39480" s="71"/>
    </row>
    <row r="39481" spans="31:31" ht="15.75" x14ac:dyDescent="0.3">
      <c r="AE39481" s="71"/>
    </row>
    <row r="39482" spans="31:31" ht="15.75" x14ac:dyDescent="0.3">
      <c r="AE39482" s="71"/>
    </row>
    <row r="39483" spans="31:31" ht="15.75" x14ac:dyDescent="0.3">
      <c r="AE39483" s="71"/>
    </row>
    <row r="39484" spans="31:31" ht="15.75" x14ac:dyDescent="0.3">
      <c r="AE39484" s="71"/>
    </row>
    <row r="39485" spans="31:31" ht="15.75" x14ac:dyDescent="0.3">
      <c r="AE39485" s="71"/>
    </row>
    <row r="39486" spans="31:31" ht="15.75" x14ac:dyDescent="0.3">
      <c r="AE39486" s="71"/>
    </row>
    <row r="39487" spans="31:31" ht="15.75" x14ac:dyDescent="0.3">
      <c r="AE39487" s="71"/>
    </row>
    <row r="39488" spans="31:31" ht="15.75" x14ac:dyDescent="0.3">
      <c r="AE39488" s="71"/>
    </row>
    <row r="39489" spans="31:31" ht="15.75" x14ac:dyDescent="0.3">
      <c r="AE39489" s="71"/>
    </row>
    <row r="39490" spans="31:31" ht="15.75" x14ac:dyDescent="0.3">
      <c r="AE39490" s="71"/>
    </row>
    <row r="39491" spans="31:31" ht="15.75" x14ac:dyDescent="0.3">
      <c r="AE39491" s="71"/>
    </row>
    <row r="39492" spans="31:31" ht="15.75" x14ac:dyDescent="0.3">
      <c r="AE39492" s="71"/>
    </row>
    <row r="39493" spans="31:31" ht="15.75" x14ac:dyDescent="0.3">
      <c r="AE39493" s="71"/>
    </row>
    <row r="39494" spans="31:31" ht="15.75" x14ac:dyDescent="0.3">
      <c r="AE39494" s="71"/>
    </row>
    <row r="39495" spans="31:31" ht="15.75" x14ac:dyDescent="0.3">
      <c r="AE39495" s="71"/>
    </row>
    <row r="39496" spans="31:31" ht="15.75" x14ac:dyDescent="0.3">
      <c r="AE39496" s="71"/>
    </row>
    <row r="39497" spans="31:31" ht="15.75" x14ac:dyDescent="0.3">
      <c r="AE39497" s="71"/>
    </row>
    <row r="39498" spans="31:31" ht="15.75" x14ac:dyDescent="0.3">
      <c r="AE39498" s="71"/>
    </row>
    <row r="39499" spans="31:31" ht="15.75" x14ac:dyDescent="0.3">
      <c r="AE39499" s="71"/>
    </row>
    <row r="39500" spans="31:31" ht="15.75" x14ac:dyDescent="0.3">
      <c r="AE39500" s="71"/>
    </row>
    <row r="39501" spans="31:31" ht="15.75" x14ac:dyDescent="0.3">
      <c r="AE39501" s="71"/>
    </row>
    <row r="39502" spans="31:31" ht="15.75" x14ac:dyDescent="0.3">
      <c r="AE39502" s="71"/>
    </row>
    <row r="39503" spans="31:31" ht="15.75" x14ac:dyDescent="0.3">
      <c r="AE39503" s="71"/>
    </row>
    <row r="39504" spans="31:31" ht="15.75" x14ac:dyDescent="0.3">
      <c r="AE39504" s="71"/>
    </row>
    <row r="39505" spans="31:31" ht="15.75" x14ac:dyDescent="0.3">
      <c r="AE39505" s="71"/>
    </row>
    <row r="39506" spans="31:31" ht="15.75" x14ac:dyDescent="0.3">
      <c r="AE39506" s="71"/>
    </row>
    <row r="39507" spans="31:31" ht="15.75" x14ac:dyDescent="0.3">
      <c r="AE39507" s="71"/>
    </row>
    <row r="39508" spans="31:31" ht="15.75" x14ac:dyDescent="0.3">
      <c r="AE39508" s="71"/>
    </row>
    <row r="39509" spans="31:31" ht="15.75" x14ac:dyDescent="0.3">
      <c r="AE39509" s="71"/>
    </row>
    <row r="39510" spans="31:31" ht="15.75" x14ac:dyDescent="0.3">
      <c r="AE39510" s="71"/>
    </row>
    <row r="39511" spans="31:31" ht="15.75" x14ac:dyDescent="0.3">
      <c r="AE39511" s="71"/>
    </row>
    <row r="39512" spans="31:31" ht="15.75" x14ac:dyDescent="0.3">
      <c r="AE39512" s="71"/>
    </row>
    <row r="39513" spans="31:31" ht="15.75" x14ac:dyDescent="0.3">
      <c r="AE39513" s="71"/>
    </row>
    <row r="39514" spans="31:31" ht="15.75" x14ac:dyDescent="0.3">
      <c r="AE39514" s="71"/>
    </row>
    <row r="39515" spans="31:31" ht="15.75" x14ac:dyDescent="0.3">
      <c r="AE39515" s="71"/>
    </row>
    <row r="39516" spans="31:31" ht="15.75" x14ac:dyDescent="0.3">
      <c r="AE39516" s="71"/>
    </row>
    <row r="39517" spans="31:31" ht="15.75" x14ac:dyDescent="0.3">
      <c r="AE39517" s="71"/>
    </row>
    <row r="39518" spans="31:31" ht="15.75" x14ac:dyDescent="0.3">
      <c r="AE39518" s="71"/>
    </row>
    <row r="39519" spans="31:31" ht="15.75" x14ac:dyDescent="0.3">
      <c r="AE39519" s="71"/>
    </row>
    <row r="39520" spans="31:31" ht="15.75" x14ac:dyDescent="0.3">
      <c r="AE39520" s="71"/>
    </row>
    <row r="39521" spans="31:31" ht="15.75" x14ac:dyDescent="0.3">
      <c r="AE39521" s="71"/>
    </row>
    <row r="39522" spans="31:31" ht="15.75" x14ac:dyDescent="0.3">
      <c r="AE39522" s="71"/>
    </row>
    <row r="39523" spans="31:31" ht="15.75" x14ac:dyDescent="0.3">
      <c r="AE39523" s="71"/>
    </row>
    <row r="39524" spans="31:31" ht="15.75" x14ac:dyDescent="0.3">
      <c r="AE39524" s="71"/>
    </row>
    <row r="39525" spans="31:31" ht="15.75" x14ac:dyDescent="0.3">
      <c r="AE39525" s="71"/>
    </row>
    <row r="39526" spans="31:31" ht="15.75" x14ac:dyDescent="0.3">
      <c r="AE39526" s="71"/>
    </row>
    <row r="39527" spans="31:31" ht="15.75" x14ac:dyDescent="0.3">
      <c r="AE39527" s="71"/>
    </row>
    <row r="39528" spans="31:31" ht="15.75" x14ac:dyDescent="0.3">
      <c r="AE39528" s="71"/>
    </row>
    <row r="39529" spans="31:31" ht="15.75" x14ac:dyDescent="0.3">
      <c r="AE39529" s="71"/>
    </row>
    <row r="39530" spans="31:31" ht="15.75" x14ac:dyDescent="0.3">
      <c r="AE39530" s="71"/>
    </row>
    <row r="39531" spans="31:31" ht="15.75" x14ac:dyDescent="0.3">
      <c r="AE39531" s="71"/>
    </row>
    <row r="39532" spans="31:31" ht="15.75" x14ac:dyDescent="0.3">
      <c r="AE39532" s="71"/>
    </row>
    <row r="39533" spans="31:31" ht="15.75" x14ac:dyDescent="0.3">
      <c r="AE39533" s="71"/>
    </row>
    <row r="39534" spans="31:31" ht="15.75" x14ac:dyDescent="0.3">
      <c r="AE39534" s="71"/>
    </row>
    <row r="39535" spans="31:31" ht="15.75" x14ac:dyDescent="0.3">
      <c r="AE39535" s="71"/>
    </row>
    <row r="39536" spans="31:31" ht="15.75" x14ac:dyDescent="0.3">
      <c r="AE39536" s="71"/>
    </row>
    <row r="39537" spans="31:31" ht="15.75" x14ac:dyDescent="0.3">
      <c r="AE39537" s="71"/>
    </row>
    <row r="39538" spans="31:31" ht="15.75" x14ac:dyDescent="0.3">
      <c r="AE39538" s="71"/>
    </row>
    <row r="39539" spans="31:31" ht="15.75" x14ac:dyDescent="0.3">
      <c r="AE39539" s="71"/>
    </row>
    <row r="39540" spans="31:31" ht="15.75" x14ac:dyDescent="0.3">
      <c r="AE39540" s="71"/>
    </row>
    <row r="39541" spans="31:31" ht="15.75" x14ac:dyDescent="0.3">
      <c r="AE39541" s="71"/>
    </row>
    <row r="39542" spans="31:31" ht="15.75" x14ac:dyDescent="0.3">
      <c r="AE39542" s="71"/>
    </row>
    <row r="39543" spans="31:31" ht="15.75" x14ac:dyDescent="0.3">
      <c r="AE39543" s="71"/>
    </row>
    <row r="39544" spans="31:31" ht="15.75" x14ac:dyDescent="0.3">
      <c r="AE39544" s="71"/>
    </row>
    <row r="39545" spans="31:31" ht="15.75" x14ac:dyDescent="0.3">
      <c r="AE39545" s="71"/>
    </row>
    <row r="39546" spans="31:31" ht="15.75" x14ac:dyDescent="0.3">
      <c r="AE39546" s="71"/>
    </row>
    <row r="39547" spans="31:31" ht="15.75" x14ac:dyDescent="0.3">
      <c r="AE39547" s="71"/>
    </row>
    <row r="39548" spans="31:31" ht="15.75" x14ac:dyDescent="0.3">
      <c r="AE39548" s="71"/>
    </row>
    <row r="39549" spans="31:31" ht="15.75" x14ac:dyDescent="0.3">
      <c r="AE39549" s="71"/>
    </row>
    <row r="39550" spans="31:31" ht="15.75" x14ac:dyDescent="0.3">
      <c r="AE39550" s="71"/>
    </row>
    <row r="39551" spans="31:31" ht="15.75" x14ac:dyDescent="0.3">
      <c r="AE39551" s="71"/>
    </row>
    <row r="39552" spans="31:31" ht="15.75" x14ac:dyDescent="0.3">
      <c r="AE39552" s="71"/>
    </row>
    <row r="39553" spans="31:31" ht="15.75" x14ac:dyDescent="0.3">
      <c r="AE39553" s="71"/>
    </row>
    <row r="39554" spans="31:31" ht="15.75" x14ac:dyDescent="0.3">
      <c r="AE39554" s="71"/>
    </row>
    <row r="39555" spans="31:31" ht="15.75" x14ac:dyDescent="0.3">
      <c r="AE39555" s="71"/>
    </row>
    <row r="39556" spans="31:31" ht="15.75" x14ac:dyDescent="0.3">
      <c r="AE39556" s="71"/>
    </row>
    <row r="39557" spans="31:31" ht="15.75" x14ac:dyDescent="0.3">
      <c r="AE39557" s="71"/>
    </row>
    <row r="39558" spans="31:31" ht="15.75" x14ac:dyDescent="0.3">
      <c r="AE39558" s="71"/>
    </row>
    <row r="39559" spans="31:31" ht="15.75" x14ac:dyDescent="0.3">
      <c r="AE39559" s="71"/>
    </row>
    <row r="39560" spans="31:31" ht="15.75" x14ac:dyDescent="0.3">
      <c r="AE39560" s="71"/>
    </row>
    <row r="39561" spans="31:31" ht="15.75" x14ac:dyDescent="0.3">
      <c r="AE39561" s="71"/>
    </row>
    <row r="39562" spans="31:31" ht="15.75" x14ac:dyDescent="0.3">
      <c r="AE39562" s="71"/>
    </row>
    <row r="39563" spans="31:31" ht="15.75" x14ac:dyDescent="0.3">
      <c r="AE39563" s="71"/>
    </row>
    <row r="39564" spans="31:31" ht="15.75" x14ac:dyDescent="0.3">
      <c r="AE39564" s="71"/>
    </row>
    <row r="39565" spans="31:31" ht="15.75" x14ac:dyDescent="0.3">
      <c r="AE39565" s="71"/>
    </row>
    <row r="39566" spans="31:31" ht="15.75" x14ac:dyDescent="0.3">
      <c r="AE39566" s="71"/>
    </row>
    <row r="39567" spans="31:31" ht="15.75" x14ac:dyDescent="0.3">
      <c r="AE39567" s="71"/>
    </row>
    <row r="39568" spans="31:31" ht="15.75" x14ac:dyDescent="0.3">
      <c r="AE39568" s="71"/>
    </row>
    <row r="39569" spans="31:31" ht="15.75" x14ac:dyDescent="0.3">
      <c r="AE39569" s="71"/>
    </row>
    <row r="39570" spans="31:31" ht="15.75" x14ac:dyDescent="0.3">
      <c r="AE39570" s="71"/>
    </row>
    <row r="39571" spans="31:31" ht="15.75" x14ac:dyDescent="0.3">
      <c r="AE39571" s="71"/>
    </row>
    <row r="39572" spans="31:31" ht="15.75" x14ac:dyDescent="0.3">
      <c r="AE39572" s="71"/>
    </row>
    <row r="39573" spans="31:31" ht="15.75" x14ac:dyDescent="0.3">
      <c r="AE39573" s="71"/>
    </row>
    <row r="39574" spans="31:31" ht="15.75" x14ac:dyDescent="0.3">
      <c r="AE39574" s="71"/>
    </row>
    <row r="39575" spans="31:31" ht="15.75" x14ac:dyDescent="0.3">
      <c r="AE39575" s="71"/>
    </row>
    <row r="39576" spans="31:31" ht="15.75" x14ac:dyDescent="0.3">
      <c r="AE39576" s="71"/>
    </row>
    <row r="39577" spans="31:31" ht="15.75" x14ac:dyDescent="0.3">
      <c r="AE39577" s="71"/>
    </row>
    <row r="39578" spans="31:31" ht="15.75" x14ac:dyDescent="0.3">
      <c r="AE39578" s="71"/>
    </row>
    <row r="39579" spans="31:31" ht="15.75" x14ac:dyDescent="0.3">
      <c r="AE39579" s="71"/>
    </row>
    <row r="39580" spans="31:31" ht="15.75" x14ac:dyDescent="0.3">
      <c r="AE39580" s="71"/>
    </row>
    <row r="39581" spans="31:31" ht="15.75" x14ac:dyDescent="0.3">
      <c r="AE39581" s="71"/>
    </row>
    <row r="39582" spans="31:31" ht="15.75" x14ac:dyDescent="0.3">
      <c r="AE39582" s="71"/>
    </row>
    <row r="39583" spans="31:31" ht="15.75" x14ac:dyDescent="0.3">
      <c r="AE39583" s="71"/>
    </row>
    <row r="39584" spans="31:31" ht="15.75" x14ac:dyDescent="0.3">
      <c r="AE39584" s="71"/>
    </row>
    <row r="39585" spans="31:31" ht="15.75" x14ac:dyDescent="0.3">
      <c r="AE39585" s="71"/>
    </row>
    <row r="39586" spans="31:31" ht="15.75" x14ac:dyDescent="0.3">
      <c r="AE39586" s="71"/>
    </row>
    <row r="39587" spans="31:31" ht="15.75" x14ac:dyDescent="0.3">
      <c r="AE39587" s="71"/>
    </row>
    <row r="39588" spans="31:31" ht="15.75" x14ac:dyDescent="0.3">
      <c r="AE39588" s="71"/>
    </row>
    <row r="39589" spans="31:31" ht="15.75" x14ac:dyDescent="0.3">
      <c r="AE39589" s="71"/>
    </row>
    <row r="39590" spans="31:31" ht="15.75" x14ac:dyDescent="0.3">
      <c r="AE39590" s="71"/>
    </row>
    <row r="39591" spans="31:31" ht="15.75" x14ac:dyDescent="0.3">
      <c r="AE39591" s="71"/>
    </row>
    <row r="39592" spans="31:31" ht="15.75" x14ac:dyDescent="0.3">
      <c r="AE39592" s="71"/>
    </row>
    <row r="39593" spans="31:31" ht="15.75" x14ac:dyDescent="0.3">
      <c r="AE39593" s="71"/>
    </row>
    <row r="39594" spans="31:31" ht="15.75" x14ac:dyDescent="0.3">
      <c r="AE39594" s="71"/>
    </row>
    <row r="39595" spans="31:31" ht="15.75" x14ac:dyDescent="0.3">
      <c r="AE39595" s="71"/>
    </row>
    <row r="39596" spans="31:31" ht="15.75" x14ac:dyDescent="0.3">
      <c r="AE39596" s="71"/>
    </row>
    <row r="39597" spans="31:31" ht="15.75" x14ac:dyDescent="0.3">
      <c r="AE39597" s="71"/>
    </row>
    <row r="39598" spans="31:31" ht="15.75" x14ac:dyDescent="0.3">
      <c r="AE39598" s="71"/>
    </row>
    <row r="39599" spans="31:31" ht="15.75" x14ac:dyDescent="0.3">
      <c r="AE39599" s="71"/>
    </row>
    <row r="39600" spans="31:31" ht="15.75" x14ac:dyDescent="0.3">
      <c r="AE39600" s="71"/>
    </row>
    <row r="39601" spans="31:31" ht="15.75" x14ac:dyDescent="0.3">
      <c r="AE39601" s="71"/>
    </row>
    <row r="39602" spans="31:31" ht="15.75" x14ac:dyDescent="0.3">
      <c r="AE39602" s="71"/>
    </row>
    <row r="39603" spans="31:31" ht="15.75" x14ac:dyDescent="0.3">
      <c r="AE39603" s="71"/>
    </row>
    <row r="39604" spans="31:31" ht="15.75" x14ac:dyDescent="0.3">
      <c r="AE39604" s="71"/>
    </row>
    <row r="39605" spans="31:31" ht="15.75" x14ac:dyDescent="0.3">
      <c r="AE39605" s="71"/>
    </row>
    <row r="39606" spans="31:31" ht="15.75" x14ac:dyDescent="0.3">
      <c r="AE39606" s="71"/>
    </row>
    <row r="39607" spans="31:31" ht="15.75" x14ac:dyDescent="0.3">
      <c r="AE39607" s="71"/>
    </row>
    <row r="39608" spans="31:31" ht="15.75" x14ac:dyDescent="0.3">
      <c r="AE39608" s="71"/>
    </row>
    <row r="39609" spans="31:31" ht="15.75" x14ac:dyDescent="0.3">
      <c r="AE39609" s="71"/>
    </row>
    <row r="39610" spans="31:31" ht="15.75" x14ac:dyDescent="0.3">
      <c r="AE39610" s="71"/>
    </row>
    <row r="39611" spans="31:31" ht="15.75" x14ac:dyDescent="0.3">
      <c r="AE39611" s="71"/>
    </row>
    <row r="39612" spans="31:31" ht="15.75" x14ac:dyDescent="0.3">
      <c r="AE39612" s="71"/>
    </row>
    <row r="39613" spans="31:31" ht="15.75" x14ac:dyDescent="0.3">
      <c r="AE39613" s="71"/>
    </row>
    <row r="39614" spans="31:31" ht="15.75" x14ac:dyDescent="0.3">
      <c r="AE39614" s="71"/>
    </row>
    <row r="39615" spans="31:31" ht="15.75" x14ac:dyDescent="0.3">
      <c r="AE39615" s="71"/>
    </row>
    <row r="39616" spans="31:31" ht="15.75" x14ac:dyDescent="0.3">
      <c r="AE39616" s="71"/>
    </row>
    <row r="39617" spans="31:31" ht="15.75" x14ac:dyDescent="0.3">
      <c r="AE39617" s="71"/>
    </row>
    <row r="39618" spans="31:31" ht="15.75" x14ac:dyDescent="0.3">
      <c r="AE39618" s="71"/>
    </row>
    <row r="39619" spans="31:31" ht="15.75" x14ac:dyDescent="0.3">
      <c r="AE39619" s="71"/>
    </row>
    <row r="39620" spans="31:31" ht="15.75" x14ac:dyDescent="0.3">
      <c r="AE39620" s="71"/>
    </row>
    <row r="39621" spans="31:31" ht="15.75" x14ac:dyDescent="0.3">
      <c r="AE39621" s="71"/>
    </row>
    <row r="39622" spans="31:31" ht="15.75" x14ac:dyDescent="0.3">
      <c r="AE39622" s="71"/>
    </row>
    <row r="39623" spans="31:31" ht="15.75" x14ac:dyDescent="0.3">
      <c r="AE39623" s="71"/>
    </row>
    <row r="39624" spans="31:31" ht="15.75" x14ac:dyDescent="0.3">
      <c r="AE39624" s="71"/>
    </row>
    <row r="39625" spans="31:31" ht="15.75" x14ac:dyDescent="0.3">
      <c r="AE39625" s="71"/>
    </row>
    <row r="39626" spans="31:31" ht="15.75" x14ac:dyDescent="0.3">
      <c r="AE39626" s="71"/>
    </row>
    <row r="39627" spans="31:31" ht="15.75" x14ac:dyDescent="0.3">
      <c r="AE39627" s="71"/>
    </row>
    <row r="39628" spans="31:31" ht="15.75" x14ac:dyDescent="0.3">
      <c r="AE39628" s="71"/>
    </row>
    <row r="39629" spans="31:31" ht="15.75" x14ac:dyDescent="0.3">
      <c r="AE39629" s="71"/>
    </row>
    <row r="39630" spans="31:31" ht="15.75" x14ac:dyDescent="0.3">
      <c r="AE39630" s="71"/>
    </row>
    <row r="39631" spans="31:31" ht="15.75" x14ac:dyDescent="0.3">
      <c r="AE39631" s="71"/>
    </row>
    <row r="39632" spans="31:31" ht="15.75" x14ac:dyDescent="0.3">
      <c r="AE39632" s="71"/>
    </row>
    <row r="39633" spans="31:31" ht="15.75" x14ac:dyDescent="0.3">
      <c r="AE39633" s="71"/>
    </row>
    <row r="39634" spans="31:31" ht="15.75" x14ac:dyDescent="0.3">
      <c r="AE39634" s="71"/>
    </row>
    <row r="39635" spans="31:31" ht="15.75" x14ac:dyDescent="0.3">
      <c r="AE39635" s="71"/>
    </row>
    <row r="39636" spans="31:31" ht="15.75" x14ac:dyDescent="0.3">
      <c r="AE39636" s="71"/>
    </row>
    <row r="39637" spans="31:31" ht="15.75" x14ac:dyDescent="0.3">
      <c r="AE39637" s="71"/>
    </row>
    <row r="39638" spans="31:31" ht="15.75" x14ac:dyDescent="0.3">
      <c r="AE39638" s="71"/>
    </row>
    <row r="39639" spans="31:31" ht="15.75" x14ac:dyDescent="0.3">
      <c r="AE39639" s="71"/>
    </row>
    <row r="39640" spans="31:31" ht="15.75" x14ac:dyDescent="0.3">
      <c r="AE39640" s="71"/>
    </row>
    <row r="39641" spans="31:31" ht="15.75" x14ac:dyDescent="0.3">
      <c r="AE39641" s="71"/>
    </row>
    <row r="39642" spans="31:31" ht="15.75" x14ac:dyDescent="0.3">
      <c r="AE39642" s="71"/>
    </row>
    <row r="39643" spans="31:31" ht="15.75" x14ac:dyDescent="0.3">
      <c r="AE39643" s="71"/>
    </row>
    <row r="39644" spans="31:31" ht="15.75" x14ac:dyDescent="0.3">
      <c r="AE39644" s="71"/>
    </row>
    <row r="39645" spans="31:31" ht="15.75" x14ac:dyDescent="0.3">
      <c r="AE39645" s="71"/>
    </row>
    <row r="39646" spans="31:31" ht="15.75" x14ac:dyDescent="0.3">
      <c r="AE39646" s="71"/>
    </row>
    <row r="39647" spans="31:31" ht="15.75" x14ac:dyDescent="0.3">
      <c r="AE39647" s="71"/>
    </row>
    <row r="39648" spans="31:31" ht="15.75" x14ac:dyDescent="0.3">
      <c r="AE39648" s="71"/>
    </row>
    <row r="39649" spans="31:31" ht="15.75" x14ac:dyDescent="0.3">
      <c r="AE39649" s="71"/>
    </row>
    <row r="39650" spans="31:31" ht="15.75" x14ac:dyDescent="0.3">
      <c r="AE39650" s="71"/>
    </row>
    <row r="39651" spans="31:31" ht="15.75" x14ac:dyDescent="0.3">
      <c r="AE39651" s="71"/>
    </row>
    <row r="39652" spans="31:31" ht="15.75" x14ac:dyDescent="0.3">
      <c r="AE39652" s="71"/>
    </row>
    <row r="39653" spans="31:31" ht="15.75" x14ac:dyDescent="0.3">
      <c r="AE39653" s="71"/>
    </row>
    <row r="39654" spans="31:31" ht="15.75" x14ac:dyDescent="0.3">
      <c r="AE39654" s="71"/>
    </row>
    <row r="39655" spans="31:31" ht="15.75" x14ac:dyDescent="0.3">
      <c r="AE39655" s="71"/>
    </row>
    <row r="39656" spans="31:31" ht="15.75" x14ac:dyDescent="0.3">
      <c r="AE39656" s="71"/>
    </row>
    <row r="39657" spans="31:31" ht="15.75" x14ac:dyDescent="0.3">
      <c r="AE39657" s="71"/>
    </row>
    <row r="39658" spans="31:31" ht="15.75" x14ac:dyDescent="0.3">
      <c r="AE39658" s="71"/>
    </row>
    <row r="39659" spans="31:31" ht="15.75" x14ac:dyDescent="0.3">
      <c r="AE39659" s="71"/>
    </row>
    <row r="39660" spans="31:31" ht="15.75" x14ac:dyDescent="0.3">
      <c r="AE39660" s="71"/>
    </row>
    <row r="39661" spans="31:31" ht="15.75" x14ac:dyDescent="0.3">
      <c r="AE39661" s="71"/>
    </row>
    <row r="39662" spans="31:31" ht="15.75" x14ac:dyDescent="0.3">
      <c r="AE39662" s="71"/>
    </row>
    <row r="39663" spans="31:31" ht="15.75" x14ac:dyDescent="0.3">
      <c r="AE39663" s="71"/>
    </row>
    <row r="39664" spans="31:31" ht="15.75" x14ac:dyDescent="0.3">
      <c r="AE39664" s="71"/>
    </row>
    <row r="39665" spans="31:31" ht="15.75" x14ac:dyDescent="0.3">
      <c r="AE39665" s="71"/>
    </row>
    <row r="39666" spans="31:31" ht="15.75" x14ac:dyDescent="0.3">
      <c r="AE39666" s="71"/>
    </row>
    <row r="39667" spans="31:31" ht="15.75" x14ac:dyDescent="0.3">
      <c r="AE39667" s="71"/>
    </row>
    <row r="39668" spans="31:31" ht="15.75" x14ac:dyDescent="0.3">
      <c r="AE39668" s="71"/>
    </row>
    <row r="39669" spans="31:31" ht="15.75" x14ac:dyDescent="0.3">
      <c r="AE39669" s="71"/>
    </row>
    <row r="39670" spans="31:31" ht="15.75" x14ac:dyDescent="0.3">
      <c r="AE39670" s="71"/>
    </row>
    <row r="39671" spans="31:31" ht="15.75" x14ac:dyDescent="0.3">
      <c r="AE39671" s="71"/>
    </row>
    <row r="39672" spans="31:31" ht="15.75" x14ac:dyDescent="0.3">
      <c r="AE39672" s="71"/>
    </row>
    <row r="39673" spans="31:31" ht="15.75" x14ac:dyDescent="0.3">
      <c r="AE39673" s="71"/>
    </row>
    <row r="39674" spans="31:31" ht="15.75" x14ac:dyDescent="0.3">
      <c r="AE39674" s="71"/>
    </row>
    <row r="39675" spans="31:31" ht="15.75" x14ac:dyDescent="0.3">
      <c r="AE39675" s="71"/>
    </row>
    <row r="39676" spans="31:31" ht="15.75" x14ac:dyDescent="0.3">
      <c r="AE39676" s="71"/>
    </row>
    <row r="39677" spans="31:31" ht="15.75" x14ac:dyDescent="0.3">
      <c r="AE39677" s="71"/>
    </row>
    <row r="39678" spans="31:31" ht="15.75" x14ac:dyDescent="0.3">
      <c r="AE39678" s="71"/>
    </row>
    <row r="39679" spans="31:31" ht="15.75" x14ac:dyDescent="0.3">
      <c r="AE39679" s="71"/>
    </row>
    <row r="39680" spans="31:31" ht="15.75" x14ac:dyDescent="0.3">
      <c r="AE39680" s="71"/>
    </row>
    <row r="39681" spans="31:31" ht="15.75" x14ac:dyDescent="0.3">
      <c r="AE39681" s="71"/>
    </row>
    <row r="39682" spans="31:31" ht="15.75" x14ac:dyDescent="0.3">
      <c r="AE39682" s="71"/>
    </row>
    <row r="39683" spans="31:31" ht="15.75" x14ac:dyDescent="0.3">
      <c r="AE39683" s="71"/>
    </row>
    <row r="39684" spans="31:31" ht="15.75" x14ac:dyDescent="0.3">
      <c r="AE39684" s="71"/>
    </row>
    <row r="39685" spans="31:31" ht="15.75" x14ac:dyDescent="0.3">
      <c r="AE39685" s="71"/>
    </row>
    <row r="39686" spans="31:31" ht="15.75" x14ac:dyDescent="0.3">
      <c r="AE39686" s="71"/>
    </row>
    <row r="39687" spans="31:31" ht="15.75" x14ac:dyDescent="0.3">
      <c r="AE39687" s="71"/>
    </row>
    <row r="39688" spans="31:31" ht="15.75" x14ac:dyDescent="0.3">
      <c r="AE39688" s="71"/>
    </row>
    <row r="39689" spans="31:31" ht="15.75" x14ac:dyDescent="0.3">
      <c r="AE39689" s="71"/>
    </row>
    <row r="39690" spans="31:31" ht="15.75" x14ac:dyDescent="0.3">
      <c r="AE39690" s="71"/>
    </row>
    <row r="39691" spans="31:31" ht="15.75" x14ac:dyDescent="0.3">
      <c r="AE39691" s="71"/>
    </row>
    <row r="39692" spans="31:31" ht="15.75" x14ac:dyDescent="0.3">
      <c r="AE39692" s="71"/>
    </row>
    <row r="39693" spans="31:31" ht="15.75" x14ac:dyDescent="0.3">
      <c r="AE39693" s="71"/>
    </row>
    <row r="39694" spans="31:31" ht="15.75" x14ac:dyDescent="0.3">
      <c r="AE39694" s="71"/>
    </row>
    <row r="39695" spans="31:31" ht="15.75" x14ac:dyDescent="0.3">
      <c r="AE39695" s="71"/>
    </row>
    <row r="39696" spans="31:31" ht="15.75" x14ac:dyDescent="0.3">
      <c r="AE39696" s="71"/>
    </row>
    <row r="39697" spans="31:31" ht="15.75" x14ac:dyDescent="0.3">
      <c r="AE39697" s="71"/>
    </row>
    <row r="39698" spans="31:31" ht="15.75" x14ac:dyDescent="0.3">
      <c r="AE39698" s="71"/>
    </row>
    <row r="39699" spans="31:31" ht="15.75" x14ac:dyDescent="0.3">
      <c r="AE39699" s="71"/>
    </row>
    <row r="39700" spans="31:31" ht="15.75" x14ac:dyDescent="0.3">
      <c r="AE39700" s="71"/>
    </row>
    <row r="39701" spans="31:31" ht="15.75" x14ac:dyDescent="0.3">
      <c r="AE39701" s="71"/>
    </row>
    <row r="39702" spans="31:31" ht="15.75" x14ac:dyDescent="0.3">
      <c r="AE39702" s="71"/>
    </row>
    <row r="39703" spans="31:31" ht="15.75" x14ac:dyDescent="0.3">
      <c r="AE39703" s="71"/>
    </row>
    <row r="39704" spans="31:31" ht="15.75" x14ac:dyDescent="0.3">
      <c r="AE39704" s="71"/>
    </row>
    <row r="39705" spans="31:31" ht="15.75" x14ac:dyDescent="0.3">
      <c r="AE39705" s="71"/>
    </row>
    <row r="39706" spans="31:31" ht="15.75" x14ac:dyDescent="0.3">
      <c r="AE39706" s="71"/>
    </row>
    <row r="39707" spans="31:31" ht="15.75" x14ac:dyDescent="0.3">
      <c r="AE39707" s="71"/>
    </row>
    <row r="39708" spans="31:31" ht="15.75" x14ac:dyDescent="0.3">
      <c r="AE39708" s="71"/>
    </row>
    <row r="39709" spans="31:31" ht="15.75" x14ac:dyDescent="0.3">
      <c r="AE39709" s="71"/>
    </row>
    <row r="39710" spans="31:31" ht="15.75" x14ac:dyDescent="0.3">
      <c r="AE39710" s="71"/>
    </row>
    <row r="39711" spans="31:31" ht="15.75" x14ac:dyDescent="0.3">
      <c r="AE39711" s="71"/>
    </row>
    <row r="39712" spans="31:31" ht="15.75" x14ac:dyDescent="0.3">
      <c r="AE39712" s="71"/>
    </row>
    <row r="39713" spans="31:31" ht="15.75" x14ac:dyDescent="0.3">
      <c r="AE39713" s="71"/>
    </row>
    <row r="39714" spans="31:31" ht="15.75" x14ac:dyDescent="0.3">
      <c r="AE39714" s="71"/>
    </row>
    <row r="39715" spans="31:31" ht="15.75" x14ac:dyDescent="0.3">
      <c r="AE39715" s="71"/>
    </row>
    <row r="39716" spans="31:31" ht="15.75" x14ac:dyDescent="0.3">
      <c r="AE39716" s="71"/>
    </row>
    <row r="39717" spans="31:31" ht="15.75" x14ac:dyDescent="0.3">
      <c r="AE39717" s="71"/>
    </row>
    <row r="39718" spans="31:31" ht="15.75" x14ac:dyDescent="0.3">
      <c r="AE39718" s="71"/>
    </row>
    <row r="39719" spans="31:31" ht="15.75" x14ac:dyDescent="0.3">
      <c r="AE39719" s="71"/>
    </row>
    <row r="39720" spans="31:31" ht="15.75" x14ac:dyDescent="0.3">
      <c r="AE39720" s="71"/>
    </row>
    <row r="39721" spans="31:31" ht="15.75" x14ac:dyDescent="0.3">
      <c r="AE39721" s="71"/>
    </row>
    <row r="39722" spans="31:31" ht="15.75" x14ac:dyDescent="0.3">
      <c r="AE39722" s="71"/>
    </row>
    <row r="39723" spans="31:31" ht="15.75" x14ac:dyDescent="0.3">
      <c r="AE39723" s="71"/>
    </row>
    <row r="39724" spans="31:31" ht="15.75" x14ac:dyDescent="0.3">
      <c r="AE39724" s="71"/>
    </row>
    <row r="39725" spans="31:31" ht="15.75" x14ac:dyDescent="0.3">
      <c r="AE39725" s="71"/>
    </row>
    <row r="39726" spans="31:31" ht="15.75" x14ac:dyDescent="0.3">
      <c r="AE39726" s="71"/>
    </row>
    <row r="39727" spans="31:31" ht="15.75" x14ac:dyDescent="0.3">
      <c r="AE39727" s="71"/>
    </row>
    <row r="39728" spans="31:31" ht="15.75" x14ac:dyDescent="0.3">
      <c r="AE39728" s="71"/>
    </row>
    <row r="39729" spans="31:31" ht="15.75" x14ac:dyDescent="0.3">
      <c r="AE39729" s="71"/>
    </row>
    <row r="39730" spans="31:31" ht="15.75" x14ac:dyDescent="0.3">
      <c r="AE39730" s="71"/>
    </row>
    <row r="39731" spans="31:31" ht="15.75" x14ac:dyDescent="0.3">
      <c r="AE39731" s="71"/>
    </row>
    <row r="39732" spans="31:31" ht="15.75" x14ac:dyDescent="0.3">
      <c r="AE39732" s="71"/>
    </row>
    <row r="39733" spans="31:31" ht="15.75" x14ac:dyDescent="0.3">
      <c r="AE39733" s="71"/>
    </row>
    <row r="39734" spans="31:31" ht="15.75" x14ac:dyDescent="0.3">
      <c r="AE39734" s="71"/>
    </row>
    <row r="39735" spans="31:31" ht="15.75" x14ac:dyDescent="0.3">
      <c r="AE39735" s="71"/>
    </row>
    <row r="39736" spans="31:31" ht="15.75" x14ac:dyDescent="0.3">
      <c r="AE39736" s="71"/>
    </row>
    <row r="39737" spans="31:31" ht="15.75" x14ac:dyDescent="0.3">
      <c r="AE39737" s="71"/>
    </row>
    <row r="39738" spans="31:31" ht="15.75" x14ac:dyDescent="0.3">
      <c r="AE39738" s="71"/>
    </row>
    <row r="39739" spans="31:31" ht="15.75" x14ac:dyDescent="0.3">
      <c r="AE39739" s="71"/>
    </row>
    <row r="39740" spans="31:31" ht="15.75" x14ac:dyDescent="0.3">
      <c r="AE39740" s="71"/>
    </row>
    <row r="39741" spans="31:31" ht="15.75" x14ac:dyDescent="0.3">
      <c r="AE39741" s="71"/>
    </row>
    <row r="39742" spans="31:31" ht="15.75" x14ac:dyDescent="0.3">
      <c r="AE39742" s="71"/>
    </row>
    <row r="39743" spans="31:31" ht="15.75" x14ac:dyDescent="0.3">
      <c r="AE39743" s="71"/>
    </row>
    <row r="39744" spans="31:31" ht="15.75" x14ac:dyDescent="0.3">
      <c r="AE39744" s="71"/>
    </row>
    <row r="39745" spans="31:31" ht="15.75" x14ac:dyDescent="0.3">
      <c r="AE39745" s="71"/>
    </row>
    <row r="39746" spans="31:31" ht="15.75" x14ac:dyDescent="0.3">
      <c r="AE39746" s="71"/>
    </row>
    <row r="39747" spans="31:31" ht="15.75" x14ac:dyDescent="0.3">
      <c r="AE39747" s="71"/>
    </row>
    <row r="39748" spans="31:31" ht="15.75" x14ac:dyDescent="0.3">
      <c r="AE39748" s="71"/>
    </row>
    <row r="39749" spans="31:31" ht="15.75" x14ac:dyDescent="0.3">
      <c r="AE39749" s="71"/>
    </row>
    <row r="39750" spans="31:31" ht="15.75" x14ac:dyDescent="0.3">
      <c r="AE39750" s="71"/>
    </row>
    <row r="39751" spans="31:31" ht="15.75" x14ac:dyDescent="0.3">
      <c r="AE39751" s="71"/>
    </row>
    <row r="39752" spans="31:31" ht="15.75" x14ac:dyDescent="0.3">
      <c r="AE39752" s="71"/>
    </row>
    <row r="39753" spans="31:31" ht="15.75" x14ac:dyDescent="0.3">
      <c r="AE39753" s="71"/>
    </row>
    <row r="39754" spans="31:31" ht="15.75" x14ac:dyDescent="0.3">
      <c r="AE39754" s="71"/>
    </row>
    <row r="39755" spans="31:31" ht="15.75" x14ac:dyDescent="0.3">
      <c r="AE39755" s="71"/>
    </row>
    <row r="39756" spans="31:31" ht="15.75" x14ac:dyDescent="0.3">
      <c r="AE39756" s="71"/>
    </row>
    <row r="39757" spans="31:31" ht="15.75" x14ac:dyDescent="0.3">
      <c r="AE39757" s="71"/>
    </row>
    <row r="39758" spans="31:31" ht="15.75" x14ac:dyDescent="0.3">
      <c r="AE39758" s="71"/>
    </row>
    <row r="39759" spans="31:31" ht="15.75" x14ac:dyDescent="0.3">
      <c r="AE39759" s="71"/>
    </row>
    <row r="39760" spans="31:31" ht="15.75" x14ac:dyDescent="0.3">
      <c r="AE39760" s="71"/>
    </row>
    <row r="39761" spans="31:31" ht="15.75" x14ac:dyDescent="0.3">
      <c r="AE39761" s="71"/>
    </row>
    <row r="39762" spans="31:31" ht="15.75" x14ac:dyDescent="0.3">
      <c r="AE39762" s="71"/>
    </row>
    <row r="39763" spans="31:31" ht="15.75" x14ac:dyDescent="0.3">
      <c r="AE39763" s="71"/>
    </row>
    <row r="39764" spans="31:31" ht="15.75" x14ac:dyDescent="0.3">
      <c r="AE39764" s="71"/>
    </row>
    <row r="39765" spans="31:31" ht="15.75" x14ac:dyDescent="0.3">
      <c r="AE39765" s="71"/>
    </row>
    <row r="39766" spans="31:31" ht="15.75" x14ac:dyDescent="0.3">
      <c r="AE39766" s="71"/>
    </row>
    <row r="39767" spans="31:31" ht="15.75" x14ac:dyDescent="0.3">
      <c r="AE39767" s="71"/>
    </row>
    <row r="39768" spans="31:31" ht="15.75" x14ac:dyDescent="0.3">
      <c r="AE39768" s="71"/>
    </row>
    <row r="39769" spans="31:31" ht="15.75" x14ac:dyDescent="0.3">
      <c r="AE39769" s="71"/>
    </row>
    <row r="39770" spans="31:31" ht="15.75" x14ac:dyDescent="0.3">
      <c r="AE39770" s="71"/>
    </row>
    <row r="39771" spans="31:31" ht="15.75" x14ac:dyDescent="0.3">
      <c r="AE39771" s="71"/>
    </row>
    <row r="39772" spans="31:31" ht="15.75" x14ac:dyDescent="0.3">
      <c r="AE39772" s="71"/>
    </row>
    <row r="39773" spans="31:31" ht="15.75" x14ac:dyDescent="0.3">
      <c r="AE39773" s="71"/>
    </row>
    <row r="39774" spans="31:31" ht="15.75" x14ac:dyDescent="0.3">
      <c r="AE39774" s="71"/>
    </row>
    <row r="39775" spans="31:31" ht="15.75" x14ac:dyDescent="0.3">
      <c r="AE39775" s="71"/>
    </row>
    <row r="39776" spans="31:31" ht="15.75" x14ac:dyDescent="0.3">
      <c r="AE39776" s="71"/>
    </row>
    <row r="39777" spans="31:31" ht="15.75" x14ac:dyDescent="0.3">
      <c r="AE39777" s="71"/>
    </row>
    <row r="39778" spans="31:31" ht="15.75" x14ac:dyDescent="0.3">
      <c r="AE39778" s="71"/>
    </row>
    <row r="39779" spans="31:31" ht="15.75" x14ac:dyDescent="0.3">
      <c r="AE39779" s="71"/>
    </row>
    <row r="39780" spans="31:31" ht="15.75" x14ac:dyDescent="0.3">
      <c r="AE39780" s="71"/>
    </row>
    <row r="39781" spans="31:31" ht="15.75" x14ac:dyDescent="0.3">
      <c r="AE39781" s="71"/>
    </row>
    <row r="39782" spans="31:31" ht="15.75" x14ac:dyDescent="0.3">
      <c r="AE39782" s="71"/>
    </row>
    <row r="39783" spans="31:31" ht="15.75" x14ac:dyDescent="0.3">
      <c r="AE39783" s="71"/>
    </row>
    <row r="39784" spans="31:31" ht="15.75" x14ac:dyDescent="0.3">
      <c r="AE39784" s="71"/>
    </row>
    <row r="39785" spans="31:31" ht="15.75" x14ac:dyDescent="0.3">
      <c r="AE39785" s="71"/>
    </row>
    <row r="39786" spans="31:31" ht="15.75" x14ac:dyDescent="0.3">
      <c r="AE39786" s="71"/>
    </row>
    <row r="39787" spans="31:31" ht="15.75" x14ac:dyDescent="0.3">
      <c r="AE39787" s="71"/>
    </row>
    <row r="39788" spans="31:31" ht="15.75" x14ac:dyDescent="0.3">
      <c r="AE39788" s="71"/>
    </row>
    <row r="39789" spans="31:31" ht="15.75" x14ac:dyDescent="0.3">
      <c r="AE39789" s="71"/>
    </row>
    <row r="39790" spans="31:31" ht="15.75" x14ac:dyDescent="0.3">
      <c r="AE39790" s="71"/>
    </row>
    <row r="39791" spans="31:31" ht="15.75" x14ac:dyDescent="0.3">
      <c r="AE39791" s="71"/>
    </row>
    <row r="39792" spans="31:31" ht="15.75" x14ac:dyDescent="0.3">
      <c r="AE39792" s="71"/>
    </row>
    <row r="39793" spans="31:31" ht="15.75" x14ac:dyDescent="0.3">
      <c r="AE39793" s="71"/>
    </row>
    <row r="39794" spans="31:31" ht="15.75" x14ac:dyDescent="0.3">
      <c r="AE39794" s="71"/>
    </row>
    <row r="39795" spans="31:31" ht="15.75" x14ac:dyDescent="0.3">
      <c r="AE39795" s="71"/>
    </row>
    <row r="39796" spans="31:31" ht="15.75" x14ac:dyDescent="0.3">
      <c r="AE39796" s="71"/>
    </row>
    <row r="39797" spans="31:31" ht="15.75" x14ac:dyDescent="0.3">
      <c r="AE39797" s="71"/>
    </row>
    <row r="39798" spans="31:31" ht="15.75" x14ac:dyDescent="0.3">
      <c r="AE39798" s="71"/>
    </row>
    <row r="39799" spans="31:31" ht="15.75" x14ac:dyDescent="0.3">
      <c r="AE39799" s="71"/>
    </row>
    <row r="39800" spans="31:31" ht="15.75" x14ac:dyDescent="0.3">
      <c r="AE39800" s="71"/>
    </row>
    <row r="39801" spans="31:31" ht="15.75" x14ac:dyDescent="0.3">
      <c r="AE39801" s="71"/>
    </row>
    <row r="39802" spans="31:31" ht="15.75" x14ac:dyDescent="0.3">
      <c r="AE39802" s="71"/>
    </row>
    <row r="39803" spans="31:31" ht="15.75" x14ac:dyDescent="0.3">
      <c r="AE39803" s="71"/>
    </row>
    <row r="39804" spans="31:31" ht="15.75" x14ac:dyDescent="0.3">
      <c r="AE39804" s="71"/>
    </row>
    <row r="39805" spans="31:31" ht="15.75" x14ac:dyDescent="0.3">
      <c r="AE39805" s="71"/>
    </row>
    <row r="39806" spans="31:31" ht="15.75" x14ac:dyDescent="0.3">
      <c r="AE39806" s="71"/>
    </row>
    <row r="39807" spans="31:31" ht="15.75" x14ac:dyDescent="0.3">
      <c r="AE39807" s="71"/>
    </row>
    <row r="39808" spans="31:31" ht="15.75" x14ac:dyDescent="0.3">
      <c r="AE39808" s="71"/>
    </row>
    <row r="39809" spans="31:31" ht="15.75" x14ac:dyDescent="0.3">
      <c r="AE39809" s="71"/>
    </row>
    <row r="39810" spans="31:31" ht="15.75" x14ac:dyDescent="0.3">
      <c r="AE39810" s="71"/>
    </row>
    <row r="39811" spans="31:31" ht="15.75" x14ac:dyDescent="0.3">
      <c r="AE39811" s="71"/>
    </row>
    <row r="39812" spans="31:31" ht="15.75" x14ac:dyDescent="0.3">
      <c r="AE39812" s="71"/>
    </row>
    <row r="39813" spans="31:31" ht="15.75" x14ac:dyDescent="0.3">
      <c r="AE39813" s="71"/>
    </row>
    <row r="39814" spans="31:31" ht="15.75" x14ac:dyDescent="0.3">
      <c r="AE39814" s="71"/>
    </row>
    <row r="39815" spans="31:31" ht="15.75" x14ac:dyDescent="0.3">
      <c r="AE39815" s="71"/>
    </row>
    <row r="39816" spans="31:31" ht="15.75" x14ac:dyDescent="0.3">
      <c r="AE39816" s="71"/>
    </row>
    <row r="39817" spans="31:31" ht="15.75" x14ac:dyDescent="0.3">
      <c r="AE39817" s="71"/>
    </row>
    <row r="39818" spans="31:31" ht="15.75" x14ac:dyDescent="0.3">
      <c r="AE39818" s="71"/>
    </row>
    <row r="39819" spans="31:31" ht="15.75" x14ac:dyDescent="0.3">
      <c r="AE39819" s="71"/>
    </row>
    <row r="39820" spans="31:31" ht="15.75" x14ac:dyDescent="0.3">
      <c r="AE39820" s="71"/>
    </row>
    <row r="39821" spans="31:31" ht="15.75" x14ac:dyDescent="0.3">
      <c r="AE39821" s="71"/>
    </row>
    <row r="39822" spans="31:31" ht="15.75" x14ac:dyDescent="0.3">
      <c r="AE39822" s="71"/>
    </row>
    <row r="39823" spans="31:31" ht="15.75" x14ac:dyDescent="0.3">
      <c r="AE39823" s="71"/>
    </row>
    <row r="39824" spans="31:31" ht="15.75" x14ac:dyDescent="0.3">
      <c r="AE39824" s="71"/>
    </row>
    <row r="39825" spans="31:31" ht="15.75" x14ac:dyDescent="0.3">
      <c r="AE39825" s="71"/>
    </row>
    <row r="39826" spans="31:31" ht="15.75" x14ac:dyDescent="0.3">
      <c r="AE39826" s="71"/>
    </row>
    <row r="39827" spans="31:31" ht="15.75" x14ac:dyDescent="0.3">
      <c r="AE39827" s="71"/>
    </row>
    <row r="39828" spans="31:31" ht="15.75" x14ac:dyDescent="0.3">
      <c r="AE39828" s="71"/>
    </row>
    <row r="39829" spans="31:31" ht="15.75" x14ac:dyDescent="0.3">
      <c r="AE39829" s="71"/>
    </row>
    <row r="39830" spans="31:31" ht="15.75" x14ac:dyDescent="0.3">
      <c r="AE39830" s="71"/>
    </row>
    <row r="39831" spans="31:31" ht="15.75" x14ac:dyDescent="0.3">
      <c r="AE39831" s="71"/>
    </row>
    <row r="39832" spans="31:31" ht="15.75" x14ac:dyDescent="0.3">
      <c r="AE39832" s="71"/>
    </row>
    <row r="39833" spans="31:31" ht="15.75" x14ac:dyDescent="0.3">
      <c r="AE39833" s="71"/>
    </row>
    <row r="39834" spans="31:31" ht="15.75" x14ac:dyDescent="0.3">
      <c r="AE39834" s="71"/>
    </row>
    <row r="39835" spans="31:31" ht="15.75" x14ac:dyDescent="0.3">
      <c r="AE39835" s="71"/>
    </row>
    <row r="39836" spans="31:31" ht="15.75" x14ac:dyDescent="0.3">
      <c r="AE39836" s="71"/>
    </row>
    <row r="39837" spans="31:31" ht="15.75" x14ac:dyDescent="0.3">
      <c r="AE39837" s="71"/>
    </row>
    <row r="39838" spans="31:31" ht="15.75" x14ac:dyDescent="0.3">
      <c r="AE39838" s="71"/>
    </row>
    <row r="39839" spans="31:31" ht="15.75" x14ac:dyDescent="0.3">
      <c r="AE39839" s="71"/>
    </row>
    <row r="39840" spans="31:31" ht="15.75" x14ac:dyDescent="0.3">
      <c r="AE39840" s="71"/>
    </row>
    <row r="39841" spans="31:31" ht="15.75" x14ac:dyDescent="0.3">
      <c r="AE39841" s="71"/>
    </row>
    <row r="39842" spans="31:31" ht="15.75" x14ac:dyDescent="0.3">
      <c r="AE39842" s="71"/>
    </row>
    <row r="39843" spans="31:31" ht="15.75" x14ac:dyDescent="0.3">
      <c r="AE39843" s="71"/>
    </row>
    <row r="39844" spans="31:31" ht="15.75" x14ac:dyDescent="0.3">
      <c r="AE39844" s="71"/>
    </row>
    <row r="39845" spans="31:31" ht="15.75" x14ac:dyDescent="0.3">
      <c r="AE39845" s="71"/>
    </row>
    <row r="39846" spans="31:31" ht="15.75" x14ac:dyDescent="0.3">
      <c r="AE39846" s="71"/>
    </row>
    <row r="39847" spans="31:31" ht="15.75" x14ac:dyDescent="0.3">
      <c r="AE39847" s="71"/>
    </row>
    <row r="39848" spans="31:31" ht="15.75" x14ac:dyDescent="0.3">
      <c r="AE39848" s="71"/>
    </row>
    <row r="39849" spans="31:31" ht="15.75" x14ac:dyDescent="0.3">
      <c r="AE39849" s="71"/>
    </row>
    <row r="39850" spans="31:31" ht="15.75" x14ac:dyDescent="0.3">
      <c r="AE39850" s="71"/>
    </row>
    <row r="39851" spans="31:31" ht="15.75" x14ac:dyDescent="0.3">
      <c r="AE39851" s="71"/>
    </row>
    <row r="39852" spans="31:31" ht="15.75" x14ac:dyDescent="0.3">
      <c r="AE39852" s="71"/>
    </row>
    <row r="39853" spans="31:31" ht="15.75" x14ac:dyDescent="0.3">
      <c r="AE39853" s="71"/>
    </row>
    <row r="39854" spans="31:31" ht="15.75" x14ac:dyDescent="0.3">
      <c r="AE39854" s="71"/>
    </row>
    <row r="39855" spans="31:31" ht="15.75" x14ac:dyDescent="0.3">
      <c r="AE39855" s="71"/>
    </row>
    <row r="39856" spans="31:31" ht="15.75" x14ac:dyDescent="0.3">
      <c r="AE39856" s="71"/>
    </row>
    <row r="39857" spans="31:31" ht="15.75" x14ac:dyDescent="0.3">
      <c r="AE39857" s="71"/>
    </row>
    <row r="39858" spans="31:31" ht="15.75" x14ac:dyDescent="0.3">
      <c r="AE39858" s="71"/>
    </row>
    <row r="39859" spans="31:31" ht="15.75" x14ac:dyDescent="0.3">
      <c r="AE39859" s="71"/>
    </row>
    <row r="39860" spans="31:31" ht="15.75" x14ac:dyDescent="0.3">
      <c r="AE39860" s="71"/>
    </row>
    <row r="39861" spans="31:31" ht="15.75" x14ac:dyDescent="0.3">
      <c r="AE39861" s="71"/>
    </row>
    <row r="39862" spans="31:31" ht="15.75" x14ac:dyDescent="0.3">
      <c r="AE39862" s="71"/>
    </row>
    <row r="39863" spans="31:31" ht="15.75" x14ac:dyDescent="0.3">
      <c r="AE39863" s="71"/>
    </row>
    <row r="39864" spans="31:31" ht="15.75" x14ac:dyDescent="0.3">
      <c r="AE39864" s="71"/>
    </row>
    <row r="39865" spans="31:31" ht="15.75" x14ac:dyDescent="0.3">
      <c r="AE39865" s="71"/>
    </row>
    <row r="39866" spans="31:31" ht="15.75" x14ac:dyDescent="0.3">
      <c r="AE39866" s="71"/>
    </row>
    <row r="39867" spans="31:31" ht="15.75" x14ac:dyDescent="0.3">
      <c r="AE39867" s="71"/>
    </row>
    <row r="39868" spans="31:31" ht="15.75" x14ac:dyDescent="0.3">
      <c r="AE39868" s="71"/>
    </row>
    <row r="39869" spans="31:31" ht="15.75" x14ac:dyDescent="0.3">
      <c r="AE39869" s="71"/>
    </row>
    <row r="39870" spans="31:31" ht="15.75" x14ac:dyDescent="0.3">
      <c r="AE39870" s="71"/>
    </row>
    <row r="39871" spans="31:31" ht="15.75" x14ac:dyDescent="0.3">
      <c r="AE39871" s="71"/>
    </row>
    <row r="39872" spans="31:31" ht="15.75" x14ac:dyDescent="0.3">
      <c r="AE39872" s="71"/>
    </row>
    <row r="39873" spans="31:31" ht="15.75" x14ac:dyDescent="0.3">
      <c r="AE39873" s="71"/>
    </row>
    <row r="39874" spans="31:31" ht="15.75" x14ac:dyDescent="0.3">
      <c r="AE39874" s="71"/>
    </row>
    <row r="39875" spans="31:31" ht="15.75" x14ac:dyDescent="0.3">
      <c r="AE39875" s="71"/>
    </row>
    <row r="39876" spans="31:31" ht="15.75" x14ac:dyDescent="0.3">
      <c r="AE39876" s="71"/>
    </row>
    <row r="39877" spans="31:31" ht="15.75" x14ac:dyDescent="0.3">
      <c r="AE39877" s="71"/>
    </row>
    <row r="39878" spans="31:31" ht="15.75" x14ac:dyDescent="0.3">
      <c r="AE39878" s="71"/>
    </row>
    <row r="39879" spans="31:31" ht="15.75" x14ac:dyDescent="0.3">
      <c r="AE39879" s="71"/>
    </row>
    <row r="39880" spans="31:31" ht="15.75" x14ac:dyDescent="0.3">
      <c r="AE39880" s="71"/>
    </row>
    <row r="39881" spans="31:31" ht="15.75" x14ac:dyDescent="0.3">
      <c r="AE39881" s="71"/>
    </row>
    <row r="39882" spans="31:31" ht="15.75" x14ac:dyDescent="0.3">
      <c r="AE39882" s="71"/>
    </row>
    <row r="39883" spans="31:31" ht="15.75" x14ac:dyDescent="0.3">
      <c r="AE39883" s="71"/>
    </row>
    <row r="39884" spans="31:31" ht="15.75" x14ac:dyDescent="0.3">
      <c r="AE39884" s="71"/>
    </row>
    <row r="39885" spans="31:31" ht="15.75" x14ac:dyDescent="0.3">
      <c r="AE39885" s="71"/>
    </row>
    <row r="39886" spans="31:31" ht="15.75" x14ac:dyDescent="0.3">
      <c r="AE39886" s="71"/>
    </row>
    <row r="39887" spans="31:31" ht="15.75" x14ac:dyDescent="0.3">
      <c r="AE39887" s="71"/>
    </row>
    <row r="39888" spans="31:31" ht="15.75" x14ac:dyDescent="0.3">
      <c r="AE39888" s="71"/>
    </row>
    <row r="39889" spans="31:31" ht="15.75" x14ac:dyDescent="0.3">
      <c r="AE39889" s="71"/>
    </row>
    <row r="39890" spans="31:31" ht="15.75" x14ac:dyDescent="0.3">
      <c r="AE39890" s="71"/>
    </row>
    <row r="39891" spans="31:31" ht="15.75" x14ac:dyDescent="0.3">
      <c r="AE39891" s="71"/>
    </row>
    <row r="39892" spans="31:31" ht="15.75" x14ac:dyDescent="0.3">
      <c r="AE39892" s="71"/>
    </row>
    <row r="39893" spans="31:31" ht="15.75" x14ac:dyDescent="0.3">
      <c r="AE39893" s="71"/>
    </row>
    <row r="39894" spans="31:31" ht="15.75" x14ac:dyDescent="0.3">
      <c r="AE39894" s="71"/>
    </row>
    <row r="39895" spans="31:31" ht="15.75" x14ac:dyDescent="0.3">
      <c r="AE39895" s="71"/>
    </row>
    <row r="39896" spans="31:31" ht="15.75" x14ac:dyDescent="0.3">
      <c r="AE39896" s="71"/>
    </row>
    <row r="39897" spans="31:31" ht="15.75" x14ac:dyDescent="0.3">
      <c r="AE39897" s="71"/>
    </row>
    <row r="39898" spans="31:31" ht="15.75" x14ac:dyDescent="0.3">
      <c r="AE39898" s="71"/>
    </row>
    <row r="39899" spans="31:31" ht="15.75" x14ac:dyDescent="0.3">
      <c r="AE39899" s="71"/>
    </row>
    <row r="39900" spans="31:31" ht="15.75" x14ac:dyDescent="0.3">
      <c r="AE39900" s="71"/>
    </row>
    <row r="39901" spans="31:31" ht="15.75" x14ac:dyDescent="0.3">
      <c r="AE39901" s="71"/>
    </row>
    <row r="39902" spans="31:31" ht="15.75" x14ac:dyDescent="0.3">
      <c r="AE39902" s="71"/>
    </row>
    <row r="39903" spans="31:31" ht="15.75" x14ac:dyDescent="0.3">
      <c r="AE39903" s="71"/>
    </row>
    <row r="39904" spans="31:31" ht="15.75" x14ac:dyDescent="0.3">
      <c r="AE39904" s="71"/>
    </row>
    <row r="39905" spans="31:31" ht="15.75" x14ac:dyDescent="0.3">
      <c r="AE39905" s="71"/>
    </row>
    <row r="39906" spans="31:31" ht="15.75" x14ac:dyDescent="0.3">
      <c r="AE39906" s="71"/>
    </row>
    <row r="39907" spans="31:31" ht="15.75" x14ac:dyDescent="0.3">
      <c r="AE39907" s="71"/>
    </row>
    <row r="39908" spans="31:31" ht="15.75" x14ac:dyDescent="0.3">
      <c r="AE39908" s="71"/>
    </row>
    <row r="39909" spans="31:31" ht="15.75" x14ac:dyDescent="0.3">
      <c r="AE39909" s="71"/>
    </row>
    <row r="39910" spans="31:31" ht="15.75" x14ac:dyDescent="0.3">
      <c r="AE39910" s="71"/>
    </row>
    <row r="39911" spans="31:31" ht="15.75" x14ac:dyDescent="0.3">
      <c r="AE39911" s="71"/>
    </row>
    <row r="39912" spans="31:31" ht="15.75" x14ac:dyDescent="0.3">
      <c r="AE39912" s="71"/>
    </row>
    <row r="39913" spans="31:31" ht="15.75" x14ac:dyDescent="0.3">
      <c r="AE39913" s="71"/>
    </row>
    <row r="39914" spans="31:31" ht="15.75" x14ac:dyDescent="0.3">
      <c r="AE39914" s="71"/>
    </row>
    <row r="39915" spans="31:31" ht="15.75" x14ac:dyDescent="0.3">
      <c r="AE39915" s="71"/>
    </row>
    <row r="39916" spans="31:31" ht="15.75" x14ac:dyDescent="0.3">
      <c r="AE39916" s="71"/>
    </row>
    <row r="39917" spans="31:31" ht="15.75" x14ac:dyDescent="0.3">
      <c r="AE39917" s="71"/>
    </row>
    <row r="39918" spans="31:31" ht="15.75" x14ac:dyDescent="0.3">
      <c r="AE39918" s="71"/>
    </row>
    <row r="39919" spans="31:31" ht="15.75" x14ac:dyDescent="0.3">
      <c r="AE39919" s="71"/>
    </row>
    <row r="39920" spans="31:31" ht="15.75" x14ac:dyDescent="0.3">
      <c r="AE39920" s="71"/>
    </row>
    <row r="39921" spans="31:31" ht="15.75" x14ac:dyDescent="0.3">
      <c r="AE39921" s="71"/>
    </row>
    <row r="39922" spans="31:31" ht="15.75" x14ac:dyDescent="0.3">
      <c r="AE39922" s="71"/>
    </row>
    <row r="39923" spans="31:31" ht="15.75" x14ac:dyDescent="0.3">
      <c r="AE39923" s="71"/>
    </row>
    <row r="39924" spans="31:31" ht="15.75" x14ac:dyDescent="0.3">
      <c r="AE39924" s="71"/>
    </row>
    <row r="39925" spans="31:31" ht="15.75" x14ac:dyDescent="0.3">
      <c r="AE39925" s="71"/>
    </row>
    <row r="39926" spans="31:31" ht="15.75" x14ac:dyDescent="0.3">
      <c r="AE39926" s="71"/>
    </row>
    <row r="39927" spans="31:31" ht="15.75" x14ac:dyDescent="0.3">
      <c r="AE39927" s="71"/>
    </row>
    <row r="39928" spans="31:31" ht="15.75" x14ac:dyDescent="0.3">
      <c r="AE39928" s="71"/>
    </row>
    <row r="39929" spans="31:31" ht="15.75" x14ac:dyDescent="0.3">
      <c r="AE39929" s="71"/>
    </row>
    <row r="39930" spans="31:31" ht="15.75" x14ac:dyDescent="0.3">
      <c r="AE39930" s="71"/>
    </row>
    <row r="39931" spans="31:31" ht="15.75" x14ac:dyDescent="0.3">
      <c r="AE39931" s="71"/>
    </row>
    <row r="39932" spans="31:31" ht="15.75" x14ac:dyDescent="0.3">
      <c r="AE39932" s="71"/>
    </row>
    <row r="39933" spans="31:31" ht="15.75" x14ac:dyDescent="0.3">
      <c r="AE39933" s="71"/>
    </row>
    <row r="39934" spans="31:31" ht="15.75" x14ac:dyDescent="0.3">
      <c r="AE39934" s="71"/>
    </row>
    <row r="39935" spans="31:31" ht="15.75" x14ac:dyDescent="0.3">
      <c r="AE39935" s="71"/>
    </row>
    <row r="39936" spans="31:31" ht="15.75" x14ac:dyDescent="0.3">
      <c r="AE39936" s="71"/>
    </row>
    <row r="39937" spans="31:31" ht="15.75" x14ac:dyDescent="0.3">
      <c r="AE39937" s="71"/>
    </row>
    <row r="39938" spans="31:31" ht="15.75" x14ac:dyDescent="0.3">
      <c r="AE39938" s="71"/>
    </row>
    <row r="39939" spans="31:31" ht="15.75" x14ac:dyDescent="0.3">
      <c r="AE39939" s="71"/>
    </row>
    <row r="39940" spans="31:31" ht="15.75" x14ac:dyDescent="0.3">
      <c r="AE39940" s="71"/>
    </row>
    <row r="39941" spans="31:31" ht="15.75" x14ac:dyDescent="0.3">
      <c r="AE39941" s="71"/>
    </row>
    <row r="39942" spans="31:31" ht="15.75" x14ac:dyDescent="0.3">
      <c r="AE39942" s="71"/>
    </row>
    <row r="39943" spans="31:31" ht="15.75" x14ac:dyDescent="0.3">
      <c r="AE39943" s="71"/>
    </row>
    <row r="39944" spans="31:31" ht="15.75" x14ac:dyDescent="0.3">
      <c r="AE39944" s="71"/>
    </row>
    <row r="39945" spans="31:31" ht="15.75" x14ac:dyDescent="0.3">
      <c r="AE39945" s="71"/>
    </row>
    <row r="39946" spans="31:31" ht="15.75" x14ac:dyDescent="0.3">
      <c r="AE39946" s="71"/>
    </row>
    <row r="39947" spans="31:31" ht="15.75" x14ac:dyDescent="0.3">
      <c r="AE39947" s="71"/>
    </row>
    <row r="39948" spans="31:31" ht="15.75" x14ac:dyDescent="0.3">
      <c r="AE39948" s="71"/>
    </row>
    <row r="39949" spans="31:31" ht="15.75" x14ac:dyDescent="0.3">
      <c r="AE39949" s="71"/>
    </row>
    <row r="39950" spans="31:31" ht="15.75" x14ac:dyDescent="0.3">
      <c r="AE39950" s="71"/>
    </row>
    <row r="39951" spans="31:31" ht="15.75" x14ac:dyDescent="0.3">
      <c r="AE39951" s="71"/>
    </row>
    <row r="39952" spans="31:31" ht="15.75" x14ac:dyDescent="0.3">
      <c r="AE39952" s="71"/>
    </row>
    <row r="39953" spans="31:31" ht="15.75" x14ac:dyDescent="0.3">
      <c r="AE39953" s="71"/>
    </row>
    <row r="39954" spans="31:31" ht="15.75" x14ac:dyDescent="0.3">
      <c r="AE39954" s="71"/>
    </row>
    <row r="39955" spans="31:31" ht="15.75" x14ac:dyDescent="0.3">
      <c r="AE39955" s="71"/>
    </row>
    <row r="39956" spans="31:31" ht="15.75" x14ac:dyDescent="0.3">
      <c r="AE39956" s="71"/>
    </row>
    <row r="39957" spans="31:31" ht="15.75" x14ac:dyDescent="0.3">
      <c r="AE39957" s="71"/>
    </row>
    <row r="39958" spans="31:31" ht="15.75" x14ac:dyDescent="0.3">
      <c r="AE39958" s="71"/>
    </row>
    <row r="39959" spans="31:31" ht="15.75" x14ac:dyDescent="0.3">
      <c r="AE39959" s="71"/>
    </row>
    <row r="39960" spans="31:31" ht="15.75" x14ac:dyDescent="0.3">
      <c r="AE39960" s="71"/>
    </row>
    <row r="39961" spans="31:31" ht="15.75" x14ac:dyDescent="0.3">
      <c r="AE39961" s="71"/>
    </row>
    <row r="39962" spans="31:31" ht="15.75" x14ac:dyDescent="0.3">
      <c r="AE39962" s="71"/>
    </row>
    <row r="39963" spans="31:31" ht="15.75" x14ac:dyDescent="0.3">
      <c r="AE39963" s="71"/>
    </row>
    <row r="39964" spans="31:31" ht="15.75" x14ac:dyDescent="0.3">
      <c r="AE39964" s="71"/>
    </row>
    <row r="39965" spans="31:31" ht="15.75" x14ac:dyDescent="0.3">
      <c r="AE39965" s="71"/>
    </row>
    <row r="39966" spans="31:31" ht="15.75" x14ac:dyDescent="0.3">
      <c r="AE39966" s="71"/>
    </row>
    <row r="39967" spans="31:31" ht="15.75" x14ac:dyDescent="0.3">
      <c r="AE39967" s="71"/>
    </row>
    <row r="39968" spans="31:31" ht="15.75" x14ac:dyDescent="0.3">
      <c r="AE39968" s="71"/>
    </row>
    <row r="39969" spans="31:31" ht="15.75" x14ac:dyDescent="0.3">
      <c r="AE39969" s="71"/>
    </row>
    <row r="39970" spans="31:31" ht="15.75" x14ac:dyDescent="0.3">
      <c r="AE39970" s="71"/>
    </row>
    <row r="39971" spans="31:31" ht="15.75" x14ac:dyDescent="0.3">
      <c r="AE39971" s="71"/>
    </row>
    <row r="39972" spans="31:31" ht="15.75" x14ac:dyDescent="0.3">
      <c r="AE39972" s="71"/>
    </row>
    <row r="39973" spans="31:31" ht="15.75" x14ac:dyDescent="0.3">
      <c r="AE39973" s="71"/>
    </row>
    <row r="39974" spans="31:31" ht="15.75" x14ac:dyDescent="0.3">
      <c r="AE39974" s="71"/>
    </row>
    <row r="39975" spans="31:31" ht="15.75" x14ac:dyDescent="0.3">
      <c r="AE39975" s="71"/>
    </row>
    <row r="39976" spans="31:31" ht="15.75" x14ac:dyDescent="0.3">
      <c r="AE39976" s="71"/>
    </row>
    <row r="39977" spans="31:31" ht="15.75" x14ac:dyDescent="0.3">
      <c r="AE39977" s="71"/>
    </row>
    <row r="39978" spans="31:31" ht="15.75" x14ac:dyDescent="0.3">
      <c r="AE39978" s="71"/>
    </row>
    <row r="39979" spans="31:31" ht="15.75" x14ac:dyDescent="0.3">
      <c r="AE39979" s="71"/>
    </row>
    <row r="39980" spans="31:31" ht="15.75" x14ac:dyDescent="0.3">
      <c r="AE39980" s="71"/>
    </row>
    <row r="39981" spans="31:31" ht="15.75" x14ac:dyDescent="0.3">
      <c r="AE39981" s="71"/>
    </row>
    <row r="39982" spans="31:31" ht="15.75" x14ac:dyDescent="0.3">
      <c r="AE39982" s="71"/>
    </row>
    <row r="39983" spans="31:31" ht="15.75" x14ac:dyDescent="0.3">
      <c r="AE39983" s="71"/>
    </row>
    <row r="39984" spans="31:31" ht="15.75" x14ac:dyDescent="0.3">
      <c r="AE39984" s="71"/>
    </row>
    <row r="39985" spans="31:31" ht="15.75" x14ac:dyDescent="0.3">
      <c r="AE39985" s="71"/>
    </row>
    <row r="39986" spans="31:31" ht="15.75" x14ac:dyDescent="0.3">
      <c r="AE39986" s="71"/>
    </row>
    <row r="39987" spans="31:31" ht="15.75" x14ac:dyDescent="0.3">
      <c r="AE39987" s="71"/>
    </row>
    <row r="39988" spans="31:31" ht="15.75" x14ac:dyDescent="0.3">
      <c r="AE39988" s="71"/>
    </row>
    <row r="39989" spans="31:31" ht="15.75" x14ac:dyDescent="0.3">
      <c r="AE39989" s="71"/>
    </row>
    <row r="39990" spans="31:31" ht="15.75" x14ac:dyDescent="0.3">
      <c r="AE39990" s="71"/>
    </row>
    <row r="39991" spans="31:31" ht="15.75" x14ac:dyDescent="0.3">
      <c r="AE39991" s="71"/>
    </row>
    <row r="39992" spans="31:31" ht="15.75" x14ac:dyDescent="0.3">
      <c r="AE39992" s="71"/>
    </row>
    <row r="39993" spans="31:31" ht="15.75" x14ac:dyDescent="0.3">
      <c r="AE39993" s="71"/>
    </row>
    <row r="39994" spans="31:31" ht="15.75" x14ac:dyDescent="0.3">
      <c r="AE39994" s="71"/>
    </row>
    <row r="39995" spans="31:31" ht="15.75" x14ac:dyDescent="0.3">
      <c r="AE39995" s="71"/>
    </row>
    <row r="39996" spans="31:31" ht="15.75" x14ac:dyDescent="0.3">
      <c r="AE39996" s="71"/>
    </row>
    <row r="39997" spans="31:31" ht="15.75" x14ac:dyDescent="0.3">
      <c r="AE39997" s="71"/>
    </row>
    <row r="39998" spans="31:31" ht="15.75" x14ac:dyDescent="0.3">
      <c r="AE39998" s="71"/>
    </row>
    <row r="39999" spans="31:31" ht="15.75" x14ac:dyDescent="0.3">
      <c r="AE39999" s="71"/>
    </row>
    <row r="40000" spans="31:31" ht="15.75" x14ac:dyDescent="0.3">
      <c r="AE40000" s="71"/>
    </row>
    <row r="40001" spans="31:31" ht="15.75" x14ac:dyDescent="0.3">
      <c r="AE40001" s="71"/>
    </row>
    <row r="40002" spans="31:31" ht="15.75" x14ac:dyDescent="0.3">
      <c r="AE40002" s="71"/>
    </row>
    <row r="40003" spans="31:31" ht="15.75" x14ac:dyDescent="0.3">
      <c r="AE40003" s="71"/>
    </row>
    <row r="40004" spans="31:31" ht="15.75" x14ac:dyDescent="0.3">
      <c r="AE40004" s="71"/>
    </row>
    <row r="40005" spans="31:31" ht="15.75" x14ac:dyDescent="0.3">
      <c r="AE40005" s="71"/>
    </row>
    <row r="40006" spans="31:31" ht="15.75" x14ac:dyDescent="0.3">
      <c r="AE40006" s="71"/>
    </row>
    <row r="40007" spans="31:31" ht="15.75" x14ac:dyDescent="0.3">
      <c r="AE40007" s="71"/>
    </row>
    <row r="40008" spans="31:31" ht="15.75" x14ac:dyDescent="0.3">
      <c r="AE40008" s="71"/>
    </row>
    <row r="40009" spans="31:31" ht="15.75" x14ac:dyDescent="0.3">
      <c r="AE40009" s="71"/>
    </row>
    <row r="40010" spans="31:31" ht="15.75" x14ac:dyDescent="0.3">
      <c r="AE40010" s="71"/>
    </row>
    <row r="40011" spans="31:31" ht="15.75" x14ac:dyDescent="0.3">
      <c r="AE40011" s="71"/>
    </row>
    <row r="40012" spans="31:31" ht="15.75" x14ac:dyDescent="0.3">
      <c r="AE40012" s="71"/>
    </row>
    <row r="40013" spans="31:31" ht="15.75" x14ac:dyDescent="0.3">
      <c r="AE40013" s="71"/>
    </row>
    <row r="40014" spans="31:31" ht="15.75" x14ac:dyDescent="0.3">
      <c r="AE40014" s="71"/>
    </row>
    <row r="40015" spans="31:31" ht="15.75" x14ac:dyDescent="0.3">
      <c r="AE40015" s="71"/>
    </row>
    <row r="40016" spans="31:31" ht="15.75" x14ac:dyDescent="0.3">
      <c r="AE40016" s="71"/>
    </row>
    <row r="40017" spans="31:31" ht="15.75" x14ac:dyDescent="0.3">
      <c r="AE40017" s="71"/>
    </row>
    <row r="40018" spans="31:31" ht="15.75" x14ac:dyDescent="0.3">
      <c r="AE40018" s="71"/>
    </row>
    <row r="40019" spans="31:31" ht="15.75" x14ac:dyDescent="0.3">
      <c r="AE40019" s="71"/>
    </row>
    <row r="40020" spans="31:31" ht="15.75" x14ac:dyDescent="0.3">
      <c r="AE40020" s="71"/>
    </row>
    <row r="40021" spans="31:31" ht="15.75" x14ac:dyDescent="0.3">
      <c r="AE40021" s="71"/>
    </row>
    <row r="40022" spans="31:31" ht="15.75" x14ac:dyDescent="0.3">
      <c r="AE40022" s="71"/>
    </row>
    <row r="40023" spans="31:31" ht="15.75" x14ac:dyDescent="0.3">
      <c r="AE40023" s="71"/>
    </row>
    <row r="40024" spans="31:31" ht="15.75" x14ac:dyDescent="0.3">
      <c r="AE40024" s="71"/>
    </row>
    <row r="40025" spans="31:31" ht="15.75" x14ac:dyDescent="0.3">
      <c r="AE40025" s="71"/>
    </row>
    <row r="40026" spans="31:31" ht="15.75" x14ac:dyDescent="0.3">
      <c r="AE40026" s="71"/>
    </row>
    <row r="40027" spans="31:31" ht="15.75" x14ac:dyDescent="0.3">
      <c r="AE40027" s="71"/>
    </row>
    <row r="40028" spans="31:31" ht="15.75" x14ac:dyDescent="0.3">
      <c r="AE40028" s="71"/>
    </row>
    <row r="40029" spans="31:31" ht="15.75" x14ac:dyDescent="0.3">
      <c r="AE40029" s="71"/>
    </row>
    <row r="40030" spans="31:31" ht="15.75" x14ac:dyDescent="0.3">
      <c r="AE40030" s="71"/>
    </row>
    <row r="40031" spans="31:31" ht="15.75" x14ac:dyDescent="0.3">
      <c r="AE40031" s="71"/>
    </row>
    <row r="40032" spans="31:31" ht="15.75" x14ac:dyDescent="0.3">
      <c r="AE40032" s="71"/>
    </row>
    <row r="40033" spans="31:31" ht="15.75" x14ac:dyDescent="0.3">
      <c r="AE40033" s="71"/>
    </row>
    <row r="40034" spans="31:31" ht="15.75" x14ac:dyDescent="0.3">
      <c r="AE40034" s="71"/>
    </row>
    <row r="40035" spans="31:31" ht="15.75" x14ac:dyDescent="0.3">
      <c r="AE40035" s="71"/>
    </row>
    <row r="40036" spans="31:31" ht="15.75" x14ac:dyDescent="0.3">
      <c r="AE40036" s="71"/>
    </row>
    <row r="40037" spans="31:31" ht="15.75" x14ac:dyDescent="0.3">
      <c r="AE40037" s="71"/>
    </row>
    <row r="40038" spans="31:31" ht="15.75" x14ac:dyDescent="0.3">
      <c r="AE40038" s="71"/>
    </row>
    <row r="40039" spans="31:31" ht="15.75" x14ac:dyDescent="0.3">
      <c r="AE40039" s="71"/>
    </row>
    <row r="40040" spans="31:31" ht="15.75" x14ac:dyDescent="0.3">
      <c r="AE40040" s="71"/>
    </row>
    <row r="40041" spans="31:31" ht="15.75" x14ac:dyDescent="0.3">
      <c r="AE40041" s="71"/>
    </row>
    <row r="40042" spans="31:31" ht="15.75" x14ac:dyDescent="0.3">
      <c r="AE40042" s="71"/>
    </row>
    <row r="40043" spans="31:31" ht="15.75" x14ac:dyDescent="0.3">
      <c r="AE40043" s="71"/>
    </row>
    <row r="40044" spans="31:31" ht="15.75" x14ac:dyDescent="0.3">
      <c r="AE40044" s="71"/>
    </row>
    <row r="40045" spans="31:31" ht="15.75" x14ac:dyDescent="0.3">
      <c r="AE40045" s="71"/>
    </row>
    <row r="40046" spans="31:31" ht="15.75" x14ac:dyDescent="0.3">
      <c r="AE40046" s="71"/>
    </row>
    <row r="40047" spans="31:31" ht="15.75" x14ac:dyDescent="0.3">
      <c r="AE40047" s="71"/>
    </row>
    <row r="40048" spans="31:31" ht="15.75" x14ac:dyDescent="0.3">
      <c r="AE40048" s="71"/>
    </row>
    <row r="40049" spans="31:31" ht="15.75" x14ac:dyDescent="0.3">
      <c r="AE40049" s="71"/>
    </row>
    <row r="40050" spans="31:31" ht="15.75" x14ac:dyDescent="0.3">
      <c r="AE40050" s="71"/>
    </row>
    <row r="40051" spans="31:31" ht="15.75" x14ac:dyDescent="0.3">
      <c r="AE40051" s="71"/>
    </row>
    <row r="40052" spans="31:31" ht="15.75" x14ac:dyDescent="0.3">
      <c r="AE40052" s="71"/>
    </row>
    <row r="40053" spans="31:31" ht="15.75" x14ac:dyDescent="0.3">
      <c r="AE40053" s="71"/>
    </row>
    <row r="40054" spans="31:31" ht="15.75" x14ac:dyDescent="0.3">
      <c r="AE40054" s="71"/>
    </row>
    <row r="40055" spans="31:31" ht="15.75" x14ac:dyDescent="0.3">
      <c r="AE40055" s="71"/>
    </row>
    <row r="40056" spans="31:31" ht="15.75" x14ac:dyDescent="0.3">
      <c r="AE40056" s="71"/>
    </row>
    <row r="40057" spans="31:31" ht="15.75" x14ac:dyDescent="0.3">
      <c r="AE40057" s="71"/>
    </row>
    <row r="40058" spans="31:31" ht="15.75" x14ac:dyDescent="0.3">
      <c r="AE40058" s="71"/>
    </row>
    <row r="40059" spans="31:31" ht="15.75" x14ac:dyDescent="0.3">
      <c r="AE40059" s="71"/>
    </row>
    <row r="40060" spans="31:31" ht="15.75" x14ac:dyDescent="0.3">
      <c r="AE40060" s="71"/>
    </row>
    <row r="40061" spans="31:31" ht="15.75" x14ac:dyDescent="0.3">
      <c r="AE40061" s="71"/>
    </row>
    <row r="40062" spans="31:31" ht="15.75" x14ac:dyDescent="0.3">
      <c r="AE40062" s="71"/>
    </row>
    <row r="40063" spans="31:31" ht="15.75" x14ac:dyDescent="0.3">
      <c r="AE40063" s="71"/>
    </row>
    <row r="40064" spans="31:31" ht="15.75" x14ac:dyDescent="0.3">
      <c r="AE40064" s="71"/>
    </row>
    <row r="40065" spans="31:31" ht="15.75" x14ac:dyDescent="0.3">
      <c r="AE40065" s="71"/>
    </row>
    <row r="40066" spans="31:31" ht="15.75" x14ac:dyDescent="0.3">
      <c r="AE40066" s="71"/>
    </row>
    <row r="40067" spans="31:31" ht="15.75" x14ac:dyDescent="0.3">
      <c r="AE40067" s="71"/>
    </row>
    <row r="40068" spans="31:31" ht="15.75" x14ac:dyDescent="0.3">
      <c r="AE40068" s="71"/>
    </row>
    <row r="40069" spans="31:31" ht="15.75" x14ac:dyDescent="0.3">
      <c r="AE40069" s="71"/>
    </row>
    <row r="40070" spans="31:31" ht="15.75" x14ac:dyDescent="0.3">
      <c r="AE40070" s="71"/>
    </row>
    <row r="40071" spans="31:31" ht="15.75" x14ac:dyDescent="0.3">
      <c r="AE40071" s="71"/>
    </row>
    <row r="40072" spans="31:31" ht="15.75" x14ac:dyDescent="0.3">
      <c r="AE40072" s="71"/>
    </row>
    <row r="40073" spans="31:31" ht="15.75" x14ac:dyDescent="0.3">
      <c r="AE40073" s="71"/>
    </row>
    <row r="40074" spans="31:31" ht="15.75" x14ac:dyDescent="0.3">
      <c r="AE40074" s="71"/>
    </row>
    <row r="40075" spans="31:31" ht="15.75" x14ac:dyDescent="0.3">
      <c r="AE40075" s="71"/>
    </row>
    <row r="40076" spans="31:31" ht="15.75" x14ac:dyDescent="0.3">
      <c r="AE40076" s="71"/>
    </row>
    <row r="40077" spans="31:31" ht="15.75" x14ac:dyDescent="0.3">
      <c r="AE40077" s="71"/>
    </row>
    <row r="40078" spans="31:31" ht="15.75" x14ac:dyDescent="0.3">
      <c r="AE40078" s="71"/>
    </row>
    <row r="40079" spans="31:31" ht="15.75" x14ac:dyDescent="0.3">
      <c r="AE40079" s="71"/>
    </row>
    <row r="40080" spans="31:31" ht="15.75" x14ac:dyDescent="0.3">
      <c r="AE40080" s="71"/>
    </row>
    <row r="40081" spans="31:31" ht="15.75" x14ac:dyDescent="0.3">
      <c r="AE40081" s="71"/>
    </row>
    <row r="40082" spans="31:31" ht="15.75" x14ac:dyDescent="0.3">
      <c r="AE40082" s="71"/>
    </row>
    <row r="40083" spans="31:31" ht="15.75" x14ac:dyDescent="0.3">
      <c r="AE40083" s="71"/>
    </row>
    <row r="40084" spans="31:31" ht="15.75" x14ac:dyDescent="0.3">
      <c r="AE40084" s="71"/>
    </row>
    <row r="40085" spans="31:31" ht="15.75" x14ac:dyDescent="0.3">
      <c r="AE40085" s="71"/>
    </row>
    <row r="40086" spans="31:31" ht="15.75" x14ac:dyDescent="0.3">
      <c r="AE40086" s="71"/>
    </row>
    <row r="40087" spans="31:31" ht="15.75" x14ac:dyDescent="0.3">
      <c r="AE40087" s="71"/>
    </row>
    <row r="40088" spans="31:31" ht="15.75" x14ac:dyDescent="0.3">
      <c r="AE40088" s="71"/>
    </row>
    <row r="40089" spans="31:31" ht="15.75" x14ac:dyDescent="0.3">
      <c r="AE40089" s="71"/>
    </row>
    <row r="40090" spans="31:31" ht="15.75" x14ac:dyDescent="0.3">
      <c r="AE40090" s="71"/>
    </row>
    <row r="40091" spans="31:31" ht="15.75" x14ac:dyDescent="0.3">
      <c r="AE40091" s="71"/>
    </row>
    <row r="40092" spans="31:31" ht="15.75" x14ac:dyDescent="0.3">
      <c r="AE40092" s="71"/>
    </row>
    <row r="40093" spans="31:31" ht="15.75" x14ac:dyDescent="0.3">
      <c r="AE40093" s="71"/>
    </row>
    <row r="40094" spans="31:31" ht="15.75" x14ac:dyDescent="0.3">
      <c r="AE40094" s="71"/>
    </row>
    <row r="40095" spans="31:31" ht="15.75" x14ac:dyDescent="0.3">
      <c r="AE40095" s="71"/>
    </row>
    <row r="40096" spans="31:31" ht="15.75" x14ac:dyDescent="0.3">
      <c r="AE40096" s="71"/>
    </row>
    <row r="40097" spans="31:31" ht="15.75" x14ac:dyDescent="0.3">
      <c r="AE40097" s="71"/>
    </row>
    <row r="40098" spans="31:31" ht="15.75" x14ac:dyDescent="0.3">
      <c r="AE40098" s="71"/>
    </row>
    <row r="40099" spans="31:31" ht="15.75" x14ac:dyDescent="0.3">
      <c r="AE40099" s="71"/>
    </row>
    <row r="40100" spans="31:31" ht="15.75" x14ac:dyDescent="0.3">
      <c r="AE40100" s="71"/>
    </row>
    <row r="40101" spans="31:31" ht="15.75" x14ac:dyDescent="0.3">
      <c r="AE40101" s="71"/>
    </row>
    <row r="40102" spans="31:31" ht="15.75" x14ac:dyDescent="0.3">
      <c r="AE40102" s="71"/>
    </row>
    <row r="40103" spans="31:31" ht="15.75" x14ac:dyDescent="0.3">
      <c r="AE40103" s="71"/>
    </row>
    <row r="40104" spans="31:31" ht="15.75" x14ac:dyDescent="0.3">
      <c r="AE40104" s="71"/>
    </row>
    <row r="40105" spans="31:31" ht="15.75" x14ac:dyDescent="0.3">
      <c r="AE40105" s="71"/>
    </row>
    <row r="40106" spans="31:31" ht="15.75" x14ac:dyDescent="0.3">
      <c r="AE40106" s="71"/>
    </row>
    <row r="40107" spans="31:31" ht="15.75" x14ac:dyDescent="0.3">
      <c r="AE40107" s="71"/>
    </row>
    <row r="40108" spans="31:31" ht="15.75" x14ac:dyDescent="0.3">
      <c r="AE40108" s="71"/>
    </row>
    <row r="40109" spans="31:31" ht="15.75" x14ac:dyDescent="0.3">
      <c r="AE40109" s="71"/>
    </row>
    <row r="40110" spans="31:31" ht="15.75" x14ac:dyDescent="0.3">
      <c r="AE40110" s="71"/>
    </row>
    <row r="40111" spans="31:31" ht="15.75" x14ac:dyDescent="0.3">
      <c r="AE40111" s="71"/>
    </row>
    <row r="40112" spans="31:31" ht="15.75" x14ac:dyDescent="0.3">
      <c r="AE40112" s="71"/>
    </row>
    <row r="40113" spans="31:31" ht="15.75" x14ac:dyDescent="0.3">
      <c r="AE40113" s="71"/>
    </row>
    <row r="40114" spans="31:31" ht="15.75" x14ac:dyDescent="0.3">
      <c r="AE40114" s="71"/>
    </row>
    <row r="40115" spans="31:31" ht="15.75" x14ac:dyDescent="0.3">
      <c r="AE40115" s="71"/>
    </row>
    <row r="40116" spans="31:31" ht="15.75" x14ac:dyDescent="0.3">
      <c r="AE40116" s="71"/>
    </row>
    <row r="40117" spans="31:31" ht="15.75" x14ac:dyDescent="0.3">
      <c r="AE40117" s="71"/>
    </row>
    <row r="40118" spans="31:31" ht="15.75" x14ac:dyDescent="0.3">
      <c r="AE40118" s="71"/>
    </row>
    <row r="40119" spans="31:31" ht="15.75" x14ac:dyDescent="0.3">
      <c r="AE40119" s="71"/>
    </row>
    <row r="40120" spans="31:31" ht="15.75" x14ac:dyDescent="0.3">
      <c r="AE40120" s="71"/>
    </row>
    <row r="40121" spans="31:31" ht="15.75" x14ac:dyDescent="0.3">
      <c r="AE40121" s="71"/>
    </row>
    <row r="40122" spans="31:31" ht="15.75" x14ac:dyDescent="0.3">
      <c r="AE40122" s="71"/>
    </row>
    <row r="40123" spans="31:31" ht="15.75" x14ac:dyDescent="0.3">
      <c r="AE40123" s="71"/>
    </row>
    <row r="40124" spans="31:31" ht="15.75" x14ac:dyDescent="0.3">
      <c r="AE40124" s="71"/>
    </row>
    <row r="40125" spans="31:31" ht="15.75" x14ac:dyDescent="0.3">
      <c r="AE40125" s="71"/>
    </row>
    <row r="40126" spans="31:31" ht="15.75" x14ac:dyDescent="0.3">
      <c r="AE40126" s="71"/>
    </row>
    <row r="40127" spans="31:31" ht="15.75" x14ac:dyDescent="0.3">
      <c r="AE40127" s="71"/>
    </row>
    <row r="40128" spans="31:31" ht="15.75" x14ac:dyDescent="0.3">
      <c r="AE40128" s="71"/>
    </row>
    <row r="40129" spans="31:31" ht="15.75" x14ac:dyDescent="0.3">
      <c r="AE40129" s="71"/>
    </row>
    <row r="40130" spans="31:31" ht="15.75" x14ac:dyDescent="0.3">
      <c r="AE40130" s="71"/>
    </row>
    <row r="40131" spans="31:31" ht="15.75" x14ac:dyDescent="0.3">
      <c r="AE40131" s="71"/>
    </row>
    <row r="40132" spans="31:31" ht="15.75" x14ac:dyDescent="0.3">
      <c r="AE40132" s="71"/>
    </row>
    <row r="40133" spans="31:31" ht="15.75" x14ac:dyDescent="0.3">
      <c r="AE40133" s="71"/>
    </row>
    <row r="40134" spans="31:31" ht="15.75" x14ac:dyDescent="0.3">
      <c r="AE40134" s="71"/>
    </row>
    <row r="40135" spans="31:31" ht="15.75" x14ac:dyDescent="0.3">
      <c r="AE40135" s="71"/>
    </row>
    <row r="40136" spans="31:31" ht="15.75" x14ac:dyDescent="0.3">
      <c r="AE40136" s="71"/>
    </row>
    <row r="40137" spans="31:31" ht="15.75" x14ac:dyDescent="0.3">
      <c r="AE40137" s="71"/>
    </row>
    <row r="40138" spans="31:31" ht="15.75" x14ac:dyDescent="0.3">
      <c r="AE40138" s="71"/>
    </row>
    <row r="40139" spans="31:31" ht="15.75" x14ac:dyDescent="0.3">
      <c r="AE40139" s="71"/>
    </row>
    <row r="40140" spans="31:31" ht="15.75" x14ac:dyDescent="0.3">
      <c r="AE40140" s="71"/>
    </row>
    <row r="40141" spans="31:31" ht="15.75" x14ac:dyDescent="0.3">
      <c r="AE40141" s="71"/>
    </row>
    <row r="40142" spans="31:31" ht="15.75" x14ac:dyDescent="0.3">
      <c r="AE40142" s="71"/>
    </row>
    <row r="40143" spans="31:31" ht="15.75" x14ac:dyDescent="0.3">
      <c r="AE40143" s="71"/>
    </row>
    <row r="40144" spans="31:31" ht="15.75" x14ac:dyDescent="0.3">
      <c r="AE40144" s="71"/>
    </row>
    <row r="40145" spans="31:31" ht="15.75" x14ac:dyDescent="0.3">
      <c r="AE40145" s="71"/>
    </row>
    <row r="40146" spans="31:31" ht="15.75" x14ac:dyDescent="0.3">
      <c r="AE40146" s="71"/>
    </row>
    <row r="40147" spans="31:31" ht="15.75" x14ac:dyDescent="0.3">
      <c r="AE40147" s="71"/>
    </row>
    <row r="40148" spans="31:31" ht="15.75" x14ac:dyDescent="0.3">
      <c r="AE40148" s="71"/>
    </row>
    <row r="40149" spans="31:31" ht="15.75" x14ac:dyDescent="0.3">
      <c r="AE40149" s="71"/>
    </row>
    <row r="40150" spans="31:31" ht="15.75" x14ac:dyDescent="0.3">
      <c r="AE40150" s="71"/>
    </row>
    <row r="40151" spans="31:31" ht="15.75" x14ac:dyDescent="0.3">
      <c r="AE40151" s="71"/>
    </row>
    <row r="40152" spans="31:31" ht="15.75" x14ac:dyDescent="0.3">
      <c r="AE40152" s="71"/>
    </row>
    <row r="40153" spans="31:31" ht="15.75" x14ac:dyDescent="0.3">
      <c r="AE40153" s="71"/>
    </row>
    <row r="40154" spans="31:31" ht="15.75" x14ac:dyDescent="0.3">
      <c r="AE40154" s="71"/>
    </row>
    <row r="40155" spans="31:31" ht="15.75" x14ac:dyDescent="0.3">
      <c r="AE40155" s="71"/>
    </row>
    <row r="40156" spans="31:31" ht="15.75" x14ac:dyDescent="0.3">
      <c r="AE40156" s="71"/>
    </row>
    <row r="40157" spans="31:31" ht="15.75" x14ac:dyDescent="0.3">
      <c r="AE40157" s="71"/>
    </row>
    <row r="40158" spans="31:31" ht="15.75" x14ac:dyDescent="0.3">
      <c r="AE40158" s="71"/>
    </row>
    <row r="40159" spans="31:31" ht="15.75" x14ac:dyDescent="0.3">
      <c r="AE40159" s="71"/>
    </row>
    <row r="40160" spans="31:31" ht="15.75" x14ac:dyDescent="0.3">
      <c r="AE40160" s="71"/>
    </row>
    <row r="40161" spans="31:31" ht="15.75" x14ac:dyDescent="0.3">
      <c r="AE40161" s="71"/>
    </row>
    <row r="40162" spans="31:31" ht="15.75" x14ac:dyDescent="0.3">
      <c r="AE40162" s="71"/>
    </row>
    <row r="40163" spans="31:31" ht="15.75" x14ac:dyDescent="0.3">
      <c r="AE40163" s="71"/>
    </row>
    <row r="40164" spans="31:31" ht="15.75" x14ac:dyDescent="0.3">
      <c r="AE40164" s="71"/>
    </row>
    <row r="40165" spans="31:31" ht="15.75" x14ac:dyDescent="0.3">
      <c r="AE40165" s="71"/>
    </row>
    <row r="40166" spans="31:31" ht="15.75" x14ac:dyDescent="0.3">
      <c r="AE40166" s="71"/>
    </row>
    <row r="40167" spans="31:31" ht="15.75" x14ac:dyDescent="0.3">
      <c r="AE40167" s="71"/>
    </row>
    <row r="40168" spans="31:31" ht="15.75" x14ac:dyDescent="0.3">
      <c r="AE40168" s="71"/>
    </row>
    <row r="40169" spans="31:31" ht="15.75" x14ac:dyDescent="0.3">
      <c r="AE40169" s="71"/>
    </row>
    <row r="40170" spans="31:31" ht="15.75" x14ac:dyDescent="0.3">
      <c r="AE40170" s="71"/>
    </row>
    <row r="40171" spans="31:31" ht="15.75" x14ac:dyDescent="0.3">
      <c r="AE40171" s="71"/>
    </row>
    <row r="40172" spans="31:31" ht="15.75" x14ac:dyDescent="0.3">
      <c r="AE40172" s="71"/>
    </row>
    <row r="40173" spans="31:31" ht="15.75" x14ac:dyDescent="0.3">
      <c r="AE40173" s="71"/>
    </row>
    <row r="40174" spans="31:31" ht="15.75" x14ac:dyDescent="0.3">
      <c r="AE40174" s="71"/>
    </row>
    <row r="40175" spans="31:31" ht="15.75" x14ac:dyDescent="0.3">
      <c r="AE40175" s="71"/>
    </row>
    <row r="40176" spans="31:31" ht="15.75" x14ac:dyDescent="0.3">
      <c r="AE40176" s="71"/>
    </row>
    <row r="40177" spans="31:31" ht="15.75" x14ac:dyDescent="0.3">
      <c r="AE40177" s="71"/>
    </row>
    <row r="40178" spans="31:31" ht="15.75" x14ac:dyDescent="0.3">
      <c r="AE40178" s="71"/>
    </row>
    <row r="40179" spans="31:31" ht="15.75" x14ac:dyDescent="0.3">
      <c r="AE40179" s="71"/>
    </row>
    <row r="40180" spans="31:31" ht="15.75" x14ac:dyDescent="0.3">
      <c r="AE40180" s="71"/>
    </row>
    <row r="40181" spans="31:31" ht="15.75" x14ac:dyDescent="0.3">
      <c r="AE40181" s="71"/>
    </row>
    <row r="40182" spans="31:31" ht="15.75" x14ac:dyDescent="0.3">
      <c r="AE40182" s="71"/>
    </row>
    <row r="40183" spans="31:31" ht="15.75" x14ac:dyDescent="0.3">
      <c r="AE40183" s="71"/>
    </row>
    <row r="40184" spans="31:31" ht="15.75" x14ac:dyDescent="0.3">
      <c r="AE40184" s="71"/>
    </row>
    <row r="40185" spans="31:31" ht="15.75" x14ac:dyDescent="0.3">
      <c r="AE40185" s="71"/>
    </row>
    <row r="40186" spans="31:31" ht="15.75" x14ac:dyDescent="0.3">
      <c r="AE40186" s="71"/>
    </row>
    <row r="40187" spans="31:31" ht="15.75" x14ac:dyDescent="0.3">
      <c r="AE40187" s="71"/>
    </row>
    <row r="40188" spans="31:31" ht="15.75" x14ac:dyDescent="0.3">
      <c r="AE40188" s="71"/>
    </row>
    <row r="40189" spans="31:31" ht="15.75" x14ac:dyDescent="0.3">
      <c r="AE40189" s="71"/>
    </row>
    <row r="40190" spans="31:31" ht="15.75" x14ac:dyDescent="0.3">
      <c r="AE40190" s="71"/>
    </row>
    <row r="40191" spans="31:31" ht="15.75" x14ac:dyDescent="0.3">
      <c r="AE40191" s="71"/>
    </row>
    <row r="40192" spans="31:31" ht="15.75" x14ac:dyDescent="0.3">
      <c r="AE40192" s="71"/>
    </row>
    <row r="40193" spans="31:31" ht="15.75" x14ac:dyDescent="0.3">
      <c r="AE40193" s="71"/>
    </row>
    <row r="40194" spans="31:31" ht="15.75" x14ac:dyDescent="0.3">
      <c r="AE40194" s="71"/>
    </row>
    <row r="40195" spans="31:31" ht="15.75" x14ac:dyDescent="0.3">
      <c r="AE40195" s="71"/>
    </row>
    <row r="40196" spans="31:31" ht="15.75" x14ac:dyDescent="0.3">
      <c r="AE40196" s="71"/>
    </row>
    <row r="40197" spans="31:31" ht="15.75" x14ac:dyDescent="0.3">
      <c r="AE40197" s="71"/>
    </row>
    <row r="40198" spans="31:31" ht="15.75" x14ac:dyDescent="0.3">
      <c r="AE40198" s="71"/>
    </row>
    <row r="40199" spans="31:31" ht="15.75" x14ac:dyDescent="0.3">
      <c r="AE40199" s="71"/>
    </row>
    <row r="40200" spans="31:31" ht="15.75" x14ac:dyDescent="0.3">
      <c r="AE40200" s="71"/>
    </row>
    <row r="40201" spans="31:31" ht="15.75" x14ac:dyDescent="0.3">
      <c r="AE40201" s="71"/>
    </row>
    <row r="40202" spans="31:31" ht="15.75" x14ac:dyDescent="0.3">
      <c r="AE40202" s="71"/>
    </row>
    <row r="40203" spans="31:31" ht="15.75" x14ac:dyDescent="0.3">
      <c r="AE40203" s="71"/>
    </row>
    <row r="40204" spans="31:31" ht="15.75" x14ac:dyDescent="0.3">
      <c r="AE40204" s="71"/>
    </row>
    <row r="40205" spans="31:31" ht="15.75" x14ac:dyDescent="0.3">
      <c r="AE40205" s="71"/>
    </row>
    <row r="40206" spans="31:31" ht="15.75" x14ac:dyDescent="0.3">
      <c r="AE40206" s="71"/>
    </row>
    <row r="40207" spans="31:31" ht="15.75" x14ac:dyDescent="0.3">
      <c r="AE40207" s="71"/>
    </row>
    <row r="40208" spans="31:31" ht="15.75" x14ac:dyDescent="0.3">
      <c r="AE40208" s="71"/>
    </row>
    <row r="40209" spans="31:31" ht="15.75" x14ac:dyDescent="0.3">
      <c r="AE40209" s="71"/>
    </row>
    <row r="40210" spans="31:31" ht="15.75" x14ac:dyDescent="0.3">
      <c r="AE40210" s="71"/>
    </row>
    <row r="40211" spans="31:31" ht="15.75" x14ac:dyDescent="0.3">
      <c r="AE40211" s="71"/>
    </row>
    <row r="40212" spans="31:31" ht="15.75" x14ac:dyDescent="0.3">
      <c r="AE40212" s="71"/>
    </row>
    <row r="40213" spans="31:31" ht="15.75" x14ac:dyDescent="0.3">
      <c r="AE40213" s="71"/>
    </row>
    <row r="40214" spans="31:31" ht="15.75" x14ac:dyDescent="0.3">
      <c r="AE40214" s="71"/>
    </row>
    <row r="40215" spans="31:31" ht="15.75" x14ac:dyDescent="0.3">
      <c r="AE40215" s="71"/>
    </row>
    <row r="40216" spans="31:31" ht="15.75" x14ac:dyDescent="0.3">
      <c r="AE40216" s="71"/>
    </row>
    <row r="40217" spans="31:31" ht="15.75" x14ac:dyDescent="0.3">
      <c r="AE40217" s="71"/>
    </row>
    <row r="40218" spans="31:31" ht="15.75" x14ac:dyDescent="0.3">
      <c r="AE40218" s="71"/>
    </row>
    <row r="40219" spans="31:31" ht="15.75" x14ac:dyDescent="0.3">
      <c r="AE40219" s="71"/>
    </row>
    <row r="40220" spans="31:31" ht="15.75" x14ac:dyDescent="0.3">
      <c r="AE40220" s="71"/>
    </row>
    <row r="40221" spans="31:31" ht="15.75" x14ac:dyDescent="0.3">
      <c r="AE40221" s="71"/>
    </row>
    <row r="40222" spans="31:31" ht="15.75" x14ac:dyDescent="0.3">
      <c r="AE40222" s="71"/>
    </row>
    <row r="40223" spans="31:31" ht="15.75" x14ac:dyDescent="0.3">
      <c r="AE40223" s="71"/>
    </row>
    <row r="40224" spans="31:31" ht="15.75" x14ac:dyDescent="0.3">
      <c r="AE40224" s="71"/>
    </row>
    <row r="40225" spans="31:31" ht="15.75" x14ac:dyDescent="0.3">
      <c r="AE40225" s="71"/>
    </row>
    <row r="40226" spans="31:31" ht="15.75" x14ac:dyDescent="0.3">
      <c r="AE40226" s="71"/>
    </row>
    <row r="40227" spans="31:31" ht="15.75" x14ac:dyDescent="0.3">
      <c r="AE40227" s="71"/>
    </row>
    <row r="40228" spans="31:31" ht="15.75" x14ac:dyDescent="0.3">
      <c r="AE40228" s="71"/>
    </row>
    <row r="40229" spans="31:31" ht="15.75" x14ac:dyDescent="0.3">
      <c r="AE40229" s="71"/>
    </row>
    <row r="40230" spans="31:31" ht="15.75" x14ac:dyDescent="0.3">
      <c r="AE40230" s="71"/>
    </row>
    <row r="40231" spans="31:31" ht="15.75" x14ac:dyDescent="0.3">
      <c r="AE40231" s="71"/>
    </row>
    <row r="40232" spans="31:31" ht="15.75" x14ac:dyDescent="0.3">
      <c r="AE40232" s="71"/>
    </row>
    <row r="40233" spans="31:31" ht="15.75" x14ac:dyDescent="0.3">
      <c r="AE40233" s="71"/>
    </row>
    <row r="40234" spans="31:31" ht="15.75" x14ac:dyDescent="0.3">
      <c r="AE40234" s="71"/>
    </row>
    <row r="40235" spans="31:31" ht="15.75" x14ac:dyDescent="0.3">
      <c r="AE40235" s="71"/>
    </row>
    <row r="40236" spans="31:31" ht="15.75" x14ac:dyDescent="0.3">
      <c r="AE40236" s="71"/>
    </row>
    <row r="40237" spans="31:31" ht="15.75" x14ac:dyDescent="0.3">
      <c r="AE40237" s="71"/>
    </row>
    <row r="40238" spans="31:31" ht="15.75" x14ac:dyDescent="0.3">
      <c r="AE40238" s="71"/>
    </row>
    <row r="40239" spans="31:31" ht="15.75" x14ac:dyDescent="0.3">
      <c r="AE40239" s="71"/>
    </row>
    <row r="40240" spans="31:31" ht="15.75" x14ac:dyDescent="0.3">
      <c r="AE40240" s="71"/>
    </row>
    <row r="40241" spans="31:31" ht="15.75" x14ac:dyDescent="0.3">
      <c r="AE40241" s="71"/>
    </row>
    <row r="40242" spans="31:31" ht="15.75" x14ac:dyDescent="0.3">
      <c r="AE40242" s="71"/>
    </row>
    <row r="40243" spans="31:31" ht="15.75" x14ac:dyDescent="0.3">
      <c r="AE40243" s="71"/>
    </row>
    <row r="40244" spans="31:31" ht="15.75" x14ac:dyDescent="0.3">
      <c r="AE40244" s="71"/>
    </row>
    <row r="40245" spans="31:31" ht="15.75" x14ac:dyDescent="0.3">
      <c r="AE40245" s="71"/>
    </row>
    <row r="40246" spans="31:31" ht="15.75" x14ac:dyDescent="0.3">
      <c r="AE40246" s="71"/>
    </row>
    <row r="40247" spans="31:31" ht="15.75" x14ac:dyDescent="0.3">
      <c r="AE40247" s="71"/>
    </row>
    <row r="40248" spans="31:31" ht="15.75" x14ac:dyDescent="0.3">
      <c r="AE40248" s="71"/>
    </row>
    <row r="40249" spans="31:31" ht="15.75" x14ac:dyDescent="0.3">
      <c r="AE40249" s="71"/>
    </row>
    <row r="40250" spans="31:31" ht="15.75" x14ac:dyDescent="0.3">
      <c r="AE40250" s="71"/>
    </row>
    <row r="40251" spans="31:31" ht="15.75" x14ac:dyDescent="0.3">
      <c r="AE40251" s="71"/>
    </row>
    <row r="40252" spans="31:31" ht="15.75" x14ac:dyDescent="0.3">
      <c r="AE40252" s="71"/>
    </row>
    <row r="40253" spans="31:31" ht="15.75" x14ac:dyDescent="0.3">
      <c r="AE40253" s="71"/>
    </row>
    <row r="40254" spans="31:31" ht="15.75" x14ac:dyDescent="0.3">
      <c r="AE40254" s="71"/>
    </row>
    <row r="40255" spans="31:31" ht="15.75" x14ac:dyDescent="0.3">
      <c r="AE40255" s="71"/>
    </row>
    <row r="40256" spans="31:31" ht="15.75" x14ac:dyDescent="0.3">
      <c r="AE40256" s="71"/>
    </row>
    <row r="40257" spans="31:31" ht="15.75" x14ac:dyDescent="0.3">
      <c r="AE40257" s="71"/>
    </row>
    <row r="40258" spans="31:31" ht="15.75" x14ac:dyDescent="0.3">
      <c r="AE40258" s="71"/>
    </row>
    <row r="40259" spans="31:31" ht="15.75" x14ac:dyDescent="0.3">
      <c r="AE40259" s="71"/>
    </row>
    <row r="40260" spans="31:31" ht="15.75" x14ac:dyDescent="0.3">
      <c r="AE40260" s="71"/>
    </row>
    <row r="40261" spans="31:31" ht="15.75" x14ac:dyDescent="0.3">
      <c r="AE40261" s="71"/>
    </row>
    <row r="40262" spans="31:31" ht="15.75" x14ac:dyDescent="0.3">
      <c r="AE40262" s="71"/>
    </row>
    <row r="40263" spans="31:31" ht="15.75" x14ac:dyDescent="0.3">
      <c r="AE40263" s="71"/>
    </row>
    <row r="40264" spans="31:31" ht="15.75" x14ac:dyDescent="0.3">
      <c r="AE40264" s="71"/>
    </row>
    <row r="40265" spans="31:31" ht="15.75" x14ac:dyDescent="0.3">
      <c r="AE40265" s="71"/>
    </row>
    <row r="40266" spans="31:31" ht="15.75" x14ac:dyDescent="0.3">
      <c r="AE40266" s="71"/>
    </row>
    <row r="40267" spans="31:31" ht="15.75" x14ac:dyDescent="0.3">
      <c r="AE40267" s="71"/>
    </row>
    <row r="40268" spans="31:31" ht="15.75" x14ac:dyDescent="0.3">
      <c r="AE40268" s="71"/>
    </row>
    <row r="40269" spans="31:31" ht="15.75" x14ac:dyDescent="0.3">
      <c r="AE40269" s="71"/>
    </row>
    <row r="40270" spans="31:31" ht="15.75" x14ac:dyDescent="0.3">
      <c r="AE40270" s="71"/>
    </row>
    <row r="40271" spans="31:31" ht="15.75" x14ac:dyDescent="0.3">
      <c r="AE40271" s="71"/>
    </row>
    <row r="40272" spans="31:31" ht="15.75" x14ac:dyDescent="0.3">
      <c r="AE40272" s="71"/>
    </row>
    <row r="40273" spans="31:31" ht="15.75" x14ac:dyDescent="0.3">
      <c r="AE40273" s="71"/>
    </row>
    <row r="40274" spans="31:31" ht="15.75" x14ac:dyDescent="0.3">
      <c r="AE40274" s="71"/>
    </row>
    <row r="40275" spans="31:31" ht="15.75" x14ac:dyDescent="0.3">
      <c r="AE40275" s="71"/>
    </row>
    <row r="40276" spans="31:31" ht="15.75" x14ac:dyDescent="0.3">
      <c r="AE40276" s="71"/>
    </row>
    <row r="40277" spans="31:31" ht="15.75" x14ac:dyDescent="0.3">
      <c r="AE40277" s="71"/>
    </row>
    <row r="40278" spans="31:31" ht="15.75" x14ac:dyDescent="0.3">
      <c r="AE40278" s="71"/>
    </row>
    <row r="40279" spans="31:31" ht="15.75" x14ac:dyDescent="0.3">
      <c r="AE40279" s="71"/>
    </row>
    <row r="40280" spans="31:31" ht="15.75" x14ac:dyDescent="0.3">
      <c r="AE40280" s="71"/>
    </row>
    <row r="40281" spans="31:31" ht="15.75" x14ac:dyDescent="0.3">
      <c r="AE40281" s="71"/>
    </row>
    <row r="40282" spans="31:31" ht="15.75" x14ac:dyDescent="0.3">
      <c r="AE40282" s="71"/>
    </row>
    <row r="40283" spans="31:31" ht="15.75" x14ac:dyDescent="0.3">
      <c r="AE40283" s="71"/>
    </row>
    <row r="40284" spans="31:31" ht="15.75" x14ac:dyDescent="0.3">
      <c r="AE40284" s="71"/>
    </row>
    <row r="40285" spans="31:31" ht="15.75" x14ac:dyDescent="0.3">
      <c r="AE40285" s="71"/>
    </row>
    <row r="40286" spans="31:31" ht="15.75" x14ac:dyDescent="0.3">
      <c r="AE40286" s="71"/>
    </row>
    <row r="40287" spans="31:31" ht="15.75" x14ac:dyDescent="0.3">
      <c r="AE40287" s="71"/>
    </row>
    <row r="40288" spans="31:31" ht="15.75" x14ac:dyDescent="0.3">
      <c r="AE40288" s="71"/>
    </row>
    <row r="40289" spans="31:31" ht="15.75" x14ac:dyDescent="0.3">
      <c r="AE40289" s="71"/>
    </row>
    <row r="40290" spans="31:31" ht="15.75" x14ac:dyDescent="0.3">
      <c r="AE40290" s="71"/>
    </row>
    <row r="40291" spans="31:31" ht="15.75" x14ac:dyDescent="0.3">
      <c r="AE40291" s="71"/>
    </row>
    <row r="40292" spans="31:31" ht="15.75" x14ac:dyDescent="0.3">
      <c r="AE40292" s="71"/>
    </row>
    <row r="40293" spans="31:31" ht="15.75" x14ac:dyDescent="0.3">
      <c r="AE40293" s="71"/>
    </row>
    <row r="40294" spans="31:31" ht="15.75" x14ac:dyDescent="0.3">
      <c r="AE40294" s="71"/>
    </row>
    <row r="40295" spans="31:31" ht="15.75" x14ac:dyDescent="0.3">
      <c r="AE40295" s="71"/>
    </row>
    <row r="40296" spans="31:31" ht="15.75" x14ac:dyDescent="0.3">
      <c r="AE40296" s="71"/>
    </row>
    <row r="40297" spans="31:31" ht="15.75" x14ac:dyDescent="0.3">
      <c r="AE40297" s="71"/>
    </row>
    <row r="40298" spans="31:31" ht="15.75" x14ac:dyDescent="0.3">
      <c r="AE40298" s="71"/>
    </row>
    <row r="40299" spans="31:31" ht="15.75" x14ac:dyDescent="0.3">
      <c r="AE40299" s="71"/>
    </row>
    <row r="40300" spans="31:31" ht="15.75" x14ac:dyDescent="0.3">
      <c r="AE40300" s="71"/>
    </row>
    <row r="40301" spans="31:31" ht="15.75" x14ac:dyDescent="0.3">
      <c r="AE40301" s="71"/>
    </row>
    <row r="40302" spans="31:31" ht="15.75" x14ac:dyDescent="0.3">
      <c r="AE40302" s="71"/>
    </row>
    <row r="40303" spans="31:31" ht="15.75" x14ac:dyDescent="0.3">
      <c r="AE40303" s="71"/>
    </row>
    <row r="40304" spans="31:31" ht="15.75" x14ac:dyDescent="0.3">
      <c r="AE40304" s="71"/>
    </row>
    <row r="40305" spans="31:31" ht="15.75" x14ac:dyDescent="0.3">
      <c r="AE40305" s="71"/>
    </row>
    <row r="40306" spans="31:31" ht="15.75" x14ac:dyDescent="0.3">
      <c r="AE40306" s="71"/>
    </row>
    <row r="40307" spans="31:31" ht="15.75" x14ac:dyDescent="0.3">
      <c r="AE40307" s="71"/>
    </row>
    <row r="40308" spans="31:31" ht="15.75" x14ac:dyDescent="0.3">
      <c r="AE40308" s="71"/>
    </row>
    <row r="40309" spans="31:31" ht="15.75" x14ac:dyDescent="0.3">
      <c r="AE40309" s="71"/>
    </row>
    <row r="40310" spans="31:31" ht="15.75" x14ac:dyDescent="0.3">
      <c r="AE40310" s="71"/>
    </row>
    <row r="40311" spans="31:31" ht="15.75" x14ac:dyDescent="0.3">
      <c r="AE40311" s="71"/>
    </row>
    <row r="40312" spans="31:31" ht="15.75" x14ac:dyDescent="0.3">
      <c r="AE40312" s="71"/>
    </row>
    <row r="40313" spans="31:31" ht="15.75" x14ac:dyDescent="0.3">
      <c r="AE40313" s="71"/>
    </row>
    <row r="40314" spans="31:31" ht="15.75" x14ac:dyDescent="0.3">
      <c r="AE40314" s="71"/>
    </row>
    <row r="40315" spans="31:31" ht="15.75" x14ac:dyDescent="0.3">
      <c r="AE40315" s="71"/>
    </row>
    <row r="40316" spans="31:31" ht="15.75" x14ac:dyDescent="0.3">
      <c r="AE40316" s="71"/>
    </row>
    <row r="40317" spans="31:31" ht="15.75" x14ac:dyDescent="0.3">
      <c r="AE40317" s="71"/>
    </row>
    <row r="40318" spans="31:31" ht="15.75" x14ac:dyDescent="0.3">
      <c r="AE40318" s="71"/>
    </row>
    <row r="40319" spans="31:31" ht="15.75" x14ac:dyDescent="0.3">
      <c r="AE40319" s="71"/>
    </row>
    <row r="40320" spans="31:31" ht="15.75" x14ac:dyDescent="0.3">
      <c r="AE40320" s="71"/>
    </row>
    <row r="40321" spans="31:31" ht="15.75" x14ac:dyDescent="0.3">
      <c r="AE40321" s="71"/>
    </row>
    <row r="40322" spans="31:31" ht="15.75" x14ac:dyDescent="0.3">
      <c r="AE40322" s="71"/>
    </row>
    <row r="40323" spans="31:31" ht="15.75" x14ac:dyDescent="0.3">
      <c r="AE40323" s="71"/>
    </row>
    <row r="40324" spans="31:31" ht="15.75" x14ac:dyDescent="0.3">
      <c r="AE40324" s="71"/>
    </row>
    <row r="40325" spans="31:31" ht="15.75" x14ac:dyDescent="0.3">
      <c r="AE40325" s="71"/>
    </row>
    <row r="40326" spans="31:31" ht="15.75" x14ac:dyDescent="0.3">
      <c r="AE40326" s="71"/>
    </row>
    <row r="40327" spans="31:31" ht="15.75" x14ac:dyDescent="0.3">
      <c r="AE40327" s="71"/>
    </row>
    <row r="40328" spans="31:31" ht="15.75" x14ac:dyDescent="0.3">
      <c r="AE40328" s="71"/>
    </row>
    <row r="40329" spans="31:31" ht="15.75" x14ac:dyDescent="0.3">
      <c r="AE40329" s="71"/>
    </row>
    <row r="40330" spans="31:31" ht="15.75" x14ac:dyDescent="0.3">
      <c r="AE40330" s="71"/>
    </row>
    <row r="40331" spans="31:31" ht="15.75" x14ac:dyDescent="0.3">
      <c r="AE40331" s="71"/>
    </row>
    <row r="40332" spans="31:31" ht="15.75" x14ac:dyDescent="0.3">
      <c r="AE40332" s="71"/>
    </row>
    <row r="40333" spans="31:31" ht="15.75" x14ac:dyDescent="0.3">
      <c r="AE40333" s="71"/>
    </row>
    <row r="40334" spans="31:31" ht="15.75" x14ac:dyDescent="0.3">
      <c r="AE40334" s="71"/>
    </row>
    <row r="40335" spans="31:31" ht="15.75" x14ac:dyDescent="0.3">
      <c r="AE40335" s="71"/>
    </row>
    <row r="40336" spans="31:31" ht="15.75" x14ac:dyDescent="0.3">
      <c r="AE40336" s="71"/>
    </row>
    <row r="40337" spans="31:31" ht="15.75" x14ac:dyDescent="0.3">
      <c r="AE40337" s="71"/>
    </row>
    <row r="40338" spans="31:31" ht="15.75" x14ac:dyDescent="0.3">
      <c r="AE40338" s="71"/>
    </row>
    <row r="40339" spans="31:31" ht="15.75" x14ac:dyDescent="0.3">
      <c r="AE40339" s="71"/>
    </row>
    <row r="40340" spans="31:31" ht="15.75" x14ac:dyDescent="0.3">
      <c r="AE40340" s="71"/>
    </row>
    <row r="40341" spans="31:31" ht="15.75" x14ac:dyDescent="0.3">
      <c r="AE40341" s="71"/>
    </row>
    <row r="40342" spans="31:31" ht="15.75" x14ac:dyDescent="0.3">
      <c r="AE40342" s="71"/>
    </row>
    <row r="40343" spans="31:31" ht="15.75" x14ac:dyDescent="0.3">
      <c r="AE40343" s="71"/>
    </row>
    <row r="40344" spans="31:31" ht="15.75" x14ac:dyDescent="0.3">
      <c r="AE40344" s="71"/>
    </row>
    <row r="40345" spans="31:31" ht="15.75" x14ac:dyDescent="0.3">
      <c r="AE40345" s="71"/>
    </row>
    <row r="40346" spans="31:31" ht="15.75" x14ac:dyDescent="0.3">
      <c r="AE40346" s="71"/>
    </row>
    <row r="40347" spans="31:31" ht="15.75" x14ac:dyDescent="0.3">
      <c r="AE40347" s="71"/>
    </row>
    <row r="40348" spans="31:31" ht="15.75" x14ac:dyDescent="0.3">
      <c r="AE40348" s="71"/>
    </row>
    <row r="40349" spans="31:31" ht="15.75" x14ac:dyDescent="0.3">
      <c r="AE40349" s="71"/>
    </row>
    <row r="40350" spans="31:31" ht="15.75" x14ac:dyDescent="0.3">
      <c r="AE40350" s="71"/>
    </row>
    <row r="40351" spans="31:31" ht="15.75" x14ac:dyDescent="0.3">
      <c r="AE40351" s="71"/>
    </row>
    <row r="40352" spans="31:31" ht="15.75" x14ac:dyDescent="0.3">
      <c r="AE40352" s="71"/>
    </row>
    <row r="40353" spans="31:31" ht="15.75" x14ac:dyDescent="0.3">
      <c r="AE40353" s="71"/>
    </row>
    <row r="40354" spans="31:31" ht="15.75" x14ac:dyDescent="0.3">
      <c r="AE40354" s="71"/>
    </row>
    <row r="40355" spans="31:31" ht="15.75" x14ac:dyDescent="0.3">
      <c r="AE40355" s="71"/>
    </row>
    <row r="40356" spans="31:31" ht="15.75" x14ac:dyDescent="0.3">
      <c r="AE40356" s="71"/>
    </row>
    <row r="40357" spans="31:31" ht="15.75" x14ac:dyDescent="0.3">
      <c r="AE40357" s="71"/>
    </row>
    <row r="40358" spans="31:31" ht="15.75" x14ac:dyDescent="0.3">
      <c r="AE40358" s="71"/>
    </row>
    <row r="40359" spans="31:31" ht="15.75" x14ac:dyDescent="0.3">
      <c r="AE40359" s="71"/>
    </row>
    <row r="40360" spans="31:31" ht="15.75" x14ac:dyDescent="0.3">
      <c r="AE40360" s="71"/>
    </row>
    <row r="40361" spans="31:31" ht="15.75" x14ac:dyDescent="0.3">
      <c r="AE40361" s="71"/>
    </row>
    <row r="40362" spans="31:31" ht="15.75" x14ac:dyDescent="0.3">
      <c r="AE40362" s="71"/>
    </row>
    <row r="40363" spans="31:31" ht="15.75" x14ac:dyDescent="0.3">
      <c r="AE40363" s="71"/>
    </row>
    <row r="40364" spans="31:31" ht="15.75" x14ac:dyDescent="0.3">
      <c r="AE40364" s="71"/>
    </row>
    <row r="40365" spans="31:31" ht="15.75" x14ac:dyDescent="0.3">
      <c r="AE40365" s="71"/>
    </row>
    <row r="40366" spans="31:31" ht="15.75" x14ac:dyDescent="0.3">
      <c r="AE40366" s="71"/>
    </row>
    <row r="40367" spans="31:31" ht="15.75" x14ac:dyDescent="0.3">
      <c r="AE40367" s="71"/>
    </row>
    <row r="40368" spans="31:31" ht="15.75" x14ac:dyDescent="0.3">
      <c r="AE40368" s="71"/>
    </row>
    <row r="40369" spans="31:31" ht="15.75" x14ac:dyDescent="0.3">
      <c r="AE40369" s="71"/>
    </row>
    <row r="40370" spans="31:31" ht="15.75" x14ac:dyDescent="0.3">
      <c r="AE40370" s="71"/>
    </row>
    <row r="40371" spans="31:31" ht="15.75" x14ac:dyDescent="0.3">
      <c r="AE40371" s="71"/>
    </row>
    <row r="40372" spans="31:31" ht="15.75" x14ac:dyDescent="0.3">
      <c r="AE40372" s="71"/>
    </row>
    <row r="40373" spans="31:31" ht="15.75" x14ac:dyDescent="0.3">
      <c r="AE40373" s="71"/>
    </row>
    <row r="40374" spans="31:31" ht="15.75" x14ac:dyDescent="0.3">
      <c r="AE40374" s="71"/>
    </row>
    <row r="40375" spans="31:31" ht="15.75" x14ac:dyDescent="0.3">
      <c r="AE40375" s="71"/>
    </row>
    <row r="40376" spans="31:31" ht="15.75" x14ac:dyDescent="0.3">
      <c r="AE40376" s="71"/>
    </row>
    <row r="40377" spans="31:31" ht="15.75" x14ac:dyDescent="0.3">
      <c r="AE40377" s="71"/>
    </row>
    <row r="40378" spans="31:31" ht="15.75" x14ac:dyDescent="0.3">
      <c r="AE40378" s="71"/>
    </row>
    <row r="40379" spans="31:31" ht="15.75" x14ac:dyDescent="0.3">
      <c r="AE40379" s="71"/>
    </row>
    <row r="40380" spans="31:31" ht="15.75" x14ac:dyDescent="0.3">
      <c r="AE40380" s="71"/>
    </row>
    <row r="40381" spans="31:31" ht="15.75" x14ac:dyDescent="0.3">
      <c r="AE40381" s="71"/>
    </row>
    <row r="40382" spans="31:31" ht="15.75" x14ac:dyDescent="0.3">
      <c r="AE40382" s="71"/>
    </row>
    <row r="40383" spans="31:31" ht="15.75" x14ac:dyDescent="0.3">
      <c r="AE40383" s="71"/>
    </row>
    <row r="40384" spans="31:31" ht="15.75" x14ac:dyDescent="0.3">
      <c r="AE40384" s="71"/>
    </row>
    <row r="40385" spans="31:31" ht="15.75" x14ac:dyDescent="0.3">
      <c r="AE40385" s="71"/>
    </row>
    <row r="40386" spans="31:31" ht="15.75" x14ac:dyDescent="0.3">
      <c r="AE40386" s="71"/>
    </row>
    <row r="40387" spans="31:31" ht="15.75" x14ac:dyDescent="0.3">
      <c r="AE40387" s="71"/>
    </row>
    <row r="40388" spans="31:31" ht="15.75" x14ac:dyDescent="0.3">
      <c r="AE40388" s="71"/>
    </row>
    <row r="40389" spans="31:31" ht="15.75" x14ac:dyDescent="0.3">
      <c r="AE40389" s="71"/>
    </row>
    <row r="40390" spans="31:31" ht="15.75" x14ac:dyDescent="0.3">
      <c r="AE40390" s="71"/>
    </row>
    <row r="40391" spans="31:31" ht="15.75" x14ac:dyDescent="0.3">
      <c r="AE40391" s="71"/>
    </row>
    <row r="40392" spans="31:31" ht="15.75" x14ac:dyDescent="0.3">
      <c r="AE40392" s="71"/>
    </row>
    <row r="40393" spans="31:31" ht="15.75" x14ac:dyDescent="0.3">
      <c r="AE40393" s="71"/>
    </row>
    <row r="40394" spans="31:31" ht="15.75" x14ac:dyDescent="0.3">
      <c r="AE40394" s="71"/>
    </row>
    <row r="40395" spans="31:31" ht="15.75" x14ac:dyDescent="0.3">
      <c r="AE40395" s="71"/>
    </row>
    <row r="40396" spans="31:31" ht="15.75" x14ac:dyDescent="0.3">
      <c r="AE40396" s="71"/>
    </row>
    <row r="40397" spans="31:31" ht="15.75" x14ac:dyDescent="0.3">
      <c r="AE40397" s="71"/>
    </row>
    <row r="40398" spans="31:31" ht="15.75" x14ac:dyDescent="0.3">
      <c r="AE40398" s="71"/>
    </row>
    <row r="40399" spans="31:31" ht="15.75" x14ac:dyDescent="0.3">
      <c r="AE40399" s="71"/>
    </row>
    <row r="40400" spans="31:31" ht="15.75" x14ac:dyDescent="0.3">
      <c r="AE40400" s="71"/>
    </row>
    <row r="40401" spans="31:31" ht="15.75" x14ac:dyDescent="0.3">
      <c r="AE40401" s="71"/>
    </row>
    <row r="40402" spans="31:31" ht="15.75" x14ac:dyDescent="0.3">
      <c r="AE40402" s="71"/>
    </row>
    <row r="40403" spans="31:31" ht="15.75" x14ac:dyDescent="0.3">
      <c r="AE40403" s="71"/>
    </row>
    <row r="40404" spans="31:31" ht="15.75" x14ac:dyDescent="0.3">
      <c r="AE40404" s="71"/>
    </row>
    <row r="40405" spans="31:31" ht="15.75" x14ac:dyDescent="0.3">
      <c r="AE40405" s="71"/>
    </row>
    <row r="40406" spans="31:31" ht="15.75" x14ac:dyDescent="0.3">
      <c r="AE40406" s="71"/>
    </row>
    <row r="40407" spans="31:31" ht="15.75" x14ac:dyDescent="0.3">
      <c r="AE40407" s="71"/>
    </row>
    <row r="40408" spans="31:31" ht="15.75" x14ac:dyDescent="0.3">
      <c r="AE40408" s="71"/>
    </row>
    <row r="40409" spans="31:31" ht="15.75" x14ac:dyDescent="0.3">
      <c r="AE40409" s="71"/>
    </row>
    <row r="40410" spans="31:31" ht="15.75" x14ac:dyDescent="0.3">
      <c r="AE40410" s="71"/>
    </row>
    <row r="40411" spans="31:31" ht="15.75" x14ac:dyDescent="0.3">
      <c r="AE40411" s="71"/>
    </row>
    <row r="40412" spans="31:31" ht="15.75" x14ac:dyDescent="0.3">
      <c r="AE40412" s="71"/>
    </row>
    <row r="40413" spans="31:31" ht="15.75" x14ac:dyDescent="0.3">
      <c r="AE40413" s="71"/>
    </row>
    <row r="40414" spans="31:31" ht="15.75" x14ac:dyDescent="0.3">
      <c r="AE40414" s="71"/>
    </row>
    <row r="40415" spans="31:31" ht="15.75" x14ac:dyDescent="0.3">
      <c r="AE40415" s="71"/>
    </row>
    <row r="40416" spans="31:31" ht="15.75" x14ac:dyDescent="0.3">
      <c r="AE40416" s="71"/>
    </row>
    <row r="40417" spans="31:31" ht="15.75" x14ac:dyDescent="0.3">
      <c r="AE40417" s="71"/>
    </row>
    <row r="40418" spans="31:31" ht="15.75" x14ac:dyDescent="0.3">
      <c r="AE40418" s="71"/>
    </row>
    <row r="40419" spans="31:31" ht="15.75" x14ac:dyDescent="0.3">
      <c r="AE40419" s="71"/>
    </row>
    <row r="40420" spans="31:31" ht="15.75" x14ac:dyDescent="0.3">
      <c r="AE40420" s="71"/>
    </row>
    <row r="40421" spans="31:31" ht="15.75" x14ac:dyDescent="0.3">
      <c r="AE40421" s="71"/>
    </row>
    <row r="40422" spans="31:31" ht="15.75" x14ac:dyDescent="0.3">
      <c r="AE40422" s="71"/>
    </row>
    <row r="40423" spans="31:31" ht="15.75" x14ac:dyDescent="0.3">
      <c r="AE40423" s="71"/>
    </row>
    <row r="40424" spans="31:31" ht="15.75" x14ac:dyDescent="0.3">
      <c r="AE40424" s="71"/>
    </row>
    <row r="40425" spans="31:31" ht="15.75" x14ac:dyDescent="0.3">
      <c r="AE40425" s="71"/>
    </row>
    <row r="40426" spans="31:31" ht="15.75" x14ac:dyDescent="0.3">
      <c r="AE40426" s="71"/>
    </row>
    <row r="40427" spans="31:31" ht="15.75" x14ac:dyDescent="0.3">
      <c r="AE40427" s="71"/>
    </row>
    <row r="40428" spans="31:31" ht="15.75" x14ac:dyDescent="0.3">
      <c r="AE40428" s="71"/>
    </row>
    <row r="40429" spans="31:31" ht="15.75" x14ac:dyDescent="0.3">
      <c r="AE40429" s="71"/>
    </row>
    <row r="40430" spans="31:31" ht="15.75" x14ac:dyDescent="0.3">
      <c r="AE40430" s="71"/>
    </row>
    <row r="40431" spans="31:31" ht="15.75" x14ac:dyDescent="0.3">
      <c r="AE40431" s="71"/>
    </row>
    <row r="40432" spans="31:31" ht="15.75" x14ac:dyDescent="0.3">
      <c r="AE40432" s="71"/>
    </row>
    <row r="40433" spans="31:31" ht="15.75" x14ac:dyDescent="0.3">
      <c r="AE40433" s="71"/>
    </row>
    <row r="40434" spans="31:31" ht="15.75" x14ac:dyDescent="0.3">
      <c r="AE40434" s="71"/>
    </row>
    <row r="40435" spans="31:31" ht="15.75" x14ac:dyDescent="0.3">
      <c r="AE40435" s="71"/>
    </row>
    <row r="40436" spans="31:31" ht="15.75" x14ac:dyDescent="0.3">
      <c r="AE40436" s="71"/>
    </row>
    <row r="40437" spans="31:31" ht="15.75" x14ac:dyDescent="0.3">
      <c r="AE40437" s="71"/>
    </row>
    <row r="40438" spans="31:31" ht="15.75" x14ac:dyDescent="0.3">
      <c r="AE40438" s="71"/>
    </row>
    <row r="40439" spans="31:31" ht="15.75" x14ac:dyDescent="0.3">
      <c r="AE40439" s="71"/>
    </row>
    <row r="40440" spans="31:31" ht="15.75" x14ac:dyDescent="0.3">
      <c r="AE40440" s="71"/>
    </row>
    <row r="40441" spans="31:31" ht="15.75" x14ac:dyDescent="0.3">
      <c r="AE40441" s="71"/>
    </row>
    <row r="40442" spans="31:31" ht="15.75" x14ac:dyDescent="0.3">
      <c r="AE40442" s="71"/>
    </row>
    <row r="40443" spans="31:31" ht="15.75" x14ac:dyDescent="0.3">
      <c r="AE40443" s="71"/>
    </row>
    <row r="40444" spans="31:31" ht="15.75" x14ac:dyDescent="0.3">
      <c r="AE40444" s="71"/>
    </row>
    <row r="40445" spans="31:31" ht="15.75" x14ac:dyDescent="0.3">
      <c r="AE40445" s="71"/>
    </row>
    <row r="40446" spans="31:31" ht="15.75" x14ac:dyDescent="0.3">
      <c r="AE40446" s="71"/>
    </row>
    <row r="40447" spans="31:31" ht="15.75" x14ac:dyDescent="0.3">
      <c r="AE40447" s="71"/>
    </row>
    <row r="40448" spans="31:31" ht="15.75" x14ac:dyDescent="0.3">
      <c r="AE40448" s="71"/>
    </row>
    <row r="40449" spans="31:31" ht="15.75" x14ac:dyDescent="0.3">
      <c r="AE40449" s="71"/>
    </row>
    <row r="40450" spans="31:31" ht="15.75" x14ac:dyDescent="0.3">
      <c r="AE40450" s="71"/>
    </row>
    <row r="40451" spans="31:31" ht="15.75" x14ac:dyDescent="0.3">
      <c r="AE40451" s="71"/>
    </row>
    <row r="40452" spans="31:31" ht="15.75" x14ac:dyDescent="0.3">
      <c r="AE40452" s="71"/>
    </row>
    <row r="40453" spans="31:31" ht="15.75" x14ac:dyDescent="0.3">
      <c r="AE40453" s="71"/>
    </row>
    <row r="40454" spans="31:31" ht="15.75" x14ac:dyDescent="0.3">
      <c r="AE40454" s="71"/>
    </row>
    <row r="40455" spans="31:31" ht="15.75" x14ac:dyDescent="0.3">
      <c r="AE40455" s="71"/>
    </row>
    <row r="40456" spans="31:31" ht="15.75" x14ac:dyDescent="0.3">
      <c r="AE40456" s="71"/>
    </row>
    <row r="40457" spans="31:31" ht="15.75" x14ac:dyDescent="0.3">
      <c r="AE40457" s="71"/>
    </row>
    <row r="40458" spans="31:31" ht="15.75" x14ac:dyDescent="0.3">
      <c r="AE40458" s="71"/>
    </row>
    <row r="40459" spans="31:31" ht="15.75" x14ac:dyDescent="0.3">
      <c r="AE40459" s="71"/>
    </row>
    <row r="40460" spans="31:31" ht="15.75" x14ac:dyDescent="0.3">
      <c r="AE40460" s="71"/>
    </row>
    <row r="40461" spans="31:31" ht="15.75" x14ac:dyDescent="0.3">
      <c r="AE40461" s="71"/>
    </row>
    <row r="40462" spans="31:31" ht="15.75" x14ac:dyDescent="0.3">
      <c r="AE40462" s="71"/>
    </row>
    <row r="40463" spans="31:31" ht="15.75" x14ac:dyDescent="0.3">
      <c r="AE40463" s="71"/>
    </row>
    <row r="40464" spans="31:31" ht="15.75" x14ac:dyDescent="0.3">
      <c r="AE40464" s="71"/>
    </row>
    <row r="40465" spans="31:31" ht="15.75" x14ac:dyDescent="0.3">
      <c r="AE40465" s="71"/>
    </row>
    <row r="40466" spans="31:31" ht="15.75" x14ac:dyDescent="0.3">
      <c r="AE40466" s="71"/>
    </row>
    <row r="40467" spans="31:31" ht="15.75" x14ac:dyDescent="0.3">
      <c r="AE40467" s="71"/>
    </row>
    <row r="40468" spans="31:31" ht="15.75" x14ac:dyDescent="0.3">
      <c r="AE40468" s="71"/>
    </row>
    <row r="40469" spans="31:31" ht="15.75" x14ac:dyDescent="0.3">
      <c r="AE40469" s="71"/>
    </row>
    <row r="40470" spans="31:31" ht="15.75" x14ac:dyDescent="0.3">
      <c r="AE40470" s="71"/>
    </row>
    <row r="40471" spans="31:31" ht="15.75" x14ac:dyDescent="0.3">
      <c r="AE40471" s="71"/>
    </row>
    <row r="40472" spans="31:31" ht="15.75" x14ac:dyDescent="0.3">
      <c r="AE40472" s="71"/>
    </row>
    <row r="40473" spans="31:31" ht="15.75" x14ac:dyDescent="0.3">
      <c r="AE40473" s="71"/>
    </row>
    <row r="40474" spans="31:31" ht="15.75" x14ac:dyDescent="0.3">
      <c r="AE40474" s="71"/>
    </row>
    <row r="40475" spans="31:31" ht="15.75" x14ac:dyDescent="0.3">
      <c r="AE40475" s="71"/>
    </row>
    <row r="40476" spans="31:31" ht="15.75" x14ac:dyDescent="0.3">
      <c r="AE40476" s="71"/>
    </row>
    <row r="40477" spans="31:31" ht="15.75" x14ac:dyDescent="0.3">
      <c r="AE40477" s="71"/>
    </row>
    <row r="40478" spans="31:31" ht="15.75" x14ac:dyDescent="0.3">
      <c r="AE40478" s="71"/>
    </row>
    <row r="40479" spans="31:31" ht="15.75" x14ac:dyDescent="0.3">
      <c r="AE40479" s="71"/>
    </row>
    <row r="40480" spans="31:31" ht="15.75" x14ac:dyDescent="0.3">
      <c r="AE40480" s="71"/>
    </row>
    <row r="40481" spans="31:31" ht="15.75" x14ac:dyDescent="0.3">
      <c r="AE40481" s="71"/>
    </row>
    <row r="40482" spans="31:31" ht="15.75" x14ac:dyDescent="0.3">
      <c r="AE40482" s="71"/>
    </row>
    <row r="40483" spans="31:31" ht="15.75" x14ac:dyDescent="0.3">
      <c r="AE40483" s="71"/>
    </row>
    <row r="40484" spans="31:31" ht="15.75" x14ac:dyDescent="0.3">
      <c r="AE40484" s="71"/>
    </row>
    <row r="40485" spans="31:31" ht="15.75" x14ac:dyDescent="0.3">
      <c r="AE40485" s="71"/>
    </row>
    <row r="40486" spans="31:31" ht="15.75" x14ac:dyDescent="0.3">
      <c r="AE40486" s="71"/>
    </row>
    <row r="40487" spans="31:31" ht="15.75" x14ac:dyDescent="0.3">
      <c r="AE40487" s="71"/>
    </row>
    <row r="40488" spans="31:31" ht="15.75" x14ac:dyDescent="0.3">
      <c r="AE40488" s="71"/>
    </row>
    <row r="40489" spans="31:31" ht="15.75" x14ac:dyDescent="0.3">
      <c r="AE40489" s="71"/>
    </row>
    <row r="40490" spans="31:31" ht="15.75" x14ac:dyDescent="0.3">
      <c r="AE40490" s="71"/>
    </row>
    <row r="40491" spans="31:31" ht="15.75" x14ac:dyDescent="0.3">
      <c r="AE40491" s="71"/>
    </row>
    <row r="40492" spans="31:31" ht="15.75" x14ac:dyDescent="0.3">
      <c r="AE40492" s="71"/>
    </row>
    <row r="40493" spans="31:31" ht="15.75" x14ac:dyDescent="0.3">
      <c r="AE40493" s="71"/>
    </row>
    <row r="40494" spans="31:31" ht="15.75" x14ac:dyDescent="0.3">
      <c r="AE40494" s="71"/>
    </row>
    <row r="40495" spans="31:31" ht="15.75" x14ac:dyDescent="0.3">
      <c r="AE40495" s="71"/>
    </row>
    <row r="40496" spans="31:31" ht="15.75" x14ac:dyDescent="0.3">
      <c r="AE40496" s="71"/>
    </row>
    <row r="40497" spans="31:31" ht="15.75" x14ac:dyDescent="0.3">
      <c r="AE40497" s="71"/>
    </row>
    <row r="40498" spans="31:31" ht="15.75" x14ac:dyDescent="0.3">
      <c r="AE40498" s="71"/>
    </row>
    <row r="40499" spans="31:31" ht="15.75" x14ac:dyDescent="0.3">
      <c r="AE40499" s="71"/>
    </row>
    <row r="40500" spans="31:31" ht="15.75" x14ac:dyDescent="0.3">
      <c r="AE40500" s="71"/>
    </row>
    <row r="40501" spans="31:31" ht="15.75" x14ac:dyDescent="0.3">
      <c r="AE40501" s="71"/>
    </row>
    <row r="40502" spans="31:31" ht="15.75" x14ac:dyDescent="0.3">
      <c r="AE40502" s="71"/>
    </row>
    <row r="40503" spans="31:31" ht="15.75" x14ac:dyDescent="0.3">
      <c r="AE40503" s="71"/>
    </row>
    <row r="40504" spans="31:31" ht="15.75" x14ac:dyDescent="0.3">
      <c r="AE40504" s="71"/>
    </row>
    <row r="40505" spans="31:31" ht="15.75" x14ac:dyDescent="0.3">
      <c r="AE40505" s="71"/>
    </row>
    <row r="40506" spans="31:31" ht="15.75" x14ac:dyDescent="0.3">
      <c r="AE40506" s="71"/>
    </row>
    <row r="40507" spans="31:31" ht="15.75" x14ac:dyDescent="0.3">
      <c r="AE40507" s="71"/>
    </row>
    <row r="40508" spans="31:31" ht="15.75" x14ac:dyDescent="0.3">
      <c r="AE40508" s="71"/>
    </row>
    <row r="40509" spans="31:31" ht="15.75" x14ac:dyDescent="0.3">
      <c r="AE40509" s="71"/>
    </row>
    <row r="40510" spans="31:31" ht="15.75" x14ac:dyDescent="0.3">
      <c r="AE40510" s="71"/>
    </row>
    <row r="40511" spans="31:31" ht="15.75" x14ac:dyDescent="0.3">
      <c r="AE40511" s="71"/>
    </row>
    <row r="40512" spans="31:31" ht="15.75" x14ac:dyDescent="0.3">
      <c r="AE40512" s="71"/>
    </row>
    <row r="40513" spans="31:31" ht="15.75" x14ac:dyDescent="0.3">
      <c r="AE40513" s="71"/>
    </row>
    <row r="40514" spans="31:31" ht="15.75" x14ac:dyDescent="0.3">
      <c r="AE40514" s="71"/>
    </row>
    <row r="40515" spans="31:31" ht="15.75" x14ac:dyDescent="0.3">
      <c r="AE40515" s="71"/>
    </row>
    <row r="40516" spans="31:31" ht="15.75" x14ac:dyDescent="0.3">
      <c r="AE40516" s="71"/>
    </row>
    <row r="40517" spans="31:31" ht="15.75" x14ac:dyDescent="0.3">
      <c r="AE40517" s="71"/>
    </row>
    <row r="40518" spans="31:31" ht="15.75" x14ac:dyDescent="0.3">
      <c r="AE40518" s="71"/>
    </row>
    <row r="40519" spans="31:31" ht="15.75" x14ac:dyDescent="0.3">
      <c r="AE40519" s="71"/>
    </row>
    <row r="40520" spans="31:31" ht="15.75" x14ac:dyDescent="0.3">
      <c r="AE40520" s="71"/>
    </row>
    <row r="40521" spans="31:31" ht="15.75" x14ac:dyDescent="0.3">
      <c r="AE40521" s="71"/>
    </row>
    <row r="40522" spans="31:31" ht="15.75" x14ac:dyDescent="0.3">
      <c r="AE40522" s="71"/>
    </row>
    <row r="40523" spans="31:31" ht="15.75" x14ac:dyDescent="0.3">
      <c r="AE40523" s="71"/>
    </row>
    <row r="40524" spans="31:31" ht="15.75" x14ac:dyDescent="0.3">
      <c r="AE40524" s="71"/>
    </row>
    <row r="40525" spans="31:31" ht="15.75" x14ac:dyDescent="0.3">
      <c r="AE40525" s="71"/>
    </row>
    <row r="40526" spans="31:31" ht="15.75" x14ac:dyDescent="0.3">
      <c r="AE40526" s="71"/>
    </row>
    <row r="40527" spans="31:31" ht="15.75" x14ac:dyDescent="0.3">
      <c r="AE40527" s="71"/>
    </row>
    <row r="40528" spans="31:31" ht="15.75" x14ac:dyDescent="0.3">
      <c r="AE40528" s="71"/>
    </row>
    <row r="40529" spans="31:31" ht="15.75" x14ac:dyDescent="0.3">
      <c r="AE40529" s="71"/>
    </row>
    <row r="40530" spans="31:31" ht="15.75" x14ac:dyDescent="0.3">
      <c r="AE40530" s="71"/>
    </row>
    <row r="40531" spans="31:31" ht="15.75" x14ac:dyDescent="0.3">
      <c r="AE40531" s="71"/>
    </row>
    <row r="40532" spans="31:31" ht="15.75" x14ac:dyDescent="0.3">
      <c r="AE40532" s="71"/>
    </row>
    <row r="40533" spans="31:31" ht="15.75" x14ac:dyDescent="0.3">
      <c r="AE40533" s="71"/>
    </row>
    <row r="40534" spans="31:31" ht="15.75" x14ac:dyDescent="0.3">
      <c r="AE40534" s="71"/>
    </row>
    <row r="40535" spans="31:31" ht="15.75" x14ac:dyDescent="0.3">
      <c r="AE40535" s="71"/>
    </row>
    <row r="40536" spans="31:31" ht="15.75" x14ac:dyDescent="0.3">
      <c r="AE40536" s="71"/>
    </row>
    <row r="40537" spans="31:31" ht="15.75" x14ac:dyDescent="0.3">
      <c r="AE40537" s="71"/>
    </row>
    <row r="40538" spans="31:31" ht="15.75" x14ac:dyDescent="0.3">
      <c r="AE40538" s="71"/>
    </row>
    <row r="40539" spans="31:31" ht="15.75" x14ac:dyDescent="0.3">
      <c r="AE40539" s="71"/>
    </row>
    <row r="40540" spans="31:31" ht="15.75" x14ac:dyDescent="0.3">
      <c r="AE40540" s="71"/>
    </row>
    <row r="40541" spans="31:31" ht="15.75" x14ac:dyDescent="0.3">
      <c r="AE40541" s="71"/>
    </row>
    <row r="40542" spans="31:31" ht="15.75" x14ac:dyDescent="0.3">
      <c r="AE40542" s="71"/>
    </row>
    <row r="40543" spans="31:31" ht="15.75" x14ac:dyDescent="0.3">
      <c r="AE40543" s="71"/>
    </row>
    <row r="40544" spans="31:31" ht="15.75" x14ac:dyDescent="0.3">
      <c r="AE40544" s="71"/>
    </row>
    <row r="40545" spans="31:31" ht="15.75" x14ac:dyDescent="0.3">
      <c r="AE40545" s="71"/>
    </row>
    <row r="40546" spans="31:31" ht="15.75" x14ac:dyDescent="0.3">
      <c r="AE40546" s="71"/>
    </row>
    <row r="40547" spans="31:31" ht="15.75" x14ac:dyDescent="0.3">
      <c r="AE40547" s="71"/>
    </row>
    <row r="40548" spans="31:31" ht="15.75" x14ac:dyDescent="0.3">
      <c r="AE40548" s="71"/>
    </row>
    <row r="40549" spans="31:31" ht="15.75" x14ac:dyDescent="0.3">
      <c r="AE40549" s="71"/>
    </row>
    <row r="40550" spans="31:31" ht="15.75" x14ac:dyDescent="0.3">
      <c r="AE40550" s="71"/>
    </row>
    <row r="40551" spans="31:31" ht="15.75" x14ac:dyDescent="0.3">
      <c r="AE40551" s="71"/>
    </row>
    <row r="40552" spans="31:31" ht="15.75" x14ac:dyDescent="0.3">
      <c r="AE40552" s="71"/>
    </row>
    <row r="40553" spans="31:31" ht="15.75" x14ac:dyDescent="0.3">
      <c r="AE40553" s="71"/>
    </row>
    <row r="40554" spans="31:31" ht="15.75" x14ac:dyDescent="0.3">
      <c r="AE40554" s="71"/>
    </row>
    <row r="40555" spans="31:31" ht="15.75" x14ac:dyDescent="0.3">
      <c r="AE40555" s="71"/>
    </row>
    <row r="40556" spans="31:31" ht="15.75" x14ac:dyDescent="0.3">
      <c r="AE40556" s="71"/>
    </row>
    <row r="40557" spans="31:31" ht="15.75" x14ac:dyDescent="0.3">
      <c r="AE40557" s="71"/>
    </row>
    <row r="40558" spans="31:31" ht="15.75" x14ac:dyDescent="0.3">
      <c r="AE40558" s="71"/>
    </row>
    <row r="40559" spans="31:31" ht="15.75" x14ac:dyDescent="0.3">
      <c r="AE40559" s="71"/>
    </row>
    <row r="40560" spans="31:31" ht="15.75" x14ac:dyDescent="0.3">
      <c r="AE40560" s="71"/>
    </row>
    <row r="40561" spans="31:31" ht="15.75" x14ac:dyDescent="0.3">
      <c r="AE40561" s="71"/>
    </row>
    <row r="40562" spans="31:31" ht="15.75" x14ac:dyDescent="0.3">
      <c r="AE40562" s="71"/>
    </row>
    <row r="40563" spans="31:31" ht="15.75" x14ac:dyDescent="0.3">
      <c r="AE40563" s="71"/>
    </row>
    <row r="40564" spans="31:31" ht="15.75" x14ac:dyDescent="0.3">
      <c r="AE40564" s="71"/>
    </row>
    <row r="40565" spans="31:31" ht="15.75" x14ac:dyDescent="0.3">
      <c r="AE40565" s="71"/>
    </row>
    <row r="40566" spans="31:31" ht="15.75" x14ac:dyDescent="0.3">
      <c r="AE40566" s="71"/>
    </row>
    <row r="40567" spans="31:31" ht="15.75" x14ac:dyDescent="0.3">
      <c r="AE40567" s="71"/>
    </row>
    <row r="40568" spans="31:31" ht="15.75" x14ac:dyDescent="0.3">
      <c r="AE40568" s="71"/>
    </row>
    <row r="40569" spans="31:31" ht="15.75" x14ac:dyDescent="0.3">
      <c r="AE40569" s="71"/>
    </row>
    <row r="40570" spans="31:31" ht="15.75" x14ac:dyDescent="0.3">
      <c r="AE40570" s="71"/>
    </row>
    <row r="40571" spans="31:31" ht="15.75" x14ac:dyDescent="0.3">
      <c r="AE40571" s="71"/>
    </row>
    <row r="40572" spans="31:31" ht="15.75" x14ac:dyDescent="0.3">
      <c r="AE40572" s="71"/>
    </row>
    <row r="40573" spans="31:31" ht="15.75" x14ac:dyDescent="0.3">
      <c r="AE40573" s="71"/>
    </row>
    <row r="40574" spans="31:31" ht="15.75" x14ac:dyDescent="0.3">
      <c r="AE40574" s="71"/>
    </row>
    <row r="40575" spans="31:31" ht="15.75" x14ac:dyDescent="0.3">
      <c r="AE40575" s="71"/>
    </row>
    <row r="40576" spans="31:31" ht="15.75" x14ac:dyDescent="0.3">
      <c r="AE40576" s="71"/>
    </row>
    <row r="40577" spans="31:31" ht="15.75" x14ac:dyDescent="0.3">
      <c r="AE40577" s="71"/>
    </row>
    <row r="40578" spans="31:31" ht="15.75" x14ac:dyDescent="0.3">
      <c r="AE40578" s="71"/>
    </row>
    <row r="40579" spans="31:31" ht="15.75" x14ac:dyDescent="0.3">
      <c r="AE40579" s="71"/>
    </row>
    <row r="40580" spans="31:31" ht="15.75" x14ac:dyDescent="0.3">
      <c r="AE40580" s="71"/>
    </row>
    <row r="40581" spans="31:31" ht="15.75" x14ac:dyDescent="0.3">
      <c r="AE40581" s="71"/>
    </row>
    <row r="40582" spans="31:31" ht="15.75" x14ac:dyDescent="0.3">
      <c r="AE40582" s="71"/>
    </row>
    <row r="40583" spans="31:31" ht="15.75" x14ac:dyDescent="0.3">
      <c r="AE40583" s="71"/>
    </row>
    <row r="40584" spans="31:31" ht="15.75" x14ac:dyDescent="0.3">
      <c r="AE40584" s="71"/>
    </row>
    <row r="40585" spans="31:31" ht="15.75" x14ac:dyDescent="0.3">
      <c r="AE40585" s="71"/>
    </row>
    <row r="40586" spans="31:31" ht="15.75" x14ac:dyDescent="0.3">
      <c r="AE40586" s="71"/>
    </row>
    <row r="40587" spans="31:31" ht="15.75" x14ac:dyDescent="0.3">
      <c r="AE40587" s="71"/>
    </row>
    <row r="40588" spans="31:31" ht="15.75" x14ac:dyDescent="0.3">
      <c r="AE40588" s="71"/>
    </row>
    <row r="40589" spans="31:31" ht="15.75" x14ac:dyDescent="0.3">
      <c r="AE40589" s="71"/>
    </row>
    <row r="40590" spans="31:31" ht="15.75" x14ac:dyDescent="0.3">
      <c r="AE40590" s="71"/>
    </row>
    <row r="40591" spans="31:31" ht="15.75" x14ac:dyDescent="0.3">
      <c r="AE40591" s="71"/>
    </row>
    <row r="40592" spans="31:31" ht="15.75" x14ac:dyDescent="0.3">
      <c r="AE40592" s="71"/>
    </row>
    <row r="40593" spans="31:31" ht="15.75" x14ac:dyDescent="0.3">
      <c r="AE40593" s="71"/>
    </row>
    <row r="40594" spans="31:31" ht="15.75" x14ac:dyDescent="0.3">
      <c r="AE40594" s="71"/>
    </row>
    <row r="40595" spans="31:31" ht="15.75" x14ac:dyDescent="0.3">
      <c r="AE40595" s="71"/>
    </row>
    <row r="40596" spans="31:31" ht="15.75" x14ac:dyDescent="0.3">
      <c r="AE40596" s="71"/>
    </row>
    <row r="40597" spans="31:31" ht="15.75" x14ac:dyDescent="0.3">
      <c r="AE40597" s="71"/>
    </row>
    <row r="40598" spans="31:31" ht="15.75" x14ac:dyDescent="0.3">
      <c r="AE40598" s="71"/>
    </row>
    <row r="40599" spans="31:31" ht="15.75" x14ac:dyDescent="0.3">
      <c r="AE40599" s="71"/>
    </row>
    <row r="40600" spans="31:31" ht="15.75" x14ac:dyDescent="0.3">
      <c r="AE40600" s="71"/>
    </row>
    <row r="40601" spans="31:31" ht="15.75" x14ac:dyDescent="0.3">
      <c r="AE40601" s="71"/>
    </row>
    <row r="40602" spans="31:31" ht="15.75" x14ac:dyDescent="0.3">
      <c r="AE40602" s="71"/>
    </row>
    <row r="40603" spans="31:31" ht="15.75" x14ac:dyDescent="0.3">
      <c r="AE40603" s="71"/>
    </row>
    <row r="40604" spans="31:31" ht="15.75" x14ac:dyDescent="0.3">
      <c r="AE40604" s="71"/>
    </row>
    <row r="40605" spans="31:31" ht="15.75" x14ac:dyDescent="0.3">
      <c r="AE40605" s="71"/>
    </row>
    <row r="40606" spans="31:31" ht="15.75" x14ac:dyDescent="0.3">
      <c r="AE40606" s="71"/>
    </row>
    <row r="40607" spans="31:31" ht="15.75" x14ac:dyDescent="0.3">
      <c r="AE40607" s="71"/>
    </row>
    <row r="40608" spans="31:31" ht="15.75" x14ac:dyDescent="0.3">
      <c r="AE40608" s="71"/>
    </row>
    <row r="40609" spans="31:31" ht="15.75" x14ac:dyDescent="0.3">
      <c r="AE40609" s="71"/>
    </row>
    <row r="40610" spans="31:31" ht="15.75" x14ac:dyDescent="0.3">
      <c r="AE40610" s="71"/>
    </row>
    <row r="40611" spans="31:31" ht="15.75" x14ac:dyDescent="0.3">
      <c r="AE40611" s="71"/>
    </row>
    <row r="40612" spans="31:31" ht="15.75" x14ac:dyDescent="0.3">
      <c r="AE40612" s="71"/>
    </row>
    <row r="40613" spans="31:31" ht="15.75" x14ac:dyDescent="0.3">
      <c r="AE40613" s="71"/>
    </row>
    <row r="40614" spans="31:31" ht="15.75" x14ac:dyDescent="0.3">
      <c r="AE40614" s="71"/>
    </row>
    <row r="40615" spans="31:31" ht="15.75" x14ac:dyDescent="0.3">
      <c r="AE40615" s="71"/>
    </row>
    <row r="40616" spans="31:31" ht="15.75" x14ac:dyDescent="0.3">
      <c r="AE40616" s="71"/>
    </row>
    <row r="40617" spans="31:31" ht="15.75" x14ac:dyDescent="0.3">
      <c r="AE40617" s="71"/>
    </row>
    <row r="40618" spans="31:31" ht="15.75" x14ac:dyDescent="0.3">
      <c r="AE40618" s="71"/>
    </row>
    <row r="40619" spans="31:31" ht="15.75" x14ac:dyDescent="0.3">
      <c r="AE40619" s="71"/>
    </row>
    <row r="40620" spans="31:31" ht="15.75" x14ac:dyDescent="0.3">
      <c r="AE40620" s="71"/>
    </row>
    <row r="40621" spans="31:31" ht="15.75" x14ac:dyDescent="0.3">
      <c r="AE40621" s="71"/>
    </row>
    <row r="40622" spans="31:31" ht="15.75" x14ac:dyDescent="0.3">
      <c r="AE40622" s="71"/>
    </row>
    <row r="40623" spans="31:31" ht="15.75" x14ac:dyDescent="0.3">
      <c r="AE40623" s="71"/>
    </row>
    <row r="40624" spans="31:31" ht="15.75" x14ac:dyDescent="0.3">
      <c r="AE40624" s="71"/>
    </row>
    <row r="40625" spans="31:31" ht="15.75" x14ac:dyDescent="0.3">
      <c r="AE40625" s="71"/>
    </row>
    <row r="40626" spans="31:31" ht="15.75" x14ac:dyDescent="0.3">
      <c r="AE40626" s="71"/>
    </row>
    <row r="40627" spans="31:31" ht="15.75" x14ac:dyDescent="0.3">
      <c r="AE40627" s="71"/>
    </row>
    <row r="40628" spans="31:31" ht="15.75" x14ac:dyDescent="0.3">
      <c r="AE40628" s="71"/>
    </row>
    <row r="40629" spans="31:31" ht="15.75" x14ac:dyDescent="0.3">
      <c r="AE40629" s="71"/>
    </row>
    <row r="40630" spans="31:31" ht="15.75" x14ac:dyDescent="0.3">
      <c r="AE40630" s="71"/>
    </row>
    <row r="40631" spans="31:31" ht="15.75" x14ac:dyDescent="0.3">
      <c r="AE40631" s="71"/>
    </row>
    <row r="40632" spans="31:31" ht="15.75" x14ac:dyDescent="0.3">
      <c r="AE40632" s="71"/>
    </row>
    <row r="40633" spans="31:31" ht="15.75" x14ac:dyDescent="0.3">
      <c r="AE40633" s="71"/>
    </row>
    <row r="40634" spans="31:31" ht="15.75" x14ac:dyDescent="0.3">
      <c r="AE40634" s="71"/>
    </row>
    <row r="40635" spans="31:31" ht="15.75" x14ac:dyDescent="0.3">
      <c r="AE40635" s="71"/>
    </row>
    <row r="40636" spans="31:31" ht="15.75" x14ac:dyDescent="0.3">
      <c r="AE40636" s="71"/>
    </row>
    <row r="40637" spans="31:31" ht="15.75" x14ac:dyDescent="0.3">
      <c r="AE40637" s="71"/>
    </row>
    <row r="40638" spans="31:31" ht="15.75" x14ac:dyDescent="0.3">
      <c r="AE40638" s="71"/>
    </row>
    <row r="40639" spans="31:31" ht="15.75" x14ac:dyDescent="0.3">
      <c r="AE40639" s="71"/>
    </row>
    <row r="40640" spans="31:31" ht="15.75" x14ac:dyDescent="0.3">
      <c r="AE40640" s="71"/>
    </row>
    <row r="40641" spans="31:31" ht="15.75" x14ac:dyDescent="0.3">
      <c r="AE40641" s="71"/>
    </row>
    <row r="40642" spans="31:31" ht="15.75" x14ac:dyDescent="0.3">
      <c r="AE40642" s="71"/>
    </row>
    <row r="40643" spans="31:31" ht="15.75" x14ac:dyDescent="0.3">
      <c r="AE40643" s="71"/>
    </row>
    <row r="40644" spans="31:31" ht="15.75" x14ac:dyDescent="0.3">
      <c r="AE40644" s="71"/>
    </row>
    <row r="40645" spans="31:31" ht="15.75" x14ac:dyDescent="0.3">
      <c r="AE40645" s="71"/>
    </row>
    <row r="40646" spans="31:31" ht="15.75" x14ac:dyDescent="0.3">
      <c r="AE40646" s="71"/>
    </row>
    <row r="40647" spans="31:31" ht="15.75" x14ac:dyDescent="0.3">
      <c r="AE40647" s="71"/>
    </row>
    <row r="40648" spans="31:31" ht="15.75" x14ac:dyDescent="0.3">
      <c r="AE40648" s="71"/>
    </row>
    <row r="40649" spans="31:31" ht="15.75" x14ac:dyDescent="0.3">
      <c r="AE40649" s="71"/>
    </row>
    <row r="40650" spans="31:31" ht="15.75" x14ac:dyDescent="0.3">
      <c r="AE40650" s="71"/>
    </row>
    <row r="40651" spans="31:31" ht="15.75" x14ac:dyDescent="0.3">
      <c r="AE40651" s="71"/>
    </row>
    <row r="40652" spans="31:31" ht="15.75" x14ac:dyDescent="0.3">
      <c r="AE40652" s="71"/>
    </row>
    <row r="40653" spans="31:31" ht="15.75" x14ac:dyDescent="0.3">
      <c r="AE40653" s="71"/>
    </row>
    <row r="40654" spans="31:31" ht="15.75" x14ac:dyDescent="0.3">
      <c r="AE40654" s="71"/>
    </row>
    <row r="40655" spans="31:31" ht="15.75" x14ac:dyDescent="0.3">
      <c r="AE40655" s="71"/>
    </row>
    <row r="40656" spans="31:31" ht="15.75" x14ac:dyDescent="0.3">
      <c r="AE40656" s="71"/>
    </row>
    <row r="40657" spans="31:31" ht="15.75" x14ac:dyDescent="0.3">
      <c r="AE40657" s="71"/>
    </row>
    <row r="40658" spans="31:31" ht="15.75" x14ac:dyDescent="0.3">
      <c r="AE40658" s="71"/>
    </row>
    <row r="40659" spans="31:31" ht="15.75" x14ac:dyDescent="0.3">
      <c r="AE40659" s="71"/>
    </row>
    <row r="40660" spans="31:31" ht="15.75" x14ac:dyDescent="0.3">
      <c r="AE40660" s="71"/>
    </row>
    <row r="40661" spans="31:31" ht="15.75" x14ac:dyDescent="0.3">
      <c r="AE40661" s="71"/>
    </row>
    <row r="40662" spans="31:31" ht="15.75" x14ac:dyDescent="0.3">
      <c r="AE40662" s="71"/>
    </row>
    <row r="40663" spans="31:31" ht="15.75" x14ac:dyDescent="0.3">
      <c r="AE40663" s="71"/>
    </row>
    <row r="40664" spans="31:31" ht="15.75" x14ac:dyDescent="0.3">
      <c r="AE40664" s="71"/>
    </row>
    <row r="40665" spans="31:31" ht="15.75" x14ac:dyDescent="0.3">
      <c r="AE40665" s="71"/>
    </row>
    <row r="40666" spans="31:31" ht="15.75" x14ac:dyDescent="0.3">
      <c r="AE40666" s="71"/>
    </row>
    <row r="40667" spans="31:31" ht="15.75" x14ac:dyDescent="0.3">
      <c r="AE40667" s="71"/>
    </row>
    <row r="40668" spans="31:31" ht="15.75" x14ac:dyDescent="0.3">
      <c r="AE40668" s="71"/>
    </row>
    <row r="40669" spans="31:31" ht="15.75" x14ac:dyDescent="0.3">
      <c r="AE40669" s="71"/>
    </row>
    <row r="40670" spans="31:31" ht="15.75" x14ac:dyDescent="0.3">
      <c r="AE40670" s="71"/>
    </row>
    <row r="40671" spans="31:31" ht="15.75" x14ac:dyDescent="0.3">
      <c r="AE40671" s="71"/>
    </row>
    <row r="40672" spans="31:31" ht="15.75" x14ac:dyDescent="0.3">
      <c r="AE40672" s="71"/>
    </row>
    <row r="40673" spans="31:31" ht="15.75" x14ac:dyDescent="0.3">
      <c r="AE40673" s="71"/>
    </row>
    <row r="40674" spans="31:31" ht="15.75" x14ac:dyDescent="0.3">
      <c r="AE40674" s="71"/>
    </row>
    <row r="40675" spans="31:31" ht="15.75" x14ac:dyDescent="0.3">
      <c r="AE40675" s="71"/>
    </row>
    <row r="40676" spans="31:31" ht="15.75" x14ac:dyDescent="0.3">
      <c r="AE40676" s="71"/>
    </row>
    <row r="40677" spans="31:31" ht="15.75" x14ac:dyDescent="0.3">
      <c r="AE40677" s="71"/>
    </row>
    <row r="40678" spans="31:31" ht="15.75" x14ac:dyDescent="0.3">
      <c r="AE40678" s="71"/>
    </row>
    <row r="40679" spans="31:31" ht="15.75" x14ac:dyDescent="0.3">
      <c r="AE40679" s="71"/>
    </row>
    <row r="40680" spans="31:31" ht="15.75" x14ac:dyDescent="0.3">
      <c r="AE40680" s="71"/>
    </row>
    <row r="40681" spans="31:31" ht="15.75" x14ac:dyDescent="0.3">
      <c r="AE40681" s="71"/>
    </row>
    <row r="40682" spans="31:31" ht="15.75" x14ac:dyDescent="0.3">
      <c r="AE40682" s="71"/>
    </row>
    <row r="40683" spans="31:31" ht="15.75" x14ac:dyDescent="0.3">
      <c r="AE40683" s="71"/>
    </row>
    <row r="40684" spans="31:31" ht="15.75" x14ac:dyDescent="0.3">
      <c r="AE40684" s="71"/>
    </row>
    <row r="40685" spans="31:31" ht="15.75" x14ac:dyDescent="0.3">
      <c r="AE40685" s="71"/>
    </row>
    <row r="40686" spans="31:31" ht="15.75" x14ac:dyDescent="0.3">
      <c r="AE40686" s="71"/>
    </row>
    <row r="40687" spans="31:31" ht="15.75" x14ac:dyDescent="0.3">
      <c r="AE40687" s="71"/>
    </row>
    <row r="40688" spans="31:31" ht="15.75" x14ac:dyDescent="0.3">
      <c r="AE40688" s="71"/>
    </row>
    <row r="40689" spans="31:31" ht="15.75" x14ac:dyDescent="0.3">
      <c r="AE40689" s="71"/>
    </row>
    <row r="40690" spans="31:31" ht="15.75" x14ac:dyDescent="0.3">
      <c r="AE40690" s="71"/>
    </row>
    <row r="40691" spans="31:31" ht="15.75" x14ac:dyDescent="0.3">
      <c r="AE40691" s="71"/>
    </row>
    <row r="40692" spans="31:31" ht="15.75" x14ac:dyDescent="0.3">
      <c r="AE40692" s="71"/>
    </row>
    <row r="40693" spans="31:31" ht="15.75" x14ac:dyDescent="0.3">
      <c r="AE40693" s="71"/>
    </row>
    <row r="40694" spans="31:31" ht="15.75" x14ac:dyDescent="0.3">
      <c r="AE40694" s="71"/>
    </row>
    <row r="40695" spans="31:31" ht="15.75" x14ac:dyDescent="0.3">
      <c r="AE40695" s="71"/>
    </row>
    <row r="40696" spans="31:31" ht="15.75" x14ac:dyDescent="0.3">
      <c r="AE40696" s="71"/>
    </row>
    <row r="40697" spans="31:31" ht="15.75" x14ac:dyDescent="0.3">
      <c r="AE40697" s="71"/>
    </row>
    <row r="40698" spans="31:31" ht="15.75" x14ac:dyDescent="0.3">
      <c r="AE40698" s="71"/>
    </row>
    <row r="40699" spans="31:31" ht="15.75" x14ac:dyDescent="0.3">
      <c r="AE40699" s="71"/>
    </row>
    <row r="40700" spans="31:31" ht="15.75" x14ac:dyDescent="0.3">
      <c r="AE40700" s="71"/>
    </row>
    <row r="40701" spans="31:31" ht="15.75" x14ac:dyDescent="0.3">
      <c r="AE40701" s="71"/>
    </row>
    <row r="40702" spans="31:31" ht="15.75" x14ac:dyDescent="0.3">
      <c r="AE40702" s="71"/>
    </row>
    <row r="40703" spans="31:31" ht="15.75" x14ac:dyDescent="0.3">
      <c r="AE40703" s="71"/>
    </row>
    <row r="40704" spans="31:31" ht="15.75" x14ac:dyDescent="0.3">
      <c r="AE40704" s="71"/>
    </row>
    <row r="40705" spans="31:31" ht="15.75" x14ac:dyDescent="0.3">
      <c r="AE40705" s="71"/>
    </row>
    <row r="40706" spans="31:31" ht="15.75" x14ac:dyDescent="0.3">
      <c r="AE40706" s="71"/>
    </row>
    <row r="40707" spans="31:31" ht="15.75" x14ac:dyDescent="0.3">
      <c r="AE40707" s="71"/>
    </row>
    <row r="40708" spans="31:31" ht="15.75" x14ac:dyDescent="0.3">
      <c r="AE40708" s="71"/>
    </row>
    <row r="40709" spans="31:31" ht="15.75" x14ac:dyDescent="0.3">
      <c r="AE40709" s="71"/>
    </row>
    <row r="40710" spans="31:31" ht="15.75" x14ac:dyDescent="0.3">
      <c r="AE40710" s="71"/>
    </row>
    <row r="40711" spans="31:31" ht="15.75" x14ac:dyDescent="0.3">
      <c r="AE40711" s="71"/>
    </row>
    <row r="40712" spans="31:31" ht="15.75" x14ac:dyDescent="0.3">
      <c r="AE40712" s="71"/>
    </row>
    <row r="40713" spans="31:31" ht="15.75" x14ac:dyDescent="0.3">
      <c r="AE40713" s="71"/>
    </row>
    <row r="40714" spans="31:31" ht="15.75" x14ac:dyDescent="0.3">
      <c r="AE40714" s="71"/>
    </row>
    <row r="40715" spans="31:31" ht="15.75" x14ac:dyDescent="0.3">
      <c r="AE40715" s="71"/>
    </row>
    <row r="40716" spans="31:31" ht="15.75" x14ac:dyDescent="0.3">
      <c r="AE40716" s="71"/>
    </row>
    <row r="40717" spans="31:31" ht="15.75" x14ac:dyDescent="0.3">
      <c r="AE40717" s="71"/>
    </row>
    <row r="40718" spans="31:31" ht="15.75" x14ac:dyDescent="0.3">
      <c r="AE40718" s="71"/>
    </row>
    <row r="40719" spans="31:31" ht="15.75" x14ac:dyDescent="0.3">
      <c r="AE40719" s="71"/>
    </row>
    <row r="40720" spans="31:31" ht="15.75" x14ac:dyDescent="0.3">
      <c r="AE40720" s="71"/>
    </row>
    <row r="40721" spans="31:31" ht="15.75" x14ac:dyDescent="0.3">
      <c r="AE40721" s="71"/>
    </row>
    <row r="40722" spans="31:31" ht="15.75" x14ac:dyDescent="0.3">
      <c r="AE40722" s="71"/>
    </row>
    <row r="40723" spans="31:31" ht="15.75" x14ac:dyDescent="0.3">
      <c r="AE40723" s="71"/>
    </row>
    <row r="40724" spans="31:31" ht="15.75" x14ac:dyDescent="0.3">
      <c r="AE40724" s="71"/>
    </row>
    <row r="40725" spans="31:31" ht="15.75" x14ac:dyDescent="0.3">
      <c r="AE40725" s="71"/>
    </row>
    <row r="40726" spans="31:31" ht="15.75" x14ac:dyDescent="0.3">
      <c r="AE40726" s="71"/>
    </row>
    <row r="40727" spans="31:31" ht="15.75" x14ac:dyDescent="0.3">
      <c r="AE40727" s="71"/>
    </row>
    <row r="40728" spans="31:31" ht="15.75" x14ac:dyDescent="0.3">
      <c r="AE40728" s="71"/>
    </row>
    <row r="40729" spans="31:31" ht="15.75" x14ac:dyDescent="0.3">
      <c r="AE40729" s="71"/>
    </row>
    <row r="40730" spans="31:31" ht="15.75" x14ac:dyDescent="0.3">
      <c r="AE40730" s="71"/>
    </row>
    <row r="40731" spans="31:31" ht="15.75" x14ac:dyDescent="0.3">
      <c r="AE40731" s="71"/>
    </row>
    <row r="40732" spans="31:31" ht="15.75" x14ac:dyDescent="0.3">
      <c r="AE40732" s="71"/>
    </row>
    <row r="40733" spans="31:31" ht="15.75" x14ac:dyDescent="0.3">
      <c r="AE40733" s="71"/>
    </row>
    <row r="40734" spans="31:31" ht="15.75" x14ac:dyDescent="0.3">
      <c r="AE40734" s="71"/>
    </row>
    <row r="40735" spans="31:31" ht="15.75" x14ac:dyDescent="0.3">
      <c r="AE40735" s="71"/>
    </row>
    <row r="40736" spans="31:31" ht="15.75" x14ac:dyDescent="0.3">
      <c r="AE40736" s="71"/>
    </row>
    <row r="40737" spans="31:31" ht="15.75" x14ac:dyDescent="0.3">
      <c r="AE40737" s="71"/>
    </row>
    <row r="40738" spans="31:31" ht="15.75" x14ac:dyDescent="0.3">
      <c r="AE40738" s="71"/>
    </row>
    <row r="40739" spans="31:31" ht="15.75" x14ac:dyDescent="0.3">
      <c r="AE40739" s="71"/>
    </row>
    <row r="40740" spans="31:31" ht="15.75" x14ac:dyDescent="0.3">
      <c r="AE40740" s="71"/>
    </row>
    <row r="40741" spans="31:31" ht="15.75" x14ac:dyDescent="0.3">
      <c r="AE40741" s="71"/>
    </row>
    <row r="40742" spans="31:31" ht="15.75" x14ac:dyDescent="0.3">
      <c r="AE40742" s="71"/>
    </row>
    <row r="40743" spans="31:31" ht="15.75" x14ac:dyDescent="0.3">
      <c r="AE40743" s="71"/>
    </row>
    <row r="40744" spans="31:31" ht="15.75" x14ac:dyDescent="0.3">
      <c r="AE40744" s="71"/>
    </row>
    <row r="40745" spans="31:31" ht="15.75" x14ac:dyDescent="0.3">
      <c r="AE40745" s="71"/>
    </row>
    <row r="40746" spans="31:31" ht="15.75" x14ac:dyDescent="0.3">
      <c r="AE40746" s="71"/>
    </row>
    <row r="40747" spans="31:31" ht="15.75" x14ac:dyDescent="0.3">
      <c r="AE40747" s="71"/>
    </row>
    <row r="40748" spans="31:31" ht="15.75" x14ac:dyDescent="0.3">
      <c r="AE40748" s="71"/>
    </row>
    <row r="40749" spans="31:31" ht="15.75" x14ac:dyDescent="0.3">
      <c r="AE40749" s="71"/>
    </row>
    <row r="40750" spans="31:31" ht="15.75" x14ac:dyDescent="0.3">
      <c r="AE40750" s="71"/>
    </row>
    <row r="40751" spans="31:31" ht="15.75" x14ac:dyDescent="0.3">
      <c r="AE40751" s="71"/>
    </row>
    <row r="40752" spans="31:31" ht="15.75" x14ac:dyDescent="0.3">
      <c r="AE40752" s="71"/>
    </row>
    <row r="40753" spans="31:31" ht="15.75" x14ac:dyDescent="0.3">
      <c r="AE40753" s="71"/>
    </row>
    <row r="40754" spans="31:31" ht="15.75" x14ac:dyDescent="0.3">
      <c r="AE40754" s="71"/>
    </row>
    <row r="40755" spans="31:31" ht="15.75" x14ac:dyDescent="0.3">
      <c r="AE40755" s="71"/>
    </row>
    <row r="40756" spans="31:31" ht="15.75" x14ac:dyDescent="0.3">
      <c r="AE40756" s="71"/>
    </row>
    <row r="40757" spans="31:31" ht="15.75" x14ac:dyDescent="0.3">
      <c r="AE40757" s="71"/>
    </row>
    <row r="40758" spans="31:31" ht="15.75" x14ac:dyDescent="0.3">
      <c r="AE40758" s="71"/>
    </row>
    <row r="40759" spans="31:31" ht="15.75" x14ac:dyDescent="0.3">
      <c r="AE40759" s="71"/>
    </row>
    <row r="40760" spans="31:31" ht="15.75" x14ac:dyDescent="0.3">
      <c r="AE40760" s="71"/>
    </row>
    <row r="40761" spans="31:31" ht="15.75" x14ac:dyDescent="0.3">
      <c r="AE40761" s="71"/>
    </row>
    <row r="40762" spans="31:31" ht="15.75" x14ac:dyDescent="0.3">
      <c r="AE40762" s="71"/>
    </row>
    <row r="40763" spans="31:31" ht="15.75" x14ac:dyDescent="0.3">
      <c r="AE40763" s="71"/>
    </row>
    <row r="40764" spans="31:31" ht="15.75" x14ac:dyDescent="0.3">
      <c r="AE40764" s="71"/>
    </row>
    <row r="40765" spans="31:31" ht="15.75" x14ac:dyDescent="0.3">
      <c r="AE40765" s="71"/>
    </row>
    <row r="40766" spans="31:31" ht="15.75" x14ac:dyDescent="0.3">
      <c r="AE40766" s="71"/>
    </row>
    <row r="40767" spans="31:31" ht="15.75" x14ac:dyDescent="0.3">
      <c r="AE40767" s="71"/>
    </row>
    <row r="40768" spans="31:31" ht="15.75" x14ac:dyDescent="0.3">
      <c r="AE40768" s="71"/>
    </row>
    <row r="40769" spans="31:31" ht="15.75" x14ac:dyDescent="0.3">
      <c r="AE40769" s="71"/>
    </row>
    <row r="40770" spans="31:31" ht="15.75" x14ac:dyDescent="0.3">
      <c r="AE40770" s="71"/>
    </row>
    <row r="40771" spans="31:31" ht="15.75" x14ac:dyDescent="0.3">
      <c r="AE40771" s="71"/>
    </row>
    <row r="40772" spans="31:31" ht="15.75" x14ac:dyDescent="0.3">
      <c r="AE40772" s="71"/>
    </row>
    <row r="40773" spans="31:31" ht="15.75" x14ac:dyDescent="0.3">
      <c r="AE40773" s="71"/>
    </row>
    <row r="40774" spans="31:31" ht="15.75" x14ac:dyDescent="0.3">
      <c r="AE40774" s="71"/>
    </row>
    <row r="40775" spans="31:31" ht="15.75" x14ac:dyDescent="0.3">
      <c r="AE40775" s="71"/>
    </row>
    <row r="40776" spans="31:31" ht="15.75" x14ac:dyDescent="0.3">
      <c r="AE40776" s="71"/>
    </row>
    <row r="40777" spans="31:31" ht="15.75" x14ac:dyDescent="0.3">
      <c r="AE40777" s="71"/>
    </row>
    <row r="40778" spans="31:31" ht="15.75" x14ac:dyDescent="0.3">
      <c r="AE40778" s="71"/>
    </row>
    <row r="40779" spans="31:31" ht="15.75" x14ac:dyDescent="0.3">
      <c r="AE40779" s="71"/>
    </row>
    <row r="40780" spans="31:31" ht="15.75" x14ac:dyDescent="0.3">
      <c r="AE40780" s="71"/>
    </row>
    <row r="40781" spans="31:31" ht="15.75" x14ac:dyDescent="0.3">
      <c r="AE40781" s="71"/>
    </row>
    <row r="40782" spans="31:31" ht="15.75" x14ac:dyDescent="0.3">
      <c r="AE40782" s="71"/>
    </row>
    <row r="40783" spans="31:31" ht="15.75" x14ac:dyDescent="0.3">
      <c r="AE40783" s="71"/>
    </row>
    <row r="40784" spans="31:31" ht="15.75" x14ac:dyDescent="0.3">
      <c r="AE40784" s="71"/>
    </row>
    <row r="40785" spans="31:31" ht="15.75" x14ac:dyDescent="0.3">
      <c r="AE40785" s="71"/>
    </row>
    <row r="40786" spans="31:31" ht="15.75" x14ac:dyDescent="0.3">
      <c r="AE40786" s="71"/>
    </row>
    <row r="40787" spans="31:31" ht="15.75" x14ac:dyDescent="0.3">
      <c r="AE40787" s="71"/>
    </row>
    <row r="40788" spans="31:31" ht="15.75" x14ac:dyDescent="0.3">
      <c r="AE40788" s="71"/>
    </row>
    <row r="40789" spans="31:31" ht="15.75" x14ac:dyDescent="0.3">
      <c r="AE40789" s="71"/>
    </row>
    <row r="40790" spans="31:31" ht="15.75" x14ac:dyDescent="0.3">
      <c r="AE40790" s="71"/>
    </row>
    <row r="40791" spans="31:31" ht="15.75" x14ac:dyDescent="0.3">
      <c r="AE40791" s="71"/>
    </row>
    <row r="40792" spans="31:31" ht="15.75" x14ac:dyDescent="0.3">
      <c r="AE40792" s="71"/>
    </row>
    <row r="40793" spans="31:31" ht="15.75" x14ac:dyDescent="0.3">
      <c r="AE40793" s="71"/>
    </row>
    <row r="40794" spans="31:31" ht="15.75" x14ac:dyDescent="0.3">
      <c r="AE40794" s="71"/>
    </row>
    <row r="40795" spans="31:31" ht="15.75" x14ac:dyDescent="0.3">
      <c r="AE40795" s="71"/>
    </row>
    <row r="40796" spans="31:31" ht="15.75" x14ac:dyDescent="0.3">
      <c r="AE40796" s="71"/>
    </row>
    <row r="40797" spans="31:31" ht="15.75" x14ac:dyDescent="0.3">
      <c r="AE40797" s="71"/>
    </row>
    <row r="40798" spans="31:31" ht="15.75" x14ac:dyDescent="0.3">
      <c r="AE40798" s="71"/>
    </row>
    <row r="40799" spans="31:31" ht="15.75" x14ac:dyDescent="0.3">
      <c r="AE40799" s="71"/>
    </row>
    <row r="40800" spans="31:31" ht="15.75" x14ac:dyDescent="0.3">
      <c r="AE40800" s="71"/>
    </row>
    <row r="40801" spans="31:31" ht="15.75" x14ac:dyDescent="0.3">
      <c r="AE40801" s="71"/>
    </row>
    <row r="40802" spans="31:31" ht="15.75" x14ac:dyDescent="0.3">
      <c r="AE40802" s="71"/>
    </row>
    <row r="40803" spans="31:31" ht="15.75" x14ac:dyDescent="0.3">
      <c r="AE40803" s="71"/>
    </row>
    <row r="40804" spans="31:31" ht="15.75" x14ac:dyDescent="0.3">
      <c r="AE40804" s="71"/>
    </row>
    <row r="40805" spans="31:31" ht="15.75" x14ac:dyDescent="0.3">
      <c r="AE40805" s="71"/>
    </row>
    <row r="40806" spans="31:31" ht="15.75" x14ac:dyDescent="0.3">
      <c r="AE40806" s="71"/>
    </row>
    <row r="40807" spans="31:31" ht="15.75" x14ac:dyDescent="0.3">
      <c r="AE40807" s="71"/>
    </row>
    <row r="40808" spans="31:31" ht="15.75" x14ac:dyDescent="0.3">
      <c r="AE40808" s="71"/>
    </row>
    <row r="40809" spans="31:31" ht="15.75" x14ac:dyDescent="0.3">
      <c r="AE40809" s="71"/>
    </row>
    <row r="40810" spans="31:31" ht="15.75" x14ac:dyDescent="0.3">
      <c r="AE40810" s="71"/>
    </row>
    <row r="40811" spans="31:31" ht="15.75" x14ac:dyDescent="0.3">
      <c r="AE40811" s="71"/>
    </row>
    <row r="40812" spans="31:31" ht="15.75" x14ac:dyDescent="0.3">
      <c r="AE40812" s="71"/>
    </row>
    <row r="40813" spans="31:31" ht="15.75" x14ac:dyDescent="0.3">
      <c r="AE40813" s="71"/>
    </row>
    <row r="40814" spans="31:31" ht="15.75" x14ac:dyDescent="0.3">
      <c r="AE40814" s="71"/>
    </row>
    <row r="40815" spans="31:31" ht="15.75" x14ac:dyDescent="0.3">
      <c r="AE40815" s="71"/>
    </row>
    <row r="40816" spans="31:31" ht="15.75" x14ac:dyDescent="0.3">
      <c r="AE40816" s="71"/>
    </row>
    <row r="40817" spans="31:31" ht="15.75" x14ac:dyDescent="0.3">
      <c r="AE40817" s="71"/>
    </row>
    <row r="40818" spans="31:31" ht="15.75" x14ac:dyDescent="0.3">
      <c r="AE40818" s="71"/>
    </row>
    <row r="40819" spans="31:31" ht="15.75" x14ac:dyDescent="0.3">
      <c r="AE40819" s="71"/>
    </row>
    <row r="40820" spans="31:31" ht="15.75" x14ac:dyDescent="0.3">
      <c r="AE40820" s="71"/>
    </row>
    <row r="40821" spans="31:31" ht="15.75" x14ac:dyDescent="0.3">
      <c r="AE40821" s="71"/>
    </row>
    <row r="40822" spans="31:31" ht="15.75" x14ac:dyDescent="0.3">
      <c r="AE40822" s="71"/>
    </row>
    <row r="40823" spans="31:31" ht="15.75" x14ac:dyDescent="0.3">
      <c r="AE40823" s="71"/>
    </row>
    <row r="40824" spans="31:31" ht="15.75" x14ac:dyDescent="0.3">
      <c r="AE40824" s="71"/>
    </row>
    <row r="40825" spans="31:31" ht="15.75" x14ac:dyDescent="0.3">
      <c r="AE40825" s="71"/>
    </row>
    <row r="40826" spans="31:31" ht="15.75" x14ac:dyDescent="0.3">
      <c r="AE40826" s="71"/>
    </row>
    <row r="40827" spans="31:31" ht="15.75" x14ac:dyDescent="0.3">
      <c r="AE40827" s="71"/>
    </row>
    <row r="40828" spans="31:31" ht="15.75" x14ac:dyDescent="0.3">
      <c r="AE40828" s="71"/>
    </row>
    <row r="40829" spans="31:31" ht="15.75" x14ac:dyDescent="0.3">
      <c r="AE40829" s="71"/>
    </row>
    <row r="40830" spans="31:31" ht="15.75" x14ac:dyDescent="0.3">
      <c r="AE40830" s="71"/>
    </row>
    <row r="40831" spans="31:31" ht="15.75" x14ac:dyDescent="0.3">
      <c r="AE40831" s="71"/>
    </row>
    <row r="40832" spans="31:31" ht="15.75" x14ac:dyDescent="0.3">
      <c r="AE40832" s="71"/>
    </row>
    <row r="40833" spans="31:31" ht="15.75" x14ac:dyDescent="0.3">
      <c r="AE40833" s="71"/>
    </row>
    <row r="40834" spans="31:31" ht="15.75" x14ac:dyDescent="0.3">
      <c r="AE40834" s="71"/>
    </row>
    <row r="40835" spans="31:31" ht="15.75" x14ac:dyDescent="0.3">
      <c r="AE40835" s="71"/>
    </row>
    <row r="40836" spans="31:31" ht="15.75" x14ac:dyDescent="0.3">
      <c r="AE40836" s="71"/>
    </row>
    <row r="40837" spans="31:31" ht="15.75" x14ac:dyDescent="0.3">
      <c r="AE40837" s="71"/>
    </row>
    <row r="40838" spans="31:31" ht="15.75" x14ac:dyDescent="0.3">
      <c r="AE40838" s="71"/>
    </row>
    <row r="40839" spans="31:31" ht="15.75" x14ac:dyDescent="0.3">
      <c r="AE40839" s="71"/>
    </row>
    <row r="40840" spans="31:31" ht="15.75" x14ac:dyDescent="0.3">
      <c r="AE40840" s="71"/>
    </row>
    <row r="40841" spans="31:31" ht="15.75" x14ac:dyDescent="0.3">
      <c r="AE40841" s="71"/>
    </row>
    <row r="40842" spans="31:31" ht="15.75" x14ac:dyDescent="0.3">
      <c r="AE40842" s="71"/>
    </row>
    <row r="40843" spans="31:31" ht="15.75" x14ac:dyDescent="0.3">
      <c r="AE40843" s="71"/>
    </row>
    <row r="40844" spans="31:31" ht="15.75" x14ac:dyDescent="0.3">
      <c r="AE40844" s="71"/>
    </row>
    <row r="40845" spans="31:31" ht="15.75" x14ac:dyDescent="0.3">
      <c r="AE40845" s="71"/>
    </row>
    <row r="40846" spans="31:31" ht="15.75" x14ac:dyDescent="0.3">
      <c r="AE40846" s="71"/>
    </row>
    <row r="40847" spans="31:31" ht="15.75" x14ac:dyDescent="0.3">
      <c r="AE40847" s="71"/>
    </row>
    <row r="40848" spans="31:31" ht="15.75" x14ac:dyDescent="0.3">
      <c r="AE40848" s="71"/>
    </row>
    <row r="40849" spans="31:31" ht="15.75" x14ac:dyDescent="0.3">
      <c r="AE40849" s="71"/>
    </row>
    <row r="40850" spans="31:31" ht="15.75" x14ac:dyDescent="0.3">
      <c r="AE40850" s="71"/>
    </row>
    <row r="40851" spans="31:31" ht="15.75" x14ac:dyDescent="0.3">
      <c r="AE40851" s="71"/>
    </row>
    <row r="40852" spans="31:31" ht="15.75" x14ac:dyDescent="0.3">
      <c r="AE40852" s="71"/>
    </row>
    <row r="40853" spans="31:31" ht="15.75" x14ac:dyDescent="0.3">
      <c r="AE40853" s="71"/>
    </row>
    <row r="40854" spans="31:31" ht="15.75" x14ac:dyDescent="0.3">
      <c r="AE40854" s="71"/>
    </row>
    <row r="40855" spans="31:31" ht="15.75" x14ac:dyDescent="0.3">
      <c r="AE40855" s="71"/>
    </row>
    <row r="40856" spans="31:31" ht="15.75" x14ac:dyDescent="0.3">
      <c r="AE40856" s="71"/>
    </row>
    <row r="40857" spans="31:31" ht="15.75" x14ac:dyDescent="0.3">
      <c r="AE40857" s="71"/>
    </row>
    <row r="40858" spans="31:31" ht="15.75" x14ac:dyDescent="0.3">
      <c r="AE40858" s="71"/>
    </row>
    <row r="40859" spans="31:31" ht="15.75" x14ac:dyDescent="0.3">
      <c r="AE40859" s="71"/>
    </row>
    <row r="40860" spans="31:31" ht="15.75" x14ac:dyDescent="0.3">
      <c r="AE40860" s="71"/>
    </row>
    <row r="40861" spans="31:31" ht="15.75" x14ac:dyDescent="0.3">
      <c r="AE40861" s="71"/>
    </row>
    <row r="40862" spans="31:31" ht="15.75" x14ac:dyDescent="0.3">
      <c r="AE40862" s="71"/>
    </row>
    <row r="40863" spans="31:31" ht="15.75" x14ac:dyDescent="0.3">
      <c r="AE40863" s="71"/>
    </row>
    <row r="40864" spans="31:31" ht="15.75" x14ac:dyDescent="0.3">
      <c r="AE40864" s="71"/>
    </row>
    <row r="40865" spans="31:31" ht="15.75" x14ac:dyDescent="0.3">
      <c r="AE40865" s="71"/>
    </row>
    <row r="40866" spans="31:31" ht="15.75" x14ac:dyDescent="0.3">
      <c r="AE40866" s="71"/>
    </row>
    <row r="40867" spans="31:31" ht="15.75" x14ac:dyDescent="0.3">
      <c r="AE40867" s="71"/>
    </row>
    <row r="40868" spans="31:31" ht="15.75" x14ac:dyDescent="0.3">
      <c r="AE40868" s="71"/>
    </row>
    <row r="40869" spans="31:31" ht="15.75" x14ac:dyDescent="0.3">
      <c r="AE40869" s="71"/>
    </row>
    <row r="40870" spans="31:31" ht="15.75" x14ac:dyDescent="0.3">
      <c r="AE40870" s="71"/>
    </row>
    <row r="40871" spans="31:31" ht="15.75" x14ac:dyDescent="0.3">
      <c r="AE40871" s="71"/>
    </row>
    <row r="40872" spans="31:31" ht="15.75" x14ac:dyDescent="0.3">
      <c r="AE40872" s="71"/>
    </row>
    <row r="40873" spans="31:31" ht="15.75" x14ac:dyDescent="0.3">
      <c r="AE40873" s="71"/>
    </row>
    <row r="40874" spans="31:31" ht="15.75" x14ac:dyDescent="0.3">
      <c r="AE40874" s="71"/>
    </row>
    <row r="40875" spans="31:31" ht="15.75" x14ac:dyDescent="0.3">
      <c r="AE40875" s="71"/>
    </row>
    <row r="40876" spans="31:31" ht="15.75" x14ac:dyDescent="0.3">
      <c r="AE40876" s="71"/>
    </row>
    <row r="40877" spans="31:31" ht="15.75" x14ac:dyDescent="0.3">
      <c r="AE40877" s="71"/>
    </row>
    <row r="40878" spans="31:31" ht="15.75" x14ac:dyDescent="0.3">
      <c r="AE40878" s="71"/>
    </row>
    <row r="40879" spans="31:31" ht="15.75" x14ac:dyDescent="0.3">
      <c r="AE40879" s="71"/>
    </row>
    <row r="40880" spans="31:31" ht="15.75" x14ac:dyDescent="0.3">
      <c r="AE40880" s="71"/>
    </row>
    <row r="40881" spans="31:31" ht="15.75" x14ac:dyDescent="0.3">
      <c r="AE40881" s="71"/>
    </row>
    <row r="40882" spans="31:31" ht="15.75" x14ac:dyDescent="0.3">
      <c r="AE40882" s="71"/>
    </row>
    <row r="40883" spans="31:31" ht="15.75" x14ac:dyDescent="0.3">
      <c r="AE40883" s="71"/>
    </row>
    <row r="40884" spans="31:31" ht="15.75" x14ac:dyDescent="0.3">
      <c r="AE40884" s="71"/>
    </row>
    <row r="40885" spans="31:31" ht="15.75" x14ac:dyDescent="0.3">
      <c r="AE40885" s="71"/>
    </row>
    <row r="40886" spans="31:31" ht="15.75" x14ac:dyDescent="0.3">
      <c r="AE40886" s="71"/>
    </row>
    <row r="40887" spans="31:31" ht="15.75" x14ac:dyDescent="0.3">
      <c r="AE40887" s="71"/>
    </row>
    <row r="40888" spans="31:31" ht="15.75" x14ac:dyDescent="0.3">
      <c r="AE40888" s="71"/>
    </row>
    <row r="40889" spans="31:31" ht="15.75" x14ac:dyDescent="0.3">
      <c r="AE40889" s="71"/>
    </row>
    <row r="40890" spans="31:31" ht="15.75" x14ac:dyDescent="0.3">
      <c r="AE40890" s="71"/>
    </row>
    <row r="40891" spans="31:31" ht="15.75" x14ac:dyDescent="0.3">
      <c r="AE40891" s="71"/>
    </row>
    <row r="40892" spans="31:31" ht="15.75" x14ac:dyDescent="0.3">
      <c r="AE40892" s="71"/>
    </row>
    <row r="40893" spans="31:31" ht="15.75" x14ac:dyDescent="0.3">
      <c r="AE40893" s="71"/>
    </row>
    <row r="40894" spans="31:31" ht="15.75" x14ac:dyDescent="0.3">
      <c r="AE40894" s="71"/>
    </row>
    <row r="40895" spans="31:31" ht="15.75" x14ac:dyDescent="0.3">
      <c r="AE40895" s="71"/>
    </row>
    <row r="40896" spans="31:31" ht="15.75" x14ac:dyDescent="0.3">
      <c r="AE40896" s="71"/>
    </row>
    <row r="40897" spans="31:31" ht="15.75" x14ac:dyDescent="0.3">
      <c r="AE40897" s="71"/>
    </row>
    <row r="40898" spans="31:31" ht="15.75" x14ac:dyDescent="0.3">
      <c r="AE40898" s="71"/>
    </row>
    <row r="40899" spans="31:31" ht="15.75" x14ac:dyDescent="0.3">
      <c r="AE40899" s="71"/>
    </row>
    <row r="40900" spans="31:31" ht="15.75" x14ac:dyDescent="0.3">
      <c r="AE40900" s="71"/>
    </row>
    <row r="40901" spans="31:31" ht="15.75" x14ac:dyDescent="0.3">
      <c r="AE40901" s="71"/>
    </row>
    <row r="40902" spans="31:31" ht="15.75" x14ac:dyDescent="0.3">
      <c r="AE40902" s="71"/>
    </row>
    <row r="40903" spans="31:31" ht="15.75" x14ac:dyDescent="0.3">
      <c r="AE40903" s="71"/>
    </row>
    <row r="40904" spans="31:31" ht="15.75" x14ac:dyDescent="0.3">
      <c r="AE40904" s="71"/>
    </row>
    <row r="40905" spans="31:31" ht="15.75" x14ac:dyDescent="0.3">
      <c r="AE40905" s="71"/>
    </row>
    <row r="40906" spans="31:31" ht="15.75" x14ac:dyDescent="0.3">
      <c r="AE40906" s="71"/>
    </row>
    <row r="40907" spans="31:31" ht="15.75" x14ac:dyDescent="0.3">
      <c r="AE40907" s="71"/>
    </row>
    <row r="40908" spans="31:31" ht="15.75" x14ac:dyDescent="0.3">
      <c r="AE40908" s="71"/>
    </row>
    <row r="40909" spans="31:31" ht="15.75" x14ac:dyDescent="0.3">
      <c r="AE40909" s="71"/>
    </row>
    <row r="40910" spans="31:31" ht="15.75" x14ac:dyDescent="0.3">
      <c r="AE40910" s="71"/>
    </row>
    <row r="40911" spans="31:31" ht="15.75" x14ac:dyDescent="0.3">
      <c r="AE40911" s="71"/>
    </row>
    <row r="40912" spans="31:31" ht="15.75" x14ac:dyDescent="0.3">
      <c r="AE40912" s="71"/>
    </row>
    <row r="40913" spans="31:31" ht="15.75" x14ac:dyDescent="0.3">
      <c r="AE40913" s="71"/>
    </row>
    <row r="40914" spans="31:31" ht="15.75" x14ac:dyDescent="0.3">
      <c r="AE40914" s="71"/>
    </row>
    <row r="40915" spans="31:31" ht="15.75" x14ac:dyDescent="0.3">
      <c r="AE40915" s="71"/>
    </row>
    <row r="40916" spans="31:31" ht="15.75" x14ac:dyDescent="0.3">
      <c r="AE40916" s="71"/>
    </row>
    <row r="40917" spans="31:31" ht="15.75" x14ac:dyDescent="0.3">
      <c r="AE40917" s="71"/>
    </row>
    <row r="40918" spans="31:31" ht="15.75" x14ac:dyDescent="0.3">
      <c r="AE40918" s="71"/>
    </row>
    <row r="40919" spans="31:31" ht="15.75" x14ac:dyDescent="0.3">
      <c r="AE40919" s="71"/>
    </row>
    <row r="40920" spans="31:31" ht="15.75" x14ac:dyDescent="0.3">
      <c r="AE40920" s="71"/>
    </row>
    <row r="40921" spans="31:31" ht="15.75" x14ac:dyDescent="0.3">
      <c r="AE40921" s="71"/>
    </row>
    <row r="40922" spans="31:31" ht="15.75" x14ac:dyDescent="0.3">
      <c r="AE40922" s="71"/>
    </row>
    <row r="40923" spans="31:31" ht="15.75" x14ac:dyDescent="0.3">
      <c r="AE40923" s="71"/>
    </row>
    <row r="40924" spans="31:31" ht="15.75" x14ac:dyDescent="0.3">
      <c r="AE40924" s="71"/>
    </row>
    <row r="40925" spans="31:31" ht="15.75" x14ac:dyDescent="0.3">
      <c r="AE40925" s="71"/>
    </row>
    <row r="40926" spans="31:31" ht="15.75" x14ac:dyDescent="0.3">
      <c r="AE40926" s="71"/>
    </row>
    <row r="40927" spans="31:31" ht="15.75" x14ac:dyDescent="0.3">
      <c r="AE40927" s="71"/>
    </row>
    <row r="40928" spans="31:31" ht="15.75" x14ac:dyDescent="0.3">
      <c r="AE40928" s="71"/>
    </row>
    <row r="40929" spans="31:31" ht="15.75" x14ac:dyDescent="0.3">
      <c r="AE40929" s="71"/>
    </row>
    <row r="40930" spans="31:31" ht="15.75" x14ac:dyDescent="0.3">
      <c r="AE40930" s="71"/>
    </row>
    <row r="40931" spans="31:31" ht="15.75" x14ac:dyDescent="0.3">
      <c r="AE40931" s="71"/>
    </row>
    <row r="40932" spans="31:31" ht="15.75" x14ac:dyDescent="0.3">
      <c r="AE40932" s="71"/>
    </row>
    <row r="40933" spans="31:31" ht="15.75" x14ac:dyDescent="0.3">
      <c r="AE40933" s="71"/>
    </row>
    <row r="40934" spans="31:31" ht="15.75" x14ac:dyDescent="0.3">
      <c r="AE40934" s="71"/>
    </row>
    <row r="40935" spans="31:31" ht="15.75" x14ac:dyDescent="0.3">
      <c r="AE40935" s="71"/>
    </row>
    <row r="40936" spans="31:31" ht="15.75" x14ac:dyDescent="0.3">
      <c r="AE40936" s="71"/>
    </row>
    <row r="40937" spans="31:31" ht="15.75" x14ac:dyDescent="0.3">
      <c r="AE40937" s="71"/>
    </row>
    <row r="40938" spans="31:31" ht="15.75" x14ac:dyDescent="0.3">
      <c r="AE40938" s="71"/>
    </row>
    <row r="40939" spans="31:31" ht="15.75" x14ac:dyDescent="0.3">
      <c r="AE40939" s="71"/>
    </row>
    <row r="40940" spans="31:31" ht="15.75" x14ac:dyDescent="0.3">
      <c r="AE40940" s="71"/>
    </row>
    <row r="40941" spans="31:31" ht="15.75" x14ac:dyDescent="0.3">
      <c r="AE40941" s="71"/>
    </row>
    <row r="40942" spans="31:31" ht="15.75" x14ac:dyDescent="0.3">
      <c r="AE40942" s="71"/>
    </row>
    <row r="40943" spans="31:31" ht="15.75" x14ac:dyDescent="0.3">
      <c r="AE40943" s="71"/>
    </row>
    <row r="40944" spans="31:31" ht="15.75" x14ac:dyDescent="0.3">
      <c r="AE40944" s="71"/>
    </row>
    <row r="40945" spans="31:31" ht="15.75" x14ac:dyDescent="0.3">
      <c r="AE40945" s="71"/>
    </row>
    <row r="40946" spans="31:31" ht="15.75" x14ac:dyDescent="0.3">
      <c r="AE40946" s="71"/>
    </row>
    <row r="40947" spans="31:31" ht="15.75" x14ac:dyDescent="0.3">
      <c r="AE40947" s="71"/>
    </row>
    <row r="40948" spans="31:31" ht="15.75" x14ac:dyDescent="0.3">
      <c r="AE40948" s="71"/>
    </row>
    <row r="40949" spans="31:31" ht="15.75" x14ac:dyDescent="0.3">
      <c r="AE40949" s="71"/>
    </row>
    <row r="40950" spans="31:31" ht="15.75" x14ac:dyDescent="0.3">
      <c r="AE40950" s="71"/>
    </row>
    <row r="40951" spans="31:31" ht="15.75" x14ac:dyDescent="0.3">
      <c r="AE40951" s="71"/>
    </row>
    <row r="40952" spans="31:31" ht="15.75" x14ac:dyDescent="0.3">
      <c r="AE40952" s="71"/>
    </row>
    <row r="40953" spans="31:31" ht="15.75" x14ac:dyDescent="0.3">
      <c r="AE40953" s="71"/>
    </row>
    <row r="40954" spans="31:31" ht="15.75" x14ac:dyDescent="0.3">
      <c r="AE40954" s="71"/>
    </row>
    <row r="40955" spans="31:31" ht="15.75" x14ac:dyDescent="0.3">
      <c r="AE40955" s="71"/>
    </row>
    <row r="40956" spans="31:31" ht="15.75" x14ac:dyDescent="0.3">
      <c r="AE40956" s="71"/>
    </row>
    <row r="40957" spans="31:31" ht="15.75" x14ac:dyDescent="0.3">
      <c r="AE40957" s="71"/>
    </row>
    <row r="40958" spans="31:31" ht="15.75" x14ac:dyDescent="0.3">
      <c r="AE40958" s="71"/>
    </row>
    <row r="40959" spans="31:31" ht="15.75" x14ac:dyDescent="0.3">
      <c r="AE40959" s="71"/>
    </row>
    <row r="40960" spans="31:31" ht="15.75" x14ac:dyDescent="0.3">
      <c r="AE40960" s="71"/>
    </row>
    <row r="40961" spans="31:31" ht="15.75" x14ac:dyDescent="0.3">
      <c r="AE40961" s="71"/>
    </row>
    <row r="40962" spans="31:31" ht="15.75" x14ac:dyDescent="0.3">
      <c r="AE40962" s="71"/>
    </row>
    <row r="40963" spans="31:31" ht="15.75" x14ac:dyDescent="0.3">
      <c r="AE40963" s="71"/>
    </row>
    <row r="40964" spans="31:31" ht="15.75" x14ac:dyDescent="0.3">
      <c r="AE40964" s="71"/>
    </row>
    <row r="40965" spans="31:31" ht="15.75" x14ac:dyDescent="0.3">
      <c r="AE40965" s="71"/>
    </row>
    <row r="40966" spans="31:31" ht="15.75" x14ac:dyDescent="0.3">
      <c r="AE40966" s="71"/>
    </row>
    <row r="40967" spans="31:31" ht="15.75" x14ac:dyDescent="0.3">
      <c r="AE40967" s="71"/>
    </row>
    <row r="40968" spans="31:31" ht="15.75" x14ac:dyDescent="0.3">
      <c r="AE40968" s="71"/>
    </row>
    <row r="40969" spans="31:31" ht="15.75" x14ac:dyDescent="0.3">
      <c r="AE40969" s="71"/>
    </row>
    <row r="40970" spans="31:31" ht="15.75" x14ac:dyDescent="0.3">
      <c r="AE40970" s="71"/>
    </row>
    <row r="40971" spans="31:31" ht="15.75" x14ac:dyDescent="0.3">
      <c r="AE40971" s="71"/>
    </row>
    <row r="40972" spans="31:31" ht="15.75" x14ac:dyDescent="0.3">
      <c r="AE40972" s="71"/>
    </row>
    <row r="40973" spans="31:31" ht="15.75" x14ac:dyDescent="0.3">
      <c r="AE40973" s="71"/>
    </row>
    <row r="40974" spans="31:31" ht="15.75" x14ac:dyDescent="0.3">
      <c r="AE40974" s="71"/>
    </row>
    <row r="40975" spans="31:31" ht="15.75" x14ac:dyDescent="0.3">
      <c r="AE40975" s="71"/>
    </row>
    <row r="40976" spans="31:31" ht="15.75" x14ac:dyDescent="0.3">
      <c r="AE40976" s="71"/>
    </row>
    <row r="40977" spans="31:31" ht="15.75" x14ac:dyDescent="0.3">
      <c r="AE40977" s="71"/>
    </row>
    <row r="40978" spans="31:31" ht="15.75" x14ac:dyDescent="0.3">
      <c r="AE40978" s="71"/>
    </row>
    <row r="40979" spans="31:31" ht="15.75" x14ac:dyDescent="0.3">
      <c r="AE40979" s="71"/>
    </row>
    <row r="40980" spans="31:31" ht="15.75" x14ac:dyDescent="0.3">
      <c r="AE40980" s="71"/>
    </row>
    <row r="40981" spans="31:31" ht="15.75" x14ac:dyDescent="0.3">
      <c r="AE40981" s="71"/>
    </row>
    <row r="40982" spans="31:31" ht="15.75" x14ac:dyDescent="0.3">
      <c r="AE40982" s="71"/>
    </row>
    <row r="40983" spans="31:31" ht="15.75" x14ac:dyDescent="0.3">
      <c r="AE40983" s="71"/>
    </row>
    <row r="40984" spans="31:31" ht="15.75" x14ac:dyDescent="0.3">
      <c r="AE40984" s="71"/>
    </row>
    <row r="40985" spans="31:31" ht="15.75" x14ac:dyDescent="0.3">
      <c r="AE40985" s="71"/>
    </row>
    <row r="40986" spans="31:31" ht="15.75" x14ac:dyDescent="0.3">
      <c r="AE40986" s="71"/>
    </row>
    <row r="40987" spans="31:31" ht="15.75" x14ac:dyDescent="0.3">
      <c r="AE40987" s="71"/>
    </row>
    <row r="40988" spans="31:31" ht="15.75" x14ac:dyDescent="0.3">
      <c r="AE40988" s="71"/>
    </row>
    <row r="40989" spans="31:31" ht="15.75" x14ac:dyDescent="0.3">
      <c r="AE40989" s="71"/>
    </row>
    <row r="40990" spans="31:31" ht="15.75" x14ac:dyDescent="0.3">
      <c r="AE40990" s="71"/>
    </row>
    <row r="40991" spans="31:31" ht="15.75" x14ac:dyDescent="0.3">
      <c r="AE40991" s="71"/>
    </row>
    <row r="40992" spans="31:31" ht="15.75" x14ac:dyDescent="0.3">
      <c r="AE40992" s="71"/>
    </row>
    <row r="40993" spans="31:31" ht="15.75" x14ac:dyDescent="0.3">
      <c r="AE40993" s="71"/>
    </row>
    <row r="40994" spans="31:31" ht="15.75" x14ac:dyDescent="0.3">
      <c r="AE40994" s="71"/>
    </row>
    <row r="40995" spans="31:31" ht="15.75" x14ac:dyDescent="0.3">
      <c r="AE40995" s="71"/>
    </row>
    <row r="40996" spans="31:31" ht="15.75" x14ac:dyDescent="0.3">
      <c r="AE40996" s="71"/>
    </row>
    <row r="40997" spans="31:31" ht="15.75" x14ac:dyDescent="0.3">
      <c r="AE40997" s="71"/>
    </row>
    <row r="40998" spans="31:31" ht="15.75" x14ac:dyDescent="0.3">
      <c r="AE40998" s="71"/>
    </row>
    <row r="40999" spans="31:31" ht="15.75" x14ac:dyDescent="0.3">
      <c r="AE40999" s="71"/>
    </row>
    <row r="41000" spans="31:31" ht="15.75" x14ac:dyDescent="0.3">
      <c r="AE41000" s="71"/>
    </row>
    <row r="41001" spans="31:31" ht="15.75" x14ac:dyDescent="0.3">
      <c r="AE41001" s="71"/>
    </row>
    <row r="41002" spans="31:31" ht="15.75" x14ac:dyDescent="0.3">
      <c r="AE41002" s="71"/>
    </row>
    <row r="41003" spans="31:31" ht="15.75" x14ac:dyDescent="0.3">
      <c r="AE41003" s="71"/>
    </row>
    <row r="41004" spans="31:31" ht="15.75" x14ac:dyDescent="0.3">
      <c r="AE41004" s="71"/>
    </row>
    <row r="41005" spans="31:31" ht="15.75" x14ac:dyDescent="0.3">
      <c r="AE41005" s="71"/>
    </row>
    <row r="41006" spans="31:31" ht="15.75" x14ac:dyDescent="0.3">
      <c r="AE41006" s="71"/>
    </row>
    <row r="41007" spans="31:31" ht="15.75" x14ac:dyDescent="0.3">
      <c r="AE41007" s="71"/>
    </row>
    <row r="41008" spans="31:31" ht="15.75" x14ac:dyDescent="0.3">
      <c r="AE41008" s="71"/>
    </row>
    <row r="41009" spans="31:31" ht="15.75" x14ac:dyDescent="0.3">
      <c r="AE41009" s="71"/>
    </row>
    <row r="41010" spans="31:31" ht="15.75" x14ac:dyDescent="0.3">
      <c r="AE41010" s="71"/>
    </row>
    <row r="41011" spans="31:31" ht="15.75" x14ac:dyDescent="0.3">
      <c r="AE41011" s="71"/>
    </row>
    <row r="41012" spans="31:31" ht="15.75" x14ac:dyDescent="0.3">
      <c r="AE41012" s="71"/>
    </row>
    <row r="41013" spans="31:31" ht="15.75" x14ac:dyDescent="0.3">
      <c r="AE41013" s="71"/>
    </row>
    <row r="41014" spans="31:31" ht="15.75" x14ac:dyDescent="0.3">
      <c r="AE41014" s="71"/>
    </row>
    <row r="41015" spans="31:31" ht="15.75" x14ac:dyDescent="0.3">
      <c r="AE41015" s="71"/>
    </row>
    <row r="41016" spans="31:31" ht="15.75" x14ac:dyDescent="0.3">
      <c r="AE41016" s="71"/>
    </row>
    <row r="41017" spans="31:31" ht="15.75" x14ac:dyDescent="0.3">
      <c r="AE41017" s="71"/>
    </row>
    <row r="41018" spans="31:31" ht="15.75" x14ac:dyDescent="0.3">
      <c r="AE41018" s="71"/>
    </row>
    <row r="41019" spans="31:31" ht="15.75" x14ac:dyDescent="0.3">
      <c r="AE41019" s="71"/>
    </row>
    <row r="41020" spans="31:31" ht="15.75" x14ac:dyDescent="0.3">
      <c r="AE41020" s="71"/>
    </row>
    <row r="41021" spans="31:31" ht="15.75" x14ac:dyDescent="0.3">
      <c r="AE41021" s="71"/>
    </row>
    <row r="41022" spans="31:31" ht="15.75" x14ac:dyDescent="0.3">
      <c r="AE41022" s="71"/>
    </row>
    <row r="41023" spans="31:31" ht="15.75" x14ac:dyDescent="0.3">
      <c r="AE41023" s="71"/>
    </row>
    <row r="41024" spans="31:31" ht="15.75" x14ac:dyDescent="0.3">
      <c r="AE41024" s="71"/>
    </row>
    <row r="41025" spans="31:31" ht="15.75" x14ac:dyDescent="0.3">
      <c r="AE41025" s="71"/>
    </row>
    <row r="41026" spans="31:31" ht="15.75" x14ac:dyDescent="0.3">
      <c r="AE41026" s="71"/>
    </row>
    <row r="41027" spans="31:31" ht="15.75" x14ac:dyDescent="0.3">
      <c r="AE41027" s="71"/>
    </row>
    <row r="41028" spans="31:31" ht="15.75" x14ac:dyDescent="0.3">
      <c r="AE41028" s="71"/>
    </row>
    <row r="41029" spans="31:31" ht="15.75" x14ac:dyDescent="0.3">
      <c r="AE41029" s="71"/>
    </row>
    <row r="41030" spans="31:31" ht="15.75" x14ac:dyDescent="0.3">
      <c r="AE41030" s="71"/>
    </row>
    <row r="41031" spans="31:31" ht="15.75" x14ac:dyDescent="0.3">
      <c r="AE41031" s="71"/>
    </row>
    <row r="41032" spans="31:31" ht="15.75" x14ac:dyDescent="0.3">
      <c r="AE41032" s="71"/>
    </row>
    <row r="41033" spans="31:31" ht="15.75" x14ac:dyDescent="0.3">
      <c r="AE41033" s="71"/>
    </row>
    <row r="41034" spans="31:31" ht="15.75" x14ac:dyDescent="0.3">
      <c r="AE41034" s="71"/>
    </row>
    <row r="41035" spans="31:31" ht="15.75" x14ac:dyDescent="0.3">
      <c r="AE41035" s="71"/>
    </row>
    <row r="41036" spans="31:31" ht="15.75" x14ac:dyDescent="0.3">
      <c r="AE41036" s="71"/>
    </row>
    <row r="41037" spans="31:31" ht="15.75" x14ac:dyDescent="0.3">
      <c r="AE41037" s="71"/>
    </row>
    <row r="41038" spans="31:31" ht="15.75" x14ac:dyDescent="0.3">
      <c r="AE41038" s="71"/>
    </row>
    <row r="41039" spans="31:31" ht="15.75" x14ac:dyDescent="0.3">
      <c r="AE41039" s="71"/>
    </row>
    <row r="41040" spans="31:31" ht="15.75" x14ac:dyDescent="0.3">
      <c r="AE41040" s="71"/>
    </row>
    <row r="41041" spans="31:31" ht="15.75" x14ac:dyDescent="0.3">
      <c r="AE41041" s="71"/>
    </row>
    <row r="41042" spans="31:31" ht="15.75" x14ac:dyDescent="0.3">
      <c r="AE41042" s="71"/>
    </row>
    <row r="41043" spans="31:31" ht="15.75" x14ac:dyDescent="0.3">
      <c r="AE41043" s="71"/>
    </row>
    <row r="41044" spans="31:31" ht="15.75" x14ac:dyDescent="0.3">
      <c r="AE41044" s="71"/>
    </row>
    <row r="41045" spans="31:31" ht="15.75" x14ac:dyDescent="0.3">
      <c r="AE41045" s="71"/>
    </row>
    <row r="41046" spans="31:31" ht="15.75" x14ac:dyDescent="0.3">
      <c r="AE41046" s="71"/>
    </row>
    <row r="41047" spans="31:31" ht="15.75" x14ac:dyDescent="0.3">
      <c r="AE41047" s="71"/>
    </row>
    <row r="41048" spans="31:31" ht="15.75" x14ac:dyDescent="0.3">
      <c r="AE41048" s="71"/>
    </row>
    <row r="41049" spans="31:31" ht="15.75" x14ac:dyDescent="0.3">
      <c r="AE41049" s="71"/>
    </row>
    <row r="41050" spans="31:31" ht="15.75" x14ac:dyDescent="0.3">
      <c r="AE41050" s="71"/>
    </row>
    <row r="41051" spans="31:31" ht="15.75" x14ac:dyDescent="0.3">
      <c r="AE41051" s="71"/>
    </row>
    <row r="41052" spans="31:31" ht="15.75" x14ac:dyDescent="0.3">
      <c r="AE41052" s="71"/>
    </row>
    <row r="41053" spans="31:31" ht="15.75" x14ac:dyDescent="0.3">
      <c r="AE41053" s="71"/>
    </row>
    <row r="41054" spans="31:31" ht="15.75" x14ac:dyDescent="0.3">
      <c r="AE41054" s="71"/>
    </row>
    <row r="41055" spans="31:31" ht="15.75" x14ac:dyDescent="0.3">
      <c r="AE41055" s="71"/>
    </row>
    <row r="41056" spans="31:31" ht="15.75" x14ac:dyDescent="0.3">
      <c r="AE41056" s="71"/>
    </row>
    <row r="41057" spans="31:31" ht="15.75" x14ac:dyDescent="0.3">
      <c r="AE41057" s="71"/>
    </row>
    <row r="41058" spans="31:31" ht="15.75" x14ac:dyDescent="0.3">
      <c r="AE41058" s="71"/>
    </row>
    <row r="41059" spans="31:31" ht="15.75" x14ac:dyDescent="0.3">
      <c r="AE41059" s="71"/>
    </row>
    <row r="41060" spans="31:31" ht="15.75" x14ac:dyDescent="0.3">
      <c r="AE41060" s="71"/>
    </row>
    <row r="41061" spans="31:31" ht="15.75" x14ac:dyDescent="0.3">
      <c r="AE41061" s="71"/>
    </row>
    <row r="41062" spans="31:31" ht="15.75" x14ac:dyDescent="0.3">
      <c r="AE41062" s="71"/>
    </row>
    <row r="41063" spans="31:31" ht="15.75" x14ac:dyDescent="0.3">
      <c r="AE41063" s="71"/>
    </row>
    <row r="41064" spans="31:31" ht="15.75" x14ac:dyDescent="0.3">
      <c r="AE41064" s="71"/>
    </row>
    <row r="41065" spans="31:31" ht="15.75" x14ac:dyDescent="0.3">
      <c r="AE41065" s="71"/>
    </row>
    <row r="41066" spans="31:31" ht="15.75" x14ac:dyDescent="0.3">
      <c r="AE41066" s="71"/>
    </row>
    <row r="41067" spans="31:31" ht="15.75" x14ac:dyDescent="0.3">
      <c r="AE41067" s="71"/>
    </row>
    <row r="41068" spans="31:31" ht="15.75" x14ac:dyDescent="0.3">
      <c r="AE41068" s="71"/>
    </row>
    <row r="41069" spans="31:31" ht="15.75" x14ac:dyDescent="0.3">
      <c r="AE41069" s="71"/>
    </row>
    <row r="41070" spans="31:31" ht="15.75" x14ac:dyDescent="0.3">
      <c r="AE41070" s="71"/>
    </row>
    <row r="41071" spans="31:31" ht="15.75" x14ac:dyDescent="0.3">
      <c r="AE41071" s="71"/>
    </row>
    <row r="41072" spans="31:31" ht="15.75" x14ac:dyDescent="0.3">
      <c r="AE41072" s="71"/>
    </row>
    <row r="41073" spans="31:31" ht="15.75" x14ac:dyDescent="0.3">
      <c r="AE41073" s="71"/>
    </row>
    <row r="41074" spans="31:31" ht="15.75" x14ac:dyDescent="0.3">
      <c r="AE41074" s="71"/>
    </row>
    <row r="41075" spans="31:31" ht="15.75" x14ac:dyDescent="0.3">
      <c r="AE41075" s="71"/>
    </row>
    <row r="41076" spans="31:31" ht="15.75" x14ac:dyDescent="0.3">
      <c r="AE41076" s="71"/>
    </row>
    <row r="41077" spans="31:31" ht="15.75" x14ac:dyDescent="0.3">
      <c r="AE41077" s="71"/>
    </row>
    <row r="41078" spans="31:31" ht="15.75" x14ac:dyDescent="0.3">
      <c r="AE41078" s="71"/>
    </row>
    <row r="41079" spans="31:31" ht="15.75" x14ac:dyDescent="0.3">
      <c r="AE41079" s="71"/>
    </row>
    <row r="41080" spans="31:31" ht="15.75" x14ac:dyDescent="0.3">
      <c r="AE41080" s="71"/>
    </row>
    <row r="41081" spans="31:31" ht="15.75" x14ac:dyDescent="0.3">
      <c r="AE41081" s="71"/>
    </row>
    <row r="41082" spans="31:31" ht="15.75" x14ac:dyDescent="0.3">
      <c r="AE41082" s="71"/>
    </row>
    <row r="41083" spans="31:31" ht="15.75" x14ac:dyDescent="0.3">
      <c r="AE41083" s="71"/>
    </row>
    <row r="41084" spans="31:31" ht="15.75" x14ac:dyDescent="0.3">
      <c r="AE41084" s="71"/>
    </row>
    <row r="41085" spans="31:31" ht="15.75" x14ac:dyDescent="0.3">
      <c r="AE41085" s="71"/>
    </row>
    <row r="41086" spans="31:31" ht="15.75" x14ac:dyDescent="0.3">
      <c r="AE41086" s="71"/>
    </row>
    <row r="41087" spans="31:31" ht="15.75" x14ac:dyDescent="0.3">
      <c r="AE41087" s="71"/>
    </row>
    <row r="41088" spans="31:31" ht="15.75" x14ac:dyDescent="0.3">
      <c r="AE41088" s="71"/>
    </row>
    <row r="41089" spans="31:31" ht="15.75" x14ac:dyDescent="0.3">
      <c r="AE41089" s="71"/>
    </row>
    <row r="41090" spans="31:31" ht="15.75" x14ac:dyDescent="0.3">
      <c r="AE41090" s="71"/>
    </row>
    <row r="41091" spans="31:31" ht="15.75" x14ac:dyDescent="0.3">
      <c r="AE41091" s="71"/>
    </row>
    <row r="41092" spans="31:31" ht="15.75" x14ac:dyDescent="0.3">
      <c r="AE41092" s="71"/>
    </row>
    <row r="41093" spans="31:31" ht="15.75" x14ac:dyDescent="0.3">
      <c r="AE41093" s="71"/>
    </row>
    <row r="41094" spans="31:31" ht="15.75" x14ac:dyDescent="0.3">
      <c r="AE41094" s="71"/>
    </row>
    <row r="41095" spans="31:31" ht="15.75" x14ac:dyDescent="0.3">
      <c r="AE41095" s="71"/>
    </row>
    <row r="41096" spans="31:31" ht="15.75" x14ac:dyDescent="0.3">
      <c r="AE41096" s="71"/>
    </row>
    <row r="41097" spans="31:31" ht="15.75" x14ac:dyDescent="0.3">
      <c r="AE41097" s="71"/>
    </row>
    <row r="41098" spans="31:31" ht="15.75" x14ac:dyDescent="0.3">
      <c r="AE41098" s="71"/>
    </row>
    <row r="41099" spans="31:31" ht="15.75" x14ac:dyDescent="0.3">
      <c r="AE41099" s="71"/>
    </row>
    <row r="41100" spans="31:31" ht="15.75" x14ac:dyDescent="0.3">
      <c r="AE41100" s="71"/>
    </row>
    <row r="41101" spans="31:31" ht="15.75" x14ac:dyDescent="0.3">
      <c r="AE41101" s="71"/>
    </row>
    <row r="41102" spans="31:31" ht="15.75" x14ac:dyDescent="0.3">
      <c r="AE41102" s="71"/>
    </row>
    <row r="41103" spans="31:31" ht="15.75" x14ac:dyDescent="0.3">
      <c r="AE41103" s="71"/>
    </row>
    <row r="41104" spans="31:31" ht="15.75" x14ac:dyDescent="0.3">
      <c r="AE41104" s="71"/>
    </row>
    <row r="41105" spans="31:31" ht="15.75" x14ac:dyDescent="0.3">
      <c r="AE41105" s="71"/>
    </row>
    <row r="41106" spans="31:31" ht="15.75" x14ac:dyDescent="0.3">
      <c r="AE41106" s="71"/>
    </row>
    <row r="41107" spans="31:31" ht="15.75" x14ac:dyDescent="0.3">
      <c r="AE41107" s="71"/>
    </row>
    <row r="41108" spans="31:31" ht="15.75" x14ac:dyDescent="0.3">
      <c r="AE41108" s="71"/>
    </row>
    <row r="41109" spans="31:31" ht="15.75" x14ac:dyDescent="0.3">
      <c r="AE41109" s="71"/>
    </row>
    <row r="41110" spans="31:31" ht="15.75" x14ac:dyDescent="0.3">
      <c r="AE41110" s="71"/>
    </row>
    <row r="41111" spans="31:31" ht="15.75" x14ac:dyDescent="0.3">
      <c r="AE41111" s="71"/>
    </row>
    <row r="41112" spans="31:31" ht="15.75" x14ac:dyDescent="0.3">
      <c r="AE41112" s="71"/>
    </row>
    <row r="41113" spans="31:31" ht="15.75" x14ac:dyDescent="0.3">
      <c r="AE41113" s="71"/>
    </row>
    <row r="41114" spans="31:31" ht="15.75" x14ac:dyDescent="0.3">
      <c r="AE41114" s="71"/>
    </row>
    <row r="41115" spans="31:31" ht="15.75" x14ac:dyDescent="0.3">
      <c r="AE41115" s="71"/>
    </row>
    <row r="41116" spans="31:31" ht="15.75" x14ac:dyDescent="0.3">
      <c r="AE41116" s="71"/>
    </row>
    <row r="41117" spans="31:31" ht="15.75" x14ac:dyDescent="0.3">
      <c r="AE41117" s="71"/>
    </row>
    <row r="41118" spans="31:31" ht="15.75" x14ac:dyDescent="0.3">
      <c r="AE41118" s="71"/>
    </row>
    <row r="41119" spans="31:31" ht="15.75" x14ac:dyDescent="0.3">
      <c r="AE41119" s="71"/>
    </row>
    <row r="41120" spans="31:31" ht="15.75" x14ac:dyDescent="0.3">
      <c r="AE41120" s="71"/>
    </row>
    <row r="41121" spans="31:31" ht="15.75" x14ac:dyDescent="0.3">
      <c r="AE41121" s="71"/>
    </row>
    <row r="41122" spans="31:31" ht="15.75" x14ac:dyDescent="0.3">
      <c r="AE41122" s="71"/>
    </row>
    <row r="41123" spans="31:31" ht="15.75" x14ac:dyDescent="0.3">
      <c r="AE41123" s="71"/>
    </row>
    <row r="41124" spans="31:31" ht="15.75" x14ac:dyDescent="0.3">
      <c r="AE41124" s="71"/>
    </row>
    <row r="41125" spans="31:31" ht="15.75" x14ac:dyDescent="0.3">
      <c r="AE41125" s="71"/>
    </row>
    <row r="41126" spans="31:31" ht="15.75" x14ac:dyDescent="0.3">
      <c r="AE41126" s="71"/>
    </row>
    <row r="41127" spans="31:31" ht="15.75" x14ac:dyDescent="0.3">
      <c r="AE41127" s="71"/>
    </row>
    <row r="41128" spans="31:31" ht="15.75" x14ac:dyDescent="0.3">
      <c r="AE41128" s="71"/>
    </row>
    <row r="41129" spans="31:31" ht="15.75" x14ac:dyDescent="0.3">
      <c r="AE41129" s="71"/>
    </row>
    <row r="41130" spans="31:31" ht="15.75" x14ac:dyDescent="0.3">
      <c r="AE41130" s="71"/>
    </row>
    <row r="41131" spans="31:31" ht="15.75" x14ac:dyDescent="0.3">
      <c r="AE41131" s="71"/>
    </row>
    <row r="41132" spans="31:31" ht="15.75" x14ac:dyDescent="0.3">
      <c r="AE41132" s="71"/>
    </row>
    <row r="41133" spans="31:31" ht="15.75" x14ac:dyDescent="0.3">
      <c r="AE41133" s="71"/>
    </row>
    <row r="41134" spans="31:31" ht="15.75" x14ac:dyDescent="0.3">
      <c r="AE41134" s="71"/>
    </row>
    <row r="41135" spans="31:31" ht="15.75" x14ac:dyDescent="0.3">
      <c r="AE41135" s="71"/>
    </row>
    <row r="41136" spans="31:31" ht="15.75" x14ac:dyDescent="0.3">
      <c r="AE41136" s="71"/>
    </row>
    <row r="41137" spans="31:31" ht="15.75" x14ac:dyDescent="0.3">
      <c r="AE41137" s="71"/>
    </row>
    <row r="41138" spans="31:31" ht="15.75" x14ac:dyDescent="0.3">
      <c r="AE41138" s="71"/>
    </row>
    <row r="41139" spans="31:31" ht="15.75" x14ac:dyDescent="0.3">
      <c r="AE41139" s="71"/>
    </row>
    <row r="41140" spans="31:31" ht="15.75" x14ac:dyDescent="0.3">
      <c r="AE41140" s="71"/>
    </row>
    <row r="41141" spans="31:31" ht="15.75" x14ac:dyDescent="0.3">
      <c r="AE41141" s="71"/>
    </row>
    <row r="41142" spans="31:31" ht="15.75" x14ac:dyDescent="0.3">
      <c r="AE41142" s="71"/>
    </row>
    <row r="41143" spans="31:31" ht="15.75" x14ac:dyDescent="0.3">
      <c r="AE41143" s="71"/>
    </row>
    <row r="41144" spans="31:31" ht="15.75" x14ac:dyDescent="0.3">
      <c r="AE41144" s="71"/>
    </row>
    <row r="41145" spans="31:31" ht="15.75" x14ac:dyDescent="0.3">
      <c r="AE41145" s="71"/>
    </row>
    <row r="41146" spans="31:31" ht="15.75" x14ac:dyDescent="0.3">
      <c r="AE41146" s="71"/>
    </row>
    <row r="41147" spans="31:31" ht="15.75" x14ac:dyDescent="0.3">
      <c r="AE41147" s="71"/>
    </row>
    <row r="41148" spans="31:31" ht="15.75" x14ac:dyDescent="0.3">
      <c r="AE41148" s="71"/>
    </row>
    <row r="41149" spans="31:31" ht="15.75" x14ac:dyDescent="0.3">
      <c r="AE41149" s="71"/>
    </row>
    <row r="41150" spans="31:31" ht="15.75" x14ac:dyDescent="0.3">
      <c r="AE41150" s="71"/>
    </row>
    <row r="41151" spans="31:31" ht="15.75" x14ac:dyDescent="0.3">
      <c r="AE41151" s="71"/>
    </row>
    <row r="41152" spans="31:31" ht="15.75" x14ac:dyDescent="0.3">
      <c r="AE41152" s="71"/>
    </row>
    <row r="41153" spans="31:31" ht="15.75" x14ac:dyDescent="0.3">
      <c r="AE41153" s="71"/>
    </row>
    <row r="41154" spans="31:31" ht="15.75" x14ac:dyDescent="0.3">
      <c r="AE41154" s="71"/>
    </row>
    <row r="41155" spans="31:31" ht="15.75" x14ac:dyDescent="0.3">
      <c r="AE41155" s="71"/>
    </row>
    <row r="41156" spans="31:31" ht="15.75" x14ac:dyDescent="0.3">
      <c r="AE41156" s="71"/>
    </row>
    <row r="41157" spans="31:31" ht="15.75" x14ac:dyDescent="0.3">
      <c r="AE41157" s="71"/>
    </row>
    <row r="41158" spans="31:31" ht="15.75" x14ac:dyDescent="0.3">
      <c r="AE41158" s="71"/>
    </row>
    <row r="41159" spans="31:31" ht="15.75" x14ac:dyDescent="0.3">
      <c r="AE41159" s="71"/>
    </row>
    <row r="41160" spans="31:31" ht="15.75" x14ac:dyDescent="0.3">
      <c r="AE41160" s="71"/>
    </row>
    <row r="41161" spans="31:31" ht="15.75" x14ac:dyDescent="0.3">
      <c r="AE41161" s="71"/>
    </row>
    <row r="41162" spans="31:31" ht="15.75" x14ac:dyDescent="0.3">
      <c r="AE41162" s="71"/>
    </row>
    <row r="41163" spans="31:31" ht="15.75" x14ac:dyDescent="0.3">
      <c r="AE41163" s="71"/>
    </row>
    <row r="41164" spans="31:31" ht="15.75" x14ac:dyDescent="0.3">
      <c r="AE41164" s="71"/>
    </row>
    <row r="41165" spans="31:31" ht="15.75" x14ac:dyDescent="0.3">
      <c r="AE41165" s="71"/>
    </row>
    <row r="41166" spans="31:31" ht="15.75" x14ac:dyDescent="0.3">
      <c r="AE41166" s="71"/>
    </row>
    <row r="41167" spans="31:31" ht="15.75" x14ac:dyDescent="0.3">
      <c r="AE41167" s="71"/>
    </row>
    <row r="41168" spans="31:31" ht="15.75" x14ac:dyDescent="0.3">
      <c r="AE41168" s="71"/>
    </row>
    <row r="41169" spans="31:31" ht="15.75" x14ac:dyDescent="0.3">
      <c r="AE41169" s="71"/>
    </row>
    <row r="41170" spans="31:31" ht="15.75" x14ac:dyDescent="0.3">
      <c r="AE41170" s="71"/>
    </row>
    <row r="41171" spans="31:31" ht="15.75" x14ac:dyDescent="0.3">
      <c r="AE41171" s="71"/>
    </row>
    <row r="41172" spans="31:31" ht="15.75" x14ac:dyDescent="0.3">
      <c r="AE41172" s="71"/>
    </row>
    <row r="41173" spans="31:31" ht="15.75" x14ac:dyDescent="0.3">
      <c r="AE41173" s="71"/>
    </row>
    <row r="41174" spans="31:31" ht="15.75" x14ac:dyDescent="0.3">
      <c r="AE41174" s="71"/>
    </row>
    <row r="41175" spans="31:31" ht="15.75" x14ac:dyDescent="0.3">
      <c r="AE41175" s="71"/>
    </row>
    <row r="41176" spans="31:31" ht="15.75" x14ac:dyDescent="0.3">
      <c r="AE41176" s="71"/>
    </row>
    <row r="41177" spans="31:31" ht="15.75" x14ac:dyDescent="0.3">
      <c r="AE41177" s="71"/>
    </row>
    <row r="41178" spans="31:31" ht="15.75" x14ac:dyDescent="0.3">
      <c r="AE41178" s="71"/>
    </row>
    <row r="41179" spans="31:31" ht="15.75" x14ac:dyDescent="0.3">
      <c r="AE41179" s="71"/>
    </row>
    <row r="41180" spans="31:31" ht="15.75" x14ac:dyDescent="0.3">
      <c r="AE41180" s="71"/>
    </row>
    <row r="41181" spans="31:31" ht="15.75" x14ac:dyDescent="0.3">
      <c r="AE41181" s="71"/>
    </row>
    <row r="41182" spans="31:31" ht="15.75" x14ac:dyDescent="0.3">
      <c r="AE41182" s="71"/>
    </row>
    <row r="41183" spans="31:31" ht="15.75" x14ac:dyDescent="0.3">
      <c r="AE41183" s="71"/>
    </row>
    <row r="41184" spans="31:31" ht="15.75" x14ac:dyDescent="0.3">
      <c r="AE41184" s="71"/>
    </row>
    <row r="41185" spans="31:31" ht="15.75" x14ac:dyDescent="0.3">
      <c r="AE41185" s="71"/>
    </row>
    <row r="41186" spans="31:31" ht="15.75" x14ac:dyDescent="0.3">
      <c r="AE41186" s="71"/>
    </row>
    <row r="41187" spans="31:31" ht="15.75" x14ac:dyDescent="0.3">
      <c r="AE41187" s="71"/>
    </row>
    <row r="41188" spans="31:31" ht="15.75" x14ac:dyDescent="0.3">
      <c r="AE41188" s="71"/>
    </row>
    <row r="41189" spans="31:31" ht="15.75" x14ac:dyDescent="0.3">
      <c r="AE41189" s="71"/>
    </row>
    <row r="41190" spans="31:31" ht="15.75" x14ac:dyDescent="0.3">
      <c r="AE41190" s="71"/>
    </row>
    <row r="41191" spans="31:31" ht="15.75" x14ac:dyDescent="0.3">
      <c r="AE41191" s="71"/>
    </row>
    <row r="41192" spans="31:31" ht="15.75" x14ac:dyDescent="0.3">
      <c r="AE41192" s="71"/>
    </row>
    <row r="41193" spans="31:31" ht="15.75" x14ac:dyDescent="0.3">
      <c r="AE41193" s="71"/>
    </row>
    <row r="41194" spans="31:31" ht="15.75" x14ac:dyDescent="0.3">
      <c r="AE41194" s="71"/>
    </row>
    <row r="41195" spans="31:31" ht="15.75" x14ac:dyDescent="0.3">
      <c r="AE41195" s="71"/>
    </row>
    <row r="41196" spans="31:31" ht="15.75" x14ac:dyDescent="0.3">
      <c r="AE41196" s="71"/>
    </row>
    <row r="41197" spans="31:31" ht="15.75" x14ac:dyDescent="0.3">
      <c r="AE41197" s="71"/>
    </row>
    <row r="41198" spans="31:31" ht="15.75" x14ac:dyDescent="0.3">
      <c r="AE41198" s="71"/>
    </row>
    <row r="41199" spans="31:31" ht="15.75" x14ac:dyDescent="0.3">
      <c r="AE41199" s="71"/>
    </row>
    <row r="41200" spans="31:31" ht="15.75" x14ac:dyDescent="0.3">
      <c r="AE41200" s="71"/>
    </row>
    <row r="41201" spans="31:31" ht="15.75" x14ac:dyDescent="0.3">
      <c r="AE41201" s="71"/>
    </row>
    <row r="41202" spans="31:31" ht="15.75" x14ac:dyDescent="0.3">
      <c r="AE41202" s="71"/>
    </row>
    <row r="41203" spans="31:31" ht="15.75" x14ac:dyDescent="0.3">
      <c r="AE41203" s="71"/>
    </row>
    <row r="41204" spans="31:31" ht="15.75" x14ac:dyDescent="0.3">
      <c r="AE41204" s="71"/>
    </row>
    <row r="41205" spans="31:31" ht="15.75" x14ac:dyDescent="0.3">
      <c r="AE41205" s="71"/>
    </row>
    <row r="41206" spans="31:31" ht="15.75" x14ac:dyDescent="0.3">
      <c r="AE41206" s="71"/>
    </row>
    <row r="41207" spans="31:31" ht="15.75" x14ac:dyDescent="0.3">
      <c r="AE41207" s="71"/>
    </row>
    <row r="41208" spans="31:31" ht="15.75" x14ac:dyDescent="0.3">
      <c r="AE41208" s="71"/>
    </row>
    <row r="41209" spans="31:31" ht="15.75" x14ac:dyDescent="0.3">
      <c r="AE41209" s="71"/>
    </row>
    <row r="41210" spans="31:31" ht="15.75" x14ac:dyDescent="0.3">
      <c r="AE41210" s="71"/>
    </row>
    <row r="41211" spans="31:31" ht="15.75" x14ac:dyDescent="0.3">
      <c r="AE41211" s="71"/>
    </row>
    <row r="41212" spans="31:31" ht="15.75" x14ac:dyDescent="0.3">
      <c r="AE41212" s="71"/>
    </row>
    <row r="41213" spans="31:31" ht="15.75" x14ac:dyDescent="0.3">
      <c r="AE41213" s="71"/>
    </row>
    <row r="41214" spans="31:31" ht="15.75" x14ac:dyDescent="0.3">
      <c r="AE41214" s="71"/>
    </row>
    <row r="41215" spans="31:31" ht="15.75" x14ac:dyDescent="0.3">
      <c r="AE41215" s="71"/>
    </row>
    <row r="41216" spans="31:31" ht="15.75" x14ac:dyDescent="0.3">
      <c r="AE41216" s="71"/>
    </row>
    <row r="41217" spans="31:31" ht="15.75" x14ac:dyDescent="0.3">
      <c r="AE41217" s="71"/>
    </row>
    <row r="41218" spans="31:31" ht="15.75" x14ac:dyDescent="0.3">
      <c r="AE41218" s="71"/>
    </row>
    <row r="41219" spans="31:31" ht="15.75" x14ac:dyDescent="0.3">
      <c r="AE41219" s="71"/>
    </row>
    <row r="41220" spans="31:31" ht="15.75" x14ac:dyDescent="0.3">
      <c r="AE41220" s="71"/>
    </row>
    <row r="41221" spans="31:31" ht="15.75" x14ac:dyDescent="0.3">
      <c r="AE41221" s="71"/>
    </row>
    <row r="41222" spans="31:31" ht="15.75" x14ac:dyDescent="0.3">
      <c r="AE41222" s="71"/>
    </row>
    <row r="41223" spans="31:31" ht="15.75" x14ac:dyDescent="0.3">
      <c r="AE41223" s="71"/>
    </row>
    <row r="41224" spans="31:31" ht="15.75" x14ac:dyDescent="0.3">
      <c r="AE41224" s="71"/>
    </row>
    <row r="41225" spans="31:31" ht="15.75" x14ac:dyDescent="0.3">
      <c r="AE41225" s="71"/>
    </row>
    <row r="41226" spans="31:31" ht="15.75" x14ac:dyDescent="0.3">
      <c r="AE41226" s="71"/>
    </row>
    <row r="41227" spans="31:31" ht="15.75" x14ac:dyDescent="0.3">
      <c r="AE41227" s="71"/>
    </row>
    <row r="41228" spans="31:31" ht="15.75" x14ac:dyDescent="0.3">
      <c r="AE41228" s="71"/>
    </row>
    <row r="41229" spans="31:31" ht="15.75" x14ac:dyDescent="0.3">
      <c r="AE41229" s="71"/>
    </row>
    <row r="41230" spans="31:31" ht="15.75" x14ac:dyDescent="0.3">
      <c r="AE41230" s="71"/>
    </row>
    <row r="41231" spans="31:31" ht="15.75" x14ac:dyDescent="0.3">
      <c r="AE41231" s="71"/>
    </row>
    <row r="41232" spans="31:31" ht="15.75" x14ac:dyDescent="0.3">
      <c r="AE41232" s="71"/>
    </row>
    <row r="41233" spans="31:31" ht="15.75" x14ac:dyDescent="0.3">
      <c r="AE41233" s="71"/>
    </row>
    <row r="41234" spans="31:31" ht="15.75" x14ac:dyDescent="0.3">
      <c r="AE41234" s="71"/>
    </row>
    <row r="41235" spans="31:31" ht="15.75" x14ac:dyDescent="0.3">
      <c r="AE41235" s="71"/>
    </row>
    <row r="41236" spans="31:31" ht="15.75" x14ac:dyDescent="0.3">
      <c r="AE41236" s="71"/>
    </row>
    <row r="41237" spans="31:31" ht="15.75" x14ac:dyDescent="0.3">
      <c r="AE41237" s="71"/>
    </row>
    <row r="41238" spans="31:31" ht="15.75" x14ac:dyDescent="0.3">
      <c r="AE41238" s="71"/>
    </row>
    <row r="41239" spans="31:31" ht="15.75" x14ac:dyDescent="0.3">
      <c r="AE41239" s="71"/>
    </row>
    <row r="41240" spans="31:31" ht="15.75" x14ac:dyDescent="0.3">
      <c r="AE41240" s="71"/>
    </row>
    <row r="41241" spans="31:31" ht="15.75" x14ac:dyDescent="0.3">
      <c r="AE41241" s="71"/>
    </row>
    <row r="41242" spans="31:31" ht="15.75" x14ac:dyDescent="0.3">
      <c r="AE41242" s="71"/>
    </row>
    <row r="41243" spans="31:31" ht="15.75" x14ac:dyDescent="0.3">
      <c r="AE41243" s="71"/>
    </row>
    <row r="41244" spans="31:31" ht="15.75" x14ac:dyDescent="0.3">
      <c r="AE41244" s="71"/>
    </row>
    <row r="41245" spans="31:31" ht="15.75" x14ac:dyDescent="0.3">
      <c r="AE41245" s="71"/>
    </row>
    <row r="41246" spans="31:31" ht="15.75" x14ac:dyDescent="0.3">
      <c r="AE41246" s="71"/>
    </row>
    <row r="41247" spans="31:31" ht="15.75" x14ac:dyDescent="0.3">
      <c r="AE41247" s="71"/>
    </row>
    <row r="41248" spans="31:31" ht="15.75" x14ac:dyDescent="0.3">
      <c r="AE41248" s="71"/>
    </row>
    <row r="41249" spans="31:31" ht="15.75" x14ac:dyDescent="0.3">
      <c r="AE41249" s="71"/>
    </row>
    <row r="41250" spans="31:31" ht="15.75" x14ac:dyDescent="0.3">
      <c r="AE41250" s="71"/>
    </row>
    <row r="41251" spans="31:31" ht="15.75" x14ac:dyDescent="0.3">
      <c r="AE41251" s="71"/>
    </row>
    <row r="41252" spans="31:31" ht="15.75" x14ac:dyDescent="0.3">
      <c r="AE41252" s="71"/>
    </row>
    <row r="41253" spans="31:31" ht="15.75" x14ac:dyDescent="0.3">
      <c r="AE41253" s="71"/>
    </row>
    <row r="41254" spans="31:31" ht="15.75" x14ac:dyDescent="0.3">
      <c r="AE41254" s="71"/>
    </row>
    <row r="41255" spans="31:31" ht="15.75" x14ac:dyDescent="0.3">
      <c r="AE41255" s="71"/>
    </row>
    <row r="41256" spans="31:31" ht="15.75" x14ac:dyDescent="0.3">
      <c r="AE41256" s="71"/>
    </row>
    <row r="41257" spans="31:31" ht="15.75" x14ac:dyDescent="0.3">
      <c r="AE41257" s="71"/>
    </row>
    <row r="41258" spans="31:31" ht="15.75" x14ac:dyDescent="0.3">
      <c r="AE41258" s="71"/>
    </row>
    <row r="41259" spans="31:31" ht="15.75" x14ac:dyDescent="0.3">
      <c r="AE41259" s="71"/>
    </row>
    <row r="41260" spans="31:31" ht="15.75" x14ac:dyDescent="0.3">
      <c r="AE41260" s="71"/>
    </row>
    <row r="41261" spans="31:31" ht="15.75" x14ac:dyDescent="0.3">
      <c r="AE41261" s="71"/>
    </row>
    <row r="41262" spans="31:31" ht="15.75" x14ac:dyDescent="0.3">
      <c r="AE41262" s="71"/>
    </row>
    <row r="41263" spans="31:31" ht="15.75" x14ac:dyDescent="0.3">
      <c r="AE41263" s="71"/>
    </row>
    <row r="41264" spans="31:31" ht="15.75" x14ac:dyDescent="0.3">
      <c r="AE41264" s="71"/>
    </row>
    <row r="41265" spans="31:31" ht="15.75" x14ac:dyDescent="0.3">
      <c r="AE41265" s="71"/>
    </row>
    <row r="41266" spans="31:31" ht="15.75" x14ac:dyDescent="0.3">
      <c r="AE41266" s="71"/>
    </row>
    <row r="41267" spans="31:31" ht="15.75" x14ac:dyDescent="0.3">
      <c r="AE41267" s="71"/>
    </row>
    <row r="41268" spans="31:31" ht="15.75" x14ac:dyDescent="0.3">
      <c r="AE41268" s="71"/>
    </row>
    <row r="41269" spans="31:31" ht="15.75" x14ac:dyDescent="0.3">
      <c r="AE41269" s="71"/>
    </row>
    <row r="41270" spans="31:31" ht="15.75" x14ac:dyDescent="0.3">
      <c r="AE41270" s="71"/>
    </row>
    <row r="41271" spans="31:31" ht="15.75" x14ac:dyDescent="0.3">
      <c r="AE41271" s="71"/>
    </row>
    <row r="41272" spans="31:31" ht="15.75" x14ac:dyDescent="0.3">
      <c r="AE41272" s="71"/>
    </row>
    <row r="41273" spans="31:31" ht="15.75" x14ac:dyDescent="0.3">
      <c r="AE41273" s="71"/>
    </row>
    <row r="41274" spans="31:31" ht="15.75" x14ac:dyDescent="0.3">
      <c r="AE41274" s="71"/>
    </row>
    <row r="41275" spans="31:31" ht="15.75" x14ac:dyDescent="0.3">
      <c r="AE41275" s="71"/>
    </row>
    <row r="41276" spans="31:31" ht="15.75" x14ac:dyDescent="0.3">
      <c r="AE41276" s="71"/>
    </row>
    <row r="41277" spans="31:31" ht="15.75" x14ac:dyDescent="0.3">
      <c r="AE41277" s="71"/>
    </row>
    <row r="41278" spans="31:31" ht="15.75" x14ac:dyDescent="0.3">
      <c r="AE41278" s="71"/>
    </row>
    <row r="41279" spans="31:31" ht="15.75" x14ac:dyDescent="0.3">
      <c r="AE41279" s="71"/>
    </row>
    <row r="41280" spans="31:31" ht="15.75" x14ac:dyDescent="0.3">
      <c r="AE41280" s="71"/>
    </row>
    <row r="41281" spans="31:31" ht="15.75" x14ac:dyDescent="0.3">
      <c r="AE41281" s="71"/>
    </row>
    <row r="41282" spans="31:31" ht="15.75" x14ac:dyDescent="0.3">
      <c r="AE41282" s="71"/>
    </row>
    <row r="41283" spans="31:31" ht="15.75" x14ac:dyDescent="0.3">
      <c r="AE41283" s="71"/>
    </row>
    <row r="41284" spans="31:31" ht="15.75" x14ac:dyDescent="0.3">
      <c r="AE41284" s="71"/>
    </row>
    <row r="41285" spans="31:31" ht="15.75" x14ac:dyDescent="0.3">
      <c r="AE41285" s="71"/>
    </row>
    <row r="41286" spans="31:31" ht="15.75" x14ac:dyDescent="0.3">
      <c r="AE41286" s="71"/>
    </row>
    <row r="41287" spans="31:31" ht="15.75" x14ac:dyDescent="0.3">
      <c r="AE41287" s="71"/>
    </row>
    <row r="41288" spans="31:31" ht="15.75" x14ac:dyDescent="0.3">
      <c r="AE41288" s="71"/>
    </row>
    <row r="41289" spans="31:31" ht="15.75" x14ac:dyDescent="0.3">
      <c r="AE41289" s="71"/>
    </row>
    <row r="41290" spans="31:31" ht="15.75" x14ac:dyDescent="0.3">
      <c r="AE41290" s="71"/>
    </row>
    <row r="41291" spans="31:31" ht="15.75" x14ac:dyDescent="0.3">
      <c r="AE41291" s="71"/>
    </row>
    <row r="41292" spans="31:31" ht="15.75" x14ac:dyDescent="0.3">
      <c r="AE41292" s="71"/>
    </row>
    <row r="41293" spans="31:31" ht="15.75" x14ac:dyDescent="0.3">
      <c r="AE41293" s="71"/>
    </row>
    <row r="41294" spans="31:31" ht="15.75" x14ac:dyDescent="0.3">
      <c r="AE41294" s="71"/>
    </row>
    <row r="41295" spans="31:31" ht="15.75" x14ac:dyDescent="0.3">
      <c r="AE41295" s="71"/>
    </row>
    <row r="41296" spans="31:31" ht="15.75" x14ac:dyDescent="0.3">
      <c r="AE41296" s="71"/>
    </row>
    <row r="41297" spans="31:31" ht="15.75" x14ac:dyDescent="0.3">
      <c r="AE41297" s="71"/>
    </row>
    <row r="41298" spans="31:31" ht="15.75" x14ac:dyDescent="0.3">
      <c r="AE41298" s="71"/>
    </row>
    <row r="41299" spans="31:31" ht="15.75" x14ac:dyDescent="0.3">
      <c r="AE41299" s="71"/>
    </row>
    <row r="41300" spans="31:31" ht="15.75" x14ac:dyDescent="0.3">
      <c r="AE41300" s="71"/>
    </row>
    <row r="41301" spans="31:31" ht="15.75" x14ac:dyDescent="0.3">
      <c r="AE41301" s="71"/>
    </row>
    <row r="41302" spans="31:31" ht="15.75" x14ac:dyDescent="0.3">
      <c r="AE41302" s="71"/>
    </row>
    <row r="41303" spans="31:31" ht="15.75" x14ac:dyDescent="0.3">
      <c r="AE41303" s="71"/>
    </row>
    <row r="41304" spans="31:31" ht="15.75" x14ac:dyDescent="0.3">
      <c r="AE41304" s="71"/>
    </row>
    <row r="41305" spans="31:31" ht="15.75" x14ac:dyDescent="0.3">
      <c r="AE41305" s="71"/>
    </row>
    <row r="41306" spans="31:31" ht="15.75" x14ac:dyDescent="0.3">
      <c r="AE41306" s="71"/>
    </row>
    <row r="41307" spans="31:31" ht="15.75" x14ac:dyDescent="0.3">
      <c r="AE41307" s="71"/>
    </row>
    <row r="41308" spans="31:31" ht="15.75" x14ac:dyDescent="0.3">
      <c r="AE41308" s="71"/>
    </row>
    <row r="41309" spans="31:31" ht="15.75" x14ac:dyDescent="0.3">
      <c r="AE41309" s="71"/>
    </row>
    <row r="41310" spans="31:31" ht="15.75" x14ac:dyDescent="0.3">
      <c r="AE41310" s="71"/>
    </row>
    <row r="41311" spans="31:31" ht="15.75" x14ac:dyDescent="0.3">
      <c r="AE41311" s="71"/>
    </row>
    <row r="41312" spans="31:31" ht="15.75" x14ac:dyDescent="0.3">
      <c r="AE41312" s="71"/>
    </row>
    <row r="41313" spans="31:31" ht="15.75" x14ac:dyDescent="0.3">
      <c r="AE41313" s="71"/>
    </row>
    <row r="41314" spans="31:31" ht="15.75" x14ac:dyDescent="0.3">
      <c r="AE41314" s="71"/>
    </row>
    <row r="41315" spans="31:31" ht="15.75" x14ac:dyDescent="0.3">
      <c r="AE41315" s="71"/>
    </row>
    <row r="41316" spans="31:31" ht="15.75" x14ac:dyDescent="0.3">
      <c r="AE41316" s="71"/>
    </row>
    <row r="41317" spans="31:31" ht="15.75" x14ac:dyDescent="0.3">
      <c r="AE41317" s="71"/>
    </row>
    <row r="41318" spans="31:31" ht="15.75" x14ac:dyDescent="0.3">
      <c r="AE41318" s="71"/>
    </row>
    <row r="41319" spans="31:31" ht="15.75" x14ac:dyDescent="0.3">
      <c r="AE41319" s="71"/>
    </row>
    <row r="41320" spans="31:31" ht="15.75" x14ac:dyDescent="0.3">
      <c r="AE41320" s="71"/>
    </row>
    <row r="41321" spans="31:31" ht="15.75" x14ac:dyDescent="0.3">
      <c r="AE41321" s="71"/>
    </row>
    <row r="41322" spans="31:31" ht="15.75" x14ac:dyDescent="0.3">
      <c r="AE41322" s="71"/>
    </row>
    <row r="41323" spans="31:31" ht="15.75" x14ac:dyDescent="0.3">
      <c r="AE41323" s="71"/>
    </row>
    <row r="41324" spans="31:31" ht="15.75" x14ac:dyDescent="0.3">
      <c r="AE41324" s="71"/>
    </row>
    <row r="41325" spans="31:31" ht="15.75" x14ac:dyDescent="0.3">
      <c r="AE41325" s="71"/>
    </row>
    <row r="41326" spans="31:31" ht="15.75" x14ac:dyDescent="0.3">
      <c r="AE41326" s="71"/>
    </row>
    <row r="41327" spans="31:31" ht="15.75" x14ac:dyDescent="0.3">
      <c r="AE41327" s="71"/>
    </row>
    <row r="41328" spans="31:31" ht="15.75" x14ac:dyDescent="0.3">
      <c r="AE41328" s="71"/>
    </row>
    <row r="41329" spans="31:31" ht="15.75" x14ac:dyDescent="0.3">
      <c r="AE41329" s="71"/>
    </row>
    <row r="41330" spans="31:31" ht="15.75" x14ac:dyDescent="0.3">
      <c r="AE41330" s="71"/>
    </row>
    <row r="41331" spans="31:31" ht="15.75" x14ac:dyDescent="0.3">
      <c r="AE41331" s="71"/>
    </row>
    <row r="41332" spans="31:31" ht="15.75" x14ac:dyDescent="0.3">
      <c r="AE41332" s="71"/>
    </row>
    <row r="41333" spans="31:31" ht="15.75" x14ac:dyDescent="0.3">
      <c r="AE41333" s="71"/>
    </row>
    <row r="41334" spans="31:31" ht="15.75" x14ac:dyDescent="0.3">
      <c r="AE41334" s="71"/>
    </row>
    <row r="41335" spans="31:31" ht="15.75" x14ac:dyDescent="0.3">
      <c r="AE41335" s="71"/>
    </row>
    <row r="41336" spans="31:31" ht="15.75" x14ac:dyDescent="0.3">
      <c r="AE41336" s="71"/>
    </row>
    <row r="41337" spans="31:31" ht="15.75" x14ac:dyDescent="0.3">
      <c r="AE41337" s="71"/>
    </row>
    <row r="41338" spans="31:31" ht="15.75" x14ac:dyDescent="0.3">
      <c r="AE41338" s="71"/>
    </row>
    <row r="41339" spans="31:31" ht="15.75" x14ac:dyDescent="0.3">
      <c r="AE41339" s="71"/>
    </row>
    <row r="41340" spans="31:31" ht="15.75" x14ac:dyDescent="0.3">
      <c r="AE41340" s="71"/>
    </row>
    <row r="41341" spans="31:31" ht="15.75" x14ac:dyDescent="0.3">
      <c r="AE41341" s="71"/>
    </row>
    <row r="41342" spans="31:31" ht="15.75" x14ac:dyDescent="0.3">
      <c r="AE41342" s="71"/>
    </row>
    <row r="41343" spans="31:31" ht="15.75" x14ac:dyDescent="0.3">
      <c r="AE41343" s="71"/>
    </row>
    <row r="41344" spans="31:31" ht="15.75" x14ac:dyDescent="0.3">
      <c r="AE41344" s="71"/>
    </row>
    <row r="41345" spans="31:31" ht="15.75" x14ac:dyDescent="0.3">
      <c r="AE41345" s="71"/>
    </row>
    <row r="41346" spans="31:31" ht="15.75" x14ac:dyDescent="0.3">
      <c r="AE41346" s="71"/>
    </row>
    <row r="41347" spans="31:31" ht="15.75" x14ac:dyDescent="0.3">
      <c r="AE41347" s="71"/>
    </row>
    <row r="41348" spans="31:31" ht="15.75" x14ac:dyDescent="0.3">
      <c r="AE41348" s="71"/>
    </row>
    <row r="41349" spans="31:31" ht="15.75" x14ac:dyDescent="0.3">
      <c r="AE41349" s="71"/>
    </row>
    <row r="41350" spans="31:31" ht="15.75" x14ac:dyDescent="0.3">
      <c r="AE41350" s="71"/>
    </row>
    <row r="41351" spans="31:31" ht="15.75" x14ac:dyDescent="0.3">
      <c r="AE41351" s="71"/>
    </row>
    <row r="41352" spans="31:31" ht="15.75" x14ac:dyDescent="0.3">
      <c r="AE41352" s="71"/>
    </row>
    <row r="41353" spans="31:31" ht="15.75" x14ac:dyDescent="0.3">
      <c r="AE41353" s="71"/>
    </row>
    <row r="41354" spans="31:31" ht="15.75" x14ac:dyDescent="0.3">
      <c r="AE41354" s="71"/>
    </row>
    <row r="41355" spans="31:31" ht="15.75" x14ac:dyDescent="0.3">
      <c r="AE41355" s="71"/>
    </row>
    <row r="41356" spans="31:31" ht="15.75" x14ac:dyDescent="0.3">
      <c r="AE41356" s="71"/>
    </row>
    <row r="41357" spans="31:31" ht="15.75" x14ac:dyDescent="0.3">
      <c r="AE41357" s="71"/>
    </row>
    <row r="41358" spans="31:31" ht="15.75" x14ac:dyDescent="0.3">
      <c r="AE41358" s="71"/>
    </row>
    <row r="41359" spans="31:31" ht="15.75" x14ac:dyDescent="0.3">
      <c r="AE41359" s="71"/>
    </row>
    <row r="41360" spans="31:31" ht="15.75" x14ac:dyDescent="0.3">
      <c r="AE41360" s="71"/>
    </row>
    <row r="41361" spans="31:31" ht="15.75" x14ac:dyDescent="0.3">
      <c r="AE41361" s="71"/>
    </row>
    <row r="41362" spans="31:31" ht="15.75" x14ac:dyDescent="0.3">
      <c r="AE41362" s="71"/>
    </row>
    <row r="41363" spans="31:31" ht="15.75" x14ac:dyDescent="0.3">
      <c r="AE41363" s="71"/>
    </row>
    <row r="41364" spans="31:31" ht="15.75" x14ac:dyDescent="0.3">
      <c r="AE41364" s="71"/>
    </row>
    <row r="41365" spans="31:31" ht="15.75" x14ac:dyDescent="0.3">
      <c r="AE41365" s="71"/>
    </row>
    <row r="41366" spans="31:31" ht="15.75" x14ac:dyDescent="0.3">
      <c r="AE41366" s="71"/>
    </row>
    <row r="41367" spans="31:31" ht="15.75" x14ac:dyDescent="0.3">
      <c r="AE41367" s="71"/>
    </row>
    <row r="41368" spans="31:31" ht="15.75" x14ac:dyDescent="0.3">
      <c r="AE41368" s="71"/>
    </row>
    <row r="41369" spans="31:31" ht="15.75" x14ac:dyDescent="0.3">
      <c r="AE41369" s="71"/>
    </row>
    <row r="41370" spans="31:31" ht="15.75" x14ac:dyDescent="0.3">
      <c r="AE41370" s="71"/>
    </row>
    <row r="41371" spans="31:31" ht="15.75" x14ac:dyDescent="0.3">
      <c r="AE41371" s="71"/>
    </row>
    <row r="41372" spans="31:31" ht="15.75" x14ac:dyDescent="0.3">
      <c r="AE41372" s="71"/>
    </row>
    <row r="41373" spans="31:31" ht="15.75" x14ac:dyDescent="0.3">
      <c r="AE41373" s="71"/>
    </row>
    <row r="41374" spans="31:31" ht="15.75" x14ac:dyDescent="0.3">
      <c r="AE41374" s="71"/>
    </row>
    <row r="41375" spans="31:31" ht="15.75" x14ac:dyDescent="0.3">
      <c r="AE41375" s="71"/>
    </row>
    <row r="41376" spans="31:31" ht="15.75" x14ac:dyDescent="0.3">
      <c r="AE41376" s="71"/>
    </row>
    <row r="41377" spans="31:31" ht="15.75" x14ac:dyDescent="0.3">
      <c r="AE41377" s="71"/>
    </row>
    <row r="41378" spans="31:31" ht="15.75" x14ac:dyDescent="0.3">
      <c r="AE41378" s="71"/>
    </row>
    <row r="41379" spans="31:31" ht="15.75" x14ac:dyDescent="0.3">
      <c r="AE41379" s="71"/>
    </row>
    <row r="41380" spans="31:31" ht="15.75" x14ac:dyDescent="0.3">
      <c r="AE41380" s="71"/>
    </row>
    <row r="41381" spans="31:31" ht="15.75" x14ac:dyDescent="0.3">
      <c r="AE41381" s="71"/>
    </row>
    <row r="41382" spans="31:31" ht="15.75" x14ac:dyDescent="0.3">
      <c r="AE41382" s="71"/>
    </row>
    <row r="41383" spans="31:31" ht="15.75" x14ac:dyDescent="0.3">
      <c r="AE41383" s="71"/>
    </row>
    <row r="41384" spans="31:31" ht="15.75" x14ac:dyDescent="0.3">
      <c r="AE41384" s="71"/>
    </row>
    <row r="41385" spans="31:31" ht="15.75" x14ac:dyDescent="0.3">
      <c r="AE41385" s="71"/>
    </row>
    <row r="41386" spans="31:31" ht="15.75" x14ac:dyDescent="0.3">
      <c r="AE41386" s="71"/>
    </row>
    <row r="41387" spans="31:31" ht="15.75" x14ac:dyDescent="0.3">
      <c r="AE41387" s="71"/>
    </row>
    <row r="41388" spans="31:31" ht="15.75" x14ac:dyDescent="0.3">
      <c r="AE41388" s="71"/>
    </row>
    <row r="41389" spans="31:31" ht="15.75" x14ac:dyDescent="0.3">
      <c r="AE41389" s="71"/>
    </row>
    <row r="41390" spans="31:31" ht="15.75" x14ac:dyDescent="0.3">
      <c r="AE41390" s="71"/>
    </row>
    <row r="41391" spans="31:31" ht="15.75" x14ac:dyDescent="0.3">
      <c r="AE41391" s="71"/>
    </row>
    <row r="41392" spans="31:31" ht="15.75" x14ac:dyDescent="0.3">
      <c r="AE41392" s="71"/>
    </row>
    <row r="41393" spans="31:31" ht="15.75" x14ac:dyDescent="0.3">
      <c r="AE41393" s="71"/>
    </row>
    <row r="41394" spans="31:31" ht="15.75" x14ac:dyDescent="0.3">
      <c r="AE41394" s="71"/>
    </row>
    <row r="41395" spans="31:31" ht="15.75" x14ac:dyDescent="0.3">
      <c r="AE41395" s="71"/>
    </row>
    <row r="41396" spans="31:31" ht="15.75" x14ac:dyDescent="0.3">
      <c r="AE41396" s="71"/>
    </row>
    <row r="41397" spans="31:31" ht="15.75" x14ac:dyDescent="0.3">
      <c r="AE41397" s="71"/>
    </row>
    <row r="41398" spans="31:31" ht="15.75" x14ac:dyDescent="0.3">
      <c r="AE41398" s="71"/>
    </row>
    <row r="41399" spans="31:31" ht="15.75" x14ac:dyDescent="0.3">
      <c r="AE41399" s="71"/>
    </row>
    <row r="41400" spans="31:31" ht="15.75" x14ac:dyDescent="0.3">
      <c r="AE41400" s="71"/>
    </row>
    <row r="41401" spans="31:31" ht="15.75" x14ac:dyDescent="0.3">
      <c r="AE41401" s="71"/>
    </row>
    <row r="41402" spans="31:31" ht="15.75" x14ac:dyDescent="0.3">
      <c r="AE41402" s="71"/>
    </row>
    <row r="41403" spans="31:31" ht="15.75" x14ac:dyDescent="0.3">
      <c r="AE41403" s="71"/>
    </row>
    <row r="41404" spans="31:31" ht="15.75" x14ac:dyDescent="0.3">
      <c r="AE41404" s="71"/>
    </row>
    <row r="41405" spans="31:31" ht="15.75" x14ac:dyDescent="0.3">
      <c r="AE41405" s="71"/>
    </row>
    <row r="41406" spans="31:31" ht="15.75" x14ac:dyDescent="0.3">
      <c r="AE41406" s="71"/>
    </row>
    <row r="41407" spans="31:31" ht="15.75" x14ac:dyDescent="0.3">
      <c r="AE41407" s="71"/>
    </row>
    <row r="41408" spans="31:31" ht="15.75" x14ac:dyDescent="0.3">
      <c r="AE41408" s="71"/>
    </row>
    <row r="41409" spans="31:31" ht="15.75" x14ac:dyDescent="0.3">
      <c r="AE41409" s="71"/>
    </row>
    <row r="41410" spans="31:31" ht="15.75" x14ac:dyDescent="0.3">
      <c r="AE41410" s="71"/>
    </row>
    <row r="41411" spans="31:31" ht="15.75" x14ac:dyDescent="0.3">
      <c r="AE41411" s="71"/>
    </row>
    <row r="41412" spans="31:31" ht="15.75" x14ac:dyDescent="0.3">
      <c r="AE41412" s="71"/>
    </row>
    <row r="41413" spans="31:31" ht="15.75" x14ac:dyDescent="0.3">
      <c r="AE41413" s="71"/>
    </row>
    <row r="41414" spans="31:31" ht="15.75" x14ac:dyDescent="0.3">
      <c r="AE41414" s="71"/>
    </row>
    <row r="41415" spans="31:31" ht="15.75" x14ac:dyDescent="0.3">
      <c r="AE41415" s="71"/>
    </row>
    <row r="41416" spans="31:31" ht="15.75" x14ac:dyDescent="0.3">
      <c r="AE41416" s="71"/>
    </row>
    <row r="41417" spans="31:31" ht="15.75" x14ac:dyDescent="0.3">
      <c r="AE41417" s="71"/>
    </row>
    <row r="41418" spans="31:31" ht="15.75" x14ac:dyDescent="0.3">
      <c r="AE41418" s="71"/>
    </row>
    <row r="41419" spans="31:31" ht="15.75" x14ac:dyDescent="0.3">
      <c r="AE41419" s="71"/>
    </row>
    <row r="41420" spans="31:31" ht="15.75" x14ac:dyDescent="0.3">
      <c r="AE41420" s="71"/>
    </row>
    <row r="41421" spans="31:31" ht="15.75" x14ac:dyDescent="0.3">
      <c r="AE41421" s="71"/>
    </row>
    <row r="41422" spans="31:31" ht="15.75" x14ac:dyDescent="0.3">
      <c r="AE41422" s="71"/>
    </row>
    <row r="41423" spans="31:31" ht="15.75" x14ac:dyDescent="0.3">
      <c r="AE41423" s="71"/>
    </row>
    <row r="41424" spans="31:31" ht="15.75" x14ac:dyDescent="0.3">
      <c r="AE41424" s="71"/>
    </row>
    <row r="41425" spans="31:31" ht="15.75" x14ac:dyDescent="0.3">
      <c r="AE41425" s="71"/>
    </row>
    <row r="41426" spans="31:31" ht="15.75" x14ac:dyDescent="0.3">
      <c r="AE41426" s="71"/>
    </row>
    <row r="41427" spans="31:31" ht="15.75" x14ac:dyDescent="0.3">
      <c r="AE41427" s="71"/>
    </row>
    <row r="41428" spans="31:31" ht="15.75" x14ac:dyDescent="0.3">
      <c r="AE41428" s="71"/>
    </row>
    <row r="41429" spans="31:31" ht="15.75" x14ac:dyDescent="0.3">
      <c r="AE41429" s="71"/>
    </row>
    <row r="41430" spans="31:31" ht="15.75" x14ac:dyDescent="0.3">
      <c r="AE41430" s="71"/>
    </row>
    <row r="41431" spans="31:31" ht="15.75" x14ac:dyDescent="0.3">
      <c r="AE41431" s="71"/>
    </row>
    <row r="41432" spans="31:31" ht="15.75" x14ac:dyDescent="0.3">
      <c r="AE41432" s="71"/>
    </row>
    <row r="41433" spans="31:31" ht="15.75" x14ac:dyDescent="0.3">
      <c r="AE41433" s="71"/>
    </row>
    <row r="41434" spans="31:31" ht="15.75" x14ac:dyDescent="0.3">
      <c r="AE41434" s="71"/>
    </row>
    <row r="41435" spans="31:31" ht="15.75" x14ac:dyDescent="0.3">
      <c r="AE41435" s="71"/>
    </row>
    <row r="41436" spans="31:31" ht="15.75" x14ac:dyDescent="0.3">
      <c r="AE41436" s="71"/>
    </row>
    <row r="41437" spans="31:31" ht="15.75" x14ac:dyDescent="0.3">
      <c r="AE41437" s="71"/>
    </row>
    <row r="41438" spans="31:31" ht="15.75" x14ac:dyDescent="0.3">
      <c r="AE41438" s="71"/>
    </row>
    <row r="41439" spans="31:31" ht="15.75" x14ac:dyDescent="0.3">
      <c r="AE41439" s="71"/>
    </row>
    <row r="41440" spans="31:31" ht="15.75" x14ac:dyDescent="0.3">
      <c r="AE41440" s="71"/>
    </row>
    <row r="41441" spans="31:31" ht="15.75" x14ac:dyDescent="0.3">
      <c r="AE41441" s="71"/>
    </row>
    <row r="41442" spans="31:31" ht="15.75" x14ac:dyDescent="0.3">
      <c r="AE41442" s="71"/>
    </row>
    <row r="41443" spans="31:31" ht="15.75" x14ac:dyDescent="0.3">
      <c r="AE41443" s="71"/>
    </row>
    <row r="41444" spans="31:31" ht="15.75" x14ac:dyDescent="0.3">
      <c r="AE41444" s="71"/>
    </row>
    <row r="41445" spans="31:31" ht="15.75" x14ac:dyDescent="0.3">
      <c r="AE41445" s="71"/>
    </row>
    <row r="41446" spans="31:31" ht="15.75" x14ac:dyDescent="0.3">
      <c r="AE41446" s="71"/>
    </row>
    <row r="41447" spans="31:31" ht="15.75" x14ac:dyDescent="0.3">
      <c r="AE41447" s="71"/>
    </row>
    <row r="41448" spans="31:31" ht="15.75" x14ac:dyDescent="0.3">
      <c r="AE41448" s="71"/>
    </row>
    <row r="41449" spans="31:31" ht="15.75" x14ac:dyDescent="0.3">
      <c r="AE41449" s="71"/>
    </row>
    <row r="41450" spans="31:31" ht="15.75" x14ac:dyDescent="0.3">
      <c r="AE41450" s="71"/>
    </row>
    <row r="41451" spans="31:31" ht="15.75" x14ac:dyDescent="0.3">
      <c r="AE41451" s="71"/>
    </row>
    <row r="41452" spans="31:31" ht="15.75" x14ac:dyDescent="0.3">
      <c r="AE41452" s="71"/>
    </row>
    <row r="41453" spans="31:31" ht="15.75" x14ac:dyDescent="0.3">
      <c r="AE41453" s="71"/>
    </row>
    <row r="41454" spans="31:31" ht="15.75" x14ac:dyDescent="0.3">
      <c r="AE41454" s="71"/>
    </row>
    <row r="41455" spans="31:31" ht="15.75" x14ac:dyDescent="0.3">
      <c r="AE41455" s="71"/>
    </row>
    <row r="41456" spans="31:31" ht="15.75" x14ac:dyDescent="0.3">
      <c r="AE41456" s="71"/>
    </row>
    <row r="41457" spans="31:31" ht="15.75" x14ac:dyDescent="0.3">
      <c r="AE41457" s="71"/>
    </row>
    <row r="41458" spans="31:31" ht="15.75" x14ac:dyDescent="0.3">
      <c r="AE41458" s="71"/>
    </row>
    <row r="41459" spans="31:31" ht="15.75" x14ac:dyDescent="0.3">
      <c r="AE41459" s="71"/>
    </row>
    <row r="41460" spans="31:31" ht="15.75" x14ac:dyDescent="0.3">
      <c r="AE41460" s="71"/>
    </row>
    <row r="41461" spans="31:31" ht="15.75" x14ac:dyDescent="0.3">
      <c r="AE41461" s="71"/>
    </row>
    <row r="41462" spans="31:31" ht="15.75" x14ac:dyDescent="0.3">
      <c r="AE41462" s="71"/>
    </row>
    <row r="41463" spans="31:31" ht="15.75" x14ac:dyDescent="0.3">
      <c r="AE41463" s="71"/>
    </row>
    <row r="41464" spans="31:31" ht="15.75" x14ac:dyDescent="0.3">
      <c r="AE41464" s="71"/>
    </row>
    <row r="41465" spans="31:31" ht="15.75" x14ac:dyDescent="0.3">
      <c r="AE41465" s="71"/>
    </row>
    <row r="41466" spans="31:31" ht="15.75" x14ac:dyDescent="0.3">
      <c r="AE41466" s="71"/>
    </row>
    <row r="41467" spans="31:31" ht="15.75" x14ac:dyDescent="0.3">
      <c r="AE41467" s="71"/>
    </row>
    <row r="41468" spans="31:31" ht="15.75" x14ac:dyDescent="0.3">
      <c r="AE41468" s="71"/>
    </row>
    <row r="41469" spans="31:31" ht="15.75" x14ac:dyDescent="0.3">
      <c r="AE41469" s="71"/>
    </row>
    <row r="41470" spans="31:31" ht="15.75" x14ac:dyDescent="0.3">
      <c r="AE41470" s="71"/>
    </row>
    <row r="41471" spans="31:31" ht="15.75" x14ac:dyDescent="0.3">
      <c r="AE41471" s="71"/>
    </row>
    <row r="41472" spans="31:31" ht="15.75" x14ac:dyDescent="0.3">
      <c r="AE41472" s="71"/>
    </row>
    <row r="41473" spans="31:31" ht="15.75" x14ac:dyDescent="0.3">
      <c r="AE41473" s="71"/>
    </row>
    <row r="41474" spans="31:31" ht="15.75" x14ac:dyDescent="0.3">
      <c r="AE41474" s="71"/>
    </row>
    <row r="41475" spans="31:31" ht="15.75" x14ac:dyDescent="0.3">
      <c r="AE41475" s="71"/>
    </row>
    <row r="41476" spans="31:31" ht="15.75" x14ac:dyDescent="0.3">
      <c r="AE41476" s="71"/>
    </row>
    <row r="41477" spans="31:31" ht="15.75" x14ac:dyDescent="0.3">
      <c r="AE41477" s="71"/>
    </row>
    <row r="41478" spans="31:31" ht="15.75" x14ac:dyDescent="0.3">
      <c r="AE41478" s="71"/>
    </row>
    <row r="41479" spans="31:31" ht="15.75" x14ac:dyDescent="0.3">
      <c r="AE41479" s="71"/>
    </row>
    <row r="41480" spans="31:31" ht="15.75" x14ac:dyDescent="0.3">
      <c r="AE41480" s="71"/>
    </row>
    <row r="41481" spans="31:31" ht="15.75" x14ac:dyDescent="0.3">
      <c r="AE41481" s="71"/>
    </row>
    <row r="41482" spans="31:31" ht="15.75" x14ac:dyDescent="0.3">
      <c r="AE41482" s="71"/>
    </row>
    <row r="41483" spans="31:31" ht="15.75" x14ac:dyDescent="0.3">
      <c r="AE41483" s="71"/>
    </row>
    <row r="41484" spans="31:31" ht="15.75" x14ac:dyDescent="0.3">
      <c r="AE41484" s="71"/>
    </row>
    <row r="41485" spans="31:31" ht="15.75" x14ac:dyDescent="0.3">
      <c r="AE41485" s="71"/>
    </row>
    <row r="41486" spans="31:31" ht="15.75" x14ac:dyDescent="0.3">
      <c r="AE41486" s="71"/>
    </row>
    <row r="41487" spans="31:31" ht="15.75" x14ac:dyDescent="0.3">
      <c r="AE41487" s="71"/>
    </row>
    <row r="41488" spans="31:31" ht="15.75" x14ac:dyDescent="0.3">
      <c r="AE41488" s="71"/>
    </row>
    <row r="41489" spans="31:31" ht="15.75" x14ac:dyDescent="0.3">
      <c r="AE41489" s="71"/>
    </row>
    <row r="41490" spans="31:31" ht="15.75" x14ac:dyDescent="0.3">
      <c r="AE41490" s="71"/>
    </row>
    <row r="41491" spans="31:31" ht="15.75" x14ac:dyDescent="0.3">
      <c r="AE41491" s="71"/>
    </row>
    <row r="41492" spans="31:31" ht="15.75" x14ac:dyDescent="0.3">
      <c r="AE41492" s="71"/>
    </row>
    <row r="41493" spans="31:31" ht="15.75" x14ac:dyDescent="0.3">
      <c r="AE41493" s="71"/>
    </row>
    <row r="41494" spans="31:31" ht="15.75" x14ac:dyDescent="0.3">
      <c r="AE41494" s="71"/>
    </row>
    <row r="41495" spans="31:31" ht="15.75" x14ac:dyDescent="0.3">
      <c r="AE41495" s="71"/>
    </row>
    <row r="41496" spans="31:31" ht="15.75" x14ac:dyDescent="0.3">
      <c r="AE41496" s="71"/>
    </row>
    <row r="41497" spans="31:31" ht="15.75" x14ac:dyDescent="0.3">
      <c r="AE41497" s="71"/>
    </row>
    <row r="41498" spans="31:31" ht="15.75" x14ac:dyDescent="0.3">
      <c r="AE41498" s="71"/>
    </row>
    <row r="41499" spans="31:31" ht="15.75" x14ac:dyDescent="0.3">
      <c r="AE41499" s="71"/>
    </row>
    <row r="41500" spans="31:31" ht="15.75" x14ac:dyDescent="0.3">
      <c r="AE41500" s="71"/>
    </row>
    <row r="41501" spans="31:31" ht="15.75" x14ac:dyDescent="0.3">
      <c r="AE41501" s="71"/>
    </row>
    <row r="41502" spans="31:31" ht="15.75" x14ac:dyDescent="0.3">
      <c r="AE41502" s="71"/>
    </row>
    <row r="41503" spans="31:31" ht="15.75" x14ac:dyDescent="0.3">
      <c r="AE41503" s="71"/>
    </row>
    <row r="41504" spans="31:31" ht="15.75" x14ac:dyDescent="0.3">
      <c r="AE41504" s="71"/>
    </row>
    <row r="41505" spans="31:31" ht="15.75" x14ac:dyDescent="0.3">
      <c r="AE41505" s="71"/>
    </row>
    <row r="41506" spans="31:31" ht="15.75" x14ac:dyDescent="0.3">
      <c r="AE41506" s="71"/>
    </row>
    <row r="41507" spans="31:31" ht="15.75" x14ac:dyDescent="0.3">
      <c r="AE41507" s="71"/>
    </row>
    <row r="41508" spans="31:31" ht="15.75" x14ac:dyDescent="0.3">
      <c r="AE41508" s="71"/>
    </row>
    <row r="41509" spans="31:31" ht="15.75" x14ac:dyDescent="0.3">
      <c r="AE41509" s="71"/>
    </row>
    <row r="41510" spans="31:31" ht="15.75" x14ac:dyDescent="0.3">
      <c r="AE41510" s="71"/>
    </row>
    <row r="41511" spans="31:31" ht="15.75" x14ac:dyDescent="0.3">
      <c r="AE41511" s="71"/>
    </row>
    <row r="41512" spans="31:31" ht="15.75" x14ac:dyDescent="0.3">
      <c r="AE41512" s="71"/>
    </row>
    <row r="41513" spans="31:31" ht="15.75" x14ac:dyDescent="0.3">
      <c r="AE41513" s="71"/>
    </row>
    <row r="41514" spans="31:31" ht="15.75" x14ac:dyDescent="0.3">
      <c r="AE41514" s="71"/>
    </row>
    <row r="41515" spans="31:31" ht="15.75" x14ac:dyDescent="0.3">
      <c r="AE41515" s="71"/>
    </row>
    <row r="41516" spans="31:31" ht="15.75" x14ac:dyDescent="0.3">
      <c r="AE41516" s="71"/>
    </row>
    <row r="41517" spans="31:31" ht="15.75" x14ac:dyDescent="0.3">
      <c r="AE41517" s="71"/>
    </row>
    <row r="41518" spans="31:31" ht="15.75" x14ac:dyDescent="0.3">
      <c r="AE41518" s="71"/>
    </row>
    <row r="41519" spans="31:31" ht="15.75" x14ac:dyDescent="0.3">
      <c r="AE41519" s="71"/>
    </row>
    <row r="41520" spans="31:31" ht="15.75" x14ac:dyDescent="0.3">
      <c r="AE41520" s="71"/>
    </row>
    <row r="41521" spans="31:31" ht="15.75" x14ac:dyDescent="0.3">
      <c r="AE41521" s="71"/>
    </row>
    <row r="41522" spans="31:31" ht="15.75" x14ac:dyDescent="0.3">
      <c r="AE41522" s="71"/>
    </row>
    <row r="41523" spans="31:31" ht="15.75" x14ac:dyDescent="0.3">
      <c r="AE41523" s="71"/>
    </row>
    <row r="41524" spans="31:31" ht="15.75" x14ac:dyDescent="0.3">
      <c r="AE41524" s="71"/>
    </row>
    <row r="41525" spans="31:31" ht="15.75" x14ac:dyDescent="0.3">
      <c r="AE41525" s="71"/>
    </row>
    <row r="41526" spans="31:31" ht="15.75" x14ac:dyDescent="0.3">
      <c r="AE41526" s="71"/>
    </row>
    <row r="41527" spans="31:31" ht="15.75" x14ac:dyDescent="0.3">
      <c r="AE41527" s="71"/>
    </row>
    <row r="41528" spans="31:31" ht="15.75" x14ac:dyDescent="0.3">
      <c r="AE41528" s="71"/>
    </row>
    <row r="41529" spans="31:31" ht="15.75" x14ac:dyDescent="0.3">
      <c r="AE41529" s="71"/>
    </row>
    <row r="41530" spans="31:31" ht="15.75" x14ac:dyDescent="0.3">
      <c r="AE41530" s="71"/>
    </row>
    <row r="41531" spans="31:31" ht="15.75" x14ac:dyDescent="0.3">
      <c r="AE41531" s="71"/>
    </row>
    <row r="41532" spans="31:31" ht="15.75" x14ac:dyDescent="0.3">
      <c r="AE41532" s="71"/>
    </row>
    <row r="41533" spans="31:31" ht="15.75" x14ac:dyDescent="0.3">
      <c r="AE41533" s="71"/>
    </row>
    <row r="41534" spans="31:31" ht="15.75" x14ac:dyDescent="0.3">
      <c r="AE41534" s="71"/>
    </row>
    <row r="41535" spans="31:31" ht="15.75" x14ac:dyDescent="0.3">
      <c r="AE41535" s="71"/>
    </row>
    <row r="41536" spans="31:31" ht="15.75" x14ac:dyDescent="0.3">
      <c r="AE41536" s="71"/>
    </row>
    <row r="41537" spans="31:31" ht="15.75" x14ac:dyDescent="0.3">
      <c r="AE41537" s="71"/>
    </row>
    <row r="41538" spans="31:31" ht="15.75" x14ac:dyDescent="0.3">
      <c r="AE41538" s="71"/>
    </row>
    <row r="41539" spans="31:31" ht="15.75" x14ac:dyDescent="0.3">
      <c r="AE41539" s="71"/>
    </row>
    <row r="41540" spans="31:31" ht="15.75" x14ac:dyDescent="0.3">
      <c r="AE41540" s="71"/>
    </row>
    <row r="41541" spans="31:31" ht="15.75" x14ac:dyDescent="0.3">
      <c r="AE41541" s="71"/>
    </row>
    <row r="41542" spans="31:31" ht="15.75" x14ac:dyDescent="0.3">
      <c r="AE41542" s="71"/>
    </row>
    <row r="41543" spans="31:31" ht="15.75" x14ac:dyDescent="0.3">
      <c r="AE41543" s="71"/>
    </row>
    <row r="41544" spans="31:31" ht="15.75" x14ac:dyDescent="0.3">
      <c r="AE41544" s="71"/>
    </row>
    <row r="41545" spans="31:31" ht="15.75" x14ac:dyDescent="0.3">
      <c r="AE41545" s="71"/>
    </row>
    <row r="41546" spans="31:31" ht="15.75" x14ac:dyDescent="0.3">
      <c r="AE41546" s="71"/>
    </row>
    <row r="41547" spans="31:31" ht="15.75" x14ac:dyDescent="0.3">
      <c r="AE41547" s="71"/>
    </row>
    <row r="41548" spans="31:31" ht="15.75" x14ac:dyDescent="0.3">
      <c r="AE41548" s="71"/>
    </row>
    <row r="41549" spans="31:31" ht="15.75" x14ac:dyDescent="0.3">
      <c r="AE41549" s="71"/>
    </row>
    <row r="41550" spans="31:31" ht="15.75" x14ac:dyDescent="0.3">
      <c r="AE41550" s="71"/>
    </row>
    <row r="41551" spans="31:31" ht="15.75" x14ac:dyDescent="0.3">
      <c r="AE41551" s="71"/>
    </row>
    <row r="41552" spans="31:31" ht="15.75" x14ac:dyDescent="0.3">
      <c r="AE41552" s="71"/>
    </row>
    <row r="41553" spans="31:31" ht="15.75" x14ac:dyDescent="0.3">
      <c r="AE41553" s="71"/>
    </row>
    <row r="41554" spans="31:31" ht="15.75" x14ac:dyDescent="0.3">
      <c r="AE41554" s="71"/>
    </row>
    <row r="41555" spans="31:31" ht="15.75" x14ac:dyDescent="0.3">
      <c r="AE41555" s="71"/>
    </row>
    <row r="41556" spans="31:31" ht="15.75" x14ac:dyDescent="0.3">
      <c r="AE41556" s="71"/>
    </row>
    <row r="41557" spans="31:31" ht="15.75" x14ac:dyDescent="0.3">
      <c r="AE41557" s="71"/>
    </row>
    <row r="41558" spans="31:31" ht="15.75" x14ac:dyDescent="0.3">
      <c r="AE41558" s="71"/>
    </row>
    <row r="41559" spans="31:31" ht="15.75" x14ac:dyDescent="0.3">
      <c r="AE41559" s="71"/>
    </row>
    <row r="41560" spans="31:31" ht="15.75" x14ac:dyDescent="0.3">
      <c r="AE41560" s="71"/>
    </row>
    <row r="41561" spans="31:31" ht="15.75" x14ac:dyDescent="0.3">
      <c r="AE41561" s="71"/>
    </row>
    <row r="41562" spans="31:31" ht="15.75" x14ac:dyDescent="0.3">
      <c r="AE41562" s="71"/>
    </row>
    <row r="41563" spans="31:31" ht="15.75" x14ac:dyDescent="0.3">
      <c r="AE41563" s="71"/>
    </row>
    <row r="41564" spans="31:31" ht="15.75" x14ac:dyDescent="0.3">
      <c r="AE41564" s="71"/>
    </row>
    <row r="41565" spans="31:31" ht="15.75" x14ac:dyDescent="0.3">
      <c r="AE41565" s="71"/>
    </row>
    <row r="41566" spans="31:31" ht="15.75" x14ac:dyDescent="0.3">
      <c r="AE41566" s="71"/>
    </row>
    <row r="41567" spans="31:31" ht="15.75" x14ac:dyDescent="0.3">
      <c r="AE41567" s="71"/>
    </row>
    <row r="41568" spans="31:31" ht="15.75" x14ac:dyDescent="0.3">
      <c r="AE41568" s="71"/>
    </row>
    <row r="41569" spans="31:31" ht="15.75" x14ac:dyDescent="0.3">
      <c r="AE41569" s="71"/>
    </row>
    <row r="41570" spans="31:31" ht="15.75" x14ac:dyDescent="0.3">
      <c r="AE41570" s="71"/>
    </row>
    <row r="41571" spans="31:31" ht="15.75" x14ac:dyDescent="0.3">
      <c r="AE41571" s="71"/>
    </row>
    <row r="41572" spans="31:31" ht="15.75" x14ac:dyDescent="0.3">
      <c r="AE41572" s="71"/>
    </row>
    <row r="41573" spans="31:31" ht="15.75" x14ac:dyDescent="0.3">
      <c r="AE41573" s="71"/>
    </row>
    <row r="41574" spans="31:31" ht="15.75" x14ac:dyDescent="0.3">
      <c r="AE41574" s="71"/>
    </row>
    <row r="41575" spans="31:31" ht="15.75" x14ac:dyDescent="0.3">
      <c r="AE41575" s="71"/>
    </row>
    <row r="41576" spans="31:31" ht="15.75" x14ac:dyDescent="0.3">
      <c r="AE41576" s="71"/>
    </row>
    <row r="41577" spans="31:31" ht="15.75" x14ac:dyDescent="0.3">
      <c r="AE41577" s="71"/>
    </row>
    <row r="41578" spans="31:31" ht="15.75" x14ac:dyDescent="0.3">
      <c r="AE41578" s="71"/>
    </row>
    <row r="41579" spans="31:31" ht="15.75" x14ac:dyDescent="0.3">
      <c r="AE41579" s="71"/>
    </row>
    <row r="41580" spans="31:31" ht="15.75" x14ac:dyDescent="0.3">
      <c r="AE41580" s="71"/>
    </row>
    <row r="41581" spans="31:31" ht="15.75" x14ac:dyDescent="0.3">
      <c r="AE41581" s="71"/>
    </row>
    <row r="41582" spans="31:31" ht="15.75" x14ac:dyDescent="0.3">
      <c r="AE41582" s="71"/>
    </row>
    <row r="41583" spans="31:31" ht="15.75" x14ac:dyDescent="0.3">
      <c r="AE41583" s="71"/>
    </row>
    <row r="41584" spans="31:31" ht="15.75" x14ac:dyDescent="0.3">
      <c r="AE41584" s="71"/>
    </row>
    <row r="41585" spans="31:31" ht="15.75" x14ac:dyDescent="0.3">
      <c r="AE41585" s="71"/>
    </row>
    <row r="41586" spans="31:31" ht="15.75" x14ac:dyDescent="0.3">
      <c r="AE41586" s="71"/>
    </row>
    <row r="41587" spans="31:31" ht="15.75" x14ac:dyDescent="0.3">
      <c r="AE41587" s="71"/>
    </row>
    <row r="41588" spans="31:31" ht="15.75" x14ac:dyDescent="0.3">
      <c r="AE41588" s="71"/>
    </row>
    <row r="41589" spans="31:31" ht="15.75" x14ac:dyDescent="0.3">
      <c r="AE41589" s="71"/>
    </row>
    <row r="41590" spans="31:31" ht="15.75" x14ac:dyDescent="0.3">
      <c r="AE41590" s="71"/>
    </row>
    <row r="41591" spans="31:31" ht="15.75" x14ac:dyDescent="0.3">
      <c r="AE41591" s="71"/>
    </row>
    <row r="41592" spans="31:31" ht="15.75" x14ac:dyDescent="0.3">
      <c r="AE41592" s="71"/>
    </row>
    <row r="41593" spans="31:31" ht="15.75" x14ac:dyDescent="0.3">
      <c r="AE41593" s="71"/>
    </row>
    <row r="41594" spans="31:31" ht="15.75" x14ac:dyDescent="0.3">
      <c r="AE41594" s="71"/>
    </row>
    <row r="41595" spans="31:31" ht="15.75" x14ac:dyDescent="0.3">
      <c r="AE41595" s="71"/>
    </row>
    <row r="41596" spans="31:31" ht="15.75" x14ac:dyDescent="0.3">
      <c r="AE41596" s="71"/>
    </row>
    <row r="41597" spans="31:31" ht="15.75" x14ac:dyDescent="0.3">
      <c r="AE41597" s="71"/>
    </row>
    <row r="41598" spans="31:31" ht="15.75" x14ac:dyDescent="0.3">
      <c r="AE41598" s="71"/>
    </row>
    <row r="41599" spans="31:31" ht="15.75" x14ac:dyDescent="0.3">
      <c r="AE41599" s="71"/>
    </row>
    <row r="41600" spans="31:31" ht="15.75" x14ac:dyDescent="0.3">
      <c r="AE41600" s="71"/>
    </row>
    <row r="41601" spans="31:31" ht="15.75" x14ac:dyDescent="0.3">
      <c r="AE41601" s="71"/>
    </row>
    <row r="41602" spans="31:31" ht="15.75" x14ac:dyDescent="0.3">
      <c r="AE41602" s="71"/>
    </row>
    <row r="41603" spans="31:31" ht="15.75" x14ac:dyDescent="0.3">
      <c r="AE41603" s="71"/>
    </row>
    <row r="41604" spans="31:31" ht="15.75" x14ac:dyDescent="0.3">
      <c r="AE41604" s="71"/>
    </row>
    <row r="41605" spans="31:31" ht="15.75" x14ac:dyDescent="0.3">
      <c r="AE41605" s="71"/>
    </row>
    <row r="41606" spans="31:31" ht="15.75" x14ac:dyDescent="0.3">
      <c r="AE41606" s="71"/>
    </row>
    <row r="41607" spans="31:31" ht="15.75" x14ac:dyDescent="0.3">
      <c r="AE41607" s="71"/>
    </row>
    <row r="41608" spans="31:31" ht="15.75" x14ac:dyDescent="0.3">
      <c r="AE41608" s="71"/>
    </row>
    <row r="41609" spans="31:31" ht="15.75" x14ac:dyDescent="0.3">
      <c r="AE41609" s="71"/>
    </row>
    <row r="41610" spans="31:31" ht="15.75" x14ac:dyDescent="0.3">
      <c r="AE41610" s="71"/>
    </row>
    <row r="41611" spans="31:31" ht="15.75" x14ac:dyDescent="0.3">
      <c r="AE41611" s="71"/>
    </row>
    <row r="41612" spans="31:31" ht="15.75" x14ac:dyDescent="0.3">
      <c r="AE41612" s="71"/>
    </row>
    <row r="41613" spans="31:31" ht="15.75" x14ac:dyDescent="0.3">
      <c r="AE41613" s="71"/>
    </row>
    <row r="41614" spans="31:31" ht="15.75" x14ac:dyDescent="0.3">
      <c r="AE41614" s="71"/>
    </row>
    <row r="41615" spans="31:31" ht="15.75" x14ac:dyDescent="0.3">
      <c r="AE41615" s="71"/>
    </row>
    <row r="41616" spans="31:31" ht="15.75" x14ac:dyDescent="0.3">
      <c r="AE41616" s="71"/>
    </row>
    <row r="41617" spans="31:31" ht="15.75" x14ac:dyDescent="0.3">
      <c r="AE41617" s="71"/>
    </row>
    <row r="41618" spans="31:31" ht="15.75" x14ac:dyDescent="0.3">
      <c r="AE41618" s="71"/>
    </row>
    <row r="41619" spans="31:31" ht="15.75" x14ac:dyDescent="0.3">
      <c r="AE41619" s="71"/>
    </row>
    <row r="41620" spans="31:31" ht="15.75" x14ac:dyDescent="0.3">
      <c r="AE41620" s="71"/>
    </row>
    <row r="41621" spans="31:31" ht="15.75" x14ac:dyDescent="0.3">
      <c r="AE41621" s="71"/>
    </row>
    <row r="41622" spans="31:31" ht="15.75" x14ac:dyDescent="0.3">
      <c r="AE41622" s="71"/>
    </row>
    <row r="41623" spans="31:31" ht="15.75" x14ac:dyDescent="0.3">
      <c r="AE41623" s="71"/>
    </row>
    <row r="41624" spans="31:31" ht="15.75" x14ac:dyDescent="0.3">
      <c r="AE41624" s="71"/>
    </row>
    <row r="41625" spans="31:31" ht="15.75" x14ac:dyDescent="0.3">
      <c r="AE41625" s="71"/>
    </row>
    <row r="41626" spans="31:31" ht="15.75" x14ac:dyDescent="0.3">
      <c r="AE41626" s="71"/>
    </row>
    <row r="41627" spans="31:31" ht="15.75" x14ac:dyDescent="0.3">
      <c r="AE41627" s="71"/>
    </row>
    <row r="41628" spans="31:31" ht="15.75" x14ac:dyDescent="0.3">
      <c r="AE41628" s="71"/>
    </row>
    <row r="41629" spans="31:31" ht="15.75" x14ac:dyDescent="0.3">
      <c r="AE41629" s="71"/>
    </row>
    <row r="41630" spans="31:31" ht="15.75" x14ac:dyDescent="0.3">
      <c r="AE41630" s="71"/>
    </row>
    <row r="41631" spans="31:31" ht="15.75" x14ac:dyDescent="0.3">
      <c r="AE41631" s="71"/>
    </row>
    <row r="41632" spans="31:31" ht="15.75" x14ac:dyDescent="0.3">
      <c r="AE41632" s="71"/>
    </row>
    <row r="41633" spans="31:31" ht="15.75" x14ac:dyDescent="0.3">
      <c r="AE41633" s="71"/>
    </row>
    <row r="41634" spans="31:31" ht="15.75" x14ac:dyDescent="0.3">
      <c r="AE41634" s="71"/>
    </row>
    <row r="41635" spans="31:31" ht="15.75" x14ac:dyDescent="0.3">
      <c r="AE41635" s="71"/>
    </row>
    <row r="41636" spans="31:31" ht="15.75" x14ac:dyDescent="0.3">
      <c r="AE41636" s="71"/>
    </row>
    <row r="41637" spans="31:31" ht="15.75" x14ac:dyDescent="0.3">
      <c r="AE41637" s="71"/>
    </row>
    <row r="41638" spans="31:31" ht="15.75" x14ac:dyDescent="0.3">
      <c r="AE41638" s="71"/>
    </row>
    <row r="41639" spans="31:31" ht="15.75" x14ac:dyDescent="0.3">
      <c r="AE41639" s="71"/>
    </row>
    <row r="41640" spans="31:31" ht="15.75" x14ac:dyDescent="0.3">
      <c r="AE41640" s="71"/>
    </row>
    <row r="41641" spans="31:31" ht="15.75" x14ac:dyDescent="0.3">
      <c r="AE41641" s="71"/>
    </row>
    <row r="41642" spans="31:31" ht="15.75" x14ac:dyDescent="0.3">
      <c r="AE41642" s="71"/>
    </row>
    <row r="41643" spans="31:31" ht="15.75" x14ac:dyDescent="0.3">
      <c r="AE41643" s="71"/>
    </row>
    <row r="41644" spans="31:31" ht="15.75" x14ac:dyDescent="0.3">
      <c r="AE41644" s="71"/>
    </row>
    <row r="41645" spans="31:31" ht="15.75" x14ac:dyDescent="0.3">
      <c r="AE41645" s="71"/>
    </row>
    <row r="41646" spans="31:31" ht="15.75" x14ac:dyDescent="0.3">
      <c r="AE41646" s="71"/>
    </row>
    <row r="41647" spans="31:31" ht="15.75" x14ac:dyDescent="0.3">
      <c r="AE41647" s="71"/>
    </row>
    <row r="41648" spans="31:31" ht="15.75" x14ac:dyDescent="0.3">
      <c r="AE41648" s="71"/>
    </row>
    <row r="41649" spans="31:31" ht="15.75" x14ac:dyDescent="0.3">
      <c r="AE41649" s="71"/>
    </row>
    <row r="41650" spans="31:31" ht="15.75" x14ac:dyDescent="0.3">
      <c r="AE41650" s="71"/>
    </row>
    <row r="41651" spans="31:31" ht="15.75" x14ac:dyDescent="0.3">
      <c r="AE41651" s="71"/>
    </row>
    <row r="41652" spans="31:31" ht="15.75" x14ac:dyDescent="0.3">
      <c r="AE41652" s="71"/>
    </row>
    <row r="41653" spans="31:31" ht="15.75" x14ac:dyDescent="0.3">
      <c r="AE41653" s="71"/>
    </row>
    <row r="41654" spans="31:31" ht="15.75" x14ac:dyDescent="0.3">
      <c r="AE41654" s="71"/>
    </row>
    <row r="41655" spans="31:31" ht="15.75" x14ac:dyDescent="0.3">
      <c r="AE41655" s="71"/>
    </row>
    <row r="41656" spans="31:31" ht="15.75" x14ac:dyDescent="0.3">
      <c r="AE41656" s="71"/>
    </row>
    <row r="41657" spans="31:31" ht="15.75" x14ac:dyDescent="0.3">
      <c r="AE41657" s="71"/>
    </row>
    <row r="41658" spans="31:31" ht="15.75" x14ac:dyDescent="0.3">
      <c r="AE41658" s="71"/>
    </row>
    <row r="41659" spans="31:31" ht="15.75" x14ac:dyDescent="0.3">
      <c r="AE41659" s="71"/>
    </row>
    <row r="41660" spans="31:31" ht="15.75" x14ac:dyDescent="0.3">
      <c r="AE41660" s="71"/>
    </row>
    <row r="41661" spans="31:31" ht="15.75" x14ac:dyDescent="0.3">
      <c r="AE41661" s="71"/>
    </row>
    <row r="41662" spans="31:31" ht="15.75" x14ac:dyDescent="0.3">
      <c r="AE41662" s="71"/>
    </row>
    <row r="41663" spans="31:31" ht="15.75" x14ac:dyDescent="0.3">
      <c r="AE41663" s="71"/>
    </row>
    <row r="41664" spans="31:31" ht="15.75" x14ac:dyDescent="0.3">
      <c r="AE41664" s="71"/>
    </row>
    <row r="41665" spans="31:31" ht="15.75" x14ac:dyDescent="0.3">
      <c r="AE41665" s="71"/>
    </row>
    <row r="41666" spans="31:31" ht="15.75" x14ac:dyDescent="0.3">
      <c r="AE41666" s="71"/>
    </row>
    <row r="41667" spans="31:31" ht="15.75" x14ac:dyDescent="0.3">
      <c r="AE41667" s="71"/>
    </row>
    <row r="41668" spans="31:31" ht="15.75" x14ac:dyDescent="0.3">
      <c r="AE41668" s="71"/>
    </row>
    <row r="41669" spans="31:31" ht="15.75" x14ac:dyDescent="0.3">
      <c r="AE41669" s="71"/>
    </row>
    <row r="41670" spans="31:31" ht="15.75" x14ac:dyDescent="0.3">
      <c r="AE41670" s="71"/>
    </row>
    <row r="41671" spans="31:31" ht="15.75" x14ac:dyDescent="0.3">
      <c r="AE41671" s="71"/>
    </row>
    <row r="41672" spans="31:31" ht="15.75" x14ac:dyDescent="0.3">
      <c r="AE41672" s="71"/>
    </row>
    <row r="41673" spans="31:31" ht="15.75" x14ac:dyDescent="0.3">
      <c r="AE41673" s="71"/>
    </row>
    <row r="41674" spans="31:31" ht="15.75" x14ac:dyDescent="0.3">
      <c r="AE41674" s="71"/>
    </row>
    <row r="41675" spans="31:31" ht="15.75" x14ac:dyDescent="0.3">
      <c r="AE41675" s="71"/>
    </row>
    <row r="41676" spans="31:31" ht="15.75" x14ac:dyDescent="0.3">
      <c r="AE41676" s="71"/>
    </row>
    <row r="41677" spans="31:31" ht="15.75" x14ac:dyDescent="0.3">
      <c r="AE41677" s="71"/>
    </row>
    <row r="41678" spans="31:31" ht="15.75" x14ac:dyDescent="0.3">
      <c r="AE41678" s="71"/>
    </row>
    <row r="41679" spans="31:31" ht="15.75" x14ac:dyDescent="0.3">
      <c r="AE41679" s="71"/>
    </row>
    <row r="41680" spans="31:31" ht="15.75" x14ac:dyDescent="0.3">
      <c r="AE41680" s="71"/>
    </row>
    <row r="41681" spans="31:31" ht="15.75" x14ac:dyDescent="0.3">
      <c r="AE41681" s="71"/>
    </row>
    <row r="41682" spans="31:31" ht="15.75" x14ac:dyDescent="0.3">
      <c r="AE41682" s="71"/>
    </row>
    <row r="41683" spans="31:31" ht="15.75" x14ac:dyDescent="0.3">
      <c r="AE41683" s="71"/>
    </row>
    <row r="41684" spans="31:31" ht="15.75" x14ac:dyDescent="0.3">
      <c r="AE41684" s="71"/>
    </row>
    <row r="41685" spans="31:31" ht="15.75" x14ac:dyDescent="0.3">
      <c r="AE41685" s="71"/>
    </row>
    <row r="41686" spans="31:31" ht="15.75" x14ac:dyDescent="0.3">
      <c r="AE41686" s="71"/>
    </row>
    <row r="41687" spans="31:31" ht="15.75" x14ac:dyDescent="0.3">
      <c r="AE41687" s="71"/>
    </row>
    <row r="41688" spans="31:31" ht="15.75" x14ac:dyDescent="0.3">
      <c r="AE41688" s="71"/>
    </row>
    <row r="41689" spans="31:31" ht="15.75" x14ac:dyDescent="0.3">
      <c r="AE41689" s="71"/>
    </row>
    <row r="41690" spans="31:31" ht="15.75" x14ac:dyDescent="0.3">
      <c r="AE41690" s="71"/>
    </row>
    <row r="41691" spans="31:31" ht="15.75" x14ac:dyDescent="0.3">
      <c r="AE41691" s="71"/>
    </row>
    <row r="41692" spans="31:31" ht="15.75" x14ac:dyDescent="0.3">
      <c r="AE41692" s="71"/>
    </row>
    <row r="41693" spans="31:31" ht="15.75" x14ac:dyDescent="0.3">
      <c r="AE41693" s="71"/>
    </row>
    <row r="41694" spans="31:31" ht="15.75" x14ac:dyDescent="0.3">
      <c r="AE41694" s="71"/>
    </row>
    <row r="41695" spans="31:31" ht="15.75" x14ac:dyDescent="0.3">
      <c r="AE41695" s="71"/>
    </row>
    <row r="41696" spans="31:31" ht="15.75" x14ac:dyDescent="0.3">
      <c r="AE41696" s="71"/>
    </row>
    <row r="41697" spans="31:31" ht="15.75" x14ac:dyDescent="0.3">
      <c r="AE41697" s="71"/>
    </row>
    <row r="41698" spans="31:31" ht="15.75" x14ac:dyDescent="0.3">
      <c r="AE41698" s="71"/>
    </row>
    <row r="41699" spans="31:31" ht="15.75" x14ac:dyDescent="0.3">
      <c r="AE41699" s="71"/>
    </row>
    <row r="41700" spans="31:31" ht="15.75" x14ac:dyDescent="0.3">
      <c r="AE41700" s="71"/>
    </row>
    <row r="41701" spans="31:31" ht="15.75" x14ac:dyDescent="0.3">
      <c r="AE41701" s="71"/>
    </row>
    <row r="41702" spans="31:31" ht="15.75" x14ac:dyDescent="0.3">
      <c r="AE41702" s="71"/>
    </row>
    <row r="41703" spans="31:31" ht="15.75" x14ac:dyDescent="0.3">
      <c r="AE41703" s="71"/>
    </row>
    <row r="41704" spans="31:31" ht="15.75" x14ac:dyDescent="0.3">
      <c r="AE41704" s="71"/>
    </row>
    <row r="41705" spans="31:31" ht="15.75" x14ac:dyDescent="0.3">
      <c r="AE41705" s="71"/>
    </row>
    <row r="41706" spans="31:31" ht="15.75" x14ac:dyDescent="0.3">
      <c r="AE41706" s="71"/>
    </row>
    <row r="41707" spans="31:31" ht="15.75" x14ac:dyDescent="0.3">
      <c r="AE41707" s="71"/>
    </row>
    <row r="41708" spans="31:31" ht="15.75" x14ac:dyDescent="0.3">
      <c r="AE41708" s="71"/>
    </row>
    <row r="41709" spans="31:31" ht="15.75" x14ac:dyDescent="0.3">
      <c r="AE41709" s="71"/>
    </row>
    <row r="41710" spans="31:31" ht="15.75" x14ac:dyDescent="0.3">
      <c r="AE41710" s="71"/>
    </row>
    <row r="41711" spans="31:31" ht="15.75" x14ac:dyDescent="0.3">
      <c r="AE41711" s="71"/>
    </row>
    <row r="41712" spans="31:31" ht="15.75" x14ac:dyDescent="0.3">
      <c r="AE41712" s="71"/>
    </row>
    <row r="41713" spans="31:31" ht="15.75" x14ac:dyDescent="0.3">
      <c r="AE41713" s="71"/>
    </row>
    <row r="41714" spans="31:31" ht="15.75" x14ac:dyDescent="0.3">
      <c r="AE41714" s="71"/>
    </row>
    <row r="41715" spans="31:31" ht="15.75" x14ac:dyDescent="0.3">
      <c r="AE41715" s="71"/>
    </row>
    <row r="41716" spans="31:31" ht="15.75" x14ac:dyDescent="0.3">
      <c r="AE41716" s="71"/>
    </row>
    <row r="41717" spans="31:31" ht="15.75" x14ac:dyDescent="0.3">
      <c r="AE41717" s="71"/>
    </row>
    <row r="41718" spans="31:31" ht="15.75" x14ac:dyDescent="0.3">
      <c r="AE41718" s="71"/>
    </row>
    <row r="41719" spans="31:31" ht="15.75" x14ac:dyDescent="0.3">
      <c r="AE41719" s="71"/>
    </row>
    <row r="41720" spans="31:31" ht="15.75" x14ac:dyDescent="0.3">
      <c r="AE41720" s="71"/>
    </row>
    <row r="41721" spans="31:31" ht="15.75" x14ac:dyDescent="0.3">
      <c r="AE41721" s="71"/>
    </row>
    <row r="41722" spans="31:31" ht="15.75" x14ac:dyDescent="0.3">
      <c r="AE41722" s="71"/>
    </row>
    <row r="41723" spans="31:31" ht="15.75" x14ac:dyDescent="0.3">
      <c r="AE41723" s="71"/>
    </row>
    <row r="41724" spans="31:31" ht="15.75" x14ac:dyDescent="0.3">
      <c r="AE41724" s="71"/>
    </row>
    <row r="41725" spans="31:31" ht="15.75" x14ac:dyDescent="0.3">
      <c r="AE41725" s="71"/>
    </row>
    <row r="41726" spans="31:31" ht="15.75" x14ac:dyDescent="0.3">
      <c r="AE41726" s="71"/>
    </row>
    <row r="41727" spans="31:31" ht="15.75" x14ac:dyDescent="0.3">
      <c r="AE41727" s="71"/>
    </row>
    <row r="41728" spans="31:31" ht="15.75" x14ac:dyDescent="0.3">
      <c r="AE41728" s="71"/>
    </row>
    <row r="41729" spans="31:31" ht="15.75" x14ac:dyDescent="0.3">
      <c r="AE41729" s="71"/>
    </row>
    <row r="41730" spans="31:31" ht="15.75" x14ac:dyDescent="0.3">
      <c r="AE41730" s="71"/>
    </row>
    <row r="41731" spans="31:31" ht="15.75" x14ac:dyDescent="0.3">
      <c r="AE41731" s="71"/>
    </row>
    <row r="41732" spans="31:31" ht="15.75" x14ac:dyDescent="0.3">
      <c r="AE41732" s="71"/>
    </row>
    <row r="41733" spans="31:31" ht="15.75" x14ac:dyDescent="0.3">
      <c r="AE41733" s="71"/>
    </row>
    <row r="41734" spans="31:31" ht="15.75" x14ac:dyDescent="0.3">
      <c r="AE41734" s="71"/>
    </row>
    <row r="41735" spans="31:31" ht="15.75" x14ac:dyDescent="0.3">
      <c r="AE41735" s="71"/>
    </row>
    <row r="41736" spans="31:31" ht="15.75" x14ac:dyDescent="0.3">
      <c r="AE41736" s="71"/>
    </row>
    <row r="41737" spans="31:31" ht="15.75" x14ac:dyDescent="0.3">
      <c r="AE41737" s="71"/>
    </row>
    <row r="41738" spans="31:31" ht="15.75" x14ac:dyDescent="0.3">
      <c r="AE41738" s="71"/>
    </row>
    <row r="41739" spans="31:31" ht="15.75" x14ac:dyDescent="0.3">
      <c r="AE41739" s="71"/>
    </row>
    <row r="41740" spans="31:31" ht="15.75" x14ac:dyDescent="0.3">
      <c r="AE41740" s="71"/>
    </row>
    <row r="41741" spans="31:31" ht="15.75" x14ac:dyDescent="0.3">
      <c r="AE41741" s="71"/>
    </row>
    <row r="41742" spans="31:31" ht="15.75" x14ac:dyDescent="0.3">
      <c r="AE41742" s="71"/>
    </row>
    <row r="41743" spans="31:31" ht="15.75" x14ac:dyDescent="0.3">
      <c r="AE41743" s="71"/>
    </row>
    <row r="41744" spans="31:31" ht="15.75" x14ac:dyDescent="0.3">
      <c r="AE41744" s="71"/>
    </row>
    <row r="41745" spans="31:31" ht="15.75" x14ac:dyDescent="0.3">
      <c r="AE41745" s="71"/>
    </row>
    <row r="41746" spans="31:31" ht="15.75" x14ac:dyDescent="0.3">
      <c r="AE41746" s="71"/>
    </row>
    <row r="41747" spans="31:31" ht="15.75" x14ac:dyDescent="0.3">
      <c r="AE41747" s="71"/>
    </row>
    <row r="41748" spans="31:31" ht="15.75" x14ac:dyDescent="0.3">
      <c r="AE41748" s="71"/>
    </row>
    <row r="41749" spans="31:31" ht="15.75" x14ac:dyDescent="0.3">
      <c r="AE41749" s="71"/>
    </row>
    <row r="41750" spans="31:31" ht="15.75" x14ac:dyDescent="0.3">
      <c r="AE41750" s="71"/>
    </row>
    <row r="41751" spans="31:31" ht="15.75" x14ac:dyDescent="0.3">
      <c r="AE41751" s="71"/>
    </row>
    <row r="41752" spans="31:31" ht="15.75" x14ac:dyDescent="0.3">
      <c r="AE41752" s="71"/>
    </row>
    <row r="41753" spans="31:31" ht="15.75" x14ac:dyDescent="0.3">
      <c r="AE41753" s="71"/>
    </row>
    <row r="41754" spans="31:31" ht="15.75" x14ac:dyDescent="0.3">
      <c r="AE41754" s="71"/>
    </row>
    <row r="41755" spans="31:31" ht="15.75" x14ac:dyDescent="0.3">
      <c r="AE41755" s="71"/>
    </row>
    <row r="41756" spans="31:31" ht="15.75" x14ac:dyDescent="0.3">
      <c r="AE41756" s="71"/>
    </row>
    <row r="41757" spans="31:31" ht="15.75" x14ac:dyDescent="0.3">
      <c r="AE41757" s="71"/>
    </row>
    <row r="41758" spans="31:31" ht="15.75" x14ac:dyDescent="0.3">
      <c r="AE41758" s="71"/>
    </row>
    <row r="41759" spans="31:31" ht="15.75" x14ac:dyDescent="0.3">
      <c r="AE41759" s="71"/>
    </row>
    <row r="41760" spans="31:31" ht="15.75" x14ac:dyDescent="0.3">
      <c r="AE41760" s="71"/>
    </row>
    <row r="41761" spans="31:31" ht="15.75" x14ac:dyDescent="0.3">
      <c r="AE41761" s="71"/>
    </row>
    <row r="41762" spans="31:31" ht="15.75" x14ac:dyDescent="0.3">
      <c r="AE41762" s="71"/>
    </row>
    <row r="41763" spans="31:31" ht="15.75" x14ac:dyDescent="0.3">
      <c r="AE41763" s="71"/>
    </row>
    <row r="41764" spans="31:31" ht="15.75" x14ac:dyDescent="0.3">
      <c r="AE41764" s="71"/>
    </row>
    <row r="41765" spans="31:31" ht="15.75" x14ac:dyDescent="0.3">
      <c r="AE41765" s="71"/>
    </row>
    <row r="41766" spans="31:31" ht="15.75" x14ac:dyDescent="0.3">
      <c r="AE41766" s="71"/>
    </row>
    <row r="41767" spans="31:31" ht="15.75" x14ac:dyDescent="0.3">
      <c r="AE41767" s="71"/>
    </row>
    <row r="41768" spans="31:31" ht="15.75" x14ac:dyDescent="0.3">
      <c r="AE41768" s="71"/>
    </row>
    <row r="41769" spans="31:31" ht="15.75" x14ac:dyDescent="0.3">
      <c r="AE41769" s="71"/>
    </row>
    <row r="41770" spans="31:31" ht="15.75" x14ac:dyDescent="0.3">
      <c r="AE41770" s="71"/>
    </row>
    <row r="41771" spans="31:31" ht="15.75" x14ac:dyDescent="0.3">
      <c r="AE41771" s="71"/>
    </row>
    <row r="41772" spans="31:31" ht="15.75" x14ac:dyDescent="0.3">
      <c r="AE41772" s="71"/>
    </row>
    <row r="41773" spans="31:31" ht="15.75" x14ac:dyDescent="0.3">
      <c r="AE41773" s="71"/>
    </row>
    <row r="41774" spans="31:31" ht="15.75" x14ac:dyDescent="0.3">
      <c r="AE41774" s="71"/>
    </row>
    <row r="41775" spans="31:31" ht="15.75" x14ac:dyDescent="0.3">
      <c r="AE41775" s="71"/>
    </row>
    <row r="41776" spans="31:31" ht="15.75" x14ac:dyDescent="0.3">
      <c r="AE41776" s="71"/>
    </row>
    <row r="41777" spans="31:31" ht="15.75" x14ac:dyDescent="0.3">
      <c r="AE41777" s="71"/>
    </row>
    <row r="41778" spans="31:31" ht="15.75" x14ac:dyDescent="0.3">
      <c r="AE41778" s="71"/>
    </row>
    <row r="41779" spans="31:31" ht="15.75" x14ac:dyDescent="0.3">
      <c r="AE41779" s="71"/>
    </row>
    <row r="41780" spans="31:31" ht="15.75" x14ac:dyDescent="0.3">
      <c r="AE41780" s="71"/>
    </row>
    <row r="41781" spans="31:31" ht="15.75" x14ac:dyDescent="0.3">
      <c r="AE41781" s="71"/>
    </row>
    <row r="41782" spans="31:31" ht="15.75" x14ac:dyDescent="0.3">
      <c r="AE41782" s="71"/>
    </row>
    <row r="41783" spans="31:31" ht="15.75" x14ac:dyDescent="0.3">
      <c r="AE41783" s="71"/>
    </row>
    <row r="41784" spans="31:31" ht="15.75" x14ac:dyDescent="0.3">
      <c r="AE41784" s="71"/>
    </row>
    <row r="41785" spans="31:31" ht="15.75" x14ac:dyDescent="0.3">
      <c r="AE41785" s="71"/>
    </row>
    <row r="41786" spans="31:31" ht="15.75" x14ac:dyDescent="0.3">
      <c r="AE41786" s="71"/>
    </row>
    <row r="41787" spans="31:31" ht="15.75" x14ac:dyDescent="0.3">
      <c r="AE41787" s="71"/>
    </row>
    <row r="41788" spans="31:31" ht="15.75" x14ac:dyDescent="0.3">
      <c r="AE41788" s="71"/>
    </row>
    <row r="41789" spans="31:31" ht="15.75" x14ac:dyDescent="0.3">
      <c r="AE41789" s="71"/>
    </row>
    <row r="41790" spans="31:31" ht="15.75" x14ac:dyDescent="0.3">
      <c r="AE41790" s="71"/>
    </row>
    <row r="41791" spans="31:31" ht="15.75" x14ac:dyDescent="0.3">
      <c r="AE41791" s="71"/>
    </row>
    <row r="41792" spans="31:31" ht="15.75" x14ac:dyDescent="0.3">
      <c r="AE41792" s="71"/>
    </row>
    <row r="41793" spans="31:31" ht="15.75" x14ac:dyDescent="0.3">
      <c r="AE41793" s="71"/>
    </row>
    <row r="41794" spans="31:31" ht="15.75" x14ac:dyDescent="0.3">
      <c r="AE41794" s="71"/>
    </row>
    <row r="41795" spans="31:31" ht="15.75" x14ac:dyDescent="0.3">
      <c r="AE41795" s="71"/>
    </row>
    <row r="41796" spans="31:31" ht="15.75" x14ac:dyDescent="0.3">
      <c r="AE41796" s="71"/>
    </row>
    <row r="41797" spans="31:31" ht="15.75" x14ac:dyDescent="0.3">
      <c r="AE41797" s="71"/>
    </row>
    <row r="41798" spans="31:31" ht="15.75" x14ac:dyDescent="0.3">
      <c r="AE41798" s="71"/>
    </row>
    <row r="41799" spans="31:31" ht="15.75" x14ac:dyDescent="0.3">
      <c r="AE41799" s="71"/>
    </row>
    <row r="41800" spans="31:31" ht="15.75" x14ac:dyDescent="0.3">
      <c r="AE41800" s="71"/>
    </row>
    <row r="41801" spans="31:31" ht="15.75" x14ac:dyDescent="0.3">
      <c r="AE41801" s="71"/>
    </row>
    <row r="41802" spans="31:31" ht="15.75" x14ac:dyDescent="0.3">
      <c r="AE41802" s="71"/>
    </row>
    <row r="41803" spans="31:31" ht="15.75" x14ac:dyDescent="0.3">
      <c r="AE41803" s="71"/>
    </row>
    <row r="41804" spans="31:31" ht="15.75" x14ac:dyDescent="0.3">
      <c r="AE41804" s="71"/>
    </row>
    <row r="41805" spans="31:31" ht="15.75" x14ac:dyDescent="0.3">
      <c r="AE41805" s="71"/>
    </row>
    <row r="41806" spans="31:31" ht="15.75" x14ac:dyDescent="0.3">
      <c r="AE41806" s="71"/>
    </row>
    <row r="41807" spans="31:31" ht="15.75" x14ac:dyDescent="0.3">
      <c r="AE41807" s="71"/>
    </row>
    <row r="41808" spans="31:31" ht="15.75" x14ac:dyDescent="0.3">
      <c r="AE41808" s="71"/>
    </row>
    <row r="41809" spans="31:31" ht="15.75" x14ac:dyDescent="0.3">
      <c r="AE41809" s="71"/>
    </row>
    <row r="41810" spans="31:31" ht="15.75" x14ac:dyDescent="0.3">
      <c r="AE41810" s="71"/>
    </row>
    <row r="41811" spans="31:31" ht="15.75" x14ac:dyDescent="0.3">
      <c r="AE41811" s="71"/>
    </row>
    <row r="41812" spans="31:31" ht="15.75" x14ac:dyDescent="0.3">
      <c r="AE41812" s="71"/>
    </row>
    <row r="41813" spans="31:31" ht="15.75" x14ac:dyDescent="0.3">
      <c r="AE41813" s="71"/>
    </row>
    <row r="41814" spans="31:31" ht="15.75" x14ac:dyDescent="0.3">
      <c r="AE41814" s="71"/>
    </row>
    <row r="41815" spans="31:31" ht="15.75" x14ac:dyDescent="0.3">
      <c r="AE41815" s="71"/>
    </row>
    <row r="41816" spans="31:31" ht="15.75" x14ac:dyDescent="0.3">
      <c r="AE41816" s="71"/>
    </row>
    <row r="41817" spans="31:31" ht="15.75" x14ac:dyDescent="0.3">
      <c r="AE41817" s="71"/>
    </row>
    <row r="41818" spans="31:31" ht="15.75" x14ac:dyDescent="0.3">
      <c r="AE41818" s="71"/>
    </row>
    <row r="41819" spans="31:31" ht="15.75" x14ac:dyDescent="0.3">
      <c r="AE41819" s="71"/>
    </row>
    <row r="41820" spans="31:31" ht="15.75" x14ac:dyDescent="0.3">
      <c r="AE41820" s="71"/>
    </row>
    <row r="41821" spans="31:31" ht="15.75" x14ac:dyDescent="0.3">
      <c r="AE41821" s="71"/>
    </row>
    <row r="41822" spans="31:31" ht="15.75" x14ac:dyDescent="0.3">
      <c r="AE41822" s="71"/>
    </row>
    <row r="41823" spans="31:31" ht="15.75" x14ac:dyDescent="0.3">
      <c r="AE41823" s="71"/>
    </row>
    <row r="41824" spans="31:31" ht="15.75" x14ac:dyDescent="0.3">
      <c r="AE41824" s="71"/>
    </row>
    <row r="41825" spans="31:31" ht="15.75" x14ac:dyDescent="0.3">
      <c r="AE41825" s="71"/>
    </row>
    <row r="41826" spans="31:31" ht="15.75" x14ac:dyDescent="0.3">
      <c r="AE41826" s="71"/>
    </row>
    <row r="41827" spans="31:31" ht="15.75" x14ac:dyDescent="0.3">
      <c r="AE41827" s="71"/>
    </row>
    <row r="41828" spans="31:31" ht="15.75" x14ac:dyDescent="0.3">
      <c r="AE41828" s="71"/>
    </row>
    <row r="41829" spans="31:31" ht="15.75" x14ac:dyDescent="0.3">
      <c r="AE41829" s="71"/>
    </row>
    <row r="41830" spans="31:31" ht="15.75" x14ac:dyDescent="0.3">
      <c r="AE41830" s="71"/>
    </row>
    <row r="41831" spans="31:31" ht="15.75" x14ac:dyDescent="0.3">
      <c r="AE41831" s="71"/>
    </row>
    <row r="41832" spans="31:31" ht="15.75" x14ac:dyDescent="0.3">
      <c r="AE41832" s="71"/>
    </row>
    <row r="41833" spans="31:31" ht="15.75" x14ac:dyDescent="0.3">
      <c r="AE41833" s="71"/>
    </row>
    <row r="41834" spans="31:31" ht="15.75" x14ac:dyDescent="0.3">
      <c r="AE41834" s="71"/>
    </row>
    <row r="41835" spans="31:31" ht="15.75" x14ac:dyDescent="0.3">
      <c r="AE41835" s="71"/>
    </row>
    <row r="41836" spans="31:31" ht="15.75" x14ac:dyDescent="0.3">
      <c r="AE41836" s="71"/>
    </row>
    <row r="41837" spans="31:31" ht="15.75" x14ac:dyDescent="0.3">
      <c r="AE41837" s="71"/>
    </row>
    <row r="41838" spans="31:31" ht="15.75" x14ac:dyDescent="0.3">
      <c r="AE41838" s="71"/>
    </row>
    <row r="41839" spans="31:31" ht="15.75" x14ac:dyDescent="0.3">
      <c r="AE41839" s="71"/>
    </row>
    <row r="41840" spans="31:31" ht="15.75" x14ac:dyDescent="0.3">
      <c r="AE41840" s="71"/>
    </row>
    <row r="41841" spans="31:31" ht="15.75" x14ac:dyDescent="0.3">
      <c r="AE41841" s="71"/>
    </row>
    <row r="41842" spans="31:31" ht="15.75" x14ac:dyDescent="0.3">
      <c r="AE41842" s="71"/>
    </row>
    <row r="41843" spans="31:31" ht="15.75" x14ac:dyDescent="0.3">
      <c r="AE41843" s="71"/>
    </row>
    <row r="41844" spans="31:31" ht="15.75" x14ac:dyDescent="0.3">
      <c r="AE41844" s="71"/>
    </row>
    <row r="41845" spans="31:31" ht="15.75" x14ac:dyDescent="0.3">
      <c r="AE41845" s="71"/>
    </row>
    <row r="41846" spans="31:31" ht="15.75" x14ac:dyDescent="0.3">
      <c r="AE41846" s="71"/>
    </row>
    <row r="41847" spans="31:31" ht="15.75" x14ac:dyDescent="0.3">
      <c r="AE41847" s="71"/>
    </row>
    <row r="41848" spans="31:31" ht="15.75" x14ac:dyDescent="0.3">
      <c r="AE41848" s="71"/>
    </row>
    <row r="41849" spans="31:31" ht="15.75" x14ac:dyDescent="0.3">
      <c r="AE41849" s="71"/>
    </row>
    <row r="41850" spans="31:31" ht="15.75" x14ac:dyDescent="0.3">
      <c r="AE41850" s="71"/>
    </row>
    <row r="41851" spans="31:31" ht="15.75" x14ac:dyDescent="0.3">
      <c r="AE41851" s="71"/>
    </row>
    <row r="41852" spans="31:31" ht="15.75" x14ac:dyDescent="0.3">
      <c r="AE41852" s="71"/>
    </row>
    <row r="41853" spans="31:31" ht="15.75" x14ac:dyDescent="0.3">
      <c r="AE41853" s="71"/>
    </row>
    <row r="41854" spans="31:31" ht="15.75" x14ac:dyDescent="0.3">
      <c r="AE41854" s="71"/>
    </row>
    <row r="41855" spans="31:31" ht="15.75" x14ac:dyDescent="0.3">
      <c r="AE41855" s="71"/>
    </row>
    <row r="41856" spans="31:31" ht="15.75" x14ac:dyDescent="0.3">
      <c r="AE41856" s="71"/>
    </row>
    <row r="41857" spans="31:31" ht="15.75" x14ac:dyDescent="0.3">
      <c r="AE41857" s="71"/>
    </row>
    <row r="41858" spans="31:31" ht="15.75" x14ac:dyDescent="0.3">
      <c r="AE41858" s="71"/>
    </row>
    <row r="41859" spans="31:31" ht="15.75" x14ac:dyDescent="0.3">
      <c r="AE41859" s="71"/>
    </row>
    <row r="41860" spans="31:31" ht="15.75" x14ac:dyDescent="0.3">
      <c r="AE41860" s="71"/>
    </row>
    <row r="41861" spans="31:31" ht="15.75" x14ac:dyDescent="0.3">
      <c r="AE41861" s="71"/>
    </row>
    <row r="41862" spans="31:31" ht="15.75" x14ac:dyDescent="0.3">
      <c r="AE41862" s="71"/>
    </row>
    <row r="41863" spans="31:31" ht="15.75" x14ac:dyDescent="0.3">
      <c r="AE41863" s="71"/>
    </row>
    <row r="41864" spans="31:31" ht="15.75" x14ac:dyDescent="0.3">
      <c r="AE41864" s="71"/>
    </row>
    <row r="41865" spans="31:31" ht="15.75" x14ac:dyDescent="0.3">
      <c r="AE41865" s="71"/>
    </row>
    <row r="41866" spans="31:31" ht="15.75" x14ac:dyDescent="0.3">
      <c r="AE41866" s="71"/>
    </row>
    <row r="41867" spans="31:31" ht="15.75" x14ac:dyDescent="0.3">
      <c r="AE41867" s="71"/>
    </row>
    <row r="41868" spans="31:31" ht="15.75" x14ac:dyDescent="0.3">
      <c r="AE41868" s="71"/>
    </row>
    <row r="41869" spans="31:31" ht="15.75" x14ac:dyDescent="0.3">
      <c r="AE41869" s="71"/>
    </row>
    <row r="41870" spans="31:31" ht="15.75" x14ac:dyDescent="0.3">
      <c r="AE41870" s="71"/>
    </row>
    <row r="41871" spans="31:31" ht="15.75" x14ac:dyDescent="0.3">
      <c r="AE41871" s="71"/>
    </row>
    <row r="41872" spans="31:31" ht="15.75" x14ac:dyDescent="0.3">
      <c r="AE41872" s="71"/>
    </row>
    <row r="41873" spans="31:31" ht="15.75" x14ac:dyDescent="0.3">
      <c r="AE41873" s="71"/>
    </row>
    <row r="41874" spans="31:31" ht="15.75" x14ac:dyDescent="0.3">
      <c r="AE41874" s="71"/>
    </row>
    <row r="41875" spans="31:31" ht="15.75" x14ac:dyDescent="0.3">
      <c r="AE41875" s="71"/>
    </row>
    <row r="41876" spans="31:31" ht="15.75" x14ac:dyDescent="0.3">
      <c r="AE41876" s="71"/>
    </row>
    <row r="41877" spans="31:31" ht="15.75" x14ac:dyDescent="0.3">
      <c r="AE41877" s="71"/>
    </row>
    <row r="41878" spans="31:31" ht="15.75" x14ac:dyDescent="0.3">
      <c r="AE41878" s="71"/>
    </row>
    <row r="41879" spans="31:31" ht="15.75" x14ac:dyDescent="0.3">
      <c r="AE41879" s="71"/>
    </row>
    <row r="41880" spans="31:31" ht="15.75" x14ac:dyDescent="0.3">
      <c r="AE41880" s="71"/>
    </row>
    <row r="41881" spans="31:31" ht="15.75" x14ac:dyDescent="0.3">
      <c r="AE41881" s="71"/>
    </row>
    <row r="41882" spans="31:31" ht="15.75" x14ac:dyDescent="0.3">
      <c r="AE41882" s="71"/>
    </row>
    <row r="41883" spans="31:31" ht="15.75" x14ac:dyDescent="0.3">
      <c r="AE41883" s="71"/>
    </row>
    <row r="41884" spans="31:31" ht="15.75" x14ac:dyDescent="0.3">
      <c r="AE41884" s="71"/>
    </row>
    <row r="41885" spans="31:31" ht="15.75" x14ac:dyDescent="0.3">
      <c r="AE41885" s="71"/>
    </row>
    <row r="41886" spans="31:31" ht="15.75" x14ac:dyDescent="0.3">
      <c r="AE41886" s="71"/>
    </row>
    <row r="41887" spans="31:31" ht="15.75" x14ac:dyDescent="0.3">
      <c r="AE41887" s="71"/>
    </row>
    <row r="41888" spans="31:31" ht="15.75" x14ac:dyDescent="0.3">
      <c r="AE41888" s="71"/>
    </row>
    <row r="41889" spans="31:31" ht="15.75" x14ac:dyDescent="0.3">
      <c r="AE41889" s="71"/>
    </row>
    <row r="41890" spans="31:31" ht="15.75" x14ac:dyDescent="0.3">
      <c r="AE41890" s="71"/>
    </row>
    <row r="41891" spans="31:31" ht="15.75" x14ac:dyDescent="0.3">
      <c r="AE41891" s="71"/>
    </row>
    <row r="41892" spans="31:31" ht="15.75" x14ac:dyDescent="0.3">
      <c r="AE41892" s="71"/>
    </row>
    <row r="41893" spans="31:31" ht="15.75" x14ac:dyDescent="0.3">
      <c r="AE41893" s="71"/>
    </row>
    <row r="41894" spans="31:31" ht="15.75" x14ac:dyDescent="0.3">
      <c r="AE41894" s="71"/>
    </row>
    <row r="41895" spans="31:31" ht="15.75" x14ac:dyDescent="0.3">
      <c r="AE41895" s="71"/>
    </row>
    <row r="41896" spans="31:31" ht="15.75" x14ac:dyDescent="0.3">
      <c r="AE41896" s="71"/>
    </row>
    <row r="41897" spans="31:31" ht="15.75" x14ac:dyDescent="0.3">
      <c r="AE41897" s="71"/>
    </row>
    <row r="41898" spans="31:31" ht="15.75" x14ac:dyDescent="0.3">
      <c r="AE41898" s="71"/>
    </row>
    <row r="41899" spans="31:31" ht="15.75" x14ac:dyDescent="0.3">
      <c r="AE41899" s="71"/>
    </row>
    <row r="41900" spans="31:31" ht="15.75" x14ac:dyDescent="0.3">
      <c r="AE41900" s="71"/>
    </row>
    <row r="41901" spans="31:31" ht="15.75" x14ac:dyDescent="0.3">
      <c r="AE41901" s="71"/>
    </row>
    <row r="41902" spans="31:31" ht="15.75" x14ac:dyDescent="0.3">
      <c r="AE41902" s="71"/>
    </row>
    <row r="41903" spans="31:31" ht="15.75" x14ac:dyDescent="0.3">
      <c r="AE41903" s="71"/>
    </row>
    <row r="41904" spans="31:31" ht="15.75" x14ac:dyDescent="0.3">
      <c r="AE41904" s="71"/>
    </row>
    <row r="41905" spans="31:31" ht="15.75" x14ac:dyDescent="0.3">
      <c r="AE41905" s="71"/>
    </row>
    <row r="41906" spans="31:31" ht="15.75" x14ac:dyDescent="0.3">
      <c r="AE41906" s="71"/>
    </row>
    <row r="41907" spans="31:31" ht="15.75" x14ac:dyDescent="0.3">
      <c r="AE41907" s="71"/>
    </row>
    <row r="41908" spans="31:31" ht="15.75" x14ac:dyDescent="0.3">
      <c r="AE41908" s="71"/>
    </row>
    <row r="41909" spans="31:31" ht="15.75" x14ac:dyDescent="0.3">
      <c r="AE41909" s="71"/>
    </row>
    <row r="41910" spans="31:31" ht="15.75" x14ac:dyDescent="0.3">
      <c r="AE41910" s="71"/>
    </row>
    <row r="41911" spans="31:31" ht="15.75" x14ac:dyDescent="0.3">
      <c r="AE41911" s="71"/>
    </row>
    <row r="41912" spans="31:31" ht="15.75" x14ac:dyDescent="0.3">
      <c r="AE41912" s="71"/>
    </row>
    <row r="41913" spans="31:31" ht="15.75" x14ac:dyDescent="0.3">
      <c r="AE41913" s="71"/>
    </row>
    <row r="41914" spans="31:31" ht="15.75" x14ac:dyDescent="0.3">
      <c r="AE41914" s="71"/>
    </row>
    <row r="41915" spans="31:31" ht="15.75" x14ac:dyDescent="0.3">
      <c r="AE41915" s="71"/>
    </row>
    <row r="41916" spans="31:31" ht="15.75" x14ac:dyDescent="0.3">
      <c r="AE41916" s="71"/>
    </row>
    <row r="41917" spans="31:31" ht="15.75" x14ac:dyDescent="0.3">
      <c r="AE41917" s="71"/>
    </row>
    <row r="41918" spans="31:31" ht="15.75" x14ac:dyDescent="0.3">
      <c r="AE41918" s="71"/>
    </row>
    <row r="41919" spans="31:31" ht="15.75" x14ac:dyDescent="0.3">
      <c r="AE41919" s="71"/>
    </row>
    <row r="41920" spans="31:31" ht="15.75" x14ac:dyDescent="0.3">
      <c r="AE41920" s="71"/>
    </row>
    <row r="41921" spans="31:31" ht="15.75" x14ac:dyDescent="0.3">
      <c r="AE41921" s="71"/>
    </row>
    <row r="41922" spans="31:31" ht="15.75" x14ac:dyDescent="0.3">
      <c r="AE41922" s="71"/>
    </row>
    <row r="41923" spans="31:31" ht="15.75" x14ac:dyDescent="0.3">
      <c r="AE41923" s="71"/>
    </row>
    <row r="41924" spans="31:31" ht="15.75" x14ac:dyDescent="0.3">
      <c r="AE41924" s="71"/>
    </row>
    <row r="41925" spans="31:31" ht="15.75" x14ac:dyDescent="0.3">
      <c r="AE41925" s="71"/>
    </row>
    <row r="41926" spans="31:31" ht="15.75" x14ac:dyDescent="0.3">
      <c r="AE41926" s="71"/>
    </row>
    <row r="41927" spans="31:31" ht="15.75" x14ac:dyDescent="0.3">
      <c r="AE41927" s="71"/>
    </row>
    <row r="41928" spans="31:31" ht="15.75" x14ac:dyDescent="0.3">
      <c r="AE41928" s="71"/>
    </row>
    <row r="41929" spans="31:31" ht="15.75" x14ac:dyDescent="0.3">
      <c r="AE41929" s="71"/>
    </row>
    <row r="41930" spans="31:31" ht="15.75" x14ac:dyDescent="0.3">
      <c r="AE41930" s="71"/>
    </row>
    <row r="41931" spans="31:31" ht="15.75" x14ac:dyDescent="0.3">
      <c r="AE41931" s="71"/>
    </row>
    <row r="41932" spans="31:31" ht="15.75" x14ac:dyDescent="0.3">
      <c r="AE41932" s="71"/>
    </row>
    <row r="41933" spans="31:31" ht="15.75" x14ac:dyDescent="0.3">
      <c r="AE41933" s="71"/>
    </row>
    <row r="41934" spans="31:31" ht="15.75" x14ac:dyDescent="0.3">
      <c r="AE41934" s="71"/>
    </row>
    <row r="41935" spans="31:31" ht="15.75" x14ac:dyDescent="0.3">
      <c r="AE41935" s="71"/>
    </row>
    <row r="41936" spans="31:31" ht="15.75" x14ac:dyDescent="0.3">
      <c r="AE41936" s="71"/>
    </row>
    <row r="41937" spans="31:31" ht="15.75" x14ac:dyDescent="0.3">
      <c r="AE41937" s="71"/>
    </row>
    <row r="41938" spans="31:31" ht="15.75" x14ac:dyDescent="0.3">
      <c r="AE41938" s="71"/>
    </row>
    <row r="41939" spans="31:31" ht="15.75" x14ac:dyDescent="0.3">
      <c r="AE41939" s="71"/>
    </row>
    <row r="41940" spans="31:31" ht="15.75" x14ac:dyDescent="0.3">
      <c r="AE41940" s="71"/>
    </row>
    <row r="41941" spans="31:31" ht="15.75" x14ac:dyDescent="0.3">
      <c r="AE41941" s="71"/>
    </row>
    <row r="41942" spans="31:31" ht="15.75" x14ac:dyDescent="0.3">
      <c r="AE41942" s="71"/>
    </row>
    <row r="41943" spans="31:31" ht="15.75" x14ac:dyDescent="0.3">
      <c r="AE41943" s="71"/>
    </row>
    <row r="41944" spans="31:31" ht="15.75" x14ac:dyDescent="0.3">
      <c r="AE41944" s="71"/>
    </row>
    <row r="41945" spans="31:31" ht="15.75" x14ac:dyDescent="0.3">
      <c r="AE41945" s="71"/>
    </row>
    <row r="41946" spans="31:31" ht="15.75" x14ac:dyDescent="0.3">
      <c r="AE41946" s="71"/>
    </row>
    <row r="41947" spans="31:31" ht="15.75" x14ac:dyDescent="0.3">
      <c r="AE41947" s="71"/>
    </row>
    <row r="41948" spans="31:31" ht="15.75" x14ac:dyDescent="0.3">
      <c r="AE41948" s="71"/>
    </row>
    <row r="41949" spans="31:31" ht="15.75" x14ac:dyDescent="0.3">
      <c r="AE41949" s="71"/>
    </row>
    <row r="41950" spans="31:31" ht="15.75" x14ac:dyDescent="0.3">
      <c r="AE41950" s="71"/>
    </row>
    <row r="41951" spans="31:31" ht="15.75" x14ac:dyDescent="0.3">
      <c r="AE41951" s="71"/>
    </row>
    <row r="41952" spans="31:31" ht="15.75" x14ac:dyDescent="0.3">
      <c r="AE41952" s="71"/>
    </row>
    <row r="41953" spans="31:31" ht="15.75" x14ac:dyDescent="0.3">
      <c r="AE41953" s="71"/>
    </row>
    <row r="41954" spans="31:31" ht="15.75" x14ac:dyDescent="0.3">
      <c r="AE41954" s="71"/>
    </row>
    <row r="41955" spans="31:31" ht="15.75" x14ac:dyDescent="0.3">
      <c r="AE41955" s="71"/>
    </row>
    <row r="41956" spans="31:31" ht="15.75" x14ac:dyDescent="0.3">
      <c r="AE41956" s="71"/>
    </row>
    <row r="41957" spans="31:31" ht="15.75" x14ac:dyDescent="0.3">
      <c r="AE41957" s="71"/>
    </row>
    <row r="41958" spans="31:31" ht="15.75" x14ac:dyDescent="0.3">
      <c r="AE41958" s="71"/>
    </row>
    <row r="41959" spans="31:31" ht="15.75" x14ac:dyDescent="0.3">
      <c r="AE41959" s="71"/>
    </row>
    <row r="41960" spans="31:31" ht="15.75" x14ac:dyDescent="0.3">
      <c r="AE41960" s="71"/>
    </row>
    <row r="41961" spans="31:31" ht="15.75" x14ac:dyDescent="0.3">
      <c r="AE41961" s="71"/>
    </row>
    <row r="41962" spans="31:31" ht="15.75" x14ac:dyDescent="0.3">
      <c r="AE41962" s="71"/>
    </row>
    <row r="41963" spans="31:31" ht="15.75" x14ac:dyDescent="0.3">
      <c r="AE41963" s="71"/>
    </row>
    <row r="41964" spans="31:31" ht="15.75" x14ac:dyDescent="0.3">
      <c r="AE41964" s="71"/>
    </row>
    <row r="41965" spans="31:31" ht="15.75" x14ac:dyDescent="0.3">
      <c r="AE41965" s="71"/>
    </row>
    <row r="41966" spans="31:31" ht="15.75" x14ac:dyDescent="0.3">
      <c r="AE41966" s="71"/>
    </row>
    <row r="41967" spans="31:31" ht="15.75" x14ac:dyDescent="0.3">
      <c r="AE41967" s="71"/>
    </row>
    <row r="41968" spans="31:31" ht="15.75" x14ac:dyDescent="0.3">
      <c r="AE41968" s="71"/>
    </row>
    <row r="41969" spans="31:31" ht="15.75" x14ac:dyDescent="0.3">
      <c r="AE41969" s="71"/>
    </row>
    <row r="41970" spans="31:31" ht="15.75" x14ac:dyDescent="0.3">
      <c r="AE41970" s="71"/>
    </row>
    <row r="41971" spans="31:31" ht="15.75" x14ac:dyDescent="0.3">
      <c r="AE41971" s="71"/>
    </row>
    <row r="41972" spans="31:31" ht="15.75" x14ac:dyDescent="0.3">
      <c r="AE41972" s="71"/>
    </row>
    <row r="41973" spans="31:31" ht="15.75" x14ac:dyDescent="0.3">
      <c r="AE41973" s="71"/>
    </row>
    <row r="41974" spans="31:31" ht="15.75" x14ac:dyDescent="0.3">
      <c r="AE41974" s="71"/>
    </row>
    <row r="41975" spans="31:31" ht="15.75" x14ac:dyDescent="0.3">
      <c r="AE41975" s="71"/>
    </row>
    <row r="41976" spans="31:31" ht="15.75" x14ac:dyDescent="0.3">
      <c r="AE41976" s="71"/>
    </row>
    <row r="41977" spans="31:31" ht="15.75" x14ac:dyDescent="0.3">
      <c r="AE41977" s="71"/>
    </row>
    <row r="41978" spans="31:31" ht="15.75" x14ac:dyDescent="0.3">
      <c r="AE41978" s="71"/>
    </row>
    <row r="41979" spans="31:31" ht="15.75" x14ac:dyDescent="0.3">
      <c r="AE41979" s="71"/>
    </row>
    <row r="41980" spans="31:31" ht="15.75" x14ac:dyDescent="0.3">
      <c r="AE41980" s="71"/>
    </row>
    <row r="41981" spans="31:31" ht="15.75" x14ac:dyDescent="0.3">
      <c r="AE41981" s="71"/>
    </row>
    <row r="41982" spans="31:31" ht="15.75" x14ac:dyDescent="0.3">
      <c r="AE41982" s="71"/>
    </row>
    <row r="41983" spans="31:31" ht="15.75" x14ac:dyDescent="0.3">
      <c r="AE41983" s="71"/>
    </row>
    <row r="41984" spans="31:31" ht="15.75" x14ac:dyDescent="0.3">
      <c r="AE41984" s="71"/>
    </row>
    <row r="41985" spans="31:31" ht="15.75" x14ac:dyDescent="0.3">
      <c r="AE41985" s="71"/>
    </row>
    <row r="41986" spans="31:31" ht="15.75" x14ac:dyDescent="0.3">
      <c r="AE41986" s="71"/>
    </row>
    <row r="41987" spans="31:31" ht="15.75" x14ac:dyDescent="0.3">
      <c r="AE41987" s="71"/>
    </row>
    <row r="41988" spans="31:31" ht="15.75" x14ac:dyDescent="0.3">
      <c r="AE41988" s="71"/>
    </row>
    <row r="41989" spans="31:31" ht="15.75" x14ac:dyDescent="0.3">
      <c r="AE41989" s="71"/>
    </row>
    <row r="41990" spans="31:31" ht="15.75" x14ac:dyDescent="0.3">
      <c r="AE41990" s="71"/>
    </row>
    <row r="41991" spans="31:31" ht="15.75" x14ac:dyDescent="0.3">
      <c r="AE41991" s="71"/>
    </row>
    <row r="41992" spans="31:31" ht="15.75" x14ac:dyDescent="0.3">
      <c r="AE41992" s="71"/>
    </row>
    <row r="41993" spans="31:31" ht="15.75" x14ac:dyDescent="0.3">
      <c r="AE41993" s="71"/>
    </row>
    <row r="41994" spans="31:31" ht="15.75" x14ac:dyDescent="0.3">
      <c r="AE41994" s="71"/>
    </row>
    <row r="41995" spans="31:31" ht="15.75" x14ac:dyDescent="0.3">
      <c r="AE41995" s="71"/>
    </row>
    <row r="41996" spans="31:31" ht="15.75" x14ac:dyDescent="0.3">
      <c r="AE41996" s="71"/>
    </row>
    <row r="41997" spans="31:31" ht="15.75" x14ac:dyDescent="0.3">
      <c r="AE41997" s="71"/>
    </row>
    <row r="41998" spans="31:31" ht="15.75" x14ac:dyDescent="0.3">
      <c r="AE41998" s="71"/>
    </row>
    <row r="41999" spans="31:31" ht="15.75" x14ac:dyDescent="0.3">
      <c r="AE41999" s="71"/>
    </row>
    <row r="42000" spans="31:31" ht="15.75" x14ac:dyDescent="0.3">
      <c r="AE42000" s="71"/>
    </row>
    <row r="42001" spans="31:31" ht="15.75" x14ac:dyDescent="0.3">
      <c r="AE42001" s="71"/>
    </row>
    <row r="42002" spans="31:31" ht="15.75" x14ac:dyDescent="0.3">
      <c r="AE42002" s="71"/>
    </row>
    <row r="42003" spans="31:31" ht="15.75" x14ac:dyDescent="0.3">
      <c r="AE42003" s="71"/>
    </row>
    <row r="42004" spans="31:31" ht="15.75" x14ac:dyDescent="0.3">
      <c r="AE42004" s="71"/>
    </row>
    <row r="42005" spans="31:31" ht="15.75" x14ac:dyDescent="0.3">
      <c r="AE42005" s="71"/>
    </row>
    <row r="42006" spans="31:31" ht="15.75" x14ac:dyDescent="0.3">
      <c r="AE42006" s="71"/>
    </row>
    <row r="42007" spans="31:31" ht="15.75" x14ac:dyDescent="0.3">
      <c r="AE42007" s="71"/>
    </row>
    <row r="42008" spans="31:31" ht="15.75" x14ac:dyDescent="0.3">
      <c r="AE42008" s="71"/>
    </row>
    <row r="42009" spans="31:31" ht="15.75" x14ac:dyDescent="0.3">
      <c r="AE42009" s="71"/>
    </row>
    <row r="42010" spans="31:31" ht="15.75" x14ac:dyDescent="0.3">
      <c r="AE42010" s="71"/>
    </row>
    <row r="42011" spans="31:31" ht="15.75" x14ac:dyDescent="0.3">
      <c r="AE42011" s="71"/>
    </row>
    <row r="42012" spans="31:31" ht="15.75" x14ac:dyDescent="0.3">
      <c r="AE42012" s="71"/>
    </row>
    <row r="42013" spans="31:31" ht="15.75" x14ac:dyDescent="0.3">
      <c r="AE42013" s="71"/>
    </row>
    <row r="42014" spans="31:31" ht="15.75" x14ac:dyDescent="0.3">
      <c r="AE42014" s="71"/>
    </row>
    <row r="42015" spans="31:31" ht="15.75" x14ac:dyDescent="0.3">
      <c r="AE42015" s="71"/>
    </row>
    <row r="42016" spans="31:31" ht="15.75" x14ac:dyDescent="0.3">
      <c r="AE42016" s="71"/>
    </row>
    <row r="42017" spans="31:31" ht="15.75" x14ac:dyDescent="0.3">
      <c r="AE42017" s="71"/>
    </row>
    <row r="42018" spans="31:31" ht="15.75" x14ac:dyDescent="0.3">
      <c r="AE42018" s="71"/>
    </row>
    <row r="42019" spans="31:31" ht="15.75" x14ac:dyDescent="0.3">
      <c r="AE42019" s="71"/>
    </row>
    <row r="42020" spans="31:31" ht="15.75" x14ac:dyDescent="0.3">
      <c r="AE42020" s="71"/>
    </row>
    <row r="42021" spans="31:31" ht="15.75" x14ac:dyDescent="0.3">
      <c r="AE42021" s="71"/>
    </row>
    <row r="42022" spans="31:31" ht="15.75" x14ac:dyDescent="0.3">
      <c r="AE42022" s="71"/>
    </row>
    <row r="42023" spans="31:31" ht="15.75" x14ac:dyDescent="0.3">
      <c r="AE42023" s="71"/>
    </row>
    <row r="42024" spans="31:31" ht="15.75" x14ac:dyDescent="0.3">
      <c r="AE42024" s="71"/>
    </row>
    <row r="42025" spans="31:31" ht="15.75" x14ac:dyDescent="0.3">
      <c r="AE42025" s="71"/>
    </row>
    <row r="42026" spans="31:31" ht="15.75" x14ac:dyDescent="0.3">
      <c r="AE42026" s="71"/>
    </row>
    <row r="42027" spans="31:31" ht="15.75" x14ac:dyDescent="0.3">
      <c r="AE42027" s="71"/>
    </row>
    <row r="42028" spans="31:31" ht="15.75" x14ac:dyDescent="0.3">
      <c r="AE42028" s="71"/>
    </row>
    <row r="42029" spans="31:31" ht="15.75" x14ac:dyDescent="0.3">
      <c r="AE42029" s="71"/>
    </row>
    <row r="42030" spans="31:31" ht="15.75" x14ac:dyDescent="0.3">
      <c r="AE42030" s="71"/>
    </row>
    <row r="42031" spans="31:31" ht="15.75" x14ac:dyDescent="0.3">
      <c r="AE42031" s="71"/>
    </row>
    <row r="42032" spans="31:31" ht="15.75" x14ac:dyDescent="0.3">
      <c r="AE42032" s="71"/>
    </row>
    <row r="42033" spans="31:31" ht="15.75" x14ac:dyDescent="0.3">
      <c r="AE42033" s="71"/>
    </row>
    <row r="42034" spans="31:31" ht="15.75" x14ac:dyDescent="0.3">
      <c r="AE42034" s="71"/>
    </row>
    <row r="42035" spans="31:31" ht="15.75" x14ac:dyDescent="0.3">
      <c r="AE42035" s="71"/>
    </row>
    <row r="42036" spans="31:31" ht="15.75" x14ac:dyDescent="0.3">
      <c r="AE42036" s="71"/>
    </row>
    <row r="42037" spans="31:31" ht="15.75" x14ac:dyDescent="0.3">
      <c r="AE42037" s="71"/>
    </row>
    <row r="42038" spans="31:31" ht="15.75" x14ac:dyDescent="0.3">
      <c r="AE42038" s="71"/>
    </row>
    <row r="42039" spans="31:31" ht="15.75" x14ac:dyDescent="0.3">
      <c r="AE42039" s="71"/>
    </row>
    <row r="42040" spans="31:31" ht="15.75" x14ac:dyDescent="0.3">
      <c r="AE42040" s="71"/>
    </row>
    <row r="42041" spans="31:31" ht="15.75" x14ac:dyDescent="0.3">
      <c r="AE42041" s="71"/>
    </row>
    <row r="42042" spans="31:31" ht="15.75" x14ac:dyDescent="0.3">
      <c r="AE42042" s="71"/>
    </row>
    <row r="42043" spans="31:31" ht="15.75" x14ac:dyDescent="0.3">
      <c r="AE42043" s="71"/>
    </row>
    <row r="42044" spans="31:31" ht="15.75" x14ac:dyDescent="0.3">
      <c r="AE42044" s="71"/>
    </row>
    <row r="42045" spans="31:31" ht="15.75" x14ac:dyDescent="0.3">
      <c r="AE42045" s="71"/>
    </row>
    <row r="42046" spans="31:31" ht="15.75" x14ac:dyDescent="0.3">
      <c r="AE42046" s="71"/>
    </row>
    <row r="42047" spans="31:31" ht="15.75" x14ac:dyDescent="0.3">
      <c r="AE42047" s="71"/>
    </row>
    <row r="42048" spans="31:31" ht="15.75" x14ac:dyDescent="0.3">
      <c r="AE42048" s="71"/>
    </row>
    <row r="42049" spans="31:31" ht="15.75" x14ac:dyDescent="0.3">
      <c r="AE42049" s="71"/>
    </row>
    <row r="42050" spans="31:31" ht="15.75" x14ac:dyDescent="0.3">
      <c r="AE42050" s="71"/>
    </row>
    <row r="42051" spans="31:31" ht="15.75" x14ac:dyDescent="0.3">
      <c r="AE42051" s="71"/>
    </row>
    <row r="42052" spans="31:31" ht="15.75" x14ac:dyDescent="0.3">
      <c r="AE42052" s="71"/>
    </row>
    <row r="42053" spans="31:31" ht="15.75" x14ac:dyDescent="0.3">
      <c r="AE42053" s="71"/>
    </row>
    <row r="42054" spans="31:31" ht="15.75" x14ac:dyDescent="0.3">
      <c r="AE42054" s="71"/>
    </row>
    <row r="42055" spans="31:31" ht="15.75" x14ac:dyDescent="0.3">
      <c r="AE42055" s="71"/>
    </row>
    <row r="42056" spans="31:31" ht="15.75" x14ac:dyDescent="0.3">
      <c r="AE42056" s="71"/>
    </row>
    <row r="42057" spans="31:31" ht="15.75" x14ac:dyDescent="0.3">
      <c r="AE42057" s="71"/>
    </row>
    <row r="42058" spans="31:31" ht="15.75" x14ac:dyDescent="0.3">
      <c r="AE42058" s="71"/>
    </row>
    <row r="42059" spans="31:31" ht="15.75" x14ac:dyDescent="0.3">
      <c r="AE42059" s="71"/>
    </row>
    <row r="42060" spans="31:31" ht="15.75" x14ac:dyDescent="0.3">
      <c r="AE42060" s="71"/>
    </row>
    <row r="42061" spans="31:31" ht="15.75" x14ac:dyDescent="0.3">
      <c r="AE42061" s="71"/>
    </row>
    <row r="42062" spans="31:31" ht="15.75" x14ac:dyDescent="0.3">
      <c r="AE42062" s="71"/>
    </row>
    <row r="42063" spans="31:31" ht="15.75" x14ac:dyDescent="0.3">
      <c r="AE42063" s="71"/>
    </row>
    <row r="42064" spans="31:31" ht="15.75" x14ac:dyDescent="0.3">
      <c r="AE42064" s="71"/>
    </row>
    <row r="42065" spans="31:31" ht="15.75" x14ac:dyDescent="0.3">
      <c r="AE42065" s="71"/>
    </row>
    <row r="42066" spans="31:31" ht="15.75" x14ac:dyDescent="0.3">
      <c r="AE42066" s="71"/>
    </row>
    <row r="42067" spans="31:31" ht="15.75" x14ac:dyDescent="0.3">
      <c r="AE42067" s="71"/>
    </row>
    <row r="42068" spans="31:31" ht="15.75" x14ac:dyDescent="0.3">
      <c r="AE42068" s="71"/>
    </row>
    <row r="42069" spans="31:31" ht="15.75" x14ac:dyDescent="0.3">
      <c r="AE42069" s="71"/>
    </row>
    <row r="42070" spans="31:31" ht="15.75" x14ac:dyDescent="0.3">
      <c r="AE42070" s="71"/>
    </row>
    <row r="42071" spans="31:31" ht="15.75" x14ac:dyDescent="0.3">
      <c r="AE42071" s="71"/>
    </row>
    <row r="42072" spans="31:31" ht="15.75" x14ac:dyDescent="0.3">
      <c r="AE42072" s="71"/>
    </row>
    <row r="42073" spans="31:31" ht="15.75" x14ac:dyDescent="0.3">
      <c r="AE42073" s="71"/>
    </row>
    <row r="42074" spans="31:31" ht="15.75" x14ac:dyDescent="0.3">
      <c r="AE42074" s="71"/>
    </row>
    <row r="42075" spans="31:31" ht="15.75" x14ac:dyDescent="0.3">
      <c r="AE42075" s="71"/>
    </row>
    <row r="42076" spans="31:31" ht="15.75" x14ac:dyDescent="0.3">
      <c r="AE42076" s="71"/>
    </row>
    <row r="42077" spans="31:31" ht="15.75" x14ac:dyDescent="0.3">
      <c r="AE42077" s="71"/>
    </row>
    <row r="42078" spans="31:31" ht="15.75" x14ac:dyDescent="0.3">
      <c r="AE42078" s="71"/>
    </row>
    <row r="42079" spans="31:31" ht="15.75" x14ac:dyDescent="0.3">
      <c r="AE42079" s="71"/>
    </row>
    <row r="42080" spans="31:31" ht="15.75" x14ac:dyDescent="0.3">
      <c r="AE42080" s="71"/>
    </row>
    <row r="42081" spans="31:31" ht="15.75" x14ac:dyDescent="0.3">
      <c r="AE42081" s="71"/>
    </row>
    <row r="42082" spans="31:31" ht="15.75" x14ac:dyDescent="0.3">
      <c r="AE42082" s="71"/>
    </row>
    <row r="42083" spans="31:31" ht="15.75" x14ac:dyDescent="0.3">
      <c r="AE42083" s="71"/>
    </row>
    <row r="42084" spans="31:31" ht="15.75" x14ac:dyDescent="0.3">
      <c r="AE42084" s="71"/>
    </row>
    <row r="42085" spans="31:31" ht="15.75" x14ac:dyDescent="0.3">
      <c r="AE42085" s="71"/>
    </row>
    <row r="42086" spans="31:31" ht="15.75" x14ac:dyDescent="0.3">
      <c r="AE42086" s="71"/>
    </row>
    <row r="42087" spans="31:31" ht="15.75" x14ac:dyDescent="0.3">
      <c r="AE42087" s="71"/>
    </row>
    <row r="42088" spans="31:31" ht="15.75" x14ac:dyDescent="0.3">
      <c r="AE42088" s="71"/>
    </row>
    <row r="42089" spans="31:31" ht="15.75" x14ac:dyDescent="0.3">
      <c r="AE42089" s="71"/>
    </row>
    <row r="42090" spans="31:31" ht="15.75" x14ac:dyDescent="0.3">
      <c r="AE42090" s="71"/>
    </row>
    <row r="42091" spans="31:31" ht="15.75" x14ac:dyDescent="0.3">
      <c r="AE42091" s="71"/>
    </row>
    <row r="42092" spans="31:31" ht="15.75" x14ac:dyDescent="0.3">
      <c r="AE42092" s="71"/>
    </row>
    <row r="42093" spans="31:31" ht="15.75" x14ac:dyDescent="0.3">
      <c r="AE42093" s="71"/>
    </row>
    <row r="42094" spans="31:31" ht="15.75" x14ac:dyDescent="0.3">
      <c r="AE42094" s="71"/>
    </row>
    <row r="42095" spans="31:31" ht="15.75" x14ac:dyDescent="0.3">
      <c r="AE42095" s="71"/>
    </row>
    <row r="42096" spans="31:31" ht="15.75" x14ac:dyDescent="0.3">
      <c r="AE42096" s="71"/>
    </row>
    <row r="42097" spans="31:31" ht="15.75" x14ac:dyDescent="0.3">
      <c r="AE42097" s="71"/>
    </row>
    <row r="42098" spans="31:31" ht="15.75" x14ac:dyDescent="0.3">
      <c r="AE42098" s="71"/>
    </row>
    <row r="42099" spans="31:31" ht="15.75" x14ac:dyDescent="0.3">
      <c r="AE42099" s="71"/>
    </row>
    <row r="42100" spans="31:31" ht="15.75" x14ac:dyDescent="0.3">
      <c r="AE42100" s="71"/>
    </row>
    <row r="42101" spans="31:31" ht="15.75" x14ac:dyDescent="0.3">
      <c r="AE42101" s="71"/>
    </row>
    <row r="42102" spans="31:31" ht="15.75" x14ac:dyDescent="0.3">
      <c r="AE42102" s="71"/>
    </row>
    <row r="42103" spans="31:31" ht="15.75" x14ac:dyDescent="0.3">
      <c r="AE42103" s="71"/>
    </row>
    <row r="42104" spans="31:31" ht="15.75" x14ac:dyDescent="0.3">
      <c r="AE42104" s="71"/>
    </row>
    <row r="42105" spans="31:31" ht="15.75" x14ac:dyDescent="0.3">
      <c r="AE42105" s="71"/>
    </row>
    <row r="42106" spans="31:31" ht="15.75" x14ac:dyDescent="0.3">
      <c r="AE42106" s="71"/>
    </row>
    <row r="42107" spans="31:31" ht="15.75" x14ac:dyDescent="0.3">
      <c r="AE42107" s="71"/>
    </row>
    <row r="42108" spans="31:31" ht="15.75" x14ac:dyDescent="0.3">
      <c r="AE42108" s="71"/>
    </row>
    <row r="42109" spans="31:31" ht="15.75" x14ac:dyDescent="0.3">
      <c r="AE42109" s="71"/>
    </row>
    <row r="42110" spans="31:31" ht="15.75" x14ac:dyDescent="0.3">
      <c r="AE42110" s="71"/>
    </row>
    <row r="42111" spans="31:31" ht="15.75" x14ac:dyDescent="0.3">
      <c r="AE42111" s="71"/>
    </row>
    <row r="42112" spans="31:31" ht="15.75" x14ac:dyDescent="0.3">
      <c r="AE42112" s="71"/>
    </row>
    <row r="42113" spans="31:31" ht="15.75" x14ac:dyDescent="0.3">
      <c r="AE42113" s="71"/>
    </row>
    <row r="42114" spans="31:31" ht="15.75" x14ac:dyDescent="0.3">
      <c r="AE42114" s="71"/>
    </row>
    <row r="42115" spans="31:31" ht="15.75" x14ac:dyDescent="0.3">
      <c r="AE42115" s="71"/>
    </row>
    <row r="42116" spans="31:31" ht="15.75" x14ac:dyDescent="0.3">
      <c r="AE42116" s="71"/>
    </row>
    <row r="42117" spans="31:31" ht="15.75" x14ac:dyDescent="0.3">
      <c r="AE42117" s="71"/>
    </row>
    <row r="42118" spans="31:31" ht="15.75" x14ac:dyDescent="0.3">
      <c r="AE42118" s="71"/>
    </row>
    <row r="42119" spans="31:31" ht="15.75" x14ac:dyDescent="0.3">
      <c r="AE42119" s="71"/>
    </row>
    <row r="42120" spans="31:31" ht="15.75" x14ac:dyDescent="0.3">
      <c r="AE42120" s="71"/>
    </row>
    <row r="42121" spans="31:31" ht="15.75" x14ac:dyDescent="0.3">
      <c r="AE42121" s="71"/>
    </row>
    <row r="42122" spans="31:31" ht="15.75" x14ac:dyDescent="0.3">
      <c r="AE42122" s="71"/>
    </row>
    <row r="42123" spans="31:31" ht="15.75" x14ac:dyDescent="0.3">
      <c r="AE42123" s="71"/>
    </row>
    <row r="42124" spans="31:31" ht="15.75" x14ac:dyDescent="0.3">
      <c r="AE42124" s="71"/>
    </row>
    <row r="42125" spans="31:31" ht="15.75" x14ac:dyDescent="0.3">
      <c r="AE42125" s="71"/>
    </row>
    <row r="42126" spans="31:31" ht="15.75" x14ac:dyDescent="0.3">
      <c r="AE42126" s="71"/>
    </row>
    <row r="42127" spans="31:31" ht="15.75" x14ac:dyDescent="0.3">
      <c r="AE42127" s="71"/>
    </row>
    <row r="42128" spans="31:31" ht="15.75" x14ac:dyDescent="0.3">
      <c r="AE42128" s="71"/>
    </row>
    <row r="42129" spans="31:31" ht="15.75" x14ac:dyDescent="0.3">
      <c r="AE42129" s="71"/>
    </row>
    <row r="42130" spans="31:31" ht="15.75" x14ac:dyDescent="0.3">
      <c r="AE42130" s="71"/>
    </row>
    <row r="42131" spans="31:31" ht="15.75" x14ac:dyDescent="0.3">
      <c r="AE42131" s="71"/>
    </row>
    <row r="42132" spans="31:31" ht="15.75" x14ac:dyDescent="0.3">
      <c r="AE42132" s="71"/>
    </row>
    <row r="42133" spans="31:31" ht="15.75" x14ac:dyDescent="0.3">
      <c r="AE42133" s="71"/>
    </row>
    <row r="42134" spans="31:31" ht="15.75" x14ac:dyDescent="0.3">
      <c r="AE42134" s="71"/>
    </row>
    <row r="42135" spans="31:31" ht="15.75" x14ac:dyDescent="0.3">
      <c r="AE42135" s="71"/>
    </row>
    <row r="42136" spans="31:31" ht="15.75" x14ac:dyDescent="0.3">
      <c r="AE42136" s="71"/>
    </row>
    <row r="42137" spans="31:31" ht="15.75" x14ac:dyDescent="0.3">
      <c r="AE42137" s="71"/>
    </row>
    <row r="42138" spans="31:31" ht="15.75" x14ac:dyDescent="0.3">
      <c r="AE42138" s="71"/>
    </row>
    <row r="42139" spans="31:31" ht="15.75" x14ac:dyDescent="0.3">
      <c r="AE42139" s="71"/>
    </row>
    <row r="42140" spans="31:31" ht="15.75" x14ac:dyDescent="0.3">
      <c r="AE42140" s="71"/>
    </row>
    <row r="42141" spans="31:31" ht="15.75" x14ac:dyDescent="0.3">
      <c r="AE42141" s="71"/>
    </row>
    <row r="42142" spans="31:31" ht="15.75" x14ac:dyDescent="0.3">
      <c r="AE42142" s="71"/>
    </row>
    <row r="42143" spans="31:31" ht="15.75" x14ac:dyDescent="0.3">
      <c r="AE42143" s="71"/>
    </row>
    <row r="42144" spans="31:31" ht="15.75" x14ac:dyDescent="0.3">
      <c r="AE42144" s="71"/>
    </row>
    <row r="42145" spans="31:31" ht="15.75" x14ac:dyDescent="0.3">
      <c r="AE42145" s="71"/>
    </row>
    <row r="42146" spans="31:31" ht="15.75" x14ac:dyDescent="0.3">
      <c r="AE42146" s="71"/>
    </row>
    <row r="42147" spans="31:31" ht="15.75" x14ac:dyDescent="0.3">
      <c r="AE42147" s="71"/>
    </row>
    <row r="42148" spans="31:31" ht="15.75" x14ac:dyDescent="0.3">
      <c r="AE42148" s="71"/>
    </row>
    <row r="42149" spans="31:31" ht="15.75" x14ac:dyDescent="0.3">
      <c r="AE42149" s="71"/>
    </row>
    <row r="42150" spans="31:31" ht="15.75" x14ac:dyDescent="0.3">
      <c r="AE42150" s="71"/>
    </row>
    <row r="42151" spans="31:31" ht="15.75" x14ac:dyDescent="0.3">
      <c r="AE42151" s="71"/>
    </row>
    <row r="42152" spans="31:31" ht="15.75" x14ac:dyDescent="0.3">
      <c r="AE42152" s="71"/>
    </row>
    <row r="42153" spans="31:31" ht="15.75" x14ac:dyDescent="0.3">
      <c r="AE42153" s="71"/>
    </row>
    <row r="42154" spans="31:31" ht="15.75" x14ac:dyDescent="0.3">
      <c r="AE42154" s="71"/>
    </row>
    <row r="42155" spans="31:31" ht="15.75" x14ac:dyDescent="0.3">
      <c r="AE42155" s="71"/>
    </row>
    <row r="42156" spans="31:31" ht="15.75" x14ac:dyDescent="0.3">
      <c r="AE42156" s="71"/>
    </row>
    <row r="42157" spans="31:31" ht="15.75" x14ac:dyDescent="0.3">
      <c r="AE42157" s="71"/>
    </row>
    <row r="42158" spans="31:31" ht="15.75" x14ac:dyDescent="0.3">
      <c r="AE42158" s="71"/>
    </row>
    <row r="42159" spans="31:31" ht="15.75" x14ac:dyDescent="0.3">
      <c r="AE42159" s="71"/>
    </row>
    <row r="42160" spans="31:31" ht="15.75" x14ac:dyDescent="0.3">
      <c r="AE42160" s="71"/>
    </row>
    <row r="42161" spans="31:31" ht="15.75" x14ac:dyDescent="0.3">
      <c r="AE42161" s="71"/>
    </row>
    <row r="42162" spans="31:31" ht="15.75" x14ac:dyDescent="0.3">
      <c r="AE42162" s="71"/>
    </row>
    <row r="42163" spans="31:31" ht="15.75" x14ac:dyDescent="0.3">
      <c r="AE42163" s="71"/>
    </row>
    <row r="42164" spans="31:31" ht="15.75" x14ac:dyDescent="0.3">
      <c r="AE42164" s="71"/>
    </row>
    <row r="42165" spans="31:31" ht="15.75" x14ac:dyDescent="0.3">
      <c r="AE42165" s="71"/>
    </row>
    <row r="42166" spans="31:31" ht="15.75" x14ac:dyDescent="0.3">
      <c r="AE42166" s="71"/>
    </row>
    <row r="42167" spans="31:31" ht="15.75" x14ac:dyDescent="0.3">
      <c r="AE42167" s="71"/>
    </row>
    <row r="42168" spans="31:31" ht="15.75" x14ac:dyDescent="0.3">
      <c r="AE42168" s="71"/>
    </row>
    <row r="42169" spans="31:31" ht="15.75" x14ac:dyDescent="0.3">
      <c r="AE42169" s="71"/>
    </row>
    <row r="42170" spans="31:31" ht="15.75" x14ac:dyDescent="0.3">
      <c r="AE42170" s="71"/>
    </row>
    <row r="42171" spans="31:31" ht="15.75" x14ac:dyDescent="0.3">
      <c r="AE42171" s="71"/>
    </row>
    <row r="42172" spans="31:31" ht="15.75" x14ac:dyDescent="0.3">
      <c r="AE42172" s="71"/>
    </row>
    <row r="42173" spans="31:31" ht="15.75" x14ac:dyDescent="0.3">
      <c r="AE42173" s="71"/>
    </row>
    <row r="42174" spans="31:31" ht="15.75" x14ac:dyDescent="0.3">
      <c r="AE42174" s="71"/>
    </row>
    <row r="42175" spans="31:31" ht="15.75" x14ac:dyDescent="0.3">
      <c r="AE42175" s="71"/>
    </row>
    <row r="42176" spans="31:31" ht="15.75" x14ac:dyDescent="0.3">
      <c r="AE42176" s="71"/>
    </row>
    <row r="42177" spans="31:31" ht="15.75" x14ac:dyDescent="0.3">
      <c r="AE42177" s="71"/>
    </row>
    <row r="42178" spans="31:31" ht="15.75" x14ac:dyDescent="0.3">
      <c r="AE42178" s="71"/>
    </row>
    <row r="42179" spans="31:31" ht="15.75" x14ac:dyDescent="0.3">
      <c r="AE42179" s="71"/>
    </row>
    <row r="42180" spans="31:31" ht="15.75" x14ac:dyDescent="0.3">
      <c r="AE42180" s="71"/>
    </row>
    <row r="42181" spans="31:31" ht="15.75" x14ac:dyDescent="0.3">
      <c r="AE42181" s="71"/>
    </row>
    <row r="42182" spans="31:31" ht="15.75" x14ac:dyDescent="0.3">
      <c r="AE42182" s="71"/>
    </row>
    <row r="42183" spans="31:31" ht="15.75" x14ac:dyDescent="0.3">
      <c r="AE42183" s="71"/>
    </row>
    <row r="42184" spans="31:31" ht="15.75" x14ac:dyDescent="0.3">
      <c r="AE42184" s="71"/>
    </row>
    <row r="42185" spans="31:31" ht="15.75" x14ac:dyDescent="0.3">
      <c r="AE42185" s="71"/>
    </row>
    <row r="42186" spans="31:31" ht="15.75" x14ac:dyDescent="0.3">
      <c r="AE42186" s="71"/>
    </row>
    <row r="42187" spans="31:31" ht="15.75" x14ac:dyDescent="0.3">
      <c r="AE42187" s="71"/>
    </row>
    <row r="42188" spans="31:31" ht="15.75" x14ac:dyDescent="0.3">
      <c r="AE42188" s="71"/>
    </row>
    <row r="42189" spans="31:31" ht="15.75" x14ac:dyDescent="0.3">
      <c r="AE42189" s="71"/>
    </row>
    <row r="42190" spans="31:31" ht="15.75" x14ac:dyDescent="0.3">
      <c r="AE42190" s="71"/>
    </row>
    <row r="42191" spans="31:31" ht="15.75" x14ac:dyDescent="0.3">
      <c r="AE42191" s="71"/>
    </row>
    <row r="42192" spans="31:31" ht="15.75" x14ac:dyDescent="0.3">
      <c r="AE42192" s="71"/>
    </row>
    <row r="42193" spans="31:31" ht="15.75" x14ac:dyDescent="0.3">
      <c r="AE42193" s="71"/>
    </row>
    <row r="42194" spans="31:31" ht="15.75" x14ac:dyDescent="0.3">
      <c r="AE42194" s="71"/>
    </row>
    <row r="42195" spans="31:31" ht="15.75" x14ac:dyDescent="0.3">
      <c r="AE42195" s="71"/>
    </row>
    <row r="42196" spans="31:31" ht="15.75" x14ac:dyDescent="0.3">
      <c r="AE42196" s="71"/>
    </row>
    <row r="42197" spans="31:31" ht="15.75" x14ac:dyDescent="0.3">
      <c r="AE42197" s="71"/>
    </row>
    <row r="42198" spans="31:31" ht="15.75" x14ac:dyDescent="0.3">
      <c r="AE42198" s="71"/>
    </row>
    <row r="42199" spans="31:31" ht="15.75" x14ac:dyDescent="0.3">
      <c r="AE42199" s="71"/>
    </row>
    <row r="42200" spans="31:31" ht="15.75" x14ac:dyDescent="0.3">
      <c r="AE42200" s="71"/>
    </row>
    <row r="42201" spans="31:31" ht="15.75" x14ac:dyDescent="0.3">
      <c r="AE42201" s="71"/>
    </row>
    <row r="42202" spans="31:31" ht="15.75" x14ac:dyDescent="0.3">
      <c r="AE42202" s="71"/>
    </row>
    <row r="42203" spans="31:31" ht="15.75" x14ac:dyDescent="0.3">
      <c r="AE42203" s="71"/>
    </row>
    <row r="42204" spans="31:31" ht="15.75" x14ac:dyDescent="0.3">
      <c r="AE42204" s="71"/>
    </row>
    <row r="42205" spans="31:31" ht="15.75" x14ac:dyDescent="0.3">
      <c r="AE42205" s="71"/>
    </row>
    <row r="42206" spans="31:31" ht="15.75" x14ac:dyDescent="0.3">
      <c r="AE42206" s="71"/>
    </row>
    <row r="42207" spans="31:31" ht="15.75" x14ac:dyDescent="0.3">
      <c r="AE42207" s="71"/>
    </row>
    <row r="42208" spans="31:31" ht="15.75" x14ac:dyDescent="0.3">
      <c r="AE42208" s="71"/>
    </row>
    <row r="42209" spans="31:31" ht="15.75" x14ac:dyDescent="0.3">
      <c r="AE42209" s="71"/>
    </row>
    <row r="42210" spans="31:31" ht="15.75" x14ac:dyDescent="0.3">
      <c r="AE42210" s="71"/>
    </row>
    <row r="42211" spans="31:31" ht="15.75" x14ac:dyDescent="0.3">
      <c r="AE42211" s="71"/>
    </row>
    <row r="42212" spans="31:31" ht="15.75" x14ac:dyDescent="0.3">
      <c r="AE42212" s="71"/>
    </row>
    <row r="42213" spans="31:31" ht="15.75" x14ac:dyDescent="0.3">
      <c r="AE42213" s="71"/>
    </row>
    <row r="42214" spans="31:31" ht="15.75" x14ac:dyDescent="0.3">
      <c r="AE42214" s="71"/>
    </row>
    <row r="42215" spans="31:31" ht="15.75" x14ac:dyDescent="0.3">
      <c r="AE42215" s="71"/>
    </row>
    <row r="42216" spans="31:31" ht="15.75" x14ac:dyDescent="0.3">
      <c r="AE42216" s="71"/>
    </row>
    <row r="42217" spans="31:31" ht="15.75" x14ac:dyDescent="0.3">
      <c r="AE42217" s="71"/>
    </row>
    <row r="42218" spans="31:31" ht="15.75" x14ac:dyDescent="0.3">
      <c r="AE42218" s="71"/>
    </row>
    <row r="42219" spans="31:31" ht="15.75" x14ac:dyDescent="0.3">
      <c r="AE42219" s="71"/>
    </row>
    <row r="42220" spans="31:31" ht="15.75" x14ac:dyDescent="0.3">
      <c r="AE42220" s="71"/>
    </row>
    <row r="42221" spans="31:31" ht="15.75" x14ac:dyDescent="0.3">
      <c r="AE42221" s="71"/>
    </row>
    <row r="42222" spans="31:31" ht="15.75" x14ac:dyDescent="0.3">
      <c r="AE42222" s="71"/>
    </row>
    <row r="42223" spans="31:31" ht="15.75" x14ac:dyDescent="0.3">
      <c r="AE42223" s="71"/>
    </row>
    <row r="42224" spans="31:31" ht="15.75" x14ac:dyDescent="0.3">
      <c r="AE42224" s="71"/>
    </row>
    <row r="42225" spans="31:31" ht="15.75" x14ac:dyDescent="0.3">
      <c r="AE42225" s="71"/>
    </row>
    <row r="42226" spans="31:31" ht="15.75" x14ac:dyDescent="0.3">
      <c r="AE42226" s="71"/>
    </row>
    <row r="42227" spans="31:31" ht="15.75" x14ac:dyDescent="0.3">
      <c r="AE42227" s="71"/>
    </row>
    <row r="42228" spans="31:31" ht="15.75" x14ac:dyDescent="0.3">
      <c r="AE42228" s="71"/>
    </row>
    <row r="42229" spans="31:31" ht="15.75" x14ac:dyDescent="0.3">
      <c r="AE42229" s="71"/>
    </row>
    <row r="42230" spans="31:31" ht="15.75" x14ac:dyDescent="0.3">
      <c r="AE42230" s="71"/>
    </row>
    <row r="42231" spans="31:31" ht="15.75" x14ac:dyDescent="0.3">
      <c r="AE42231" s="71"/>
    </row>
    <row r="42232" spans="31:31" ht="15.75" x14ac:dyDescent="0.3">
      <c r="AE42232" s="71"/>
    </row>
    <row r="42233" spans="31:31" ht="15.75" x14ac:dyDescent="0.3">
      <c r="AE42233" s="71"/>
    </row>
    <row r="42234" spans="31:31" ht="15.75" x14ac:dyDescent="0.3">
      <c r="AE42234" s="71"/>
    </row>
    <row r="42235" spans="31:31" ht="15.75" x14ac:dyDescent="0.3">
      <c r="AE42235" s="71"/>
    </row>
    <row r="42236" spans="31:31" ht="15.75" x14ac:dyDescent="0.3">
      <c r="AE42236" s="71"/>
    </row>
    <row r="42237" spans="31:31" ht="15.75" x14ac:dyDescent="0.3">
      <c r="AE42237" s="71"/>
    </row>
    <row r="42238" spans="31:31" ht="15.75" x14ac:dyDescent="0.3">
      <c r="AE42238" s="71"/>
    </row>
    <row r="42239" spans="31:31" ht="15.75" x14ac:dyDescent="0.3">
      <c r="AE42239" s="71"/>
    </row>
    <row r="42240" spans="31:31" ht="15.75" x14ac:dyDescent="0.3">
      <c r="AE42240" s="71"/>
    </row>
    <row r="42241" spans="31:31" ht="15.75" x14ac:dyDescent="0.3">
      <c r="AE42241" s="71"/>
    </row>
    <row r="42242" spans="31:31" ht="15.75" x14ac:dyDescent="0.3">
      <c r="AE42242" s="71"/>
    </row>
    <row r="42243" spans="31:31" ht="15.75" x14ac:dyDescent="0.3">
      <c r="AE42243" s="71"/>
    </row>
    <row r="42244" spans="31:31" ht="15.75" x14ac:dyDescent="0.3">
      <c r="AE42244" s="71"/>
    </row>
    <row r="42245" spans="31:31" ht="15.75" x14ac:dyDescent="0.3">
      <c r="AE42245" s="71"/>
    </row>
    <row r="42246" spans="31:31" ht="15.75" x14ac:dyDescent="0.3">
      <c r="AE42246" s="71"/>
    </row>
    <row r="42247" spans="31:31" ht="15.75" x14ac:dyDescent="0.3">
      <c r="AE42247" s="71"/>
    </row>
    <row r="42248" spans="31:31" ht="15.75" x14ac:dyDescent="0.3">
      <c r="AE42248" s="71"/>
    </row>
    <row r="42249" spans="31:31" ht="15.75" x14ac:dyDescent="0.3">
      <c r="AE42249" s="71"/>
    </row>
    <row r="42250" spans="31:31" ht="15.75" x14ac:dyDescent="0.3">
      <c r="AE42250" s="71"/>
    </row>
    <row r="42251" spans="31:31" ht="15.75" x14ac:dyDescent="0.3">
      <c r="AE42251" s="71"/>
    </row>
    <row r="42252" spans="31:31" ht="15.75" x14ac:dyDescent="0.3">
      <c r="AE42252" s="71"/>
    </row>
    <row r="42253" spans="31:31" ht="15.75" x14ac:dyDescent="0.3">
      <c r="AE42253" s="71"/>
    </row>
    <row r="42254" spans="31:31" ht="15.75" x14ac:dyDescent="0.3">
      <c r="AE42254" s="71"/>
    </row>
    <row r="42255" spans="31:31" ht="15.75" x14ac:dyDescent="0.3">
      <c r="AE42255" s="71"/>
    </row>
    <row r="42256" spans="31:31" ht="15.75" x14ac:dyDescent="0.3">
      <c r="AE42256" s="71"/>
    </row>
    <row r="42257" spans="31:31" ht="15.75" x14ac:dyDescent="0.3">
      <c r="AE42257" s="71"/>
    </row>
    <row r="42258" spans="31:31" ht="15.75" x14ac:dyDescent="0.3">
      <c r="AE42258" s="71"/>
    </row>
    <row r="42259" spans="31:31" ht="15.75" x14ac:dyDescent="0.3">
      <c r="AE42259" s="71"/>
    </row>
    <row r="42260" spans="31:31" ht="15.75" x14ac:dyDescent="0.3">
      <c r="AE42260" s="71"/>
    </row>
    <row r="42261" spans="31:31" ht="15.75" x14ac:dyDescent="0.3">
      <c r="AE42261" s="71"/>
    </row>
    <row r="42262" spans="31:31" ht="15.75" x14ac:dyDescent="0.3">
      <c r="AE42262" s="71"/>
    </row>
    <row r="42263" spans="31:31" ht="15.75" x14ac:dyDescent="0.3">
      <c r="AE42263" s="71"/>
    </row>
    <row r="42264" spans="31:31" ht="15.75" x14ac:dyDescent="0.3">
      <c r="AE42264" s="71"/>
    </row>
    <row r="42265" spans="31:31" ht="15.75" x14ac:dyDescent="0.3">
      <c r="AE42265" s="71"/>
    </row>
    <row r="42266" spans="31:31" ht="15.75" x14ac:dyDescent="0.3">
      <c r="AE42266" s="71"/>
    </row>
    <row r="42267" spans="31:31" ht="15.75" x14ac:dyDescent="0.3">
      <c r="AE42267" s="71"/>
    </row>
    <row r="42268" spans="31:31" ht="15.75" x14ac:dyDescent="0.3">
      <c r="AE42268" s="71"/>
    </row>
    <row r="42269" spans="31:31" ht="15.75" x14ac:dyDescent="0.3">
      <c r="AE42269" s="71"/>
    </row>
    <row r="42270" spans="31:31" ht="15.75" x14ac:dyDescent="0.3">
      <c r="AE42270" s="71"/>
    </row>
    <row r="42271" spans="31:31" ht="15.75" x14ac:dyDescent="0.3">
      <c r="AE42271" s="71"/>
    </row>
    <row r="42272" spans="31:31" ht="15.75" x14ac:dyDescent="0.3">
      <c r="AE42272" s="71"/>
    </row>
    <row r="42273" spans="31:31" ht="15.75" x14ac:dyDescent="0.3">
      <c r="AE42273" s="71"/>
    </row>
    <row r="42274" spans="31:31" ht="15.75" x14ac:dyDescent="0.3">
      <c r="AE42274" s="71"/>
    </row>
    <row r="42275" spans="31:31" ht="15.75" x14ac:dyDescent="0.3">
      <c r="AE42275" s="71"/>
    </row>
    <row r="42276" spans="31:31" ht="15.75" x14ac:dyDescent="0.3">
      <c r="AE42276" s="71"/>
    </row>
    <row r="42277" spans="31:31" ht="15.75" x14ac:dyDescent="0.3">
      <c r="AE42277" s="71"/>
    </row>
    <row r="42278" spans="31:31" ht="15.75" x14ac:dyDescent="0.3">
      <c r="AE42278" s="71"/>
    </row>
    <row r="42279" spans="31:31" ht="15.75" x14ac:dyDescent="0.3">
      <c r="AE42279" s="71"/>
    </row>
    <row r="42280" spans="31:31" ht="15.75" x14ac:dyDescent="0.3">
      <c r="AE42280" s="71"/>
    </row>
    <row r="42281" spans="31:31" ht="15.75" x14ac:dyDescent="0.3">
      <c r="AE42281" s="71"/>
    </row>
    <row r="42282" spans="31:31" ht="15.75" x14ac:dyDescent="0.3">
      <c r="AE42282" s="71"/>
    </row>
    <row r="42283" spans="31:31" ht="15.75" x14ac:dyDescent="0.3">
      <c r="AE42283" s="71"/>
    </row>
    <row r="42284" spans="31:31" ht="15.75" x14ac:dyDescent="0.3">
      <c r="AE42284" s="71"/>
    </row>
    <row r="42285" spans="31:31" ht="15.75" x14ac:dyDescent="0.3">
      <c r="AE42285" s="71"/>
    </row>
    <row r="42286" spans="31:31" ht="15.75" x14ac:dyDescent="0.3">
      <c r="AE42286" s="71"/>
    </row>
    <row r="42287" spans="31:31" ht="15.75" x14ac:dyDescent="0.3">
      <c r="AE42287" s="71"/>
    </row>
    <row r="42288" spans="31:31" ht="15.75" x14ac:dyDescent="0.3">
      <c r="AE42288" s="71"/>
    </row>
    <row r="42289" spans="31:31" ht="15.75" x14ac:dyDescent="0.3">
      <c r="AE42289" s="71"/>
    </row>
    <row r="42290" spans="31:31" ht="15.75" x14ac:dyDescent="0.3">
      <c r="AE42290" s="71"/>
    </row>
    <row r="42291" spans="31:31" ht="15.75" x14ac:dyDescent="0.3">
      <c r="AE42291" s="71"/>
    </row>
    <row r="42292" spans="31:31" ht="15.75" x14ac:dyDescent="0.3">
      <c r="AE42292" s="71"/>
    </row>
    <row r="42293" spans="31:31" ht="15.75" x14ac:dyDescent="0.3">
      <c r="AE42293" s="71"/>
    </row>
    <row r="42294" spans="31:31" ht="15.75" x14ac:dyDescent="0.3">
      <c r="AE42294" s="71"/>
    </row>
    <row r="42295" spans="31:31" ht="15.75" x14ac:dyDescent="0.3">
      <c r="AE42295" s="71"/>
    </row>
    <row r="42296" spans="31:31" ht="15.75" x14ac:dyDescent="0.3">
      <c r="AE42296" s="71"/>
    </row>
    <row r="42297" spans="31:31" ht="15.75" x14ac:dyDescent="0.3">
      <c r="AE42297" s="71"/>
    </row>
    <row r="42298" spans="31:31" ht="15.75" x14ac:dyDescent="0.3">
      <c r="AE42298" s="71"/>
    </row>
    <row r="42299" spans="31:31" ht="15.75" x14ac:dyDescent="0.3">
      <c r="AE42299" s="71"/>
    </row>
    <row r="42300" spans="31:31" ht="15.75" x14ac:dyDescent="0.3">
      <c r="AE42300" s="71"/>
    </row>
    <row r="42301" spans="31:31" ht="15.75" x14ac:dyDescent="0.3">
      <c r="AE42301" s="71"/>
    </row>
    <row r="42302" spans="31:31" ht="15.75" x14ac:dyDescent="0.3">
      <c r="AE42302" s="71"/>
    </row>
    <row r="42303" spans="31:31" ht="15.75" x14ac:dyDescent="0.3">
      <c r="AE42303" s="71"/>
    </row>
    <row r="42304" spans="31:31" ht="15.75" x14ac:dyDescent="0.3">
      <c r="AE42304" s="71"/>
    </row>
    <row r="42305" spans="31:31" ht="15.75" x14ac:dyDescent="0.3">
      <c r="AE42305" s="71"/>
    </row>
    <row r="42306" spans="31:31" ht="15.75" x14ac:dyDescent="0.3">
      <c r="AE42306" s="71"/>
    </row>
    <row r="42307" spans="31:31" ht="15.75" x14ac:dyDescent="0.3">
      <c r="AE42307" s="71"/>
    </row>
    <row r="42308" spans="31:31" ht="15.75" x14ac:dyDescent="0.3">
      <c r="AE42308" s="71"/>
    </row>
    <row r="42309" spans="31:31" ht="15.75" x14ac:dyDescent="0.3">
      <c r="AE42309" s="71"/>
    </row>
    <row r="42310" spans="31:31" ht="15.75" x14ac:dyDescent="0.3">
      <c r="AE42310" s="71"/>
    </row>
    <row r="42311" spans="31:31" ht="15.75" x14ac:dyDescent="0.3">
      <c r="AE42311" s="71"/>
    </row>
    <row r="42312" spans="31:31" ht="15.75" x14ac:dyDescent="0.3">
      <c r="AE42312" s="71"/>
    </row>
    <row r="42313" spans="31:31" ht="15.75" x14ac:dyDescent="0.3">
      <c r="AE42313" s="71"/>
    </row>
    <row r="42314" spans="31:31" ht="15.75" x14ac:dyDescent="0.3">
      <c r="AE42314" s="71"/>
    </row>
    <row r="42315" spans="31:31" ht="15.75" x14ac:dyDescent="0.3">
      <c r="AE42315" s="71"/>
    </row>
    <row r="42316" spans="31:31" ht="15.75" x14ac:dyDescent="0.3">
      <c r="AE42316" s="71"/>
    </row>
    <row r="42317" spans="31:31" ht="15.75" x14ac:dyDescent="0.3">
      <c r="AE42317" s="71"/>
    </row>
    <row r="42318" spans="31:31" ht="15.75" x14ac:dyDescent="0.3">
      <c r="AE42318" s="71"/>
    </row>
    <row r="42319" spans="31:31" ht="15.75" x14ac:dyDescent="0.3">
      <c r="AE42319" s="71"/>
    </row>
    <row r="42320" spans="31:31" ht="15.75" x14ac:dyDescent="0.3">
      <c r="AE42320" s="71"/>
    </row>
    <row r="42321" spans="31:31" ht="15.75" x14ac:dyDescent="0.3">
      <c r="AE42321" s="71"/>
    </row>
    <row r="42322" spans="31:31" ht="15.75" x14ac:dyDescent="0.3">
      <c r="AE42322" s="71"/>
    </row>
    <row r="42323" spans="31:31" ht="15.75" x14ac:dyDescent="0.3">
      <c r="AE42323" s="71"/>
    </row>
    <row r="42324" spans="31:31" ht="15.75" x14ac:dyDescent="0.3">
      <c r="AE42324" s="71"/>
    </row>
    <row r="42325" spans="31:31" ht="15.75" x14ac:dyDescent="0.3">
      <c r="AE42325" s="71"/>
    </row>
    <row r="42326" spans="31:31" ht="15.75" x14ac:dyDescent="0.3">
      <c r="AE42326" s="71"/>
    </row>
    <row r="42327" spans="31:31" ht="15.75" x14ac:dyDescent="0.3">
      <c r="AE42327" s="71"/>
    </row>
    <row r="42328" spans="31:31" ht="15.75" x14ac:dyDescent="0.3">
      <c r="AE42328" s="71"/>
    </row>
    <row r="42329" spans="31:31" ht="15.75" x14ac:dyDescent="0.3">
      <c r="AE42329" s="71"/>
    </row>
    <row r="42330" spans="31:31" ht="15.75" x14ac:dyDescent="0.3">
      <c r="AE42330" s="71"/>
    </row>
    <row r="42331" spans="31:31" ht="15.75" x14ac:dyDescent="0.3">
      <c r="AE42331" s="71"/>
    </row>
    <row r="42332" spans="31:31" ht="15.75" x14ac:dyDescent="0.3">
      <c r="AE42332" s="71"/>
    </row>
    <row r="42333" spans="31:31" ht="15.75" x14ac:dyDescent="0.3">
      <c r="AE42333" s="71"/>
    </row>
    <row r="42334" spans="31:31" ht="15.75" x14ac:dyDescent="0.3">
      <c r="AE42334" s="71"/>
    </row>
    <row r="42335" spans="31:31" ht="15.75" x14ac:dyDescent="0.3">
      <c r="AE42335" s="71"/>
    </row>
    <row r="42336" spans="31:31" ht="15.75" x14ac:dyDescent="0.3">
      <c r="AE42336" s="71"/>
    </row>
    <row r="42337" spans="31:31" ht="15.75" x14ac:dyDescent="0.3">
      <c r="AE42337" s="71"/>
    </row>
    <row r="42338" spans="31:31" ht="15.75" x14ac:dyDescent="0.3">
      <c r="AE42338" s="71"/>
    </row>
    <row r="42339" spans="31:31" ht="15.75" x14ac:dyDescent="0.3">
      <c r="AE42339" s="71"/>
    </row>
    <row r="42340" spans="31:31" ht="15.75" x14ac:dyDescent="0.3">
      <c r="AE42340" s="71"/>
    </row>
    <row r="42341" spans="31:31" ht="15.75" x14ac:dyDescent="0.3">
      <c r="AE42341" s="71"/>
    </row>
    <row r="42342" spans="31:31" ht="15.75" x14ac:dyDescent="0.3">
      <c r="AE42342" s="71"/>
    </row>
    <row r="42343" spans="31:31" ht="15.75" x14ac:dyDescent="0.3">
      <c r="AE42343" s="71"/>
    </row>
    <row r="42344" spans="31:31" ht="15.75" x14ac:dyDescent="0.3">
      <c r="AE42344" s="71"/>
    </row>
    <row r="42345" spans="31:31" ht="15.75" x14ac:dyDescent="0.3">
      <c r="AE42345" s="71"/>
    </row>
    <row r="42346" spans="31:31" ht="15.75" x14ac:dyDescent="0.3">
      <c r="AE42346" s="71"/>
    </row>
    <row r="42347" spans="31:31" ht="15.75" x14ac:dyDescent="0.3">
      <c r="AE42347" s="71"/>
    </row>
    <row r="42348" spans="31:31" ht="15.75" x14ac:dyDescent="0.3">
      <c r="AE42348" s="71"/>
    </row>
    <row r="42349" spans="31:31" ht="15.75" x14ac:dyDescent="0.3">
      <c r="AE42349" s="71"/>
    </row>
    <row r="42350" spans="31:31" ht="15.75" x14ac:dyDescent="0.3">
      <c r="AE42350" s="71"/>
    </row>
    <row r="42351" spans="31:31" ht="15.75" x14ac:dyDescent="0.3">
      <c r="AE42351" s="71"/>
    </row>
    <row r="42352" spans="31:31" ht="15.75" x14ac:dyDescent="0.3">
      <c r="AE42352" s="71"/>
    </row>
    <row r="42353" spans="31:31" ht="15.75" x14ac:dyDescent="0.3">
      <c r="AE42353" s="71"/>
    </row>
    <row r="42354" spans="31:31" ht="15.75" x14ac:dyDescent="0.3">
      <c r="AE42354" s="71"/>
    </row>
    <row r="42355" spans="31:31" ht="15.75" x14ac:dyDescent="0.3">
      <c r="AE42355" s="71"/>
    </row>
    <row r="42356" spans="31:31" ht="15.75" x14ac:dyDescent="0.3">
      <c r="AE42356" s="71"/>
    </row>
    <row r="42357" spans="31:31" ht="15.75" x14ac:dyDescent="0.3">
      <c r="AE42357" s="71"/>
    </row>
    <row r="42358" spans="31:31" ht="15.75" x14ac:dyDescent="0.3">
      <c r="AE42358" s="71"/>
    </row>
    <row r="42359" spans="31:31" ht="15.75" x14ac:dyDescent="0.3">
      <c r="AE42359" s="71"/>
    </row>
    <row r="42360" spans="31:31" ht="15.75" x14ac:dyDescent="0.3">
      <c r="AE42360" s="71"/>
    </row>
    <row r="42361" spans="31:31" ht="15.75" x14ac:dyDescent="0.3">
      <c r="AE42361" s="71"/>
    </row>
    <row r="42362" spans="31:31" ht="15.75" x14ac:dyDescent="0.3">
      <c r="AE42362" s="71"/>
    </row>
    <row r="42363" spans="31:31" ht="15.75" x14ac:dyDescent="0.3">
      <c r="AE42363" s="71"/>
    </row>
    <row r="42364" spans="31:31" ht="15.75" x14ac:dyDescent="0.3">
      <c r="AE42364" s="71"/>
    </row>
    <row r="42365" spans="31:31" ht="15.75" x14ac:dyDescent="0.3">
      <c r="AE42365" s="71"/>
    </row>
    <row r="42366" spans="31:31" ht="15.75" x14ac:dyDescent="0.3">
      <c r="AE42366" s="71"/>
    </row>
    <row r="42367" spans="31:31" ht="15.75" x14ac:dyDescent="0.3">
      <c r="AE42367" s="71"/>
    </row>
    <row r="42368" spans="31:31" ht="15.75" x14ac:dyDescent="0.3">
      <c r="AE42368" s="71"/>
    </row>
    <row r="42369" spans="31:31" ht="15.75" x14ac:dyDescent="0.3">
      <c r="AE42369" s="71"/>
    </row>
    <row r="42370" spans="31:31" ht="15.75" x14ac:dyDescent="0.3">
      <c r="AE42370" s="71"/>
    </row>
    <row r="42371" spans="31:31" ht="15.75" x14ac:dyDescent="0.3">
      <c r="AE42371" s="71"/>
    </row>
    <row r="42372" spans="31:31" ht="15.75" x14ac:dyDescent="0.3">
      <c r="AE42372" s="71"/>
    </row>
    <row r="42373" spans="31:31" ht="15.75" x14ac:dyDescent="0.3">
      <c r="AE42373" s="71"/>
    </row>
    <row r="42374" spans="31:31" ht="15.75" x14ac:dyDescent="0.3">
      <c r="AE42374" s="71"/>
    </row>
    <row r="42375" spans="31:31" ht="15.75" x14ac:dyDescent="0.3">
      <c r="AE42375" s="71"/>
    </row>
    <row r="42376" spans="31:31" ht="15.75" x14ac:dyDescent="0.3">
      <c r="AE42376" s="71"/>
    </row>
    <row r="42377" spans="31:31" ht="15.75" x14ac:dyDescent="0.3">
      <c r="AE42377" s="71"/>
    </row>
    <row r="42378" spans="31:31" ht="15.75" x14ac:dyDescent="0.3">
      <c r="AE42378" s="71"/>
    </row>
    <row r="42379" spans="31:31" ht="15.75" x14ac:dyDescent="0.3">
      <c r="AE42379" s="71"/>
    </row>
    <row r="42380" spans="31:31" ht="15.75" x14ac:dyDescent="0.3">
      <c r="AE42380" s="71"/>
    </row>
    <row r="42381" spans="31:31" ht="15.75" x14ac:dyDescent="0.3">
      <c r="AE42381" s="71"/>
    </row>
    <row r="42382" spans="31:31" ht="15.75" x14ac:dyDescent="0.3">
      <c r="AE42382" s="71"/>
    </row>
    <row r="42383" spans="31:31" ht="15.75" x14ac:dyDescent="0.3">
      <c r="AE42383" s="71"/>
    </row>
    <row r="42384" spans="31:31" ht="15.75" x14ac:dyDescent="0.3">
      <c r="AE42384" s="71"/>
    </row>
    <row r="42385" spans="31:31" ht="15.75" x14ac:dyDescent="0.3">
      <c r="AE42385" s="71"/>
    </row>
    <row r="42386" spans="31:31" ht="15.75" x14ac:dyDescent="0.3">
      <c r="AE42386" s="71"/>
    </row>
    <row r="42387" spans="31:31" ht="15.75" x14ac:dyDescent="0.3">
      <c r="AE42387" s="71"/>
    </row>
    <row r="42388" spans="31:31" ht="15.75" x14ac:dyDescent="0.3">
      <c r="AE42388" s="71"/>
    </row>
    <row r="42389" spans="31:31" ht="15.75" x14ac:dyDescent="0.3">
      <c r="AE42389" s="71"/>
    </row>
    <row r="42390" spans="31:31" ht="15.75" x14ac:dyDescent="0.3">
      <c r="AE42390" s="71"/>
    </row>
    <row r="42391" spans="31:31" ht="15.75" x14ac:dyDescent="0.3">
      <c r="AE42391" s="71"/>
    </row>
    <row r="42392" spans="31:31" ht="15.75" x14ac:dyDescent="0.3">
      <c r="AE42392" s="71"/>
    </row>
    <row r="42393" spans="31:31" ht="15.75" x14ac:dyDescent="0.3">
      <c r="AE42393" s="71"/>
    </row>
    <row r="42394" spans="31:31" ht="15.75" x14ac:dyDescent="0.3">
      <c r="AE42394" s="71"/>
    </row>
    <row r="42395" spans="31:31" ht="15.75" x14ac:dyDescent="0.3">
      <c r="AE42395" s="71"/>
    </row>
    <row r="42396" spans="31:31" ht="15.75" x14ac:dyDescent="0.3">
      <c r="AE42396" s="71"/>
    </row>
    <row r="42397" spans="31:31" ht="15.75" x14ac:dyDescent="0.3">
      <c r="AE42397" s="71"/>
    </row>
    <row r="42398" spans="31:31" ht="15.75" x14ac:dyDescent="0.3">
      <c r="AE42398" s="71"/>
    </row>
    <row r="42399" spans="31:31" ht="15.75" x14ac:dyDescent="0.3">
      <c r="AE42399" s="71"/>
    </row>
    <row r="42400" spans="31:31" ht="15.75" x14ac:dyDescent="0.3">
      <c r="AE42400" s="71"/>
    </row>
    <row r="42401" spans="31:31" ht="15.75" x14ac:dyDescent="0.3">
      <c r="AE42401" s="71"/>
    </row>
    <row r="42402" spans="31:31" ht="15.75" x14ac:dyDescent="0.3">
      <c r="AE42402" s="71"/>
    </row>
    <row r="42403" spans="31:31" ht="15.75" x14ac:dyDescent="0.3">
      <c r="AE42403" s="71"/>
    </row>
    <row r="42404" spans="31:31" ht="15.75" x14ac:dyDescent="0.3">
      <c r="AE42404" s="71"/>
    </row>
    <row r="42405" spans="31:31" ht="15.75" x14ac:dyDescent="0.3">
      <c r="AE42405" s="71"/>
    </row>
    <row r="42406" spans="31:31" ht="15.75" x14ac:dyDescent="0.3">
      <c r="AE42406" s="71"/>
    </row>
    <row r="42407" spans="31:31" ht="15.75" x14ac:dyDescent="0.3">
      <c r="AE42407" s="71"/>
    </row>
    <row r="42408" spans="31:31" ht="15.75" x14ac:dyDescent="0.3">
      <c r="AE42408" s="71"/>
    </row>
    <row r="42409" spans="31:31" ht="15.75" x14ac:dyDescent="0.3">
      <c r="AE42409" s="71"/>
    </row>
    <row r="42410" spans="31:31" ht="15.75" x14ac:dyDescent="0.3">
      <c r="AE42410" s="71"/>
    </row>
    <row r="42411" spans="31:31" ht="15.75" x14ac:dyDescent="0.3">
      <c r="AE42411" s="71"/>
    </row>
    <row r="42412" spans="31:31" ht="15.75" x14ac:dyDescent="0.3">
      <c r="AE42412" s="71"/>
    </row>
    <row r="42413" spans="31:31" ht="15.75" x14ac:dyDescent="0.3">
      <c r="AE42413" s="71"/>
    </row>
    <row r="42414" spans="31:31" ht="15.75" x14ac:dyDescent="0.3">
      <c r="AE42414" s="71"/>
    </row>
    <row r="42415" spans="31:31" ht="15.75" x14ac:dyDescent="0.3">
      <c r="AE42415" s="71"/>
    </row>
    <row r="42416" spans="31:31" ht="15.75" x14ac:dyDescent="0.3">
      <c r="AE42416" s="71"/>
    </row>
    <row r="42417" spans="31:31" ht="15.75" x14ac:dyDescent="0.3">
      <c r="AE42417" s="71"/>
    </row>
    <row r="42418" spans="31:31" ht="15.75" x14ac:dyDescent="0.3">
      <c r="AE42418" s="71"/>
    </row>
    <row r="42419" spans="31:31" ht="15.75" x14ac:dyDescent="0.3">
      <c r="AE42419" s="71"/>
    </row>
    <row r="42420" spans="31:31" ht="15.75" x14ac:dyDescent="0.3">
      <c r="AE42420" s="71"/>
    </row>
    <row r="42421" spans="31:31" ht="15.75" x14ac:dyDescent="0.3">
      <c r="AE42421" s="71"/>
    </row>
    <row r="42422" spans="31:31" ht="15.75" x14ac:dyDescent="0.3">
      <c r="AE42422" s="71"/>
    </row>
    <row r="42423" spans="31:31" ht="15.75" x14ac:dyDescent="0.3">
      <c r="AE42423" s="71"/>
    </row>
    <row r="42424" spans="31:31" ht="15.75" x14ac:dyDescent="0.3">
      <c r="AE42424" s="71"/>
    </row>
    <row r="42425" spans="31:31" ht="15.75" x14ac:dyDescent="0.3">
      <c r="AE42425" s="71"/>
    </row>
    <row r="42426" spans="31:31" ht="15.75" x14ac:dyDescent="0.3">
      <c r="AE42426" s="71"/>
    </row>
    <row r="42427" spans="31:31" ht="15.75" x14ac:dyDescent="0.3">
      <c r="AE42427" s="71"/>
    </row>
    <row r="42428" spans="31:31" ht="15.75" x14ac:dyDescent="0.3">
      <c r="AE42428" s="71"/>
    </row>
    <row r="42429" spans="31:31" ht="15.75" x14ac:dyDescent="0.3">
      <c r="AE42429" s="71"/>
    </row>
    <row r="42430" spans="31:31" ht="15.75" x14ac:dyDescent="0.3">
      <c r="AE42430" s="71"/>
    </row>
    <row r="42431" spans="31:31" ht="15.75" x14ac:dyDescent="0.3">
      <c r="AE42431" s="71"/>
    </row>
    <row r="42432" spans="31:31" ht="15.75" x14ac:dyDescent="0.3">
      <c r="AE42432" s="71"/>
    </row>
    <row r="42433" spans="31:31" ht="15.75" x14ac:dyDescent="0.3">
      <c r="AE42433" s="71"/>
    </row>
    <row r="42434" spans="31:31" ht="15.75" x14ac:dyDescent="0.3">
      <c r="AE42434" s="71"/>
    </row>
    <row r="42435" spans="31:31" ht="15.75" x14ac:dyDescent="0.3">
      <c r="AE42435" s="71"/>
    </row>
    <row r="42436" spans="31:31" ht="15.75" x14ac:dyDescent="0.3">
      <c r="AE42436" s="71"/>
    </row>
    <row r="42437" spans="31:31" ht="15.75" x14ac:dyDescent="0.3">
      <c r="AE42437" s="71"/>
    </row>
    <row r="42438" spans="31:31" ht="15.75" x14ac:dyDescent="0.3">
      <c r="AE42438" s="71"/>
    </row>
    <row r="42439" spans="31:31" ht="15.75" x14ac:dyDescent="0.3">
      <c r="AE42439" s="71"/>
    </row>
    <row r="42440" spans="31:31" ht="15.75" x14ac:dyDescent="0.3">
      <c r="AE42440" s="71"/>
    </row>
    <row r="42441" spans="31:31" ht="15.75" x14ac:dyDescent="0.3">
      <c r="AE42441" s="71"/>
    </row>
    <row r="42442" spans="31:31" ht="15.75" x14ac:dyDescent="0.3">
      <c r="AE42442" s="71"/>
    </row>
    <row r="42443" spans="31:31" ht="15.75" x14ac:dyDescent="0.3">
      <c r="AE42443" s="71"/>
    </row>
    <row r="42444" spans="31:31" ht="15.75" x14ac:dyDescent="0.3">
      <c r="AE42444" s="71"/>
    </row>
    <row r="42445" spans="31:31" ht="15.75" x14ac:dyDescent="0.3">
      <c r="AE42445" s="71"/>
    </row>
    <row r="42446" spans="31:31" ht="15.75" x14ac:dyDescent="0.3">
      <c r="AE42446" s="71"/>
    </row>
    <row r="42447" spans="31:31" ht="15.75" x14ac:dyDescent="0.3">
      <c r="AE42447" s="71"/>
    </row>
    <row r="42448" spans="31:31" ht="15.75" x14ac:dyDescent="0.3">
      <c r="AE42448" s="71"/>
    </row>
    <row r="42449" spans="31:31" ht="15.75" x14ac:dyDescent="0.3">
      <c r="AE42449" s="71"/>
    </row>
    <row r="42450" spans="31:31" ht="15.75" x14ac:dyDescent="0.3">
      <c r="AE42450" s="71"/>
    </row>
    <row r="42451" spans="31:31" ht="15.75" x14ac:dyDescent="0.3">
      <c r="AE42451" s="71"/>
    </row>
    <row r="42452" spans="31:31" ht="15.75" x14ac:dyDescent="0.3">
      <c r="AE42452" s="71"/>
    </row>
    <row r="42453" spans="31:31" ht="15.75" x14ac:dyDescent="0.3">
      <c r="AE42453" s="71"/>
    </row>
    <row r="42454" spans="31:31" ht="15.75" x14ac:dyDescent="0.3">
      <c r="AE42454" s="71"/>
    </row>
    <row r="42455" spans="31:31" ht="15.75" x14ac:dyDescent="0.3">
      <c r="AE42455" s="71"/>
    </row>
    <row r="42456" spans="31:31" ht="15.75" x14ac:dyDescent="0.3">
      <c r="AE42456" s="71"/>
    </row>
    <row r="42457" spans="31:31" ht="15.75" x14ac:dyDescent="0.3">
      <c r="AE42457" s="71"/>
    </row>
    <row r="42458" spans="31:31" ht="15.75" x14ac:dyDescent="0.3">
      <c r="AE42458" s="71"/>
    </row>
    <row r="42459" spans="31:31" ht="15.75" x14ac:dyDescent="0.3">
      <c r="AE42459" s="71"/>
    </row>
    <row r="42460" spans="31:31" ht="15.75" x14ac:dyDescent="0.3">
      <c r="AE42460" s="71"/>
    </row>
    <row r="42461" spans="31:31" ht="15.75" x14ac:dyDescent="0.3">
      <c r="AE42461" s="71"/>
    </row>
    <row r="42462" spans="31:31" ht="15.75" x14ac:dyDescent="0.3">
      <c r="AE42462" s="71"/>
    </row>
    <row r="42463" spans="31:31" ht="15.75" x14ac:dyDescent="0.3">
      <c r="AE42463" s="71"/>
    </row>
    <row r="42464" spans="31:31" ht="15.75" x14ac:dyDescent="0.3">
      <c r="AE42464" s="71"/>
    </row>
    <row r="42465" spans="31:31" ht="15.75" x14ac:dyDescent="0.3">
      <c r="AE42465" s="71"/>
    </row>
    <row r="42466" spans="31:31" ht="15.75" x14ac:dyDescent="0.3">
      <c r="AE42466" s="71"/>
    </row>
    <row r="42467" spans="31:31" ht="15.75" x14ac:dyDescent="0.3">
      <c r="AE42467" s="71"/>
    </row>
    <row r="42468" spans="31:31" ht="15.75" x14ac:dyDescent="0.3">
      <c r="AE42468" s="71"/>
    </row>
    <row r="42469" spans="31:31" ht="15.75" x14ac:dyDescent="0.3">
      <c r="AE42469" s="71"/>
    </row>
    <row r="42470" spans="31:31" ht="15.75" x14ac:dyDescent="0.3">
      <c r="AE42470" s="71"/>
    </row>
    <row r="42471" spans="31:31" ht="15.75" x14ac:dyDescent="0.3">
      <c r="AE42471" s="71"/>
    </row>
    <row r="42472" spans="31:31" ht="15.75" x14ac:dyDescent="0.3">
      <c r="AE42472" s="71"/>
    </row>
    <row r="42473" spans="31:31" ht="15.75" x14ac:dyDescent="0.3">
      <c r="AE42473" s="71"/>
    </row>
    <row r="42474" spans="31:31" ht="15.75" x14ac:dyDescent="0.3">
      <c r="AE42474" s="71"/>
    </row>
    <row r="42475" spans="31:31" ht="15.75" x14ac:dyDescent="0.3">
      <c r="AE42475" s="71"/>
    </row>
    <row r="42476" spans="31:31" ht="15.75" x14ac:dyDescent="0.3">
      <c r="AE42476" s="71"/>
    </row>
    <row r="42477" spans="31:31" ht="15.75" x14ac:dyDescent="0.3">
      <c r="AE42477" s="71"/>
    </row>
    <row r="42478" spans="31:31" ht="15.75" x14ac:dyDescent="0.3">
      <c r="AE42478" s="71"/>
    </row>
    <row r="42479" spans="31:31" ht="15.75" x14ac:dyDescent="0.3">
      <c r="AE42479" s="71"/>
    </row>
    <row r="42480" spans="31:31" ht="15.75" x14ac:dyDescent="0.3">
      <c r="AE42480" s="71"/>
    </row>
    <row r="42481" spans="31:31" ht="15.75" x14ac:dyDescent="0.3">
      <c r="AE42481" s="71"/>
    </row>
    <row r="42482" spans="31:31" ht="15.75" x14ac:dyDescent="0.3">
      <c r="AE42482" s="71"/>
    </row>
    <row r="42483" spans="31:31" ht="15.75" x14ac:dyDescent="0.3">
      <c r="AE42483" s="71"/>
    </row>
    <row r="42484" spans="31:31" ht="15.75" x14ac:dyDescent="0.3">
      <c r="AE42484" s="71"/>
    </row>
    <row r="42485" spans="31:31" ht="15.75" x14ac:dyDescent="0.3">
      <c r="AE42485" s="71"/>
    </row>
    <row r="42486" spans="31:31" ht="15.75" x14ac:dyDescent="0.3">
      <c r="AE42486" s="71"/>
    </row>
    <row r="42487" spans="31:31" ht="15.75" x14ac:dyDescent="0.3">
      <c r="AE42487" s="71"/>
    </row>
    <row r="42488" spans="31:31" ht="15.75" x14ac:dyDescent="0.3">
      <c r="AE42488" s="71"/>
    </row>
    <row r="42489" spans="31:31" ht="15.75" x14ac:dyDescent="0.3">
      <c r="AE42489" s="71"/>
    </row>
    <row r="42490" spans="31:31" ht="15.75" x14ac:dyDescent="0.3">
      <c r="AE42490" s="71"/>
    </row>
    <row r="42491" spans="31:31" ht="15.75" x14ac:dyDescent="0.3">
      <c r="AE42491" s="71"/>
    </row>
    <row r="42492" spans="31:31" ht="15.75" x14ac:dyDescent="0.3">
      <c r="AE42492" s="71"/>
    </row>
    <row r="42493" spans="31:31" ht="15.75" x14ac:dyDescent="0.3">
      <c r="AE42493" s="71"/>
    </row>
    <row r="42494" spans="31:31" ht="15.75" x14ac:dyDescent="0.3">
      <c r="AE42494" s="71"/>
    </row>
    <row r="42495" spans="31:31" ht="15.75" x14ac:dyDescent="0.3">
      <c r="AE42495" s="71"/>
    </row>
    <row r="42496" spans="31:31" ht="15.75" x14ac:dyDescent="0.3">
      <c r="AE42496" s="71"/>
    </row>
    <row r="42497" spans="31:31" ht="15.75" x14ac:dyDescent="0.3">
      <c r="AE42497" s="71"/>
    </row>
    <row r="42498" spans="31:31" ht="15.75" x14ac:dyDescent="0.3">
      <c r="AE42498" s="71"/>
    </row>
    <row r="42499" spans="31:31" ht="15.75" x14ac:dyDescent="0.3">
      <c r="AE42499" s="71"/>
    </row>
    <row r="42500" spans="31:31" ht="15.75" x14ac:dyDescent="0.3">
      <c r="AE42500" s="71"/>
    </row>
    <row r="42501" spans="31:31" ht="15.75" x14ac:dyDescent="0.3">
      <c r="AE42501" s="71"/>
    </row>
    <row r="42502" spans="31:31" ht="15.75" x14ac:dyDescent="0.3">
      <c r="AE42502" s="71"/>
    </row>
    <row r="42503" spans="31:31" ht="15.75" x14ac:dyDescent="0.3">
      <c r="AE42503" s="71"/>
    </row>
    <row r="42504" spans="31:31" ht="15.75" x14ac:dyDescent="0.3">
      <c r="AE42504" s="71"/>
    </row>
    <row r="42505" spans="31:31" ht="15.75" x14ac:dyDescent="0.3">
      <c r="AE42505" s="71"/>
    </row>
    <row r="42506" spans="31:31" ht="15.75" x14ac:dyDescent="0.3">
      <c r="AE42506" s="71"/>
    </row>
    <row r="42507" spans="31:31" ht="15.75" x14ac:dyDescent="0.3">
      <c r="AE42507" s="71"/>
    </row>
    <row r="42508" spans="31:31" ht="15.75" x14ac:dyDescent="0.3">
      <c r="AE42508" s="71"/>
    </row>
    <row r="42509" spans="31:31" ht="15.75" x14ac:dyDescent="0.3">
      <c r="AE42509" s="71"/>
    </row>
    <row r="42510" spans="31:31" ht="15.75" x14ac:dyDescent="0.3">
      <c r="AE42510" s="71"/>
    </row>
    <row r="42511" spans="31:31" ht="15.75" x14ac:dyDescent="0.3">
      <c r="AE42511" s="71"/>
    </row>
    <row r="42512" spans="31:31" ht="15.75" x14ac:dyDescent="0.3">
      <c r="AE42512" s="71"/>
    </row>
    <row r="42513" spans="31:31" ht="15.75" x14ac:dyDescent="0.3">
      <c r="AE42513" s="71"/>
    </row>
    <row r="42514" spans="31:31" ht="15.75" x14ac:dyDescent="0.3">
      <c r="AE42514" s="71"/>
    </row>
    <row r="42515" spans="31:31" ht="15.75" x14ac:dyDescent="0.3">
      <c r="AE42515" s="71"/>
    </row>
    <row r="42516" spans="31:31" ht="15.75" x14ac:dyDescent="0.3">
      <c r="AE42516" s="71"/>
    </row>
    <row r="42517" spans="31:31" ht="15.75" x14ac:dyDescent="0.3">
      <c r="AE42517" s="71"/>
    </row>
    <row r="42518" spans="31:31" ht="15.75" x14ac:dyDescent="0.3">
      <c r="AE42518" s="71"/>
    </row>
    <row r="42519" spans="31:31" ht="15.75" x14ac:dyDescent="0.3">
      <c r="AE42519" s="71"/>
    </row>
    <row r="42520" spans="31:31" ht="15.75" x14ac:dyDescent="0.3">
      <c r="AE42520" s="71"/>
    </row>
    <row r="42521" spans="31:31" ht="15.75" x14ac:dyDescent="0.3">
      <c r="AE42521" s="71"/>
    </row>
    <row r="42522" spans="31:31" ht="15.75" x14ac:dyDescent="0.3">
      <c r="AE42522" s="71"/>
    </row>
    <row r="42523" spans="31:31" ht="15.75" x14ac:dyDescent="0.3">
      <c r="AE42523" s="71"/>
    </row>
    <row r="42524" spans="31:31" ht="15.75" x14ac:dyDescent="0.3">
      <c r="AE42524" s="71"/>
    </row>
    <row r="42525" spans="31:31" ht="15.75" x14ac:dyDescent="0.3">
      <c r="AE42525" s="71"/>
    </row>
    <row r="42526" spans="31:31" ht="15.75" x14ac:dyDescent="0.3">
      <c r="AE42526" s="71"/>
    </row>
    <row r="42527" spans="31:31" ht="15.75" x14ac:dyDescent="0.3">
      <c r="AE42527" s="71"/>
    </row>
    <row r="42528" spans="31:31" ht="15.75" x14ac:dyDescent="0.3">
      <c r="AE42528" s="71"/>
    </row>
    <row r="42529" spans="31:31" ht="15.75" x14ac:dyDescent="0.3">
      <c r="AE42529" s="71"/>
    </row>
    <row r="42530" spans="31:31" ht="15.75" x14ac:dyDescent="0.3">
      <c r="AE42530" s="71"/>
    </row>
    <row r="42531" spans="31:31" ht="15.75" x14ac:dyDescent="0.3">
      <c r="AE42531" s="71"/>
    </row>
    <row r="42532" spans="31:31" ht="15.75" x14ac:dyDescent="0.3">
      <c r="AE42532" s="71"/>
    </row>
    <row r="42533" spans="31:31" ht="15.75" x14ac:dyDescent="0.3">
      <c r="AE42533" s="71"/>
    </row>
    <row r="42534" spans="31:31" ht="15.75" x14ac:dyDescent="0.3">
      <c r="AE42534" s="71"/>
    </row>
    <row r="42535" spans="31:31" ht="15.75" x14ac:dyDescent="0.3">
      <c r="AE42535" s="71"/>
    </row>
    <row r="42536" spans="31:31" ht="15.75" x14ac:dyDescent="0.3">
      <c r="AE42536" s="71"/>
    </row>
    <row r="42537" spans="31:31" ht="15.75" x14ac:dyDescent="0.3">
      <c r="AE42537" s="71"/>
    </row>
    <row r="42538" spans="31:31" ht="15.75" x14ac:dyDescent="0.3">
      <c r="AE42538" s="71"/>
    </row>
    <row r="42539" spans="31:31" ht="15.75" x14ac:dyDescent="0.3">
      <c r="AE42539" s="71"/>
    </row>
    <row r="42540" spans="31:31" ht="15.75" x14ac:dyDescent="0.3">
      <c r="AE42540" s="71"/>
    </row>
    <row r="42541" spans="31:31" ht="15.75" x14ac:dyDescent="0.3">
      <c r="AE42541" s="71"/>
    </row>
    <row r="42542" spans="31:31" ht="15.75" x14ac:dyDescent="0.3">
      <c r="AE42542" s="71"/>
    </row>
    <row r="42543" spans="31:31" ht="15.75" x14ac:dyDescent="0.3">
      <c r="AE42543" s="71"/>
    </row>
    <row r="42544" spans="31:31" ht="15.75" x14ac:dyDescent="0.3">
      <c r="AE42544" s="71"/>
    </row>
    <row r="42545" spans="31:31" ht="15.75" x14ac:dyDescent="0.3">
      <c r="AE42545" s="71"/>
    </row>
    <row r="42546" spans="31:31" ht="15.75" x14ac:dyDescent="0.3">
      <c r="AE42546" s="71"/>
    </row>
    <row r="42547" spans="31:31" ht="15.75" x14ac:dyDescent="0.3">
      <c r="AE42547" s="71"/>
    </row>
    <row r="42548" spans="31:31" ht="15.75" x14ac:dyDescent="0.3">
      <c r="AE42548" s="71"/>
    </row>
    <row r="42549" spans="31:31" ht="15.75" x14ac:dyDescent="0.3">
      <c r="AE42549" s="71"/>
    </row>
    <row r="42550" spans="31:31" ht="15.75" x14ac:dyDescent="0.3">
      <c r="AE42550" s="71"/>
    </row>
    <row r="42551" spans="31:31" ht="15.75" x14ac:dyDescent="0.3">
      <c r="AE42551" s="71"/>
    </row>
    <row r="42552" spans="31:31" ht="15.75" x14ac:dyDescent="0.3">
      <c r="AE42552" s="71"/>
    </row>
    <row r="42553" spans="31:31" ht="15.75" x14ac:dyDescent="0.3">
      <c r="AE42553" s="71"/>
    </row>
    <row r="42554" spans="31:31" ht="15.75" x14ac:dyDescent="0.3">
      <c r="AE42554" s="71"/>
    </row>
    <row r="42555" spans="31:31" ht="15.75" x14ac:dyDescent="0.3">
      <c r="AE42555" s="71"/>
    </row>
    <row r="42556" spans="31:31" ht="15.75" x14ac:dyDescent="0.3">
      <c r="AE42556" s="71"/>
    </row>
    <row r="42557" spans="31:31" ht="15.75" x14ac:dyDescent="0.3">
      <c r="AE42557" s="71"/>
    </row>
    <row r="42558" spans="31:31" ht="15.75" x14ac:dyDescent="0.3">
      <c r="AE42558" s="71"/>
    </row>
    <row r="42559" spans="31:31" ht="15.75" x14ac:dyDescent="0.3">
      <c r="AE42559" s="71"/>
    </row>
    <row r="42560" spans="31:31" ht="15.75" x14ac:dyDescent="0.3">
      <c r="AE42560" s="71"/>
    </row>
    <row r="42561" spans="31:31" ht="15.75" x14ac:dyDescent="0.3">
      <c r="AE42561" s="71"/>
    </row>
    <row r="42562" spans="31:31" ht="15.75" x14ac:dyDescent="0.3">
      <c r="AE42562" s="71"/>
    </row>
    <row r="42563" spans="31:31" ht="15.75" x14ac:dyDescent="0.3">
      <c r="AE42563" s="71"/>
    </row>
    <row r="42564" spans="31:31" ht="15.75" x14ac:dyDescent="0.3">
      <c r="AE42564" s="71"/>
    </row>
    <row r="42565" spans="31:31" ht="15.75" x14ac:dyDescent="0.3">
      <c r="AE42565" s="71"/>
    </row>
    <row r="42566" spans="31:31" ht="15.75" x14ac:dyDescent="0.3">
      <c r="AE42566" s="71"/>
    </row>
    <row r="42567" spans="31:31" ht="15.75" x14ac:dyDescent="0.3">
      <c r="AE42567" s="71"/>
    </row>
    <row r="42568" spans="31:31" ht="15.75" x14ac:dyDescent="0.3">
      <c r="AE42568" s="71"/>
    </row>
    <row r="42569" spans="31:31" ht="15.75" x14ac:dyDescent="0.3">
      <c r="AE42569" s="71"/>
    </row>
    <row r="42570" spans="31:31" ht="15.75" x14ac:dyDescent="0.3">
      <c r="AE42570" s="71"/>
    </row>
    <row r="42571" spans="31:31" ht="15.75" x14ac:dyDescent="0.3">
      <c r="AE42571" s="71"/>
    </row>
    <row r="42572" spans="31:31" ht="15.75" x14ac:dyDescent="0.3">
      <c r="AE42572" s="71"/>
    </row>
    <row r="42573" spans="31:31" ht="15.75" x14ac:dyDescent="0.3">
      <c r="AE42573" s="71"/>
    </row>
    <row r="42574" spans="31:31" ht="15.75" x14ac:dyDescent="0.3">
      <c r="AE42574" s="71"/>
    </row>
    <row r="42575" spans="31:31" ht="15.75" x14ac:dyDescent="0.3">
      <c r="AE42575" s="71"/>
    </row>
    <row r="42576" spans="31:31" ht="15.75" x14ac:dyDescent="0.3">
      <c r="AE42576" s="71"/>
    </row>
    <row r="42577" spans="31:31" ht="15.75" x14ac:dyDescent="0.3">
      <c r="AE42577" s="71"/>
    </row>
    <row r="42578" spans="31:31" ht="15.75" x14ac:dyDescent="0.3">
      <c r="AE42578" s="71"/>
    </row>
    <row r="42579" spans="31:31" ht="15.75" x14ac:dyDescent="0.3">
      <c r="AE42579" s="71"/>
    </row>
    <row r="42580" spans="31:31" ht="15.75" x14ac:dyDescent="0.3">
      <c r="AE42580" s="71"/>
    </row>
    <row r="42581" spans="31:31" ht="15.75" x14ac:dyDescent="0.3">
      <c r="AE42581" s="71"/>
    </row>
    <row r="42582" spans="31:31" ht="15.75" x14ac:dyDescent="0.3">
      <c r="AE42582" s="71"/>
    </row>
    <row r="42583" spans="31:31" ht="15.75" x14ac:dyDescent="0.3">
      <c r="AE42583" s="71"/>
    </row>
    <row r="42584" spans="31:31" ht="15.75" x14ac:dyDescent="0.3">
      <c r="AE42584" s="71"/>
    </row>
    <row r="42585" spans="31:31" ht="15.75" x14ac:dyDescent="0.3">
      <c r="AE42585" s="71"/>
    </row>
    <row r="42586" spans="31:31" ht="15.75" x14ac:dyDescent="0.3">
      <c r="AE42586" s="71"/>
    </row>
    <row r="42587" spans="31:31" ht="15.75" x14ac:dyDescent="0.3">
      <c r="AE42587" s="71"/>
    </row>
    <row r="42588" spans="31:31" ht="15.75" x14ac:dyDescent="0.3">
      <c r="AE42588" s="71"/>
    </row>
    <row r="42589" spans="31:31" ht="15.75" x14ac:dyDescent="0.3">
      <c r="AE42589" s="71"/>
    </row>
    <row r="42590" spans="31:31" ht="15.75" x14ac:dyDescent="0.3">
      <c r="AE42590" s="71"/>
    </row>
    <row r="42591" spans="31:31" ht="15.75" x14ac:dyDescent="0.3">
      <c r="AE42591" s="71"/>
    </row>
    <row r="42592" spans="31:31" ht="15.75" x14ac:dyDescent="0.3">
      <c r="AE42592" s="71"/>
    </row>
    <row r="42593" spans="31:31" ht="15.75" x14ac:dyDescent="0.3">
      <c r="AE42593" s="71"/>
    </row>
    <row r="42594" spans="31:31" ht="15.75" x14ac:dyDescent="0.3">
      <c r="AE42594" s="71"/>
    </row>
    <row r="42595" spans="31:31" ht="15.75" x14ac:dyDescent="0.3">
      <c r="AE42595" s="71"/>
    </row>
    <row r="42596" spans="31:31" ht="15.75" x14ac:dyDescent="0.3">
      <c r="AE42596" s="71"/>
    </row>
    <row r="42597" spans="31:31" ht="15.75" x14ac:dyDescent="0.3">
      <c r="AE42597" s="71"/>
    </row>
    <row r="42598" spans="31:31" ht="15.75" x14ac:dyDescent="0.3">
      <c r="AE42598" s="71"/>
    </row>
    <row r="42599" spans="31:31" ht="15.75" x14ac:dyDescent="0.3">
      <c r="AE42599" s="71"/>
    </row>
    <row r="42600" spans="31:31" ht="15.75" x14ac:dyDescent="0.3">
      <c r="AE42600" s="71"/>
    </row>
    <row r="42601" spans="31:31" ht="15.75" x14ac:dyDescent="0.3">
      <c r="AE42601" s="71"/>
    </row>
    <row r="42602" spans="31:31" ht="15.75" x14ac:dyDescent="0.3">
      <c r="AE42602" s="71"/>
    </row>
    <row r="42603" spans="31:31" ht="15.75" x14ac:dyDescent="0.3">
      <c r="AE42603" s="71"/>
    </row>
    <row r="42604" spans="31:31" ht="15.75" x14ac:dyDescent="0.3">
      <c r="AE42604" s="71"/>
    </row>
    <row r="42605" spans="31:31" ht="15.75" x14ac:dyDescent="0.3">
      <c r="AE42605" s="71"/>
    </row>
    <row r="42606" spans="31:31" ht="15.75" x14ac:dyDescent="0.3">
      <c r="AE42606" s="71"/>
    </row>
    <row r="42607" spans="31:31" ht="15.75" x14ac:dyDescent="0.3">
      <c r="AE42607" s="71"/>
    </row>
    <row r="42608" spans="31:31" ht="15.75" x14ac:dyDescent="0.3">
      <c r="AE42608" s="71"/>
    </row>
    <row r="42609" spans="31:31" ht="15.75" x14ac:dyDescent="0.3">
      <c r="AE42609" s="71"/>
    </row>
    <row r="42610" spans="31:31" ht="15.75" x14ac:dyDescent="0.3">
      <c r="AE42610" s="71"/>
    </row>
    <row r="42611" spans="31:31" ht="15.75" x14ac:dyDescent="0.3">
      <c r="AE42611" s="71"/>
    </row>
    <row r="42612" spans="31:31" ht="15.75" x14ac:dyDescent="0.3">
      <c r="AE42612" s="71"/>
    </row>
    <row r="42613" spans="31:31" ht="15.75" x14ac:dyDescent="0.3">
      <c r="AE42613" s="71"/>
    </row>
    <row r="42614" spans="31:31" ht="15.75" x14ac:dyDescent="0.3">
      <c r="AE42614" s="71"/>
    </row>
    <row r="42615" spans="31:31" ht="15.75" x14ac:dyDescent="0.3">
      <c r="AE42615" s="71"/>
    </row>
    <row r="42616" spans="31:31" ht="15.75" x14ac:dyDescent="0.3">
      <c r="AE42616" s="71"/>
    </row>
    <row r="42617" spans="31:31" ht="15.75" x14ac:dyDescent="0.3">
      <c r="AE42617" s="71"/>
    </row>
    <row r="42618" spans="31:31" ht="15.75" x14ac:dyDescent="0.3">
      <c r="AE42618" s="71"/>
    </row>
    <row r="42619" spans="31:31" ht="15.75" x14ac:dyDescent="0.3">
      <c r="AE42619" s="71"/>
    </row>
    <row r="42620" spans="31:31" ht="15.75" x14ac:dyDescent="0.3">
      <c r="AE42620" s="71"/>
    </row>
    <row r="42621" spans="31:31" ht="15.75" x14ac:dyDescent="0.3">
      <c r="AE42621" s="71"/>
    </row>
    <row r="42622" spans="31:31" ht="15.75" x14ac:dyDescent="0.3">
      <c r="AE42622" s="71"/>
    </row>
    <row r="42623" spans="31:31" ht="15.75" x14ac:dyDescent="0.3">
      <c r="AE42623" s="71"/>
    </row>
    <row r="42624" spans="31:31" ht="15.75" x14ac:dyDescent="0.3">
      <c r="AE42624" s="71"/>
    </row>
    <row r="42625" spans="31:31" ht="15.75" x14ac:dyDescent="0.3">
      <c r="AE42625" s="71"/>
    </row>
    <row r="42626" spans="31:31" ht="15.75" x14ac:dyDescent="0.3">
      <c r="AE42626" s="71"/>
    </row>
    <row r="42627" spans="31:31" ht="15.75" x14ac:dyDescent="0.3">
      <c r="AE42627" s="71"/>
    </row>
    <row r="42628" spans="31:31" ht="15.75" x14ac:dyDescent="0.3">
      <c r="AE42628" s="71"/>
    </row>
    <row r="42629" spans="31:31" ht="15.75" x14ac:dyDescent="0.3">
      <c r="AE42629" s="71"/>
    </row>
    <row r="42630" spans="31:31" ht="15.75" x14ac:dyDescent="0.3">
      <c r="AE42630" s="71"/>
    </row>
    <row r="42631" spans="31:31" ht="15.75" x14ac:dyDescent="0.3">
      <c r="AE42631" s="71"/>
    </row>
    <row r="42632" spans="31:31" ht="15.75" x14ac:dyDescent="0.3">
      <c r="AE42632" s="71"/>
    </row>
    <row r="42633" spans="31:31" ht="15.75" x14ac:dyDescent="0.3">
      <c r="AE42633" s="71"/>
    </row>
    <row r="42634" spans="31:31" ht="15.75" x14ac:dyDescent="0.3">
      <c r="AE42634" s="71"/>
    </row>
    <row r="42635" spans="31:31" ht="15.75" x14ac:dyDescent="0.3">
      <c r="AE42635" s="71"/>
    </row>
    <row r="42636" spans="31:31" ht="15.75" x14ac:dyDescent="0.3">
      <c r="AE42636" s="71"/>
    </row>
    <row r="42637" spans="31:31" ht="15.75" x14ac:dyDescent="0.3">
      <c r="AE42637" s="71"/>
    </row>
    <row r="42638" spans="31:31" ht="15.75" x14ac:dyDescent="0.3">
      <c r="AE42638" s="71"/>
    </row>
    <row r="42639" spans="31:31" ht="15.75" x14ac:dyDescent="0.3">
      <c r="AE42639" s="71"/>
    </row>
    <row r="42640" spans="31:31" ht="15.75" x14ac:dyDescent="0.3">
      <c r="AE42640" s="71"/>
    </row>
    <row r="42641" spans="31:31" ht="15.75" x14ac:dyDescent="0.3">
      <c r="AE42641" s="71"/>
    </row>
    <row r="42642" spans="31:31" ht="15.75" x14ac:dyDescent="0.3">
      <c r="AE42642" s="71"/>
    </row>
    <row r="42643" spans="31:31" ht="15.75" x14ac:dyDescent="0.3">
      <c r="AE42643" s="71"/>
    </row>
    <row r="42644" spans="31:31" ht="15.75" x14ac:dyDescent="0.3">
      <c r="AE42644" s="71"/>
    </row>
    <row r="42645" spans="31:31" ht="15.75" x14ac:dyDescent="0.3">
      <c r="AE42645" s="71"/>
    </row>
    <row r="42646" spans="31:31" ht="15.75" x14ac:dyDescent="0.3">
      <c r="AE42646" s="71"/>
    </row>
    <row r="42647" spans="31:31" ht="15.75" x14ac:dyDescent="0.3">
      <c r="AE42647" s="71"/>
    </row>
    <row r="42648" spans="31:31" ht="15.75" x14ac:dyDescent="0.3">
      <c r="AE42648" s="71"/>
    </row>
    <row r="42649" spans="31:31" ht="15.75" x14ac:dyDescent="0.3">
      <c r="AE42649" s="71"/>
    </row>
    <row r="42650" spans="31:31" ht="15.75" x14ac:dyDescent="0.3">
      <c r="AE42650" s="71"/>
    </row>
    <row r="42651" spans="31:31" ht="15.75" x14ac:dyDescent="0.3">
      <c r="AE42651" s="71"/>
    </row>
    <row r="42652" spans="31:31" ht="15.75" x14ac:dyDescent="0.3">
      <c r="AE42652" s="71"/>
    </row>
    <row r="42653" spans="31:31" ht="15.75" x14ac:dyDescent="0.3">
      <c r="AE42653" s="71"/>
    </row>
    <row r="42654" spans="31:31" ht="15.75" x14ac:dyDescent="0.3">
      <c r="AE42654" s="71"/>
    </row>
    <row r="42655" spans="31:31" ht="15.75" x14ac:dyDescent="0.3">
      <c r="AE42655" s="71"/>
    </row>
    <row r="42656" spans="31:31" ht="15.75" x14ac:dyDescent="0.3">
      <c r="AE42656" s="71"/>
    </row>
    <row r="42657" spans="31:31" ht="15.75" x14ac:dyDescent="0.3">
      <c r="AE42657" s="71"/>
    </row>
    <row r="42658" spans="31:31" ht="15.75" x14ac:dyDescent="0.3">
      <c r="AE42658" s="71"/>
    </row>
    <row r="42659" spans="31:31" ht="15.75" x14ac:dyDescent="0.3">
      <c r="AE42659" s="71"/>
    </row>
    <row r="42660" spans="31:31" ht="15.75" x14ac:dyDescent="0.3">
      <c r="AE42660" s="71"/>
    </row>
    <row r="42661" spans="31:31" ht="15.75" x14ac:dyDescent="0.3">
      <c r="AE42661" s="71"/>
    </row>
    <row r="42662" spans="31:31" ht="15.75" x14ac:dyDescent="0.3">
      <c r="AE42662" s="71"/>
    </row>
    <row r="42663" spans="31:31" ht="15.75" x14ac:dyDescent="0.3">
      <c r="AE42663" s="71"/>
    </row>
    <row r="42664" spans="31:31" ht="15.75" x14ac:dyDescent="0.3">
      <c r="AE42664" s="71"/>
    </row>
    <row r="42665" spans="31:31" ht="15.75" x14ac:dyDescent="0.3">
      <c r="AE42665" s="71"/>
    </row>
    <row r="42666" spans="31:31" ht="15.75" x14ac:dyDescent="0.3">
      <c r="AE42666" s="71"/>
    </row>
    <row r="42667" spans="31:31" ht="15.75" x14ac:dyDescent="0.3">
      <c r="AE42667" s="71"/>
    </row>
    <row r="42668" spans="31:31" ht="15.75" x14ac:dyDescent="0.3">
      <c r="AE42668" s="71"/>
    </row>
    <row r="42669" spans="31:31" ht="15.75" x14ac:dyDescent="0.3">
      <c r="AE42669" s="71"/>
    </row>
    <row r="42670" spans="31:31" ht="15.75" x14ac:dyDescent="0.3">
      <c r="AE42670" s="71"/>
    </row>
    <row r="42671" spans="31:31" ht="15.75" x14ac:dyDescent="0.3">
      <c r="AE42671" s="71"/>
    </row>
    <row r="42672" spans="31:31" ht="15.75" x14ac:dyDescent="0.3">
      <c r="AE42672" s="71"/>
    </row>
    <row r="42673" spans="31:31" ht="15.75" x14ac:dyDescent="0.3">
      <c r="AE42673" s="71"/>
    </row>
    <row r="42674" spans="31:31" ht="15.75" x14ac:dyDescent="0.3">
      <c r="AE42674" s="71"/>
    </row>
    <row r="42675" spans="31:31" ht="15.75" x14ac:dyDescent="0.3">
      <c r="AE42675" s="71"/>
    </row>
    <row r="42676" spans="31:31" ht="15.75" x14ac:dyDescent="0.3">
      <c r="AE42676" s="71"/>
    </row>
    <row r="42677" spans="31:31" ht="15.75" x14ac:dyDescent="0.3">
      <c r="AE42677" s="71"/>
    </row>
    <row r="42678" spans="31:31" ht="15.75" x14ac:dyDescent="0.3">
      <c r="AE42678" s="71"/>
    </row>
    <row r="42679" spans="31:31" ht="15.75" x14ac:dyDescent="0.3">
      <c r="AE42679" s="71"/>
    </row>
    <row r="42680" spans="31:31" ht="15.75" x14ac:dyDescent="0.3">
      <c r="AE42680" s="71"/>
    </row>
    <row r="42681" spans="31:31" ht="15.75" x14ac:dyDescent="0.3">
      <c r="AE42681" s="71"/>
    </row>
    <row r="42682" spans="31:31" ht="15.75" x14ac:dyDescent="0.3">
      <c r="AE42682" s="71"/>
    </row>
    <row r="42683" spans="31:31" ht="15.75" x14ac:dyDescent="0.3">
      <c r="AE42683" s="71"/>
    </row>
    <row r="42684" spans="31:31" ht="15.75" x14ac:dyDescent="0.3">
      <c r="AE42684" s="71"/>
    </row>
    <row r="42685" spans="31:31" ht="15.75" x14ac:dyDescent="0.3">
      <c r="AE42685" s="71"/>
    </row>
    <row r="42686" spans="31:31" ht="15.75" x14ac:dyDescent="0.3">
      <c r="AE42686" s="71"/>
    </row>
    <row r="42687" spans="31:31" ht="15.75" x14ac:dyDescent="0.3">
      <c r="AE42687" s="71"/>
    </row>
    <row r="42688" spans="31:31" ht="15.75" x14ac:dyDescent="0.3">
      <c r="AE42688" s="71"/>
    </row>
    <row r="42689" spans="31:31" ht="15.75" x14ac:dyDescent="0.3">
      <c r="AE42689" s="71"/>
    </row>
    <row r="42690" spans="31:31" ht="15.75" x14ac:dyDescent="0.3">
      <c r="AE42690" s="71"/>
    </row>
    <row r="42691" spans="31:31" ht="15.75" x14ac:dyDescent="0.3">
      <c r="AE42691" s="71"/>
    </row>
    <row r="42692" spans="31:31" ht="15.75" x14ac:dyDescent="0.3">
      <c r="AE42692" s="71"/>
    </row>
    <row r="42693" spans="31:31" ht="15.75" x14ac:dyDescent="0.3">
      <c r="AE42693" s="71"/>
    </row>
    <row r="42694" spans="31:31" ht="15.75" x14ac:dyDescent="0.3">
      <c r="AE42694" s="71"/>
    </row>
    <row r="42695" spans="31:31" ht="15.75" x14ac:dyDescent="0.3">
      <c r="AE42695" s="71"/>
    </row>
    <row r="42696" spans="31:31" ht="15.75" x14ac:dyDescent="0.3">
      <c r="AE42696" s="71"/>
    </row>
    <row r="42697" spans="31:31" ht="15.75" x14ac:dyDescent="0.3">
      <c r="AE42697" s="71"/>
    </row>
    <row r="42698" spans="31:31" ht="15.75" x14ac:dyDescent="0.3">
      <c r="AE42698" s="71"/>
    </row>
    <row r="42699" spans="31:31" ht="15.75" x14ac:dyDescent="0.3">
      <c r="AE42699" s="71"/>
    </row>
    <row r="42700" spans="31:31" ht="15.75" x14ac:dyDescent="0.3">
      <c r="AE42700" s="71"/>
    </row>
    <row r="42701" spans="31:31" ht="15.75" x14ac:dyDescent="0.3">
      <c r="AE42701" s="71"/>
    </row>
    <row r="42702" spans="31:31" ht="15.75" x14ac:dyDescent="0.3">
      <c r="AE42702" s="71"/>
    </row>
    <row r="42703" spans="31:31" ht="15.75" x14ac:dyDescent="0.3">
      <c r="AE42703" s="71"/>
    </row>
    <row r="42704" spans="31:31" ht="15.75" x14ac:dyDescent="0.3">
      <c r="AE42704" s="71"/>
    </row>
    <row r="42705" spans="31:31" ht="15.75" x14ac:dyDescent="0.3">
      <c r="AE42705" s="71"/>
    </row>
    <row r="42706" spans="31:31" ht="15.75" x14ac:dyDescent="0.3">
      <c r="AE42706" s="71"/>
    </row>
    <row r="42707" spans="31:31" ht="15.75" x14ac:dyDescent="0.3">
      <c r="AE42707" s="71"/>
    </row>
    <row r="42708" spans="31:31" ht="15.75" x14ac:dyDescent="0.3">
      <c r="AE42708" s="71"/>
    </row>
    <row r="42709" spans="31:31" ht="15.75" x14ac:dyDescent="0.3">
      <c r="AE42709" s="71"/>
    </row>
    <row r="42710" spans="31:31" ht="15.75" x14ac:dyDescent="0.3">
      <c r="AE42710" s="71"/>
    </row>
    <row r="42711" spans="31:31" ht="15.75" x14ac:dyDescent="0.3">
      <c r="AE42711" s="71"/>
    </row>
    <row r="42712" spans="31:31" ht="15.75" x14ac:dyDescent="0.3">
      <c r="AE42712" s="71"/>
    </row>
    <row r="42713" spans="31:31" ht="15.75" x14ac:dyDescent="0.3">
      <c r="AE42713" s="71"/>
    </row>
    <row r="42714" spans="31:31" ht="15.75" x14ac:dyDescent="0.3">
      <c r="AE42714" s="71"/>
    </row>
    <row r="42715" spans="31:31" ht="15.75" x14ac:dyDescent="0.3">
      <c r="AE42715" s="71"/>
    </row>
    <row r="42716" spans="31:31" ht="15.75" x14ac:dyDescent="0.3">
      <c r="AE42716" s="71"/>
    </row>
    <row r="42717" spans="31:31" ht="15.75" x14ac:dyDescent="0.3">
      <c r="AE42717" s="71"/>
    </row>
    <row r="42718" spans="31:31" ht="15.75" x14ac:dyDescent="0.3">
      <c r="AE42718" s="71"/>
    </row>
    <row r="42719" spans="31:31" ht="15.75" x14ac:dyDescent="0.3">
      <c r="AE42719" s="71"/>
    </row>
    <row r="42720" spans="31:31" ht="15.75" x14ac:dyDescent="0.3">
      <c r="AE42720" s="71"/>
    </row>
    <row r="42721" spans="31:31" ht="15.75" x14ac:dyDescent="0.3">
      <c r="AE42721" s="71"/>
    </row>
    <row r="42722" spans="31:31" ht="15.75" x14ac:dyDescent="0.3">
      <c r="AE42722" s="71"/>
    </row>
    <row r="42723" spans="31:31" ht="15.75" x14ac:dyDescent="0.3">
      <c r="AE42723" s="71"/>
    </row>
    <row r="42724" spans="31:31" ht="15.75" x14ac:dyDescent="0.3">
      <c r="AE42724" s="71"/>
    </row>
    <row r="42725" spans="31:31" ht="15.75" x14ac:dyDescent="0.3">
      <c r="AE42725" s="71"/>
    </row>
    <row r="42726" spans="31:31" ht="15.75" x14ac:dyDescent="0.3">
      <c r="AE42726" s="71"/>
    </row>
    <row r="42727" spans="31:31" ht="15.75" x14ac:dyDescent="0.3">
      <c r="AE42727" s="71"/>
    </row>
    <row r="42728" spans="31:31" ht="15.75" x14ac:dyDescent="0.3">
      <c r="AE42728" s="71"/>
    </row>
    <row r="42729" spans="31:31" ht="15.75" x14ac:dyDescent="0.3">
      <c r="AE42729" s="71"/>
    </row>
    <row r="42730" spans="31:31" ht="15.75" x14ac:dyDescent="0.3">
      <c r="AE42730" s="71"/>
    </row>
    <row r="42731" spans="31:31" ht="15.75" x14ac:dyDescent="0.3">
      <c r="AE42731" s="71"/>
    </row>
    <row r="42732" spans="31:31" ht="15.75" x14ac:dyDescent="0.3">
      <c r="AE42732" s="71"/>
    </row>
    <row r="42733" spans="31:31" ht="15.75" x14ac:dyDescent="0.3">
      <c r="AE42733" s="71"/>
    </row>
    <row r="42734" spans="31:31" ht="15.75" x14ac:dyDescent="0.3">
      <c r="AE42734" s="71"/>
    </row>
    <row r="42735" spans="31:31" ht="15.75" x14ac:dyDescent="0.3">
      <c r="AE42735" s="71"/>
    </row>
    <row r="42736" spans="31:31" ht="15.75" x14ac:dyDescent="0.3">
      <c r="AE42736" s="71"/>
    </row>
    <row r="42737" spans="31:31" ht="15.75" x14ac:dyDescent="0.3">
      <c r="AE42737" s="71"/>
    </row>
    <row r="42738" spans="31:31" ht="15.75" x14ac:dyDescent="0.3">
      <c r="AE42738" s="71"/>
    </row>
    <row r="42739" spans="31:31" ht="15.75" x14ac:dyDescent="0.3">
      <c r="AE42739" s="71"/>
    </row>
    <row r="42740" spans="31:31" ht="15.75" x14ac:dyDescent="0.3">
      <c r="AE42740" s="71"/>
    </row>
    <row r="42741" spans="31:31" ht="15.75" x14ac:dyDescent="0.3">
      <c r="AE42741" s="71"/>
    </row>
    <row r="42742" spans="31:31" ht="15.75" x14ac:dyDescent="0.3">
      <c r="AE42742" s="71"/>
    </row>
    <row r="42743" spans="31:31" ht="15.75" x14ac:dyDescent="0.3">
      <c r="AE42743" s="71"/>
    </row>
    <row r="42744" spans="31:31" ht="15.75" x14ac:dyDescent="0.3">
      <c r="AE42744" s="71"/>
    </row>
    <row r="42745" spans="31:31" ht="15.75" x14ac:dyDescent="0.3">
      <c r="AE42745" s="71"/>
    </row>
    <row r="42746" spans="31:31" ht="15.75" x14ac:dyDescent="0.3">
      <c r="AE42746" s="71"/>
    </row>
    <row r="42747" spans="31:31" ht="15.75" x14ac:dyDescent="0.3">
      <c r="AE42747" s="71"/>
    </row>
    <row r="42748" spans="31:31" ht="15.75" x14ac:dyDescent="0.3">
      <c r="AE42748" s="71"/>
    </row>
    <row r="42749" spans="31:31" ht="15.75" x14ac:dyDescent="0.3">
      <c r="AE42749" s="71"/>
    </row>
    <row r="42750" spans="31:31" ht="15.75" x14ac:dyDescent="0.3">
      <c r="AE42750" s="71"/>
    </row>
    <row r="42751" spans="31:31" ht="15.75" x14ac:dyDescent="0.3">
      <c r="AE42751" s="71"/>
    </row>
    <row r="42752" spans="31:31" ht="15.75" x14ac:dyDescent="0.3">
      <c r="AE42752" s="71"/>
    </row>
    <row r="42753" spans="31:31" ht="15.75" x14ac:dyDescent="0.3">
      <c r="AE42753" s="71"/>
    </row>
    <row r="42754" spans="31:31" ht="15.75" x14ac:dyDescent="0.3">
      <c r="AE42754" s="71"/>
    </row>
    <row r="42755" spans="31:31" ht="15.75" x14ac:dyDescent="0.3">
      <c r="AE42755" s="71"/>
    </row>
    <row r="42756" spans="31:31" ht="15.75" x14ac:dyDescent="0.3">
      <c r="AE42756" s="71"/>
    </row>
    <row r="42757" spans="31:31" ht="15.75" x14ac:dyDescent="0.3">
      <c r="AE42757" s="71"/>
    </row>
    <row r="42758" spans="31:31" ht="15.75" x14ac:dyDescent="0.3">
      <c r="AE42758" s="71"/>
    </row>
    <row r="42759" spans="31:31" ht="15.75" x14ac:dyDescent="0.3">
      <c r="AE42759" s="71"/>
    </row>
    <row r="42760" spans="31:31" ht="15.75" x14ac:dyDescent="0.3">
      <c r="AE42760" s="71"/>
    </row>
    <row r="42761" spans="31:31" ht="15.75" x14ac:dyDescent="0.3">
      <c r="AE42761" s="71"/>
    </row>
    <row r="42762" spans="31:31" ht="15.75" x14ac:dyDescent="0.3">
      <c r="AE42762" s="71"/>
    </row>
    <row r="42763" spans="31:31" ht="15.75" x14ac:dyDescent="0.3">
      <c r="AE42763" s="71"/>
    </row>
    <row r="42764" spans="31:31" ht="15.75" x14ac:dyDescent="0.3">
      <c r="AE42764" s="71"/>
    </row>
    <row r="42765" spans="31:31" ht="15.75" x14ac:dyDescent="0.3">
      <c r="AE42765" s="71"/>
    </row>
    <row r="42766" spans="31:31" ht="15.75" x14ac:dyDescent="0.3">
      <c r="AE42766" s="71"/>
    </row>
    <row r="42767" spans="31:31" ht="15.75" x14ac:dyDescent="0.3">
      <c r="AE42767" s="71"/>
    </row>
    <row r="42768" spans="31:31" ht="15.75" x14ac:dyDescent="0.3">
      <c r="AE42768" s="71"/>
    </row>
    <row r="42769" spans="31:31" ht="15.75" x14ac:dyDescent="0.3">
      <c r="AE42769" s="71"/>
    </row>
    <row r="42770" spans="31:31" ht="15.75" x14ac:dyDescent="0.3">
      <c r="AE42770" s="71"/>
    </row>
    <row r="42771" spans="31:31" ht="15.75" x14ac:dyDescent="0.3">
      <c r="AE42771" s="71"/>
    </row>
    <row r="42772" spans="31:31" ht="15.75" x14ac:dyDescent="0.3">
      <c r="AE42772" s="71"/>
    </row>
    <row r="42773" spans="31:31" ht="15.75" x14ac:dyDescent="0.3">
      <c r="AE42773" s="71"/>
    </row>
    <row r="42774" spans="31:31" ht="15.75" x14ac:dyDescent="0.3">
      <c r="AE42774" s="71"/>
    </row>
    <row r="42775" spans="31:31" ht="15.75" x14ac:dyDescent="0.3">
      <c r="AE42775" s="71"/>
    </row>
    <row r="42776" spans="31:31" ht="15.75" x14ac:dyDescent="0.3">
      <c r="AE42776" s="71"/>
    </row>
    <row r="42777" spans="31:31" ht="15.75" x14ac:dyDescent="0.3">
      <c r="AE42777" s="71"/>
    </row>
    <row r="42778" spans="31:31" ht="15.75" x14ac:dyDescent="0.3">
      <c r="AE42778" s="71"/>
    </row>
    <row r="42779" spans="31:31" ht="15.75" x14ac:dyDescent="0.3">
      <c r="AE42779" s="71"/>
    </row>
    <row r="42780" spans="31:31" ht="15.75" x14ac:dyDescent="0.3">
      <c r="AE42780" s="71"/>
    </row>
    <row r="42781" spans="31:31" ht="15.75" x14ac:dyDescent="0.3">
      <c r="AE42781" s="71"/>
    </row>
    <row r="42782" spans="31:31" ht="15.75" x14ac:dyDescent="0.3">
      <c r="AE42782" s="71"/>
    </row>
    <row r="42783" spans="31:31" ht="15.75" x14ac:dyDescent="0.3">
      <c r="AE42783" s="71"/>
    </row>
    <row r="42784" spans="31:31" ht="15.75" x14ac:dyDescent="0.3">
      <c r="AE42784" s="71"/>
    </row>
    <row r="42785" spans="31:31" ht="15.75" x14ac:dyDescent="0.3">
      <c r="AE42785" s="71"/>
    </row>
    <row r="42786" spans="31:31" ht="15.75" x14ac:dyDescent="0.3">
      <c r="AE42786" s="71"/>
    </row>
    <row r="42787" spans="31:31" ht="15.75" x14ac:dyDescent="0.3">
      <c r="AE42787" s="71"/>
    </row>
    <row r="42788" spans="31:31" ht="15.75" x14ac:dyDescent="0.3">
      <c r="AE42788" s="71"/>
    </row>
    <row r="42789" spans="31:31" ht="15.75" x14ac:dyDescent="0.3">
      <c r="AE42789" s="71"/>
    </row>
    <row r="42790" spans="31:31" ht="15.75" x14ac:dyDescent="0.3">
      <c r="AE42790" s="71"/>
    </row>
    <row r="42791" spans="31:31" ht="15.75" x14ac:dyDescent="0.3">
      <c r="AE42791" s="71"/>
    </row>
    <row r="42792" spans="31:31" ht="15.75" x14ac:dyDescent="0.3">
      <c r="AE42792" s="71"/>
    </row>
    <row r="42793" spans="31:31" ht="15.75" x14ac:dyDescent="0.3">
      <c r="AE42793" s="71"/>
    </row>
    <row r="42794" spans="31:31" ht="15.75" x14ac:dyDescent="0.3">
      <c r="AE42794" s="71"/>
    </row>
    <row r="42795" spans="31:31" ht="15.75" x14ac:dyDescent="0.3">
      <c r="AE42795" s="71"/>
    </row>
    <row r="42796" spans="31:31" ht="15.75" x14ac:dyDescent="0.3">
      <c r="AE42796" s="71"/>
    </row>
    <row r="42797" spans="31:31" ht="15.75" x14ac:dyDescent="0.3">
      <c r="AE42797" s="71"/>
    </row>
    <row r="42798" spans="31:31" ht="15.75" x14ac:dyDescent="0.3">
      <c r="AE42798" s="71"/>
    </row>
    <row r="42799" spans="31:31" ht="15.75" x14ac:dyDescent="0.3">
      <c r="AE42799" s="71"/>
    </row>
    <row r="42800" spans="31:31" ht="15.75" x14ac:dyDescent="0.3">
      <c r="AE42800" s="71"/>
    </row>
    <row r="42801" spans="31:31" ht="15.75" x14ac:dyDescent="0.3">
      <c r="AE42801" s="71"/>
    </row>
    <row r="42802" spans="31:31" ht="15.75" x14ac:dyDescent="0.3">
      <c r="AE42802" s="71"/>
    </row>
    <row r="42803" spans="31:31" ht="15.75" x14ac:dyDescent="0.3">
      <c r="AE42803" s="71"/>
    </row>
    <row r="42804" spans="31:31" ht="15.75" x14ac:dyDescent="0.3">
      <c r="AE42804" s="71"/>
    </row>
    <row r="42805" spans="31:31" ht="15.75" x14ac:dyDescent="0.3">
      <c r="AE42805" s="71"/>
    </row>
    <row r="42806" spans="31:31" ht="15.75" x14ac:dyDescent="0.3">
      <c r="AE42806" s="71"/>
    </row>
    <row r="42807" spans="31:31" ht="15.75" x14ac:dyDescent="0.3">
      <c r="AE42807" s="71"/>
    </row>
    <row r="42808" spans="31:31" ht="15.75" x14ac:dyDescent="0.3">
      <c r="AE42808" s="71"/>
    </row>
    <row r="42809" spans="31:31" ht="15.75" x14ac:dyDescent="0.3">
      <c r="AE42809" s="71"/>
    </row>
    <row r="42810" spans="31:31" ht="15.75" x14ac:dyDescent="0.3">
      <c r="AE42810" s="71"/>
    </row>
    <row r="42811" spans="31:31" ht="15.75" x14ac:dyDescent="0.3">
      <c r="AE42811" s="71"/>
    </row>
    <row r="42812" spans="31:31" ht="15.75" x14ac:dyDescent="0.3">
      <c r="AE42812" s="71"/>
    </row>
    <row r="42813" spans="31:31" ht="15.75" x14ac:dyDescent="0.3">
      <c r="AE42813" s="71"/>
    </row>
    <row r="42814" spans="31:31" ht="15.75" x14ac:dyDescent="0.3">
      <c r="AE42814" s="71"/>
    </row>
    <row r="42815" spans="31:31" ht="15.75" x14ac:dyDescent="0.3">
      <c r="AE42815" s="71"/>
    </row>
    <row r="42816" spans="31:31" ht="15.75" x14ac:dyDescent="0.3">
      <c r="AE42816" s="71"/>
    </row>
    <row r="42817" spans="31:31" ht="15.75" x14ac:dyDescent="0.3">
      <c r="AE42817" s="71"/>
    </row>
    <row r="42818" spans="31:31" ht="15.75" x14ac:dyDescent="0.3">
      <c r="AE42818" s="71"/>
    </row>
    <row r="42819" spans="31:31" ht="15.75" x14ac:dyDescent="0.3">
      <c r="AE42819" s="71"/>
    </row>
    <row r="42820" spans="31:31" ht="15.75" x14ac:dyDescent="0.3">
      <c r="AE42820" s="71"/>
    </row>
    <row r="42821" spans="31:31" ht="15.75" x14ac:dyDescent="0.3">
      <c r="AE42821" s="71"/>
    </row>
    <row r="42822" spans="31:31" ht="15.75" x14ac:dyDescent="0.3">
      <c r="AE42822" s="71"/>
    </row>
    <row r="42823" spans="31:31" ht="15.75" x14ac:dyDescent="0.3">
      <c r="AE42823" s="71"/>
    </row>
    <row r="42824" spans="31:31" ht="15.75" x14ac:dyDescent="0.3">
      <c r="AE42824" s="71"/>
    </row>
    <row r="42825" spans="31:31" ht="15.75" x14ac:dyDescent="0.3">
      <c r="AE42825" s="71"/>
    </row>
    <row r="42826" spans="31:31" ht="15.75" x14ac:dyDescent="0.3">
      <c r="AE42826" s="71"/>
    </row>
    <row r="42827" spans="31:31" ht="15.75" x14ac:dyDescent="0.3">
      <c r="AE42827" s="71"/>
    </row>
    <row r="42828" spans="31:31" ht="15.75" x14ac:dyDescent="0.3">
      <c r="AE42828" s="71"/>
    </row>
    <row r="42829" spans="31:31" ht="15.75" x14ac:dyDescent="0.3">
      <c r="AE42829" s="71"/>
    </row>
    <row r="42830" spans="31:31" ht="15.75" x14ac:dyDescent="0.3">
      <c r="AE42830" s="71"/>
    </row>
    <row r="42831" spans="31:31" ht="15.75" x14ac:dyDescent="0.3">
      <c r="AE42831" s="71"/>
    </row>
    <row r="42832" spans="31:31" ht="15.75" x14ac:dyDescent="0.3">
      <c r="AE42832" s="71"/>
    </row>
    <row r="42833" spans="31:31" ht="15.75" x14ac:dyDescent="0.3">
      <c r="AE42833" s="71"/>
    </row>
    <row r="42834" spans="31:31" ht="15.75" x14ac:dyDescent="0.3">
      <c r="AE42834" s="71"/>
    </row>
    <row r="42835" spans="31:31" ht="15.75" x14ac:dyDescent="0.3">
      <c r="AE42835" s="71"/>
    </row>
    <row r="42836" spans="31:31" ht="15.75" x14ac:dyDescent="0.3">
      <c r="AE42836" s="71"/>
    </row>
    <row r="42837" spans="31:31" ht="15.75" x14ac:dyDescent="0.3">
      <c r="AE42837" s="71"/>
    </row>
    <row r="42838" spans="31:31" ht="15.75" x14ac:dyDescent="0.3">
      <c r="AE42838" s="71"/>
    </row>
    <row r="42839" spans="31:31" ht="15.75" x14ac:dyDescent="0.3">
      <c r="AE42839" s="71"/>
    </row>
    <row r="42840" spans="31:31" ht="15.75" x14ac:dyDescent="0.3">
      <c r="AE42840" s="71"/>
    </row>
    <row r="42841" spans="31:31" ht="15.75" x14ac:dyDescent="0.3">
      <c r="AE42841" s="71"/>
    </row>
    <row r="42842" spans="31:31" ht="15.75" x14ac:dyDescent="0.3">
      <c r="AE42842" s="71"/>
    </row>
    <row r="42843" spans="31:31" ht="15.75" x14ac:dyDescent="0.3">
      <c r="AE42843" s="71"/>
    </row>
    <row r="42844" spans="31:31" ht="15.75" x14ac:dyDescent="0.3">
      <c r="AE42844" s="71"/>
    </row>
    <row r="42845" spans="31:31" ht="15.75" x14ac:dyDescent="0.3">
      <c r="AE42845" s="71"/>
    </row>
    <row r="42846" spans="31:31" ht="15.75" x14ac:dyDescent="0.3">
      <c r="AE42846" s="71"/>
    </row>
    <row r="42847" spans="31:31" ht="15.75" x14ac:dyDescent="0.3">
      <c r="AE42847" s="71"/>
    </row>
    <row r="42848" spans="31:31" ht="15.75" x14ac:dyDescent="0.3">
      <c r="AE42848" s="71"/>
    </row>
    <row r="42849" spans="31:31" ht="15.75" x14ac:dyDescent="0.3">
      <c r="AE42849" s="71"/>
    </row>
    <row r="42850" spans="31:31" ht="15.75" x14ac:dyDescent="0.3">
      <c r="AE42850" s="71"/>
    </row>
    <row r="42851" spans="31:31" ht="15.75" x14ac:dyDescent="0.3">
      <c r="AE42851" s="71"/>
    </row>
    <row r="42852" spans="31:31" ht="15.75" x14ac:dyDescent="0.3">
      <c r="AE42852" s="71"/>
    </row>
    <row r="42853" spans="31:31" ht="15.75" x14ac:dyDescent="0.3">
      <c r="AE42853" s="71"/>
    </row>
    <row r="42854" spans="31:31" ht="15.75" x14ac:dyDescent="0.3">
      <c r="AE42854" s="71"/>
    </row>
    <row r="42855" spans="31:31" ht="15.75" x14ac:dyDescent="0.3">
      <c r="AE42855" s="71"/>
    </row>
    <row r="42856" spans="31:31" ht="15.75" x14ac:dyDescent="0.3">
      <c r="AE42856" s="71"/>
    </row>
    <row r="42857" spans="31:31" ht="15.75" x14ac:dyDescent="0.3">
      <c r="AE42857" s="71"/>
    </row>
    <row r="42858" spans="31:31" ht="15.75" x14ac:dyDescent="0.3">
      <c r="AE42858" s="71"/>
    </row>
    <row r="42859" spans="31:31" ht="15.75" x14ac:dyDescent="0.3">
      <c r="AE42859" s="71"/>
    </row>
    <row r="42860" spans="31:31" ht="15.75" x14ac:dyDescent="0.3">
      <c r="AE42860" s="71"/>
    </row>
    <row r="42861" spans="31:31" ht="15.75" x14ac:dyDescent="0.3">
      <c r="AE42861" s="71"/>
    </row>
    <row r="42862" spans="31:31" ht="15.75" x14ac:dyDescent="0.3">
      <c r="AE42862" s="71"/>
    </row>
    <row r="42863" spans="31:31" ht="15.75" x14ac:dyDescent="0.3">
      <c r="AE42863" s="71"/>
    </row>
    <row r="42864" spans="31:31" ht="15.75" x14ac:dyDescent="0.3">
      <c r="AE42864" s="71"/>
    </row>
    <row r="42865" spans="31:31" ht="15.75" x14ac:dyDescent="0.3">
      <c r="AE42865" s="71"/>
    </row>
    <row r="42866" spans="31:31" ht="15.75" x14ac:dyDescent="0.3">
      <c r="AE42866" s="71"/>
    </row>
    <row r="42867" spans="31:31" ht="15.75" x14ac:dyDescent="0.3">
      <c r="AE42867" s="71"/>
    </row>
    <row r="42868" spans="31:31" ht="15.75" x14ac:dyDescent="0.3">
      <c r="AE42868" s="71"/>
    </row>
    <row r="42869" spans="31:31" ht="15.75" x14ac:dyDescent="0.3">
      <c r="AE42869" s="71"/>
    </row>
    <row r="42870" spans="31:31" ht="15.75" x14ac:dyDescent="0.3">
      <c r="AE42870" s="71"/>
    </row>
    <row r="42871" spans="31:31" ht="15.75" x14ac:dyDescent="0.3">
      <c r="AE42871" s="71"/>
    </row>
    <row r="42872" spans="31:31" ht="15.75" x14ac:dyDescent="0.3">
      <c r="AE42872" s="71"/>
    </row>
    <row r="42873" spans="31:31" ht="15.75" x14ac:dyDescent="0.3">
      <c r="AE42873" s="71"/>
    </row>
    <row r="42874" spans="31:31" ht="15.75" x14ac:dyDescent="0.3">
      <c r="AE42874" s="71"/>
    </row>
    <row r="42875" spans="31:31" ht="15.75" x14ac:dyDescent="0.3">
      <c r="AE42875" s="71"/>
    </row>
    <row r="42876" spans="31:31" ht="15.75" x14ac:dyDescent="0.3">
      <c r="AE42876" s="71"/>
    </row>
    <row r="42877" spans="31:31" ht="15.75" x14ac:dyDescent="0.3">
      <c r="AE42877" s="71"/>
    </row>
    <row r="42878" spans="31:31" ht="15.75" x14ac:dyDescent="0.3">
      <c r="AE42878" s="71"/>
    </row>
    <row r="42879" spans="31:31" ht="15.75" x14ac:dyDescent="0.3">
      <c r="AE42879" s="71"/>
    </row>
    <row r="42880" spans="31:31" ht="15.75" x14ac:dyDescent="0.3">
      <c r="AE42880" s="71"/>
    </row>
    <row r="42881" spans="31:31" ht="15.75" x14ac:dyDescent="0.3">
      <c r="AE42881" s="71"/>
    </row>
    <row r="42882" spans="31:31" ht="15.75" x14ac:dyDescent="0.3">
      <c r="AE42882" s="71"/>
    </row>
    <row r="42883" spans="31:31" ht="15.75" x14ac:dyDescent="0.3">
      <c r="AE42883" s="71"/>
    </row>
    <row r="42884" spans="31:31" ht="15.75" x14ac:dyDescent="0.3">
      <c r="AE42884" s="71"/>
    </row>
    <row r="42885" spans="31:31" ht="15.75" x14ac:dyDescent="0.3">
      <c r="AE42885" s="71"/>
    </row>
    <row r="42886" spans="31:31" ht="15.75" x14ac:dyDescent="0.3">
      <c r="AE42886" s="71"/>
    </row>
    <row r="42887" spans="31:31" ht="15.75" x14ac:dyDescent="0.3">
      <c r="AE42887" s="71"/>
    </row>
    <row r="42888" spans="31:31" ht="15.75" x14ac:dyDescent="0.3">
      <c r="AE42888" s="71"/>
    </row>
    <row r="42889" spans="31:31" ht="15.75" x14ac:dyDescent="0.3">
      <c r="AE42889" s="71"/>
    </row>
    <row r="42890" spans="31:31" ht="15.75" x14ac:dyDescent="0.3">
      <c r="AE42890" s="71"/>
    </row>
    <row r="42891" spans="31:31" ht="15.75" x14ac:dyDescent="0.3">
      <c r="AE42891" s="71"/>
    </row>
    <row r="42892" spans="31:31" ht="15.75" x14ac:dyDescent="0.3">
      <c r="AE42892" s="71"/>
    </row>
    <row r="42893" spans="31:31" ht="15.75" x14ac:dyDescent="0.3">
      <c r="AE42893" s="71"/>
    </row>
    <row r="42894" spans="31:31" ht="15.75" x14ac:dyDescent="0.3">
      <c r="AE42894" s="71"/>
    </row>
    <row r="42895" spans="31:31" ht="15.75" x14ac:dyDescent="0.3">
      <c r="AE42895" s="71"/>
    </row>
    <row r="42896" spans="31:31" ht="15.75" x14ac:dyDescent="0.3">
      <c r="AE42896" s="71"/>
    </row>
    <row r="42897" spans="31:31" ht="15.75" x14ac:dyDescent="0.3">
      <c r="AE42897" s="71"/>
    </row>
    <row r="42898" spans="31:31" ht="15.75" x14ac:dyDescent="0.3">
      <c r="AE42898" s="71"/>
    </row>
    <row r="42899" spans="31:31" ht="15.75" x14ac:dyDescent="0.3">
      <c r="AE42899" s="71"/>
    </row>
    <row r="42900" spans="31:31" ht="15.75" x14ac:dyDescent="0.3">
      <c r="AE42900" s="71"/>
    </row>
    <row r="42901" spans="31:31" ht="15.75" x14ac:dyDescent="0.3">
      <c r="AE42901" s="71"/>
    </row>
    <row r="42902" spans="31:31" ht="15.75" x14ac:dyDescent="0.3">
      <c r="AE42902" s="71"/>
    </row>
    <row r="42903" spans="31:31" ht="15.75" x14ac:dyDescent="0.3">
      <c r="AE42903" s="71"/>
    </row>
    <row r="42904" spans="31:31" ht="15.75" x14ac:dyDescent="0.3">
      <c r="AE42904" s="71"/>
    </row>
    <row r="42905" spans="31:31" ht="15.75" x14ac:dyDescent="0.3">
      <c r="AE42905" s="71"/>
    </row>
    <row r="42906" spans="31:31" ht="15.75" x14ac:dyDescent="0.3">
      <c r="AE42906" s="71"/>
    </row>
    <row r="42907" spans="31:31" ht="15.75" x14ac:dyDescent="0.3">
      <c r="AE42907" s="71"/>
    </row>
    <row r="42908" spans="31:31" ht="15.75" x14ac:dyDescent="0.3">
      <c r="AE42908" s="71"/>
    </row>
    <row r="42909" spans="31:31" ht="15.75" x14ac:dyDescent="0.3">
      <c r="AE42909" s="71"/>
    </row>
    <row r="42910" spans="31:31" ht="15.75" x14ac:dyDescent="0.3">
      <c r="AE42910" s="71"/>
    </row>
    <row r="42911" spans="31:31" ht="15.75" x14ac:dyDescent="0.3">
      <c r="AE42911" s="71"/>
    </row>
    <row r="42912" spans="31:31" ht="15.75" x14ac:dyDescent="0.3">
      <c r="AE42912" s="71"/>
    </row>
    <row r="42913" spans="31:31" ht="15.75" x14ac:dyDescent="0.3">
      <c r="AE42913" s="71"/>
    </row>
    <row r="42914" spans="31:31" ht="15.75" x14ac:dyDescent="0.3">
      <c r="AE42914" s="71"/>
    </row>
    <row r="42915" spans="31:31" ht="15.75" x14ac:dyDescent="0.3">
      <c r="AE42915" s="71"/>
    </row>
    <row r="42916" spans="31:31" ht="15.75" x14ac:dyDescent="0.3">
      <c r="AE42916" s="71"/>
    </row>
    <row r="42917" spans="31:31" ht="15.75" x14ac:dyDescent="0.3">
      <c r="AE42917" s="71"/>
    </row>
    <row r="42918" spans="31:31" ht="15.75" x14ac:dyDescent="0.3">
      <c r="AE42918" s="71"/>
    </row>
    <row r="42919" spans="31:31" ht="15.75" x14ac:dyDescent="0.3">
      <c r="AE42919" s="71"/>
    </row>
    <row r="42920" spans="31:31" ht="15.75" x14ac:dyDescent="0.3">
      <c r="AE42920" s="71"/>
    </row>
    <row r="42921" spans="31:31" ht="15.75" x14ac:dyDescent="0.3">
      <c r="AE42921" s="71"/>
    </row>
    <row r="42922" spans="31:31" ht="15.75" x14ac:dyDescent="0.3">
      <c r="AE42922" s="71"/>
    </row>
    <row r="42923" spans="31:31" ht="15.75" x14ac:dyDescent="0.3">
      <c r="AE42923" s="71"/>
    </row>
    <row r="42924" spans="31:31" ht="15.75" x14ac:dyDescent="0.3">
      <c r="AE42924" s="71"/>
    </row>
    <row r="42925" spans="31:31" ht="15.75" x14ac:dyDescent="0.3">
      <c r="AE42925" s="71"/>
    </row>
    <row r="42926" spans="31:31" ht="15.75" x14ac:dyDescent="0.3">
      <c r="AE42926" s="71"/>
    </row>
    <row r="42927" spans="31:31" ht="15.75" x14ac:dyDescent="0.3">
      <c r="AE42927" s="71"/>
    </row>
    <row r="42928" spans="31:31" ht="15.75" x14ac:dyDescent="0.3">
      <c r="AE42928" s="71"/>
    </row>
    <row r="42929" spans="31:31" ht="15.75" x14ac:dyDescent="0.3">
      <c r="AE42929" s="71"/>
    </row>
    <row r="42930" spans="31:31" ht="15.75" x14ac:dyDescent="0.3">
      <c r="AE42930" s="71"/>
    </row>
    <row r="42931" spans="31:31" ht="15.75" x14ac:dyDescent="0.3">
      <c r="AE42931" s="71"/>
    </row>
    <row r="42932" spans="31:31" ht="15.75" x14ac:dyDescent="0.3">
      <c r="AE42932" s="71"/>
    </row>
    <row r="42933" spans="31:31" ht="15.75" x14ac:dyDescent="0.3">
      <c r="AE42933" s="71"/>
    </row>
    <row r="42934" spans="31:31" ht="15.75" x14ac:dyDescent="0.3">
      <c r="AE42934" s="71"/>
    </row>
    <row r="42935" spans="31:31" ht="15.75" x14ac:dyDescent="0.3">
      <c r="AE42935" s="71"/>
    </row>
    <row r="42936" spans="31:31" ht="15.75" x14ac:dyDescent="0.3">
      <c r="AE42936" s="71"/>
    </row>
    <row r="42937" spans="31:31" ht="15.75" x14ac:dyDescent="0.3">
      <c r="AE42937" s="71"/>
    </row>
    <row r="42938" spans="31:31" ht="15.75" x14ac:dyDescent="0.3">
      <c r="AE42938" s="71"/>
    </row>
    <row r="42939" spans="31:31" ht="15.75" x14ac:dyDescent="0.3">
      <c r="AE42939" s="71"/>
    </row>
    <row r="42940" spans="31:31" ht="15.75" x14ac:dyDescent="0.3">
      <c r="AE42940" s="71"/>
    </row>
    <row r="42941" spans="31:31" ht="15.75" x14ac:dyDescent="0.3">
      <c r="AE42941" s="71"/>
    </row>
    <row r="42942" spans="31:31" ht="15.75" x14ac:dyDescent="0.3">
      <c r="AE42942" s="71"/>
    </row>
    <row r="42943" spans="31:31" ht="15.75" x14ac:dyDescent="0.3">
      <c r="AE42943" s="71"/>
    </row>
    <row r="42944" spans="31:31" ht="15.75" x14ac:dyDescent="0.3">
      <c r="AE42944" s="71"/>
    </row>
    <row r="42945" spans="31:31" ht="15.75" x14ac:dyDescent="0.3">
      <c r="AE42945" s="71"/>
    </row>
    <row r="42946" spans="31:31" ht="15.75" x14ac:dyDescent="0.3">
      <c r="AE42946" s="71"/>
    </row>
    <row r="42947" spans="31:31" ht="15.75" x14ac:dyDescent="0.3">
      <c r="AE42947" s="71"/>
    </row>
    <row r="42948" spans="31:31" ht="15.75" x14ac:dyDescent="0.3">
      <c r="AE42948" s="71"/>
    </row>
    <row r="42949" spans="31:31" ht="15.75" x14ac:dyDescent="0.3">
      <c r="AE42949" s="71"/>
    </row>
    <row r="42950" spans="31:31" ht="15.75" x14ac:dyDescent="0.3">
      <c r="AE42950" s="71"/>
    </row>
    <row r="42951" spans="31:31" ht="15.75" x14ac:dyDescent="0.3">
      <c r="AE42951" s="71"/>
    </row>
    <row r="42952" spans="31:31" ht="15.75" x14ac:dyDescent="0.3">
      <c r="AE42952" s="71"/>
    </row>
    <row r="42953" spans="31:31" ht="15.75" x14ac:dyDescent="0.3">
      <c r="AE42953" s="71"/>
    </row>
    <row r="42954" spans="31:31" ht="15.75" x14ac:dyDescent="0.3">
      <c r="AE42954" s="71"/>
    </row>
    <row r="42955" spans="31:31" ht="15.75" x14ac:dyDescent="0.3">
      <c r="AE42955" s="71"/>
    </row>
    <row r="42956" spans="31:31" ht="15.75" x14ac:dyDescent="0.3">
      <c r="AE42956" s="71"/>
    </row>
    <row r="42957" spans="31:31" ht="15.75" x14ac:dyDescent="0.3">
      <c r="AE42957" s="71"/>
    </row>
    <row r="42958" spans="31:31" ht="15.75" x14ac:dyDescent="0.3">
      <c r="AE42958" s="71"/>
    </row>
    <row r="42959" spans="31:31" ht="15.75" x14ac:dyDescent="0.3">
      <c r="AE42959" s="71"/>
    </row>
    <row r="42960" spans="31:31" ht="15.75" x14ac:dyDescent="0.3">
      <c r="AE42960" s="71"/>
    </row>
    <row r="42961" spans="31:31" ht="15.75" x14ac:dyDescent="0.3">
      <c r="AE42961" s="71"/>
    </row>
    <row r="42962" spans="31:31" ht="15.75" x14ac:dyDescent="0.3">
      <c r="AE42962" s="71"/>
    </row>
    <row r="42963" spans="31:31" ht="15.75" x14ac:dyDescent="0.3">
      <c r="AE42963" s="71"/>
    </row>
    <row r="42964" spans="31:31" ht="15.75" x14ac:dyDescent="0.3">
      <c r="AE42964" s="71"/>
    </row>
    <row r="42965" spans="31:31" ht="15.75" x14ac:dyDescent="0.3">
      <c r="AE42965" s="71"/>
    </row>
    <row r="42966" spans="31:31" ht="15.75" x14ac:dyDescent="0.3">
      <c r="AE42966" s="71"/>
    </row>
    <row r="42967" spans="31:31" ht="15.75" x14ac:dyDescent="0.3">
      <c r="AE42967" s="71"/>
    </row>
    <row r="42968" spans="31:31" ht="15.75" x14ac:dyDescent="0.3">
      <c r="AE42968" s="71"/>
    </row>
    <row r="42969" spans="31:31" ht="15.75" x14ac:dyDescent="0.3">
      <c r="AE42969" s="71"/>
    </row>
    <row r="42970" spans="31:31" ht="15.75" x14ac:dyDescent="0.3">
      <c r="AE42970" s="71"/>
    </row>
    <row r="42971" spans="31:31" ht="15.75" x14ac:dyDescent="0.3">
      <c r="AE42971" s="71"/>
    </row>
    <row r="42972" spans="31:31" ht="15.75" x14ac:dyDescent="0.3">
      <c r="AE42972" s="71"/>
    </row>
    <row r="42973" spans="31:31" ht="15.75" x14ac:dyDescent="0.3">
      <c r="AE42973" s="71"/>
    </row>
    <row r="42974" spans="31:31" ht="15.75" x14ac:dyDescent="0.3">
      <c r="AE42974" s="71"/>
    </row>
    <row r="42975" spans="31:31" ht="15.75" x14ac:dyDescent="0.3">
      <c r="AE42975" s="71"/>
    </row>
    <row r="42976" spans="31:31" ht="15.75" x14ac:dyDescent="0.3">
      <c r="AE42976" s="71"/>
    </row>
    <row r="42977" spans="31:31" ht="15.75" x14ac:dyDescent="0.3">
      <c r="AE42977" s="71"/>
    </row>
    <row r="42978" spans="31:31" ht="15.75" x14ac:dyDescent="0.3">
      <c r="AE42978" s="71"/>
    </row>
    <row r="42979" spans="31:31" ht="15.75" x14ac:dyDescent="0.3">
      <c r="AE42979" s="71"/>
    </row>
    <row r="42980" spans="31:31" ht="15.75" x14ac:dyDescent="0.3">
      <c r="AE42980" s="71"/>
    </row>
    <row r="42981" spans="31:31" ht="15.75" x14ac:dyDescent="0.3">
      <c r="AE42981" s="71"/>
    </row>
    <row r="42982" spans="31:31" ht="15.75" x14ac:dyDescent="0.3">
      <c r="AE42982" s="71"/>
    </row>
    <row r="42983" spans="31:31" ht="15.75" x14ac:dyDescent="0.3">
      <c r="AE42983" s="71"/>
    </row>
    <row r="42984" spans="31:31" ht="15.75" x14ac:dyDescent="0.3">
      <c r="AE42984" s="71"/>
    </row>
    <row r="42985" spans="31:31" ht="15.75" x14ac:dyDescent="0.3">
      <c r="AE42985" s="71"/>
    </row>
    <row r="42986" spans="31:31" ht="15.75" x14ac:dyDescent="0.3">
      <c r="AE42986" s="71"/>
    </row>
    <row r="42987" spans="31:31" ht="15.75" x14ac:dyDescent="0.3">
      <c r="AE42987" s="71"/>
    </row>
    <row r="42988" spans="31:31" ht="15.75" x14ac:dyDescent="0.3">
      <c r="AE42988" s="71"/>
    </row>
    <row r="42989" spans="31:31" ht="15.75" x14ac:dyDescent="0.3">
      <c r="AE42989" s="71"/>
    </row>
    <row r="42990" spans="31:31" ht="15.75" x14ac:dyDescent="0.3">
      <c r="AE42990" s="71"/>
    </row>
    <row r="42991" spans="31:31" ht="15.75" x14ac:dyDescent="0.3">
      <c r="AE42991" s="71"/>
    </row>
    <row r="42992" spans="31:31" ht="15.75" x14ac:dyDescent="0.3">
      <c r="AE42992" s="71"/>
    </row>
    <row r="42993" spans="31:31" ht="15.75" x14ac:dyDescent="0.3">
      <c r="AE42993" s="71"/>
    </row>
    <row r="42994" spans="31:31" ht="15.75" x14ac:dyDescent="0.3">
      <c r="AE42994" s="71"/>
    </row>
    <row r="42995" spans="31:31" ht="15.75" x14ac:dyDescent="0.3">
      <c r="AE42995" s="71"/>
    </row>
    <row r="42996" spans="31:31" ht="15.75" x14ac:dyDescent="0.3">
      <c r="AE42996" s="71"/>
    </row>
    <row r="42997" spans="31:31" ht="15.75" x14ac:dyDescent="0.3">
      <c r="AE42997" s="71"/>
    </row>
    <row r="42998" spans="31:31" ht="15.75" x14ac:dyDescent="0.3">
      <c r="AE42998" s="71"/>
    </row>
    <row r="42999" spans="31:31" ht="15.75" x14ac:dyDescent="0.3">
      <c r="AE42999" s="71"/>
    </row>
    <row r="43000" spans="31:31" ht="15.75" x14ac:dyDescent="0.3">
      <c r="AE43000" s="71"/>
    </row>
    <row r="43001" spans="31:31" ht="15.75" x14ac:dyDescent="0.3">
      <c r="AE43001" s="71"/>
    </row>
    <row r="43002" spans="31:31" ht="15.75" x14ac:dyDescent="0.3">
      <c r="AE43002" s="71"/>
    </row>
    <row r="43003" spans="31:31" ht="15.75" x14ac:dyDescent="0.3">
      <c r="AE43003" s="71"/>
    </row>
    <row r="43004" spans="31:31" ht="15.75" x14ac:dyDescent="0.3">
      <c r="AE43004" s="71"/>
    </row>
    <row r="43005" spans="31:31" ht="15.75" x14ac:dyDescent="0.3">
      <c r="AE43005" s="71"/>
    </row>
    <row r="43006" spans="31:31" ht="15.75" x14ac:dyDescent="0.3">
      <c r="AE43006" s="71"/>
    </row>
    <row r="43007" spans="31:31" ht="15.75" x14ac:dyDescent="0.3">
      <c r="AE43007" s="71"/>
    </row>
    <row r="43008" spans="31:31" ht="15.75" x14ac:dyDescent="0.3">
      <c r="AE43008" s="71"/>
    </row>
    <row r="43009" spans="31:31" ht="15.75" x14ac:dyDescent="0.3">
      <c r="AE43009" s="71"/>
    </row>
    <row r="43010" spans="31:31" ht="15.75" x14ac:dyDescent="0.3">
      <c r="AE43010" s="71"/>
    </row>
    <row r="43011" spans="31:31" ht="15.75" x14ac:dyDescent="0.3">
      <c r="AE43011" s="71"/>
    </row>
    <row r="43012" spans="31:31" ht="15.75" x14ac:dyDescent="0.3">
      <c r="AE43012" s="71"/>
    </row>
    <row r="43013" spans="31:31" ht="15.75" x14ac:dyDescent="0.3">
      <c r="AE43013" s="71"/>
    </row>
    <row r="43014" spans="31:31" ht="15.75" x14ac:dyDescent="0.3">
      <c r="AE43014" s="71"/>
    </row>
    <row r="43015" spans="31:31" ht="15.75" x14ac:dyDescent="0.3">
      <c r="AE43015" s="71"/>
    </row>
    <row r="43016" spans="31:31" ht="15.75" x14ac:dyDescent="0.3">
      <c r="AE43016" s="71"/>
    </row>
    <row r="43017" spans="31:31" ht="15.75" x14ac:dyDescent="0.3">
      <c r="AE43017" s="71"/>
    </row>
    <row r="43018" spans="31:31" ht="15.75" x14ac:dyDescent="0.3">
      <c r="AE43018" s="71"/>
    </row>
    <row r="43019" spans="31:31" ht="15.75" x14ac:dyDescent="0.3">
      <c r="AE43019" s="71"/>
    </row>
    <row r="43020" spans="31:31" ht="15.75" x14ac:dyDescent="0.3">
      <c r="AE43020" s="71"/>
    </row>
    <row r="43021" spans="31:31" ht="15.75" x14ac:dyDescent="0.3">
      <c r="AE43021" s="71"/>
    </row>
    <row r="43022" spans="31:31" ht="15.75" x14ac:dyDescent="0.3">
      <c r="AE43022" s="71"/>
    </row>
    <row r="43023" spans="31:31" ht="15.75" x14ac:dyDescent="0.3">
      <c r="AE43023" s="71"/>
    </row>
    <row r="43024" spans="31:31" ht="15.75" x14ac:dyDescent="0.3">
      <c r="AE43024" s="71"/>
    </row>
    <row r="43025" spans="31:31" ht="15.75" x14ac:dyDescent="0.3">
      <c r="AE43025" s="71"/>
    </row>
    <row r="43026" spans="31:31" ht="15.75" x14ac:dyDescent="0.3">
      <c r="AE43026" s="71"/>
    </row>
    <row r="43027" spans="31:31" ht="15.75" x14ac:dyDescent="0.3">
      <c r="AE43027" s="71"/>
    </row>
    <row r="43028" spans="31:31" ht="15.75" x14ac:dyDescent="0.3">
      <c r="AE43028" s="71"/>
    </row>
    <row r="43029" spans="31:31" ht="15.75" x14ac:dyDescent="0.3">
      <c r="AE43029" s="71"/>
    </row>
    <row r="43030" spans="31:31" ht="15.75" x14ac:dyDescent="0.3">
      <c r="AE43030" s="71"/>
    </row>
    <row r="43031" spans="31:31" ht="15.75" x14ac:dyDescent="0.3">
      <c r="AE43031" s="71"/>
    </row>
    <row r="43032" spans="31:31" ht="15.75" x14ac:dyDescent="0.3">
      <c r="AE43032" s="71"/>
    </row>
    <row r="43033" spans="31:31" ht="15.75" x14ac:dyDescent="0.3">
      <c r="AE43033" s="71"/>
    </row>
    <row r="43034" spans="31:31" ht="15.75" x14ac:dyDescent="0.3">
      <c r="AE43034" s="71"/>
    </row>
    <row r="43035" spans="31:31" ht="15.75" x14ac:dyDescent="0.3">
      <c r="AE43035" s="71"/>
    </row>
    <row r="43036" spans="31:31" ht="15.75" x14ac:dyDescent="0.3">
      <c r="AE43036" s="71"/>
    </row>
    <row r="43037" spans="31:31" ht="15.75" x14ac:dyDescent="0.3">
      <c r="AE43037" s="71"/>
    </row>
    <row r="43038" spans="31:31" ht="15.75" x14ac:dyDescent="0.3">
      <c r="AE43038" s="71"/>
    </row>
    <row r="43039" spans="31:31" ht="15.75" x14ac:dyDescent="0.3">
      <c r="AE43039" s="71"/>
    </row>
    <row r="43040" spans="31:31" ht="15.75" x14ac:dyDescent="0.3">
      <c r="AE43040" s="71"/>
    </row>
    <row r="43041" spans="31:31" ht="15.75" x14ac:dyDescent="0.3">
      <c r="AE43041" s="71"/>
    </row>
    <row r="43042" spans="31:31" ht="15.75" x14ac:dyDescent="0.3">
      <c r="AE43042" s="71"/>
    </row>
    <row r="43043" spans="31:31" ht="15.75" x14ac:dyDescent="0.3">
      <c r="AE43043" s="71"/>
    </row>
    <row r="43044" spans="31:31" ht="15.75" x14ac:dyDescent="0.3">
      <c r="AE43044" s="71"/>
    </row>
    <row r="43045" spans="31:31" ht="15.75" x14ac:dyDescent="0.3">
      <c r="AE43045" s="71"/>
    </row>
    <row r="43046" spans="31:31" ht="15.75" x14ac:dyDescent="0.3">
      <c r="AE43046" s="71"/>
    </row>
    <row r="43047" spans="31:31" ht="15.75" x14ac:dyDescent="0.3">
      <c r="AE43047" s="71"/>
    </row>
    <row r="43048" spans="31:31" ht="15.75" x14ac:dyDescent="0.3">
      <c r="AE43048" s="71"/>
    </row>
    <row r="43049" spans="31:31" ht="15.75" x14ac:dyDescent="0.3">
      <c r="AE43049" s="71"/>
    </row>
    <row r="43050" spans="31:31" ht="15.75" x14ac:dyDescent="0.3">
      <c r="AE43050" s="71"/>
    </row>
    <row r="43051" spans="31:31" ht="15.75" x14ac:dyDescent="0.3">
      <c r="AE43051" s="71"/>
    </row>
    <row r="43052" spans="31:31" ht="15.75" x14ac:dyDescent="0.3">
      <c r="AE43052" s="71"/>
    </row>
    <row r="43053" spans="31:31" ht="15.75" x14ac:dyDescent="0.3">
      <c r="AE43053" s="71"/>
    </row>
    <row r="43054" spans="31:31" ht="15.75" x14ac:dyDescent="0.3">
      <c r="AE43054" s="71"/>
    </row>
    <row r="43055" spans="31:31" ht="15.75" x14ac:dyDescent="0.3">
      <c r="AE43055" s="71"/>
    </row>
    <row r="43056" spans="31:31" ht="15.75" x14ac:dyDescent="0.3">
      <c r="AE43056" s="71"/>
    </row>
    <row r="43057" spans="31:31" ht="15.75" x14ac:dyDescent="0.3">
      <c r="AE43057" s="71"/>
    </row>
    <row r="43058" spans="31:31" ht="15.75" x14ac:dyDescent="0.3">
      <c r="AE43058" s="71"/>
    </row>
    <row r="43059" spans="31:31" ht="15.75" x14ac:dyDescent="0.3">
      <c r="AE43059" s="71"/>
    </row>
    <row r="43060" spans="31:31" ht="15.75" x14ac:dyDescent="0.3">
      <c r="AE43060" s="71"/>
    </row>
    <row r="43061" spans="31:31" ht="15.75" x14ac:dyDescent="0.3">
      <c r="AE43061" s="71"/>
    </row>
    <row r="43062" spans="31:31" ht="15.75" x14ac:dyDescent="0.3">
      <c r="AE43062" s="71"/>
    </row>
    <row r="43063" spans="31:31" ht="15.75" x14ac:dyDescent="0.3">
      <c r="AE43063" s="71"/>
    </row>
    <row r="43064" spans="31:31" ht="15.75" x14ac:dyDescent="0.3">
      <c r="AE43064" s="71"/>
    </row>
    <row r="43065" spans="31:31" ht="15.75" x14ac:dyDescent="0.3">
      <c r="AE43065" s="71"/>
    </row>
    <row r="43066" spans="31:31" ht="15.75" x14ac:dyDescent="0.3">
      <c r="AE43066" s="71"/>
    </row>
    <row r="43067" spans="31:31" ht="15.75" x14ac:dyDescent="0.3">
      <c r="AE43067" s="71"/>
    </row>
    <row r="43068" spans="31:31" ht="15.75" x14ac:dyDescent="0.3">
      <c r="AE43068" s="71"/>
    </row>
    <row r="43069" spans="31:31" ht="15.75" x14ac:dyDescent="0.3">
      <c r="AE43069" s="71"/>
    </row>
    <row r="43070" spans="31:31" ht="15.75" x14ac:dyDescent="0.3">
      <c r="AE43070" s="71"/>
    </row>
    <row r="43071" spans="31:31" ht="15.75" x14ac:dyDescent="0.3">
      <c r="AE43071" s="71"/>
    </row>
    <row r="43072" spans="31:31" ht="15.75" x14ac:dyDescent="0.3">
      <c r="AE43072" s="71"/>
    </row>
    <row r="43073" spans="31:31" ht="15.75" x14ac:dyDescent="0.3">
      <c r="AE43073" s="71"/>
    </row>
    <row r="43074" spans="31:31" ht="15.75" x14ac:dyDescent="0.3">
      <c r="AE43074" s="71"/>
    </row>
    <row r="43075" spans="31:31" ht="15.75" x14ac:dyDescent="0.3">
      <c r="AE43075" s="71"/>
    </row>
    <row r="43076" spans="31:31" ht="15.75" x14ac:dyDescent="0.3">
      <c r="AE43076" s="71"/>
    </row>
    <row r="43077" spans="31:31" ht="15.75" x14ac:dyDescent="0.3">
      <c r="AE43077" s="71"/>
    </row>
    <row r="43078" spans="31:31" ht="15.75" x14ac:dyDescent="0.3">
      <c r="AE43078" s="71"/>
    </row>
    <row r="43079" spans="31:31" ht="15.75" x14ac:dyDescent="0.3">
      <c r="AE43079" s="71"/>
    </row>
    <row r="43080" spans="31:31" ht="15.75" x14ac:dyDescent="0.3">
      <c r="AE43080" s="71"/>
    </row>
    <row r="43081" spans="31:31" ht="15.75" x14ac:dyDescent="0.3">
      <c r="AE43081" s="71"/>
    </row>
    <row r="43082" spans="31:31" ht="15.75" x14ac:dyDescent="0.3">
      <c r="AE43082" s="71"/>
    </row>
    <row r="43083" spans="31:31" ht="15.75" x14ac:dyDescent="0.3">
      <c r="AE43083" s="71"/>
    </row>
    <row r="43084" spans="31:31" ht="15.75" x14ac:dyDescent="0.3">
      <c r="AE43084" s="71"/>
    </row>
    <row r="43085" spans="31:31" ht="15.75" x14ac:dyDescent="0.3">
      <c r="AE43085" s="71"/>
    </row>
    <row r="43086" spans="31:31" ht="15.75" x14ac:dyDescent="0.3">
      <c r="AE43086" s="71"/>
    </row>
    <row r="43087" spans="31:31" ht="15.75" x14ac:dyDescent="0.3">
      <c r="AE43087" s="71"/>
    </row>
    <row r="43088" spans="31:31" ht="15.75" x14ac:dyDescent="0.3">
      <c r="AE43088" s="71"/>
    </row>
    <row r="43089" spans="31:31" ht="15.75" x14ac:dyDescent="0.3">
      <c r="AE43089" s="71"/>
    </row>
    <row r="43090" spans="31:31" ht="15.75" x14ac:dyDescent="0.3">
      <c r="AE43090" s="71"/>
    </row>
    <row r="43091" spans="31:31" ht="15.75" x14ac:dyDescent="0.3">
      <c r="AE43091" s="71"/>
    </row>
    <row r="43092" spans="31:31" ht="15.75" x14ac:dyDescent="0.3">
      <c r="AE43092" s="71"/>
    </row>
    <row r="43093" spans="31:31" ht="15.75" x14ac:dyDescent="0.3">
      <c r="AE43093" s="71"/>
    </row>
    <row r="43094" spans="31:31" ht="15.75" x14ac:dyDescent="0.3">
      <c r="AE43094" s="71"/>
    </row>
    <row r="43095" spans="31:31" ht="15.75" x14ac:dyDescent="0.3">
      <c r="AE43095" s="71"/>
    </row>
    <row r="43096" spans="31:31" ht="15.75" x14ac:dyDescent="0.3">
      <c r="AE43096" s="71"/>
    </row>
    <row r="43097" spans="31:31" ht="15.75" x14ac:dyDescent="0.3">
      <c r="AE43097" s="71"/>
    </row>
    <row r="43098" spans="31:31" ht="15.75" x14ac:dyDescent="0.3">
      <c r="AE43098" s="71"/>
    </row>
    <row r="43099" spans="31:31" ht="15.75" x14ac:dyDescent="0.3">
      <c r="AE43099" s="71"/>
    </row>
    <row r="43100" spans="31:31" ht="15.75" x14ac:dyDescent="0.3">
      <c r="AE43100" s="71"/>
    </row>
    <row r="43101" spans="31:31" ht="15.75" x14ac:dyDescent="0.3">
      <c r="AE43101" s="71"/>
    </row>
    <row r="43102" spans="31:31" ht="15.75" x14ac:dyDescent="0.3">
      <c r="AE43102" s="71"/>
    </row>
    <row r="43103" spans="31:31" ht="15.75" x14ac:dyDescent="0.3">
      <c r="AE43103" s="71"/>
    </row>
    <row r="43104" spans="31:31" ht="15.75" x14ac:dyDescent="0.3">
      <c r="AE43104" s="71"/>
    </row>
    <row r="43105" spans="31:31" ht="15.75" x14ac:dyDescent="0.3">
      <c r="AE43105" s="71"/>
    </row>
    <row r="43106" spans="31:31" ht="15.75" x14ac:dyDescent="0.3">
      <c r="AE43106" s="71"/>
    </row>
    <row r="43107" spans="31:31" ht="15.75" x14ac:dyDescent="0.3">
      <c r="AE43107" s="71"/>
    </row>
    <row r="43108" spans="31:31" ht="15.75" x14ac:dyDescent="0.3">
      <c r="AE43108" s="71"/>
    </row>
    <row r="43109" spans="31:31" ht="15.75" x14ac:dyDescent="0.3">
      <c r="AE43109" s="71"/>
    </row>
    <row r="43110" spans="31:31" ht="15.75" x14ac:dyDescent="0.3">
      <c r="AE43110" s="71"/>
    </row>
    <row r="43111" spans="31:31" ht="15.75" x14ac:dyDescent="0.3">
      <c r="AE43111" s="71"/>
    </row>
    <row r="43112" spans="31:31" ht="15.75" x14ac:dyDescent="0.3">
      <c r="AE43112" s="71"/>
    </row>
    <row r="43113" spans="31:31" ht="15.75" x14ac:dyDescent="0.3">
      <c r="AE43113" s="71"/>
    </row>
    <row r="43114" spans="31:31" ht="15.75" x14ac:dyDescent="0.3">
      <c r="AE43114" s="71"/>
    </row>
    <row r="43115" spans="31:31" ht="15.75" x14ac:dyDescent="0.3">
      <c r="AE43115" s="71"/>
    </row>
    <row r="43116" spans="31:31" ht="15.75" x14ac:dyDescent="0.3">
      <c r="AE43116" s="71"/>
    </row>
    <row r="43117" spans="31:31" ht="15.75" x14ac:dyDescent="0.3">
      <c r="AE43117" s="71"/>
    </row>
    <row r="43118" spans="31:31" ht="15.75" x14ac:dyDescent="0.3">
      <c r="AE43118" s="71"/>
    </row>
    <row r="43119" spans="31:31" ht="15.75" x14ac:dyDescent="0.3">
      <c r="AE43119" s="71"/>
    </row>
    <row r="43120" spans="31:31" ht="15.75" x14ac:dyDescent="0.3">
      <c r="AE43120" s="71"/>
    </row>
    <row r="43121" spans="31:31" ht="15.75" x14ac:dyDescent="0.3">
      <c r="AE43121" s="71"/>
    </row>
    <row r="43122" spans="31:31" ht="15.75" x14ac:dyDescent="0.3">
      <c r="AE43122" s="71"/>
    </row>
    <row r="43123" spans="31:31" ht="15.75" x14ac:dyDescent="0.3">
      <c r="AE43123" s="71"/>
    </row>
    <row r="43124" spans="31:31" ht="15.75" x14ac:dyDescent="0.3">
      <c r="AE43124" s="71"/>
    </row>
    <row r="43125" spans="31:31" ht="15.75" x14ac:dyDescent="0.3">
      <c r="AE43125" s="71"/>
    </row>
    <row r="43126" spans="31:31" ht="15.75" x14ac:dyDescent="0.3">
      <c r="AE43126" s="71"/>
    </row>
    <row r="43127" spans="31:31" ht="15.75" x14ac:dyDescent="0.3">
      <c r="AE43127" s="71"/>
    </row>
    <row r="43128" spans="31:31" ht="15.75" x14ac:dyDescent="0.3">
      <c r="AE43128" s="71"/>
    </row>
    <row r="43129" spans="31:31" ht="15.75" x14ac:dyDescent="0.3">
      <c r="AE43129" s="71"/>
    </row>
    <row r="43130" spans="31:31" ht="15.75" x14ac:dyDescent="0.3">
      <c r="AE43130" s="71"/>
    </row>
    <row r="43131" spans="31:31" ht="15.75" x14ac:dyDescent="0.3">
      <c r="AE43131" s="71"/>
    </row>
    <row r="43132" spans="31:31" ht="15.75" x14ac:dyDescent="0.3">
      <c r="AE43132" s="71"/>
    </row>
    <row r="43133" spans="31:31" ht="15.75" x14ac:dyDescent="0.3">
      <c r="AE43133" s="71"/>
    </row>
    <row r="43134" spans="31:31" ht="15.75" x14ac:dyDescent="0.3">
      <c r="AE43134" s="71"/>
    </row>
    <row r="43135" spans="31:31" ht="15.75" x14ac:dyDescent="0.3">
      <c r="AE43135" s="71"/>
    </row>
    <row r="43136" spans="31:31" ht="15.75" x14ac:dyDescent="0.3">
      <c r="AE43136" s="71"/>
    </row>
    <row r="43137" spans="31:31" ht="15.75" x14ac:dyDescent="0.3">
      <c r="AE43137" s="71"/>
    </row>
    <row r="43138" spans="31:31" ht="15.75" x14ac:dyDescent="0.3">
      <c r="AE43138" s="71"/>
    </row>
    <row r="43139" spans="31:31" ht="15.75" x14ac:dyDescent="0.3">
      <c r="AE43139" s="71"/>
    </row>
    <row r="43140" spans="31:31" ht="15.75" x14ac:dyDescent="0.3">
      <c r="AE43140" s="71"/>
    </row>
    <row r="43141" spans="31:31" ht="15.75" x14ac:dyDescent="0.3">
      <c r="AE43141" s="71"/>
    </row>
    <row r="43142" spans="31:31" ht="15.75" x14ac:dyDescent="0.3">
      <c r="AE43142" s="71"/>
    </row>
    <row r="43143" spans="31:31" ht="15.75" x14ac:dyDescent="0.3">
      <c r="AE43143" s="71"/>
    </row>
    <row r="43144" spans="31:31" ht="15.75" x14ac:dyDescent="0.3">
      <c r="AE43144" s="71"/>
    </row>
    <row r="43145" spans="31:31" ht="15.75" x14ac:dyDescent="0.3">
      <c r="AE43145" s="71"/>
    </row>
    <row r="43146" spans="31:31" ht="15.75" x14ac:dyDescent="0.3">
      <c r="AE43146" s="71"/>
    </row>
    <row r="43147" spans="31:31" ht="15.75" x14ac:dyDescent="0.3">
      <c r="AE43147" s="71"/>
    </row>
    <row r="43148" spans="31:31" ht="15.75" x14ac:dyDescent="0.3">
      <c r="AE43148" s="71"/>
    </row>
    <row r="43149" spans="31:31" ht="15.75" x14ac:dyDescent="0.3">
      <c r="AE43149" s="71"/>
    </row>
    <row r="43150" spans="31:31" ht="15.75" x14ac:dyDescent="0.3">
      <c r="AE43150" s="71"/>
    </row>
    <row r="43151" spans="31:31" ht="15.75" x14ac:dyDescent="0.3">
      <c r="AE43151" s="71"/>
    </row>
    <row r="43152" spans="31:31" ht="15.75" x14ac:dyDescent="0.3">
      <c r="AE43152" s="71"/>
    </row>
    <row r="43153" spans="31:31" ht="15.75" x14ac:dyDescent="0.3">
      <c r="AE43153" s="71"/>
    </row>
    <row r="43154" spans="31:31" ht="15.75" x14ac:dyDescent="0.3">
      <c r="AE43154" s="71"/>
    </row>
    <row r="43155" spans="31:31" ht="15.75" x14ac:dyDescent="0.3">
      <c r="AE43155" s="71"/>
    </row>
    <row r="43156" spans="31:31" ht="15.75" x14ac:dyDescent="0.3">
      <c r="AE43156" s="71"/>
    </row>
    <row r="43157" spans="31:31" ht="15.75" x14ac:dyDescent="0.3">
      <c r="AE43157" s="71"/>
    </row>
    <row r="43158" spans="31:31" ht="15.75" x14ac:dyDescent="0.3">
      <c r="AE43158" s="71"/>
    </row>
    <row r="43159" spans="31:31" ht="15.75" x14ac:dyDescent="0.3">
      <c r="AE43159" s="71"/>
    </row>
    <row r="43160" spans="31:31" ht="15.75" x14ac:dyDescent="0.3">
      <c r="AE43160" s="71"/>
    </row>
    <row r="43161" spans="31:31" ht="15.75" x14ac:dyDescent="0.3">
      <c r="AE43161" s="71"/>
    </row>
    <row r="43162" spans="31:31" ht="15.75" x14ac:dyDescent="0.3">
      <c r="AE43162" s="71"/>
    </row>
    <row r="43163" spans="31:31" ht="15.75" x14ac:dyDescent="0.3">
      <c r="AE43163" s="71"/>
    </row>
    <row r="43164" spans="31:31" ht="15.75" x14ac:dyDescent="0.3">
      <c r="AE43164" s="71"/>
    </row>
    <row r="43165" spans="31:31" ht="15.75" x14ac:dyDescent="0.3">
      <c r="AE43165" s="71"/>
    </row>
    <row r="43166" spans="31:31" ht="15.75" x14ac:dyDescent="0.3">
      <c r="AE43166" s="71"/>
    </row>
    <row r="43167" spans="31:31" ht="15.75" x14ac:dyDescent="0.3">
      <c r="AE43167" s="71"/>
    </row>
    <row r="43168" spans="31:31" ht="15.75" x14ac:dyDescent="0.3">
      <c r="AE43168" s="71"/>
    </row>
    <row r="43169" spans="31:31" ht="15.75" x14ac:dyDescent="0.3">
      <c r="AE43169" s="71"/>
    </row>
    <row r="43170" spans="31:31" ht="15.75" x14ac:dyDescent="0.3">
      <c r="AE43170" s="71"/>
    </row>
    <row r="43171" spans="31:31" ht="15.75" x14ac:dyDescent="0.3">
      <c r="AE43171" s="71"/>
    </row>
    <row r="43172" spans="31:31" ht="15.75" x14ac:dyDescent="0.3">
      <c r="AE43172" s="71"/>
    </row>
    <row r="43173" spans="31:31" ht="15.75" x14ac:dyDescent="0.3">
      <c r="AE43173" s="71"/>
    </row>
    <row r="43174" spans="31:31" ht="15.75" x14ac:dyDescent="0.3">
      <c r="AE43174" s="71"/>
    </row>
    <row r="43175" spans="31:31" ht="15.75" x14ac:dyDescent="0.3">
      <c r="AE43175" s="71"/>
    </row>
    <row r="43176" spans="31:31" ht="15.75" x14ac:dyDescent="0.3">
      <c r="AE43176" s="71"/>
    </row>
    <row r="43177" spans="31:31" ht="15.75" x14ac:dyDescent="0.3">
      <c r="AE43177" s="71"/>
    </row>
    <row r="43178" spans="31:31" ht="15.75" x14ac:dyDescent="0.3">
      <c r="AE43178" s="71"/>
    </row>
    <row r="43179" spans="31:31" ht="15.75" x14ac:dyDescent="0.3">
      <c r="AE43179" s="71"/>
    </row>
    <row r="43180" spans="31:31" ht="15.75" x14ac:dyDescent="0.3">
      <c r="AE43180" s="71"/>
    </row>
    <row r="43181" spans="31:31" ht="15.75" x14ac:dyDescent="0.3">
      <c r="AE43181" s="71"/>
    </row>
    <row r="43182" spans="31:31" ht="15.75" x14ac:dyDescent="0.3">
      <c r="AE43182" s="71"/>
    </row>
    <row r="43183" spans="31:31" ht="15.75" x14ac:dyDescent="0.3">
      <c r="AE43183" s="71"/>
    </row>
    <row r="43184" spans="31:31" ht="15.75" x14ac:dyDescent="0.3">
      <c r="AE43184" s="71"/>
    </row>
    <row r="43185" spans="31:31" ht="15.75" x14ac:dyDescent="0.3">
      <c r="AE43185" s="71"/>
    </row>
    <row r="43186" spans="31:31" ht="15.75" x14ac:dyDescent="0.3">
      <c r="AE43186" s="71"/>
    </row>
    <row r="43187" spans="31:31" ht="15.75" x14ac:dyDescent="0.3">
      <c r="AE43187" s="71"/>
    </row>
    <row r="43188" spans="31:31" ht="15.75" x14ac:dyDescent="0.3">
      <c r="AE43188" s="71"/>
    </row>
    <row r="43189" spans="31:31" ht="15.75" x14ac:dyDescent="0.3">
      <c r="AE43189" s="71"/>
    </row>
    <row r="43190" spans="31:31" ht="15.75" x14ac:dyDescent="0.3">
      <c r="AE43190" s="71"/>
    </row>
    <row r="43191" spans="31:31" ht="15.75" x14ac:dyDescent="0.3">
      <c r="AE43191" s="71"/>
    </row>
    <row r="43192" spans="31:31" ht="15.75" x14ac:dyDescent="0.3">
      <c r="AE43192" s="71"/>
    </row>
    <row r="43193" spans="31:31" ht="15.75" x14ac:dyDescent="0.3">
      <c r="AE43193" s="71"/>
    </row>
    <row r="43194" spans="31:31" ht="15.75" x14ac:dyDescent="0.3">
      <c r="AE43194" s="71"/>
    </row>
    <row r="43195" spans="31:31" ht="15.75" x14ac:dyDescent="0.3">
      <c r="AE43195" s="71"/>
    </row>
    <row r="43196" spans="31:31" ht="15.75" x14ac:dyDescent="0.3">
      <c r="AE43196" s="71"/>
    </row>
    <row r="43197" spans="31:31" ht="15.75" x14ac:dyDescent="0.3">
      <c r="AE43197" s="71"/>
    </row>
    <row r="43198" spans="31:31" ht="15.75" x14ac:dyDescent="0.3">
      <c r="AE43198" s="71"/>
    </row>
    <row r="43199" spans="31:31" ht="15.75" x14ac:dyDescent="0.3">
      <c r="AE43199" s="71"/>
    </row>
    <row r="43200" spans="31:31" ht="15.75" x14ac:dyDescent="0.3">
      <c r="AE43200" s="71"/>
    </row>
    <row r="43201" spans="31:31" ht="15.75" x14ac:dyDescent="0.3">
      <c r="AE43201" s="71"/>
    </row>
    <row r="43202" spans="31:31" ht="15.75" x14ac:dyDescent="0.3">
      <c r="AE43202" s="71"/>
    </row>
    <row r="43203" spans="31:31" ht="15.75" x14ac:dyDescent="0.3">
      <c r="AE43203" s="71"/>
    </row>
    <row r="43204" spans="31:31" ht="15.75" x14ac:dyDescent="0.3">
      <c r="AE43204" s="71"/>
    </row>
    <row r="43205" spans="31:31" ht="15.75" x14ac:dyDescent="0.3">
      <c r="AE43205" s="71"/>
    </row>
    <row r="43206" spans="31:31" ht="15.75" x14ac:dyDescent="0.3">
      <c r="AE43206" s="71"/>
    </row>
    <row r="43207" spans="31:31" ht="15.75" x14ac:dyDescent="0.3">
      <c r="AE43207" s="71"/>
    </row>
    <row r="43208" spans="31:31" ht="15.75" x14ac:dyDescent="0.3">
      <c r="AE43208" s="71"/>
    </row>
    <row r="43209" spans="31:31" ht="15.75" x14ac:dyDescent="0.3">
      <c r="AE43209" s="71"/>
    </row>
    <row r="43210" spans="31:31" ht="15.75" x14ac:dyDescent="0.3">
      <c r="AE43210" s="71"/>
    </row>
    <row r="43211" spans="31:31" ht="15.75" x14ac:dyDescent="0.3">
      <c r="AE43211" s="71"/>
    </row>
    <row r="43212" spans="31:31" ht="15.75" x14ac:dyDescent="0.3">
      <c r="AE43212" s="71"/>
    </row>
    <row r="43213" spans="31:31" ht="15.75" x14ac:dyDescent="0.3">
      <c r="AE43213" s="71"/>
    </row>
    <row r="43214" spans="31:31" ht="15.75" x14ac:dyDescent="0.3">
      <c r="AE43214" s="71"/>
    </row>
    <row r="43215" spans="31:31" ht="15.75" x14ac:dyDescent="0.3">
      <c r="AE43215" s="71"/>
    </row>
    <row r="43216" spans="31:31" ht="15.75" x14ac:dyDescent="0.3">
      <c r="AE43216" s="71"/>
    </row>
    <row r="43217" spans="31:31" ht="15.75" x14ac:dyDescent="0.3">
      <c r="AE43217" s="71"/>
    </row>
    <row r="43218" spans="31:31" ht="15.75" x14ac:dyDescent="0.3">
      <c r="AE43218" s="71"/>
    </row>
    <row r="43219" spans="31:31" ht="15.75" x14ac:dyDescent="0.3">
      <c r="AE43219" s="71"/>
    </row>
    <row r="43220" spans="31:31" ht="15.75" x14ac:dyDescent="0.3">
      <c r="AE43220" s="71"/>
    </row>
    <row r="43221" spans="31:31" ht="15.75" x14ac:dyDescent="0.3">
      <c r="AE43221" s="71"/>
    </row>
    <row r="43222" spans="31:31" ht="15.75" x14ac:dyDescent="0.3">
      <c r="AE43222" s="71"/>
    </row>
    <row r="43223" spans="31:31" ht="15.75" x14ac:dyDescent="0.3">
      <c r="AE43223" s="71"/>
    </row>
    <row r="43224" spans="31:31" ht="15.75" x14ac:dyDescent="0.3">
      <c r="AE43224" s="71"/>
    </row>
    <row r="43225" spans="31:31" ht="15.75" x14ac:dyDescent="0.3">
      <c r="AE43225" s="71"/>
    </row>
    <row r="43226" spans="31:31" ht="15.75" x14ac:dyDescent="0.3">
      <c r="AE43226" s="71"/>
    </row>
    <row r="43227" spans="31:31" ht="15.75" x14ac:dyDescent="0.3">
      <c r="AE43227" s="71"/>
    </row>
    <row r="43228" spans="31:31" ht="15.75" x14ac:dyDescent="0.3">
      <c r="AE43228" s="71"/>
    </row>
    <row r="43229" spans="31:31" ht="15.75" x14ac:dyDescent="0.3">
      <c r="AE43229" s="71"/>
    </row>
    <row r="43230" spans="31:31" ht="15.75" x14ac:dyDescent="0.3">
      <c r="AE43230" s="71"/>
    </row>
    <row r="43231" spans="31:31" ht="15.75" x14ac:dyDescent="0.3">
      <c r="AE43231" s="71"/>
    </row>
    <row r="43232" spans="31:31" ht="15.75" x14ac:dyDescent="0.3">
      <c r="AE43232" s="71"/>
    </row>
    <row r="43233" spans="31:31" ht="15.75" x14ac:dyDescent="0.3">
      <c r="AE43233" s="71"/>
    </row>
    <row r="43234" spans="31:31" ht="15.75" x14ac:dyDescent="0.3">
      <c r="AE43234" s="71"/>
    </row>
    <row r="43235" spans="31:31" ht="15.75" x14ac:dyDescent="0.3">
      <c r="AE43235" s="71"/>
    </row>
    <row r="43236" spans="31:31" ht="15.75" x14ac:dyDescent="0.3">
      <c r="AE43236" s="71"/>
    </row>
    <row r="43237" spans="31:31" ht="15.75" x14ac:dyDescent="0.3">
      <c r="AE43237" s="71"/>
    </row>
    <row r="43238" spans="31:31" ht="15.75" x14ac:dyDescent="0.3">
      <c r="AE43238" s="71"/>
    </row>
    <row r="43239" spans="31:31" ht="15.75" x14ac:dyDescent="0.3">
      <c r="AE43239" s="71"/>
    </row>
    <row r="43240" spans="31:31" ht="15.75" x14ac:dyDescent="0.3">
      <c r="AE43240" s="71"/>
    </row>
    <row r="43241" spans="31:31" ht="15.75" x14ac:dyDescent="0.3">
      <c r="AE43241" s="71"/>
    </row>
    <row r="43242" spans="31:31" ht="15.75" x14ac:dyDescent="0.3">
      <c r="AE43242" s="71"/>
    </row>
    <row r="43243" spans="31:31" ht="15.75" x14ac:dyDescent="0.3">
      <c r="AE43243" s="71"/>
    </row>
    <row r="43244" spans="31:31" ht="15.75" x14ac:dyDescent="0.3">
      <c r="AE43244" s="71"/>
    </row>
    <row r="43245" spans="31:31" ht="15.75" x14ac:dyDescent="0.3">
      <c r="AE43245" s="71"/>
    </row>
    <row r="43246" spans="31:31" ht="15.75" x14ac:dyDescent="0.3">
      <c r="AE43246" s="71"/>
    </row>
    <row r="43247" spans="31:31" ht="15.75" x14ac:dyDescent="0.3">
      <c r="AE43247" s="71"/>
    </row>
    <row r="43248" spans="31:31" ht="15.75" x14ac:dyDescent="0.3">
      <c r="AE43248" s="71"/>
    </row>
    <row r="43249" spans="31:31" ht="15.75" x14ac:dyDescent="0.3">
      <c r="AE43249" s="71"/>
    </row>
    <row r="43250" spans="31:31" ht="15.75" x14ac:dyDescent="0.3">
      <c r="AE43250" s="71"/>
    </row>
    <row r="43251" spans="31:31" ht="15.75" x14ac:dyDescent="0.3">
      <c r="AE43251" s="71"/>
    </row>
    <row r="43252" spans="31:31" ht="15.75" x14ac:dyDescent="0.3">
      <c r="AE43252" s="71"/>
    </row>
    <row r="43253" spans="31:31" ht="15.75" x14ac:dyDescent="0.3">
      <c r="AE43253" s="71"/>
    </row>
    <row r="43254" spans="31:31" ht="15.75" x14ac:dyDescent="0.3">
      <c r="AE43254" s="71"/>
    </row>
    <row r="43255" spans="31:31" ht="15.75" x14ac:dyDescent="0.3">
      <c r="AE43255" s="71"/>
    </row>
    <row r="43256" spans="31:31" ht="15.75" x14ac:dyDescent="0.3">
      <c r="AE43256" s="71"/>
    </row>
    <row r="43257" spans="31:31" ht="15.75" x14ac:dyDescent="0.3">
      <c r="AE43257" s="71"/>
    </row>
    <row r="43258" spans="31:31" ht="15.75" x14ac:dyDescent="0.3">
      <c r="AE43258" s="71"/>
    </row>
    <row r="43259" spans="31:31" ht="15.75" x14ac:dyDescent="0.3">
      <c r="AE43259" s="71"/>
    </row>
    <row r="43260" spans="31:31" ht="15.75" x14ac:dyDescent="0.3">
      <c r="AE43260" s="71"/>
    </row>
    <row r="43261" spans="31:31" ht="15.75" x14ac:dyDescent="0.3">
      <c r="AE43261" s="71"/>
    </row>
    <row r="43262" spans="31:31" ht="15.75" x14ac:dyDescent="0.3">
      <c r="AE43262" s="71"/>
    </row>
    <row r="43263" spans="31:31" ht="15.75" x14ac:dyDescent="0.3">
      <c r="AE43263" s="71"/>
    </row>
    <row r="43264" spans="31:31" ht="15.75" x14ac:dyDescent="0.3">
      <c r="AE43264" s="71"/>
    </row>
    <row r="43265" spans="31:31" ht="15.75" x14ac:dyDescent="0.3">
      <c r="AE43265" s="71"/>
    </row>
    <row r="43266" spans="31:31" ht="15.75" x14ac:dyDescent="0.3">
      <c r="AE43266" s="71"/>
    </row>
    <row r="43267" spans="31:31" ht="15.75" x14ac:dyDescent="0.3">
      <c r="AE43267" s="71"/>
    </row>
    <row r="43268" spans="31:31" ht="15.75" x14ac:dyDescent="0.3">
      <c r="AE43268" s="71"/>
    </row>
    <row r="43269" spans="31:31" ht="15.75" x14ac:dyDescent="0.3">
      <c r="AE43269" s="71"/>
    </row>
    <row r="43270" spans="31:31" ht="15.75" x14ac:dyDescent="0.3">
      <c r="AE43270" s="71"/>
    </row>
    <row r="43271" spans="31:31" ht="15.75" x14ac:dyDescent="0.3">
      <c r="AE43271" s="71"/>
    </row>
    <row r="43272" spans="31:31" ht="15.75" x14ac:dyDescent="0.3">
      <c r="AE43272" s="71"/>
    </row>
    <row r="43273" spans="31:31" ht="15.75" x14ac:dyDescent="0.3">
      <c r="AE43273" s="71"/>
    </row>
    <row r="43274" spans="31:31" ht="15.75" x14ac:dyDescent="0.3">
      <c r="AE43274" s="71"/>
    </row>
    <row r="43275" spans="31:31" ht="15.75" x14ac:dyDescent="0.3">
      <c r="AE43275" s="71"/>
    </row>
    <row r="43276" spans="31:31" ht="15.75" x14ac:dyDescent="0.3">
      <c r="AE43276" s="71"/>
    </row>
    <row r="43277" spans="31:31" ht="15.75" x14ac:dyDescent="0.3">
      <c r="AE43277" s="71"/>
    </row>
    <row r="43278" spans="31:31" ht="15.75" x14ac:dyDescent="0.3">
      <c r="AE43278" s="71"/>
    </row>
    <row r="43279" spans="31:31" ht="15.75" x14ac:dyDescent="0.3">
      <c r="AE43279" s="71"/>
    </row>
    <row r="43280" spans="31:31" ht="15.75" x14ac:dyDescent="0.3">
      <c r="AE43280" s="71"/>
    </row>
    <row r="43281" spans="31:31" ht="15.75" x14ac:dyDescent="0.3">
      <c r="AE43281" s="71"/>
    </row>
    <row r="43282" spans="31:31" ht="15.75" x14ac:dyDescent="0.3">
      <c r="AE43282" s="71"/>
    </row>
    <row r="43283" spans="31:31" ht="15.75" x14ac:dyDescent="0.3">
      <c r="AE43283" s="71"/>
    </row>
    <row r="43284" spans="31:31" ht="15.75" x14ac:dyDescent="0.3">
      <c r="AE43284" s="71"/>
    </row>
    <row r="43285" spans="31:31" ht="15.75" x14ac:dyDescent="0.3">
      <c r="AE43285" s="71"/>
    </row>
    <row r="43286" spans="31:31" ht="15.75" x14ac:dyDescent="0.3">
      <c r="AE43286" s="71"/>
    </row>
    <row r="43287" spans="31:31" ht="15.75" x14ac:dyDescent="0.3">
      <c r="AE43287" s="71"/>
    </row>
    <row r="43288" spans="31:31" ht="15.75" x14ac:dyDescent="0.3">
      <c r="AE43288" s="71"/>
    </row>
    <row r="43289" spans="31:31" ht="15.75" x14ac:dyDescent="0.3">
      <c r="AE43289" s="71"/>
    </row>
    <row r="43290" spans="31:31" ht="15.75" x14ac:dyDescent="0.3">
      <c r="AE43290" s="71"/>
    </row>
    <row r="43291" spans="31:31" ht="15.75" x14ac:dyDescent="0.3">
      <c r="AE43291" s="71"/>
    </row>
    <row r="43292" spans="31:31" ht="15.75" x14ac:dyDescent="0.3">
      <c r="AE43292" s="71"/>
    </row>
    <row r="43293" spans="31:31" ht="15.75" x14ac:dyDescent="0.3">
      <c r="AE43293" s="71"/>
    </row>
    <row r="43294" spans="31:31" ht="15.75" x14ac:dyDescent="0.3">
      <c r="AE43294" s="71"/>
    </row>
    <row r="43295" spans="31:31" ht="15.75" x14ac:dyDescent="0.3">
      <c r="AE43295" s="71"/>
    </row>
    <row r="43296" spans="31:31" ht="15.75" x14ac:dyDescent="0.3">
      <c r="AE43296" s="71"/>
    </row>
    <row r="43297" spans="31:31" ht="15.75" x14ac:dyDescent="0.3">
      <c r="AE43297" s="71"/>
    </row>
    <row r="43298" spans="31:31" ht="15.75" x14ac:dyDescent="0.3">
      <c r="AE43298" s="71"/>
    </row>
    <row r="43299" spans="31:31" ht="15.75" x14ac:dyDescent="0.3">
      <c r="AE43299" s="71"/>
    </row>
    <row r="43300" spans="31:31" ht="15.75" x14ac:dyDescent="0.3">
      <c r="AE43300" s="71"/>
    </row>
    <row r="43301" spans="31:31" ht="15.75" x14ac:dyDescent="0.3">
      <c r="AE43301" s="71"/>
    </row>
    <row r="43302" spans="31:31" ht="15.75" x14ac:dyDescent="0.3">
      <c r="AE43302" s="71"/>
    </row>
    <row r="43303" spans="31:31" ht="15.75" x14ac:dyDescent="0.3">
      <c r="AE43303" s="71"/>
    </row>
    <row r="43304" spans="31:31" ht="15.75" x14ac:dyDescent="0.3">
      <c r="AE43304" s="71"/>
    </row>
    <row r="43305" spans="31:31" ht="15.75" x14ac:dyDescent="0.3">
      <c r="AE43305" s="71"/>
    </row>
    <row r="43306" spans="31:31" ht="15.75" x14ac:dyDescent="0.3">
      <c r="AE43306" s="71"/>
    </row>
    <row r="43307" spans="31:31" ht="15.75" x14ac:dyDescent="0.3">
      <c r="AE43307" s="71"/>
    </row>
    <row r="43308" spans="31:31" ht="15.75" x14ac:dyDescent="0.3">
      <c r="AE43308" s="71"/>
    </row>
    <row r="43309" spans="31:31" ht="15.75" x14ac:dyDescent="0.3">
      <c r="AE43309" s="71"/>
    </row>
    <row r="43310" spans="31:31" ht="15.75" x14ac:dyDescent="0.3">
      <c r="AE43310" s="71"/>
    </row>
    <row r="43311" spans="31:31" ht="15.75" x14ac:dyDescent="0.3">
      <c r="AE43311" s="71"/>
    </row>
    <row r="43312" spans="31:31" ht="15.75" x14ac:dyDescent="0.3">
      <c r="AE43312" s="71"/>
    </row>
    <row r="43313" spans="31:31" ht="15.75" x14ac:dyDescent="0.3">
      <c r="AE43313" s="71"/>
    </row>
    <row r="43314" spans="31:31" ht="15.75" x14ac:dyDescent="0.3">
      <c r="AE43314" s="71"/>
    </row>
    <row r="43315" spans="31:31" ht="15.75" x14ac:dyDescent="0.3">
      <c r="AE43315" s="71"/>
    </row>
    <row r="43316" spans="31:31" ht="15.75" x14ac:dyDescent="0.3">
      <c r="AE43316" s="71"/>
    </row>
    <row r="43317" spans="31:31" ht="15.75" x14ac:dyDescent="0.3">
      <c r="AE43317" s="71"/>
    </row>
    <row r="43318" spans="31:31" ht="15.75" x14ac:dyDescent="0.3">
      <c r="AE43318" s="71"/>
    </row>
    <row r="43319" spans="31:31" ht="15.75" x14ac:dyDescent="0.3">
      <c r="AE43319" s="71"/>
    </row>
    <row r="43320" spans="31:31" ht="15.75" x14ac:dyDescent="0.3">
      <c r="AE43320" s="71"/>
    </row>
    <row r="43321" spans="31:31" ht="15.75" x14ac:dyDescent="0.3">
      <c r="AE43321" s="71"/>
    </row>
    <row r="43322" spans="31:31" ht="15.75" x14ac:dyDescent="0.3">
      <c r="AE43322" s="71"/>
    </row>
    <row r="43323" spans="31:31" ht="15.75" x14ac:dyDescent="0.3">
      <c r="AE43323" s="71"/>
    </row>
    <row r="43324" spans="31:31" ht="15.75" x14ac:dyDescent="0.3">
      <c r="AE43324" s="71"/>
    </row>
    <row r="43325" spans="31:31" ht="15.75" x14ac:dyDescent="0.3">
      <c r="AE43325" s="71"/>
    </row>
    <row r="43326" spans="31:31" ht="15.75" x14ac:dyDescent="0.3">
      <c r="AE43326" s="71"/>
    </row>
    <row r="43327" spans="31:31" ht="15.75" x14ac:dyDescent="0.3">
      <c r="AE43327" s="71"/>
    </row>
    <row r="43328" spans="31:31" ht="15.75" x14ac:dyDescent="0.3">
      <c r="AE43328" s="71"/>
    </row>
    <row r="43329" spans="31:31" ht="15.75" x14ac:dyDescent="0.3">
      <c r="AE43329" s="71"/>
    </row>
    <row r="43330" spans="31:31" ht="15.75" x14ac:dyDescent="0.3">
      <c r="AE43330" s="71"/>
    </row>
    <row r="43331" spans="31:31" ht="15.75" x14ac:dyDescent="0.3">
      <c r="AE43331" s="71"/>
    </row>
    <row r="43332" spans="31:31" ht="15.75" x14ac:dyDescent="0.3">
      <c r="AE43332" s="71"/>
    </row>
    <row r="43333" spans="31:31" ht="15.75" x14ac:dyDescent="0.3">
      <c r="AE43333" s="71"/>
    </row>
    <row r="43334" spans="31:31" ht="15.75" x14ac:dyDescent="0.3">
      <c r="AE43334" s="71"/>
    </row>
    <row r="43335" spans="31:31" ht="15.75" x14ac:dyDescent="0.3">
      <c r="AE43335" s="71"/>
    </row>
    <row r="43336" spans="31:31" ht="15.75" x14ac:dyDescent="0.3">
      <c r="AE43336" s="71"/>
    </row>
    <row r="43337" spans="31:31" ht="15.75" x14ac:dyDescent="0.3">
      <c r="AE43337" s="71"/>
    </row>
    <row r="43338" spans="31:31" ht="15.75" x14ac:dyDescent="0.3">
      <c r="AE43338" s="71"/>
    </row>
    <row r="43339" spans="31:31" ht="15.75" x14ac:dyDescent="0.3">
      <c r="AE43339" s="71"/>
    </row>
    <row r="43340" spans="31:31" ht="15.75" x14ac:dyDescent="0.3">
      <c r="AE43340" s="71"/>
    </row>
    <row r="43341" spans="31:31" ht="15.75" x14ac:dyDescent="0.3">
      <c r="AE43341" s="71"/>
    </row>
    <row r="43342" spans="31:31" ht="15.75" x14ac:dyDescent="0.3">
      <c r="AE43342" s="71"/>
    </row>
    <row r="43343" spans="31:31" ht="15.75" x14ac:dyDescent="0.3">
      <c r="AE43343" s="71"/>
    </row>
    <row r="43344" spans="31:31" ht="15.75" x14ac:dyDescent="0.3">
      <c r="AE43344" s="71"/>
    </row>
    <row r="43345" spans="31:31" ht="15.75" x14ac:dyDescent="0.3">
      <c r="AE43345" s="71"/>
    </row>
    <row r="43346" spans="31:31" ht="15.75" x14ac:dyDescent="0.3">
      <c r="AE43346" s="71"/>
    </row>
    <row r="43347" spans="31:31" ht="15.75" x14ac:dyDescent="0.3">
      <c r="AE43347" s="71"/>
    </row>
    <row r="43348" spans="31:31" ht="15.75" x14ac:dyDescent="0.3">
      <c r="AE43348" s="71"/>
    </row>
    <row r="43349" spans="31:31" ht="15.75" x14ac:dyDescent="0.3">
      <c r="AE43349" s="71"/>
    </row>
    <row r="43350" spans="31:31" ht="15.75" x14ac:dyDescent="0.3">
      <c r="AE43350" s="71"/>
    </row>
    <row r="43351" spans="31:31" ht="15.75" x14ac:dyDescent="0.3">
      <c r="AE43351" s="71"/>
    </row>
    <row r="43352" spans="31:31" ht="15.75" x14ac:dyDescent="0.3">
      <c r="AE43352" s="71"/>
    </row>
    <row r="43353" spans="31:31" ht="15.75" x14ac:dyDescent="0.3">
      <c r="AE43353" s="71"/>
    </row>
    <row r="43354" spans="31:31" ht="15.75" x14ac:dyDescent="0.3">
      <c r="AE43354" s="71"/>
    </row>
    <row r="43355" spans="31:31" ht="15.75" x14ac:dyDescent="0.3">
      <c r="AE43355" s="71"/>
    </row>
    <row r="43356" spans="31:31" ht="15.75" x14ac:dyDescent="0.3">
      <c r="AE43356" s="71"/>
    </row>
    <row r="43357" spans="31:31" ht="15.75" x14ac:dyDescent="0.3">
      <c r="AE43357" s="71"/>
    </row>
    <row r="43358" spans="31:31" ht="15.75" x14ac:dyDescent="0.3">
      <c r="AE43358" s="71"/>
    </row>
    <row r="43359" spans="31:31" ht="15.75" x14ac:dyDescent="0.3">
      <c r="AE43359" s="71"/>
    </row>
    <row r="43360" spans="31:31" ht="15.75" x14ac:dyDescent="0.3">
      <c r="AE43360" s="71"/>
    </row>
    <row r="43361" spans="31:31" ht="15.75" x14ac:dyDescent="0.3">
      <c r="AE43361" s="71"/>
    </row>
    <row r="43362" spans="31:31" ht="15.75" x14ac:dyDescent="0.3">
      <c r="AE43362" s="71"/>
    </row>
    <row r="43363" spans="31:31" ht="15.75" x14ac:dyDescent="0.3">
      <c r="AE43363" s="71"/>
    </row>
    <row r="43364" spans="31:31" ht="15.75" x14ac:dyDescent="0.3">
      <c r="AE43364" s="71"/>
    </row>
    <row r="43365" spans="31:31" ht="15.75" x14ac:dyDescent="0.3">
      <c r="AE43365" s="71"/>
    </row>
    <row r="43366" spans="31:31" ht="15.75" x14ac:dyDescent="0.3">
      <c r="AE43366" s="71"/>
    </row>
    <row r="43367" spans="31:31" ht="15.75" x14ac:dyDescent="0.3">
      <c r="AE43367" s="71"/>
    </row>
    <row r="43368" spans="31:31" ht="15.75" x14ac:dyDescent="0.3">
      <c r="AE43368" s="71"/>
    </row>
    <row r="43369" spans="31:31" ht="15.75" x14ac:dyDescent="0.3">
      <c r="AE43369" s="71"/>
    </row>
    <row r="43370" spans="31:31" ht="15.75" x14ac:dyDescent="0.3">
      <c r="AE43370" s="71"/>
    </row>
    <row r="43371" spans="31:31" ht="15.75" x14ac:dyDescent="0.3">
      <c r="AE43371" s="71"/>
    </row>
    <row r="43372" spans="31:31" ht="15.75" x14ac:dyDescent="0.3">
      <c r="AE43372" s="71"/>
    </row>
    <row r="43373" spans="31:31" ht="15.75" x14ac:dyDescent="0.3">
      <c r="AE43373" s="71"/>
    </row>
    <row r="43374" spans="31:31" ht="15.75" x14ac:dyDescent="0.3">
      <c r="AE43374" s="71"/>
    </row>
    <row r="43375" spans="31:31" ht="15.75" x14ac:dyDescent="0.3">
      <c r="AE43375" s="71"/>
    </row>
    <row r="43376" spans="31:31" ht="15.75" x14ac:dyDescent="0.3">
      <c r="AE43376" s="71"/>
    </row>
    <row r="43377" spans="31:31" ht="15.75" x14ac:dyDescent="0.3">
      <c r="AE43377" s="71"/>
    </row>
    <row r="43378" spans="31:31" ht="15.75" x14ac:dyDescent="0.3">
      <c r="AE43378" s="71"/>
    </row>
    <row r="43379" spans="31:31" ht="15.75" x14ac:dyDescent="0.3">
      <c r="AE43379" s="71"/>
    </row>
    <row r="43380" spans="31:31" ht="15.75" x14ac:dyDescent="0.3">
      <c r="AE43380" s="71"/>
    </row>
    <row r="43381" spans="31:31" ht="15.75" x14ac:dyDescent="0.3">
      <c r="AE43381" s="71"/>
    </row>
    <row r="43382" spans="31:31" ht="15.75" x14ac:dyDescent="0.3">
      <c r="AE43382" s="71"/>
    </row>
    <row r="43383" spans="31:31" ht="15.75" x14ac:dyDescent="0.3">
      <c r="AE43383" s="71"/>
    </row>
    <row r="43384" spans="31:31" ht="15.75" x14ac:dyDescent="0.3">
      <c r="AE43384" s="71"/>
    </row>
    <row r="43385" spans="31:31" ht="15.75" x14ac:dyDescent="0.3">
      <c r="AE43385" s="71"/>
    </row>
    <row r="43386" spans="31:31" ht="15.75" x14ac:dyDescent="0.3">
      <c r="AE43386" s="71"/>
    </row>
    <row r="43387" spans="31:31" ht="15.75" x14ac:dyDescent="0.3">
      <c r="AE43387" s="71"/>
    </row>
    <row r="43388" spans="31:31" ht="15.75" x14ac:dyDescent="0.3">
      <c r="AE43388" s="71"/>
    </row>
    <row r="43389" spans="31:31" ht="15.75" x14ac:dyDescent="0.3">
      <c r="AE43389" s="71"/>
    </row>
    <row r="43390" spans="31:31" ht="15.75" x14ac:dyDescent="0.3">
      <c r="AE43390" s="71"/>
    </row>
    <row r="43391" spans="31:31" ht="15.75" x14ac:dyDescent="0.3">
      <c r="AE43391" s="71"/>
    </row>
    <row r="43392" spans="31:31" ht="15.75" x14ac:dyDescent="0.3">
      <c r="AE43392" s="71"/>
    </row>
    <row r="43393" spans="31:31" ht="15.75" x14ac:dyDescent="0.3">
      <c r="AE43393" s="71"/>
    </row>
    <row r="43394" spans="31:31" ht="15.75" x14ac:dyDescent="0.3">
      <c r="AE43394" s="71"/>
    </row>
    <row r="43395" spans="31:31" ht="15.75" x14ac:dyDescent="0.3">
      <c r="AE43395" s="71"/>
    </row>
    <row r="43396" spans="31:31" ht="15.75" x14ac:dyDescent="0.3">
      <c r="AE43396" s="71"/>
    </row>
    <row r="43397" spans="31:31" ht="15.75" x14ac:dyDescent="0.3">
      <c r="AE43397" s="71"/>
    </row>
    <row r="43398" spans="31:31" ht="15.75" x14ac:dyDescent="0.3">
      <c r="AE43398" s="71"/>
    </row>
    <row r="43399" spans="31:31" ht="15.75" x14ac:dyDescent="0.3">
      <c r="AE43399" s="71"/>
    </row>
    <row r="43400" spans="31:31" ht="15.75" x14ac:dyDescent="0.3">
      <c r="AE43400" s="71"/>
    </row>
    <row r="43401" spans="31:31" ht="15.75" x14ac:dyDescent="0.3">
      <c r="AE43401" s="71"/>
    </row>
    <row r="43402" spans="31:31" ht="15.75" x14ac:dyDescent="0.3">
      <c r="AE43402" s="71"/>
    </row>
    <row r="43403" spans="31:31" ht="15.75" x14ac:dyDescent="0.3">
      <c r="AE43403" s="71"/>
    </row>
    <row r="43404" spans="31:31" ht="15.75" x14ac:dyDescent="0.3">
      <c r="AE43404" s="71"/>
    </row>
    <row r="43405" spans="31:31" ht="15.75" x14ac:dyDescent="0.3">
      <c r="AE43405" s="71"/>
    </row>
    <row r="43406" spans="31:31" ht="15.75" x14ac:dyDescent="0.3">
      <c r="AE43406" s="71"/>
    </row>
    <row r="43407" spans="31:31" ht="15.75" x14ac:dyDescent="0.3">
      <c r="AE43407" s="71"/>
    </row>
    <row r="43408" spans="31:31" ht="15.75" x14ac:dyDescent="0.3">
      <c r="AE43408" s="71"/>
    </row>
    <row r="43409" spans="31:31" ht="15.75" x14ac:dyDescent="0.3">
      <c r="AE43409" s="71"/>
    </row>
    <row r="43410" spans="31:31" ht="15.75" x14ac:dyDescent="0.3">
      <c r="AE43410" s="71"/>
    </row>
    <row r="43411" spans="31:31" ht="15.75" x14ac:dyDescent="0.3">
      <c r="AE43411" s="71"/>
    </row>
    <row r="43412" spans="31:31" ht="15.75" x14ac:dyDescent="0.3">
      <c r="AE43412" s="71"/>
    </row>
    <row r="43413" spans="31:31" ht="15.75" x14ac:dyDescent="0.3">
      <c r="AE43413" s="71"/>
    </row>
    <row r="43414" spans="31:31" ht="15.75" x14ac:dyDescent="0.3">
      <c r="AE43414" s="71"/>
    </row>
    <row r="43415" spans="31:31" ht="15.75" x14ac:dyDescent="0.3">
      <c r="AE43415" s="71"/>
    </row>
    <row r="43416" spans="31:31" ht="15.75" x14ac:dyDescent="0.3">
      <c r="AE43416" s="71"/>
    </row>
    <row r="43417" spans="31:31" ht="15.75" x14ac:dyDescent="0.3">
      <c r="AE43417" s="71"/>
    </row>
    <row r="43418" spans="31:31" ht="15.75" x14ac:dyDescent="0.3">
      <c r="AE43418" s="71"/>
    </row>
    <row r="43419" spans="31:31" ht="15.75" x14ac:dyDescent="0.3">
      <c r="AE43419" s="71"/>
    </row>
    <row r="43420" spans="31:31" ht="15.75" x14ac:dyDescent="0.3">
      <c r="AE43420" s="71"/>
    </row>
    <row r="43421" spans="31:31" ht="15.75" x14ac:dyDescent="0.3">
      <c r="AE43421" s="71"/>
    </row>
    <row r="43422" spans="31:31" ht="15.75" x14ac:dyDescent="0.3">
      <c r="AE43422" s="71"/>
    </row>
    <row r="43423" spans="31:31" ht="15.75" x14ac:dyDescent="0.3">
      <c r="AE43423" s="71"/>
    </row>
    <row r="43424" spans="31:31" ht="15.75" x14ac:dyDescent="0.3">
      <c r="AE43424" s="71"/>
    </row>
    <row r="43425" spans="31:31" ht="15.75" x14ac:dyDescent="0.3">
      <c r="AE43425" s="71"/>
    </row>
    <row r="43426" spans="31:31" ht="15.75" x14ac:dyDescent="0.3">
      <c r="AE43426" s="71"/>
    </row>
    <row r="43427" spans="31:31" ht="15.75" x14ac:dyDescent="0.3">
      <c r="AE43427" s="71"/>
    </row>
    <row r="43428" spans="31:31" ht="15.75" x14ac:dyDescent="0.3">
      <c r="AE43428" s="71"/>
    </row>
    <row r="43429" spans="31:31" ht="15.75" x14ac:dyDescent="0.3">
      <c r="AE43429" s="71"/>
    </row>
    <row r="43430" spans="31:31" ht="15.75" x14ac:dyDescent="0.3">
      <c r="AE43430" s="71"/>
    </row>
    <row r="43431" spans="31:31" ht="15.75" x14ac:dyDescent="0.3">
      <c r="AE43431" s="71"/>
    </row>
    <row r="43432" spans="31:31" ht="15.75" x14ac:dyDescent="0.3">
      <c r="AE43432" s="71"/>
    </row>
    <row r="43433" spans="31:31" ht="15.75" x14ac:dyDescent="0.3">
      <c r="AE43433" s="71"/>
    </row>
    <row r="43434" spans="31:31" ht="15.75" x14ac:dyDescent="0.3">
      <c r="AE43434" s="71"/>
    </row>
    <row r="43435" spans="31:31" ht="15.75" x14ac:dyDescent="0.3">
      <c r="AE43435" s="71"/>
    </row>
    <row r="43436" spans="31:31" ht="15.75" x14ac:dyDescent="0.3">
      <c r="AE43436" s="71"/>
    </row>
    <row r="43437" spans="31:31" ht="15.75" x14ac:dyDescent="0.3">
      <c r="AE43437" s="71"/>
    </row>
    <row r="43438" spans="31:31" ht="15.75" x14ac:dyDescent="0.3">
      <c r="AE43438" s="71"/>
    </row>
    <row r="43439" spans="31:31" ht="15.75" x14ac:dyDescent="0.3">
      <c r="AE43439" s="71"/>
    </row>
    <row r="43440" spans="31:31" ht="15.75" x14ac:dyDescent="0.3">
      <c r="AE43440" s="71"/>
    </row>
    <row r="43441" spans="31:31" ht="15.75" x14ac:dyDescent="0.3">
      <c r="AE43441" s="71"/>
    </row>
    <row r="43442" spans="31:31" ht="15.75" x14ac:dyDescent="0.3">
      <c r="AE43442" s="71"/>
    </row>
    <row r="43443" spans="31:31" ht="15.75" x14ac:dyDescent="0.3">
      <c r="AE43443" s="71"/>
    </row>
    <row r="43444" spans="31:31" ht="15.75" x14ac:dyDescent="0.3">
      <c r="AE43444" s="71"/>
    </row>
    <row r="43445" spans="31:31" ht="15.75" x14ac:dyDescent="0.3">
      <c r="AE43445" s="71"/>
    </row>
    <row r="43446" spans="31:31" ht="15.75" x14ac:dyDescent="0.3">
      <c r="AE43446" s="71"/>
    </row>
    <row r="43447" spans="31:31" ht="15.75" x14ac:dyDescent="0.3">
      <c r="AE43447" s="71"/>
    </row>
    <row r="43448" spans="31:31" ht="15.75" x14ac:dyDescent="0.3">
      <c r="AE43448" s="71"/>
    </row>
    <row r="43449" spans="31:31" ht="15.75" x14ac:dyDescent="0.3">
      <c r="AE43449" s="71"/>
    </row>
    <row r="43450" spans="31:31" ht="15.75" x14ac:dyDescent="0.3">
      <c r="AE43450" s="71"/>
    </row>
    <row r="43451" spans="31:31" ht="15.75" x14ac:dyDescent="0.3">
      <c r="AE43451" s="71"/>
    </row>
    <row r="43452" spans="31:31" ht="15.75" x14ac:dyDescent="0.3">
      <c r="AE43452" s="71"/>
    </row>
    <row r="43453" spans="31:31" ht="15.75" x14ac:dyDescent="0.3">
      <c r="AE43453" s="71"/>
    </row>
    <row r="43454" spans="31:31" ht="15.75" x14ac:dyDescent="0.3">
      <c r="AE43454" s="71"/>
    </row>
    <row r="43455" spans="31:31" ht="15.75" x14ac:dyDescent="0.3">
      <c r="AE43455" s="71"/>
    </row>
    <row r="43456" spans="31:31" ht="15.75" x14ac:dyDescent="0.3">
      <c r="AE43456" s="71"/>
    </row>
    <row r="43457" spans="31:31" ht="15.75" x14ac:dyDescent="0.3">
      <c r="AE43457" s="71"/>
    </row>
    <row r="43458" spans="31:31" ht="15.75" x14ac:dyDescent="0.3">
      <c r="AE43458" s="71"/>
    </row>
    <row r="43459" spans="31:31" ht="15.75" x14ac:dyDescent="0.3">
      <c r="AE43459" s="71"/>
    </row>
    <row r="43460" spans="31:31" ht="15.75" x14ac:dyDescent="0.3">
      <c r="AE43460" s="71"/>
    </row>
    <row r="43461" spans="31:31" ht="15.75" x14ac:dyDescent="0.3">
      <c r="AE43461" s="71"/>
    </row>
    <row r="43462" spans="31:31" ht="15.75" x14ac:dyDescent="0.3">
      <c r="AE43462" s="71"/>
    </row>
    <row r="43463" spans="31:31" ht="15.75" x14ac:dyDescent="0.3">
      <c r="AE43463" s="71"/>
    </row>
    <row r="43464" spans="31:31" ht="15.75" x14ac:dyDescent="0.3">
      <c r="AE43464" s="71"/>
    </row>
    <row r="43465" spans="31:31" ht="15.75" x14ac:dyDescent="0.3">
      <c r="AE43465" s="71"/>
    </row>
    <row r="43466" spans="31:31" ht="15.75" x14ac:dyDescent="0.3">
      <c r="AE43466" s="71"/>
    </row>
    <row r="43467" spans="31:31" ht="15.75" x14ac:dyDescent="0.3">
      <c r="AE43467" s="71"/>
    </row>
    <row r="43468" spans="31:31" ht="15.75" x14ac:dyDescent="0.3">
      <c r="AE43468" s="71"/>
    </row>
    <row r="43469" spans="31:31" ht="15.75" x14ac:dyDescent="0.3">
      <c r="AE43469" s="71"/>
    </row>
    <row r="43470" spans="31:31" ht="15.75" x14ac:dyDescent="0.3">
      <c r="AE43470" s="71"/>
    </row>
    <row r="43471" spans="31:31" ht="15.75" x14ac:dyDescent="0.3">
      <c r="AE43471" s="71"/>
    </row>
    <row r="43472" spans="31:31" ht="15.75" x14ac:dyDescent="0.3">
      <c r="AE43472" s="71"/>
    </row>
    <row r="43473" spans="31:31" ht="15.75" x14ac:dyDescent="0.3">
      <c r="AE43473" s="71"/>
    </row>
    <row r="43474" spans="31:31" ht="15.75" x14ac:dyDescent="0.3">
      <c r="AE43474" s="71"/>
    </row>
    <row r="43475" spans="31:31" ht="15.75" x14ac:dyDescent="0.3">
      <c r="AE43475" s="71"/>
    </row>
    <row r="43476" spans="31:31" ht="15.75" x14ac:dyDescent="0.3">
      <c r="AE43476" s="71"/>
    </row>
    <row r="43477" spans="31:31" ht="15.75" x14ac:dyDescent="0.3">
      <c r="AE43477" s="71"/>
    </row>
    <row r="43478" spans="31:31" ht="15.75" x14ac:dyDescent="0.3">
      <c r="AE43478" s="71"/>
    </row>
    <row r="43479" spans="31:31" ht="15.75" x14ac:dyDescent="0.3">
      <c r="AE43479" s="71"/>
    </row>
    <row r="43480" spans="31:31" ht="15.75" x14ac:dyDescent="0.3">
      <c r="AE43480" s="71"/>
    </row>
    <row r="43481" spans="31:31" ht="15.75" x14ac:dyDescent="0.3">
      <c r="AE43481" s="71"/>
    </row>
    <row r="43482" spans="31:31" ht="15.75" x14ac:dyDescent="0.3">
      <c r="AE43482" s="71"/>
    </row>
    <row r="43483" spans="31:31" ht="15.75" x14ac:dyDescent="0.3">
      <c r="AE43483" s="71"/>
    </row>
    <row r="43484" spans="31:31" ht="15.75" x14ac:dyDescent="0.3">
      <c r="AE43484" s="71"/>
    </row>
    <row r="43485" spans="31:31" ht="15.75" x14ac:dyDescent="0.3">
      <c r="AE43485" s="71"/>
    </row>
    <row r="43486" spans="31:31" ht="15.75" x14ac:dyDescent="0.3">
      <c r="AE43486" s="71"/>
    </row>
    <row r="43487" spans="31:31" ht="15.75" x14ac:dyDescent="0.3">
      <c r="AE43487" s="71"/>
    </row>
    <row r="43488" spans="31:31" ht="15.75" x14ac:dyDescent="0.3">
      <c r="AE43488" s="71"/>
    </row>
    <row r="43489" spans="31:31" ht="15.75" x14ac:dyDescent="0.3">
      <c r="AE43489" s="71"/>
    </row>
    <row r="43490" spans="31:31" ht="15.75" x14ac:dyDescent="0.3">
      <c r="AE43490" s="71"/>
    </row>
    <row r="43491" spans="31:31" ht="15.75" x14ac:dyDescent="0.3">
      <c r="AE43491" s="71"/>
    </row>
    <row r="43492" spans="31:31" ht="15.75" x14ac:dyDescent="0.3">
      <c r="AE43492" s="71"/>
    </row>
    <row r="43493" spans="31:31" ht="15.75" x14ac:dyDescent="0.3">
      <c r="AE43493" s="71"/>
    </row>
    <row r="43494" spans="31:31" ht="15.75" x14ac:dyDescent="0.3">
      <c r="AE43494" s="71"/>
    </row>
    <row r="43495" spans="31:31" ht="15.75" x14ac:dyDescent="0.3">
      <c r="AE43495" s="71"/>
    </row>
    <row r="43496" spans="31:31" ht="15.75" x14ac:dyDescent="0.3">
      <c r="AE43496" s="71"/>
    </row>
    <row r="43497" spans="31:31" ht="15.75" x14ac:dyDescent="0.3">
      <c r="AE43497" s="71"/>
    </row>
    <row r="43498" spans="31:31" ht="15.75" x14ac:dyDescent="0.3">
      <c r="AE43498" s="71"/>
    </row>
    <row r="43499" spans="31:31" ht="15.75" x14ac:dyDescent="0.3">
      <c r="AE43499" s="71"/>
    </row>
    <row r="43500" spans="31:31" ht="15.75" x14ac:dyDescent="0.3">
      <c r="AE43500" s="71"/>
    </row>
    <row r="43501" spans="31:31" ht="15.75" x14ac:dyDescent="0.3">
      <c r="AE43501" s="71"/>
    </row>
    <row r="43502" spans="31:31" ht="15.75" x14ac:dyDescent="0.3">
      <c r="AE43502" s="71"/>
    </row>
    <row r="43503" spans="31:31" ht="15.75" x14ac:dyDescent="0.3">
      <c r="AE43503" s="71"/>
    </row>
    <row r="43504" spans="31:31" ht="15.75" x14ac:dyDescent="0.3">
      <c r="AE43504" s="71"/>
    </row>
    <row r="43505" spans="31:31" ht="15.75" x14ac:dyDescent="0.3">
      <c r="AE43505" s="71"/>
    </row>
    <row r="43506" spans="31:31" ht="15.75" x14ac:dyDescent="0.3">
      <c r="AE43506" s="71"/>
    </row>
    <row r="43507" spans="31:31" ht="15.75" x14ac:dyDescent="0.3">
      <c r="AE43507" s="71"/>
    </row>
    <row r="43508" spans="31:31" ht="15.75" x14ac:dyDescent="0.3">
      <c r="AE43508" s="71"/>
    </row>
    <row r="43509" spans="31:31" ht="15.75" x14ac:dyDescent="0.3">
      <c r="AE43509" s="71"/>
    </row>
    <row r="43510" spans="31:31" ht="15.75" x14ac:dyDescent="0.3">
      <c r="AE43510" s="71"/>
    </row>
    <row r="43511" spans="31:31" ht="15.75" x14ac:dyDescent="0.3">
      <c r="AE43511" s="71"/>
    </row>
    <row r="43512" spans="31:31" ht="15.75" x14ac:dyDescent="0.3">
      <c r="AE43512" s="71"/>
    </row>
    <row r="43513" spans="31:31" ht="15.75" x14ac:dyDescent="0.3">
      <c r="AE43513" s="71"/>
    </row>
    <row r="43514" spans="31:31" ht="15.75" x14ac:dyDescent="0.3">
      <c r="AE43514" s="71"/>
    </row>
    <row r="43515" spans="31:31" ht="15.75" x14ac:dyDescent="0.3">
      <c r="AE43515" s="71"/>
    </row>
    <row r="43516" spans="31:31" ht="15.75" x14ac:dyDescent="0.3">
      <c r="AE43516" s="71"/>
    </row>
    <row r="43517" spans="31:31" ht="15.75" x14ac:dyDescent="0.3">
      <c r="AE43517" s="71"/>
    </row>
    <row r="43518" spans="31:31" ht="15.75" x14ac:dyDescent="0.3">
      <c r="AE43518" s="71"/>
    </row>
    <row r="43519" spans="31:31" ht="15.75" x14ac:dyDescent="0.3">
      <c r="AE43519" s="71"/>
    </row>
    <row r="43520" spans="31:31" ht="15.75" x14ac:dyDescent="0.3">
      <c r="AE43520" s="71"/>
    </row>
    <row r="43521" spans="31:31" ht="15.75" x14ac:dyDescent="0.3">
      <c r="AE43521" s="71"/>
    </row>
    <row r="43522" spans="31:31" ht="15.75" x14ac:dyDescent="0.3">
      <c r="AE43522" s="71"/>
    </row>
    <row r="43523" spans="31:31" ht="15.75" x14ac:dyDescent="0.3">
      <c r="AE43523" s="71"/>
    </row>
    <row r="43524" spans="31:31" ht="15.75" x14ac:dyDescent="0.3">
      <c r="AE43524" s="71"/>
    </row>
    <row r="43525" spans="31:31" ht="15.75" x14ac:dyDescent="0.3">
      <c r="AE43525" s="71"/>
    </row>
    <row r="43526" spans="31:31" ht="15.75" x14ac:dyDescent="0.3">
      <c r="AE43526" s="71"/>
    </row>
    <row r="43527" spans="31:31" ht="15.75" x14ac:dyDescent="0.3">
      <c r="AE43527" s="71"/>
    </row>
    <row r="43528" spans="31:31" ht="15.75" x14ac:dyDescent="0.3">
      <c r="AE43528" s="71"/>
    </row>
    <row r="43529" spans="31:31" ht="15.75" x14ac:dyDescent="0.3">
      <c r="AE43529" s="71"/>
    </row>
    <row r="43530" spans="31:31" ht="15.75" x14ac:dyDescent="0.3">
      <c r="AE43530" s="71"/>
    </row>
    <row r="43531" spans="31:31" ht="15.75" x14ac:dyDescent="0.3">
      <c r="AE43531" s="71"/>
    </row>
    <row r="43532" spans="31:31" ht="15.75" x14ac:dyDescent="0.3">
      <c r="AE43532" s="71"/>
    </row>
    <row r="43533" spans="31:31" ht="15.75" x14ac:dyDescent="0.3">
      <c r="AE43533" s="71"/>
    </row>
    <row r="43534" spans="31:31" ht="15.75" x14ac:dyDescent="0.3">
      <c r="AE43534" s="71"/>
    </row>
    <row r="43535" spans="31:31" ht="15.75" x14ac:dyDescent="0.3">
      <c r="AE43535" s="71"/>
    </row>
    <row r="43536" spans="31:31" ht="15.75" x14ac:dyDescent="0.3">
      <c r="AE43536" s="71"/>
    </row>
    <row r="43537" spans="31:31" ht="15.75" x14ac:dyDescent="0.3">
      <c r="AE43537" s="71"/>
    </row>
    <row r="43538" spans="31:31" ht="15.75" x14ac:dyDescent="0.3">
      <c r="AE43538" s="71"/>
    </row>
    <row r="43539" spans="31:31" ht="15.75" x14ac:dyDescent="0.3">
      <c r="AE43539" s="71"/>
    </row>
    <row r="43540" spans="31:31" ht="15.75" x14ac:dyDescent="0.3">
      <c r="AE43540" s="71"/>
    </row>
    <row r="43541" spans="31:31" ht="15.75" x14ac:dyDescent="0.3">
      <c r="AE43541" s="71"/>
    </row>
    <row r="43542" spans="31:31" ht="15.75" x14ac:dyDescent="0.3">
      <c r="AE43542" s="71"/>
    </row>
    <row r="43543" spans="31:31" ht="15.75" x14ac:dyDescent="0.3">
      <c r="AE43543" s="71"/>
    </row>
    <row r="43544" spans="31:31" ht="15.75" x14ac:dyDescent="0.3">
      <c r="AE43544" s="71"/>
    </row>
    <row r="43545" spans="31:31" ht="15.75" x14ac:dyDescent="0.3">
      <c r="AE43545" s="71"/>
    </row>
    <row r="43546" spans="31:31" ht="15.75" x14ac:dyDescent="0.3">
      <c r="AE43546" s="71"/>
    </row>
    <row r="43547" spans="31:31" ht="15.75" x14ac:dyDescent="0.3">
      <c r="AE43547" s="71"/>
    </row>
    <row r="43548" spans="31:31" ht="15.75" x14ac:dyDescent="0.3">
      <c r="AE43548" s="71"/>
    </row>
    <row r="43549" spans="31:31" ht="15.75" x14ac:dyDescent="0.3">
      <c r="AE43549" s="71"/>
    </row>
    <row r="43550" spans="31:31" ht="15.75" x14ac:dyDescent="0.3">
      <c r="AE43550" s="71"/>
    </row>
    <row r="43551" spans="31:31" ht="15.75" x14ac:dyDescent="0.3">
      <c r="AE43551" s="71"/>
    </row>
    <row r="43552" spans="31:31" ht="15.75" x14ac:dyDescent="0.3">
      <c r="AE43552" s="71"/>
    </row>
    <row r="43553" spans="31:31" ht="15.75" x14ac:dyDescent="0.3">
      <c r="AE43553" s="71"/>
    </row>
    <row r="43554" spans="31:31" ht="15.75" x14ac:dyDescent="0.3">
      <c r="AE43554" s="71"/>
    </row>
    <row r="43555" spans="31:31" ht="15.75" x14ac:dyDescent="0.3">
      <c r="AE43555" s="71"/>
    </row>
    <row r="43556" spans="31:31" ht="15.75" x14ac:dyDescent="0.3">
      <c r="AE43556" s="71"/>
    </row>
    <row r="43557" spans="31:31" ht="15.75" x14ac:dyDescent="0.3">
      <c r="AE43557" s="71"/>
    </row>
    <row r="43558" spans="31:31" ht="15.75" x14ac:dyDescent="0.3">
      <c r="AE43558" s="71"/>
    </row>
    <row r="43559" spans="31:31" ht="15.75" x14ac:dyDescent="0.3">
      <c r="AE43559" s="71"/>
    </row>
    <row r="43560" spans="31:31" ht="15.75" x14ac:dyDescent="0.3">
      <c r="AE43560" s="71"/>
    </row>
    <row r="43561" spans="31:31" ht="15.75" x14ac:dyDescent="0.3">
      <c r="AE43561" s="71"/>
    </row>
    <row r="43562" spans="31:31" ht="15.75" x14ac:dyDescent="0.3">
      <c r="AE43562" s="71"/>
    </row>
    <row r="43563" spans="31:31" ht="15.75" x14ac:dyDescent="0.3">
      <c r="AE43563" s="71"/>
    </row>
    <row r="43564" spans="31:31" ht="15.75" x14ac:dyDescent="0.3">
      <c r="AE43564" s="71"/>
    </row>
    <row r="43565" spans="31:31" ht="15.75" x14ac:dyDescent="0.3">
      <c r="AE43565" s="71"/>
    </row>
    <row r="43566" spans="31:31" ht="15.75" x14ac:dyDescent="0.3">
      <c r="AE43566" s="71"/>
    </row>
    <row r="43567" spans="31:31" ht="15.75" x14ac:dyDescent="0.3">
      <c r="AE43567" s="71"/>
    </row>
    <row r="43568" spans="31:31" ht="15.75" x14ac:dyDescent="0.3">
      <c r="AE43568" s="71"/>
    </row>
    <row r="43569" spans="31:31" ht="15.75" x14ac:dyDescent="0.3">
      <c r="AE43569" s="71"/>
    </row>
    <row r="43570" spans="31:31" ht="15.75" x14ac:dyDescent="0.3">
      <c r="AE43570" s="71"/>
    </row>
    <row r="43571" spans="31:31" ht="15.75" x14ac:dyDescent="0.3">
      <c r="AE43571" s="71"/>
    </row>
    <row r="43572" spans="31:31" ht="15.75" x14ac:dyDescent="0.3">
      <c r="AE43572" s="71"/>
    </row>
    <row r="43573" spans="31:31" ht="15.75" x14ac:dyDescent="0.3">
      <c r="AE43573" s="71"/>
    </row>
    <row r="43574" spans="31:31" ht="15.75" x14ac:dyDescent="0.3">
      <c r="AE43574" s="71"/>
    </row>
    <row r="43575" spans="31:31" ht="15.75" x14ac:dyDescent="0.3">
      <c r="AE43575" s="71"/>
    </row>
    <row r="43576" spans="31:31" ht="15.75" x14ac:dyDescent="0.3">
      <c r="AE43576" s="71"/>
    </row>
    <row r="43577" spans="31:31" ht="15.75" x14ac:dyDescent="0.3">
      <c r="AE43577" s="71"/>
    </row>
    <row r="43578" spans="31:31" ht="15.75" x14ac:dyDescent="0.3">
      <c r="AE43578" s="71"/>
    </row>
    <row r="43579" spans="31:31" ht="15.75" x14ac:dyDescent="0.3">
      <c r="AE43579" s="71"/>
    </row>
    <row r="43580" spans="31:31" ht="15.75" x14ac:dyDescent="0.3">
      <c r="AE43580" s="71"/>
    </row>
    <row r="43581" spans="31:31" ht="15.75" x14ac:dyDescent="0.3">
      <c r="AE43581" s="71"/>
    </row>
    <row r="43582" spans="31:31" ht="15.75" x14ac:dyDescent="0.3">
      <c r="AE43582" s="71"/>
    </row>
    <row r="43583" spans="31:31" ht="15.75" x14ac:dyDescent="0.3">
      <c r="AE43583" s="71"/>
    </row>
    <row r="43584" spans="31:31" ht="15.75" x14ac:dyDescent="0.3">
      <c r="AE43584" s="71"/>
    </row>
    <row r="43585" spans="31:31" ht="15.75" x14ac:dyDescent="0.3">
      <c r="AE43585" s="71"/>
    </row>
    <row r="43586" spans="31:31" ht="15.75" x14ac:dyDescent="0.3">
      <c r="AE43586" s="71"/>
    </row>
    <row r="43587" spans="31:31" ht="15.75" x14ac:dyDescent="0.3">
      <c r="AE43587" s="71"/>
    </row>
    <row r="43588" spans="31:31" ht="15.75" x14ac:dyDescent="0.3">
      <c r="AE43588" s="71"/>
    </row>
    <row r="43589" spans="31:31" ht="15.75" x14ac:dyDescent="0.3">
      <c r="AE43589" s="71"/>
    </row>
    <row r="43590" spans="31:31" ht="15.75" x14ac:dyDescent="0.3">
      <c r="AE43590" s="71"/>
    </row>
    <row r="43591" spans="31:31" ht="15.75" x14ac:dyDescent="0.3">
      <c r="AE43591" s="71"/>
    </row>
    <row r="43592" spans="31:31" ht="15.75" x14ac:dyDescent="0.3">
      <c r="AE43592" s="71"/>
    </row>
    <row r="43593" spans="31:31" ht="15.75" x14ac:dyDescent="0.3">
      <c r="AE43593" s="71"/>
    </row>
    <row r="43594" spans="31:31" ht="15.75" x14ac:dyDescent="0.3">
      <c r="AE43594" s="71"/>
    </row>
    <row r="43595" spans="31:31" ht="15.75" x14ac:dyDescent="0.3">
      <c r="AE43595" s="71"/>
    </row>
    <row r="43596" spans="31:31" ht="15.75" x14ac:dyDescent="0.3">
      <c r="AE43596" s="71"/>
    </row>
    <row r="43597" spans="31:31" ht="15.75" x14ac:dyDescent="0.3">
      <c r="AE43597" s="71"/>
    </row>
    <row r="43598" spans="31:31" ht="15.75" x14ac:dyDescent="0.3">
      <c r="AE43598" s="71"/>
    </row>
    <row r="43599" spans="31:31" ht="15.75" x14ac:dyDescent="0.3">
      <c r="AE43599" s="71"/>
    </row>
    <row r="43600" spans="31:31" ht="15.75" x14ac:dyDescent="0.3">
      <c r="AE43600" s="71"/>
    </row>
    <row r="43601" spans="31:31" ht="15.75" x14ac:dyDescent="0.3">
      <c r="AE43601" s="71"/>
    </row>
    <row r="43602" spans="31:31" ht="15.75" x14ac:dyDescent="0.3">
      <c r="AE43602" s="71"/>
    </row>
    <row r="43603" spans="31:31" ht="15.75" x14ac:dyDescent="0.3">
      <c r="AE43603" s="71"/>
    </row>
    <row r="43604" spans="31:31" ht="15.75" x14ac:dyDescent="0.3">
      <c r="AE43604" s="71"/>
    </row>
    <row r="43605" spans="31:31" ht="15.75" x14ac:dyDescent="0.3">
      <c r="AE43605" s="71"/>
    </row>
    <row r="43606" spans="31:31" ht="15.75" x14ac:dyDescent="0.3">
      <c r="AE43606" s="71"/>
    </row>
    <row r="43607" spans="31:31" ht="15.75" x14ac:dyDescent="0.3">
      <c r="AE43607" s="71"/>
    </row>
    <row r="43608" spans="31:31" ht="15.75" x14ac:dyDescent="0.3">
      <c r="AE43608" s="71"/>
    </row>
    <row r="43609" spans="31:31" ht="15.75" x14ac:dyDescent="0.3">
      <c r="AE43609" s="71"/>
    </row>
    <row r="43610" spans="31:31" ht="15.75" x14ac:dyDescent="0.3">
      <c r="AE43610" s="71"/>
    </row>
    <row r="43611" spans="31:31" ht="15.75" x14ac:dyDescent="0.3">
      <c r="AE43611" s="71"/>
    </row>
    <row r="43612" spans="31:31" ht="15.75" x14ac:dyDescent="0.3">
      <c r="AE43612" s="71"/>
    </row>
    <row r="43613" spans="31:31" ht="15.75" x14ac:dyDescent="0.3">
      <c r="AE43613" s="71"/>
    </row>
    <row r="43614" spans="31:31" ht="15.75" x14ac:dyDescent="0.3">
      <c r="AE43614" s="71"/>
    </row>
    <row r="43615" spans="31:31" ht="15.75" x14ac:dyDescent="0.3">
      <c r="AE43615" s="71"/>
    </row>
    <row r="43616" spans="31:31" ht="15.75" x14ac:dyDescent="0.3">
      <c r="AE43616" s="71"/>
    </row>
    <row r="43617" spans="31:31" ht="15.75" x14ac:dyDescent="0.3">
      <c r="AE43617" s="71"/>
    </row>
    <row r="43618" spans="31:31" ht="15.75" x14ac:dyDescent="0.3">
      <c r="AE43618" s="71"/>
    </row>
    <row r="43619" spans="31:31" ht="15.75" x14ac:dyDescent="0.3">
      <c r="AE43619" s="71"/>
    </row>
    <row r="43620" spans="31:31" ht="15.75" x14ac:dyDescent="0.3">
      <c r="AE43620" s="71"/>
    </row>
    <row r="43621" spans="31:31" ht="15.75" x14ac:dyDescent="0.3">
      <c r="AE43621" s="71"/>
    </row>
    <row r="43622" spans="31:31" ht="15.75" x14ac:dyDescent="0.3">
      <c r="AE43622" s="71"/>
    </row>
    <row r="43623" spans="31:31" ht="15.75" x14ac:dyDescent="0.3">
      <c r="AE43623" s="71"/>
    </row>
    <row r="43624" spans="31:31" ht="15.75" x14ac:dyDescent="0.3">
      <c r="AE43624" s="71"/>
    </row>
    <row r="43625" spans="31:31" ht="15.75" x14ac:dyDescent="0.3">
      <c r="AE43625" s="71"/>
    </row>
    <row r="43626" spans="31:31" ht="15.75" x14ac:dyDescent="0.3">
      <c r="AE43626" s="71"/>
    </row>
    <row r="43627" spans="31:31" ht="15.75" x14ac:dyDescent="0.3">
      <c r="AE43627" s="71"/>
    </row>
    <row r="43628" spans="31:31" ht="15.75" x14ac:dyDescent="0.3">
      <c r="AE43628" s="71"/>
    </row>
    <row r="43629" spans="31:31" ht="15.75" x14ac:dyDescent="0.3">
      <c r="AE43629" s="71"/>
    </row>
    <row r="43630" spans="31:31" ht="15.75" x14ac:dyDescent="0.3">
      <c r="AE43630" s="71"/>
    </row>
    <row r="43631" spans="31:31" ht="15.75" x14ac:dyDescent="0.3">
      <c r="AE43631" s="71"/>
    </row>
    <row r="43632" spans="31:31" ht="15.75" x14ac:dyDescent="0.3">
      <c r="AE43632" s="71"/>
    </row>
    <row r="43633" spans="31:31" ht="15.75" x14ac:dyDescent="0.3">
      <c r="AE43633" s="71"/>
    </row>
    <row r="43634" spans="31:31" ht="15.75" x14ac:dyDescent="0.3">
      <c r="AE43634" s="71"/>
    </row>
    <row r="43635" spans="31:31" ht="15.75" x14ac:dyDescent="0.3">
      <c r="AE43635" s="71"/>
    </row>
    <row r="43636" spans="31:31" ht="15.75" x14ac:dyDescent="0.3">
      <c r="AE43636" s="71"/>
    </row>
    <row r="43637" spans="31:31" ht="15.75" x14ac:dyDescent="0.3">
      <c r="AE43637" s="71"/>
    </row>
    <row r="43638" spans="31:31" ht="15.75" x14ac:dyDescent="0.3">
      <c r="AE43638" s="71"/>
    </row>
    <row r="43639" spans="31:31" ht="15.75" x14ac:dyDescent="0.3">
      <c r="AE43639" s="71"/>
    </row>
    <row r="43640" spans="31:31" ht="15.75" x14ac:dyDescent="0.3">
      <c r="AE43640" s="71"/>
    </row>
    <row r="43641" spans="31:31" ht="15.75" x14ac:dyDescent="0.3">
      <c r="AE43641" s="71"/>
    </row>
    <row r="43642" spans="31:31" ht="15.75" x14ac:dyDescent="0.3">
      <c r="AE43642" s="71"/>
    </row>
    <row r="43643" spans="31:31" ht="15.75" x14ac:dyDescent="0.3">
      <c r="AE43643" s="71"/>
    </row>
    <row r="43644" spans="31:31" ht="15.75" x14ac:dyDescent="0.3">
      <c r="AE43644" s="71"/>
    </row>
    <row r="43645" spans="31:31" ht="15.75" x14ac:dyDescent="0.3">
      <c r="AE43645" s="71"/>
    </row>
    <row r="43646" spans="31:31" ht="15.75" x14ac:dyDescent="0.3">
      <c r="AE43646" s="71"/>
    </row>
    <row r="43647" spans="31:31" ht="15.75" x14ac:dyDescent="0.3">
      <c r="AE43647" s="71"/>
    </row>
    <row r="43648" spans="31:31" ht="15.75" x14ac:dyDescent="0.3">
      <c r="AE43648" s="71"/>
    </row>
    <row r="43649" spans="31:31" ht="15.75" x14ac:dyDescent="0.3">
      <c r="AE43649" s="71"/>
    </row>
    <row r="43650" spans="31:31" ht="15.75" x14ac:dyDescent="0.3">
      <c r="AE43650" s="71"/>
    </row>
    <row r="43651" spans="31:31" ht="15.75" x14ac:dyDescent="0.3">
      <c r="AE43651" s="71"/>
    </row>
    <row r="43652" spans="31:31" ht="15.75" x14ac:dyDescent="0.3">
      <c r="AE43652" s="71"/>
    </row>
    <row r="43653" spans="31:31" ht="15.75" x14ac:dyDescent="0.3">
      <c r="AE43653" s="71"/>
    </row>
    <row r="43654" spans="31:31" ht="15.75" x14ac:dyDescent="0.3">
      <c r="AE43654" s="71"/>
    </row>
    <row r="43655" spans="31:31" ht="15.75" x14ac:dyDescent="0.3">
      <c r="AE43655" s="71"/>
    </row>
    <row r="43656" spans="31:31" ht="15.75" x14ac:dyDescent="0.3">
      <c r="AE43656" s="71"/>
    </row>
    <row r="43657" spans="31:31" ht="15.75" x14ac:dyDescent="0.3">
      <c r="AE43657" s="71"/>
    </row>
    <row r="43658" spans="31:31" ht="15.75" x14ac:dyDescent="0.3">
      <c r="AE43658" s="71"/>
    </row>
    <row r="43659" spans="31:31" ht="15.75" x14ac:dyDescent="0.3">
      <c r="AE43659" s="71"/>
    </row>
    <row r="43660" spans="31:31" ht="15.75" x14ac:dyDescent="0.3">
      <c r="AE43660" s="71"/>
    </row>
    <row r="43661" spans="31:31" ht="15.75" x14ac:dyDescent="0.3">
      <c r="AE43661" s="71"/>
    </row>
    <row r="43662" spans="31:31" ht="15.75" x14ac:dyDescent="0.3">
      <c r="AE43662" s="71"/>
    </row>
    <row r="43663" spans="31:31" ht="15.75" x14ac:dyDescent="0.3">
      <c r="AE43663" s="71"/>
    </row>
    <row r="43664" spans="31:31" ht="15.75" x14ac:dyDescent="0.3">
      <c r="AE43664" s="71"/>
    </row>
    <row r="43665" spans="31:31" ht="15.75" x14ac:dyDescent="0.3">
      <c r="AE43665" s="71"/>
    </row>
    <row r="43666" spans="31:31" ht="15.75" x14ac:dyDescent="0.3">
      <c r="AE43666" s="71"/>
    </row>
    <row r="43667" spans="31:31" ht="15.75" x14ac:dyDescent="0.3">
      <c r="AE43667" s="71"/>
    </row>
    <row r="43668" spans="31:31" ht="15.75" x14ac:dyDescent="0.3">
      <c r="AE43668" s="71"/>
    </row>
    <row r="43669" spans="31:31" ht="15.75" x14ac:dyDescent="0.3">
      <c r="AE43669" s="71"/>
    </row>
    <row r="43670" spans="31:31" ht="15.75" x14ac:dyDescent="0.3">
      <c r="AE43670" s="71"/>
    </row>
    <row r="43671" spans="31:31" ht="15.75" x14ac:dyDescent="0.3">
      <c r="AE43671" s="71"/>
    </row>
    <row r="43672" spans="31:31" ht="15.75" x14ac:dyDescent="0.3">
      <c r="AE43672" s="71"/>
    </row>
    <row r="43673" spans="31:31" ht="15.75" x14ac:dyDescent="0.3">
      <c r="AE43673" s="71"/>
    </row>
    <row r="43674" spans="31:31" ht="15.75" x14ac:dyDescent="0.3">
      <c r="AE43674" s="71"/>
    </row>
    <row r="43675" spans="31:31" ht="15.75" x14ac:dyDescent="0.3">
      <c r="AE43675" s="71"/>
    </row>
    <row r="43676" spans="31:31" ht="15.75" x14ac:dyDescent="0.3">
      <c r="AE43676" s="71"/>
    </row>
    <row r="43677" spans="31:31" ht="15.75" x14ac:dyDescent="0.3">
      <c r="AE43677" s="71"/>
    </row>
    <row r="43678" spans="31:31" ht="15.75" x14ac:dyDescent="0.3">
      <c r="AE43678" s="71"/>
    </row>
    <row r="43679" spans="31:31" ht="15.75" x14ac:dyDescent="0.3">
      <c r="AE43679" s="71"/>
    </row>
    <row r="43680" spans="31:31" ht="15.75" x14ac:dyDescent="0.3">
      <c r="AE43680" s="71"/>
    </row>
    <row r="43681" spans="31:31" ht="15.75" x14ac:dyDescent="0.3">
      <c r="AE43681" s="71"/>
    </row>
    <row r="43682" spans="31:31" ht="15.75" x14ac:dyDescent="0.3">
      <c r="AE43682" s="71"/>
    </row>
    <row r="43683" spans="31:31" ht="15.75" x14ac:dyDescent="0.3">
      <c r="AE43683" s="71"/>
    </row>
    <row r="43684" spans="31:31" ht="15.75" x14ac:dyDescent="0.3">
      <c r="AE43684" s="71"/>
    </row>
    <row r="43685" spans="31:31" ht="15.75" x14ac:dyDescent="0.3">
      <c r="AE43685" s="71"/>
    </row>
    <row r="43686" spans="31:31" ht="15.75" x14ac:dyDescent="0.3">
      <c r="AE43686" s="71"/>
    </row>
    <row r="43687" spans="31:31" ht="15.75" x14ac:dyDescent="0.3">
      <c r="AE43687" s="71"/>
    </row>
    <row r="43688" spans="31:31" ht="15.75" x14ac:dyDescent="0.3">
      <c r="AE43688" s="71"/>
    </row>
    <row r="43689" spans="31:31" ht="15.75" x14ac:dyDescent="0.3">
      <c r="AE43689" s="71"/>
    </row>
    <row r="43690" spans="31:31" ht="15.75" x14ac:dyDescent="0.3">
      <c r="AE43690" s="71"/>
    </row>
    <row r="43691" spans="31:31" ht="15.75" x14ac:dyDescent="0.3">
      <c r="AE43691" s="71"/>
    </row>
    <row r="43692" spans="31:31" ht="15.75" x14ac:dyDescent="0.3">
      <c r="AE43692" s="71"/>
    </row>
    <row r="43693" spans="31:31" ht="15.75" x14ac:dyDescent="0.3">
      <c r="AE43693" s="71"/>
    </row>
    <row r="43694" spans="31:31" ht="15.75" x14ac:dyDescent="0.3">
      <c r="AE43694" s="71"/>
    </row>
    <row r="43695" spans="31:31" ht="15.75" x14ac:dyDescent="0.3">
      <c r="AE43695" s="71"/>
    </row>
    <row r="43696" spans="31:31" ht="15.75" x14ac:dyDescent="0.3">
      <c r="AE43696" s="71"/>
    </row>
    <row r="43697" spans="31:31" ht="15.75" x14ac:dyDescent="0.3">
      <c r="AE43697" s="71"/>
    </row>
    <row r="43698" spans="31:31" ht="15.75" x14ac:dyDescent="0.3">
      <c r="AE43698" s="71"/>
    </row>
    <row r="43699" spans="31:31" ht="15.75" x14ac:dyDescent="0.3">
      <c r="AE43699" s="71"/>
    </row>
    <row r="43700" spans="31:31" ht="15.75" x14ac:dyDescent="0.3">
      <c r="AE43700" s="71"/>
    </row>
    <row r="43701" spans="31:31" ht="15.75" x14ac:dyDescent="0.3">
      <c r="AE43701" s="71"/>
    </row>
    <row r="43702" spans="31:31" ht="15.75" x14ac:dyDescent="0.3">
      <c r="AE43702" s="71"/>
    </row>
    <row r="43703" spans="31:31" ht="15.75" x14ac:dyDescent="0.3">
      <c r="AE43703" s="71"/>
    </row>
    <row r="43704" spans="31:31" ht="15.75" x14ac:dyDescent="0.3">
      <c r="AE43704" s="71"/>
    </row>
    <row r="43705" spans="31:31" ht="15.75" x14ac:dyDescent="0.3">
      <c r="AE43705" s="71"/>
    </row>
    <row r="43706" spans="31:31" ht="15.75" x14ac:dyDescent="0.3">
      <c r="AE43706" s="71"/>
    </row>
    <row r="43707" spans="31:31" ht="15.75" x14ac:dyDescent="0.3">
      <c r="AE43707" s="71"/>
    </row>
    <row r="43708" spans="31:31" ht="15.75" x14ac:dyDescent="0.3">
      <c r="AE43708" s="71"/>
    </row>
    <row r="43709" spans="31:31" ht="15.75" x14ac:dyDescent="0.3">
      <c r="AE43709" s="71"/>
    </row>
    <row r="43710" spans="31:31" ht="15.75" x14ac:dyDescent="0.3">
      <c r="AE43710" s="71"/>
    </row>
    <row r="43711" spans="31:31" ht="15.75" x14ac:dyDescent="0.3">
      <c r="AE43711" s="71"/>
    </row>
    <row r="43712" spans="31:31" ht="15.75" x14ac:dyDescent="0.3">
      <c r="AE43712" s="71"/>
    </row>
    <row r="43713" spans="31:31" ht="15.75" x14ac:dyDescent="0.3">
      <c r="AE43713" s="71"/>
    </row>
    <row r="43714" spans="31:31" ht="15.75" x14ac:dyDescent="0.3">
      <c r="AE43714" s="71"/>
    </row>
    <row r="43715" spans="31:31" ht="15.75" x14ac:dyDescent="0.3">
      <c r="AE43715" s="71"/>
    </row>
    <row r="43716" spans="31:31" ht="15.75" x14ac:dyDescent="0.3">
      <c r="AE43716" s="71"/>
    </row>
    <row r="43717" spans="31:31" ht="15.75" x14ac:dyDescent="0.3">
      <c r="AE43717" s="71"/>
    </row>
    <row r="43718" spans="31:31" ht="15.75" x14ac:dyDescent="0.3">
      <c r="AE43718" s="71"/>
    </row>
    <row r="43719" spans="31:31" ht="15.75" x14ac:dyDescent="0.3">
      <c r="AE43719" s="71"/>
    </row>
    <row r="43720" spans="31:31" ht="15.75" x14ac:dyDescent="0.3">
      <c r="AE43720" s="71"/>
    </row>
    <row r="43721" spans="31:31" ht="15.75" x14ac:dyDescent="0.3">
      <c r="AE43721" s="71"/>
    </row>
    <row r="43722" spans="31:31" ht="15.75" x14ac:dyDescent="0.3">
      <c r="AE43722" s="71"/>
    </row>
    <row r="43723" spans="31:31" ht="15.75" x14ac:dyDescent="0.3">
      <c r="AE43723" s="71"/>
    </row>
    <row r="43724" spans="31:31" ht="15.75" x14ac:dyDescent="0.3">
      <c r="AE43724" s="71"/>
    </row>
    <row r="43725" spans="31:31" ht="15.75" x14ac:dyDescent="0.3">
      <c r="AE43725" s="71"/>
    </row>
    <row r="43726" spans="31:31" ht="15.75" x14ac:dyDescent="0.3">
      <c r="AE43726" s="71"/>
    </row>
    <row r="43727" spans="31:31" ht="15.75" x14ac:dyDescent="0.3">
      <c r="AE43727" s="71"/>
    </row>
    <row r="43728" spans="31:31" ht="15.75" x14ac:dyDescent="0.3">
      <c r="AE43728" s="71"/>
    </row>
    <row r="43729" spans="31:31" ht="15.75" x14ac:dyDescent="0.3">
      <c r="AE43729" s="71"/>
    </row>
    <row r="43730" spans="31:31" ht="15.75" x14ac:dyDescent="0.3">
      <c r="AE43730" s="71"/>
    </row>
    <row r="43731" spans="31:31" ht="15.75" x14ac:dyDescent="0.3">
      <c r="AE43731" s="71"/>
    </row>
    <row r="43732" spans="31:31" ht="15.75" x14ac:dyDescent="0.3">
      <c r="AE43732" s="71"/>
    </row>
    <row r="43733" spans="31:31" ht="15.75" x14ac:dyDescent="0.3">
      <c r="AE43733" s="71"/>
    </row>
    <row r="43734" spans="31:31" ht="15.75" x14ac:dyDescent="0.3">
      <c r="AE43734" s="71"/>
    </row>
    <row r="43735" spans="31:31" ht="15.75" x14ac:dyDescent="0.3">
      <c r="AE43735" s="71"/>
    </row>
    <row r="43736" spans="31:31" ht="15.75" x14ac:dyDescent="0.3">
      <c r="AE43736" s="71"/>
    </row>
    <row r="43737" spans="31:31" ht="15.75" x14ac:dyDescent="0.3">
      <c r="AE43737" s="71"/>
    </row>
    <row r="43738" spans="31:31" ht="15.75" x14ac:dyDescent="0.3">
      <c r="AE43738" s="71"/>
    </row>
    <row r="43739" spans="31:31" ht="15.75" x14ac:dyDescent="0.3">
      <c r="AE43739" s="71"/>
    </row>
    <row r="43740" spans="31:31" ht="15.75" x14ac:dyDescent="0.3">
      <c r="AE43740" s="71"/>
    </row>
    <row r="43741" spans="31:31" ht="15.75" x14ac:dyDescent="0.3">
      <c r="AE43741" s="71"/>
    </row>
    <row r="43742" spans="31:31" ht="15.75" x14ac:dyDescent="0.3">
      <c r="AE43742" s="71"/>
    </row>
    <row r="43743" spans="31:31" ht="15.75" x14ac:dyDescent="0.3">
      <c r="AE43743" s="71"/>
    </row>
    <row r="43744" spans="31:31" ht="15.75" x14ac:dyDescent="0.3">
      <c r="AE43744" s="71"/>
    </row>
    <row r="43745" spans="31:31" ht="15.75" x14ac:dyDescent="0.3">
      <c r="AE43745" s="71"/>
    </row>
    <row r="43746" spans="31:31" ht="15.75" x14ac:dyDescent="0.3">
      <c r="AE43746" s="71"/>
    </row>
    <row r="43747" spans="31:31" ht="15.75" x14ac:dyDescent="0.3">
      <c r="AE43747" s="71"/>
    </row>
    <row r="43748" spans="31:31" ht="15.75" x14ac:dyDescent="0.3">
      <c r="AE43748" s="71"/>
    </row>
    <row r="43749" spans="31:31" ht="15.75" x14ac:dyDescent="0.3">
      <c r="AE43749" s="71"/>
    </row>
    <row r="43750" spans="31:31" ht="15.75" x14ac:dyDescent="0.3">
      <c r="AE43750" s="71"/>
    </row>
    <row r="43751" spans="31:31" ht="15.75" x14ac:dyDescent="0.3">
      <c r="AE43751" s="71"/>
    </row>
    <row r="43752" spans="31:31" ht="15.75" x14ac:dyDescent="0.3">
      <c r="AE43752" s="71"/>
    </row>
    <row r="43753" spans="31:31" ht="15.75" x14ac:dyDescent="0.3">
      <c r="AE43753" s="71"/>
    </row>
    <row r="43754" spans="31:31" ht="15.75" x14ac:dyDescent="0.3">
      <c r="AE43754" s="71"/>
    </row>
    <row r="43755" spans="31:31" ht="15.75" x14ac:dyDescent="0.3">
      <c r="AE43755" s="71"/>
    </row>
    <row r="43756" spans="31:31" ht="15.75" x14ac:dyDescent="0.3">
      <c r="AE43756" s="71"/>
    </row>
    <row r="43757" spans="31:31" ht="15.75" x14ac:dyDescent="0.3">
      <c r="AE43757" s="71"/>
    </row>
    <row r="43758" spans="31:31" ht="15.75" x14ac:dyDescent="0.3">
      <c r="AE43758" s="71"/>
    </row>
    <row r="43759" spans="31:31" ht="15.75" x14ac:dyDescent="0.3">
      <c r="AE43759" s="71"/>
    </row>
    <row r="43760" spans="31:31" ht="15.75" x14ac:dyDescent="0.3">
      <c r="AE43760" s="71"/>
    </row>
    <row r="43761" spans="31:31" ht="15.75" x14ac:dyDescent="0.3">
      <c r="AE43761" s="71"/>
    </row>
    <row r="43762" spans="31:31" ht="15.75" x14ac:dyDescent="0.3">
      <c r="AE43762" s="71"/>
    </row>
    <row r="43763" spans="31:31" ht="15.75" x14ac:dyDescent="0.3">
      <c r="AE43763" s="71"/>
    </row>
    <row r="43764" spans="31:31" ht="15.75" x14ac:dyDescent="0.3">
      <c r="AE43764" s="71"/>
    </row>
    <row r="43765" spans="31:31" ht="15.75" x14ac:dyDescent="0.3">
      <c r="AE43765" s="71"/>
    </row>
    <row r="43766" spans="31:31" ht="15.75" x14ac:dyDescent="0.3">
      <c r="AE43766" s="71"/>
    </row>
    <row r="43767" spans="31:31" ht="15.75" x14ac:dyDescent="0.3">
      <c r="AE43767" s="71"/>
    </row>
    <row r="43768" spans="31:31" ht="15.75" x14ac:dyDescent="0.3">
      <c r="AE43768" s="71"/>
    </row>
    <row r="43769" spans="31:31" ht="15.75" x14ac:dyDescent="0.3">
      <c r="AE43769" s="71"/>
    </row>
    <row r="43770" spans="31:31" ht="15.75" x14ac:dyDescent="0.3">
      <c r="AE43770" s="71"/>
    </row>
    <row r="43771" spans="31:31" ht="15.75" x14ac:dyDescent="0.3">
      <c r="AE43771" s="71"/>
    </row>
    <row r="43772" spans="31:31" ht="15.75" x14ac:dyDescent="0.3">
      <c r="AE43772" s="71"/>
    </row>
    <row r="43773" spans="31:31" ht="15.75" x14ac:dyDescent="0.3">
      <c r="AE43773" s="71"/>
    </row>
    <row r="43774" spans="31:31" ht="15.75" x14ac:dyDescent="0.3">
      <c r="AE43774" s="71"/>
    </row>
    <row r="43775" spans="31:31" ht="15.75" x14ac:dyDescent="0.3">
      <c r="AE43775" s="71"/>
    </row>
    <row r="43776" spans="31:31" ht="15.75" x14ac:dyDescent="0.3">
      <c r="AE43776" s="71"/>
    </row>
    <row r="43777" spans="31:31" ht="15.75" x14ac:dyDescent="0.3">
      <c r="AE43777" s="71"/>
    </row>
    <row r="43778" spans="31:31" ht="15.75" x14ac:dyDescent="0.3">
      <c r="AE43778" s="71"/>
    </row>
    <row r="43779" spans="31:31" ht="15.75" x14ac:dyDescent="0.3">
      <c r="AE43779" s="71"/>
    </row>
    <row r="43780" spans="31:31" ht="15.75" x14ac:dyDescent="0.3">
      <c r="AE43780" s="71"/>
    </row>
    <row r="43781" spans="31:31" ht="15.75" x14ac:dyDescent="0.3">
      <c r="AE43781" s="71"/>
    </row>
    <row r="43782" spans="31:31" ht="15.75" x14ac:dyDescent="0.3">
      <c r="AE43782" s="71"/>
    </row>
    <row r="43783" spans="31:31" ht="15.75" x14ac:dyDescent="0.3">
      <c r="AE43783" s="71"/>
    </row>
    <row r="43784" spans="31:31" ht="15.75" x14ac:dyDescent="0.3">
      <c r="AE43784" s="71"/>
    </row>
    <row r="43785" spans="31:31" ht="15.75" x14ac:dyDescent="0.3">
      <c r="AE43785" s="71"/>
    </row>
    <row r="43786" spans="31:31" ht="15.75" x14ac:dyDescent="0.3">
      <c r="AE43786" s="71"/>
    </row>
    <row r="43787" spans="31:31" ht="15.75" x14ac:dyDescent="0.3">
      <c r="AE43787" s="71"/>
    </row>
    <row r="43788" spans="31:31" ht="15.75" x14ac:dyDescent="0.3">
      <c r="AE43788" s="71"/>
    </row>
    <row r="43789" spans="31:31" ht="15.75" x14ac:dyDescent="0.3">
      <c r="AE43789" s="71"/>
    </row>
    <row r="43790" spans="31:31" ht="15.75" x14ac:dyDescent="0.3">
      <c r="AE43790" s="71"/>
    </row>
    <row r="43791" spans="31:31" ht="15.75" x14ac:dyDescent="0.3">
      <c r="AE43791" s="71"/>
    </row>
    <row r="43792" spans="31:31" ht="15.75" x14ac:dyDescent="0.3">
      <c r="AE43792" s="71"/>
    </row>
    <row r="43793" spans="31:31" ht="15.75" x14ac:dyDescent="0.3">
      <c r="AE43793" s="71"/>
    </row>
    <row r="43794" spans="31:31" ht="15.75" x14ac:dyDescent="0.3">
      <c r="AE43794" s="71"/>
    </row>
    <row r="43795" spans="31:31" ht="15.75" x14ac:dyDescent="0.3">
      <c r="AE43795" s="71"/>
    </row>
    <row r="43796" spans="31:31" ht="15.75" x14ac:dyDescent="0.3">
      <c r="AE43796" s="71"/>
    </row>
    <row r="43797" spans="31:31" ht="15.75" x14ac:dyDescent="0.3">
      <c r="AE43797" s="71"/>
    </row>
    <row r="43798" spans="31:31" ht="15.75" x14ac:dyDescent="0.3">
      <c r="AE43798" s="71"/>
    </row>
    <row r="43799" spans="31:31" ht="15.75" x14ac:dyDescent="0.3">
      <c r="AE43799" s="71"/>
    </row>
    <row r="43800" spans="31:31" ht="15.75" x14ac:dyDescent="0.3">
      <c r="AE43800" s="71"/>
    </row>
    <row r="43801" spans="31:31" ht="15.75" x14ac:dyDescent="0.3">
      <c r="AE43801" s="71"/>
    </row>
    <row r="43802" spans="31:31" ht="15.75" x14ac:dyDescent="0.3">
      <c r="AE43802" s="71"/>
    </row>
    <row r="43803" spans="31:31" ht="15.75" x14ac:dyDescent="0.3">
      <c r="AE43803" s="71"/>
    </row>
    <row r="43804" spans="31:31" ht="15.75" x14ac:dyDescent="0.3">
      <c r="AE43804" s="71"/>
    </row>
    <row r="43805" spans="31:31" ht="15.75" x14ac:dyDescent="0.3">
      <c r="AE43805" s="71"/>
    </row>
    <row r="43806" spans="31:31" ht="15.75" x14ac:dyDescent="0.3">
      <c r="AE43806" s="71"/>
    </row>
    <row r="43807" spans="31:31" ht="15.75" x14ac:dyDescent="0.3">
      <c r="AE43807" s="71"/>
    </row>
    <row r="43808" spans="31:31" ht="15.75" x14ac:dyDescent="0.3">
      <c r="AE43808" s="71"/>
    </row>
    <row r="43809" spans="31:31" ht="15.75" x14ac:dyDescent="0.3">
      <c r="AE43809" s="71"/>
    </row>
    <row r="43810" spans="31:31" ht="15.75" x14ac:dyDescent="0.3">
      <c r="AE43810" s="71"/>
    </row>
    <row r="43811" spans="31:31" ht="15.75" x14ac:dyDescent="0.3">
      <c r="AE43811" s="71"/>
    </row>
    <row r="43812" spans="31:31" ht="15.75" x14ac:dyDescent="0.3">
      <c r="AE43812" s="71"/>
    </row>
    <row r="43813" spans="31:31" ht="15.75" x14ac:dyDescent="0.3">
      <c r="AE43813" s="71"/>
    </row>
    <row r="43814" spans="31:31" ht="15.75" x14ac:dyDescent="0.3">
      <c r="AE43814" s="71"/>
    </row>
    <row r="43815" spans="31:31" ht="15.75" x14ac:dyDescent="0.3">
      <c r="AE43815" s="71"/>
    </row>
    <row r="43816" spans="31:31" ht="15.75" x14ac:dyDescent="0.3">
      <c r="AE43816" s="71"/>
    </row>
    <row r="43817" spans="31:31" ht="15.75" x14ac:dyDescent="0.3">
      <c r="AE43817" s="71"/>
    </row>
    <row r="43818" spans="31:31" ht="15.75" x14ac:dyDescent="0.3">
      <c r="AE43818" s="71"/>
    </row>
    <row r="43819" spans="31:31" ht="15.75" x14ac:dyDescent="0.3">
      <c r="AE43819" s="71"/>
    </row>
    <row r="43820" spans="31:31" ht="15.75" x14ac:dyDescent="0.3">
      <c r="AE43820" s="71"/>
    </row>
    <row r="43821" spans="31:31" ht="15.75" x14ac:dyDescent="0.3">
      <c r="AE43821" s="71"/>
    </row>
    <row r="43822" spans="31:31" ht="15.75" x14ac:dyDescent="0.3">
      <c r="AE43822" s="71"/>
    </row>
    <row r="43823" spans="31:31" ht="15.75" x14ac:dyDescent="0.3">
      <c r="AE43823" s="71"/>
    </row>
    <row r="43824" spans="31:31" ht="15.75" x14ac:dyDescent="0.3">
      <c r="AE43824" s="71"/>
    </row>
    <row r="43825" spans="31:31" ht="15.75" x14ac:dyDescent="0.3">
      <c r="AE43825" s="71"/>
    </row>
    <row r="43826" spans="31:31" ht="15.75" x14ac:dyDescent="0.3">
      <c r="AE43826" s="71"/>
    </row>
    <row r="43827" spans="31:31" ht="15.75" x14ac:dyDescent="0.3">
      <c r="AE43827" s="71"/>
    </row>
    <row r="43828" spans="31:31" ht="15.75" x14ac:dyDescent="0.3">
      <c r="AE43828" s="71"/>
    </row>
    <row r="43829" spans="31:31" ht="15.75" x14ac:dyDescent="0.3">
      <c r="AE43829" s="71"/>
    </row>
    <row r="43830" spans="31:31" ht="15.75" x14ac:dyDescent="0.3">
      <c r="AE43830" s="71"/>
    </row>
    <row r="43831" spans="31:31" ht="15.75" x14ac:dyDescent="0.3">
      <c r="AE43831" s="71"/>
    </row>
    <row r="43832" spans="31:31" ht="15.75" x14ac:dyDescent="0.3">
      <c r="AE43832" s="71"/>
    </row>
    <row r="43833" spans="31:31" ht="15.75" x14ac:dyDescent="0.3">
      <c r="AE43833" s="71"/>
    </row>
    <row r="43834" spans="31:31" ht="15.75" x14ac:dyDescent="0.3">
      <c r="AE43834" s="71"/>
    </row>
    <row r="43835" spans="31:31" ht="15.75" x14ac:dyDescent="0.3">
      <c r="AE43835" s="71"/>
    </row>
    <row r="43836" spans="31:31" ht="15.75" x14ac:dyDescent="0.3">
      <c r="AE43836" s="71"/>
    </row>
    <row r="43837" spans="31:31" ht="15.75" x14ac:dyDescent="0.3">
      <c r="AE43837" s="71"/>
    </row>
    <row r="43838" spans="31:31" ht="15.75" x14ac:dyDescent="0.3">
      <c r="AE43838" s="71"/>
    </row>
    <row r="43839" spans="31:31" ht="15.75" x14ac:dyDescent="0.3">
      <c r="AE43839" s="71"/>
    </row>
    <row r="43840" spans="31:31" ht="15.75" x14ac:dyDescent="0.3">
      <c r="AE43840" s="71"/>
    </row>
    <row r="43841" spans="31:31" ht="15.75" x14ac:dyDescent="0.3">
      <c r="AE43841" s="71"/>
    </row>
    <row r="43842" spans="31:31" ht="15.75" x14ac:dyDescent="0.3">
      <c r="AE43842" s="71"/>
    </row>
    <row r="43843" spans="31:31" ht="15.75" x14ac:dyDescent="0.3">
      <c r="AE43843" s="71"/>
    </row>
    <row r="43844" spans="31:31" ht="15.75" x14ac:dyDescent="0.3">
      <c r="AE43844" s="71"/>
    </row>
    <row r="43845" spans="31:31" ht="15.75" x14ac:dyDescent="0.3">
      <c r="AE43845" s="71"/>
    </row>
    <row r="43846" spans="31:31" ht="15.75" x14ac:dyDescent="0.3">
      <c r="AE43846" s="71"/>
    </row>
    <row r="43847" spans="31:31" ht="15.75" x14ac:dyDescent="0.3">
      <c r="AE43847" s="71"/>
    </row>
    <row r="43848" spans="31:31" ht="15.75" x14ac:dyDescent="0.3">
      <c r="AE43848" s="71"/>
    </row>
    <row r="43849" spans="31:31" ht="15.75" x14ac:dyDescent="0.3">
      <c r="AE43849" s="71"/>
    </row>
    <row r="43850" spans="31:31" ht="15.75" x14ac:dyDescent="0.3">
      <c r="AE43850" s="71"/>
    </row>
    <row r="43851" spans="31:31" ht="15.75" x14ac:dyDescent="0.3">
      <c r="AE43851" s="71"/>
    </row>
    <row r="43852" spans="31:31" ht="15.75" x14ac:dyDescent="0.3">
      <c r="AE43852" s="71"/>
    </row>
    <row r="43853" spans="31:31" ht="15.75" x14ac:dyDescent="0.3">
      <c r="AE43853" s="71"/>
    </row>
    <row r="43854" spans="31:31" ht="15.75" x14ac:dyDescent="0.3">
      <c r="AE43854" s="71"/>
    </row>
    <row r="43855" spans="31:31" ht="15.75" x14ac:dyDescent="0.3">
      <c r="AE43855" s="71"/>
    </row>
    <row r="43856" spans="31:31" ht="15.75" x14ac:dyDescent="0.3">
      <c r="AE43856" s="71"/>
    </row>
    <row r="43857" spans="31:31" ht="15.75" x14ac:dyDescent="0.3">
      <c r="AE43857" s="71"/>
    </row>
    <row r="43858" spans="31:31" ht="15.75" x14ac:dyDescent="0.3">
      <c r="AE43858" s="71"/>
    </row>
    <row r="43859" spans="31:31" ht="15.75" x14ac:dyDescent="0.3">
      <c r="AE43859" s="71"/>
    </row>
    <row r="43860" spans="31:31" ht="15.75" x14ac:dyDescent="0.3">
      <c r="AE43860" s="71"/>
    </row>
    <row r="43861" spans="31:31" ht="15.75" x14ac:dyDescent="0.3">
      <c r="AE43861" s="71"/>
    </row>
    <row r="43862" spans="31:31" ht="15.75" x14ac:dyDescent="0.3">
      <c r="AE43862" s="71"/>
    </row>
    <row r="43863" spans="31:31" ht="15.75" x14ac:dyDescent="0.3">
      <c r="AE43863" s="71"/>
    </row>
    <row r="43864" spans="31:31" ht="15.75" x14ac:dyDescent="0.3">
      <c r="AE43864" s="71"/>
    </row>
    <row r="43865" spans="31:31" ht="15.75" x14ac:dyDescent="0.3">
      <c r="AE43865" s="71"/>
    </row>
    <row r="43866" spans="31:31" ht="15.75" x14ac:dyDescent="0.3">
      <c r="AE43866" s="71"/>
    </row>
    <row r="43867" spans="31:31" ht="15.75" x14ac:dyDescent="0.3">
      <c r="AE43867" s="71"/>
    </row>
    <row r="43868" spans="31:31" ht="15.75" x14ac:dyDescent="0.3">
      <c r="AE43868" s="71"/>
    </row>
    <row r="43869" spans="31:31" ht="15.75" x14ac:dyDescent="0.3">
      <c r="AE43869" s="71"/>
    </row>
    <row r="43870" spans="31:31" ht="15.75" x14ac:dyDescent="0.3">
      <c r="AE43870" s="71"/>
    </row>
    <row r="43871" spans="31:31" ht="15.75" x14ac:dyDescent="0.3">
      <c r="AE43871" s="71"/>
    </row>
    <row r="43872" spans="31:31" ht="15.75" x14ac:dyDescent="0.3">
      <c r="AE43872" s="71"/>
    </row>
    <row r="43873" spans="31:31" ht="15.75" x14ac:dyDescent="0.3">
      <c r="AE43873" s="71"/>
    </row>
    <row r="43874" spans="31:31" ht="15.75" x14ac:dyDescent="0.3">
      <c r="AE43874" s="71"/>
    </row>
    <row r="43875" spans="31:31" ht="15.75" x14ac:dyDescent="0.3">
      <c r="AE43875" s="71"/>
    </row>
    <row r="43876" spans="31:31" ht="15.75" x14ac:dyDescent="0.3">
      <c r="AE43876" s="71"/>
    </row>
    <row r="43877" spans="31:31" ht="15.75" x14ac:dyDescent="0.3">
      <c r="AE43877" s="71"/>
    </row>
    <row r="43878" spans="31:31" ht="15.75" x14ac:dyDescent="0.3">
      <c r="AE43878" s="71"/>
    </row>
    <row r="43879" spans="31:31" ht="15.75" x14ac:dyDescent="0.3">
      <c r="AE43879" s="71"/>
    </row>
    <row r="43880" spans="31:31" ht="15.75" x14ac:dyDescent="0.3">
      <c r="AE43880" s="71"/>
    </row>
    <row r="43881" spans="31:31" ht="15.75" x14ac:dyDescent="0.3">
      <c r="AE43881" s="71"/>
    </row>
    <row r="43882" spans="31:31" ht="15.75" x14ac:dyDescent="0.3">
      <c r="AE43882" s="71"/>
    </row>
    <row r="43883" spans="31:31" ht="15.75" x14ac:dyDescent="0.3">
      <c r="AE43883" s="71"/>
    </row>
    <row r="43884" spans="31:31" ht="15.75" x14ac:dyDescent="0.3">
      <c r="AE43884" s="71"/>
    </row>
    <row r="43885" spans="31:31" ht="15.75" x14ac:dyDescent="0.3">
      <c r="AE43885" s="71"/>
    </row>
    <row r="43886" spans="31:31" ht="15.75" x14ac:dyDescent="0.3">
      <c r="AE43886" s="71"/>
    </row>
    <row r="43887" spans="31:31" ht="15.75" x14ac:dyDescent="0.3">
      <c r="AE43887" s="71"/>
    </row>
    <row r="43888" spans="31:31" ht="15.75" x14ac:dyDescent="0.3">
      <c r="AE43888" s="71"/>
    </row>
    <row r="43889" spans="31:31" ht="15.75" x14ac:dyDescent="0.3">
      <c r="AE43889" s="71"/>
    </row>
    <row r="43890" spans="31:31" ht="15.75" x14ac:dyDescent="0.3">
      <c r="AE43890" s="71"/>
    </row>
    <row r="43891" spans="31:31" ht="15.75" x14ac:dyDescent="0.3">
      <c r="AE43891" s="71"/>
    </row>
    <row r="43892" spans="31:31" ht="15.75" x14ac:dyDescent="0.3">
      <c r="AE43892" s="71"/>
    </row>
    <row r="43893" spans="31:31" ht="15.75" x14ac:dyDescent="0.3">
      <c r="AE43893" s="71"/>
    </row>
    <row r="43894" spans="31:31" ht="15.75" x14ac:dyDescent="0.3">
      <c r="AE43894" s="71"/>
    </row>
    <row r="43895" spans="31:31" ht="15.75" x14ac:dyDescent="0.3">
      <c r="AE43895" s="71"/>
    </row>
    <row r="43896" spans="31:31" ht="15.75" x14ac:dyDescent="0.3">
      <c r="AE43896" s="71"/>
    </row>
    <row r="43897" spans="31:31" ht="15.75" x14ac:dyDescent="0.3">
      <c r="AE43897" s="71"/>
    </row>
    <row r="43898" spans="31:31" ht="15.75" x14ac:dyDescent="0.3">
      <c r="AE43898" s="71"/>
    </row>
    <row r="43899" spans="31:31" ht="15.75" x14ac:dyDescent="0.3">
      <c r="AE43899" s="71"/>
    </row>
    <row r="43900" spans="31:31" ht="15.75" x14ac:dyDescent="0.3">
      <c r="AE43900" s="71"/>
    </row>
    <row r="43901" spans="31:31" ht="15.75" x14ac:dyDescent="0.3">
      <c r="AE43901" s="71"/>
    </row>
    <row r="43902" spans="31:31" ht="15.75" x14ac:dyDescent="0.3">
      <c r="AE43902" s="71"/>
    </row>
    <row r="43903" spans="31:31" ht="15.75" x14ac:dyDescent="0.3">
      <c r="AE43903" s="71"/>
    </row>
    <row r="43904" spans="31:31" ht="15.75" x14ac:dyDescent="0.3">
      <c r="AE43904" s="71"/>
    </row>
    <row r="43905" spans="31:31" ht="15.75" x14ac:dyDescent="0.3">
      <c r="AE43905" s="71"/>
    </row>
    <row r="43906" spans="31:31" ht="15.75" x14ac:dyDescent="0.3">
      <c r="AE43906" s="71"/>
    </row>
    <row r="43907" spans="31:31" ht="15.75" x14ac:dyDescent="0.3">
      <c r="AE43907" s="71"/>
    </row>
    <row r="43908" spans="31:31" ht="15.75" x14ac:dyDescent="0.3">
      <c r="AE43908" s="71"/>
    </row>
    <row r="43909" spans="31:31" ht="15.75" x14ac:dyDescent="0.3">
      <c r="AE43909" s="71"/>
    </row>
    <row r="43910" spans="31:31" ht="15.75" x14ac:dyDescent="0.3">
      <c r="AE43910" s="71"/>
    </row>
    <row r="43911" spans="31:31" ht="15.75" x14ac:dyDescent="0.3">
      <c r="AE43911" s="71"/>
    </row>
    <row r="43912" spans="31:31" ht="15.75" x14ac:dyDescent="0.3">
      <c r="AE43912" s="71"/>
    </row>
    <row r="43913" spans="31:31" ht="15.75" x14ac:dyDescent="0.3">
      <c r="AE43913" s="71"/>
    </row>
    <row r="43914" spans="31:31" ht="15.75" x14ac:dyDescent="0.3">
      <c r="AE43914" s="71"/>
    </row>
    <row r="43915" spans="31:31" ht="15.75" x14ac:dyDescent="0.3">
      <c r="AE43915" s="71"/>
    </row>
    <row r="43916" spans="31:31" ht="15.75" x14ac:dyDescent="0.3">
      <c r="AE43916" s="71"/>
    </row>
    <row r="43917" spans="31:31" ht="15.75" x14ac:dyDescent="0.3">
      <c r="AE43917" s="71"/>
    </row>
    <row r="43918" spans="31:31" ht="15.75" x14ac:dyDescent="0.3">
      <c r="AE43918" s="71"/>
    </row>
    <row r="43919" spans="31:31" ht="15.75" x14ac:dyDescent="0.3">
      <c r="AE43919" s="71"/>
    </row>
    <row r="43920" spans="31:31" ht="15.75" x14ac:dyDescent="0.3">
      <c r="AE43920" s="71"/>
    </row>
    <row r="43921" spans="31:31" ht="15.75" x14ac:dyDescent="0.3">
      <c r="AE43921" s="71"/>
    </row>
    <row r="43922" spans="31:31" ht="15.75" x14ac:dyDescent="0.3">
      <c r="AE43922" s="71"/>
    </row>
    <row r="43923" spans="31:31" ht="15.75" x14ac:dyDescent="0.3">
      <c r="AE43923" s="71"/>
    </row>
    <row r="43924" spans="31:31" ht="15.75" x14ac:dyDescent="0.3">
      <c r="AE43924" s="71"/>
    </row>
    <row r="43925" spans="31:31" ht="15.75" x14ac:dyDescent="0.3">
      <c r="AE43925" s="71"/>
    </row>
    <row r="43926" spans="31:31" ht="15.75" x14ac:dyDescent="0.3">
      <c r="AE43926" s="71"/>
    </row>
    <row r="43927" spans="31:31" ht="15.75" x14ac:dyDescent="0.3">
      <c r="AE43927" s="71"/>
    </row>
    <row r="43928" spans="31:31" ht="15.75" x14ac:dyDescent="0.3">
      <c r="AE43928" s="71"/>
    </row>
    <row r="43929" spans="31:31" ht="15.75" x14ac:dyDescent="0.3">
      <c r="AE43929" s="71"/>
    </row>
    <row r="43930" spans="31:31" ht="15.75" x14ac:dyDescent="0.3">
      <c r="AE43930" s="71"/>
    </row>
    <row r="43931" spans="31:31" ht="15.75" x14ac:dyDescent="0.3">
      <c r="AE43931" s="71"/>
    </row>
    <row r="43932" spans="31:31" ht="15.75" x14ac:dyDescent="0.3">
      <c r="AE43932" s="71"/>
    </row>
    <row r="43933" spans="31:31" ht="15.75" x14ac:dyDescent="0.3">
      <c r="AE43933" s="71"/>
    </row>
    <row r="43934" spans="31:31" ht="15.75" x14ac:dyDescent="0.3">
      <c r="AE43934" s="71"/>
    </row>
    <row r="43935" spans="31:31" ht="15.75" x14ac:dyDescent="0.3">
      <c r="AE43935" s="71"/>
    </row>
    <row r="43936" spans="31:31" ht="15.75" x14ac:dyDescent="0.3">
      <c r="AE43936" s="71"/>
    </row>
    <row r="43937" spans="31:31" ht="15.75" x14ac:dyDescent="0.3">
      <c r="AE43937" s="71"/>
    </row>
    <row r="43938" spans="31:31" ht="15.75" x14ac:dyDescent="0.3">
      <c r="AE43938" s="71"/>
    </row>
    <row r="43939" spans="31:31" ht="15.75" x14ac:dyDescent="0.3">
      <c r="AE43939" s="71"/>
    </row>
    <row r="43940" spans="31:31" ht="15.75" x14ac:dyDescent="0.3">
      <c r="AE43940" s="71"/>
    </row>
    <row r="43941" spans="31:31" ht="15.75" x14ac:dyDescent="0.3">
      <c r="AE43941" s="71"/>
    </row>
    <row r="43942" spans="31:31" ht="15.75" x14ac:dyDescent="0.3">
      <c r="AE43942" s="71"/>
    </row>
    <row r="43943" spans="31:31" ht="15.75" x14ac:dyDescent="0.3">
      <c r="AE43943" s="71"/>
    </row>
    <row r="43944" spans="31:31" ht="15.75" x14ac:dyDescent="0.3">
      <c r="AE43944" s="71"/>
    </row>
    <row r="43945" spans="31:31" ht="15.75" x14ac:dyDescent="0.3">
      <c r="AE43945" s="71"/>
    </row>
    <row r="43946" spans="31:31" ht="15.75" x14ac:dyDescent="0.3">
      <c r="AE43946" s="71"/>
    </row>
    <row r="43947" spans="31:31" ht="15.75" x14ac:dyDescent="0.3">
      <c r="AE43947" s="71"/>
    </row>
    <row r="43948" spans="31:31" ht="15.75" x14ac:dyDescent="0.3">
      <c r="AE43948" s="71"/>
    </row>
    <row r="43949" spans="31:31" ht="15.75" x14ac:dyDescent="0.3">
      <c r="AE43949" s="71"/>
    </row>
    <row r="43950" spans="31:31" ht="15.75" x14ac:dyDescent="0.3">
      <c r="AE43950" s="71"/>
    </row>
    <row r="43951" spans="31:31" ht="15.75" x14ac:dyDescent="0.3">
      <c r="AE43951" s="71"/>
    </row>
    <row r="43952" spans="31:31" ht="15.75" x14ac:dyDescent="0.3">
      <c r="AE43952" s="71"/>
    </row>
    <row r="43953" spans="31:31" ht="15.75" x14ac:dyDescent="0.3">
      <c r="AE43953" s="71"/>
    </row>
    <row r="43954" spans="31:31" ht="15.75" x14ac:dyDescent="0.3">
      <c r="AE43954" s="71"/>
    </row>
    <row r="43955" spans="31:31" ht="15.75" x14ac:dyDescent="0.3">
      <c r="AE43955" s="71"/>
    </row>
    <row r="43956" spans="31:31" ht="15.75" x14ac:dyDescent="0.3">
      <c r="AE43956" s="71"/>
    </row>
    <row r="43957" spans="31:31" ht="15.75" x14ac:dyDescent="0.3">
      <c r="AE43957" s="71"/>
    </row>
    <row r="43958" spans="31:31" ht="15.75" x14ac:dyDescent="0.3">
      <c r="AE43958" s="71"/>
    </row>
    <row r="43959" spans="31:31" ht="15.75" x14ac:dyDescent="0.3">
      <c r="AE43959" s="71"/>
    </row>
    <row r="43960" spans="31:31" ht="15.75" x14ac:dyDescent="0.3">
      <c r="AE43960" s="71"/>
    </row>
    <row r="43961" spans="31:31" ht="15.75" x14ac:dyDescent="0.3">
      <c r="AE43961" s="71"/>
    </row>
    <row r="43962" spans="31:31" ht="15.75" x14ac:dyDescent="0.3">
      <c r="AE43962" s="71"/>
    </row>
    <row r="43963" spans="31:31" ht="15.75" x14ac:dyDescent="0.3">
      <c r="AE43963" s="71"/>
    </row>
    <row r="43964" spans="31:31" ht="15.75" x14ac:dyDescent="0.3">
      <c r="AE43964" s="71"/>
    </row>
    <row r="43965" spans="31:31" ht="15.75" x14ac:dyDescent="0.3">
      <c r="AE43965" s="71"/>
    </row>
    <row r="43966" spans="31:31" ht="15.75" x14ac:dyDescent="0.3">
      <c r="AE43966" s="71"/>
    </row>
    <row r="43967" spans="31:31" ht="15.75" x14ac:dyDescent="0.3">
      <c r="AE43967" s="71"/>
    </row>
    <row r="43968" spans="31:31" ht="15.75" x14ac:dyDescent="0.3">
      <c r="AE43968" s="71"/>
    </row>
    <row r="43969" spans="31:31" ht="15.75" x14ac:dyDescent="0.3">
      <c r="AE43969" s="71"/>
    </row>
    <row r="43970" spans="31:31" ht="15.75" x14ac:dyDescent="0.3">
      <c r="AE43970" s="71"/>
    </row>
    <row r="43971" spans="31:31" ht="15.75" x14ac:dyDescent="0.3">
      <c r="AE43971" s="71"/>
    </row>
    <row r="43972" spans="31:31" ht="15.75" x14ac:dyDescent="0.3">
      <c r="AE43972" s="71"/>
    </row>
    <row r="43973" spans="31:31" ht="15.75" x14ac:dyDescent="0.3">
      <c r="AE43973" s="71"/>
    </row>
    <row r="43974" spans="31:31" ht="15.75" x14ac:dyDescent="0.3">
      <c r="AE43974" s="71"/>
    </row>
    <row r="43975" spans="31:31" ht="15.75" x14ac:dyDescent="0.3">
      <c r="AE43975" s="71"/>
    </row>
    <row r="43976" spans="31:31" ht="15.75" x14ac:dyDescent="0.3">
      <c r="AE43976" s="71"/>
    </row>
    <row r="43977" spans="31:31" ht="15.75" x14ac:dyDescent="0.3">
      <c r="AE43977" s="71"/>
    </row>
    <row r="43978" spans="31:31" ht="15.75" x14ac:dyDescent="0.3">
      <c r="AE43978" s="71"/>
    </row>
    <row r="43979" spans="31:31" ht="15.75" x14ac:dyDescent="0.3">
      <c r="AE43979" s="71"/>
    </row>
    <row r="43980" spans="31:31" ht="15.75" x14ac:dyDescent="0.3">
      <c r="AE43980" s="71"/>
    </row>
    <row r="43981" spans="31:31" ht="15.75" x14ac:dyDescent="0.3">
      <c r="AE43981" s="71"/>
    </row>
    <row r="43982" spans="31:31" ht="15.75" x14ac:dyDescent="0.3">
      <c r="AE43982" s="71"/>
    </row>
    <row r="43983" spans="31:31" ht="15.75" x14ac:dyDescent="0.3">
      <c r="AE43983" s="71"/>
    </row>
    <row r="43984" spans="31:31" ht="15.75" x14ac:dyDescent="0.3">
      <c r="AE43984" s="71"/>
    </row>
    <row r="43985" spans="31:31" ht="15.75" x14ac:dyDescent="0.3">
      <c r="AE43985" s="71"/>
    </row>
    <row r="43986" spans="31:31" ht="15.75" x14ac:dyDescent="0.3">
      <c r="AE43986" s="71"/>
    </row>
    <row r="43987" spans="31:31" ht="15.75" x14ac:dyDescent="0.3">
      <c r="AE43987" s="71"/>
    </row>
    <row r="43988" spans="31:31" ht="15.75" x14ac:dyDescent="0.3">
      <c r="AE43988" s="71"/>
    </row>
    <row r="43989" spans="31:31" ht="15.75" x14ac:dyDescent="0.3">
      <c r="AE43989" s="71"/>
    </row>
    <row r="43990" spans="31:31" ht="15.75" x14ac:dyDescent="0.3">
      <c r="AE43990" s="71"/>
    </row>
    <row r="43991" spans="31:31" ht="15.75" x14ac:dyDescent="0.3">
      <c r="AE43991" s="71"/>
    </row>
    <row r="43992" spans="31:31" ht="15.75" x14ac:dyDescent="0.3">
      <c r="AE43992" s="71"/>
    </row>
    <row r="43993" spans="31:31" ht="15.75" x14ac:dyDescent="0.3">
      <c r="AE43993" s="71"/>
    </row>
    <row r="43994" spans="31:31" ht="15.75" x14ac:dyDescent="0.3">
      <c r="AE43994" s="71"/>
    </row>
    <row r="43995" spans="31:31" ht="15.75" x14ac:dyDescent="0.3">
      <c r="AE43995" s="71"/>
    </row>
    <row r="43996" spans="31:31" ht="15.75" x14ac:dyDescent="0.3">
      <c r="AE43996" s="71"/>
    </row>
    <row r="43997" spans="31:31" ht="15.75" x14ac:dyDescent="0.3">
      <c r="AE43997" s="71"/>
    </row>
    <row r="43998" spans="31:31" ht="15.75" x14ac:dyDescent="0.3">
      <c r="AE43998" s="71"/>
    </row>
    <row r="43999" spans="31:31" ht="15.75" x14ac:dyDescent="0.3">
      <c r="AE43999" s="71"/>
    </row>
    <row r="44000" spans="31:31" ht="15.75" x14ac:dyDescent="0.3">
      <c r="AE44000" s="71"/>
    </row>
    <row r="44001" spans="31:31" ht="15.75" x14ac:dyDescent="0.3">
      <c r="AE44001" s="71"/>
    </row>
    <row r="44002" spans="31:31" ht="15.75" x14ac:dyDescent="0.3">
      <c r="AE44002" s="71"/>
    </row>
    <row r="44003" spans="31:31" ht="15.75" x14ac:dyDescent="0.3">
      <c r="AE44003" s="71"/>
    </row>
    <row r="44004" spans="31:31" ht="15.75" x14ac:dyDescent="0.3">
      <c r="AE44004" s="71"/>
    </row>
    <row r="44005" spans="31:31" ht="15.75" x14ac:dyDescent="0.3">
      <c r="AE44005" s="71"/>
    </row>
    <row r="44006" spans="31:31" ht="15.75" x14ac:dyDescent="0.3">
      <c r="AE44006" s="71"/>
    </row>
    <row r="44007" spans="31:31" ht="15.75" x14ac:dyDescent="0.3">
      <c r="AE44007" s="71"/>
    </row>
    <row r="44008" spans="31:31" ht="15.75" x14ac:dyDescent="0.3">
      <c r="AE44008" s="71"/>
    </row>
    <row r="44009" spans="31:31" ht="15.75" x14ac:dyDescent="0.3">
      <c r="AE44009" s="71"/>
    </row>
    <row r="44010" spans="31:31" ht="15.75" x14ac:dyDescent="0.3">
      <c r="AE44010" s="71"/>
    </row>
    <row r="44011" spans="31:31" ht="15.75" x14ac:dyDescent="0.3">
      <c r="AE44011" s="71"/>
    </row>
    <row r="44012" spans="31:31" ht="15.75" x14ac:dyDescent="0.3">
      <c r="AE44012" s="71"/>
    </row>
    <row r="44013" spans="31:31" ht="15.75" x14ac:dyDescent="0.3">
      <c r="AE44013" s="71"/>
    </row>
    <row r="44014" spans="31:31" ht="15.75" x14ac:dyDescent="0.3">
      <c r="AE44014" s="71"/>
    </row>
    <row r="44015" spans="31:31" ht="15.75" x14ac:dyDescent="0.3">
      <c r="AE44015" s="71"/>
    </row>
    <row r="44016" spans="31:31" ht="15.75" x14ac:dyDescent="0.3">
      <c r="AE44016" s="71"/>
    </row>
    <row r="44017" spans="31:31" ht="15.75" x14ac:dyDescent="0.3">
      <c r="AE44017" s="71"/>
    </row>
    <row r="44018" spans="31:31" ht="15.75" x14ac:dyDescent="0.3">
      <c r="AE44018" s="71"/>
    </row>
    <row r="44019" spans="31:31" ht="15.75" x14ac:dyDescent="0.3">
      <c r="AE44019" s="71"/>
    </row>
    <row r="44020" spans="31:31" ht="15.75" x14ac:dyDescent="0.3">
      <c r="AE44020" s="71"/>
    </row>
    <row r="44021" spans="31:31" ht="15.75" x14ac:dyDescent="0.3">
      <c r="AE44021" s="71"/>
    </row>
    <row r="44022" spans="31:31" ht="15.75" x14ac:dyDescent="0.3">
      <c r="AE44022" s="71"/>
    </row>
    <row r="44023" spans="31:31" ht="15.75" x14ac:dyDescent="0.3">
      <c r="AE44023" s="71"/>
    </row>
    <row r="44024" spans="31:31" ht="15.75" x14ac:dyDescent="0.3">
      <c r="AE44024" s="71"/>
    </row>
    <row r="44025" spans="31:31" ht="15.75" x14ac:dyDescent="0.3">
      <c r="AE44025" s="71"/>
    </row>
    <row r="44026" spans="31:31" ht="15.75" x14ac:dyDescent="0.3">
      <c r="AE44026" s="71"/>
    </row>
    <row r="44027" spans="31:31" ht="15.75" x14ac:dyDescent="0.3">
      <c r="AE44027" s="71"/>
    </row>
    <row r="44028" spans="31:31" ht="15.75" x14ac:dyDescent="0.3">
      <c r="AE44028" s="71"/>
    </row>
    <row r="44029" spans="31:31" ht="15.75" x14ac:dyDescent="0.3">
      <c r="AE44029" s="71"/>
    </row>
    <row r="44030" spans="31:31" ht="15.75" x14ac:dyDescent="0.3">
      <c r="AE44030" s="71"/>
    </row>
    <row r="44031" spans="31:31" ht="15.75" x14ac:dyDescent="0.3">
      <c r="AE44031" s="71"/>
    </row>
    <row r="44032" spans="31:31" ht="15.75" x14ac:dyDescent="0.3">
      <c r="AE44032" s="71"/>
    </row>
    <row r="44033" spans="31:31" ht="15.75" x14ac:dyDescent="0.3">
      <c r="AE44033" s="71"/>
    </row>
    <row r="44034" spans="31:31" ht="15.75" x14ac:dyDescent="0.3">
      <c r="AE44034" s="71"/>
    </row>
    <row r="44035" spans="31:31" ht="15.75" x14ac:dyDescent="0.3">
      <c r="AE44035" s="71"/>
    </row>
    <row r="44036" spans="31:31" ht="15.75" x14ac:dyDescent="0.3">
      <c r="AE44036" s="71"/>
    </row>
    <row r="44037" spans="31:31" ht="15.75" x14ac:dyDescent="0.3">
      <c r="AE44037" s="71"/>
    </row>
    <row r="44038" spans="31:31" ht="15.75" x14ac:dyDescent="0.3">
      <c r="AE44038" s="71"/>
    </row>
    <row r="44039" spans="31:31" ht="15.75" x14ac:dyDescent="0.3">
      <c r="AE44039" s="71"/>
    </row>
    <row r="44040" spans="31:31" ht="15.75" x14ac:dyDescent="0.3">
      <c r="AE44040" s="71"/>
    </row>
    <row r="44041" spans="31:31" ht="15.75" x14ac:dyDescent="0.3">
      <c r="AE44041" s="71"/>
    </row>
    <row r="44042" spans="31:31" ht="15.75" x14ac:dyDescent="0.3">
      <c r="AE44042" s="71"/>
    </row>
    <row r="44043" spans="31:31" ht="15.75" x14ac:dyDescent="0.3">
      <c r="AE44043" s="71"/>
    </row>
    <row r="44044" spans="31:31" ht="15.75" x14ac:dyDescent="0.3">
      <c r="AE44044" s="71"/>
    </row>
    <row r="44045" spans="31:31" ht="15.75" x14ac:dyDescent="0.3">
      <c r="AE44045" s="71"/>
    </row>
    <row r="44046" spans="31:31" ht="15.75" x14ac:dyDescent="0.3">
      <c r="AE44046" s="71"/>
    </row>
    <row r="44047" spans="31:31" ht="15.75" x14ac:dyDescent="0.3">
      <c r="AE44047" s="71"/>
    </row>
    <row r="44048" spans="31:31" ht="15.75" x14ac:dyDescent="0.3">
      <c r="AE44048" s="71"/>
    </row>
    <row r="44049" spans="31:31" ht="15.75" x14ac:dyDescent="0.3">
      <c r="AE44049" s="71"/>
    </row>
    <row r="44050" spans="31:31" ht="15.75" x14ac:dyDescent="0.3">
      <c r="AE44050" s="71"/>
    </row>
    <row r="44051" spans="31:31" ht="15.75" x14ac:dyDescent="0.3">
      <c r="AE44051" s="71"/>
    </row>
    <row r="44052" spans="31:31" ht="15.75" x14ac:dyDescent="0.3">
      <c r="AE44052" s="71"/>
    </row>
    <row r="44053" spans="31:31" ht="15.75" x14ac:dyDescent="0.3">
      <c r="AE44053" s="71"/>
    </row>
    <row r="44054" spans="31:31" ht="15.75" x14ac:dyDescent="0.3">
      <c r="AE44054" s="71"/>
    </row>
    <row r="44055" spans="31:31" ht="15.75" x14ac:dyDescent="0.3">
      <c r="AE44055" s="71"/>
    </row>
    <row r="44056" spans="31:31" ht="15.75" x14ac:dyDescent="0.3">
      <c r="AE44056" s="71"/>
    </row>
    <row r="44057" spans="31:31" ht="15.75" x14ac:dyDescent="0.3">
      <c r="AE44057" s="71"/>
    </row>
    <row r="44058" spans="31:31" ht="15.75" x14ac:dyDescent="0.3">
      <c r="AE44058" s="71"/>
    </row>
    <row r="44059" spans="31:31" ht="15.75" x14ac:dyDescent="0.3">
      <c r="AE44059" s="71"/>
    </row>
    <row r="44060" spans="31:31" ht="15.75" x14ac:dyDescent="0.3">
      <c r="AE44060" s="71"/>
    </row>
    <row r="44061" spans="31:31" ht="15.75" x14ac:dyDescent="0.3">
      <c r="AE44061" s="71"/>
    </row>
    <row r="44062" spans="31:31" ht="15.75" x14ac:dyDescent="0.3">
      <c r="AE44062" s="71"/>
    </row>
    <row r="44063" spans="31:31" ht="15.75" x14ac:dyDescent="0.3">
      <c r="AE44063" s="71"/>
    </row>
    <row r="44064" spans="31:31" ht="15.75" x14ac:dyDescent="0.3">
      <c r="AE44064" s="71"/>
    </row>
    <row r="44065" spans="31:31" ht="15.75" x14ac:dyDescent="0.3">
      <c r="AE44065" s="71"/>
    </row>
    <row r="44066" spans="31:31" ht="15.75" x14ac:dyDescent="0.3">
      <c r="AE44066" s="71"/>
    </row>
    <row r="44067" spans="31:31" ht="15.75" x14ac:dyDescent="0.3">
      <c r="AE44067" s="71"/>
    </row>
    <row r="44068" spans="31:31" ht="15.75" x14ac:dyDescent="0.3">
      <c r="AE44068" s="71"/>
    </row>
    <row r="44069" spans="31:31" ht="15.75" x14ac:dyDescent="0.3">
      <c r="AE44069" s="71"/>
    </row>
    <row r="44070" spans="31:31" ht="15.75" x14ac:dyDescent="0.3">
      <c r="AE44070" s="71"/>
    </row>
    <row r="44071" spans="31:31" ht="15.75" x14ac:dyDescent="0.3">
      <c r="AE44071" s="71"/>
    </row>
    <row r="44072" spans="31:31" ht="15.75" x14ac:dyDescent="0.3">
      <c r="AE44072" s="71"/>
    </row>
    <row r="44073" spans="31:31" ht="15.75" x14ac:dyDescent="0.3">
      <c r="AE44073" s="71"/>
    </row>
    <row r="44074" spans="31:31" ht="15.75" x14ac:dyDescent="0.3">
      <c r="AE44074" s="71"/>
    </row>
    <row r="44075" spans="31:31" ht="15.75" x14ac:dyDescent="0.3">
      <c r="AE44075" s="71"/>
    </row>
    <row r="44076" spans="31:31" ht="15.75" x14ac:dyDescent="0.3">
      <c r="AE44076" s="71"/>
    </row>
    <row r="44077" spans="31:31" ht="15.75" x14ac:dyDescent="0.3">
      <c r="AE44077" s="71"/>
    </row>
    <row r="44078" spans="31:31" ht="15.75" x14ac:dyDescent="0.3">
      <c r="AE44078" s="71"/>
    </row>
    <row r="44079" spans="31:31" ht="15.75" x14ac:dyDescent="0.3">
      <c r="AE44079" s="71"/>
    </row>
    <row r="44080" spans="31:31" ht="15.75" x14ac:dyDescent="0.3">
      <c r="AE44080" s="71"/>
    </row>
    <row r="44081" spans="31:31" ht="15.75" x14ac:dyDescent="0.3">
      <c r="AE44081" s="71"/>
    </row>
    <row r="44082" spans="31:31" ht="15.75" x14ac:dyDescent="0.3">
      <c r="AE44082" s="71"/>
    </row>
    <row r="44083" spans="31:31" ht="15.75" x14ac:dyDescent="0.3">
      <c r="AE44083" s="71"/>
    </row>
    <row r="44084" spans="31:31" ht="15.75" x14ac:dyDescent="0.3">
      <c r="AE44084" s="71"/>
    </row>
    <row r="44085" spans="31:31" ht="15.75" x14ac:dyDescent="0.3">
      <c r="AE44085" s="71"/>
    </row>
    <row r="44086" spans="31:31" ht="15.75" x14ac:dyDescent="0.3">
      <c r="AE44086" s="71"/>
    </row>
    <row r="44087" spans="31:31" ht="15.75" x14ac:dyDescent="0.3">
      <c r="AE44087" s="71"/>
    </row>
    <row r="44088" spans="31:31" ht="15.75" x14ac:dyDescent="0.3">
      <c r="AE44088" s="71"/>
    </row>
    <row r="44089" spans="31:31" ht="15.75" x14ac:dyDescent="0.3">
      <c r="AE44089" s="71"/>
    </row>
    <row r="44090" spans="31:31" ht="15.75" x14ac:dyDescent="0.3">
      <c r="AE44090" s="71"/>
    </row>
    <row r="44091" spans="31:31" ht="15.75" x14ac:dyDescent="0.3">
      <c r="AE44091" s="71"/>
    </row>
    <row r="44092" spans="31:31" ht="15.75" x14ac:dyDescent="0.3">
      <c r="AE44092" s="71"/>
    </row>
    <row r="44093" spans="31:31" ht="15.75" x14ac:dyDescent="0.3">
      <c r="AE44093" s="71"/>
    </row>
    <row r="44094" spans="31:31" ht="15.75" x14ac:dyDescent="0.3">
      <c r="AE44094" s="71"/>
    </row>
    <row r="44095" spans="31:31" ht="15.75" x14ac:dyDescent="0.3">
      <c r="AE44095" s="71"/>
    </row>
    <row r="44096" spans="31:31" ht="15.75" x14ac:dyDescent="0.3">
      <c r="AE44096" s="71"/>
    </row>
    <row r="44097" spans="31:31" ht="15.75" x14ac:dyDescent="0.3">
      <c r="AE44097" s="71"/>
    </row>
    <row r="44098" spans="31:31" ht="15.75" x14ac:dyDescent="0.3">
      <c r="AE44098" s="71"/>
    </row>
    <row r="44099" spans="31:31" ht="15.75" x14ac:dyDescent="0.3">
      <c r="AE44099" s="71"/>
    </row>
    <row r="44100" spans="31:31" ht="15.75" x14ac:dyDescent="0.3">
      <c r="AE44100" s="71"/>
    </row>
    <row r="44101" spans="31:31" ht="15.75" x14ac:dyDescent="0.3">
      <c r="AE44101" s="71"/>
    </row>
    <row r="44102" spans="31:31" ht="15.75" x14ac:dyDescent="0.3">
      <c r="AE44102" s="71"/>
    </row>
    <row r="44103" spans="31:31" ht="15.75" x14ac:dyDescent="0.3">
      <c r="AE44103" s="71"/>
    </row>
    <row r="44104" spans="31:31" ht="15.75" x14ac:dyDescent="0.3">
      <c r="AE44104" s="71"/>
    </row>
    <row r="44105" spans="31:31" ht="15.75" x14ac:dyDescent="0.3">
      <c r="AE44105" s="71"/>
    </row>
    <row r="44106" spans="31:31" ht="15.75" x14ac:dyDescent="0.3">
      <c r="AE44106" s="71"/>
    </row>
    <row r="44107" spans="31:31" ht="15.75" x14ac:dyDescent="0.3">
      <c r="AE44107" s="71"/>
    </row>
    <row r="44108" spans="31:31" ht="15.75" x14ac:dyDescent="0.3">
      <c r="AE44108" s="71"/>
    </row>
    <row r="44109" spans="31:31" ht="15.75" x14ac:dyDescent="0.3">
      <c r="AE44109" s="71"/>
    </row>
    <row r="44110" spans="31:31" ht="15.75" x14ac:dyDescent="0.3">
      <c r="AE44110" s="71"/>
    </row>
    <row r="44111" spans="31:31" ht="15.75" x14ac:dyDescent="0.3">
      <c r="AE44111" s="71"/>
    </row>
    <row r="44112" spans="31:31" ht="15.75" x14ac:dyDescent="0.3">
      <c r="AE44112" s="71"/>
    </row>
    <row r="44113" spans="31:31" ht="15.75" x14ac:dyDescent="0.3">
      <c r="AE44113" s="71"/>
    </row>
    <row r="44114" spans="31:31" ht="15.75" x14ac:dyDescent="0.3">
      <c r="AE44114" s="71"/>
    </row>
    <row r="44115" spans="31:31" ht="15.75" x14ac:dyDescent="0.3">
      <c r="AE44115" s="71"/>
    </row>
    <row r="44116" spans="31:31" ht="15.75" x14ac:dyDescent="0.3">
      <c r="AE44116" s="71"/>
    </row>
    <row r="44117" spans="31:31" ht="15.75" x14ac:dyDescent="0.3">
      <c r="AE44117" s="71"/>
    </row>
    <row r="44118" spans="31:31" ht="15.75" x14ac:dyDescent="0.3">
      <c r="AE44118" s="71"/>
    </row>
    <row r="44119" spans="31:31" ht="15.75" x14ac:dyDescent="0.3">
      <c r="AE44119" s="71"/>
    </row>
    <row r="44120" spans="31:31" ht="15.75" x14ac:dyDescent="0.3">
      <c r="AE44120" s="71"/>
    </row>
    <row r="44121" spans="31:31" ht="15.75" x14ac:dyDescent="0.3">
      <c r="AE44121" s="71"/>
    </row>
    <row r="44122" spans="31:31" ht="15.75" x14ac:dyDescent="0.3">
      <c r="AE44122" s="71"/>
    </row>
    <row r="44123" spans="31:31" ht="15.75" x14ac:dyDescent="0.3">
      <c r="AE44123" s="71"/>
    </row>
    <row r="44124" spans="31:31" ht="15.75" x14ac:dyDescent="0.3">
      <c r="AE44124" s="71"/>
    </row>
    <row r="44125" spans="31:31" ht="15.75" x14ac:dyDescent="0.3">
      <c r="AE44125" s="71"/>
    </row>
    <row r="44126" spans="31:31" ht="15.75" x14ac:dyDescent="0.3">
      <c r="AE44126" s="71"/>
    </row>
    <row r="44127" spans="31:31" ht="15.75" x14ac:dyDescent="0.3">
      <c r="AE44127" s="71"/>
    </row>
    <row r="44128" spans="31:31" ht="15.75" x14ac:dyDescent="0.3">
      <c r="AE44128" s="71"/>
    </row>
    <row r="44129" spans="31:31" ht="15.75" x14ac:dyDescent="0.3">
      <c r="AE44129" s="71"/>
    </row>
    <row r="44130" spans="31:31" ht="15.75" x14ac:dyDescent="0.3">
      <c r="AE44130" s="71"/>
    </row>
    <row r="44131" spans="31:31" ht="15.75" x14ac:dyDescent="0.3">
      <c r="AE44131" s="71"/>
    </row>
    <row r="44132" spans="31:31" ht="15.75" x14ac:dyDescent="0.3">
      <c r="AE44132" s="71"/>
    </row>
    <row r="44133" spans="31:31" ht="15.75" x14ac:dyDescent="0.3">
      <c r="AE44133" s="71"/>
    </row>
    <row r="44134" spans="31:31" ht="15.75" x14ac:dyDescent="0.3">
      <c r="AE44134" s="71"/>
    </row>
    <row r="44135" spans="31:31" ht="15.75" x14ac:dyDescent="0.3">
      <c r="AE44135" s="71"/>
    </row>
    <row r="44136" spans="31:31" ht="15.75" x14ac:dyDescent="0.3">
      <c r="AE44136" s="71"/>
    </row>
    <row r="44137" spans="31:31" ht="15.75" x14ac:dyDescent="0.3">
      <c r="AE44137" s="71"/>
    </row>
    <row r="44138" spans="31:31" ht="15.75" x14ac:dyDescent="0.3">
      <c r="AE44138" s="71"/>
    </row>
    <row r="44139" spans="31:31" ht="15.75" x14ac:dyDescent="0.3">
      <c r="AE44139" s="71"/>
    </row>
    <row r="44140" spans="31:31" ht="15.75" x14ac:dyDescent="0.3">
      <c r="AE44140" s="71"/>
    </row>
    <row r="44141" spans="31:31" ht="15.75" x14ac:dyDescent="0.3">
      <c r="AE44141" s="71"/>
    </row>
    <row r="44142" spans="31:31" ht="15.75" x14ac:dyDescent="0.3">
      <c r="AE44142" s="71"/>
    </row>
    <row r="44143" spans="31:31" ht="15.75" x14ac:dyDescent="0.3">
      <c r="AE44143" s="71"/>
    </row>
    <row r="44144" spans="31:31" ht="15.75" x14ac:dyDescent="0.3">
      <c r="AE44144" s="71"/>
    </row>
    <row r="44145" spans="31:31" ht="15.75" x14ac:dyDescent="0.3">
      <c r="AE44145" s="71"/>
    </row>
    <row r="44146" spans="31:31" ht="15.75" x14ac:dyDescent="0.3">
      <c r="AE44146" s="71"/>
    </row>
    <row r="44147" spans="31:31" ht="15.75" x14ac:dyDescent="0.3">
      <c r="AE44147" s="71"/>
    </row>
    <row r="44148" spans="31:31" ht="15.75" x14ac:dyDescent="0.3">
      <c r="AE44148" s="71"/>
    </row>
    <row r="44149" spans="31:31" ht="15.75" x14ac:dyDescent="0.3">
      <c r="AE44149" s="71"/>
    </row>
    <row r="44150" spans="31:31" ht="15.75" x14ac:dyDescent="0.3">
      <c r="AE44150" s="71"/>
    </row>
    <row r="44151" spans="31:31" ht="15.75" x14ac:dyDescent="0.3">
      <c r="AE44151" s="71"/>
    </row>
    <row r="44152" spans="31:31" ht="15.75" x14ac:dyDescent="0.3">
      <c r="AE44152" s="71"/>
    </row>
    <row r="44153" spans="31:31" ht="15.75" x14ac:dyDescent="0.3">
      <c r="AE44153" s="71"/>
    </row>
    <row r="44154" spans="31:31" ht="15.75" x14ac:dyDescent="0.3">
      <c r="AE44154" s="71"/>
    </row>
    <row r="44155" spans="31:31" ht="15.75" x14ac:dyDescent="0.3">
      <c r="AE44155" s="71"/>
    </row>
    <row r="44156" spans="31:31" ht="15.75" x14ac:dyDescent="0.3">
      <c r="AE44156" s="71"/>
    </row>
    <row r="44157" spans="31:31" ht="15.75" x14ac:dyDescent="0.3">
      <c r="AE44157" s="71"/>
    </row>
    <row r="44158" spans="31:31" ht="15.75" x14ac:dyDescent="0.3">
      <c r="AE44158" s="71"/>
    </row>
    <row r="44159" spans="31:31" ht="15.75" x14ac:dyDescent="0.3">
      <c r="AE44159" s="71"/>
    </row>
    <row r="44160" spans="31:31" ht="15.75" x14ac:dyDescent="0.3">
      <c r="AE44160" s="71"/>
    </row>
    <row r="44161" spans="31:31" ht="15.75" x14ac:dyDescent="0.3">
      <c r="AE44161" s="71"/>
    </row>
    <row r="44162" spans="31:31" ht="15.75" x14ac:dyDescent="0.3">
      <c r="AE44162" s="71"/>
    </row>
    <row r="44163" spans="31:31" ht="15.75" x14ac:dyDescent="0.3">
      <c r="AE44163" s="71"/>
    </row>
    <row r="44164" spans="31:31" ht="15.75" x14ac:dyDescent="0.3">
      <c r="AE44164" s="71"/>
    </row>
    <row r="44165" spans="31:31" ht="15.75" x14ac:dyDescent="0.3">
      <c r="AE44165" s="71"/>
    </row>
    <row r="44166" spans="31:31" ht="15.75" x14ac:dyDescent="0.3">
      <c r="AE44166" s="71"/>
    </row>
    <row r="44167" spans="31:31" ht="15.75" x14ac:dyDescent="0.3">
      <c r="AE44167" s="71"/>
    </row>
    <row r="44168" spans="31:31" ht="15.75" x14ac:dyDescent="0.3">
      <c r="AE44168" s="71"/>
    </row>
    <row r="44169" spans="31:31" ht="15.75" x14ac:dyDescent="0.3">
      <c r="AE44169" s="71"/>
    </row>
    <row r="44170" spans="31:31" ht="15.75" x14ac:dyDescent="0.3">
      <c r="AE44170" s="71"/>
    </row>
    <row r="44171" spans="31:31" ht="15.75" x14ac:dyDescent="0.3">
      <c r="AE44171" s="71"/>
    </row>
    <row r="44172" spans="31:31" ht="15.75" x14ac:dyDescent="0.3">
      <c r="AE44172" s="71"/>
    </row>
    <row r="44173" spans="31:31" ht="15.75" x14ac:dyDescent="0.3">
      <c r="AE44173" s="71"/>
    </row>
    <row r="44174" spans="31:31" ht="15.75" x14ac:dyDescent="0.3">
      <c r="AE44174" s="71"/>
    </row>
    <row r="44175" spans="31:31" ht="15.75" x14ac:dyDescent="0.3">
      <c r="AE44175" s="71"/>
    </row>
    <row r="44176" spans="31:31" ht="15.75" x14ac:dyDescent="0.3">
      <c r="AE44176" s="71"/>
    </row>
    <row r="44177" spans="31:31" ht="15.75" x14ac:dyDescent="0.3">
      <c r="AE44177" s="71"/>
    </row>
    <row r="44178" spans="31:31" ht="15.75" x14ac:dyDescent="0.3">
      <c r="AE44178" s="71"/>
    </row>
    <row r="44179" spans="31:31" ht="15.75" x14ac:dyDescent="0.3">
      <c r="AE44179" s="71"/>
    </row>
    <row r="44180" spans="31:31" ht="15.75" x14ac:dyDescent="0.3">
      <c r="AE44180" s="71"/>
    </row>
    <row r="44181" spans="31:31" ht="15.75" x14ac:dyDescent="0.3">
      <c r="AE44181" s="71"/>
    </row>
    <row r="44182" spans="31:31" ht="15.75" x14ac:dyDescent="0.3">
      <c r="AE44182" s="71"/>
    </row>
    <row r="44183" spans="31:31" ht="15.75" x14ac:dyDescent="0.3">
      <c r="AE44183" s="71"/>
    </row>
    <row r="44184" spans="31:31" ht="15.75" x14ac:dyDescent="0.3">
      <c r="AE44184" s="71"/>
    </row>
    <row r="44185" spans="31:31" ht="15.75" x14ac:dyDescent="0.3">
      <c r="AE44185" s="71"/>
    </row>
    <row r="44186" spans="31:31" ht="15.75" x14ac:dyDescent="0.3">
      <c r="AE44186" s="71"/>
    </row>
    <row r="44187" spans="31:31" ht="15.75" x14ac:dyDescent="0.3">
      <c r="AE44187" s="71"/>
    </row>
    <row r="44188" spans="31:31" ht="15.75" x14ac:dyDescent="0.3">
      <c r="AE44188" s="71"/>
    </row>
    <row r="44189" spans="31:31" ht="15.75" x14ac:dyDescent="0.3">
      <c r="AE44189" s="71"/>
    </row>
    <row r="44190" spans="31:31" ht="15.75" x14ac:dyDescent="0.3">
      <c r="AE44190" s="71"/>
    </row>
    <row r="44191" spans="31:31" ht="15.75" x14ac:dyDescent="0.3">
      <c r="AE44191" s="71"/>
    </row>
    <row r="44192" spans="31:31" ht="15.75" x14ac:dyDescent="0.3">
      <c r="AE44192" s="71"/>
    </row>
    <row r="44193" spans="31:31" ht="15.75" x14ac:dyDescent="0.3">
      <c r="AE44193" s="71"/>
    </row>
    <row r="44194" spans="31:31" ht="15.75" x14ac:dyDescent="0.3">
      <c r="AE44194" s="71"/>
    </row>
    <row r="44195" spans="31:31" ht="15.75" x14ac:dyDescent="0.3">
      <c r="AE44195" s="71"/>
    </row>
    <row r="44196" spans="31:31" ht="15.75" x14ac:dyDescent="0.3">
      <c r="AE44196" s="71"/>
    </row>
    <row r="44197" spans="31:31" ht="15.75" x14ac:dyDescent="0.3">
      <c r="AE44197" s="71"/>
    </row>
    <row r="44198" spans="31:31" ht="15.75" x14ac:dyDescent="0.3">
      <c r="AE44198" s="71"/>
    </row>
    <row r="44199" spans="31:31" ht="15.75" x14ac:dyDescent="0.3">
      <c r="AE44199" s="71"/>
    </row>
    <row r="44200" spans="31:31" ht="15.75" x14ac:dyDescent="0.3">
      <c r="AE44200" s="71"/>
    </row>
    <row r="44201" spans="31:31" ht="15.75" x14ac:dyDescent="0.3">
      <c r="AE44201" s="71"/>
    </row>
    <row r="44202" spans="31:31" ht="15.75" x14ac:dyDescent="0.3">
      <c r="AE44202" s="71"/>
    </row>
    <row r="44203" spans="31:31" ht="15.75" x14ac:dyDescent="0.3">
      <c r="AE44203" s="71"/>
    </row>
    <row r="44204" spans="31:31" ht="15.75" x14ac:dyDescent="0.3">
      <c r="AE44204" s="71"/>
    </row>
    <row r="44205" spans="31:31" ht="15.75" x14ac:dyDescent="0.3">
      <c r="AE44205" s="71"/>
    </row>
    <row r="44206" spans="31:31" ht="15.75" x14ac:dyDescent="0.3">
      <c r="AE44206" s="71"/>
    </row>
    <row r="44207" spans="31:31" ht="15.75" x14ac:dyDescent="0.3">
      <c r="AE44207" s="71"/>
    </row>
    <row r="44208" spans="31:31" ht="15.75" x14ac:dyDescent="0.3">
      <c r="AE44208" s="71"/>
    </row>
    <row r="44209" spans="31:31" ht="15.75" x14ac:dyDescent="0.3">
      <c r="AE44209" s="71"/>
    </row>
    <row r="44210" spans="31:31" ht="15.75" x14ac:dyDescent="0.3">
      <c r="AE44210" s="71"/>
    </row>
    <row r="44211" spans="31:31" ht="15.75" x14ac:dyDescent="0.3">
      <c r="AE44211" s="71"/>
    </row>
    <row r="44212" spans="31:31" ht="15.75" x14ac:dyDescent="0.3">
      <c r="AE44212" s="71"/>
    </row>
    <row r="44213" spans="31:31" ht="15.75" x14ac:dyDescent="0.3">
      <c r="AE44213" s="71"/>
    </row>
    <row r="44214" spans="31:31" ht="15.75" x14ac:dyDescent="0.3">
      <c r="AE44214" s="71"/>
    </row>
    <row r="44215" spans="31:31" ht="15.75" x14ac:dyDescent="0.3">
      <c r="AE44215" s="71"/>
    </row>
    <row r="44216" spans="31:31" ht="15.75" x14ac:dyDescent="0.3">
      <c r="AE44216" s="71"/>
    </row>
    <row r="44217" spans="31:31" ht="15.75" x14ac:dyDescent="0.3">
      <c r="AE44217" s="71"/>
    </row>
    <row r="44218" spans="31:31" ht="15.75" x14ac:dyDescent="0.3">
      <c r="AE44218" s="71"/>
    </row>
    <row r="44219" spans="31:31" ht="15.75" x14ac:dyDescent="0.3">
      <c r="AE44219" s="71"/>
    </row>
    <row r="44220" spans="31:31" ht="15.75" x14ac:dyDescent="0.3">
      <c r="AE44220" s="71"/>
    </row>
    <row r="44221" spans="31:31" ht="15.75" x14ac:dyDescent="0.3">
      <c r="AE44221" s="71"/>
    </row>
    <row r="44222" spans="31:31" ht="15.75" x14ac:dyDescent="0.3">
      <c r="AE44222" s="71"/>
    </row>
    <row r="44223" spans="31:31" ht="15.75" x14ac:dyDescent="0.3">
      <c r="AE44223" s="71"/>
    </row>
    <row r="44224" spans="31:31" ht="15.75" x14ac:dyDescent="0.3">
      <c r="AE44224" s="71"/>
    </row>
    <row r="44225" spans="31:31" ht="15.75" x14ac:dyDescent="0.3">
      <c r="AE44225" s="71"/>
    </row>
    <row r="44226" spans="31:31" ht="15.75" x14ac:dyDescent="0.3">
      <c r="AE44226" s="71"/>
    </row>
    <row r="44227" spans="31:31" ht="15.75" x14ac:dyDescent="0.3">
      <c r="AE44227" s="71"/>
    </row>
    <row r="44228" spans="31:31" ht="15.75" x14ac:dyDescent="0.3">
      <c r="AE44228" s="71"/>
    </row>
    <row r="44229" spans="31:31" ht="15.75" x14ac:dyDescent="0.3">
      <c r="AE44229" s="71"/>
    </row>
    <row r="44230" spans="31:31" ht="15.75" x14ac:dyDescent="0.3">
      <c r="AE44230" s="71"/>
    </row>
    <row r="44231" spans="31:31" ht="15.75" x14ac:dyDescent="0.3">
      <c r="AE44231" s="71"/>
    </row>
    <row r="44232" spans="31:31" ht="15.75" x14ac:dyDescent="0.3">
      <c r="AE44232" s="71"/>
    </row>
    <row r="44233" spans="31:31" ht="15.75" x14ac:dyDescent="0.3">
      <c r="AE44233" s="71"/>
    </row>
    <row r="44234" spans="31:31" ht="15.75" x14ac:dyDescent="0.3">
      <c r="AE44234" s="71"/>
    </row>
    <row r="44235" spans="31:31" ht="15.75" x14ac:dyDescent="0.3">
      <c r="AE44235" s="71"/>
    </row>
    <row r="44236" spans="31:31" ht="15.75" x14ac:dyDescent="0.3">
      <c r="AE44236" s="71"/>
    </row>
    <row r="44237" spans="31:31" ht="15.75" x14ac:dyDescent="0.3">
      <c r="AE44237" s="71"/>
    </row>
    <row r="44238" spans="31:31" ht="15.75" x14ac:dyDescent="0.3">
      <c r="AE44238" s="71"/>
    </row>
    <row r="44239" spans="31:31" ht="15.75" x14ac:dyDescent="0.3">
      <c r="AE44239" s="71"/>
    </row>
    <row r="44240" spans="31:31" ht="15.75" x14ac:dyDescent="0.3">
      <c r="AE44240" s="71"/>
    </row>
    <row r="44241" spans="31:31" ht="15.75" x14ac:dyDescent="0.3">
      <c r="AE44241" s="71"/>
    </row>
    <row r="44242" spans="31:31" ht="15.75" x14ac:dyDescent="0.3">
      <c r="AE44242" s="71"/>
    </row>
    <row r="44243" spans="31:31" ht="15.75" x14ac:dyDescent="0.3">
      <c r="AE44243" s="71"/>
    </row>
    <row r="44244" spans="31:31" ht="15.75" x14ac:dyDescent="0.3">
      <c r="AE44244" s="71"/>
    </row>
    <row r="44245" spans="31:31" ht="15.75" x14ac:dyDescent="0.3">
      <c r="AE44245" s="71"/>
    </row>
    <row r="44246" spans="31:31" ht="15.75" x14ac:dyDescent="0.3">
      <c r="AE44246" s="71"/>
    </row>
    <row r="44247" spans="31:31" ht="15.75" x14ac:dyDescent="0.3">
      <c r="AE44247" s="71"/>
    </row>
    <row r="44248" spans="31:31" ht="15.75" x14ac:dyDescent="0.3">
      <c r="AE44248" s="71"/>
    </row>
    <row r="44249" spans="31:31" ht="15.75" x14ac:dyDescent="0.3">
      <c r="AE44249" s="71"/>
    </row>
    <row r="44250" spans="31:31" ht="15.75" x14ac:dyDescent="0.3">
      <c r="AE44250" s="71"/>
    </row>
    <row r="44251" spans="31:31" ht="15.75" x14ac:dyDescent="0.3">
      <c r="AE44251" s="71"/>
    </row>
    <row r="44252" spans="31:31" ht="15.75" x14ac:dyDescent="0.3">
      <c r="AE44252" s="71"/>
    </row>
    <row r="44253" spans="31:31" ht="15.75" x14ac:dyDescent="0.3">
      <c r="AE44253" s="71"/>
    </row>
    <row r="44254" spans="31:31" ht="15.75" x14ac:dyDescent="0.3">
      <c r="AE44254" s="71"/>
    </row>
    <row r="44255" spans="31:31" ht="15.75" x14ac:dyDescent="0.3">
      <c r="AE44255" s="71"/>
    </row>
    <row r="44256" spans="31:31" ht="15.75" x14ac:dyDescent="0.3">
      <c r="AE44256" s="71"/>
    </row>
    <row r="44257" spans="31:31" ht="15.75" x14ac:dyDescent="0.3">
      <c r="AE44257" s="71"/>
    </row>
    <row r="44258" spans="31:31" ht="15.75" x14ac:dyDescent="0.3">
      <c r="AE44258" s="71"/>
    </row>
    <row r="44259" spans="31:31" ht="15.75" x14ac:dyDescent="0.3">
      <c r="AE44259" s="71"/>
    </row>
    <row r="44260" spans="31:31" ht="15.75" x14ac:dyDescent="0.3">
      <c r="AE44260" s="71"/>
    </row>
    <row r="44261" spans="31:31" ht="15.75" x14ac:dyDescent="0.3">
      <c r="AE44261" s="71"/>
    </row>
    <row r="44262" spans="31:31" ht="15.75" x14ac:dyDescent="0.3">
      <c r="AE44262" s="71"/>
    </row>
    <row r="44263" spans="31:31" ht="15.75" x14ac:dyDescent="0.3">
      <c r="AE44263" s="71"/>
    </row>
    <row r="44264" spans="31:31" ht="15.75" x14ac:dyDescent="0.3">
      <c r="AE44264" s="71"/>
    </row>
    <row r="44265" spans="31:31" ht="15.75" x14ac:dyDescent="0.3">
      <c r="AE44265" s="71"/>
    </row>
    <row r="44266" spans="31:31" ht="15.75" x14ac:dyDescent="0.3">
      <c r="AE44266" s="71"/>
    </row>
    <row r="44267" spans="31:31" ht="15.75" x14ac:dyDescent="0.3">
      <c r="AE44267" s="71"/>
    </row>
    <row r="44268" spans="31:31" ht="15.75" x14ac:dyDescent="0.3">
      <c r="AE44268" s="71"/>
    </row>
    <row r="44269" spans="31:31" ht="15.75" x14ac:dyDescent="0.3">
      <c r="AE44269" s="71"/>
    </row>
    <row r="44270" spans="31:31" ht="15.75" x14ac:dyDescent="0.3">
      <c r="AE44270" s="71"/>
    </row>
    <row r="44271" spans="31:31" ht="15.75" x14ac:dyDescent="0.3">
      <c r="AE44271" s="71"/>
    </row>
    <row r="44272" spans="31:31" ht="15.75" x14ac:dyDescent="0.3">
      <c r="AE44272" s="71"/>
    </row>
    <row r="44273" spans="31:31" ht="15.75" x14ac:dyDescent="0.3">
      <c r="AE44273" s="71"/>
    </row>
    <row r="44274" spans="31:31" ht="15.75" x14ac:dyDescent="0.3">
      <c r="AE44274" s="71"/>
    </row>
    <row r="44275" spans="31:31" ht="15.75" x14ac:dyDescent="0.3">
      <c r="AE44275" s="71"/>
    </row>
    <row r="44276" spans="31:31" ht="15.75" x14ac:dyDescent="0.3">
      <c r="AE44276" s="71"/>
    </row>
    <row r="44277" spans="31:31" ht="15.75" x14ac:dyDescent="0.3">
      <c r="AE44277" s="71"/>
    </row>
    <row r="44278" spans="31:31" ht="15.75" x14ac:dyDescent="0.3">
      <c r="AE44278" s="71"/>
    </row>
    <row r="44279" spans="31:31" ht="15.75" x14ac:dyDescent="0.3">
      <c r="AE44279" s="71"/>
    </row>
    <row r="44280" spans="31:31" ht="15.75" x14ac:dyDescent="0.3">
      <c r="AE44280" s="71"/>
    </row>
    <row r="44281" spans="31:31" ht="15.75" x14ac:dyDescent="0.3">
      <c r="AE44281" s="71"/>
    </row>
    <row r="44282" spans="31:31" ht="15.75" x14ac:dyDescent="0.3">
      <c r="AE44282" s="71"/>
    </row>
    <row r="44283" spans="31:31" ht="15.75" x14ac:dyDescent="0.3">
      <c r="AE44283" s="71"/>
    </row>
    <row r="44284" spans="31:31" ht="15.75" x14ac:dyDescent="0.3">
      <c r="AE44284" s="71"/>
    </row>
    <row r="44285" spans="31:31" ht="15.75" x14ac:dyDescent="0.3">
      <c r="AE44285" s="71"/>
    </row>
    <row r="44286" spans="31:31" ht="15.75" x14ac:dyDescent="0.3">
      <c r="AE44286" s="71"/>
    </row>
    <row r="44287" spans="31:31" ht="15.75" x14ac:dyDescent="0.3">
      <c r="AE44287" s="71"/>
    </row>
    <row r="44288" spans="31:31" ht="15.75" x14ac:dyDescent="0.3">
      <c r="AE44288" s="71"/>
    </row>
    <row r="44289" spans="31:31" ht="15.75" x14ac:dyDescent="0.3">
      <c r="AE44289" s="71"/>
    </row>
    <row r="44290" spans="31:31" ht="15.75" x14ac:dyDescent="0.3">
      <c r="AE44290" s="71"/>
    </row>
    <row r="44291" spans="31:31" ht="15.75" x14ac:dyDescent="0.3">
      <c r="AE44291" s="71"/>
    </row>
    <row r="44292" spans="31:31" ht="15.75" x14ac:dyDescent="0.3">
      <c r="AE44292" s="71"/>
    </row>
    <row r="44293" spans="31:31" ht="15.75" x14ac:dyDescent="0.3">
      <c r="AE44293" s="71"/>
    </row>
    <row r="44294" spans="31:31" ht="15.75" x14ac:dyDescent="0.3">
      <c r="AE44294" s="71"/>
    </row>
    <row r="44295" spans="31:31" ht="15.75" x14ac:dyDescent="0.3">
      <c r="AE44295" s="71"/>
    </row>
    <row r="44296" spans="31:31" ht="15.75" x14ac:dyDescent="0.3">
      <c r="AE44296" s="71"/>
    </row>
    <row r="44297" spans="31:31" ht="15.75" x14ac:dyDescent="0.3">
      <c r="AE44297" s="71"/>
    </row>
    <row r="44298" spans="31:31" ht="15.75" x14ac:dyDescent="0.3">
      <c r="AE44298" s="71"/>
    </row>
    <row r="44299" spans="31:31" ht="15.75" x14ac:dyDescent="0.3">
      <c r="AE44299" s="71"/>
    </row>
    <row r="44300" spans="31:31" ht="15.75" x14ac:dyDescent="0.3">
      <c r="AE44300" s="71"/>
    </row>
    <row r="44301" spans="31:31" ht="15.75" x14ac:dyDescent="0.3">
      <c r="AE44301" s="71"/>
    </row>
    <row r="44302" spans="31:31" ht="15.75" x14ac:dyDescent="0.3">
      <c r="AE44302" s="71"/>
    </row>
    <row r="44303" spans="31:31" ht="15.75" x14ac:dyDescent="0.3">
      <c r="AE44303" s="71"/>
    </row>
    <row r="44304" spans="31:31" ht="15.75" x14ac:dyDescent="0.3">
      <c r="AE44304" s="71"/>
    </row>
    <row r="44305" spans="31:31" ht="15.75" x14ac:dyDescent="0.3">
      <c r="AE44305" s="71"/>
    </row>
    <row r="44306" spans="31:31" ht="15.75" x14ac:dyDescent="0.3">
      <c r="AE44306" s="71"/>
    </row>
    <row r="44307" spans="31:31" ht="15.75" x14ac:dyDescent="0.3">
      <c r="AE44307" s="71"/>
    </row>
    <row r="44308" spans="31:31" ht="15.75" x14ac:dyDescent="0.3">
      <c r="AE44308" s="71"/>
    </row>
    <row r="44309" spans="31:31" ht="15.75" x14ac:dyDescent="0.3">
      <c r="AE44309" s="71"/>
    </row>
    <row r="44310" spans="31:31" ht="15.75" x14ac:dyDescent="0.3">
      <c r="AE44310" s="71"/>
    </row>
    <row r="44311" spans="31:31" ht="15.75" x14ac:dyDescent="0.3">
      <c r="AE44311" s="71"/>
    </row>
    <row r="44312" spans="31:31" ht="15.75" x14ac:dyDescent="0.3">
      <c r="AE44312" s="71"/>
    </row>
    <row r="44313" spans="31:31" ht="15.75" x14ac:dyDescent="0.3">
      <c r="AE44313" s="71"/>
    </row>
    <row r="44314" spans="31:31" ht="15.75" x14ac:dyDescent="0.3">
      <c r="AE44314" s="71"/>
    </row>
    <row r="44315" spans="31:31" ht="15.75" x14ac:dyDescent="0.3">
      <c r="AE44315" s="71"/>
    </row>
    <row r="44316" spans="31:31" ht="15.75" x14ac:dyDescent="0.3">
      <c r="AE44316" s="71"/>
    </row>
    <row r="44317" spans="31:31" ht="15.75" x14ac:dyDescent="0.3">
      <c r="AE44317" s="71"/>
    </row>
    <row r="44318" spans="31:31" ht="15.75" x14ac:dyDescent="0.3">
      <c r="AE44318" s="71"/>
    </row>
    <row r="44319" spans="31:31" ht="15.75" x14ac:dyDescent="0.3">
      <c r="AE44319" s="71"/>
    </row>
    <row r="44320" spans="31:31" ht="15.75" x14ac:dyDescent="0.3">
      <c r="AE44320" s="71"/>
    </row>
    <row r="44321" spans="31:31" ht="15.75" x14ac:dyDescent="0.3">
      <c r="AE44321" s="71"/>
    </row>
    <row r="44322" spans="31:31" ht="15.75" x14ac:dyDescent="0.3">
      <c r="AE44322" s="71"/>
    </row>
    <row r="44323" spans="31:31" ht="15.75" x14ac:dyDescent="0.3">
      <c r="AE44323" s="71"/>
    </row>
    <row r="44324" spans="31:31" ht="15.75" x14ac:dyDescent="0.3">
      <c r="AE44324" s="71"/>
    </row>
    <row r="44325" spans="31:31" ht="15.75" x14ac:dyDescent="0.3">
      <c r="AE44325" s="71"/>
    </row>
    <row r="44326" spans="31:31" ht="15.75" x14ac:dyDescent="0.3">
      <c r="AE44326" s="71"/>
    </row>
    <row r="44327" spans="31:31" ht="15.75" x14ac:dyDescent="0.3">
      <c r="AE44327" s="71"/>
    </row>
    <row r="44328" spans="31:31" ht="15.75" x14ac:dyDescent="0.3">
      <c r="AE44328" s="71"/>
    </row>
    <row r="44329" spans="31:31" ht="15.75" x14ac:dyDescent="0.3">
      <c r="AE44329" s="71"/>
    </row>
    <row r="44330" spans="31:31" ht="15.75" x14ac:dyDescent="0.3">
      <c r="AE44330" s="71"/>
    </row>
    <row r="44331" spans="31:31" ht="15.75" x14ac:dyDescent="0.3">
      <c r="AE44331" s="71"/>
    </row>
    <row r="44332" spans="31:31" ht="15.75" x14ac:dyDescent="0.3">
      <c r="AE44332" s="71"/>
    </row>
    <row r="44333" spans="31:31" ht="15.75" x14ac:dyDescent="0.3">
      <c r="AE44333" s="71"/>
    </row>
    <row r="44334" spans="31:31" ht="15.75" x14ac:dyDescent="0.3">
      <c r="AE44334" s="71"/>
    </row>
    <row r="44335" spans="31:31" ht="15.75" x14ac:dyDescent="0.3">
      <c r="AE44335" s="71"/>
    </row>
    <row r="44336" spans="31:31" ht="15.75" x14ac:dyDescent="0.3">
      <c r="AE44336" s="71"/>
    </row>
    <row r="44337" spans="31:31" ht="15.75" x14ac:dyDescent="0.3">
      <c r="AE44337" s="71"/>
    </row>
    <row r="44338" spans="31:31" ht="15.75" x14ac:dyDescent="0.3">
      <c r="AE44338" s="71"/>
    </row>
    <row r="44339" spans="31:31" ht="15.75" x14ac:dyDescent="0.3">
      <c r="AE44339" s="71"/>
    </row>
    <row r="44340" spans="31:31" ht="15.75" x14ac:dyDescent="0.3">
      <c r="AE44340" s="71"/>
    </row>
    <row r="44341" spans="31:31" ht="15.75" x14ac:dyDescent="0.3">
      <c r="AE44341" s="71"/>
    </row>
    <row r="44342" spans="31:31" ht="15.75" x14ac:dyDescent="0.3">
      <c r="AE44342" s="71"/>
    </row>
    <row r="44343" spans="31:31" ht="15.75" x14ac:dyDescent="0.3">
      <c r="AE44343" s="71"/>
    </row>
    <row r="44344" spans="31:31" ht="15.75" x14ac:dyDescent="0.3">
      <c r="AE44344" s="71"/>
    </row>
    <row r="44345" spans="31:31" ht="15.75" x14ac:dyDescent="0.3">
      <c r="AE44345" s="71"/>
    </row>
    <row r="44346" spans="31:31" ht="15.75" x14ac:dyDescent="0.3">
      <c r="AE44346" s="71"/>
    </row>
    <row r="44347" spans="31:31" ht="15.75" x14ac:dyDescent="0.3">
      <c r="AE44347" s="71"/>
    </row>
    <row r="44348" spans="31:31" ht="15.75" x14ac:dyDescent="0.3">
      <c r="AE44348" s="71"/>
    </row>
    <row r="44349" spans="31:31" ht="15.75" x14ac:dyDescent="0.3">
      <c r="AE44349" s="71"/>
    </row>
    <row r="44350" spans="31:31" ht="15.75" x14ac:dyDescent="0.3">
      <c r="AE44350" s="71"/>
    </row>
    <row r="44351" spans="31:31" ht="15.75" x14ac:dyDescent="0.3">
      <c r="AE44351" s="71"/>
    </row>
    <row r="44352" spans="31:31" ht="15.75" x14ac:dyDescent="0.3">
      <c r="AE44352" s="71"/>
    </row>
    <row r="44353" spans="31:31" ht="15.75" x14ac:dyDescent="0.3">
      <c r="AE44353" s="71"/>
    </row>
    <row r="44354" spans="31:31" ht="15.75" x14ac:dyDescent="0.3">
      <c r="AE44354" s="71"/>
    </row>
    <row r="44355" spans="31:31" ht="15.75" x14ac:dyDescent="0.3">
      <c r="AE44355" s="71"/>
    </row>
    <row r="44356" spans="31:31" ht="15.75" x14ac:dyDescent="0.3">
      <c r="AE44356" s="71"/>
    </row>
    <row r="44357" spans="31:31" ht="15.75" x14ac:dyDescent="0.3">
      <c r="AE44357" s="71"/>
    </row>
    <row r="44358" spans="31:31" ht="15.75" x14ac:dyDescent="0.3">
      <c r="AE44358" s="71"/>
    </row>
    <row r="44359" spans="31:31" ht="15.75" x14ac:dyDescent="0.3">
      <c r="AE44359" s="71"/>
    </row>
    <row r="44360" spans="31:31" ht="15.75" x14ac:dyDescent="0.3">
      <c r="AE44360" s="71"/>
    </row>
    <row r="44361" spans="31:31" ht="15.75" x14ac:dyDescent="0.3">
      <c r="AE44361" s="71"/>
    </row>
    <row r="44362" spans="31:31" ht="15.75" x14ac:dyDescent="0.3">
      <c r="AE44362" s="71"/>
    </row>
    <row r="44363" spans="31:31" ht="15.75" x14ac:dyDescent="0.3">
      <c r="AE44363" s="71"/>
    </row>
    <row r="44364" spans="31:31" ht="15.75" x14ac:dyDescent="0.3">
      <c r="AE44364" s="71"/>
    </row>
    <row r="44365" spans="31:31" ht="15.75" x14ac:dyDescent="0.3">
      <c r="AE44365" s="71"/>
    </row>
    <row r="44366" spans="31:31" ht="15.75" x14ac:dyDescent="0.3">
      <c r="AE44366" s="71"/>
    </row>
    <row r="44367" spans="31:31" ht="15.75" x14ac:dyDescent="0.3">
      <c r="AE44367" s="71"/>
    </row>
    <row r="44368" spans="31:31" ht="15.75" x14ac:dyDescent="0.3">
      <c r="AE44368" s="71"/>
    </row>
    <row r="44369" spans="31:31" ht="15.75" x14ac:dyDescent="0.3">
      <c r="AE44369" s="71"/>
    </row>
    <row r="44370" spans="31:31" ht="15.75" x14ac:dyDescent="0.3">
      <c r="AE44370" s="71"/>
    </row>
    <row r="44371" spans="31:31" ht="15.75" x14ac:dyDescent="0.3">
      <c r="AE44371" s="71"/>
    </row>
    <row r="44372" spans="31:31" ht="15.75" x14ac:dyDescent="0.3">
      <c r="AE44372" s="71"/>
    </row>
    <row r="44373" spans="31:31" ht="15.75" x14ac:dyDescent="0.3">
      <c r="AE44373" s="71"/>
    </row>
    <row r="44374" spans="31:31" ht="15.75" x14ac:dyDescent="0.3">
      <c r="AE44374" s="71"/>
    </row>
    <row r="44375" spans="31:31" ht="15.75" x14ac:dyDescent="0.3">
      <c r="AE44375" s="71"/>
    </row>
    <row r="44376" spans="31:31" ht="15.75" x14ac:dyDescent="0.3">
      <c r="AE44376" s="71"/>
    </row>
    <row r="44377" spans="31:31" ht="15.75" x14ac:dyDescent="0.3">
      <c r="AE44377" s="71"/>
    </row>
    <row r="44378" spans="31:31" ht="15.75" x14ac:dyDescent="0.3">
      <c r="AE44378" s="71"/>
    </row>
    <row r="44379" spans="31:31" ht="15.75" x14ac:dyDescent="0.3">
      <c r="AE44379" s="71"/>
    </row>
    <row r="44380" spans="31:31" ht="15.75" x14ac:dyDescent="0.3">
      <c r="AE44380" s="71"/>
    </row>
    <row r="44381" spans="31:31" ht="15.75" x14ac:dyDescent="0.3">
      <c r="AE44381" s="71"/>
    </row>
    <row r="44382" spans="31:31" ht="15.75" x14ac:dyDescent="0.3">
      <c r="AE44382" s="71"/>
    </row>
    <row r="44383" spans="31:31" ht="15.75" x14ac:dyDescent="0.3">
      <c r="AE44383" s="71"/>
    </row>
    <row r="44384" spans="31:31" ht="15.75" x14ac:dyDescent="0.3">
      <c r="AE44384" s="71"/>
    </row>
    <row r="44385" spans="31:31" ht="15.75" x14ac:dyDescent="0.3">
      <c r="AE44385" s="71"/>
    </row>
    <row r="44386" spans="31:31" ht="15.75" x14ac:dyDescent="0.3">
      <c r="AE44386" s="71"/>
    </row>
    <row r="44387" spans="31:31" ht="15.75" x14ac:dyDescent="0.3">
      <c r="AE44387" s="71"/>
    </row>
    <row r="44388" spans="31:31" ht="15.75" x14ac:dyDescent="0.3">
      <c r="AE44388" s="71"/>
    </row>
    <row r="44389" spans="31:31" ht="15.75" x14ac:dyDescent="0.3">
      <c r="AE44389" s="71"/>
    </row>
    <row r="44390" spans="31:31" ht="15.75" x14ac:dyDescent="0.3">
      <c r="AE44390" s="71"/>
    </row>
    <row r="44391" spans="31:31" ht="15.75" x14ac:dyDescent="0.3">
      <c r="AE44391" s="71"/>
    </row>
    <row r="44392" spans="31:31" ht="15.75" x14ac:dyDescent="0.3">
      <c r="AE44392" s="71"/>
    </row>
    <row r="44393" spans="31:31" ht="15.75" x14ac:dyDescent="0.3">
      <c r="AE44393" s="71"/>
    </row>
    <row r="44394" spans="31:31" ht="15.75" x14ac:dyDescent="0.3">
      <c r="AE44394" s="71"/>
    </row>
    <row r="44395" spans="31:31" ht="15.75" x14ac:dyDescent="0.3">
      <c r="AE44395" s="71"/>
    </row>
    <row r="44396" spans="31:31" ht="15.75" x14ac:dyDescent="0.3">
      <c r="AE44396" s="71"/>
    </row>
    <row r="44397" spans="31:31" ht="15.75" x14ac:dyDescent="0.3">
      <c r="AE44397" s="71"/>
    </row>
    <row r="44398" spans="31:31" ht="15.75" x14ac:dyDescent="0.3">
      <c r="AE44398" s="71"/>
    </row>
    <row r="44399" spans="31:31" ht="15.75" x14ac:dyDescent="0.3">
      <c r="AE44399" s="71"/>
    </row>
    <row r="44400" spans="31:31" ht="15.75" x14ac:dyDescent="0.3">
      <c r="AE44400" s="71"/>
    </row>
    <row r="44401" spans="31:31" ht="15.75" x14ac:dyDescent="0.3">
      <c r="AE44401" s="71"/>
    </row>
    <row r="44402" spans="31:31" ht="15.75" x14ac:dyDescent="0.3">
      <c r="AE44402" s="71"/>
    </row>
    <row r="44403" spans="31:31" ht="15.75" x14ac:dyDescent="0.3">
      <c r="AE44403" s="71"/>
    </row>
    <row r="44404" spans="31:31" ht="15.75" x14ac:dyDescent="0.3">
      <c r="AE44404" s="71"/>
    </row>
    <row r="44405" spans="31:31" ht="15.75" x14ac:dyDescent="0.3">
      <c r="AE44405" s="71"/>
    </row>
    <row r="44406" spans="31:31" ht="15.75" x14ac:dyDescent="0.3">
      <c r="AE44406" s="71"/>
    </row>
    <row r="44407" spans="31:31" ht="15.75" x14ac:dyDescent="0.3">
      <c r="AE44407" s="71"/>
    </row>
    <row r="44408" spans="31:31" ht="15.75" x14ac:dyDescent="0.3">
      <c r="AE44408" s="71"/>
    </row>
    <row r="44409" spans="31:31" ht="15.75" x14ac:dyDescent="0.3">
      <c r="AE44409" s="71"/>
    </row>
    <row r="44410" spans="31:31" ht="15.75" x14ac:dyDescent="0.3">
      <c r="AE44410" s="71"/>
    </row>
    <row r="44411" spans="31:31" ht="15.75" x14ac:dyDescent="0.3">
      <c r="AE44411" s="71"/>
    </row>
    <row r="44412" spans="31:31" ht="15.75" x14ac:dyDescent="0.3">
      <c r="AE44412" s="71"/>
    </row>
    <row r="44413" spans="31:31" ht="15.75" x14ac:dyDescent="0.3">
      <c r="AE44413" s="71"/>
    </row>
    <row r="44414" spans="31:31" ht="15.75" x14ac:dyDescent="0.3">
      <c r="AE44414" s="71"/>
    </row>
    <row r="44415" spans="31:31" ht="15.75" x14ac:dyDescent="0.3">
      <c r="AE44415" s="71"/>
    </row>
    <row r="44416" spans="31:31" ht="15.75" x14ac:dyDescent="0.3">
      <c r="AE44416" s="71"/>
    </row>
    <row r="44417" spans="31:31" ht="15.75" x14ac:dyDescent="0.3">
      <c r="AE44417" s="71"/>
    </row>
    <row r="44418" spans="31:31" ht="15.75" x14ac:dyDescent="0.3">
      <c r="AE44418" s="71"/>
    </row>
    <row r="44419" spans="31:31" ht="15.75" x14ac:dyDescent="0.3">
      <c r="AE44419" s="71"/>
    </row>
    <row r="44420" spans="31:31" ht="15.75" x14ac:dyDescent="0.3">
      <c r="AE44420" s="71"/>
    </row>
    <row r="44421" spans="31:31" ht="15.75" x14ac:dyDescent="0.3">
      <c r="AE44421" s="71"/>
    </row>
    <row r="44422" spans="31:31" ht="15.75" x14ac:dyDescent="0.3">
      <c r="AE44422" s="71"/>
    </row>
    <row r="44423" spans="31:31" ht="15.75" x14ac:dyDescent="0.3">
      <c r="AE44423" s="71"/>
    </row>
    <row r="44424" spans="31:31" ht="15.75" x14ac:dyDescent="0.3">
      <c r="AE44424" s="71"/>
    </row>
    <row r="44425" spans="31:31" ht="15.75" x14ac:dyDescent="0.3">
      <c r="AE44425" s="71"/>
    </row>
    <row r="44426" spans="31:31" ht="15.75" x14ac:dyDescent="0.3">
      <c r="AE44426" s="71"/>
    </row>
    <row r="44427" spans="31:31" ht="15.75" x14ac:dyDescent="0.3">
      <c r="AE44427" s="71"/>
    </row>
    <row r="44428" spans="31:31" ht="15.75" x14ac:dyDescent="0.3">
      <c r="AE44428" s="71"/>
    </row>
    <row r="44429" spans="31:31" ht="15.75" x14ac:dyDescent="0.3">
      <c r="AE44429" s="71"/>
    </row>
    <row r="44430" spans="31:31" ht="15.75" x14ac:dyDescent="0.3">
      <c r="AE44430" s="71"/>
    </row>
    <row r="44431" spans="31:31" ht="15.75" x14ac:dyDescent="0.3">
      <c r="AE44431" s="71"/>
    </row>
    <row r="44432" spans="31:31" ht="15.75" x14ac:dyDescent="0.3">
      <c r="AE44432" s="71"/>
    </row>
    <row r="44433" spans="31:31" ht="15.75" x14ac:dyDescent="0.3">
      <c r="AE44433" s="71"/>
    </row>
    <row r="44434" spans="31:31" ht="15.75" x14ac:dyDescent="0.3">
      <c r="AE44434" s="71"/>
    </row>
    <row r="44435" spans="31:31" ht="15.75" x14ac:dyDescent="0.3">
      <c r="AE44435" s="71"/>
    </row>
    <row r="44436" spans="31:31" ht="15.75" x14ac:dyDescent="0.3">
      <c r="AE44436" s="71"/>
    </row>
    <row r="44437" spans="31:31" ht="15.75" x14ac:dyDescent="0.3">
      <c r="AE44437" s="71"/>
    </row>
    <row r="44438" spans="31:31" ht="15.75" x14ac:dyDescent="0.3">
      <c r="AE44438" s="71"/>
    </row>
    <row r="44439" spans="31:31" ht="15.75" x14ac:dyDescent="0.3">
      <c r="AE44439" s="71"/>
    </row>
    <row r="44440" spans="31:31" ht="15.75" x14ac:dyDescent="0.3">
      <c r="AE44440" s="71"/>
    </row>
    <row r="44441" spans="31:31" ht="15.75" x14ac:dyDescent="0.3">
      <c r="AE44441" s="71"/>
    </row>
    <row r="44442" spans="31:31" ht="15.75" x14ac:dyDescent="0.3">
      <c r="AE44442" s="71"/>
    </row>
    <row r="44443" spans="31:31" ht="15.75" x14ac:dyDescent="0.3">
      <c r="AE44443" s="71"/>
    </row>
    <row r="44444" spans="31:31" ht="15.75" x14ac:dyDescent="0.3">
      <c r="AE44444" s="71"/>
    </row>
    <row r="44445" spans="31:31" ht="15.75" x14ac:dyDescent="0.3">
      <c r="AE44445" s="71"/>
    </row>
    <row r="44446" spans="31:31" ht="15.75" x14ac:dyDescent="0.3">
      <c r="AE44446" s="71"/>
    </row>
    <row r="44447" spans="31:31" ht="15.75" x14ac:dyDescent="0.3">
      <c r="AE44447" s="71"/>
    </row>
    <row r="44448" spans="31:31" ht="15.75" x14ac:dyDescent="0.3">
      <c r="AE44448" s="71"/>
    </row>
    <row r="44449" spans="31:31" ht="15.75" x14ac:dyDescent="0.3">
      <c r="AE44449" s="71"/>
    </row>
    <row r="44450" spans="31:31" ht="15.75" x14ac:dyDescent="0.3">
      <c r="AE44450" s="71"/>
    </row>
    <row r="44451" spans="31:31" ht="15.75" x14ac:dyDescent="0.3">
      <c r="AE44451" s="71"/>
    </row>
    <row r="44452" spans="31:31" ht="15.75" x14ac:dyDescent="0.3">
      <c r="AE44452" s="71"/>
    </row>
    <row r="44453" spans="31:31" ht="15.75" x14ac:dyDescent="0.3">
      <c r="AE44453" s="71"/>
    </row>
    <row r="44454" spans="31:31" ht="15.75" x14ac:dyDescent="0.3">
      <c r="AE44454" s="71"/>
    </row>
    <row r="44455" spans="31:31" ht="15.75" x14ac:dyDescent="0.3">
      <c r="AE44455" s="71"/>
    </row>
    <row r="44456" spans="31:31" ht="15.75" x14ac:dyDescent="0.3">
      <c r="AE44456" s="71"/>
    </row>
    <row r="44457" spans="31:31" ht="15.75" x14ac:dyDescent="0.3">
      <c r="AE44457" s="71"/>
    </row>
    <row r="44458" spans="31:31" ht="15.75" x14ac:dyDescent="0.3">
      <c r="AE44458" s="71"/>
    </row>
    <row r="44459" spans="31:31" ht="15.75" x14ac:dyDescent="0.3">
      <c r="AE44459" s="71"/>
    </row>
    <row r="44460" spans="31:31" ht="15.75" x14ac:dyDescent="0.3">
      <c r="AE44460" s="71"/>
    </row>
    <row r="44461" spans="31:31" ht="15.75" x14ac:dyDescent="0.3">
      <c r="AE44461" s="71"/>
    </row>
    <row r="44462" spans="31:31" ht="15.75" x14ac:dyDescent="0.3">
      <c r="AE44462" s="71"/>
    </row>
    <row r="44463" spans="31:31" ht="15.75" x14ac:dyDescent="0.3">
      <c r="AE44463" s="71"/>
    </row>
    <row r="44464" spans="31:31" ht="15.75" x14ac:dyDescent="0.3">
      <c r="AE44464" s="71"/>
    </row>
    <row r="44465" spans="31:31" ht="15.75" x14ac:dyDescent="0.3">
      <c r="AE44465" s="71"/>
    </row>
    <row r="44466" spans="31:31" ht="15.75" x14ac:dyDescent="0.3">
      <c r="AE44466" s="71"/>
    </row>
    <row r="44467" spans="31:31" ht="15.75" x14ac:dyDescent="0.3">
      <c r="AE44467" s="71"/>
    </row>
    <row r="44468" spans="31:31" ht="15.75" x14ac:dyDescent="0.3">
      <c r="AE44468" s="71"/>
    </row>
    <row r="44469" spans="31:31" ht="15.75" x14ac:dyDescent="0.3">
      <c r="AE44469" s="71"/>
    </row>
    <row r="44470" spans="31:31" ht="15.75" x14ac:dyDescent="0.3">
      <c r="AE44470" s="71"/>
    </row>
    <row r="44471" spans="31:31" ht="15.75" x14ac:dyDescent="0.3">
      <c r="AE44471" s="71"/>
    </row>
    <row r="44472" spans="31:31" ht="15.75" x14ac:dyDescent="0.3">
      <c r="AE44472" s="71"/>
    </row>
    <row r="44473" spans="31:31" ht="15.75" x14ac:dyDescent="0.3">
      <c r="AE44473" s="71"/>
    </row>
    <row r="44474" spans="31:31" ht="15.75" x14ac:dyDescent="0.3">
      <c r="AE44474" s="71"/>
    </row>
    <row r="44475" spans="31:31" ht="15.75" x14ac:dyDescent="0.3">
      <c r="AE44475" s="71"/>
    </row>
    <row r="44476" spans="31:31" ht="15.75" x14ac:dyDescent="0.3">
      <c r="AE44476" s="71"/>
    </row>
    <row r="44477" spans="31:31" ht="15.75" x14ac:dyDescent="0.3">
      <c r="AE44477" s="71"/>
    </row>
    <row r="44478" spans="31:31" ht="15.75" x14ac:dyDescent="0.3">
      <c r="AE44478" s="71"/>
    </row>
    <row r="44479" spans="31:31" ht="15.75" x14ac:dyDescent="0.3">
      <c r="AE44479" s="71"/>
    </row>
    <row r="44480" spans="31:31" ht="15.75" x14ac:dyDescent="0.3">
      <c r="AE44480" s="71"/>
    </row>
    <row r="44481" spans="31:31" ht="15.75" x14ac:dyDescent="0.3">
      <c r="AE44481" s="71"/>
    </row>
    <row r="44482" spans="31:31" ht="15.75" x14ac:dyDescent="0.3">
      <c r="AE44482" s="71"/>
    </row>
    <row r="44483" spans="31:31" ht="15.75" x14ac:dyDescent="0.3">
      <c r="AE44483" s="71"/>
    </row>
    <row r="44484" spans="31:31" ht="15.75" x14ac:dyDescent="0.3">
      <c r="AE44484" s="71"/>
    </row>
    <row r="44485" spans="31:31" ht="15.75" x14ac:dyDescent="0.3">
      <c r="AE44485" s="71"/>
    </row>
    <row r="44486" spans="31:31" ht="15.75" x14ac:dyDescent="0.3">
      <c r="AE44486" s="71"/>
    </row>
    <row r="44487" spans="31:31" ht="15.75" x14ac:dyDescent="0.3">
      <c r="AE44487" s="71"/>
    </row>
    <row r="44488" spans="31:31" ht="15.75" x14ac:dyDescent="0.3">
      <c r="AE44488" s="71"/>
    </row>
    <row r="44489" spans="31:31" ht="15.75" x14ac:dyDescent="0.3">
      <c r="AE44489" s="71"/>
    </row>
    <row r="44490" spans="31:31" ht="15.75" x14ac:dyDescent="0.3">
      <c r="AE44490" s="71"/>
    </row>
    <row r="44491" spans="31:31" ht="15.75" x14ac:dyDescent="0.3">
      <c r="AE44491" s="71"/>
    </row>
    <row r="44492" spans="31:31" ht="15.75" x14ac:dyDescent="0.3">
      <c r="AE44492" s="71"/>
    </row>
    <row r="44493" spans="31:31" ht="15.75" x14ac:dyDescent="0.3">
      <c r="AE44493" s="71"/>
    </row>
    <row r="44494" spans="31:31" ht="15.75" x14ac:dyDescent="0.3">
      <c r="AE44494" s="71"/>
    </row>
    <row r="44495" spans="31:31" ht="15.75" x14ac:dyDescent="0.3">
      <c r="AE44495" s="71"/>
    </row>
    <row r="44496" spans="31:31" ht="15.75" x14ac:dyDescent="0.3">
      <c r="AE44496" s="71"/>
    </row>
    <row r="44497" spans="31:31" ht="15.75" x14ac:dyDescent="0.3">
      <c r="AE44497" s="71"/>
    </row>
    <row r="44498" spans="31:31" ht="15.75" x14ac:dyDescent="0.3">
      <c r="AE44498" s="71"/>
    </row>
    <row r="44499" spans="31:31" ht="15.75" x14ac:dyDescent="0.3">
      <c r="AE44499" s="71"/>
    </row>
    <row r="44500" spans="31:31" ht="15.75" x14ac:dyDescent="0.3">
      <c r="AE44500" s="71"/>
    </row>
    <row r="44501" spans="31:31" ht="15.75" x14ac:dyDescent="0.3">
      <c r="AE44501" s="71"/>
    </row>
    <row r="44502" spans="31:31" ht="15.75" x14ac:dyDescent="0.3">
      <c r="AE44502" s="71"/>
    </row>
    <row r="44503" spans="31:31" ht="15.75" x14ac:dyDescent="0.3">
      <c r="AE44503" s="71"/>
    </row>
    <row r="44504" spans="31:31" ht="15.75" x14ac:dyDescent="0.3">
      <c r="AE44504" s="71"/>
    </row>
    <row r="44505" spans="31:31" ht="15.75" x14ac:dyDescent="0.3">
      <c r="AE44505" s="71"/>
    </row>
    <row r="44506" spans="31:31" ht="15.75" x14ac:dyDescent="0.3">
      <c r="AE44506" s="71"/>
    </row>
    <row r="44507" spans="31:31" ht="15.75" x14ac:dyDescent="0.3">
      <c r="AE44507" s="71"/>
    </row>
    <row r="44508" spans="31:31" ht="15.75" x14ac:dyDescent="0.3">
      <c r="AE44508" s="71"/>
    </row>
    <row r="44509" spans="31:31" ht="15.75" x14ac:dyDescent="0.3">
      <c r="AE44509" s="71"/>
    </row>
    <row r="44510" spans="31:31" ht="15.75" x14ac:dyDescent="0.3">
      <c r="AE44510" s="71"/>
    </row>
    <row r="44511" spans="31:31" ht="15.75" x14ac:dyDescent="0.3">
      <c r="AE44511" s="71"/>
    </row>
    <row r="44512" spans="31:31" ht="15.75" x14ac:dyDescent="0.3">
      <c r="AE44512" s="71"/>
    </row>
    <row r="44513" spans="31:31" ht="15.75" x14ac:dyDescent="0.3">
      <c r="AE44513" s="71"/>
    </row>
    <row r="44514" spans="31:31" ht="15.75" x14ac:dyDescent="0.3">
      <c r="AE44514" s="71"/>
    </row>
    <row r="44515" spans="31:31" ht="15.75" x14ac:dyDescent="0.3">
      <c r="AE44515" s="71"/>
    </row>
    <row r="44516" spans="31:31" ht="15.75" x14ac:dyDescent="0.3">
      <c r="AE44516" s="71"/>
    </row>
    <row r="44517" spans="31:31" ht="15.75" x14ac:dyDescent="0.3">
      <c r="AE44517" s="71"/>
    </row>
    <row r="44518" spans="31:31" ht="15.75" x14ac:dyDescent="0.3">
      <c r="AE44518" s="71"/>
    </row>
    <row r="44519" spans="31:31" ht="15.75" x14ac:dyDescent="0.3">
      <c r="AE44519" s="71"/>
    </row>
    <row r="44520" spans="31:31" ht="15.75" x14ac:dyDescent="0.3">
      <c r="AE44520" s="71"/>
    </row>
    <row r="44521" spans="31:31" ht="15.75" x14ac:dyDescent="0.3">
      <c r="AE44521" s="71"/>
    </row>
    <row r="44522" spans="31:31" ht="15.75" x14ac:dyDescent="0.3">
      <c r="AE44522" s="71"/>
    </row>
    <row r="44523" spans="31:31" ht="15.75" x14ac:dyDescent="0.3">
      <c r="AE44523" s="71"/>
    </row>
    <row r="44524" spans="31:31" ht="15.75" x14ac:dyDescent="0.3">
      <c r="AE44524" s="71"/>
    </row>
    <row r="44525" spans="31:31" ht="15.75" x14ac:dyDescent="0.3">
      <c r="AE44525" s="71"/>
    </row>
    <row r="44526" spans="31:31" ht="15.75" x14ac:dyDescent="0.3">
      <c r="AE44526" s="71"/>
    </row>
    <row r="44527" spans="31:31" ht="15.75" x14ac:dyDescent="0.3">
      <c r="AE44527" s="71"/>
    </row>
    <row r="44528" spans="31:31" ht="15.75" x14ac:dyDescent="0.3">
      <c r="AE44528" s="71"/>
    </row>
    <row r="44529" spans="31:31" ht="15.75" x14ac:dyDescent="0.3">
      <c r="AE44529" s="71"/>
    </row>
    <row r="44530" spans="31:31" ht="15.75" x14ac:dyDescent="0.3">
      <c r="AE44530" s="71"/>
    </row>
    <row r="44531" spans="31:31" ht="15.75" x14ac:dyDescent="0.3">
      <c r="AE44531" s="71"/>
    </row>
    <row r="44532" spans="31:31" ht="15.75" x14ac:dyDescent="0.3">
      <c r="AE44532" s="71"/>
    </row>
    <row r="44533" spans="31:31" ht="15.75" x14ac:dyDescent="0.3">
      <c r="AE44533" s="71"/>
    </row>
    <row r="44534" spans="31:31" ht="15.75" x14ac:dyDescent="0.3">
      <c r="AE44534" s="71"/>
    </row>
    <row r="44535" spans="31:31" ht="15.75" x14ac:dyDescent="0.3">
      <c r="AE44535" s="71"/>
    </row>
    <row r="44536" spans="31:31" ht="15.75" x14ac:dyDescent="0.3">
      <c r="AE44536" s="71"/>
    </row>
    <row r="44537" spans="31:31" ht="15.75" x14ac:dyDescent="0.3">
      <c r="AE44537" s="71"/>
    </row>
    <row r="44538" spans="31:31" ht="15.75" x14ac:dyDescent="0.3">
      <c r="AE44538" s="71"/>
    </row>
    <row r="44539" spans="31:31" ht="15.75" x14ac:dyDescent="0.3">
      <c r="AE44539" s="71"/>
    </row>
    <row r="44540" spans="31:31" ht="15.75" x14ac:dyDescent="0.3">
      <c r="AE44540" s="71"/>
    </row>
    <row r="44541" spans="31:31" ht="15.75" x14ac:dyDescent="0.3">
      <c r="AE44541" s="71"/>
    </row>
    <row r="44542" spans="31:31" ht="15.75" x14ac:dyDescent="0.3">
      <c r="AE44542" s="71"/>
    </row>
    <row r="44543" spans="31:31" ht="15.75" x14ac:dyDescent="0.3">
      <c r="AE44543" s="71"/>
    </row>
    <row r="44544" spans="31:31" ht="15.75" x14ac:dyDescent="0.3">
      <c r="AE44544" s="71"/>
    </row>
    <row r="44545" spans="31:31" ht="15.75" x14ac:dyDescent="0.3">
      <c r="AE44545" s="71"/>
    </row>
    <row r="44546" spans="31:31" ht="15.75" x14ac:dyDescent="0.3">
      <c r="AE44546" s="71"/>
    </row>
    <row r="44547" spans="31:31" ht="15.75" x14ac:dyDescent="0.3">
      <c r="AE44547" s="71"/>
    </row>
    <row r="44548" spans="31:31" ht="15.75" x14ac:dyDescent="0.3">
      <c r="AE44548" s="71"/>
    </row>
    <row r="44549" spans="31:31" ht="15.75" x14ac:dyDescent="0.3">
      <c r="AE44549" s="71"/>
    </row>
    <row r="44550" spans="31:31" ht="15.75" x14ac:dyDescent="0.3">
      <c r="AE44550" s="71"/>
    </row>
    <row r="44551" spans="31:31" ht="15.75" x14ac:dyDescent="0.3">
      <c r="AE44551" s="71"/>
    </row>
    <row r="44552" spans="31:31" ht="15.75" x14ac:dyDescent="0.3">
      <c r="AE44552" s="71"/>
    </row>
    <row r="44553" spans="31:31" ht="15.75" x14ac:dyDescent="0.3">
      <c r="AE44553" s="71"/>
    </row>
    <row r="44554" spans="31:31" ht="15.75" x14ac:dyDescent="0.3">
      <c r="AE44554" s="71"/>
    </row>
    <row r="44555" spans="31:31" ht="15.75" x14ac:dyDescent="0.3">
      <c r="AE44555" s="71"/>
    </row>
    <row r="44556" spans="31:31" ht="15.75" x14ac:dyDescent="0.3">
      <c r="AE44556" s="71"/>
    </row>
    <row r="44557" spans="31:31" ht="15.75" x14ac:dyDescent="0.3">
      <c r="AE44557" s="71"/>
    </row>
    <row r="44558" spans="31:31" ht="15.75" x14ac:dyDescent="0.3">
      <c r="AE44558" s="71"/>
    </row>
    <row r="44559" spans="31:31" ht="15.75" x14ac:dyDescent="0.3">
      <c r="AE44559" s="71"/>
    </row>
    <row r="44560" spans="31:31" ht="15.75" x14ac:dyDescent="0.3">
      <c r="AE44560" s="71"/>
    </row>
    <row r="44561" spans="31:31" ht="15.75" x14ac:dyDescent="0.3">
      <c r="AE44561" s="71"/>
    </row>
    <row r="44562" spans="31:31" ht="15.75" x14ac:dyDescent="0.3">
      <c r="AE44562" s="71"/>
    </row>
    <row r="44563" spans="31:31" ht="15.75" x14ac:dyDescent="0.3">
      <c r="AE44563" s="71"/>
    </row>
    <row r="44564" spans="31:31" ht="15.75" x14ac:dyDescent="0.3">
      <c r="AE44564" s="71"/>
    </row>
    <row r="44565" spans="31:31" ht="15.75" x14ac:dyDescent="0.3">
      <c r="AE44565" s="71"/>
    </row>
    <row r="44566" spans="31:31" ht="15.75" x14ac:dyDescent="0.3">
      <c r="AE44566" s="71"/>
    </row>
    <row r="44567" spans="31:31" ht="15.75" x14ac:dyDescent="0.3">
      <c r="AE44567" s="71"/>
    </row>
    <row r="44568" spans="31:31" ht="15.75" x14ac:dyDescent="0.3">
      <c r="AE44568" s="71"/>
    </row>
    <row r="44569" spans="31:31" ht="15.75" x14ac:dyDescent="0.3">
      <c r="AE44569" s="71"/>
    </row>
    <row r="44570" spans="31:31" ht="15.75" x14ac:dyDescent="0.3">
      <c r="AE44570" s="71"/>
    </row>
    <row r="44571" spans="31:31" ht="15.75" x14ac:dyDescent="0.3">
      <c r="AE44571" s="71"/>
    </row>
    <row r="44572" spans="31:31" ht="15.75" x14ac:dyDescent="0.3">
      <c r="AE44572" s="71"/>
    </row>
    <row r="44573" spans="31:31" ht="15.75" x14ac:dyDescent="0.3">
      <c r="AE44573" s="71"/>
    </row>
    <row r="44574" spans="31:31" ht="15.75" x14ac:dyDescent="0.3">
      <c r="AE44574" s="71"/>
    </row>
    <row r="44575" spans="31:31" ht="15.75" x14ac:dyDescent="0.3">
      <c r="AE44575" s="71"/>
    </row>
    <row r="44576" spans="31:31" ht="15.75" x14ac:dyDescent="0.3">
      <c r="AE44576" s="71"/>
    </row>
    <row r="44577" spans="31:31" ht="15.75" x14ac:dyDescent="0.3">
      <c r="AE44577" s="71"/>
    </row>
    <row r="44578" spans="31:31" ht="15.75" x14ac:dyDescent="0.3">
      <c r="AE44578" s="71"/>
    </row>
    <row r="44579" spans="31:31" ht="15.75" x14ac:dyDescent="0.3">
      <c r="AE44579" s="71"/>
    </row>
    <row r="44580" spans="31:31" ht="15.75" x14ac:dyDescent="0.3">
      <c r="AE44580" s="71"/>
    </row>
    <row r="44581" spans="31:31" ht="15.75" x14ac:dyDescent="0.3">
      <c r="AE44581" s="71"/>
    </row>
    <row r="44582" spans="31:31" ht="15.75" x14ac:dyDescent="0.3">
      <c r="AE44582" s="71"/>
    </row>
    <row r="44583" spans="31:31" ht="15.75" x14ac:dyDescent="0.3">
      <c r="AE44583" s="71"/>
    </row>
    <row r="44584" spans="31:31" ht="15.75" x14ac:dyDescent="0.3">
      <c r="AE44584" s="71"/>
    </row>
    <row r="44585" spans="31:31" ht="15.75" x14ac:dyDescent="0.3">
      <c r="AE44585" s="71"/>
    </row>
    <row r="44586" spans="31:31" ht="15.75" x14ac:dyDescent="0.3">
      <c r="AE44586" s="71"/>
    </row>
    <row r="44587" spans="31:31" ht="15.75" x14ac:dyDescent="0.3">
      <c r="AE44587" s="71"/>
    </row>
    <row r="44588" spans="31:31" ht="15.75" x14ac:dyDescent="0.3">
      <c r="AE44588" s="71"/>
    </row>
    <row r="44589" spans="31:31" ht="15.75" x14ac:dyDescent="0.3">
      <c r="AE44589" s="71"/>
    </row>
    <row r="44590" spans="31:31" ht="15.75" x14ac:dyDescent="0.3">
      <c r="AE44590" s="71"/>
    </row>
    <row r="44591" spans="31:31" ht="15.75" x14ac:dyDescent="0.3">
      <c r="AE44591" s="71"/>
    </row>
    <row r="44592" spans="31:31" ht="15.75" x14ac:dyDescent="0.3">
      <c r="AE44592" s="71"/>
    </row>
    <row r="44593" spans="31:31" ht="15.75" x14ac:dyDescent="0.3">
      <c r="AE44593" s="71"/>
    </row>
    <row r="44594" spans="31:31" ht="15.75" x14ac:dyDescent="0.3">
      <c r="AE44594" s="71"/>
    </row>
    <row r="44595" spans="31:31" ht="15.75" x14ac:dyDescent="0.3">
      <c r="AE44595" s="71"/>
    </row>
    <row r="44596" spans="31:31" ht="15.75" x14ac:dyDescent="0.3">
      <c r="AE44596" s="71"/>
    </row>
    <row r="44597" spans="31:31" ht="15.75" x14ac:dyDescent="0.3">
      <c r="AE44597" s="71"/>
    </row>
    <row r="44598" spans="31:31" ht="15.75" x14ac:dyDescent="0.3">
      <c r="AE44598" s="71"/>
    </row>
    <row r="44599" spans="31:31" ht="15.75" x14ac:dyDescent="0.3">
      <c r="AE44599" s="71"/>
    </row>
    <row r="44600" spans="31:31" ht="15.75" x14ac:dyDescent="0.3">
      <c r="AE44600" s="71"/>
    </row>
    <row r="44601" spans="31:31" ht="15.75" x14ac:dyDescent="0.3">
      <c r="AE44601" s="71"/>
    </row>
    <row r="44602" spans="31:31" ht="15.75" x14ac:dyDescent="0.3">
      <c r="AE44602" s="71"/>
    </row>
    <row r="44603" spans="31:31" ht="15.75" x14ac:dyDescent="0.3">
      <c r="AE44603" s="71"/>
    </row>
    <row r="44604" spans="31:31" ht="15.75" x14ac:dyDescent="0.3">
      <c r="AE44604" s="71"/>
    </row>
    <row r="44605" spans="31:31" ht="15.75" x14ac:dyDescent="0.3">
      <c r="AE44605" s="71"/>
    </row>
    <row r="44606" spans="31:31" ht="15.75" x14ac:dyDescent="0.3">
      <c r="AE44606" s="71"/>
    </row>
    <row r="44607" spans="31:31" ht="15.75" x14ac:dyDescent="0.3">
      <c r="AE44607" s="71"/>
    </row>
    <row r="44608" spans="31:31" ht="15.75" x14ac:dyDescent="0.3">
      <c r="AE44608" s="71"/>
    </row>
    <row r="44609" spans="31:31" ht="15.75" x14ac:dyDescent="0.3">
      <c r="AE44609" s="71"/>
    </row>
    <row r="44610" spans="31:31" ht="15.75" x14ac:dyDescent="0.3">
      <c r="AE44610" s="71"/>
    </row>
    <row r="44611" spans="31:31" ht="15.75" x14ac:dyDescent="0.3">
      <c r="AE44611" s="71"/>
    </row>
    <row r="44612" spans="31:31" ht="15.75" x14ac:dyDescent="0.3">
      <c r="AE44612" s="71"/>
    </row>
    <row r="44613" spans="31:31" ht="15.75" x14ac:dyDescent="0.3">
      <c r="AE44613" s="71"/>
    </row>
    <row r="44614" spans="31:31" ht="15.75" x14ac:dyDescent="0.3">
      <c r="AE44614" s="71"/>
    </row>
    <row r="44615" spans="31:31" ht="15.75" x14ac:dyDescent="0.3">
      <c r="AE44615" s="71"/>
    </row>
    <row r="44616" spans="31:31" ht="15.75" x14ac:dyDescent="0.3">
      <c r="AE44616" s="71"/>
    </row>
    <row r="44617" spans="31:31" ht="15.75" x14ac:dyDescent="0.3">
      <c r="AE44617" s="71"/>
    </row>
    <row r="44618" spans="31:31" ht="15.75" x14ac:dyDescent="0.3">
      <c r="AE44618" s="71"/>
    </row>
    <row r="44619" spans="31:31" ht="15.75" x14ac:dyDescent="0.3">
      <c r="AE44619" s="71"/>
    </row>
    <row r="44620" spans="31:31" ht="15.75" x14ac:dyDescent="0.3">
      <c r="AE44620" s="71"/>
    </row>
    <row r="44621" spans="31:31" ht="15.75" x14ac:dyDescent="0.3">
      <c r="AE44621" s="71"/>
    </row>
    <row r="44622" spans="31:31" ht="15.75" x14ac:dyDescent="0.3">
      <c r="AE44622" s="71"/>
    </row>
    <row r="44623" spans="31:31" ht="15.75" x14ac:dyDescent="0.3">
      <c r="AE44623" s="71"/>
    </row>
    <row r="44624" spans="31:31" ht="15.75" x14ac:dyDescent="0.3">
      <c r="AE44624" s="71"/>
    </row>
    <row r="44625" spans="31:31" ht="15.75" x14ac:dyDescent="0.3">
      <c r="AE44625" s="71"/>
    </row>
    <row r="44626" spans="31:31" ht="15.75" x14ac:dyDescent="0.3">
      <c r="AE44626" s="71"/>
    </row>
    <row r="44627" spans="31:31" ht="15.75" x14ac:dyDescent="0.3">
      <c r="AE44627" s="71"/>
    </row>
    <row r="44628" spans="31:31" ht="15.75" x14ac:dyDescent="0.3">
      <c r="AE44628" s="71"/>
    </row>
    <row r="44629" spans="31:31" ht="15.75" x14ac:dyDescent="0.3">
      <c r="AE44629" s="71"/>
    </row>
    <row r="44630" spans="31:31" ht="15.75" x14ac:dyDescent="0.3">
      <c r="AE44630" s="71"/>
    </row>
    <row r="44631" spans="31:31" ht="15.75" x14ac:dyDescent="0.3">
      <c r="AE44631" s="71"/>
    </row>
    <row r="44632" spans="31:31" ht="15.75" x14ac:dyDescent="0.3">
      <c r="AE44632" s="71"/>
    </row>
    <row r="44633" spans="31:31" ht="15.75" x14ac:dyDescent="0.3">
      <c r="AE44633" s="71"/>
    </row>
    <row r="44634" spans="31:31" ht="15.75" x14ac:dyDescent="0.3">
      <c r="AE44634" s="71"/>
    </row>
    <row r="44635" spans="31:31" ht="15.75" x14ac:dyDescent="0.3">
      <c r="AE44635" s="71"/>
    </row>
    <row r="44636" spans="31:31" ht="15.75" x14ac:dyDescent="0.3">
      <c r="AE44636" s="71"/>
    </row>
    <row r="44637" spans="31:31" ht="15.75" x14ac:dyDescent="0.3">
      <c r="AE44637" s="71"/>
    </row>
    <row r="44638" spans="31:31" ht="15.75" x14ac:dyDescent="0.3">
      <c r="AE44638" s="71"/>
    </row>
    <row r="44639" spans="31:31" ht="15.75" x14ac:dyDescent="0.3">
      <c r="AE44639" s="71"/>
    </row>
    <row r="44640" spans="31:31" ht="15.75" x14ac:dyDescent="0.3">
      <c r="AE44640" s="71"/>
    </row>
    <row r="44641" spans="31:31" ht="15.75" x14ac:dyDescent="0.3">
      <c r="AE44641" s="71"/>
    </row>
    <row r="44642" spans="31:31" ht="15.75" x14ac:dyDescent="0.3">
      <c r="AE44642" s="71"/>
    </row>
    <row r="44643" spans="31:31" ht="15.75" x14ac:dyDescent="0.3">
      <c r="AE44643" s="71"/>
    </row>
    <row r="44644" spans="31:31" ht="15.75" x14ac:dyDescent="0.3">
      <c r="AE44644" s="71"/>
    </row>
    <row r="44645" spans="31:31" ht="15.75" x14ac:dyDescent="0.3">
      <c r="AE44645" s="71"/>
    </row>
    <row r="44646" spans="31:31" ht="15.75" x14ac:dyDescent="0.3">
      <c r="AE44646" s="71"/>
    </row>
    <row r="44647" spans="31:31" ht="15.75" x14ac:dyDescent="0.3">
      <c r="AE44647" s="71"/>
    </row>
    <row r="44648" spans="31:31" ht="15.75" x14ac:dyDescent="0.3">
      <c r="AE44648" s="71"/>
    </row>
    <row r="44649" spans="31:31" ht="15.75" x14ac:dyDescent="0.3">
      <c r="AE44649" s="71"/>
    </row>
    <row r="44650" spans="31:31" ht="15.75" x14ac:dyDescent="0.3">
      <c r="AE44650" s="71"/>
    </row>
    <row r="44651" spans="31:31" ht="15.75" x14ac:dyDescent="0.3">
      <c r="AE44651" s="71"/>
    </row>
    <row r="44652" spans="31:31" ht="15.75" x14ac:dyDescent="0.3">
      <c r="AE44652" s="71"/>
    </row>
    <row r="44653" spans="31:31" ht="15.75" x14ac:dyDescent="0.3">
      <c r="AE44653" s="71"/>
    </row>
    <row r="44654" spans="31:31" ht="15.75" x14ac:dyDescent="0.3">
      <c r="AE44654" s="71"/>
    </row>
    <row r="44655" spans="31:31" ht="15.75" x14ac:dyDescent="0.3">
      <c r="AE44655" s="71"/>
    </row>
    <row r="44656" spans="31:31" ht="15.75" x14ac:dyDescent="0.3">
      <c r="AE44656" s="71"/>
    </row>
    <row r="44657" spans="31:31" ht="15.75" x14ac:dyDescent="0.3">
      <c r="AE44657" s="71"/>
    </row>
    <row r="44658" spans="31:31" ht="15.75" x14ac:dyDescent="0.3">
      <c r="AE44658" s="71"/>
    </row>
    <row r="44659" spans="31:31" ht="15.75" x14ac:dyDescent="0.3">
      <c r="AE44659" s="71"/>
    </row>
    <row r="44660" spans="31:31" ht="15.75" x14ac:dyDescent="0.3">
      <c r="AE44660" s="71"/>
    </row>
    <row r="44661" spans="31:31" ht="15.75" x14ac:dyDescent="0.3">
      <c r="AE44661" s="71"/>
    </row>
    <row r="44662" spans="31:31" ht="15.75" x14ac:dyDescent="0.3">
      <c r="AE44662" s="71"/>
    </row>
    <row r="44663" spans="31:31" ht="15.75" x14ac:dyDescent="0.3">
      <c r="AE44663" s="71"/>
    </row>
    <row r="44664" spans="31:31" ht="15.75" x14ac:dyDescent="0.3">
      <c r="AE44664" s="71"/>
    </row>
    <row r="44665" spans="31:31" ht="15.75" x14ac:dyDescent="0.3">
      <c r="AE44665" s="71"/>
    </row>
    <row r="44666" spans="31:31" ht="15.75" x14ac:dyDescent="0.3">
      <c r="AE44666" s="71"/>
    </row>
    <row r="44667" spans="31:31" ht="15.75" x14ac:dyDescent="0.3">
      <c r="AE44667" s="71"/>
    </row>
    <row r="44668" spans="31:31" ht="15.75" x14ac:dyDescent="0.3">
      <c r="AE44668" s="71"/>
    </row>
    <row r="44669" spans="31:31" ht="15.75" x14ac:dyDescent="0.3">
      <c r="AE44669" s="71"/>
    </row>
    <row r="44670" spans="31:31" ht="15.75" x14ac:dyDescent="0.3">
      <c r="AE44670" s="71"/>
    </row>
    <row r="44671" spans="31:31" ht="15.75" x14ac:dyDescent="0.3">
      <c r="AE44671" s="71"/>
    </row>
    <row r="44672" spans="31:31" ht="15.75" x14ac:dyDescent="0.3">
      <c r="AE44672" s="71"/>
    </row>
    <row r="44673" spans="31:31" ht="15.75" x14ac:dyDescent="0.3">
      <c r="AE44673" s="71"/>
    </row>
    <row r="44674" spans="31:31" ht="15.75" x14ac:dyDescent="0.3">
      <c r="AE44674" s="71"/>
    </row>
    <row r="44675" spans="31:31" ht="15.75" x14ac:dyDescent="0.3">
      <c r="AE44675" s="71"/>
    </row>
    <row r="44676" spans="31:31" ht="15.75" x14ac:dyDescent="0.3">
      <c r="AE44676" s="71"/>
    </row>
    <row r="44677" spans="31:31" ht="15.75" x14ac:dyDescent="0.3">
      <c r="AE44677" s="71"/>
    </row>
    <row r="44678" spans="31:31" ht="15.75" x14ac:dyDescent="0.3">
      <c r="AE44678" s="71"/>
    </row>
    <row r="44679" spans="31:31" ht="15.75" x14ac:dyDescent="0.3">
      <c r="AE44679" s="71"/>
    </row>
    <row r="44680" spans="31:31" ht="15.75" x14ac:dyDescent="0.3">
      <c r="AE44680" s="71"/>
    </row>
    <row r="44681" spans="31:31" ht="15.75" x14ac:dyDescent="0.3">
      <c r="AE44681" s="71"/>
    </row>
    <row r="44682" spans="31:31" ht="15.75" x14ac:dyDescent="0.3">
      <c r="AE44682" s="71"/>
    </row>
    <row r="44683" spans="31:31" ht="15.75" x14ac:dyDescent="0.3">
      <c r="AE44683" s="71"/>
    </row>
    <row r="44684" spans="31:31" ht="15.75" x14ac:dyDescent="0.3">
      <c r="AE44684" s="71"/>
    </row>
    <row r="44685" spans="31:31" ht="15.75" x14ac:dyDescent="0.3">
      <c r="AE44685" s="71"/>
    </row>
    <row r="44686" spans="31:31" ht="15.75" x14ac:dyDescent="0.3">
      <c r="AE44686" s="71"/>
    </row>
    <row r="44687" spans="31:31" ht="15.75" x14ac:dyDescent="0.3">
      <c r="AE44687" s="71"/>
    </row>
    <row r="44688" spans="31:31" ht="15.75" x14ac:dyDescent="0.3">
      <c r="AE44688" s="71"/>
    </row>
    <row r="44689" spans="31:31" ht="15.75" x14ac:dyDescent="0.3">
      <c r="AE44689" s="71"/>
    </row>
    <row r="44690" spans="31:31" ht="15.75" x14ac:dyDescent="0.3">
      <c r="AE44690" s="71"/>
    </row>
    <row r="44691" spans="31:31" ht="15.75" x14ac:dyDescent="0.3">
      <c r="AE44691" s="71"/>
    </row>
    <row r="44692" spans="31:31" ht="15.75" x14ac:dyDescent="0.3">
      <c r="AE44692" s="71"/>
    </row>
    <row r="44693" spans="31:31" ht="15.75" x14ac:dyDescent="0.3">
      <c r="AE44693" s="71"/>
    </row>
    <row r="44694" spans="31:31" ht="15.75" x14ac:dyDescent="0.3">
      <c r="AE44694" s="71"/>
    </row>
    <row r="44695" spans="31:31" ht="15.75" x14ac:dyDescent="0.3">
      <c r="AE44695" s="71"/>
    </row>
    <row r="44696" spans="31:31" ht="15.75" x14ac:dyDescent="0.3">
      <c r="AE44696" s="71"/>
    </row>
    <row r="44697" spans="31:31" ht="15.75" x14ac:dyDescent="0.3">
      <c r="AE44697" s="71"/>
    </row>
    <row r="44698" spans="31:31" ht="15.75" x14ac:dyDescent="0.3">
      <c r="AE44698" s="71"/>
    </row>
    <row r="44699" spans="31:31" ht="15.75" x14ac:dyDescent="0.3">
      <c r="AE44699" s="71"/>
    </row>
    <row r="44700" spans="31:31" ht="15.75" x14ac:dyDescent="0.3">
      <c r="AE44700" s="71"/>
    </row>
    <row r="44701" spans="31:31" ht="15.75" x14ac:dyDescent="0.3">
      <c r="AE44701" s="71"/>
    </row>
    <row r="44702" spans="31:31" ht="15.75" x14ac:dyDescent="0.3">
      <c r="AE44702" s="71"/>
    </row>
    <row r="44703" spans="31:31" ht="15.75" x14ac:dyDescent="0.3">
      <c r="AE44703" s="71"/>
    </row>
    <row r="44704" spans="31:31" ht="15.75" x14ac:dyDescent="0.3">
      <c r="AE44704" s="71"/>
    </row>
    <row r="44705" spans="31:31" ht="15.75" x14ac:dyDescent="0.3">
      <c r="AE44705" s="71"/>
    </row>
    <row r="44706" spans="31:31" ht="15.75" x14ac:dyDescent="0.3">
      <c r="AE44706" s="71"/>
    </row>
    <row r="44707" spans="31:31" ht="15.75" x14ac:dyDescent="0.3">
      <c r="AE44707" s="71"/>
    </row>
    <row r="44708" spans="31:31" ht="15.75" x14ac:dyDescent="0.3">
      <c r="AE44708" s="71"/>
    </row>
    <row r="44709" spans="31:31" ht="15.75" x14ac:dyDescent="0.3">
      <c r="AE44709" s="71"/>
    </row>
    <row r="44710" spans="31:31" ht="15.75" x14ac:dyDescent="0.3">
      <c r="AE44710" s="71"/>
    </row>
    <row r="44711" spans="31:31" ht="15.75" x14ac:dyDescent="0.3">
      <c r="AE44711" s="71"/>
    </row>
    <row r="44712" spans="31:31" ht="15.75" x14ac:dyDescent="0.3">
      <c r="AE44712" s="71"/>
    </row>
    <row r="44713" spans="31:31" ht="15.75" x14ac:dyDescent="0.3">
      <c r="AE44713" s="71"/>
    </row>
    <row r="44714" spans="31:31" ht="15.75" x14ac:dyDescent="0.3">
      <c r="AE44714" s="71"/>
    </row>
    <row r="44715" spans="31:31" ht="15.75" x14ac:dyDescent="0.3">
      <c r="AE44715" s="71"/>
    </row>
    <row r="44716" spans="31:31" ht="15.75" x14ac:dyDescent="0.3">
      <c r="AE44716" s="71"/>
    </row>
    <row r="44717" spans="31:31" ht="15.75" x14ac:dyDescent="0.3">
      <c r="AE44717" s="71"/>
    </row>
    <row r="44718" spans="31:31" ht="15.75" x14ac:dyDescent="0.3">
      <c r="AE44718" s="71"/>
    </row>
    <row r="44719" spans="31:31" ht="15.75" x14ac:dyDescent="0.3">
      <c r="AE44719" s="71"/>
    </row>
    <row r="44720" spans="31:31" ht="15.75" x14ac:dyDescent="0.3">
      <c r="AE44720" s="71"/>
    </row>
    <row r="44721" spans="31:31" ht="15.75" x14ac:dyDescent="0.3">
      <c r="AE44721" s="71"/>
    </row>
    <row r="44722" spans="31:31" ht="15.75" x14ac:dyDescent="0.3">
      <c r="AE44722" s="71"/>
    </row>
    <row r="44723" spans="31:31" ht="15.75" x14ac:dyDescent="0.3">
      <c r="AE44723" s="71"/>
    </row>
    <row r="44724" spans="31:31" ht="15.75" x14ac:dyDescent="0.3">
      <c r="AE44724" s="71"/>
    </row>
    <row r="44725" spans="31:31" ht="15.75" x14ac:dyDescent="0.3">
      <c r="AE44725" s="71"/>
    </row>
    <row r="44726" spans="31:31" ht="15.75" x14ac:dyDescent="0.3">
      <c r="AE44726" s="71"/>
    </row>
    <row r="44727" spans="31:31" ht="15.75" x14ac:dyDescent="0.3">
      <c r="AE44727" s="71"/>
    </row>
    <row r="44728" spans="31:31" ht="15.75" x14ac:dyDescent="0.3">
      <c r="AE44728" s="71"/>
    </row>
    <row r="44729" spans="31:31" ht="15.75" x14ac:dyDescent="0.3">
      <c r="AE44729" s="71"/>
    </row>
    <row r="44730" spans="31:31" ht="15.75" x14ac:dyDescent="0.3">
      <c r="AE44730" s="71"/>
    </row>
    <row r="44731" spans="31:31" ht="15.75" x14ac:dyDescent="0.3">
      <c r="AE44731" s="71"/>
    </row>
    <row r="44732" spans="31:31" ht="15.75" x14ac:dyDescent="0.3">
      <c r="AE44732" s="71"/>
    </row>
    <row r="44733" spans="31:31" ht="15.75" x14ac:dyDescent="0.3">
      <c r="AE44733" s="71"/>
    </row>
    <row r="44734" spans="31:31" ht="15.75" x14ac:dyDescent="0.3">
      <c r="AE44734" s="71"/>
    </row>
    <row r="44735" spans="31:31" ht="15.75" x14ac:dyDescent="0.3">
      <c r="AE44735" s="71"/>
    </row>
    <row r="44736" spans="31:31" ht="15.75" x14ac:dyDescent="0.3">
      <c r="AE44736" s="71"/>
    </row>
    <row r="44737" spans="31:31" ht="15.75" x14ac:dyDescent="0.3">
      <c r="AE44737" s="71"/>
    </row>
    <row r="44738" spans="31:31" ht="15.75" x14ac:dyDescent="0.3">
      <c r="AE44738" s="71"/>
    </row>
    <row r="44739" spans="31:31" ht="15.75" x14ac:dyDescent="0.3">
      <c r="AE44739" s="71"/>
    </row>
    <row r="44740" spans="31:31" ht="15.75" x14ac:dyDescent="0.3">
      <c r="AE44740" s="71"/>
    </row>
    <row r="44741" spans="31:31" ht="15.75" x14ac:dyDescent="0.3">
      <c r="AE44741" s="71"/>
    </row>
    <row r="44742" spans="31:31" ht="15.75" x14ac:dyDescent="0.3">
      <c r="AE44742" s="71"/>
    </row>
    <row r="44743" spans="31:31" ht="15.75" x14ac:dyDescent="0.3">
      <c r="AE44743" s="71"/>
    </row>
    <row r="44744" spans="31:31" ht="15.75" x14ac:dyDescent="0.3">
      <c r="AE44744" s="71"/>
    </row>
    <row r="44745" spans="31:31" ht="15.75" x14ac:dyDescent="0.3">
      <c r="AE44745" s="71"/>
    </row>
    <row r="44746" spans="31:31" ht="15.75" x14ac:dyDescent="0.3">
      <c r="AE44746" s="71"/>
    </row>
    <row r="44747" spans="31:31" ht="15.75" x14ac:dyDescent="0.3">
      <c r="AE44747" s="71"/>
    </row>
    <row r="44748" spans="31:31" ht="15.75" x14ac:dyDescent="0.3">
      <c r="AE44748" s="71"/>
    </row>
    <row r="44749" spans="31:31" ht="15.75" x14ac:dyDescent="0.3">
      <c r="AE44749" s="71"/>
    </row>
    <row r="44750" spans="31:31" ht="15.75" x14ac:dyDescent="0.3">
      <c r="AE44750" s="71"/>
    </row>
    <row r="44751" spans="31:31" ht="15.75" x14ac:dyDescent="0.3">
      <c r="AE44751" s="71"/>
    </row>
    <row r="44752" spans="31:31" ht="15.75" x14ac:dyDescent="0.3">
      <c r="AE44752" s="71"/>
    </row>
    <row r="44753" spans="31:31" ht="15.75" x14ac:dyDescent="0.3">
      <c r="AE44753" s="71"/>
    </row>
    <row r="44754" spans="31:31" ht="15.75" x14ac:dyDescent="0.3">
      <c r="AE44754" s="71"/>
    </row>
    <row r="44755" spans="31:31" ht="15.75" x14ac:dyDescent="0.3">
      <c r="AE44755" s="71"/>
    </row>
    <row r="44756" spans="31:31" ht="15.75" x14ac:dyDescent="0.3">
      <c r="AE44756" s="71"/>
    </row>
    <row r="44757" spans="31:31" ht="15.75" x14ac:dyDescent="0.3">
      <c r="AE44757" s="71"/>
    </row>
    <row r="44758" spans="31:31" ht="15.75" x14ac:dyDescent="0.3">
      <c r="AE44758" s="71"/>
    </row>
    <row r="44759" spans="31:31" ht="15.75" x14ac:dyDescent="0.3">
      <c r="AE44759" s="71"/>
    </row>
    <row r="44760" spans="31:31" ht="15.75" x14ac:dyDescent="0.3">
      <c r="AE44760" s="71"/>
    </row>
    <row r="44761" spans="31:31" ht="15.75" x14ac:dyDescent="0.3">
      <c r="AE44761" s="71"/>
    </row>
    <row r="44762" spans="31:31" ht="15.75" x14ac:dyDescent="0.3">
      <c r="AE44762" s="71"/>
    </row>
    <row r="44763" spans="31:31" ht="15.75" x14ac:dyDescent="0.3">
      <c r="AE44763" s="71"/>
    </row>
    <row r="44764" spans="31:31" ht="15.75" x14ac:dyDescent="0.3">
      <c r="AE44764" s="71"/>
    </row>
    <row r="44765" spans="31:31" ht="15.75" x14ac:dyDescent="0.3">
      <c r="AE44765" s="71"/>
    </row>
    <row r="44766" spans="31:31" ht="15.75" x14ac:dyDescent="0.3">
      <c r="AE44766" s="71"/>
    </row>
    <row r="44767" spans="31:31" ht="15.75" x14ac:dyDescent="0.3">
      <c r="AE44767" s="71"/>
    </row>
    <row r="44768" spans="31:31" ht="15.75" x14ac:dyDescent="0.3">
      <c r="AE44768" s="71"/>
    </row>
    <row r="44769" spans="31:31" ht="15.75" x14ac:dyDescent="0.3">
      <c r="AE44769" s="71"/>
    </row>
    <row r="44770" spans="31:31" ht="15.75" x14ac:dyDescent="0.3">
      <c r="AE44770" s="71"/>
    </row>
    <row r="44771" spans="31:31" ht="15.75" x14ac:dyDescent="0.3">
      <c r="AE44771" s="71"/>
    </row>
    <row r="44772" spans="31:31" ht="15.75" x14ac:dyDescent="0.3">
      <c r="AE44772" s="71"/>
    </row>
    <row r="44773" spans="31:31" ht="15.75" x14ac:dyDescent="0.3">
      <c r="AE44773" s="71"/>
    </row>
    <row r="44774" spans="31:31" ht="15.75" x14ac:dyDescent="0.3">
      <c r="AE44774" s="71"/>
    </row>
    <row r="44775" spans="31:31" ht="15.75" x14ac:dyDescent="0.3">
      <c r="AE44775" s="71"/>
    </row>
    <row r="44776" spans="31:31" ht="15.75" x14ac:dyDescent="0.3">
      <c r="AE44776" s="71"/>
    </row>
    <row r="44777" spans="31:31" ht="15.75" x14ac:dyDescent="0.3">
      <c r="AE44777" s="71"/>
    </row>
    <row r="44778" spans="31:31" ht="15.75" x14ac:dyDescent="0.3">
      <c r="AE44778" s="71"/>
    </row>
    <row r="44779" spans="31:31" ht="15.75" x14ac:dyDescent="0.3">
      <c r="AE44779" s="71"/>
    </row>
    <row r="44780" spans="31:31" ht="15.75" x14ac:dyDescent="0.3">
      <c r="AE44780" s="71"/>
    </row>
    <row r="44781" spans="31:31" ht="15.75" x14ac:dyDescent="0.3">
      <c r="AE44781" s="71"/>
    </row>
    <row r="44782" spans="31:31" ht="15.75" x14ac:dyDescent="0.3">
      <c r="AE44782" s="71"/>
    </row>
    <row r="44783" spans="31:31" ht="15.75" x14ac:dyDescent="0.3">
      <c r="AE44783" s="71"/>
    </row>
    <row r="44784" spans="31:31" ht="15.75" x14ac:dyDescent="0.3">
      <c r="AE44784" s="71"/>
    </row>
    <row r="44785" spans="31:31" ht="15.75" x14ac:dyDescent="0.3">
      <c r="AE44785" s="71"/>
    </row>
    <row r="44786" spans="31:31" ht="15.75" x14ac:dyDescent="0.3">
      <c r="AE44786" s="71"/>
    </row>
    <row r="44787" spans="31:31" ht="15.75" x14ac:dyDescent="0.3">
      <c r="AE44787" s="71"/>
    </row>
    <row r="44788" spans="31:31" ht="15.75" x14ac:dyDescent="0.3">
      <c r="AE44788" s="71"/>
    </row>
    <row r="44789" spans="31:31" ht="15.75" x14ac:dyDescent="0.3">
      <c r="AE44789" s="71"/>
    </row>
    <row r="44790" spans="31:31" ht="15.75" x14ac:dyDescent="0.3">
      <c r="AE44790" s="71"/>
    </row>
    <row r="44791" spans="31:31" ht="15.75" x14ac:dyDescent="0.3">
      <c r="AE44791" s="71"/>
    </row>
    <row r="44792" spans="31:31" ht="15.75" x14ac:dyDescent="0.3">
      <c r="AE44792" s="71"/>
    </row>
    <row r="44793" spans="31:31" ht="15.75" x14ac:dyDescent="0.3">
      <c r="AE44793" s="71"/>
    </row>
    <row r="44794" spans="31:31" ht="15.75" x14ac:dyDescent="0.3">
      <c r="AE44794" s="71"/>
    </row>
    <row r="44795" spans="31:31" ht="15.75" x14ac:dyDescent="0.3">
      <c r="AE44795" s="71"/>
    </row>
    <row r="44796" spans="31:31" ht="15.75" x14ac:dyDescent="0.3">
      <c r="AE44796" s="71"/>
    </row>
    <row r="44797" spans="31:31" ht="15.75" x14ac:dyDescent="0.3">
      <c r="AE44797" s="71"/>
    </row>
    <row r="44798" spans="31:31" ht="15.75" x14ac:dyDescent="0.3">
      <c r="AE44798" s="71"/>
    </row>
    <row r="44799" spans="31:31" ht="15.75" x14ac:dyDescent="0.3">
      <c r="AE44799" s="71"/>
    </row>
    <row r="44800" spans="31:31" ht="15.75" x14ac:dyDescent="0.3">
      <c r="AE44800" s="71"/>
    </row>
    <row r="44801" spans="31:31" ht="15.75" x14ac:dyDescent="0.3">
      <c r="AE44801" s="71"/>
    </row>
    <row r="44802" spans="31:31" ht="15.75" x14ac:dyDescent="0.3">
      <c r="AE44802" s="71"/>
    </row>
    <row r="44803" spans="31:31" ht="15.75" x14ac:dyDescent="0.3">
      <c r="AE44803" s="71"/>
    </row>
    <row r="44804" spans="31:31" ht="15.75" x14ac:dyDescent="0.3">
      <c r="AE44804" s="71"/>
    </row>
    <row r="44805" spans="31:31" ht="15.75" x14ac:dyDescent="0.3">
      <c r="AE44805" s="71"/>
    </row>
    <row r="44806" spans="31:31" ht="15.75" x14ac:dyDescent="0.3">
      <c r="AE44806" s="71"/>
    </row>
    <row r="44807" spans="31:31" ht="15.75" x14ac:dyDescent="0.3">
      <c r="AE44807" s="71"/>
    </row>
    <row r="44808" spans="31:31" ht="15.75" x14ac:dyDescent="0.3">
      <c r="AE44808" s="71"/>
    </row>
    <row r="44809" spans="31:31" ht="15.75" x14ac:dyDescent="0.3">
      <c r="AE44809" s="71"/>
    </row>
    <row r="44810" spans="31:31" ht="15.75" x14ac:dyDescent="0.3">
      <c r="AE44810" s="71"/>
    </row>
    <row r="44811" spans="31:31" ht="15.75" x14ac:dyDescent="0.3">
      <c r="AE44811" s="71"/>
    </row>
    <row r="44812" spans="31:31" ht="15.75" x14ac:dyDescent="0.3">
      <c r="AE44812" s="71"/>
    </row>
    <row r="44813" spans="31:31" ht="15.75" x14ac:dyDescent="0.3">
      <c r="AE44813" s="71"/>
    </row>
    <row r="44814" spans="31:31" ht="15.75" x14ac:dyDescent="0.3">
      <c r="AE44814" s="71"/>
    </row>
    <row r="44815" spans="31:31" ht="15.75" x14ac:dyDescent="0.3">
      <c r="AE44815" s="71"/>
    </row>
    <row r="44816" spans="31:31" ht="15.75" x14ac:dyDescent="0.3">
      <c r="AE44816" s="71"/>
    </row>
    <row r="44817" spans="31:31" ht="15.75" x14ac:dyDescent="0.3">
      <c r="AE44817" s="71"/>
    </row>
    <row r="44818" spans="31:31" ht="15.75" x14ac:dyDescent="0.3">
      <c r="AE44818" s="71"/>
    </row>
    <row r="44819" spans="31:31" ht="15.75" x14ac:dyDescent="0.3">
      <c r="AE44819" s="71"/>
    </row>
    <row r="44820" spans="31:31" ht="15.75" x14ac:dyDescent="0.3">
      <c r="AE44820" s="71"/>
    </row>
    <row r="44821" spans="31:31" ht="15.75" x14ac:dyDescent="0.3">
      <c r="AE44821" s="71"/>
    </row>
    <row r="44822" spans="31:31" ht="15.75" x14ac:dyDescent="0.3">
      <c r="AE44822" s="71"/>
    </row>
    <row r="44823" spans="31:31" ht="15.75" x14ac:dyDescent="0.3">
      <c r="AE44823" s="71"/>
    </row>
    <row r="44824" spans="31:31" ht="15.75" x14ac:dyDescent="0.3">
      <c r="AE44824" s="71"/>
    </row>
    <row r="44825" spans="31:31" ht="15.75" x14ac:dyDescent="0.3">
      <c r="AE44825" s="71"/>
    </row>
    <row r="44826" spans="31:31" ht="15.75" x14ac:dyDescent="0.3">
      <c r="AE44826" s="71"/>
    </row>
    <row r="44827" spans="31:31" ht="15.75" x14ac:dyDescent="0.3">
      <c r="AE44827" s="71"/>
    </row>
    <row r="44828" spans="31:31" ht="15.75" x14ac:dyDescent="0.3">
      <c r="AE44828" s="71"/>
    </row>
    <row r="44829" spans="31:31" ht="15.75" x14ac:dyDescent="0.3">
      <c r="AE44829" s="71"/>
    </row>
    <row r="44830" spans="31:31" ht="15.75" x14ac:dyDescent="0.3">
      <c r="AE44830" s="71"/>
    </row>
    <row r="44831" spans="31:31" ht="15.75" x14ac:dyDescent="0.3">
      <c r="AE44831" s="71"/>
    </row>
    <row r="44832" spans="31:31" ht="15.75" x14ac:dyDescent="0.3">
      <c r="AE44832" s="71"/>
    </row>
    <row r="44833" spans="31:31" ht="15.75" x14ac:dyDescent="0.3">
      <c r="AE44833" s="71"/>
    </row>
    <row r="44834" spans="31:31" ht="15.75" x14ac:dyDescent="0.3">
      <c r="AE44834" s="71"/>
    </row>
    <row r="44835" spans="31:31" ht="15.75" x14ac:dyDescent="0.3">
      <c r="AE44835" s="71"/>
    </row>
    <row r="44836" spans="31:31" ht="15.75" x14ac:dyDescent="0.3">
      <c r="AE44836" s="71"/>
    </row>
    <row r="44837" spans="31:31" ht="15.75" x14ac:dyDescent="0.3">
      <c r="AE44837" s="71"/>
    </row>
    <row r="44838" spans="31:31" ht="15.75" x14ac:dyDescent="0.3">
      <c r="AE44838" s="71"/>
    </row>
    <row r="44839" spans="31:31" ht="15.75" x14ac:dyDescent="0.3">
      <c r="AE44839" s="71"/>
    </row>
    <row r="44840" spans="31:31" ht="15.75" x14ac:dyDescent="0.3">
      <c r="AE44840" s="71"/>
    </row>
    <row r="44841" spans="31:31" ht="15.75" x14ac:dyDescent="0.3">
      <c r="AE44841" s="71"/>
    </row>
    <row r="44842" spans="31:31" ht="15.75" x14ac:dyDescent="0.3">
      <c r="AE44842" s="71"/>
    </row>
    <row r="44843" spans="31:31" ht="15.75" x14ac:dyDescent="0.3">
      <c r="AE44843" s="71"/>
    </row>
    <row r="44844" spans="31:31" ht="15.75" x14ac:dyDescent="0.3">
      <c r="AE44844" s="71"/>
    </row>
    <row r="44845" spans="31:31" ht="15.75" x14ac:dyDescent="0.3">
      <c r="AE44845" s="71"/>
    </row>
    <row r="44846" spans="31:31" ht="15.75" x14ac:dyDescent="0.3">
      <c r="AE44846" s="71"/>
    </row>
    <row r="44847" spans="31:31" ht="15.75" x14ac:dyDescent="0.3">
      <c r="AE44847" s="71"/>
    </row>
    <row r="44848" spans="31:31" ht="15.75" x14ac:dyDescent="0.3">
      <c r="AE44848" s="71"/>
    </row>
    <row r="44849" spans="31:31" ht="15.75" x14ac:dyDescent="0.3">
      <c r="AE44849" s="71"/>
    </row>
    <row r="44850" spans="31:31" ht="15.75" x14ac:dyDescent="0.3">
      <c r="AE44850" s="71"/>
    </row>
    <row r="44851" spans="31:31" ht="15.75" x14ac:dyDescent="0.3">
      <c r="AE44851" s="71"/>
    </row>
    <row r="44852" spans="31:31" ht="15.75" x14ac:dyDescent="0.3">
      <c r="AE44852" s="71"/>
    </row>
    <row r="44853" spans="31:31" ht="15.75" x14ac:dyDescent="0.3">
      <c r="AE44853" s="71"/>
    </row>
    <row r="44854" spans="31:31" ht="15.75" x14ac:dyDescent="0.3">
      <c r="AE44854" s="71"/>
    </row>
    <row r="44855" spans="31:31" ht="15.75" x14ac:dyDescent="0.3">
      <c r="AE44855" s="71"/>
    </row>
    <row r="44856" spans="31:31" ht="15.75" x14ac:dyDescent="0.3">
      <c r="AE44856" s="71"/>
    </row>
    <row r="44857" spans="31:31" ht="15.75" x14ac:dyDescent="0.3">
      <c r="AE44857" s="71"/>
    </row>
    <row r="44858" spans="31:31" ht="15.75" x14ac:dyDescent="0.3">
      <c r="AE44858" s="71"/>
    </row>
    <row r="44859" spans="31:31" ht="15.75" x14ac:dyDescent="0.3">
      <c r="AE44859" s="71"/>
    </row>
    <row r="44860" spans="31:31" ht="15.75" x14ac:dyDescent="0.3">
      <c r="AE44860" s="71"/>
    </row>
    <row r="44861" spans="31:31" ht="15.75" x14ac:dyDescent="0.3">
      <c r="AE44861" s="71"/>
    </row>
    <row r="44862" spans="31:31" ht="15.75" x14ac:dyDescent="0.3">
      <c r="AE44862" s="71"/>
    </row>
    <row r="44863" spans="31:31" ht="15.75" x14ac:dyDescent="0.3">
      <c r="AE44863" s="71"/>
    </row>
    <row r="44864" spans="31:31" ht="15.75" x14ac:dyDescent="0.3">
      <c r="AE44864" s="71"/>
    </row>
    <row r="44865" spans="31:31" ht="15.75" x14ac:dyDescent="0.3">
      <c r="AE44865" s="71"/>
    </row>
    <row r="44866" spans="31:31" ht="15.75" x14ac:dyDescent="0.3">
      <c r="AE44866" s="71"/>
    </row>
    <row r="44867" spans="31:31" ht="15.75" x14ac:dyDescent="0.3">
      <c r="AE44867" s="71"/>
    </row>
    <row r="44868" spans="31:31" ht="15.75" x14ac:dyDescent="0.3">
      <c r="AE44868" s="71"/>
    </row>
    <row r="44869" spans="31:31" ht="15.75" x14ac:dyDescent="0.3">
      <c r="AE44869" s="71"/>
    </row>
    <row r="44870" spans="31:31" ht="15.75" x14ac:dyDescent="0.3">
      <c r="AE44870" s="71"/>
    </row>
    <row r="44871" spans="31:31" ht="15.75" x14ac:dyDescent="0.3">
      <c r="AE44871" s="71"/>
    </row>
    <row r="44872" spans="31:31" ht="15.75" x14ac:dyDescent="0.3">
      <c r="AE44872" s="71"/>
    </row>
    <row r="44873" spans="31:31" ht="15.75" x14ac:dyDescent="0.3">
      <c r="AE44873" s="71"/>
    </row>
    <row r="44874" spans="31:31" ht="15.75" x14ac:dyDescent="0.3">
      <c r="AE44874" s="71"/>
    </row>
    <row r="44875" spans="31:31" ht="15.75" x14ac:dyDescent="0.3">
      <c r="AE44875" s="71"/>
    </row>
    <row r="44876" spans="31:31" ht="15.75" x14ac:dyDescent="0.3">
      <c r="AE44876" s="71"/>
    </row>
    <row r="44877" spans="31:31" ht="15.75" x14ac:dyDescent="0.3">
      <c r="AE44877" s="71"/>
    </row>
    <row r="44878" spans="31:31" ht="15.75" x14ac:dyDescent="0.3">
      <c r="AE44878" s="71"/>
    </row>
    <row r="44879" spans="31:31" ht="15.75" x14ac:dyDescent="0.3">
      <c r="AE44879" s="71"/>
    </row>
    <row r="44880" spans="31:31" ht="15.75" x14ac:dyDescent="0.3">
      <c r="AE44880" s="71"/>
    </row>
    <row r="44881" spans="31:31" ht="15.75" x14ac:dyDescent="0.3">
      <c r="AE44881" s="71"/>
    </row>
    <row r="44882" spans="31:31" ht="15.75" x14ac:dyDescent="0.3">
      <c r="AE44882" s="71"/>
    </row>
    <row r="44883" spans="31:31" ht="15.75" x14ac:dyDescent="0.3">
      <c r="AE44883" s="71"/>
    </row>
    <row r="44884" spans="31:31" ht="15.75" x14ac:dyDescent="0.3">
      <c r="AE44884" s="71"/>
    </row>
    <row r="44885" spans="31:31" ht="15.75" x14ac:dyDescent="0.3">
      <c r="AE44885" s="71"/>
    </row>
    <row r="44886" spans="31:31" ht="15.75" x14ac:dyDescent="0.3">
      <c r="AE44886" s="71"/>
    </row>
    <row r="44887" spans="31:31" ht="15.75" x14ac:dyDescent="0.3">
      <c r="AE44887" s="71"/>
    </row>
    <row r="44888" spans="31:31" ht="15.75" x14ac:dyDescent="0.3">
      <c r="AE44888" s="71"/>
    </row>
    <row r="44889" spans="31:31" ht="15.75" x14ac:dyDescent="0.3">
      <c r="AE44889" s="71"/>
    </row>
    <row r="44890" spans="31:31" ht="15.75" x14ac:dyDescent="0.3">
      <c r="AE44890" s="71"/>
    </row>
    <row r="44891" spans="31:31" ht="15.75" x14ac:dyDescent="0.3">
      <c r="AE44891" s="71"/>
    </row>
    <row r="44892" spans="31:31" ht="15.75" x14ac:dyDescent="0.3">
      <c r="AE44892" s="71"/>
    </row>
    <row r="44893" spans="31:31" ht="15.75" x14ac:dyDescent="0.3">
      <c r="AE44893" s="71"/>
    </row>
    <row r="44894" spans="31:31" ht="15.75" x14ac:dyDescent="0.3">
      <c r="AE44894" s="71"/>
    </row>
    <row r="44895" spans="31:31" ht="15.75" x14ac:dyDescent="0.3">
      <c r="AE44895" s="71"/>
    </row>
    <row r="44896" spans="31:31" ht="15.75" x14ac:dyDescent="0.3">
      <c r="AE44896" s="71"/>
    </row>
    <row r="44897" spans="31:31" ht="15.75" x14ac:dyDescent="0.3">
      <c r="AE44897" s="71"/>
    </row>
    <row r="44898" spans="31:31" ht="15.75" x14ac:dyDescent="0.3">
      <c r="AE44898" s="71"/>
    </row>
    <row r="44899" spans="31:31" ht="15.75" x14ac:dyDescent="0.3">
      <c r="AE44899" s="71"/>
    </row>
    <row r="44900" spans="31:31" ht="15.75" x14ac:dyDescent="0.3">
      <c r="AE44900" s="71"/>
    </row>
    <row r="44901" spans="31:31" ht="15.75" x14ac:dyDescent="0.3">
      <c r="AE44901" s="71"/>
    </row>
    <row r="44902" spans="31:31" ht="15.75" x14ac:dyDescent="0.3">
      <c r="AE44902" s="71"/>
    </row>
    <row r="44903" spans="31:31" ht="15.75" x14ac:dyDescent="0.3">
      <c r="AE44903" s="71"/>
    </row>
    <row r="44904" spans="31:31" ht="15.75" x14ac:dyDescent="0.3">
      <c r="AE44904" s="71"/>
    </row>
    <row r="44905" spans="31:31" ht="15.75" x14ac:dyDescent="0.3">
      <c r="AE44905" s="71"/>
    </row>
    <row r="44906" spans="31:31" ht="15.75" x14ac:dyDescent="0.3">
      <c r="AE44906" s="71"/>
    </row>
    <row r="44907" spans="31:31" ht="15.75" x14ac:dyDescent="0.3">
      <c r="AE44907" s="71"/>
    </row>
    <row r="44908" spans="31:31" ht="15.75" x14ac:dyDescent="0.3">
      <c r="AE44908" s="71"/>
    </row>
    <row r="44909" spans="31:31" ht="15.75" x14ac:dyDescent="0.3">
      <c r="AE44909" s="71"/>
    </row>
    <row r="44910" spans="31:31" ht="15.75" x14ac:dyDescent="0.3">
      <c r="AE44910" s="71"/>
    </row>
    <row r="44911" spans="31:31" ht="15.75" x14ac:dyDescent="0.3">
      <c r="AE44911" s="71"/>
    </row>
    <row r="44912" spans="31:31" ht="15.75" x14ac:dyDescent="0.3">
      <c r="AE44912" s="71"/>
    </row>
    <row r="44913" spans="31:31" ht="15.75" x14ac:dyDescent="0.3">
      <c r="AE44913" s="71"/>
    </row>
    <row r="44914" spans="31:31" ht="15.75" x14ac:dyDescent="0.3">
      <c r="AE44914" s="71"/>
    </row>
    <row r="44915" spans="31:31" ht="15.75" x14ac:dyDescent="0.3">
      <c r="AE44915" s="71"/>
    </row>
    <row r="44916" spans="31:31" ht="15.75" x14ac:dyDescent="0.3">
      <c r="AE44916" s="71"/>
    </row>
    <row r="44917" spans="31:31" ht="15.75" x14ac:dyDescent="0.3">
      <c r="AE44917" s="71"/>
    </row>
    <row r="44918" spans="31:31" ht="15.75" x14ac:dyDescent="0.3">
      <c r="AE44918" s="71"/>
    </row>
    <row r="44919" spans="31:31" ht="15.75" x14ac:dyDescent="0.3">
      <c r="AE44919" s="71"/>
    </row>
    <row r="44920" spans="31:31" ht="15.75" x14ac:dyDescent="0.3">
      <c r="AE44920" s="71"/>
    </row>
    <row r="44921" spans="31:31" ht="15.75" x14ac:dyDescent="0.3">
      <c r="AE44921" s="71"/>
    </row>
    <row r="44922" spans="31:31" ht="15.75" x14ac:dyDescent="0.3">
      <c r="AE44922" s="71"/>
    </row>
    <row r="44923" spans="31:31" ht="15.75" x14ac:dyDescent="0.3">
      <c r="AE44923" s="71"/>
    </row>
    <row r="44924" spans="31:31" ht="15.75" x14ac:dyDescent="0.3">
      <c r="AE44924" s="71"/>
    </row>
    <row r="44925" spans="31:31" ht="15.75" x14ac:dyDescent="0.3">
      <c r="AE44925" s="71"/>
    </row>
    <row r="44926" spans="31:31" ht="15.75" x14ac:dyDescent="0.3">
      <c r="AE44926" s="71"/>
    </row>
    <row r="44927" spans="31:31" ht="15.75" x14ac:dyDescent="0.3">
      <c r="AE44927" s="71"/>
    </row>
    <row r="44928" spans="31:31" ht="15.75" x14ac:dyDescent="0.3">
      <c r="AE44928" s="71"/>
    </row>
    <row r="44929" spans="31:31" ht="15.75" x14ac:dyDescent="0.3">
      <c r="AE44929" s="71"/>
    </row>
    <row r="44930" spans="31:31" ht="15.75" x14ac:dyDescent="0.3">
      <c r="AE44930" s="71"/>
    </row>
    <row r="44931" spans="31:31" ht="15.75" x14ac:dyDescent="0.3">
      <c r="AE44931" s="71"/>
    </row>
    <row r="44932" spans="31:31" ht="15.75" x14ac:dyDescent="0.3">
      <c r="AE44932" s="71"/>
    </row>
    <row r="44933" spans="31:31" ht="15.75" x14ac:dyDescent="0.3">
      <c r="AE44933" s="71"/>
    </row>
    <row r="44934" spans="31:31" ht="15.75" x14ac:dyDescent="0.3">
      <c r="AE44934" s="71"/>
    </row>
    <row r="44935" spans="31:31" ht="15.75" x14ac:dyDescent="0.3">
      <c r="AE44935" s="71"/>
    </row>
    <row r="44936" spans="31:31" ht="15.75" x14ac:dyDescent="0.3">
      <c r="AE44936" s="71"/>
    </row>
    <row r="44937" spans="31:31" ht="15.75" x14ac:dyDescent="0.3">
      <c r="AE44937" s="71"/>
    </row>
    <row r="44938" spans="31:31" ht="15.75" x14ac:dyDescent="0.3">
      <c r="AE44938" s="71"/>
    </row>
    <row r="44939" spans="31:31" ht="15.75" x14ac:dyDescent="0.3">
      <c r="AE44939" s="71"/>
    </row>
    <row r="44940" spans="31:31" ht="15.75" x14ac:dyDescent="0.3">
      <c r="AE44940" s="71"/>
    </row>
    <row r="44941" spans="31:31" ht="15.75" x14ac:dyDescent="0.3">
      <c r="AE44941" s="71"/>
    </row>
    <row r="44942" spans="31:31" ht="15.75" x14ac:dyDescent="0.3">
      <c r="AE44942" s="71"/>
    </row>
    <row r="44943" spans="31:31" ht="15.75" x14ac:dyDescent="0.3">
      <c r="AE44943" s="71"/>
    </row>
    <row r="44944" spans="31:31" ht="15.75" x14ac:dyDescent="0.3">
      <c r="AE44944" s="71"/>
    </row>
    <row r="44945" spans="31:31" ht="15.75" x14ac:dyDescent="0.3">
      <c r="AE44945" s="71"/>
    </row>
    <row r="44946" spans="31:31" ht="15.75" x14ac:dyDescent="0.3">
      <c r="AE44946" s="71"/>
    </row>
    <row r="44947" spans="31:31" ht="15.75" x14ac:dyDescent="0.3">
      <c r="AE44947" s="71"/>
    </row>
    <row r="44948" spans="31:31" ht="15.75" x14ac:dyDescent="0.3">
      <c r="AE44948" s="71"/>
    </row>
    <row r="44949" spans="31:31" ht="15.75" x14ac:dyDescent="0.3">
      <c r="AE44949" s="71"/>
    </row>
    <row r="44950" spans="31:31" ht="15.75" x14ac:dyDescent="0.3">
      <c r="AE44950" s="71"/>
    </row>
    <row r="44951" spans="31:31" ht="15.75" x14ac:dyDescent="0.3">
      <c r="AE44951" s="71"/>
    </row>
    <row r="44952" spans="31:31" ht="15.75" x14ac:dyDescent="0.3">
      <c r="AE44952" s="71"/>
    </row>
    <row r="44953" spans="31:31" ht="15.75" x14ac:dyDescent="0.3">
      <c r="AE44953" s="71"/>
    </row>
    <row r="44954" spans="31:31" ht="15.75" x14ac:dyDescent="0.3">
      <c r="AE44954" s="71"/>
    </row>
    <row r="44955" spans="31:31" ht="15.75" x14ac:dyDescent="0.3">
      <c r="AE44955" s="71"/>
    </row>
    <row r="44956" spans="31:31" ht="15.75" x14ac:dyDescent="0.3">
      <c r="AE44956" s="71"/>
    </row>
    <row r="44957" spans="31:31" ht="15.75" x14ac:dyDescent="0.3">
      <c r="AE44957" s="71"/>
    </row>
    <row r="44958" spans="31:31" ht="15.75" x14ac:dyDescent="0.3">
      <c r="AE44958" s="71"/>
    </row>
    <row r="44959" spans="31:31" ht="15.75" x14ac:dyDescent="0.3">
      <c r="AE44959" s="71"/>
    </row>
    <row r="44960" spans="31:31" ht="15.75" x14ac:dyDescent="0.3">
      <c r="AE44960" s="71"/>
    </row>
    <row r="44961" spans="31:31" ht="15.75" x14ac:dyDescent="0.3">
      <c r="AE44961" s="71"/>
    </row>
    <row r="44962" spans="31:31" ht="15.75" x14ac:dyDescent="0.3">
      <c r="AE44962" s="71"/>
    </row>
    <row r="44963" spans="31:31" ht="15.75" x14ac:dyDescent="0.3">
      <c r="AE44963" s="71"/>
    </row>
    <row r="44964" spans="31:31" ht="15.75" x14ac:dyDescent="0.3">
      <c r="AE44964" s="71"/>
    </row>
    <row r="44965" spans="31:31" ht="15.75" x14ac:dyDescent="0.3">
      <c r="AE44965" s="71"/>
    </row>
    <row r="44966" spans="31:31" ht="15.75" x14ac:dyDescent="0.3">
      <c r="AE44966" s="71"/>
    </row>
    <row r="44967" spans="31:31" ht="15.75" x14ac:dyDescent="0.3">
      <c r="AE44967" s="71"/>
    </row>
    <row r="44968" spans="31:31" ht="15.75" x14ac:dyDescent="0.3">
      <c r="AE44968" s="71"/>
    </row>
    <row r="44969" spans="31:31" ht="15.75" x14ac:dyDescent="0.3">
      <c r="AE44969" s="71"/>
    </row>
    <row r="44970" spans="31:31" ht="15.75" x14ac:dyDescent="0.3">
      <c r="AE44970" s="71"/>
    </row>
    <row r="44971" spans="31:31" ht="15.75" x14ac:dyDescent="0.3">
      <c r="AE44971" s="71"/>
    </row>
    <row r="44972" spans="31:31" ht="15.75" x14ac:dyDescent="0.3">
      <c r="AE44972" s="71"/>
    </row>
    <row r="44973" spans="31:31" ht="15.75" x14ac:dyDescent="0.3">
      <c r="AE44973" s="71"/>
    </row>
    <row r="44974" spans="31:31" ht="15.75" x14ac:dyDescent="0.3">
      <c r="AE44974" s="71"/>
    </row>
    <row r="44975" spans="31:31" ht="15.75" x14ac:dyDescent="0.3">
      <c r="AE44975" s="71"/>
    </row>
    <row r="44976" spans="31:31" ht="15.75" x14ac:dyDescent="0.3">
      <c r="AE44976" s="71"/>
    </row>
    <row r="44977" spans="31:31" ht="15.75" x14ac:dyDescent="0.3">
      <c r="AE44977" s="71"/>
    </row>
    <row r="44978" spans="31:31" ht="15.75" x14ac:dyDescent="0.3">
      <c r="AE44978" s="71"/>
    </row>
    <row r="44979" spans="31:31" ht="15.75" x14ac:dyDescent="0.3">
      <c r="AE44979" s="71"/>
    </row>
    <row r="44980" spans="31:31" ht="15.75" x14ac:dyDescent="0.3">
      <c r="AE44980" s="71"/>
    </row>
    <row r="44981" spans="31:31" ht="15.75" x14ac:dyDescent="0.3">
      <c r="AE44981" s="71"/>
    </row>
    <row r="44982" spans="31:31" ht="15.75" x14ac:dyDescent="0.3">
      <c r="AE44982" s="71"/>
    </row>
    <row r="44983" spans="31:31" ht="15.75" x14ac:dyDescent="0.3">
      <c r="AE44983" s="71"/>
    </row>
    <row r="44984" spans="31:31" ht="15.75" x14ac:dyDescent="0.3">
      <c r="AE44984" s="71"/>
    </row>
    <row r="44985" spans="31:31" ht="15.75" x14ac:dyDescent="0.3">
      <c r="AE44985" s="71"/>
    </row>
    <row r="44986" spans="31:31" ht="15.75" x14ac:dyDescent="0.3">
      <c r="AE44986" s="71"/>
    </row>
    <row r="44987" spans="31:31" ht="15.75" x14ac:dyDescent="0.3">
      <c r="AE44987" s="71"/>
    </row>
    <row r="44988" spans="31:31" ht="15.75" x14ac:dyDescent="0.3">
      <c r="AE44988" s="71"/>
    </row>
    <row r="44989" spans="31:31" ht="15.75" x14ac:dyDescent="0.3">
      <c r="AE44989" s="71"/>
    </row>
    <row r="44990" spans="31:31" ht="15.75" x14ac:dyDescent="0.3">
      <c r="AE44990" s="71"/>
    </row>
    <row r="44991" spans="31:31" ht="15.75" x14ac:dyDescent="0.3">
      <c r="AE44991" s="71"/>
    </row>
    <row r="44992" spans="31:31" ht="15.75" x14ac:dyDescent="0.3">
      <c r="AE44992" s="71"/>
    </row>
    <row r="44993" spans="31:31" ht="15.75" x14ac:dyDescent="0.3">
      <c r="AE44993" s="71"/>
    </row>
    <row r="44994" spans="31:31" ht="15.75" x14ac:dyDescent="0.3">
      <c r="AE44994" s="71"/>
    </row>
    <row r="44995" spans="31:31" ht="15.75" x14ac:dyDescent="0.3">
      <c r="AE44995" s="71"/>
    </row>
    <row r="44996" spans="31:31" ht="15.75" x14ac:dyDescent="0.3">
      <c r="AE44996" s="71"/>
    </row>
    <row r="44997" spans="31:31" ht="15.75" x14ac:dyDescent="0.3">
      <c r="AE44997" s="71"/>
    </row>
    <row r="44998" spans="31:31" ht="15.75" x14ac:dyDescent="0.3">
      <c r="AE44998" s="71"/>
    </row>
    <row r="44999" spans="31:31" ht="15.75" x14ac:dyDescent="0.3">
      <c r="AE44999" s="71"/>
    </row>
    <row r="45000" spans="31:31" ht="15.75" x14ac:dyDescent="0.3">
      <c r="AE45000" s="71"/>
    </row>
    <row r="45001" spans="31:31" ht="15.75" x14ac:dyDescent="0.3">
      <c r="AE45001" s="71"/>
    </row>
    <row r="45002" spans="31:31" ht="15.75" x14ac:dyDescent="0.3">
      <c r="AE45002" s="71"/>
    </row>
    <row r="45003" spans="31:31" ht="15.75" x14ac:dyDescent="0.3">
      <c r="AE45003" s="71"/>
    </row>
    <row r="45004" spans="31:31" ht="15.75" x14ac:dyDescent="0.3">
      <c r="AE45004" s="71"/>
    </row>
    <row r="45005" spans="31:31" ht="15.75" x14ac:dyDescent="0.3">
      <c r="AE45005" s="71"/>
    </row>
    <row r="45006" spans="31:31" ht="15.75" x14ac:dyDescent="0.3">
      <c r="AE45006" s="71"/>
    </row>
    <row r="45007" spans="31:31" ht="15.75" x14ac:dyDescent="0.3">
      <c r="AE45007" s="71"/>
    </row>
    <row r="45008" spans="31:31" ht="15.75" x14ac:dyDescent="0.3">
      <c r="AE45008" s="71"/>
    </row>
    <row r="45009" spans="31:31" ht="15.75" x14ac:dyDescent="0.3">
      <c r="AE45009" s="71"/>
    </row>
    <row r="45010" spans="31:31" ht="15.75" x14ac:dyDescent="0.3">
      <c r="AE45010" s="71"/>
    </row>
    <row r="45011" spans="31:31" ht="15.75" x14ac:dyDescent="0.3">
      <c r="AE45011" s="71"/>
    </row>
    <row r="45012" spans="31:31" ht="15.75" x14ac:dyDescent="0.3">
      <c r="AE45012" s="71"/>
    </row>
    <row r="45013" spans="31:31" ht="15.75" x14ac:dyDescent="0.3">
      <c r="AE45013" s="71"/>
    </row>
    <row r="45014" spans="31:31" ht="15.75" x14ac:dyDescent="0.3">
      <c r="AE45014" s="71"/>
    </row>
    <row r="45015" spans="31:31" ht="15.75" x14ac:dyDescent="0.3">
      <c r="AE45015" s="71"/>
    </row>
    <row r="45016" spans="31:31" ht="15.75" x14ac:dyDescent="0.3">
      <c r="AE45016" s="71"/>
    </row>
    <row r="45017" spans="31:31" ht="15.75" x14ac:dyDescent="0.3">
      <c r="AE45017" s="71"/>
    </row>
    <row r="45018" spans="31:31" ht="15.75" x14ac:dyDescent="0.3">
      <c r="AE45018" s="71"/>
    </row>
    <row r="45019" spans="31:31" ht="15.75" x14ac:dyDescent="0.3">
      <c r="AE45019" s="71"/>
    </row>
    <row r="45020" spans="31:31" ht="15.75" x14ac:dyDescent="0.3">
      <c r="AE45020" s="71"/>
    </row>
    <row r="45021" spans="31:31" ht="15.75" x14ac:dyDescent="0.3">
      <c r="AE45021" s="71"/>
    </row>
    <row r="45022" spans="31:31" ht="15.75" x14ac:dyDescent="0.3">
      <c r="AE45022" s="71"/>
    </row>
    <row r="45023" spans="31:31" ht="15.75" x14ac:dyDescent="0.3">
      <c r="AE45023" s="71"/>
    </row>
    <row r="45024" spans="31:31" ht="15.75" x14ac:dyDescent="0.3">
      <c r="AE45024" s="71"/>
    </row>
    <row r="45025" spans="31:31" ht="15.75" x14ac:dyDescent="0.3">
      <c r="AE45025" s="71"/>
    </row>
    <row r="45026" spans="31:31" ht="15.75" x14ac:dyDescent="0.3">
      <c r="AE45026" s="71"/>
    </row>
    <row r="45027" spans="31:31" ht="15.75" x14ac:dyDescent="0.3">
      <c r="AE45027" s="71"/>
    </row>
    <row r="45028" spans="31:31" ht="15.75" x14ac:dyDescent="0.3">
      <c r="AE45028" s="71"/>
    </row>
    <row r="45029" spans="31:31" ht="15.75" x14ac:dyDescent="0.3">
      <c r="AE45029" s="71"/>
    </row>
    <row r="45030" spans="31:31" ht="15.75" x14ac:dyDescent="0.3">
      <c r="AE45030" s="71"/>
    </row>
    <row r="45031" spans="31:31" ht="15.75" x14ac:dyDescent="0.3">
      <c r="AE45031" s="71"/>
    </row>
    <row r="45032" spans="31:31" ht="15.75" x14ac:dyDescent="0.3">
      <c r="AE45032" s="71"/>
    </row>
    <row r="45033" spans="31:31" ht="15.75" x14ac:dyDescent="0.3">
      <c r="AE45033" s="71"/>
    </row>
    <row r="45034" spans="31:31" ht="15.75" x14ac:dyDescent="0.3">
      <c r="AE45034" s="71"/>
    </row>
    <row r="45035" spans="31:31" ht="15.75" x14ac:dyDescent="0.3">
      <c r="AE45035" s="71"/>
    </row>
    <row r="45036" spans="31:31" ht="15.75" x14ac:dyDescent="0.3">
      <c r="AE45036" s="71"/>
    </row>
    <row r="45037" spans="31:31" ht="15.75" x14ac:dyDescent="0.3">
      <c r="AE45037" s="71"/>
    </row>
    <row r="45038" spans="31:31" ht="15.75" x14ac:dyDescent="0.3">
      <c r="AE45038" s="71"/>
    </row>
    <row r="45039" spans="31:31" ht="15.75" x14ac:dyDescent="0.3">
      <c r="AE45039" s="71"/>
    </row>
    <row r="45040" spans="31:31" ht="15.75" x14ac:dyDescent="0.3">
      <c r="AE45040" s="71"/>
    </row>
    <row r="45041" spans="31:31" ht="15.75" x14ac:dyDescent="0.3">
      <c r="AE45041" s="71"/>
    </row>
    <row r="45042" spans="31:31" ht="15.75" x14ac:dyDescent="0.3">
      <c r="AE45042" s="71"/>
    </row>
    <row r="45043" spans="31:31" ht="15.75" x14ac:dyDescent="0.3">
      <c r="AE45043" s="71"/>
    </row>
    <row r="45044" spans="31:31" ht="15.75" x14ac:dyDescent="0.3">
      <c r="AE45044" s="71"/>
    </row>
    <row r="45045" spans="31:31" ht="15.75" x14ac:dyDescent="0.3">
      <c r="AE45045" s="71"/>
    </row>
    <row r="45046" spans="31:31" ht="15.75" x14ac:dyDescent="0.3">
      <c r="AE45046" s="71"/>
    </row>
    <row r="45047" spans="31:31" ht="15.75" x14ac:dyDescent="0.3">
      <c r="AE45047" s="71"/>
    </row>
    <row r="45048" spans="31:31" ht="15.75" x14ac:dyDescent="0.3">
      <c r="AE45048" s="71"/>
    </row>
    <row r="45049" spans="31:31" ht="15.75" x14ac:dyDescent="0.3">
      <c r="AE45049" s="71"/>
    </row>
    <row r="45050" spans="31:31" ht="15.75" x14ac:dyDescent="0.3">
      <c r="AE45050" s="71"/>
    </row>
    <row r="45051" spans="31:31" ht="15.75" x14ac:dyDescent="0.3">
      <c r="AE45051" s="71"/>
    </row>
    <row r="45052" spans="31:31" ht="15.75" x14ac:dyDescent="0.3">
      <c r="AE45052" s="71"/>
    </row>
    <row r="45053" spans="31:31" ht="15.75" x14ac:dyDescent="0.3">
      <c r="AE45053" s="71"/>
    </row>
    <row r="45054" spans="31:31" ht="15.75" x14ac:dyDescent="0.3">
      <c r="AE45054" s="71"/>
    </row>
    <row r="45055" spans="31:31" ht="15.75" x14ac:dyDescent="0.3">
      <c r="AE45055" s="71"/>
    </row>
    <row r="45056" spans="31:31" ht="15.75" x14ac:dyDescent="0.3">
      <c r="AE45056" s="71"/>
    </row>
    <row r="45057" spans="31:31" ht="15.75" x14ac:dyDescent="0.3">
      <c r="AE45057" s="71"/>
    </row>
    <row r="45058" spans="31:31" ht="15.75" x14ac:dyDescent="0.3">
      <c r="AE45058" s="71"/>
    </row>
    <row r="45059" spans="31:31" ht="15.75" x14ac:dyDescent="0.3">
      <c r="AE45059" s="71"/>
    </row>
    <row r="45060" spans="31:31" ht="15.75" x14ac:dyDescent="0.3">
      <c r="AE45060" s="71"/>
    </row>
    <row r="45061" spans="31:31" ht="15.75" x14ac:dyDescent="0.3">
      <c r="AE45061" s="71"/>
    </row>
    <row r="45062" spans="31:31" ht="15.75" x14ac:dyDescent="0.3">
      <c r="AE45062" s="71"/>
    </row>
    <row r="45063" spans="31:31" ht="15.75" x14ac:dyDescent="0.3">
      <c r="AE45063" s="71"/>
    </row>
    <row r="45064" spans="31:31" ht="15.75" x14ac:dyDescent="0.3">
      <c r="AE45064" s="71"/>
    </row>
    <row r="45065" spans="31:31" ht="15.75" x14ac:dyDescent="0.3">
      <c r="AE45065" s="71"/>
    </row>
    <row r="45066" spans="31:31" ht="15.75" x14ac:dyDescent="0.3">
      <c r="AE45066" s="71"/>
    </row>
    <row r="45067" spans="31:31" ht="15.75" x14ac:dyDescent="0.3">
      <c r="AE45067" s="71"/>
    </row>
    <row r="45068" spans="31:31" ht="15.75" x14ac:dyDescent="0.3">
      <c r="AE45068" s="71"/>
    </row>
    <row r="45069" spans="31:31" ht="15.75" x14ac:dyDescent="0.3">
      <c r="AE45069" s="71"/>
    </row>
    <row r="45070" spans="31:31" ht="15.75" x14ac:dyDescent="0.3">
      <c r="AE45070" s="71"/>
    </row>
    <row r="45071" spans="31:31" ht="15.75" x14ac:dyDescent="0.3">
      <c r="AE45071" s="71"/>
    </row>
    <row r="45072" spans="31:31" ht="15.75" x14ac:dyDescent="0.3">
      <c r="AE45072" s="71"/>
    </row>
    <row r="45073" spans="31:31" ht="15.75" x14ac:dyDescent="0.3">
      <c r="AE45073" s="71"/>
    </row>
    <row r="45074" spans="31:31" ht="15.75" x14ac:dyDescent="0.3">
      <c r="AE45074" s="71"/>
    </row>
    <row r="45075" spans="31:31" ht="15.75" x14ac:dyDescent="0.3">
      <c r="AE45075" s="71"/>
    </row>
    <row r="45076" spans="31:31" ht="15.75" x14ac:dyDescent="0.3">
      <c r="AE45076" s="71"/>
    </row>
    <row r="45077" spans="31:31" ht="15.75" x14ac:dyDescent="0.3">
      <c r="AE45077" s="71"/>
    </row>
    <row r="45078" spans="31:31" ht="15.75" x14ac:dyDescent="0.3">
      <c r="AE45078" s="71"/>
    </row>
    <row r="45079" spans="31:31" ht="15.75" x14ac:dyDescent="0.3">
      <c r="AE45079" s="71"/>
    </row>
    <row r="45080" spans="31:31" ht="15.75" x14ac:dyDescent="0.3">
      <c r="AE45080" s="71"/>
    </row>
    <row r="45081" spans="31:31" ht="15.75" x14ac:dyDescent="0.3">
      <c r="AE45081" s="71"/>
    </row>
    <row r="45082" spans="31:31" ht="15.75" x14ac:dyDescent="0.3">
      <c r="AE45082" s="71"/>
    </row>
    <row r="45083" spans="31:31" ht="15.75" x14ac:dyDescent="0.3">
      <c r="AE45083" s="71"/>
    </row>
    <row r="45084" spans="31:31" ht="15.75" x14ac:dyDescent="0.3">
      <c r="AE45084" s="71"/>
    </row>
    <row r="45085" spans="31:31" ht="15.75" x14ac:dyDescent="0.3">
      <c r="AE45085" s="71"/>
    </row>
    <row r="45086" spans="31:31" ht="15.75" x14ac:dyDescent="0.3">
      <c r="AE45086" s="71"/>
    </row>
    <row r="45087" spans="31:31" ht="15.75" x14ac:dyDescent="0.3">
      <c r="AE45087" s="71"/>
    </row>
    <row r="45088" spans="31:31" ht="15.75" x14ac:dyDescent="0.3">
      <c r="AE45088" s="71"/>
    </row>
    <row r="45089" spans="31:31" ht="15.75" x14ac:dyDescent="0.3">
      <c r="AE45089" s="71"/>
    </row>
    <row r="45090" spans="31:31" ht="15.75" x14ac:dyDescent="0.3">
      <c r="AE45090" s="71"/>
    </row>
    <row r="45091" spans="31:31" ht="15.75" x14ac:dyDescent="0.3">
      <c r="AE45091" s="71"/>
    </row>
    <row r="45092" spans="31:31" ht="15.75" x14ac:dyDescent="0.3">
      <c r="AE45092" s="71"/>
    </row>
    <row r="45093" spans="31:31" ht="15.75" x14ac:dyDescent="0.3">
      <c r="AE45093" s="71"/>
    </row>
    <row r="45094" spans="31:31" ht="15.75" x14ac:dyDescent="0.3">
      <c r="AE45094" s="71"/>
    </row>
    <row r="45095" spans="31:31" ht="15.75" x14ac:dyDescent="0.3">
      <c r="AE45095" s="71"/>
    </row>
    <row r="45096" spans="31:31" ht="15.75" x14ac:dyDescent="0.3">
      <c r="AE45096" s="71"/>
    </row>
    <row r="45097" spans="31:31" ht="15.75" x14ac:dyDescent="0.3">
      <c r="AE45097" s="71"/>
    </row>
    <row r="45098" spans="31:31" ht="15.75" x14ac:dyDescent="0.3">
      <c r="AE45098" s="71"/>
    </row>
    <row r="45099" spans="31:31" ht="15.75" x14ac:dyDescent="0.3">
      <c r="AE45099" s="71"/>
    </row>
    <row r="45100" spans="31:31" ht="15.75" x14ac:dyDescent="0.3">
      <c r="AE45100" s="71"/>
    </row>
    <row r="45101" spans="31:31" ht="15.75" x14ac:dyDescent="0.3">
      <c r="AE45101" s="71"/>
    </row>
    <row r="45102" spans="31:31" ht="15.75" x14ac:dyDescent="0.3">
      <c r="AE45102" s="71"/>
    </row>
    <row r="45103" spans="31:31" ht="15.75" x14ac:dyDescent="0.3">
      <c r="AE45103" s="71"/>
    </row>
    <row r="45104" spans="31:31" ht="15.75" x14ac:dyDescent="0.3">
      <c r="AE45104" s="71"/>
    </row>
    <row r="45105" spans="31:31" ht="15.75" x14ac:dyDescent="0.3">
      <c r="AE45105" s="71"/>
    </row>
    <row r="45106" spans="31:31" ht="15.75" x14ac:dyDescent="0.3">
      <c r="AE45106" s="71"/>
    </row>
    <row r="45107" spans="31:31" ht="15.75" x14ac:dyDescent="0.3">
      <c r="AE45107" s="71"/>
    </row>
    <row r="45108" spans="31:31" ht="15.75" x14ac:dyDescent="0.3">
      <c r="AE45108" s="71"/>
    </row>
    <row r="45109" spans="31:31" ht="15.75" x14ac:dyDescent="0.3">
      <c r="AE45109" s="71"/>
    </row>
    <row r="45110" spans="31:31" ht="15.75" x14ac:dyDescent="0.3">
      <c r="AE45110" s="71"/>
    </row>
    <row r="45111" spans="31:31" ht="15.75" x14ac:dyDescent="0.3">
      <c r="AE45111" s="71"/>
    </row>
    <row r="45112" spans="31:31" ht="15.75" x14ac:dyDescent="0.3">
      <c r="AE45112" s="71"/>
    </row>
    <row r="45113" spans="31:31" ht="15.75" x14ac:dyDescent="0.3">
      <c r="AE45113" s="71"/>
    </row>
    <row r="45114" spans="31:31" ht="15.75" x14ac:dyDescent="0.3">
      <c r="AE45114" s="71"/>
    </row>
    <row r="45115" spans="31:31" ht="15.75" x14ac:dyDescent="0.3">
      <c r="AE45115" s="71"/>
    </row>
    <row r="45116" spans="31:31" ht="15.75" x14ac:dyDescent="0.3">
      <c r="AE45116" s="71"/>
    </row>
    <row r="45117" spans="31:31" ht="15.75" x14ac:dyDescent="0.3">
      <c r="AE45117" s="71"/>
    </row>
    <row r="45118" spans="31:31" ht="15.75" x14ac:dyDescent="0.3">
      <c r="AE45118" s="71"/>
    </row>
    <row r="45119" spans="31:31" ht="15.75" x14ac:dyDescent="0.3">
      <c r="AE45119" s="71"/>
    </row>
    <row r="45120" spans="31:31" ht="15.75" x14ac:dyDescent="0.3">
      <c r="AE45120" s="71"/>
    </row>
    <row r="45121" spans="31:31" ht="15.75" x14ac:dyDescent="0.3">
      <c r="AE45121" s="71"/>
    </row>
    <row r="45122" spans="31:31" ht="15.75" x14ac:dyDescent="0.3">
      <c r="AE45122" s="71"/>
    </row>
    <row r="45123" spans="31:31" ht="15.75" x14ac:dyDescent="0.3">
      <c r="AE45123" s="71"/>
    </row>
    <row r="45124" spans="31:31" ht="15.75" x14ac:dyDescent="0.3">
      <c r="AE45124" s="71"/>
    </row>
    <row r="45125" spans="31:31" ht="15.75" x14ac:dyDescent="0.3">
      <c r="AE45125" s="71"/>
    </row>
    <row r="45126" spans="31:31" ht="15.75" x14ac:dyDescent="0.3">
      <c r="AE45126" s="71"/>
    </row>
    <row r="45127" spans="31:31" ht="15.75" x14ac:dyDescent="0.3">
      <c r="AE45127" s="71"/>
    </row>
    <row r="45128" spans="31:31" ht="15.75" x14ac:dyDescent="0.3">
      <c r="AE45128" s="71"/>
    </row>
    <row r="45129" spans="31:31" ht="15.75" x14ac:dyDescent="0.3">
      <c r="AE45129" s="71"/>
    </row>
    <row r="45130" spans="31:31" ht="15.75" x14ac:dyDescent="0.3">
      <c r="AE45130" s="71"/>
    </row>
    <row r="45131" spans="31:31" ht="15.75" x14ac:dyDescent="0.3">
      <c r="AE45131" s="71"/>
    </row>
    <row r="45132" spans="31:31" ht="15.75" x14ac:dyDescent="0.3">
      <c r="AE45132" s="71"/>
    </row>
    <row r="45133" spans="31:31" ht="15.75" x14ac:dyDescent="0.3">
      <c r="AE45133" s="71"/>
    </row>
    <row r="45134" spans="31:31" ht="15.75" x14ac:dyDescent="0.3">
      <c r="AE45134" s="71"/>
    </row>
    <row r="45135" spans="31:31" ht="15.75" x14ac:dyDescent="0.3">
      <c r="AE45135" s="71"/>
    </row>
    <row r="45136" spans="31:31" ht="15.75" x14ac:dyDescent="0.3">
      <c r="AE45136" s="71"/>
    </row>
    <row r="45137" spans="31:31" ht="15.75" x14ac:dyDescent="0.3">
      <c r="AE45137" s="71"/>
    </row>
    <row r="45138" spans="31:31" ht="15.75" x14ac:dyDescent="0.3">
      <c r="AE45138" s="71"/>
    </row>
    <row r="45139" spans="31:31" ht="15.75" x14ac:dyDescent="0.3">
      <c r="AE45139" s="71"/>
    </row>
    <row r="45140" spans="31:31" ht="15.75" x14ac:dyDescent="0.3">
      <c r="AE45140" s="71"/>
    </row>
    <row r="45141" spans="31:31" ht="15.75" x14ac:dyDescent="0.3">
      <c r="AE45141" s="71"/>
    </row>
    <row r="45142" spans="31:31" ht="15.75" x14ac:dyDescent="0.3">
      <c r="AE45142" s="71"/>
    </row>
    <row r="45143" spans="31:31" ht="15.75" x14ac:dyDescent="0.3">
      <c r="AE45143" s="71"/>
    </row>
    <row r="45144" spans="31:31" ht="15.75" x14ac:dyDescent="0.3">
      <c r="AE45144" s="71"/>
    </row>
    <row r="45145" spans="31:31" ht="15.75" x14ac:dyDescent="0.3">
      <c r="AE45145" s="71"/>
    </row>
    <row r="45146" spans="31:31" ht="15.75" x14ac:dyDescent="0.3">
      <c r="AE45146" s="71"/>
    </row>
    <row r="45147" spans="31:31" ht="15.75" x14ac:dyDescent="0.3">
      <c r="AE45147" s="71"/>
    </row>
    <row r="45148" spans="31:31" ht="15.75" x14ac:dyDescent="0.3">
      <c r="AE45148" s="71"/>
    </row>
    <row r="45149" spans="31:31" ht="15.75" x14ac:dyDescent="0.3">
      <c r="AE45149" s="71"/>
    </row>
    <row r="45150" spans="31:31" ht="15.75" x14ac:dyDescent="0.3">
      <c r="AE45150" s="71"/>
    </row>
    <row r="45151" spans="31:31" ht="15.75" x14ac:dyDescent="0.3">
      <c r="AE45151" s="71"/>
    </row>
    <row r="45152" spans="31:31" ht="15.75" x14ac:dyDescent="0.3">
      <c r="AE45152" s="71"/>
    </row>
    <row r="45153" spans="31:31" ht="15.75" x14ac:dyDescent="0.3">
      <c r="AE45153" s="71"/>
    </row>
    <row r="45154" spans="31:31" ht="15.75" x14ac:dyDescent="0.3">
      <c r="AE45154" s="71"/>
    </row>
    <row r="45155" spans="31:31" ht="15.75" x14ac:dyDescent="0.3">
      <c r="AE45155" s="71"/>
    </row>
    <row r="45156" spans="31:31" ht="15.75" x14ac:dyDescent="0.3">
      <c r="AE45156" s="71"/>
    </row>
    <row r="45157" spans="31:31" ht="15.75" x14ac:dyDescent="0.3">
      <c r="AE45157" s="71"/>
    </row>
    <row r="45158" spans="31:31" ht="15.75" x14ac:dyDescent="0.3">
      <c r="AE45158" s="71"/>
    </row>
    <row r="45159" spans="31:31" ht="15.75" x14ac:dyDescent="0.3">
      <c r="AE45159" s="71"/>
    </row>
    <row r="45160" spans="31:31" ht="15.75" x14ac:dyDescent="0.3">
      <c r="AE45160" s="71"/>
    </row>
    <row r="45161" spans="31:31" ht="15.75" x14ac:dyDescent="0.3">
      <c r="AE45161" s="71"/>
    </row>
    <row r="45162" spans="31:31" ht="15.75" x14ac:dyDescent="0.3">
      <c r="AE45162" s="71"/>
    </row>
    <row r="45163" spans="31:31" ht="15.75" x14ac:dyDescent="0.3">
      <c r="AE45163" s="71"/>
    </row>
    <row r="45164" spans="31:31" ht="15.75" x14ac:dyDescent="0.3">
      <c r="AE45164" s="71"/>
    </row>
    <row r="45165" spans="31:31" ht="15.75" x14ac:dyDescent="0.3">
      <c r="AE45165" s="71"/>
    </row>
    <row r="45166" spans="31:31" ht="15.75" x14ac:dyDescent="0.3">
      <c r="AE45166" s="71"/>
    </row>
    <row r="45167" spans="31:31" ht="15.75" x14ac:dyDescent="0.3">
      <c r="AE45167" s="71"/>
    </row>
    <row r="45168" spans="31:31" ht="15.75" x14ac:dyDescent="0.3">
      <c r="AE45168" s="71"/>
    </row>
    <row r="45169" spans="31:31" ht="15.75" x14ac:dyDescent="0.3">
      <c r="AE45169" s="71"/>
    </row>
    <row r="45170" spans="31:31" ht="15.75" x14ac:dyDescent="0.3">
      <c r="AE45170" s="71"/>
    </row>
    <row r="45171" spans="31:31" ht="15.75" x14ac:dyDescent="0.3">
      <c r="AE45171" s="71"/>
    </row>
    <row r="45172" spans="31:31" ht="15.75" x14ac:dyDescent="0.3">
      <c r="AE45172" s="71"/>
    </row>
    <row r="45173" spans="31:31" ht="15.75" x14ac:dyDescent="0.3">
      <c r="AE45173" s="71"/>
    </row>
    <row r="45174" spans="31:31" ht="15.75" x14ac:dyDescent="0.3">
      <c r="AE45174" s="71"/>
    </row>
    <row r="45175" spans="31:31" ht="15.75" x14ac:dyDescent="0.3">
      <c r="AE45175" s="71"/>
    </row>
    <row r="45176" spans="31:31" ht="15.75" x14ac:dyDescent="0.3">
      <c r="AE45176" s="71"/>
    </row>
    <row r="45177" spans="31:31" ht="15.75" x14ac:dyDescent="0.3">
      <c r="AE45177" s="71"/>
    </row>
    <row r="45178" spans="31:31" ht="15.75" x14ac:dyDescent="0.3">
      <c r="AE45178" s="71"/>
    </row>
    <row r="45179" spans="31:31" ht="15.75" x14ac:dyDescent="0.3">
      <c r="AE45179" s="71"/>
    </row>
    <row r="45180" spans="31:31" ht="15.75" x14ac:dyDescent="0.3">
      <c r="AE45180" s="71"/>
    </row>
    <row r="45181" spans="31:31" ht="15.75" x14ac:dyDescent="0.3">
      <c r="AE45181" s="71"/>
    </row>
    <row r="45182" spans="31:31" ht="15.75" x14ac:dyDescent="0.3">
      <c r="AE45182" s="71"/>
    </row>
    <row r="45183" spans="31:31" ht="15.75" x14ac:dyDescent="0.3">
      <c r="AE45183" s="71"/>
    </row>
    <row r="45184" spans="31:31" ht="15.75" x14ac:dyDescent="0.3">
      <c r="AE45184" s="71"/>
    </row>
    <row r="45185" spans="31:31" ht="15.75" x14ac:dyDescent="0.3">
      <c r="AE45185" s="71"/>
    </row>
    <row r="45186" spans="31:31" ht="15.75" x14ac:dyDescent="0.3">
      <c r="AE45186" s="71"/>
    </row>
    <row r="45187" spans="31:31" ht="15.75" x14ac:dyDescent="0.3">
      <c r="AE45187" s="71"/>
    </row>
    <row r="45188" spans="31:31" ht="15.75" x14ac:dyDescent="0.3">
      <c r="AE45188" s="71"/>
    </row>
    <row r="45189" spans="31:31" ht="15.75" x14ac:dyDescent="0.3">
      <c r="AE45189" s="71"/>
    </row>
    <row r="45190" spans="31:31" ht="15.75" x14ac:dyDescent="0.3">
      <c r="AE45190" s="71"/>
    </row>
    <row r="45191" spans="31:31" ht="15.75" x14ac:dyDescent="0.3">
      <c r="AE45191" s="71"/>
    </row>
    <row r="45192" spans="31:31" ht="15.75" x14ac:dyDescent="0.3">
      <c r="AE45192" s="71"/>
    </row>
    <row r="45193" spans="31:31" ht="15.75" x14ac:dyDescent="0.3">
      <c r="AE45193" s="71"/>
    </row>
    <row r="45194" spans="31:31" ht="15.75" x14ac:dyDescent="0.3">
      <c r="AE45194" s="71"/>
    </row>
    <row r="45195" spans="31:31" ht="15.75" x14ac:dyDescent="0.3">
      <c r="AE45195" s="71"/>
    </row>
    <row r="45196" spans="31:31" ht="15.75" x14ac:dyDescent="0.3">
      <c r="AE45196" s="71"/>
    </row>
    <row r="45197" spans="31:31" ht="15.75" x14ac:dyDescent="0.3">
      <c r="AE45197" s="71"/>
    </row>
    <row r="45198" spans="31:31" ht="15.75" x14ac:dyDescent="0.3">
      <c r="AE45198" s="71"/>
    </row>
    <row r="45199" spans="31:31" ht="15.75" x14ac:dyDescent="0.3">
      <c r="AE45199" s="71"/>
    </row>
    <row r="45200" spans="31:31" ht="15.75" x14ac:dyDescent="0.3">
      <c r="AE45200" s="71"/>
    </row>
    <row r="45201" spans="31:31" ht="15.75" x14ac:dyDescent="0.3">
      <c r="AE45201" s="71"/>
    </row>
    <row r="45202" spans="31:31" ht="15.75" x14ac:dyDescent="0.3">
      <c r="AE45202" s="71"/>
    </row>
    <row r="45203" spans="31:31" ht="15.75" x14ac:dyDescent="0.3">
      <c r="AE45203" s="71"/>
    </row>
    <row r="45204" spans="31:31" ht="15.75" x14ac:dyDescent="0.3">
      <c r="AE45204" s="71"/>
    </row>
    <row r="45205" spans="31:31" ht="15.75" x14ac:dyDescent="0.3">
      <c r="AE45205" s="71"/>
    </row>
    <row r="45206" spans="31:31" ht="15.75" x14ac:dyDescent="0.3">
      <c r="AE45206" s="71"/>
    </row>
    <row r="45207" spans="31:31" ht="15.75" x14ac:dyDescent="0.3">
      <c r="AE45207" s="71"/>
    </row>
    <row r="45208" spans="31:31" ht="15.75" x14ac:dyDescent="0.3">
      <c r="AE45208" s="71"/>
    </row>
    <row r="45209" spans="31:31" ht="15.75" x14ac:dyDescent="0.3">
      <c r="AE45209" s="71"/>
    </row>
    <row r="45210" spans="31:31" ht="15.75" x14ac:dyDescent="0.3">
      <c r="AE45210" s="71"/>
    </row>
    <row r="45211" spans="31:31" ht="15.75" x14ac:dyDescent="0.3">
      <c r="AE45211" s="71"/>
    </row>
    <row r="45212" spans="31:31" ht="15.75" x14ac:dyDescent="0.3">
      <c r="AE45212" s="71"/>
    </row>
    <row r="45213" spans="31:31" ht="15.75" x14ac:dyDescent="0.3">
      <c r="AE45213" s="71"/>
    </row>
    <row r="45214" spans="31:31" ht="15.75" x14ac:dyDescent="0.3">
      <c r="AE45214" s="71"/>
    </row>
    <row r="45215" spans="31:31" ht="15.75" x14ac:dyDescent="0.3">
      <c r="AE45215" s="71"/>
    </row>
    <row r="45216" spans="31:31" ht="15.75" x14ac:dyDescent="0.3">
      <c r="AE45216" s="71"/>
    </row>
    <row r="45217" spans="31:31" ht="15.75" x14ac:dyDescent="0.3">
      <c r="AE45217" s="71"/>
    </row>
    <row r="45218" spans="31:31" ht="15.75" x14ac:dyDescent="0.3">
      <c r="AE45218" s="71"/>
    </row>
    <row r="45219" spans="31:31" ht="15.75" x14ac:dyDescent="0.3">
      <c r="AE45219" s="71"/>
    </row>
    <row r="45220" spans="31:31" ht="15.75" x14ac:dyDescent="0.3">
      <c r="AE45220" s="71"/>
    </row>
    <row r="45221" spans="31:31" ht="15.75" x14ac:dyDescent="0.3">
      <c r="AE45221" s="71"/>
    </row>
    <row r="45222" spans="31:31" ht="15.75" x14ac:dyDescent="0.3">
      <c r="AE45222" s="71"/>
    </row>
    <row r="45223" spans="31:31" ht="15.75" x14ac:dyDescent="0.3">
      <c r="AE45223" s="71"/>
    </row>
    <row r="45224" spans="31:31" ht="15.75" x14ac:dyDescent="0.3">
      <c r="AE45224" s="71"/>
    </row>
    <row r="45225" spans="31:31" ht="15.75" x14ac:dyDescent="0.3">
      <c r="AE45225" s="71"/>
    </row>
    <row r="45226" spans="31:31" ht="15.75" x14ac:dyDescent="0.3">
      <c r="AE45226" s="71"/>
    </row>
    <row r="45227" spans="31:31" ht="15.75" x14ac:dyDescent="0.3">
      <c r="AE45227" s="71"/>
    </row>
    <row r="45228" spans="31:31" ht="15.75" x14ac:dyDescent="0.3">
      <c r="AE45228" s="71"/>
    </row>
    <row r="45229" spans="31:31" ht="15.75" x14ac:dyDescent="0.3">
      <c r="AE45229" s="71"/>
    </row>
    <row r="45230" spans="31:31" ht="15.75" x14ac:dyDescent="0.3">
      <c r="AE45230" s="71"/>
    </row>
    <row r="45231" spans="31:31" ht="15.75" x14ac:dyDescent="0.3">
      <c r="AE45231" s="71"/>
    </row>
    <row r="45232" spans="31:31" ht="15.75" x14ac:dyDescent="0.3">
      <c r="AE45232" s="71"/>
    </row>
    <row r="45233" spans="31:31" ht="15.75" x14ac:dyDescent="0.3">
      <c r="AE45233" s="71"/>
    </row>
    <row r="45234" spans="31:31" ht="15.75" x14ac:dyDescent="0.3">
      <c r="AE45234" s="71"/>
    </row>
    <row r="45235" spans="31:31" ht="15.75" x14ac:dyDescent="0.3">
      <c r="AE45235" s="71"/>
    </row>
    <row r="45236" spans="31:31" ht="15.75" x14ac:dyDescent="0.3">
      <c r="AE45236" s="71"/>
    </row>
    <row r="45237" spans="31:31" ht="15.75" x14ac:dyDescent="0.3">
      <c r="AE45237" s="71"/>
    </row>
    <row r="45238" spans="31:31" ht="15.75" x14ac:dyDescent="0.3">
      <c r="AE45238" s="71"/>
    </row>
    <row r="45239" spans="31:31" ht="15.75" x14ac:dyDescent="0.3">
      <c r="AE45239" s="71"/>
    </row>
    <row r="45240" spans="31:31" ht="15.75" x14ac:dyDescent="0.3">
      <c r="AE45240" s="71"/>
    </row>
    <row r="45241" spans="31:31" ht="15.75" x14ac:dyDescent="0.3">
      <c r="AE45241" s="71"/>
    </row>
    <row r="45242" spans="31:31" ht="15.75" x14ac:dyDescent="0.3">
      <c r="AE45242" s="71"/>
    </row>
    <row r="45243" spans="31:31" ht="15.75" x14ac:dyDescent="0.3">
      <c r="AE45243" s="71"/>
    </row>
    <row r="45244" spans="31:31" ht="15.75" x14ac:dyDescent="0.3">
      <c r="AE45244" s="71"/>
    </row>
    <row r="45245" spans="31:31" ht="15.75" x14ac:dyDescent="0.3">
      <c r="AE45245" s="71"/>
    </row>
    <row r="45246" spans="31:31" ht="15.75" x14ac:dyDescent="0.3">
      <c r="AE45246" s="71"/>
    </row>
    <row r="45247" spans="31:31" ht="15.75" x14ac:dyDescent="0.3">
      <c r="AE45247" s="71"/>
    </row>
    <row r="45248" spans="31:31" ht="15.75" x14ac:dyDescent="0.3">
      <c r="AE45248" s="71"/>
    </row>
    <row r="45249" spans="31:31" ht="15.75" x14ac:dyDescent="0.3">
      <c r="AE45249" s="71"/>
    </row>
    <row r="45250" spans="31:31" ht="15.75" x14ac:dyDescent="0.3">
      <c r="AE45250" s="71"/>
    </row>
    <row r="45251" spans="31:31" ht="15.75" x14ac:dyDescent="0.3">
      <c r="AE45251" s="71"/>
    </row>
    <row r="45252" spans="31:31" ht="15.75" x14ac:dyDescent="0.3">
      <c r="AE45252" s="71"/>
    </row>
    <row r="45253" spans="31:31" ht="15.75" x14ac:dyDescent="0.3">
      <c r="AE45253" s="71"/>
    </row>
    <row r="45254" spans="31:31" ht="15.75" x14ac:dyDescent="0.3">
      <c r="AE45254" s="71"/>
    </row>
    <row r="45255" spans="31:31" ht="15.75" x14ac:dyDescent="0.3">
      <c r="AE45255" s="71"/>
    </row>
    <row r="45256" spans="31:31" ht="15.75" x14ac:dyDescent="0.3">
      <c r="AE45256" s="71"/>
    </row>
    <row r="45257" spans="31:31" ht="15.75" x14ac:dyDescent="0.3">
      <c r="AE45257" s="71"/>
    </row>
    <row r="45258" spans="31:31" ht="15.75" x14ac:dyDescent="0.3">
      <c r="AE45258" s="71"/>
    </row>
    <row r="45259" spans="31:31" ht="15.75" x14ac:dyDescent="0.3">
      <c r="AE45259" s="71"/>
    </row>
    <row r="45260" spans="31:31" ht="15.75" x14ac:dyDescent="0.3">
      <c r="AE45260" s="71"/>
    </row>
    <row r="45261" spans="31:31" ht="15.75" x14ac:dyDescent="0.3">
      <c r="AE45261" s="71"/>
    </row>
    <row r="45262" spans="31:31" ht="15.75" x14ac:dyDescent="0.3">
      <c r="AE45262" s="71"/>
    </row>
    <row r="45263" spans="31:31" ht="15.75" x14ac:dyDescent="0.3">
      <c r="AE45263" s="71"/>
    </row>
    <row r="45264" spans="31:31" ht="15.75" x14ac:dyDescent="0.3">
      <c r="AE45264" s="71"/>
    </row>
    <row r="45265" spans="31:31" ht="15.75" x14ac:dyDescent="0.3">
      <c r="AE45265" s="71"/>
    </row>
    <row r="45266" spans="31:31" ht="15.75" x14ac:dyDescent="0.3">
      <c r="AE45266" s="71"/>
    </row>
    <row r="45267" spans="31:31" ht="15.75" x14ac:dyDescent="0.3">
      <c r="AE45267" s="71"/>
    </row>
    <row r="45268" spans="31:31" ht="15.75" x14ac:dyDescent="0.3">
      <c r="AE45268" s="71"/>
    </row>
    <row r="45269" spans="31:31" ht="15.75" x14ac:dyDescent="0.3">
      <c r="AE45269" s="71"/>
    </row>
    <row r="45270" spans="31:31" ht="15.75" x14ac:dyDescent="0.3">
      <c r="AE45270" s="71"/>
    </row>
    <row r="45271" spans="31:31" ht="15.75" x14ac:dyDescent="0.3">
      <c r="AE45271" s="71"/>
    </row>
    <row r="45272" spans="31:31" ht="15.75" x14ac:dyDescent="0.3">
      <c r="AE45272" s="71"/>
    </row>
    <row r="45273" spans="31:31" ht="15.75" x14ac:dyDescent="0.3">
      <c r="AE45273" s="71"/>
    </row>
    <row r="45274" spans="31:31" ht="15.75" x14ac:dyDescent="0.3">
      <c r="AE45274" s="71"/>
    </row>
    <row r="45275" spans="31:31" ht="15.75" x14ac:dyDescent="0.3">
      <c r="AE45275" s="71"/>
    </row>
    <row r="45276" spans="31:31" ht="15.75" x14ac:dyDescent="0.3">
      <c r="AE45276" s="71"/>
    </row>
    <row r="45277" spans="31:31" ht="15.75" x14ac:dyDescent="0.3">
      <c r="AE45277" s="71"/>
    </row>
    <row r="45278" spans="31:31" ht="15.75" x14ac:dyDescent="0.3">
      <c r="AE45278" s="71"/>
    </row>
    <row r="45279" spans="31:31" ht="15.75" x14ac:dyDescent="0.3">
      <c r="AE45279" s="71"/>
    </row>
    <row r="45280" spans="31:31" ht="15.75" x14ac:dyDescent="0.3">
      <c r="AE45280" s="71"/>
    </row>
    <row r="45281" spans="31:31" ht="15.75" x14ac:dyDescent="0.3">
      <c r="AE45281" s="71"/>
    </row>
    <row r="45282" spans="31:31" ht="15.75" x14ac:dyDescent="0.3">
      <c r="AE45282" s="71"/>
    </row>
    <row r="45283" spans="31:31" ht="15.75" x14ac:dyDescent="0.3">
      <c r="AE45283" s="71"/>
    </row>
    <row r="45284" spans="31:31" ht="15.75" x14ac:dyDescent="0.3">
      <c r="AE45284" s="71"/>
    </row>
    <row r="45285" spans="31:31" ht="15.75" x14ac:dyDescent="0.3">
      <c r="AE45285" s="71"/>
    </row>
    <row r="45286" spans="31:31" ht="15.75" x14ac:dyDescent="0.3">
      <c r="AE45286" s="71"/>
    </row>
    <row r="45287" spans="31:31" ht="15.75" x14ac:dyDescent="0.3">
      <c r="AE45287" s="71"/>
    </row>
    <row r="45288" spans="31:31" ht="15.75" x14ac:dyDescent="0.3">
      <c r="AE45288" s="71"/>
    </row>
    <row r="45289" spans="31:31" ht="15.75" x14ac:dyDescent="0.3">
      <c r="AE45289" s="71"/>
    </row>
    <row r="45290" spans="31:31" ht="15.75" x14ac:dyDescent="0.3">
      <c r="AE45290" s="71"/>
    </row>
    <row r="45291" spans="31:31" ht="15.75" x14ac:dyDescent="0.3">
      <c r="AE45291" s="71"/>
    </row>
    <row r="45292" spans="31:31" ht="15.75" x14ac:dyDescent="0.3">
      <c r="AE45292" s="71"/>
    </row>
    <row r="45293" spans="31:31" ht="15.75" x14ac:dyDescent="0.3">
      <c r="AE45293" s="71"/>
    </row>
    <row r="45294" spans="31:31" ht="15.75" x14ac:dyDescent="0.3">
      <c r="AE45294" s="71"/>
    </row>
    <row r="45295" spans="31:31" ht="15.75" x14ac:dyDescent="0.3">
      <c r="AE45295" s="71"/>
    </row>
    <row r="45296" spans="31:31" ht="15.75" x14ac:dyDescent="0.3">
      <c r="AE45296" s="71"/>
    </row>
    <row r="45297" spans="31:31" ht="15.75" x14ac:dyDescent="0.3">
      <c r="AE45297" s="71"/>
    </row>
    <row r="45298" spans="31:31" ht="15.75" x14ac:dyDescent="0.3">
      <c r="AE45298" s="71"/>
    </row>
    <row r="45299" spans="31:31" ht="15.75" x14ac:dyDescent="0.3">
      <c r="AE45299" s="71"/>
    </row>
    <row r="45300" spans="31:31" ht="15.75" x14ac:dyDescent="0.3">
      <c r="AE45300" s="71"/>
    </row>
    <row r="45301" spans="31:31" ht="15.75" x14ac:dyDescent="0.3">
      <c r="AE45301" s="71"/>
    </row>
    <row r="45302" spans="31:31" ht="15.75" x14ac:dyDescent="0.3">
      <c r="AE45302" s="71"/>
    </row>
    <row r="45303" spans="31:31" ht="15.75" x14ac:dyDescent="0.3">
      <c r="AE45303" s="71"/>
    </row>
    <row r="45304" spans="31:31" ht="15.75" x14ac:dyDescent="0.3">
      <c r="AE45304" s="71"/>
    </row>
    <row r="45305" spans="31:31" ht="15.75" x14ac:dyDescent="0.3">
      <c r="AE45305" s="71"/>
    </row>
    <row r="45306" spans="31:31" ht="15.75" x14ac:dyDescent="0.3">
      <c r="AE45306" s="71"/>
    </row>
    <row r="45307" spans="31:31" ht="15.75" x14ac:dyDescent="0.3">
      <c r="AE45307" s="71"/>
    </row>
    <row r="45308" spans="31:31" ht="15.75" x14ac:dyDescent="0.3">
      <c r="AE45308" s="71"/>
    </row>
    <row r="45309" spans="31:31" ht="15.75" x14ac:dyDescent="0.3">
      <c r="AE45309" s="71"/>
    </row>
    <row r="45310" spans="31:31" ht="15.75" x14ac:dyDescent="0.3">
      <c r="AE45310" s="71"/>
    </row>
    <row r="45311" spans="31:31" ht="15.75" x14ac:dyDescent="0.3">
      <c r="AE45311" s="71"/>
    </row>
    <row r="45312" spans="31:31" ht="15.75" x14ac:dyDescent="0.3">
      <c r="AE45312" s="71"/>
    </row>
    <row r="45313" spans="31:31" ht="15.75" x14ac:dyDescent="0.3">
      <c r="AE45313" s="71"/>
    </row>
    <row r="45314" spans="31:31" ht="15.75" x14ac:dyDescent="0.3">
      <c r="AE45314" s="71"/>
    </row>
    <row r="45315" spans="31:31" ht="15.75" x14ac:dyDescent="0.3">
      <c r="AE45315" s="71"/>
    </row>
    <row r="45316" spans="31:31" ht="15.75" x14ac:dyDescent="0.3">
      <c r="AE45316" s="71"/>
    </row>
    <row r="45317" spans="31:31" ht="15.75" x14ac:dyDescent="0.3">
      <c r="AE45317" s="71"/>
    </row>
    <row r="45318" spans="31:31" ht="15.75" x14ac:dyDescent="0.3">
      <c r="AE45318" s="71"/>
    </row>
    <row r="45319" spans="31:31" ht="15.75" x14ac:dyDescent="0.3">
      <c r="AE45319" s="71"/>
    </row>
    <row r="45320" spans="31:31" ht="15.75" x14ac:dyDescent="0.3">
      <c r="AE45320" s="71"/>
    </row>
    <row r="45321" spans="31:31" ht="15.75" x14ac:dyDescent="0.3">
      <c r="AE45321" s="71"/>
    </row>
    <row r="45322" spans="31:31" ht="15.75" x14ac:dyDescent="0.3">
      <c r="AE45322" s="71"/>
    </row>
    <row r="45323" spans="31:31" ht="15.75" x14ac:dyDescent="0.3">
      <c r="AE45323" s="71"/>
    </row>
    <row r="45324" spans="31:31" ht="15.75" x14ac:dyDescent="0.3">
      <c r="AE45324" s="71"/>
    </row>
    <row r="45325" spans="31:31" ht="15.75" x14ac:dyDescent="0.3">
      <c r="AE45325" s="71"/>
    </row>
    <row r="45326" spans="31:31" ht="15.75" x14ac:dyDescent="0.3">
      <c r="AE45326" s="71"/>
    </row>
    <row r="45327" spans="31:31" ht="15.75" x14ac:dyDescent="0.3">
      <c r="AE45327" s="71"/>
    </row>
    <row r="45328" spans="31:31" ht="15.75" x14ac:dyDescent="0.3">
      <c r="AE45328" s="71"/>
    </row>
    <row r="45329" spans="31:31" ht="15.75" x14ac:dyDescent="0.3">
      <c r="AE45329" s="71"/>
    </row>
    <row r="45330" spans="31:31" ht="15.75" x14ac:dyDescent="0.3">
      <c r="AE45330" s="71"/>
    </row>
    <row r="45331" spans="31:31" ht="15.75" x14ac:dyDescent="0.3">
      <c r="AE45331" s="71"/>
    </row>
    <row r="45332" spans="31:31" ht="15.75" x14ac:dyDescent="0.3">
      <c r="AE45332" s="71"/>
    </row>
    <row r="45333" spans="31:31" ht="15.75" x14ac:dyDescent="0.3">
      <c r="AE45333" s="71"/>
    </row>
    <row r="45334" spans="31:31" ht="15.75" x14ac:dyDescent="0.3">
      <c r="AE45334" s="71"/>
    </row>
    <row r="45335" spans="31:31" ht="15.75" x14ac:dyDescent="0.3">
      <c r="AE45335" s="71"/>
    </row>
    <row r="45336" spans="31:31" ht="15.75" x14ac:dyDescent="0.3">
      <c r="AE45336" s="71"/>
    </row>
    <row r="45337" spans="31:31" ht="15.75" x14ac:dyDescent="0.3">
      <c r="AE45337" s="71"/>
    </row>
    <row r="45338" spans="31:31" ht="15.75" x14ac:dyDescent="0.3">
      <c r="AE45338" s="71"/>
    </row>
    <row r="45339" spans="31:31" ht="15.75" x14ac:dyDescent="0.3">
      <c r="AE45339" s="71"/>
    </row>
    <row r="45340" spans="31:31" ht="15.75" x14ac:dyDescent="0.3">
      <c r="AE45340" s="71"/>
    </row>
    <row r="45341" spans="31:31" ht="15.75" x14ac:dyDescent="0.3">
      <c r="AE45341" s="71"/>
    </row>
    <row r="45342" spans="31:31" ht="15.75" x14ac:dyDescent="0.3">
      <c r="AE45342" s="71"/>
    </row>
    <row r="45343" spans="31:31" ht="15.75" x14ac:dyDescent="0.3">
      <c r="AE45343" s="71"/>
    </row>
    <row r="45344" spans="31:31" ht="15.75" x14ac:dyDescent="0.3">
      <c r="AE45344" s="71"/>
    </row>
    <row r="45345" spans="31:31" ht="15.75" x14ac:dyDescent="0.3">
      <c r="AE45345" s="71"/>
    </row>
    <row r="45346" spans="31:31" ht="15.75" x14ac:dyDescent="0.3">
      <c r="AE45346" s="71"/>
    </row>
    <row r="45347" spans="31:31" ht="15.75" x14ac:dyDescent="0.3">
      <c r="AE45347" s="71"/>
    </row>
    <row r="45348" spans="31:31" ht="15.75" x14ac:dyDescent="0.3">
      <c r="AE45348" s="71"/>
    </row>
    <row r="45349" spans="31:31" ht="15.75" x14ac:dyDescent="0.3">
      <c r="AE45349" s="71"/>
    </row>
    <row r="45350" spans="31:31" ht="15.75" x14ac:dyDescent="0.3">
      <c r="AE45350" s="71"/>
    </row>
    <row r="45351" spans="31:31" ht="15.75" x14ac:dyDescent="0.3">
      <c r="AE45351" s="71"/>
    </row>
    <row r="45352" spans="31:31" ht="15.75" x14ac:dyDescent="0.3">
      <c r="AE45352" s="71"/>
    </row>
    <row r="45353" spans="31:31" ht="15.75" x14ac:dyDescent="0.3">
      <c r="AE45353" s="71"/>
    </row>
    <row r="45354" spans="31:31" ht="15.75" x14ac:dyDescent="0.3">
      <c r="AE45354" s="71"/>
    </row>
    <row r="45355" spans="31:31" ht="15.75" x14ac:dyDescent="0.3">
      <c r="AE45355" s="71"/>
    </row>
    <row r="45356" spans="31:31" ht="15.75" x14ac:dyDescent="0.3">
      <c r="AE45356" s="71"/>
    </row>
    <row r="45357" spans="31:31" ht="15.75" x14ac:dyDescent="0.3">
      <c r="AE45357" s="71"/>
    </row>
    <row r="45358" spans="31:31" ht="15.75" x14ac:dyDescent="0.3">
      <c r="AE45358" s="71"/>
    </row>
    <row r="45359" spans="31:31" ht="15.75" x14ac:dyDescent="0.3">
      <c r="AE45359" s="71"/>
    </row>
    <row r="45360" spans="31:31" ht="15.75" x14ac:dyDescent="0.3">
      <c r="AE45360" s="71"/>
    </row>
    <row r="45361" spans="31:31" ht="15.75" x14ac:dyDescent="0.3">
      <c r="AE45361" s="71"/>
    </row>
    <row r="45362" spans="31:31" ht="15.75" x14ac:dyDescent="0.3">
      <c r="AE45362" s="71"/>
    </row>
    <row r="45363" spans="31:31" ht="15.75" x14ac:dyDescent="0.3">
      <c r="AE45363" s="71"/>
    </row>
    <row r="45364" spans="31:31" ht="15.75" x14ac:dyDescent="0.3">
      <c r="AE45364" s="71"/>
    </row>
    <row r="45365" spans="31:31" ht="15.75" x14ac:dyDescent="0.3">
      <c r="AE45365" s="71"/>
    </row>
    <row r="45366" spans="31:31" ht="15.75" x14ac:dyDescent="0.3">
      <c r="AE45366" s="71"/>
    </row>
    <row r="45367" spans="31:31" ht="15.75" x14ac:dyDescent="0.3">
      <c r="AE45367" s="71"/>
    </row>
    <row r="45368" spans="31:31" ht="15.75" x14ac:dyDescent="0.3">
      <c r="AE45368" s="71"/>
    </row>
    <row r="45369" spans="31:31" ht="15.75" x14ac:dyDescent="0.3">
      <c r="AE45369" s="71"/>
    </row>
    <row r="45370" spans="31:31" ht="15.75" x14ac:dyDescent="0.3">
      <c r="AE45370" s="71"/>
    </row>
    <row r="45371" spans="31:31" ht="15.75" x14ac:dyDescent="0.3">
      <c r="AE45371" s="71"/>
    </row>
    <row r="45372" spans="31:31" ht="15.75" x14ac:dyDescent="0.3">
      <c r="AE45372" s="71"/>
    </row>
    <row r="45373" spans="31:31" ht="15.75" x14ac:dyDescent="0.3">
      <c r="AE45373" s="71"/>
    </row>
    <row r="45374" spans="31:31" ht="15.75" x14ac:dyDescent="0.3">
      <c r="AE45374" s="71"/>
    </row>
    <row r="45375" spans="31:31" ht="15.75" x14ac:dyDescent="0.3">
      <c r="AE45375" s="71"/>
    </row>
    <row r="45376" spans="31:31" ht="15.75" x14ac:dyDescent="0.3">
      <c r="AE45376" s="71"/>
    </row>
    <row r="45377" spans="31:31" ht="15.75" x14ac:dyDescent="0.3">
      <c r="AE45377" s="71"/>
    </row>
    <row r="45378" spans="31:31" ht="15.75" x14ac:dyDescent="0.3">
      <c r="AE45378" s="71"/>
    </row>
    <row r="45379" spans="31:31" ht="15.75" x14ac:dyDescent="0.3">
      <c r="AE45379" s="71"/>
    </row>
    <row r="45380" spans="31:31" ht="15.75" x14ac:dyDescent="0.3">
      <c r="AE45380" s="71"/>
    </row>
    <row r="45381" spans="31:31" ht="15.75" x14ac:dyDescent="0.3">
      <c r="AE45381" s="71"/>
    </row>
    <row r="45382" spans="31:31" ht="15.75" x14ac:dyDescent="0.3">
      <c r="AE45382" s="71"/>
    </row>
    <row r="45383" spans="31:31" ht="15.75" x14ac:dyDescent="0.3">
      <c r="AE45383" s="71"/>
    </row>
    <row r="45384" spans="31:31" ht="15.75" x14ac:dyDescent="0.3">
      <c r="AE45384" s="71"/>
    </row>
    <row r="45385" spans="31:31" ht="15.75" x14ac:dyDescent="0.3">
      <c r="AE45385" s="71"/>
    </row>
    <row r="45386" spans="31:31" ht="15.75" x14ac:dyDescent="0.3">
      <c r="AE45386" s="71"/>
    </row>
    <row r="45387" spans="31:31" ht="15.75" x14ac:dyDescent="0.3">
      <c r="AE45387" s="71"/>
    </row>
    <row r="45388" spans="31:31" ht="15.75" x14ac:dyDescent="0.3">
      <c r="AE45388" s="71"/>
    </row>
    <row r="45389" spans="31:31" ht="15.75" x14ac:dyDescent="0.3">
      <c r="AE45389" s="71"/>
    </row>
    <row r="45390" spans="31:31" ht="15.75" x14ac:dyDescent="0.3">
      <c r="AE45390" s="71"/>
    </row>
    <row r="45391" spans="31:31" ht="15.75" x14ac:dyDescent="0.3">
      <c r="AE45391" s="71"/>
    </row>
    <row r="45392" spans="31:31" ht="15.75" x14ac:dyDescent="0.3">
      <c r="AE45392" s="71"/>
    </row>
    <row r="45393" spans="31:31" ht="15.75" x14ac:dyDescent="0.3">
      <c r="AE45393" s="71"/>
    </row>
    <row r="45394" spans="31:31" ht="15.75" x14ac:dyDescent="0.3">
      <c r="AE45394" s="71"/>
    </row>
    <row r="45395" spans="31:31" ht="15.75" x14ac:dyDescent="0.3">
      <c r="AE45395" s="71"/>
    </row>
    <row r="45396" spans="31:31" ht="15.75" x14ac:dyDescent="0.3">
      <c r="AE45396" s="71"/>
    </row>
    <row r="45397" spans="31:31" ht="15.75" x14ac:dyDescent="0.3">
      <c r="AE45397" s="71"/>
    </row>
    <row r="45398" spans="31:31" ht="15.75" x14ac:dyDescent="0.3">
      <c r="AE45398" s="71"/>
    </row>
    <row r="45399" spans="31:31" ht="15.75" x14ac:dyDescent="0.3">
      <c r="AE45399" s="71"/>
    </row>
    <row r="45400" spans="31:31" ht="15.75" x14ac:dyDescent="0.3">
      <c r="AE45400" s="71"/>
    </row>
    <row r="45401" spans="31:31" ht="15.75" x14ac:dyDescent="0.3">
      <c r="AE45401" s="71"/>
    </row>
    <row r="45402" spans="31:31" ht="15.75" x14ac:dyDescent="0.3">
      <c r="AE45402" s="71"/>
    </row>
    <row r="45403" spans="31:31" ht="15.75" x14ac:dyDescent="0.3">
      <c r="AE45403" s="71"/>
    </row>
    <row r="45404" spans="31:31" ht="15.75" x14ac:dyDescent="0.3">
      <c r="AE45404" s="71"/>
    </row>
    <row r="45405" spans="31:31" ht="15.75" x14ac:dyDescent="0.3">
      <c r="AE45405" s="71"/>
    </row>
    <row r="45406" spans="31:31" ht="15.75" x14ac:dyDescent="0.3">
      <c r="AE45406" s="71"/>
    </row>
    <row r="45407" spans="31:31" ht="15.75" x14ac:dyDescent="0.3">
      <c r="AE45407" s="71"/>
    </row>
    <row r="45408" spans="31:31" ht="15.75" x14ac:dyDescent="0.3">
      <c r="AE45408" s="71"/>
    </row>
    <row r="45409" spans="31:31" ht="15.75" x14ac:dyDescent="0.3">
      <c r="AE45409" s="71"/>
    </row>
    <row r="45410" spans="31:31" ht="15.75" x14ac:dyDescent="0.3">
      <c r="AE45410" s="71"/>
    </row>
    <row r="45411" spans="31:31" ht="15.75" x14ac:dyDescent="0.3">
      <c r="AE45411" s="71"/>
    </row>
    <row r="45412" spans="31:31" ht="15.75" x14ac:dyDescent="0.3">
      <c r="AE45412" s="71"/>
    </row>
    <row r="45413" spans="31:31" ht="15.75" x14ac:dyDescent="0.3">
      <c r="AE45413" s="71"/>
    </row>
    <row r="45414" spans="31:31" ht="15.75" x14ac:dyDescent="0.3">
      <c r="AE45414" s="71"/>
    </row>
    <row r="45415" spans="31:31" ht="15.75" x14ac:dyDescent="0.3">
      <c r="AE45415" s="71"/>
    </row>
    <row r="45416" spans="31:31" ht="15.75" x14ac:dyDescent="0.3">
      <c r="AE45416" s="71"/>
    </row>
    <row r="45417" spans="31:31" ht="15.75" x14ac:dyDescent="0.3">
      <c r="AE45417" s="71"/>
    </row>
    <row r="45418" spans="31:31" ht="15.75" x14ac:dyDescent="0.3">
      <c r="AE45418" s="71"/>
    </row>
    <row r="45419" spans="31:31" ht="15.75" x14ac:dyDescent="0.3">
      <c r="AE45419" s="71"/>
    </row>
    <row r="45420" spans="31:31" ht="15.75" x14ac:dyDescent="0.3">
      <c r="AE45420" s="71"/>
    </row>
    <row r="45421" spans="31:31" ht="15.75" x14ac:dyDescent="0.3">
      <c r="AE45421" s="71"/>
    </row>
    <row r="45422" spans="31:31" ht="15.75" x14ac:dyDescent="0.3">
      <c r="AE45422" s="71"/>
    </row>
    <row r="45423" spans="31:31" ht="15.75" x14ac:dyDescent="0.3">
      <c r="AE45423" s="71"/>
    </row>
    <row r="45424" spans="31:31" ht="15.75" x14ac:dyDescent="0.3">
      <c r="AE45424" s="71"/>
    </row>
    <row r="45425" spans="31:31" ht="15.75" x14ac:dyDescent="0.3">
      <c r="AE45425" s="71"/>
    </row>
    <row r="45426" spans="31:31" ht="15.75" x14ac:dyDescent="0.3">
      <c r="AE45426" s="71"/>
    </row>
    <row r="45427" spans="31:31" ht="15.75" x14ac:dyDescent="0.3">
      <c r="AE45427" s="71"/>
    </row>
    <row r="45428" spans="31:31" ht="15.75" x14ac:dyDescent="0.3">
      <c r="AE45428" s="71"/>
    </row>
    <row r="45429" spans="31:31" ht="15.75" x14ac:dyDescent="0.3">
      <c r="AE45429" s="71"/>
    </row>
    <row r="45430" spans="31:31" ht="15.75" x14ac:dyDescent="0.3">
      <c r="AE45430" s="71"/>
    </row>
    <row r="45431" spans="31:31" ht="15.75" x14ac:dyDescent="0.3">
      <c r="AE45431" s="71"/>
    </row>
    <row r="45432" spans="31:31" ht="15.75" x14ac:dyDescent="0.3">
      <c r="AE45432" s="71"/>
    </row>
    <row r="45433" spans="31:31" ht="15.75" x14ac:dyDescent="0.3">
      <c r="AE45433" s="71"/>
    </row>
    <row r="45434" spans="31:31" ht="15.75" x14ac:dyDescent="0.3">
      <c r="AE45434" s="71"/>
    </row>
    <row r="45435" spans="31:31" ht="15.75" x14ac:dyDescent="0.3">
      <c r="AE45435" s="71"/>
    </row>
    <row r="45436" spans="31:31" ht="15.75" x14ac:dyDescent="0.3">
      <c r="AE45436" s="71"/>
    </row>
    <row r="45437" spans="31:31" ht="15.75" x14ac:dyDescent="0.3">
      <c r="AE45437" s="71"/>
    </row>
    <row r="45438" spans="31:31" ht="15.75" x14ac:dyDescent="0.3">
      <c r="AE45438" s="71"/>
    </row>
    <row r="45439" spans="31:31" ht="15.75" x14ac:dyDescent="0.3">
      <c r="AE45439" s="71"/>
    </row>
    <row r="45440" spans="31:31" ht="15.75" x14ac:dyDescent="0.3">
      <c r="AE45440" s="71"/>
    </row>
    <row r="45441" spans="31:31" ht="15.75" x14ac:dyDescent="0.3">
      <c r="AE45441" s="71"/>
    </row>
    <row r="45442" spans="31:31" ht="15.75" x14ac:dyDescent="0.3">
      <c r="AE45442" s="71"/>
    </row>
    <row r="45443" spans="31:31" ht="15.75" x14ac:dyDescent="0.3">
      <c r="AE45443" s="71"/>
    </row>
    <row r="45444" spans="31:31" ht="15.75" x14ac:dyDescent="0.3">
      <c r="AE45444" s="71"/>
    </row>
    <row r="45445" spans="31:31" ht="15.75" x14ac:dyDescent="0.3">
      <c r="AE45445" s="71"/>
    </row>
    <row r="45446" spans="31:31" ht="15.75" x14ac:dyDescent="0.3">
      <c r="AE45446" s="71"/>
    </row>
    <row r="45447" spans="31:31" ht="15.75" x14ac:dyDescent="0.3">
      <c r="AE45447" s="71"/>
    </row>
    <row r="45448" spans="31:31" ht="15.75" x14ac:dyDescent="0.3">
      <c r="AE45448" s="71"/>
    </row>
    <row r="45449" spans="31:31" ht="15.75" x14ac:dyDescent="0.3">
      <c r="AE45449" s="71"/>
    </row>
    <row r="45450" spans="31:31" ht="15.75" x14ac:dyDescent="0.3">
      <c r="AE45450" s="71"/>
    </row>
    <row r="45451" spans="31:31" ht="15.75" x14ac:dyDescent="0.3">
      <c r="AE45451" s="71"/>
    </row>
    <row r="45452" spans="31:31" ht="15.75" x14ac:dyDescent="0.3">
      <c r="AE45452" s="71"/>
    </row>
    <row r="45453" spans="31:31" ht="15.75" x14ac:dyDescent="0.3">
      <c r="AE45453" s="71"/>
    </row>
    <row r="45454" spans="31:31" ht="15.75" x14ac:dyDescent="0.3">
      <c r="AE45454" s="71"/>
    </row>
    <row r="45455" spans="31:31" ht="15.75" x14ac:dyDescent="0.3">
      <c r="AE45455" s="71"/>
    </row>
    <row r="45456" spans="31:31" ht="15.75" x14ac:dyDescent="0.3">
      <c r="AE45456" s="71"/>
    </row>
    <row r="45457" spans="31:31" ht="15.75" x14ac:dyDescent="0.3">
      <c r="AE45457" s="71"/>
    </row>
    <row r="45458" spans="31:31" ht="15.75" x14ac:dyDescent="0.3">
      <c r="AE45458" s="71"/>
    </row>
    <row r="45459" spans="31:31" ht="15.75" x14ac:dyDescent="0.3">
      <c r="AE45459" s="71"/>
    </row>
    <row r="45460" spans="31:31" ht="15.75" x14ac:dyDescent="0.3">
      <c r="AE45460" s="71"/>
    </row>
    <row r="45461" spans="31:31" ht="15.75" x14ac:dyDescent="0.3">
      <c r="AE45461" s="71"/>
    </row>
    <row r="45462" spans="31:31" ht="15.75" x14ac:dyDescent="0.3">
      <c r="AE45462" s="71"/>
    </row>
    <row r="45463" spans="31:31" ht="15.75" x14ac:dyDescent="0.3">
      <c r="AE45463" s="71"/>
    </row>
    <row r="45464" spans="31:31" ht="15.75" x14ac:dyDescent="0.3">
      <c r="AE45464" s="71"/>
    </row>
    <row r="45465" spans="31:31" ht="15.75" x14ac:dyDescent="0.3">
      <c r="AE45465" s="71"/>
    </row>
    <row r="45466" spans="31:31" ht="15.75" x14ac:dyDescent="0.3">
      <c r="AE45466" s="71"/>
    </row>
    <row r="45467" spans="31:31" ht="15.75" x14ac:dyDescent="0.3">
      <c r="AE45467" s="71"/>
    </row>
    <row r="45468" spans="31:31" ht="15.75" x14ac:dyDescent="0.3">
      <c r="AE45468" s="71"/>
    </row>
    <row r="45469" spans="31:31" ht="15.75" x14ac:dyDescent="0.3">
      <c r="AE45469" s="71"/>
    </row>
    <row r="45470" spans="31:31" ht="15.75" x14ac:dyDescent="0.3">
      <c r="AE45470" s="71"/>
    </row>
    <row r="45471" spans="31:31" ht="15.75" x14ac:dyDescent="0.3">
      <c r="AE45471" s="71"/>
    </row>
    <row r="45472" spans="31:31" ht="15.75" x14ac:dyDescent="0.3">
      <c r="AE45472" s="71"/>
    </row>
    <row r="45473" spans="31:31" ht="15.75" x14ac:dyDescent="0.3">
      <c r="AE45473" s="71"/>
    </row>
    <row r="45474" spans="31:31" ht="15.75" x14ac:dyDescent="0.3">
      <c r="AE45474" s="71"/>
    </row>
    <row r="45475" spans="31:31" ht="15.75" x14ac:dyDescent="0.3">
      <c r="AE45475" s="71"/>
    </row>
    <row r="45476" spans="31:31" ht="15.75" x14ac:dyDescent="0.3">
      <c r="AE45476" s="71"/>
    </row>
    <row r="45477" spans="31:31" ht="15.75" x14ac:dyDescent="0.3">
      <c r="AE45477" s="71"/>
    </row>
    <row r="45478" spans="31:31" ht="15.75" x14ac:dyDescent="0.3">
      <c r="AE45478" s="71"/>
    </row>
    <row r="45479" spans="31:31" ht="15.75" x14ac:dyDescent="0.3">
      <c r="AE45479" s="71"/>
    </row>
    <row r="45480" spans="31:31" ht="15.75" x14ac:dyDescent="0.3">
      <c r="AE45480" s="71"/>
    </row>
    <row r="45481" spans="31:31" ht="15.75" x14ac:dyDescent="0.3">
      <c r="AE45481" s="71"/>
    </row>
    <row r="45482" spans="31:31" ht="15.75" x14ac:dyDescent="0.3">
      <c r="AE45482" s="71"/>
    </row>
    <row r="45483" spans="31:31" ht="15.75" x14ac:dyDescent="0.3">
      <c r="AE45483" s="71"/>
    </row>
    <row r="45484" spans="31:31" ht="15.75" x14ac:dyDescent="0.3">
      <c r="AE45484" s="71"/>
    </row>
    <row r="45485" spans="31:31" ht="15.75" x14ac:dyDescent="0.3">
      <c r="AE45485" s="71"/>
    </row>
    <row r="45486" spans="31:31" ht="15.75" x14ac:dyDescent="0.3">
      <c r="AE45486" s="71"/>
    </row>
    <row r="45487" spans="31:31" ht="15.75" x14ac:dyDescent="0.3">
      <c r="AE45487" s="71"/>
    </row>
    <row r="45488" spans="31:31" ht="15.75" x14ac:dyDescent="0.3">
      <c r="AE45488" s="71"/>
    </row>
    <row r="45489" spans="31:31" ht="15.75" x14ac:dyDescent="0.3">
      <c r="AE45489" s="71"/>
    </row>
    <row r="45490" spans="31:31" ht="15.75" x14ac:dyDescent="0.3">
      <c r="AE45490" s="71"/>
    </row>
    <row r="45491" spans="31:31" ht="15.75" x14ac:dyDescent="0.3">
      <c r="AE45491" s="71"/>
    </row>
    <row r="45492" spans="31:31" ht="15.75" x14ac:dyDescent="0.3">
      <c r="AE45492" s="71"/>
    </row>
    <row r="45493" spans="31:31" ht="15.75" x14ac:dyDescent="0.3">
      <c r="AE45493" s="71"/>
    </row>
    <row r="45494" spans="31:31" ht="15.75" x14ac:dyDescent="0.3">
      <c r="AE45494" s="71"/>
    </row>
    <row r="45495" spans="31:31" ht="15.75" x14ac:dyDescent="0.3">
      <c r="AE45495" s="71"/>
    </row>
    <row r="45496" spans="31:31" ht="15.75" x14ac:dyDescent="0.3">
      <c r="AE45496" s="71"/>
    </row>
    <row r="45497" spans="31:31" ht="15.75" x14ac:dyDescent="0.3">
      <c r="AE45497" s="71"/>
    </row>
    <row r="45498" spans="31:31" ht="15.75" x14ac:dyDescent="0.3">
      <c r="AE45498" s="71"/>
    </row>
    <row r="45499" spans="31:31" ht="15.75" x14ac:dyDescent="0.3">
      <c r="AE45499" s="71"/>
    </row>
    <row r="45500" spans="31:31" ht="15.75" x14ac:dyDescent="0.3">
      <c r="AE45500" s="71"/>
    </row>
    <row r="45501" spans="31:31" ht="15.75" x14ac:dyDescent="0.3">
      <c r="AE45501" s="71"/>
    </row>
    <row r="45502" spans="31:31" ht="15.75" x14ac:dyDescent="0.3">
      <c r="AE45502" s="71"/>
    </row>
    <row r="45503" spans="31:31" ht="15.75" x14ac:dyDescent="0.3">
      <c r="AE45503" s="71"/>
    </row>
    <row r="45504" spans="31:31" ht="15.75" x14ac:dyDescent="0.3">
      <c r="AE45504" s="71"/>
    </row>
    <row r="45505" spans="31:31" ht="15.75" x14ac:dyDescent="0.3">
      <c r="AE45505" s="71"/>
    </row>
    <row r="45506" spans="31:31" ht="15.75" x14ac:dyDescent="0.3">
      <c r="AE45506" s="71"/>
    </row>
    <row r="45507" spans="31:31" ht="15.75" x14ac:dyDescent="0.3">
      <c r="AE45507" s="71"/>
    </row>
    <row r="45508" spans="31:31" ht="15.75" x14ac:dyDescent="0.3">
      <c r="AE45508" s="71"/>
    </row>
    <row r="45509" spans="31:31" ht="15.75" x14ac:dyDescent="0.3">
      <c r="AE45509" s="71"/>
    </row>
    <row r="45510" spans="31:31" ht="15.75" x14ac:dyDescent="0.3">
      <c r="AE45510" s="71"/>
    </row>
    <row r="45511" spans="31:31" ht="15.75" x14ac:dyDescent="0.3">
      <c r="AE45511" s="71"/>
    </row>
    <row r="45512" spans="31:31" ht="15.75" x14ac:dyDescent="0.3">
      <c r="AE45512" s="71"/>
    </row>
    <row r="45513" spans="31:31" ht="15.75" x14ac:dyDescent="0.3">
      <c r="AE45513" s="71"/>
    </row>
    <row r="45514" spans="31:31" ht="15.75" x14ac:dyDescent="0.3">
      <c r="AE45514" s="71"/>
    </row>
    <row r="45515" spans="31:31" ht="15.75" x14ac:dyDescent="0.3">
      <c r="AE45515" s="71"/>
    </row>
    <row r="45516" spans="31:31" ht="15.75" x14ac:dyDescent="0.3">
      <c r="AE45516" s="71"/>
    </row>
    <row r="45517" spans="31:31" ht="15.75" x14ac:dyDescent="0.3">
      <c r="AE45517" s="71"/>
    </row>
    <row r="45518" spans="31:31" ht="15.75" x14ac:dyDescent="0.3">
      <c r="AE45518" s="71"/>
    </row>
    <row r="45519" spans="31:31" ht="15.75" x14ac:dyDescent="0.3">
      <c r="AE45519" s="71"/>
    </row>
    <row r="45520" spans="31:31" ht="15.75" x14ac:dyDescent="0.3">
      <c r="AE45520" s="71"/>
    </row>
    <row r="45521" spans="31:31" ht="15.75" x14ac:dyDescent="0.3">
      <c r="AE45521" s="71"/>
    </row>
    <row r="45522" spans="31:31" ht="15.75" x14ac:dyDescent="0.3">
      <c r="AE45522" s="71"/>
    </row>
    <row r="45523" spans="31:31" ht="15.75" x14ac:dyDescent="0.3">
      <c r="AE45523" s="71"/>
    </row>
    <row r="45524" spans="31:31" ht="15.75" x14ac:dyDescent="0.3">
      <c r="AE45524" s="71"/>
    </row>
    <row r="45525" spans="31:31" ht="15.75" x14ac:dyDescent="0.3">
      <c r="AE45525" s="71"/>
    </row>
    <row r="45526" spans="31:31" ht="15.75" x14ac:dyDescent="0.3">
      <c r="AE45526" s="71"/>
    </row>
    <row r="45527" spans="31:31" ht="15.75" x14ac:dyDescent="0.3">
      <c r="AE45527" s="71"/>
    </row>
    <row r="45528" spans="31:31" ht="15.75" x14ac:dyDescent="0.3">
      <c r="AE45528" s="71"/>
    </row>
    <row r="45529" spans="31:31" ht="15.75" x14ac:dyDescent="0.3">
      <c r="AE45529" s="71"/>
    </row>
    <row r="45530" spans="31:31" ht="15.75" x14ac:dyDescent="0.3">
      <c r="AE45530" s="71"/>
    </row>
    <row r="45531" spans="31:31" ht="15.75" x14ac:dyDescent="0.3">
      <c r="AE45531" s="71"/>
    </row>
    <row r="45532" spans="31:31" ht="15.75" x14ac:dyDescent="0.3">
      <c r="AE45532" s="71"/>
    </row>
    <row r="45533" spans="31:31" ht="15.75" x14ac:dyDescent="0.3">
      <c r="AE45533" s="71"/>
    </row>
    <row r="45534" spans="31:31" ht="15.75" x14ac:dyDescent="0.3">
      <c r="AE45534" s="71"/>
    </row>
    <row r="45535" spans="31:31" ht="15.75" x14ac:dyDescent="0.3">
      <c r="AE45535" s="71"/>
    </row>
    <row r="45536" spans="31:31" ht="15.75" x14ac:dyDescent="0.3">
      <c r="AE45536" s="71"/>
    </row>
    <row r="45537" spans="31:31" ht="15.75" x14ac:dyDescent="0.3">
      <c r="AE45537" s="71"/>
    </row>
    <row r="45538" spans="31:31" ht="15.75" x14ac:dyDescent="0.3">
      <c r="AE45538" s="71"/>
    </row>
    <row r="45539" spans="31:31" ht="15.75" x14ac:dyDescent="0.3">
      <c r="AE45539" s="71"/>
    </row>
    <row r="45540" spans="31:31" ht="15.75" x14ac:dyDescent="0.3">
      <c r="AE45540" s="71"/>
    </row>
    <row r="45541" spans="31:31" ht="15.75" x14ac:dyDescent="0.3">
      <c r="AE45541" s="71"/>
    </row>
    <row r="45542" spans="31:31" ht="15.75" x14ac:dyDescent="0.3">
      <c r="AE45542" s="71"/>
    </row>
    <row r="45543" spans="31:31" ht="15.75" x14ac:dyDescent="0.3">
      <c r="AE45543" s="71"/>
    </row>
    <row r="45544" spans="31:31" ht="15.75" x14ac:dyDescent="0.3">
      <c r="AE45544" s="71"/>
    </row>
    <row r="45545" spans="31:31" ht="15.75" x14ac:dyDescent="0.3">
      <c r="AE45545" s="71"/>
    </row>
    <row r="45546" spans="31:31" ht="15.75" x14ac:dyDescent="0.3">
      <c r="AE45546" s="71"/>
    </row>
    <row r="45547" spans="31:31" ht="15.75" x14ac:dyDescent="0.3">
      <c r="AE45547" s="71"/>
    </row>
    <row r="45548" spans="31:31" ht="15.75" x14ac:dyDescent="0.3">
      <c r="AE45548" s="71"/>
    </row>
    <row r="45549" spans="31:31" ht="15.75" x14ac:dyDescent="0.3">
      <c r="AE45549" s="71"/>
    </row>
    <row r="45550" spans="31:31" ht="15.75" x14ac:dyDescent="0.3">
      <c r="AE45550" s="71"/>
    </row>
    <row r="45551" spans="31:31" ht="15.75" x14ac:dyDescent="0.3">
      <c r="AE45551" s="71"/>
    </row>
    <row r="45552" spans="31:31" ht="15.75" x14ac:dyDescent="0.3">
      <c r="AE45552" s="71"/>
    </row>
    <row r="45553" spans="31:31" ht="15.75" x14ac:dyDescent="0.3">
      <c r="AE45553" s="71"/>
    </row>
    <row r="45554" spans="31:31" ht="15.75" x14ac:dyDescent="0.3">
      <c r="AE45554" s="71"/>
    </row>
    <row r="45555" spans="31:31" ht="15.75" x14ac:dyDescent="0.3">
      <c r="AE45555" s="71"/>
    </row>
    <row r="45556" spans="31:31" ht="15.75" x14ac:dyDescent="0.3">
      <c r="AE45556" s="71"/>
    </row>
    <row r="45557" spans="31:31" ht="15.75" x14ac:dyDescent="0.3">
      <c r="AE45557" s="71"/>
    </row>
    <row r="45558" spans="31:31" ht="15.75" x14ac:dyDescent="0.3">
      <c r="AE45558" s="71"/>
    </row>
    <row r="45559" spans="31:31" ht="15.75" x14ac:dyDescent="0.3">
      <c r="AE45559" s="71"/>
    </row>
    <row r="45560" spans="31:31" ht="15.75" x14ac:dyDescent="0.3">
      <c r="AE45560" s="71"/>
    </row>
    <row r="45561" spans="31:31" ht="15.75" x14ac:dyDescent="0.3">
      <c r="AE45561" s="71"/>
    </row>
    <row r="45562" spans="31:31" ht="15.75" x14ac:dyDescent="0.3">
      <c r="AE45562" s="71"/>
    </row>
    <row r="45563" spans="31:31" ht="15.75" x14ac:dyDescent="0.3">
      <c r="AE45563" s="71"/>
    </row>
    <row r="45564" spans="31:31" ht="15.75" x14ac:dyDescent="0.3">
      <c r="AE45564" s="71"/>
    </row>
    <row r="45565" spans="31:31" ht="15.75" x14ac:dyDescent="0.3">
      <c r="AE45565" s="71"/>
    </row>
    <row r="45566" spans="31:31" ht="15.75" x14ac:dyDescent="0.3">
      <c r="AE45566" s="71"/>
    </row>
    <row r="45567" spans="31:31" ht="15.75" x14ac:dyDescent="0.3">
      <c r="AE45567" s="71"/>
    </row>
    <row r="45568" spans="31:31" ht="15.75" x14ac:dyDescent="0.3">
      <c r="AE45568" s="71"/>
    </row>
    <row r="45569" spans="31:31" ht="15.75" x14ac:dyDescent="0.3">
      <c r="AE45569" s="71"/>
    </row>
    <row r="45570" spans="31:31" ht="15.75" x14ac:dyDescent="0.3">
      <c r="AE45570" s="71"/>
    </row>
    <row r="45571" spans="31:31" ht="15.75" x14ac:dyDescent="0.3">
      <c r="AE45571" s="71"/>
    </row>
    <row r="45572" spans="31:31" ht="15.75" x14ac:dyDescent="0.3">
      <c r="AE45572" s="71"/>
    </row>
    <row r="45573" spans="31:31" ht="15.75" x14ac:dyDescent="0.3">
      <c r="AE45573" s="71"/>
    </row>
    <row r="45574" spans="31:31" ht="15.75" x14ac:dyDescent="0.3">
      <c r="AE45574" s="71"/>
    </row>
    <row r="45575" spans="31:31" ht="15.75" x14ac:dyDescent="0.3">
      <c r="AE45575" s="71"/>
    </row>
    <row r="45576" spans="31:31" ht="15.75" x14ac:dyDescent="0.3">
      <c r="AE45576" s="71"/>
    </row>
    <row r="45577" spans="31:31" ht="15.75" x14ac:dyDescent="0.3">
      <c r="AE45577" s="71"/>
    </row>
    <row r="45578" spans="31:31" ht="15.75" x14ac:dyDescent="0.3">
      <c r="AE45578" s="71"/>
    </row>
    <row r="45579" spans="31:31" ht="15.75" x14ac:dyDescent="0.3">
      <c r="AE45579" s="71"/>
    </row>
    <row r="45580" spans="31:31" ht="15.75" x14ac:dyDescent="0.3">
      <c r="AE45580" s="71"/>
    </row>
    <row r="45581" spans="31:31" ht="15.75" x14ac:dyDescent="0.3">
      <c r="AE45581" s="71"/>
    </row>
    <row r="45582" spans="31:31" ht="15.75" x14ac:dyDescent="0.3">
      <c r="AE45582" s="71"/>
    </row>
    <row r="45583" spans="31:31" ht="15.75" x14ac:dyDescent="0.3">
      <c r="AE45583" s="71"/>
    </row>
    <row r="45584" spans="31:31" ht="15.75" x14ac:dyDescent="0.3">
      <c r="AE45584" s="71"/>
    </row>
    <row r="45585" spans="31:31" ht="15.75" x14ac:dyDescent="0.3">
      <c r="AE45585" s="71"/>
    </row>
    <row r="45586" spans="31:31" ht="15.75" x14ac:dyDescent="0.3">
      <c r="AE45586" s="71"/>
    </row>
    <row r="45587" spans="31:31" ht="15.75" x14ac:dyDescent="0.3">
      <c r="AE45587" s="71"/>
    </row>
    <row r="45588" spans="31:31" ht="15.75" x14ac:dyDescent="0.3">
      <c r="AE45588" s="71"/>
    </row>
    <row r="45589" spans="31:31" ht="15.75" x14ac:dyDescent="0.3">
      <c r="AE45589" s="71"/>
    </row>
    <row r="45590" spans="31:31" ht="15.75" x14ac:dyDescent="0.3">
      <c r="AE45590" s="71"/>
    </row>
    <row r="45591" spans="31:31" ht="15.75" x14ac:dyDescent="0.3">
      <c r="AE45591" s="71"/>
    </row>
    <row r="45592" spans="31:31" ht="15.75" x14ac:dyDescent="0.3">
      <c r="AE45592" s="71"/>
    </row>
    <row r="45593" spans="31:31" ht="15.75" x14ac:dyDescent="0.3">
      <c r="AE45593" s="71"/>
    </row>
    <row r="45594" spans="31:31" ht="15.75" x14ac:dyDescent="0.3">
      <c r="AE45594" s="71"/>
    </row>
    <row r="45595" spans="31:31" ht="15.75" x14ac:dyDescent="0.3">
      <c r="AE45595" s="71"/>
    </row>
    <row r="45596" spans="31:31" ht="15.75" x14ac:dyDescent="0.3">
      <c r="AE45596" s="71"/>
    </row>
    <row r="45597" spans="31:31" ht="15.75" x14ac:dyDescent="0.3">
      <c r="AE45597" s="71"/>
    </row>
    <row r="45598" spans="31:31" ht="15.75" x14ac:dyDescent="0.3">
      <c r="AE45598" s="71"/>
    </row>
    <row r="45599" spans="31:31" ht="15.75" x14ac:dyDescent="0.3">
      <c r="AE45599" s="71"/>
    </row>
    <row r="45600" spans="31:31" ht="15.75" x14ac:dyDescent="0.3">
      <c r="AE45600" s="71"/>
    </row>
    <row r="45601" spans="31:31" ht="15.75" x14ac:dyDescent="0.3">
      <c r="AE45601" s="71"/>
    </row>
    <row r="45602" spans="31:31" ht="15.75" x14ac:dyDescent="0.3">
      <c r="AE45602" s="71"/>
    </row>
    <row r="45603" spans="31:31" ht="15.75" x14ac:dyDescent="0.3">
      <c r="AE45603" s="71"/>
    </row>
    <row r="45604" spans="31:31" ht="15.75" x14ac:dyDescent="0.3">
      <c r="AE45604" s="71"/>
    </row>
    <row r="45605" spans="31:31" ht="15.75" x14ac:dyDescent="0.3">
      <c r="AE45605" s="71"/>
    </row>
    <row r="45606" spans="31:31" ht="15.75" x14ac:dyDescent="0.3">
      <c r="AE45606" s="71"/>
    </row>
    <row r="45607" spans="31:31" ht="15.75" x14ac:dyDescent="0.3">
      <c r="AE45607" s="71"/>
    </row>
    <row r="45608" spans="31:31" ht="15.75" x14ac:dyDescent="0.3">
      <c r="AE45608" s="71"/>
    </row>
    <row r="45609" spans="31:31" ht="15.75" x14ac:dyDescent="0.3">
      <c r="AE45609" s="71"/>
    </row>
    <row r="45610" spans="31:31" ht="15.75" x14ac:dyDescent="0.3">
      <c r="AE45610" s="71"/>
    </row>
    <row r="45611" spans="31:31" ht="15.75" x14ac:dyDescent="0.3">
      <c r="AE45611" s="71"/>
    </row>
    <row r="45612" spans="31:31" ht="15.75" x14ac:dyDescent="0.3">
      <c r="AE45612" s="71"/>
    </row>
    <row r="45613" spans="31:31" ht="15.75" x14ac:dyDescent="0.3">
      <c r="AE45613" s="71"/>
    </row>
    <row r="45614" spans="31:31" ht="15.75" x14ac:dyDescent="0.3">
      <c r="AE45614" s="71"/>
    </row>
    <row r="45615" spans="31:31" ht="15.75" x14ac:dyDescent="0.3">
      <c r="AE45615" s="71"/>
    </row>
    <row r="45616" spans="31:31" ht="15.75" x14ac:dyDescent="0.3">
      <c r="AE45616" s="71"/>
    </row>
    <row r="45617" spans="31:31" ht="15.75" x14ac:dyDescent="0.3">
      <c r="AE45617" s="71"/>
    </row>
    <row r="45618" spans="31:31" ht="15.75" x14ac:dyDescent="0.3">
      <c r="AE45618" s="71"/>
    </row>
    <row r="45619" spans="31:31" ht="15.75" x14ac:dyDescent="0.3">
      <c r="AE45619" s="71"/>
    </row>
    <row r="45620" spans="31:31" ht="15.75" x14ac:dyDescent="0.3">
      <c r="AE45620" s="71"/>
    </row>
    <row r="45621" spans="31:31" ht="15.75" x14ac:dyDescent="0.3">
      <c r="AE45621" s="71"/>
    </row>
    <row r="45622" spans="31:31" ht="15.75" x14ac:dyDescent="0.3">
      <c r="AE45622" s="71"/>
    </row>
    <row r="45623" spans="31:31" ht="15.75" x14ac:dyDescent="0.3">
      <c r="AE45623" s="71"/>
    </row>
    <row r="45624" spans="31:31" ht="15.75" x14ac:dyDescent="0.3">
      <c r="AE45624" s="71"/>
    </row>
    <row r="45625" spans="31:31" ht="15.75" x14ac:dyDescent="0.3">
      <c r="AE45625" s="71"/>
    </row>
    <row r="45626" spans="31:31" ht="15.75" x14ac:dyDescent="0.3">
      <c r="AE45626" s="71"/>
    </row>
    <row r="45627" spans="31:31" ht="15.75" x14ac:dyDescent="0.3">
      <c r="AE45627" s="71"/>
    </row>
    <row r="45628" spans="31:31" ht="15.75" x14ac:dyDescent="0.3">
      <c r="AE45628" s="71"/>
    </row>
    <row r="45629" spans="31:31" ht="15.75" x14ac:dyDescent="0.3">
      <c r="AE45629" s="71"/>
    </row>
    <row r="45630" spans="31:31" ht="15.75" x14ac:dyDescent="0.3">
      <c r="AE45630" s="71"/>
    </row>
    <row r="45631" spans="31:31" ht="15.75" x14ac:dyDescent="0.3">
      <c r="AE45631" s="71"/>
    </row>
    <row r="45632" spans="31:31" ht="15.75" x14ac:dyDescent="0.3">
      <c r="AE45632" s="71"/>
    </row>
    <row r="45633" spans="31:31" ht="15.75" x14ac:dyDescent="0.3">
      <c r="AE45633" s="71"/>
    </row>
    <row r="45634" spans="31:31" ht="15.75" x14ac:dyDescent="0.3">
      <c r="AE45634" s="71"/>
    </row>
    <row r="45635" spans="31:31" ht="15.75" x14ac:dyDescent="0.3">
      <c r="AE45635" s="71"/>
    </row>
    <row r="45636" spans="31:31" ht="15.75" x14ac:dyDescent="0.3">
      <c r="AE45636" s="71"/>
    </row>
    <row r="45637" spans="31:31" ht="15.75" x14ac:dyDescent="0.3">
      <c r="AE45637" s="71"/>
    </row>
    <row r="45638" spans="31:31" ht="15.75" x14ac:dyDescent="0.3">
      <c r="AE45638" s="71"/>
    </row>
    <row r="45639" spans="31:31" ht="15.75" x14ac:dyDescent="0.3">
      <c r="AE45639" s="71"/>
    </row>
    <row r="45640" spans="31:31" ht="15.75" x14ac:dyDescent="0.3">
      <c r="AE45640" s="71"/>
    </row>
    <row r="45641" spans="31:31" ht="15.75" x14ac:dyDescent="0.3">
      <c r="AE45641" s="71"/>
    </row>
    <row r="45642" spans="31:31" ht="15.75" x14ac:dyDescent="0.3">
      <c r="AE45642" s="71"/>
    </row>
    <row r="45643" spans="31:31" ht="15.75" x14ac:dyDescent="0.3">
      <c r="AE45643" s="71"/>
    </row>
    <row r="45644" spans="31:31" ht="15.75" x14ac:dyDescent="0.3">
      <c r="AE45644" s="71"/>
    </row>
    <row r="45645" spans="31:31" ht="15.75" x14ac:dyDescent="0.3">
      <c r="AE45645" s="71"/>
    </row>
    <row r="45646" spans="31:31" ht="15.75" x14ac:dyDescent="0.3">
      <c r="AE45646" s="71"/>
    </row>
    <row r="45647" spans="31:31" ht="15.75" x14ac:dyDescent="0.3">
      <c r="AE45647" s="71"/>
    </row>
    <row r="45648" spans="31:31" ht="15.75" x14ac:dyDescent="0.3">
      <c r="AE45648" s="71"/>
    </row>
    <row r="45649" spans="31:31" ht="15.75" x14ac:dyDescent="0.3">
      <c r="AE45649" s="71"/>
    </row>
    <row r="45650" spans="31:31" ht="15.75" x14ac:dyDescent="0.3">
      <c r="AE45650" s="71"/>
    </row>
    <row r="45651" spans="31:31" ht="15.75" x14ac:dyDescent="0.3">
      <c r="AE45651" s="71"/>
    </row>
    <row r="45652" spans="31:31" ht="15.75" x14ac:dyDescent="0.3">
      <c r="AE45652" s="71"/>
    </row>
    <row r="45653" spans="31:31" ht="15.75" x14ac:dyDescent="0.3">
      <c r="AE45653" s="71"/>
    </row>
    <row r="45654" spans="31:31" ht="15.75" x14ac:dyDescent="0.3">
      <c r="AE45654" s="71"/>
    </row>
    <row r="45655" spans="31:31" ht="15.75" x14ac:dyDescent="0.3">
      <c r="AE45655" s="71"/>
    </row>
    <row r="45656" spans="31:31" ht="15.75" x14ac:dyDescent="0.3">
      <c r="AE45656" s="71"/>
    </row>
    <row r="45657" spans="31:31" ht="15.75" x14ac:dyDescent="0.3">
      <c r="AE45657" s="71"/>
    </row>
    <row r="45658" spans="31:31" ht="15.75" x14ac:dyDescent="0.3">
      <c r="AE45658" s="71"/>
    </row>
    <row r="45659" spans="31:31" ht="15.75" x14ac:dyDescent="0.3">
      <c r="AE45659" s="71"/>
    </row>
    <row r="45660" spans="31:31" ht="15.75" x14ac:dyDescent="0.3">
      <c r="AE45660" s="71"/>
    </row>
    <row r="45661" spans="31:31" ht="15.75" x14ac:dyDescent="0.3">
      <c r="AE45661" s="71"/>
    </row>
    <row r="45662" spans="31:31" ht="15.75" x14ac:dyDescent="0.3">
      <c r="AE45662" s="71"/>
    </row>
    <row r="45663" spans="31:31" ht="15.75" x14ac:dyDescent="0.3">
      <c r="AE45663" s="71"/>
    </row>
    <row r="45664" spans="31:31" ht="15.75" x14ac:dyDescent="0.3">
      <c r="AE45664" s="71"/>
    </row>
    <row r="45665" spans="31:31" ht="15.75" x14ac:dyDescent="0.3">
      <c r="AE45665" s="71"/>
    </row>
    <row r="45666" spans="31:31" ht="15.75" x14ac:dyDescent="0.3">
      <c r="AE45666" s="71"/>
    </row>
    <row r="45667" spans="31:31" ht="15.75" x14ac:dyDescent="0.3">
      <c r="AE45667" s="71"/>
    </row>
    <row r="45668" spans="31:31" ht="15.75" x14ac:dyDescent="0.3">
      <c r="AE45668" s="71"/>
    </row>
    <row r="45669" spans="31:31" ht="15.75" x14ac:dyDescent="0.3">
      <c r="AE45669" s="71"/>
    </row>
    <row r="45670" spans="31:31" ht="15.75" x14ac:dyDescent="0.3">
      <c r="AE45670" s="71"/>
    </row>
    <row r="45671" spans="31:31" ht="15.75" x14ac:dyDescent="0.3">
      <c r="AE45671" s="71"/>
    </row>
    <row r="45672" spans="31:31" ht="15.75" x14ac:dyDescent="0.3">
      <c r="AE45672" s="71"/>
    </row>
    <row r="45673" spans="31:31" ht="15.75" x14ac:dyDescent="0.3">
      <c r="AE45673" s="71"/>
    </row>
    <row r="45674" spans="31:31" ht="15.75" x14ac:dyDescent="0.3">
      <c r="AE45674" s="71"/>
    </row>
    <row r="45675" spans="31:31" ht="15.75" x14ac:dyDescent="0.3">
      <c r="AE45675" s="71"/>
    </row>
    <row r="45676" spans="31:31" ht="15.75" x14ac:dyDescent="0.3">
      <c r="AE45676" s="71"/>
    </row>
    <row r="45677" spans="31:31" ht="15.75" x14ac:dyDescent="0.3">
      <c r="AE45677" s="71"/>
    </row>
    <row r="45678" spans="31:31" ht="15.75" x14ac:dyDescent="0.3">
      <c r="AE45678" s="71"/>
    </row>
    <row r="45679" spans="31:31" ht="15.75" x14ac:dyDescent="0.3">
      <c r="AE45679" s="71"/>
    </row>
    <row r="45680" spans="31:31" ht="15.75" x14ac:dyDescent="0.3">
      <c r="AE45680" s="71"/>
    </row>
    <row r="45681" spans="31:31" ht="15.75" x14ac:dyDescent="0.3">
      <c r="AE45681" s="71"/>
    </row>
    <row r="45682" spans="31:31" ht="15.75" x14ac:dyDescent="0.3">
      <c r="AE45682" s="71"/>
    </row>
    <row r="45683" spans="31:31" ht="15.75" x14ac:dyDescent="0.3">
      <c r="AE45683" s="71"/>
    </row>
    <row r="45684" spans="31:31" ht="15.75" x14ac:dyDescent="0.3">
      <c r="AE45684" s="71"/>
    </row>
    <row r="45685" spans="31:31" ht="15.75" x14ac:dyDescent="0.3">
      <c r="AE45685" s="71"/>
    </row>
    <row r="45686" spans="31:31" ht="15.75" x14ac:dyDescent="0.3">
      <c r="AE45686" s="71"/>
    </row>
    <row r="45687" spans="31:31" ht="15.75" x14ac:dyDescent="0.3">
      <c r="AE45687" s="71"/>
    </row>
    <row r="45688" spans="31:31" ht="15.75" x14ac:dyDescent="0.3">
      <c r="AE45688" s="71"/>
    </row>
    <row r="45689" spans="31:31" ht="15.75" x14ac:dyDescent="0.3">
      <c r="AE45689" s="71"/>
    </row>
    <row r="45690" spans="31:31" ht="15.75" x14ac:dyDescent="0.3">
      <c r="AE45690" s="71"/>
    </row>
    <row r="45691" spans="31:31" ht="15.75" x14ac:dyDescent="0.3">
      <c r="AE45691" s="71"/>
    </row>
    <row r="45692" spans="31:31" ht="15.75" x14ac:dyDescent="0.3">
      <c r="AE45692" s="71"/>
    </row>
    <row r="45693" spans="31:31" ht="15.75" x14ac:dyDescent="0.3">
      <c r="AE45693" s="71"/>
    </row>
    <row r="45694" spans="31:31" ht="15.75" x14ac:dyDescent="0.3">
      <c r="AE45694" s="71"/>
    </row>
    <row r="45695" spans="31:31" ht="15.75" x14ac:dyDescent="0.3">
      <c r="AE45695" s="71"/>
    </row>
    <row r="45696" spans="31:31" ht="15.75" x14ac:dyDescent="0.3">
      <c r="AE45696" s="71"/>
    </row>
    <row r="45697" spans="31:31" ht="15.75" x14ac:dyDescent="0.3">
      <c r="AE45697" s="71"/>
    </row>
    <row r="45698" spans="31:31" ht="15.75" x14ac:dyDescent="0.3">
      <c r="AE45698" s="71"/>
    </row>
    <row r="45699" spans="31:31" ht="15.75" x14ac:dyDescent="0.3">
      <c r="AE45699" s="71"/>
    </row>
    <row r="45700" spans="31:31" ht="15.75" x14ac:dyDescent="0.3">
      <c r="AE45700" s="71"/>
    </row>
    <row r="45701" spans="31:31" ht="15.75" x14ac:dyDescent="0.3">
      <c r="AE45701" s="71"/>
    </row>
    <row r="45702" spans="31:31" ht="15.75" x14ac:dyDescent="0.3">
      <c r="AE45702" s="71"/>
    </row>
    <row r="45703" spans="31:31" ht="15.75" x14ac:dyDescent="0.3">
      <c r="AE45703" s="71"/>
    </row>
    <row r="45704" spans="31:31" ht="15.75" x14ac:dyDescent="0.3">
      <c r="AE45704" s="71"/>
    </row>
    <row r="45705" spans="31:31" ht="15.75" x14ac:dyDescent="0.3">
      <c r="AE45705" s="71"/>
    </row>
    <row r="45706" spans="31:31" ht="15.75" x14ac:dyDescent="0.3">
      <c r="AE45706" s="71"/>
    </row>
    <row r="45707" spans="31:31" ht="15.75" x14ac:dyDescent="0.3">
      <c r="AE45707" s="71"/>
    </row>
    <row r="45708" spans="31:31" ht="15.75" x14ac:dyDescent="0.3">
      <c r="AE45708" s="71"/>
    </row>
    <row r="45709" spans="31:31" ht="15.75" x14ac:dyDescent="0.3">
      <c r="AE45709" s="71"/>
    </row>
    <row r="45710" spans="31:31" ht="15.75" x14ac:dyDescent="0.3">
      <c r="AE45710" s="71"/>
    </row>
    <row r="45711" spans="31:31" ht="15.75" x14ac:dyDescent="0.3">
      <c r="AE45711" s="71"/>
    </row>
    <row r="45712" spans="31:31" ht="15.75" x14ac:dyDescent="0.3">
      <c r="AE45712" s="71"/>
    </row>
    <row r="45713" spans="31:31" ht="15.75" x14ac:dyDescent="0.3">
      <c r="AE45713" s="71"/>
    </row>
    <row r="45714" spans="31:31" ht="15.75" x14ac:dyDescent="0.3">
      <c r="AE45714" s="71"/>
    </row>
    <row r="45715" spans="31:31" ht="15.75" x14ac:dyDescent="0.3">
      <c r="AE45715" s="71"/>
    </row>
    <row r="45716" spans="31:31" ht="15.75" x14ac:dyDescent="0.3">
      <c r="AE45716" s="71"/>
    </row>
    <row r="45717" spans="31:31" ht="15.75" x14ac:dyDescent="0.3">
      <c r="AE45717" s="71"/>
    </row>
    <row r="45718" spans="31:31" ht="15.75" x14ac:dyDescent="0.3">
      <c r="AE45718" s="71"/>
    </row>
    <row r="45719" spans="31:31" ht="15.75" x14ac:dyDescent="0.3">
      <c r="AE45719" s="71"/>
    </row>
    <row r="45720" spans="31:31" ht="15.75" x14ac:dyDescent="0.3">
      <c r="AE45720" s="71"/>
    </row>
    <row r="45721" spans="31:31" ht="15.75" x14ac:dyDescent="0.3">
      <c r="AE45721" s="71"/>
    </row>
    <row r="45722" spans="31:31" ht="15.75" x14ac:dyDescent="0.3">
      <c r="AE45722" s="71"/>
    </row>
    <row r="45723" spans="31:31" ht="15.75" x14ac:dyDescent="0.3">
      <c r="AE45723" s="71"/>
    </row>
    <row r="45724" spans="31:31" ht="15.75" x14ac:dyDescent="0.3">
      <c r="AE45724" s="71"/>
    </row>
    <row r="45725" spans="31:31" ht="15.75" x14ac:dyDescent="0.3">
      <c r="AE45725" s="71"/>
    </row>
    <row r="45726" spans="31:31" ht="15.75" x14ac:dyDescent="0.3">
      <c r="AE45726" s="71"/>
    </row>
    <row r="45727" spans="31:31" ht="15.75" x14ac:dyDescent="0.3">
      <c r="AE45727" s="71"/>
    </row>
    <row r="45728" spans="31:31" ht="15.75" x14ac:dyDescent="0.3">
      <c r="AE45728" s="71"/>
    </row>
    <row r="45729" spans="31:31" ht="15.75" x14ac:dyDescent="0.3">
      <c r="AE45729" s="71"/>
    </row>
    <row r="45730" spans="31:31" ht="15.75" x14ac:dyDescent="0.3">
      <c r="AE45730" s="71"/>
    </row>
    <row r="45731" spans="31:31" ht="15.75" x14ac:dyDescent="0.3">
      <c r="AE45731" s="71"/>
    </row>
    <row r="45732" spans="31:31" ht="15.75" x14ac:dyDescent="0.3">
      <c r="AE45732" s="71"/>
    </row>
    <row r="45733" spans="31:31" ht="15.75" x14ac:dyDescent="0.3">
      <c r="AE45733" s="71"/>
    </row>
    <row r="45734" spans="31:31" ht="15.75" x14ac:dyDescent="0.3">
      <c r="AE45734" s="71"/>
    </row>
    <row r="45735" spans="31:31" ht="15.75" x14ac:dyDescent="0.3">
      <c r="AE45735" s="71"/>
    </row>
    <row r="45736" spans="31:31" ht="15.75" x14ac:dyDescent="0.3">
      <c r="AE45736" s="71"/>
    </row>
    <row r="45737" spans="31:31" ht="15.75" x14ac:dyDescent="0.3">
      <c r="AE45737" s="71"/>
    </row>
    <row r="45738" spans="31:31" ht="15.75" x14ac:dyDescent="0.3">
      <c r="AE45738" s="71"/>
    </row>
    <row r="45739" spans="31:31" ht="15.75" x14ac:dyDescent="0.3">
      <c r="AE45739" s="71"/>
    </row>
    <row r="45740" spans="31:31" ht="15.75" x14ac:dyDescent="0.3">
      <c r="AE45740" s="71"/>
    </row>
    <row r="45741" spans="31:31" ht="15.75" x14ac:dyDescent="0.3">
      <c r="AE45741" s="71"/>
    </row>
    <row r="45742" spans="31:31" ht="15.75" x14ac:dyDescent="0.3">
      <c r="AE45742" s="71"/>
    </row>
    <row r="45743" spans="31:31" ht="15.75" x14ac:dyDescent="0.3">
      <c r="AE45743" s="71"/>
    </row>
    <row r="45744" spans="31:31" ht="15.75" x14ac:dyDescent="0.3">
      <c r="AE45744" s="71"/>
    </row>
    <row r="45745" spans="31:31" ht="15.75" x14ac:dyDescent="0.3">
      <c r="AE45745" s="71"/>
    </row>
    <row r="45746" spans="31:31" ht="15.75" x14ac:dyDescent="0.3">
      <c r="AE45746" s="71"/>
    </row>
    <row r="45747" spans="31:31" ht="15.75" x14ac:dyDescent="0.3">
      <c r="AE45747" s="71"/>
    </row>
    <row r="45748" spans="31:31" ht="15.75" x14ac:dyDescent="0.3">
      <c r="AE45748" s="71"/>
    </row>
    <row r="45749" spans="31:31" ht="15.75" x14ac:dyDescent="0.3">
      <c r="AE45749" s="71"/>
    </row>
    <row r="45750" spans="31:31" ht="15.75" x14ac:dyDescent="0.3">
      <c r="AE45750" s="71"/>
    </row>
    <row r="45751" spans="31:31" ht="15.75" x14ac:dyDescent="0.3">
      <c r="AE45751" s="71"/>
    </row>
    <row r="45752" spans="31:31" ht="15.75" x14ac:dyDescent="0.3">
      <c r="AE45752" s="71"/>
    </row>
    <row r="45753" spans="31:31" ht="15.75" x14ac:dyDescent="0.3">
      <c r="AE45753" s="71"/>
    </row>
    <row r="45754" spans="31:31" ht="15.75" x14ac:dyDescent="0.3">
      <c r="AE45754" s="71"/>
    </row>
    <row r="45755" spans="31:31" ht="15.75" x14ac:dyDescent="0.3">
      <c r="AE45755" s="71"/>
    </row>
    <row r="45756" spans="31:31" ht="15.75" x14ac:dyDescent="0.3">
      <c r="AE45756" s="71"/>
    </row>
    <row r="45757" spans="31:31" ht="15.75" x14ac:dyDescent="0.3">
      <c r="AE45757" s="71"/>
    </row>
    <row r="45758" spans="31:31" ht="15.75" x14ac:dyDescent="0.3">
      <c r="AE45758" s="71"/>
    </row>
    <row r="45759" spans="31:31" ht="15.75" x14ac:dyDescent="0.3">
      <c r="AE45759" s="71"/>
    </row>
    <row r="45760" spans="31:31" ht="15.75" x14ac:dyDescent="0.3">
      <c r="AE45760" s="71"/>
    </row>
    <row r="45761" spans="31:31" ht="15.75" x14ac:dyDescent="0.3">
      <c r="AE45761" s="71"/>
    </row>
    <row r="45762" spans="31:31" ht="15.75" x14ac:dyDescent="0.3">
      <c r="AE45762" s="71"/>
    </row>
    <row r="45763" spans="31:31" ht="15.75" x14ac:dyDescent="0.3">
      <c r="AE45763" s="71"/>
    </row>
    <row r="45764" spans="31:31" ht="15.75" x14ac:dyDescent="0.3">
      <c r="AE45764" s="71"/>
    </row>
    <row r="45765" spans="31:31" ht="15.75" x14ac:dyDescent="0.3">
      <c r="AE45765" s="71"/>
    </row>
    <row r="45766" spans="31:31" ht="15.75" x14ac:dyDescent="0.3">
      <c r="AE45766" s="71"/>
    </row>
    <row r="45767" spans="31:31" ht="15.75" x14ac:dyDescent="0.3">
      <c r="AE45767" s="71"/>
    </row>
    <row r="45768" spans="31:31" ht="15.75" x14ac:dyDescent="0.3">
      <c r="AE45768" s="71"/>
    </row>
    <row r="45769" spans="31:31" ht="15.75" x14ac:dyDescent="0.3">
      <c r="AE45769" s="71"/>
    </row>
    <row r="45770" spans="31:31" ht="15.75" x14ac:dyDescent="0.3">
      <c r="AE45770" s="71"/>
    </row>
    <row r="45771" spans="31:31" ht="15.75" x14ac:dyDescent="0.3">
      <c r="AE45771" s="71"/>
    </row>
    <row r="45772" spans="31:31" ht="15.75" x14ac:dyDescent="0.3">
      <c r="AE45772" s="71"/>
    </row>
    <row r="45773" spans="31:31" ht="15.75" x14ac:dyDescent="0.3">
      <c r="AE45773" s="71"/>
    </row>
    <row r="45774" spans="31:31" ht="15.75" x14ac:dyDescent="0.3">
      <c r="AE45774" s="71"/>
    </row>
    <row r="45775" spans="31:31" ht="15.75" x14ac:dyDescent="0.3">
      <c r="AE45775" s="71"/>
    </row>
    <row r="45776" spans="31:31" ht="15.75" x14ac:dyDescent="0.3">
      <c r="AE45776" s="71"/>
    </row>
    <row r="45777" spans="31:31" ht="15.75" x14ac:dyDescent="0.3">
      <c r="AE45777" s="71"/>
    </row>
    <row r="45778" spans="31:31" ht="15.75" x14ac:dyDescent="0.3">
      <c r="AE45778" s="71"/>
    </row>
    <row r="45779" spans="31:31" ht="15.75" x14ac:dyDescent="0.3">
      <c r="AE45779" s="71"/>
    </row>
    <row r="45780" spans="31:31" ht="15.75" x14ac:dyDescent="0.3">
      <c r="AE45780" s="71"/>
    </row>
    <row r="45781" spans="31:31" ht="15.75" x14ac:dyDescent="0.3">
      <c r="AE45781" s="71"/>
    </row>
    <row r="45782" spans="31:31" ht="15.75" x14ac:dyDescent="0.3">
      <c r="AE45782" s="71"/>
    </row>
    <row r="45783" spans="31:31" ht="15.75" x14ac:dyDescent="0.3">
      <c r="AE45783" s="71"/>
    </row>
    <row r="45784" spans="31:31" ht="15.75" x14ac:dyDescent="0.3">
      <c r="AE45784" s="71"/>
    </row>
    <row r="45785" spans="31:31" ht="15.75" x14ac:dyDescent="0.3">
      <c r="AE45785" s="71"/>
    </row>
    <row r="45786" spans="31:31" ht="15.75" x14ac:dyDescent="0.3">
      <c r="AE45786" s="71"/>
    </row>
    <row r="45787" spans="31:31" ht="15.75" x14ac:dyDescent="0.3">
      <c r="AE45787" s="71"/>
    </row>
    <row r="45788" spans="31:31" ht="15.75" x14ac:dyDescent="0.3">
      <c r="AE45788" s="71"/>
    </row>
    <row r="45789" spans="31:31" ht="15.75" x14ac:dyDescent="0.3">
      <c r="AE45789" s="71"/>
    </row>
    <row r="45790" spans="31:31" ht="15.75" x14ac:dyDescent="0.3">
      <c r="AE45790" s="71"/>
    </row>
    <row r="45791" spans="31:31" ht="15.75" x14ac:dyDescent="0.3">
      <c r="AE45791" s="71"/>
    </row>
    <row r="45792" spans="31:31" ht="15.75" x14ac:dyDescent="0.3">
      <c r="AE45792" s="71"/>
    </row>
    <row r="45793" spans="31:31" ht="15.75" x14ac:dyDescent="0.3">
      <c r="AE45793" s="71"/>
    </row>
    <row r="45794" spans="31:31" ht="15.75" x14ac:dyDescent="0.3">
      <c r="AE45794" s="71"/>
    </row>
    <row r="45795" spans="31:31" ht="15.75" x14ac:dyDescent="0.3">
      <c r="AE45795" s="71"/>
    </row>
    <row r="45796" spans="31:31" ht="15.75" x14ac:dyDescent="0.3">
      <c r="AE45796" s="71"/>
    </row>
    <row r="45797" spans="31:31" ht="15.75" x14ac:dyDescent="0.3">
      <c r="AE45797" s="71"/>
    </row>
    <row r="45798" spans="31:31" ht="15.75" x14ac:dyDescent="0.3">
      <c r="AE45798" s="71"/>
    </row>
    <row r="45799" spans="31:31" ht="15.75" x14ac:dyDescent="0.3">
      <c r="AE45799" s="71"/>
    </row>
    <row r="45800" spans="31:31" ht="15.75" x14ac:dyDescent="0.3">
      <c r="AE45800" s="71"/>
    </row>
    <row r="45801" spans="31:31" ht="15.75" x14ac:dyDescent="0.3">
      <c r="AE45801" s="71"/>
    </row>
    <row r="45802" spans="31:31" ht="15.75" x14ac:dyDescent="0.3">
      <c r="AE45802" s="71"/>
    </row>
    <row r="45803" spans="31:31" ht="15.75" x14ac:dyDescent="0.3">
      <c r="AE45803" s="71"/>
    </row>
    <row r="45804" spans="31:31" ht="15.75" x14ac:dyDescent="0.3">
      <c r="AE45804" s="71"/>
    </row>
    <row r="45805" spans="31:31" ht="15.75" x14ac:dyDescent="0.3">
      <c r="AE45805" s="71"/>
    </row>
    <row r="45806" spans="31:31" ht="15.75" x14ac:dyDescent="0.3">
      <c r="AE45806" s="71"/>
    </row>
    <row r="45807" spans="31:31" ht="15.75" x14ac:dyDescent="0.3">
      <c r="AE45807" s="71"/>
    </row>
    <row r="45808" spans="31:31" ht="15.75" x14ac:dyDescent="0.3">
      <c r="AE45808" s="71"/>
    </row>
    <row r="45809" spans="31:31" ht="15.75" x14ac:dyDescent="0.3">
      <c r="AE45809" s="71"/>
    </row>
    <row r="45810" spans="31:31" ht="15.75" x14ac:dyDescent="0.3">
      <c r="AE45810" s="71"/>
    </row>
    <row r="45811" spans="31:31" ht="15.75" x14ac:dyDescent="0.3">
      <c r="AE45811" s="71"/>
    </row>
    <row r="45812" spans="31:31" ht="15.75" x14ac:dyDescent="0.3">
      <c r="AE45812" s="71"/>
    </row>
    <row r="45813" spans="31:31" ht="15.75" x14ac:dyDescent="0.3">
      <c r="AE45813" s="71"/>
    </row>
    <row r="45814" spans="31:31" ht="15.75" x14ac:dyDescent="0.3">
      <c r="AE45814" s="71"/>
    </row>
    <row r="45815" spans="31:31" ht="15.75" x14ac:dyDescent="0.3">
      <c r="AE45815" s="71"/>
    </row>
    <row r="45816" spans="31:31" ht="15.75" x14ac:dyDescent="0.3">
      <c r="AE45816" s="71"/>
    </row>
    <row r="45817" spans="31:31" ht="15.75" x14ac:dyDescent="0.3">
      <c r="AE45817" s="71"/>
    </row>
    <row r="45818" spans="31:31" ht="15.75" x14ac:dyDescent="0.3">
      <c r="AE45818" s="71"/>
    </row>
    <row r="45819" spans="31:31" ht="15.75" x14ac:dyDescent="0.3">
      <c r="AE45819" s="71"/>
    </row>
    <row r="45820" spans="31:31" ht="15.75" x14ac:dyDescent="0.3">
      <c r="AE45820" s="71"/>
    </row>
    <row r="45821" spans="31:31" ht="15.75" x14ac:dyDescent="0.3">
      <c r="AE45821" s="71"/>
    </row>
    <row r="45822" spans="31:31" ht="15.75" x14ac:dyDescent="0.3">
      <c r="AE45822" s="71"/>
    </row>
    <row r="45823" spans="31:31" ht="15.75" x14ac:dyDescent="0.3">
      <c r="AE45823" s="71"/>
    </row>
    <row r="45824" spans="31:31" ht="15.75" x14ac:dyDescent="0.3">
      <c r="AE45824" s="71"/>
    </row>
    <row r="45825" spans="31:31" ht="15.75" x14ac:dyDescent="0.3">
      <c r="AE45825" s="71"/>
    </row>
    <row r="45826" spans="31:31" ht="15.75" x14ac:dyDescent="0.3">
      <c r="AE45826" s="71"/>
    </row>
    <row r="45827" spans="31:31" ht="15.75" x14ac:dyDescent="0.3">
      <c r="AE45827" s="71"/>
    </row>
    <row r="45828" spans="31:31" ht="15.75" x14ac:dyDescent="0.3">
      <c r="AE45828" s="71"/>
    </row>
    <row r="45829" spans="31:31" ht="15.75" x14ac:dyDescent="0.3">
      <c r="AE45829" s="71"/>
    </row>
    <row r="45830" spans="31:31" ht="15.75" x14ac:dyDescent="0.3">
      <c r="AE45830" s="71"/>
    </row>
    <row r="45831" spans="31:31" ht="15.75" x14ac:dyDescent="0.3">
      <c r="AE45831" s="71"/>
    </row>
    <row r="45832" spans="31:31" ht="15.75" x14ac:dyDescent="0.3">
      <c r="AE45832" s="71"/>
    </row>
    <row r="45833" spans="31:31" ht="15.75" x14ac:dyDescent="0.3">
      <c r="AE45833" s="71"/>
    </row>
    <row r="45834" spans="31:31" ht="15.75" x14ac:dyDescent="0.3">
      <c r="AE45834" s="71"/>
    </row>
    <row r="45835" spans="31:31" ht="15.75" x14ac:dyDescent="0.3">
      <c r="AE45835" s="71"/>
    </row>
    <row r="45836" spans="31:31" ht="15.75" x14ac:dyDescent="0.3">
      <c r="AE45836" s="71"/>
    </row>
    <row r="45837" spans="31:31" ht="15.75" x14ac:dyDescent="0.3">
      <c r="AE45837" s="71"/>
    </row>
    <row r="45838" spans="31:31" ht="15.75" x14ac:dyDescent="0.3">
      <c r="AE45838" s="71"/>
    </row>
    <row r="45839" spans="31:31" ht="15.75" x14ac:dyDescent="0.3">
      <c r="AE45839" s="71"/>
    </row>
    <row r="45840" spans="31:31" ht="15.75" x14ac:dyDescent="0.3">
      <c r="AE45840" s="71"/>
    </row>
    <row r="45841" spans="31:31" ht="15.75" x14ac:dyDescent="0.3">
      <c r="AE45841" s="71"/>
    </row>
    <row r="45842" spans="31:31" ht="15.75" x14ac:dyDescent="0.3">
      <c r="AE45842" s="71"/>
    </row>
    <row r="45843" spans="31:31" ht="15.75" x14ac:dyDescent="0.3">
      <c r="AE45843" s="71"/>
    </row>
    <row r="45844" spans="31:31" ht="15.75" x14ac:dyDescent="0.3">
      <c r="AE45844" s="71"/>
    </row>
    <row r="45845" spans="31:31" ht="15.75" x14ac:dyDescent="0.3">
      <c r="AE45845" s="71"/>
    </row>
    <row r="45846" spans="31:31" ht="15.75" x14ac:dyDescent="0.3">
      <c r="AE45846" s="71"/>
    </row>
    <row r="45847" spans="31:31" ht="15.75" x14ac:dyDescent="0.3">
      <c r="AE45847" s="71"/>
    </row>
    <row r="45848" spans="31:31" ht="15.75" x14ac:dyDescent="0.3">
      <c r="AE45848" s="71"/>
    </row>
    <row r="45849" spans="31:31" ht="15.75" x14ac:dyDescent="0.3">
      <c r="AE45849" s="71"/>
    </row>
    <row r="45850" spans="31:31" ht="15.75" x14ac:dyDescent="0.3">
      <c r="AE45850" s="71"/>
    </row>
    <row r="45851" spans="31:31" ht="15.75" x14ac:dyDescent="0.3">
      <c r="AE45851" s="71"/>
    </row>
    <row r="45852" spans="31:31" ht="15.75" x14ac:dyDescent="0.3">
      <c r="AE45852" s="71"/>
    </row>
    <row r="45853" spans="31:31" ht="15.75" x14ac:dyDescent="0.3">
      <c r="AE45853" s="71"/>
    </row>
    <row r="45854" spans="31:31" ht="15.75" x14ac:dyDescent="0.3">
      <c r="AE45854" s="71"/>
    </row>
    <row r="45855" spans="31:31" ht="15.75" x14ac:dyDescent="0.3">
      <c r="AE45855" s="71"/>
    </row>
    <row r="45856" spans="31:31" ht="15.75" x14ac:dyDescent="0.3">
      <c r="AE45856" s="71"/>
    </row>
    <row r="45857" spans="31:31" ht="15.75" x14ac:dyDescent="0.3">
      <c r="AE45857" s="71"/>
    </row>
    <row r="45858" spans="31:31" ht="15.75" x14ac:dyDescent="0.3">
      <c r="AE45858" s="71"/>
    </row>
    <row r="45859" spans="31:31" ht="15.75" x14ac:dyDescent="0.3">
      <c r="AE45859" s="71"/>
    </row>
    <row r="45860" spans="31:31" ht="15.75" x14ac:dyDescent="0.3">
      <c r="AE45860" s="71"/>
    </row>
    <row r="45861" spans="31:31" ht="15.75" x14ac:dyDescent="0.3">
      <c r="AE45861" s="71"/>
    </row>
    <row r="45862" spans="31:31" ht="15.75" x14ac:dyDescent="0.3">
      <c r="AE45862" s="71"/>
    </row>
    <row r="45863" spans="31:31" ht="15.75" x14ac:dyDescent="0.3">
      <c r="AE45863" s="71"/>
    </row>
    <row r="45864" spans="31:31" ht="15.75" x14ac:dyDescent="0.3">
      <c r="AE45864" s="71"/>
    </row>
    <row r="45865" spans="31:31" ht="15.75" x14ac:dyDescent="0.3">
      <c r="AE45865" s="71"/>
    </row>
    <row r="45866" spans="31:31" ht="15.75" x14ac:dyDescent="0.3">
      <c r="AE45866" s="71"/>
    </row>
    <row r="45867" spans="31:31" ht="15.75" x14ac:dyDescent="0.3">
      <c r="AE45867" s="71"/>
    </row>
    <row r="45868" spans="31:31" ht="15.75" x14ac:dyDescent="0.3">
      <c r="AE45868" s="71"/>
    </row>
    <row r="45869" spans="31:31" ht="15.75" x14ac:dyDescent="0.3">
      <c r="AE45869" s="71"/>
    </row>
    <row r="45870" spans="31:31" ht="15.75" x14ac:dyDescent="0.3">
      <c r="AE45870" s="71"/>
    </row>
    <row r="45871" spans="31:31" ht="15.75" x14ac:dyDescent="0.3">
      <c r="AE45871" s="71"/>
    </row>
    <row r="45872" spans="31:31" ht="15.75" x14ac:dyDescent="0.3">
      <c r="AE45872" s="71"/>
    </row>
    <row r="45873" spans="31:31" ht="15.75" x14ac:dyDescent="0.3">
      <c r="AE45873" s="71"/>
    </row>
    <row r="45874" spans="31:31" ht="15.75" x14ac:dyDescent="0.3">
      <c r="AE45874" s="71"/>
    </row>
    <row r="45875" spans="31:31" ht="15.75" x14ac:dyDescent="0.3">
      <c r="AE45875" s="71"/>
    </row>
    <row r="45876" spans="31:31" ht="15.75" x14ac:dyDescent="0.3">
      <c r="AE45876" s="71"/>
    </row>
    <row r="45877" spans="31:31" ht="15.75" x14ac:dyDescent="0.3">
      <c r="AE45877" s="71"/>
    </row>
    <row r="45878" spans="31:31" ht="15.75" x14ac:dyDescent="0.3">
      <c r="AE45878" s="71"/>
    </row>
    <row r="45879" spans="31:31" ht="15.75" x14ac:dyDescent="0.3">
      <c r="AE45879" s="71"/>
    </row>
    <row r="45880" spans="31:31" ht="15.75" x14ac:dyDescent="0.3">
      <c r="AE45880" s="71"/>
    </row>
    <row r="45881" spans="31:31" ht="15.75" x14ac:dyDescent="0.3">
      <c r="AE45881" s="71"/>
    </row>
    <row r="45882" spans="31:31" ht="15.75" x14ac:dyDescent="0.3">
      <c r="AE45882" s="71"/>
    </row>
    <row r="45883" spans="31:31" ht="15.75" x14ac:dyDescent="0.3">
      <c r="AE45883" s="71"/>
    </row>
    <row r="45884" spans="31:31" ht="15.75" x14ac:dyDescent="0.3">
      <c r="AE45884" s="71"/>
    </row>
    <row r="45885" spans="31:31" ht="15.75" x14ac:dyDescent="0.3">
      <c r="AE45885" s="71"/>
    </row>
    <row r="45886" spans="31:31" ht="15.75" x14ac:dyDescent="0.3">
      <c r="AE45886" s="71"/>
    </row>
    <row r="45887" spans="31:31" ht="15.75" x14ac:dyDescent="0.3">
      <c r="AE45887" s="71"/>
    </row>
    <row r="45888" spans="31:31" ht="15.75" x14ac:dyDescent="0.3">
      <c r="AE45888" s="71"/>
    </row>
    <row r="45889" spans="31:31" ht="15.75" x14ac:dyDescent="0.3">
      <c r="AE45889" s="71"/>
    </row>
    <row r="45890" spans="31:31" ht="15.75" x14ac:dyDescent="0.3">
      <c r="AE45890" s="71"/>
    </row>
    <row r="45891" spans="31:31" ht="15.75" x14ac:dyDescent="0.3">
      <c r="AE45891" s="71"/>
    </row>
    <row r="45892" spans="31:31" ht="15.75" x14ac:dyDescent="0.3">
      <c r="AE45892" s="71"/>
    </row>
    <row r="45893" spans="31:31" ht="15.75" x14ac:dyDescent="0.3">
      <c r="AE45893" s="71"/>
    </row>
    <row r="45894" spans="31:31" ht="15.75" x14ac:dyDescent="0.3">
      <c r="AE45894" s="71"/>
    </row>
    <row r="45895" spans="31:31" ht="15.75" x14ac:dyDescent="0.3">
      <c r="AE45895" s="71"/>
    </row>
    <row r="45896" spans="31:31" ht="15.75" x14ac:dyDescent="0.3">
      <c r="AE45896" s="71"/>
    </row>
    <row r="45897" spans="31:31" ht="15.75" x14ac:dyDescent="0.3">
      <c r="AE45897" s="71"/>
    </row>
    <row r="45898" spans="31:31" ht="15.75" x14ac:dyDescent="0.3">
      <c r="AE45898" s="71"/>
    </row>
    <row r="45899" spans="31:31" ht="15.75" x14ac:dyDescent="0.3">
      <c r="AE45899" s="71"/>
    </row>
    <row r="45900" spans="31:31" ht="15.75" x14ac:dyDescent="0.3">
      <c r="AE45900" s="71"/>
    </row>
    <row r="45901" spans="31:31" ht="15.75" x14ac:dyDescent="0.3">
      <c r="AE45901" s="71"/>
    </row>
    <row r="45902" spans="31:31" ht="15.75" x14ac:dyDescent="0.3">
      <c r="AE45902" s="71"/>
    </row>
    <row r="45903" spans="31:31" ht="15.75" x14ac:dyDescent="0.3">
      <c r="AE45903" s="71"/>
    </row>
    <row r="45904" spans="31:31" ht="15.75" x14ac:dyDescent="0.3">
      <c r="AE45904" s="71"/>
    </row>
    <row r="45905" spans="31:31" ht="15.75" x14ac:dyDescent="0.3">
      <c r="AE45905" s="71"/>
    </row>
    <row r="45906" spans="31:31" ht="15.75" x14ac:dyDescent="0.3">
      <c r="AE45906" s="71"/>
    </row>
    <row r="45907" spans="31:31" ht="15.75" x14ac:dyDescent="0.3">
      <c r="AE45907" s="71"/>
    </row>
    <row r="45908" spans="31:31" ht="15.75" x14ac:dyDescent="0.3">
      <c r="AE45908" s="71"/>
    </row>
    <row r="45909" spans="31:31" ht="15.75" x14ac:dyDescent="0.3">
      <c r="AE45909" s="71"/>
    </row>
    <row r="45910" spans="31:31" ht="15.75" x14ac:dyDescent="0.3">
      <c r="AE45910" s="71"/>
    </row>
    <row r="45911" spans="31:31" ht="15.75" x14ac:dyDescent="0.3">
      <c r="AE45911" s="71"/>
    </row>
    <row r="45912" spans="31:31" ht="15.75" x14ac:dyDescent="0.3">
      <c r="AE45912" s="71"/>
    </row>
    <row r="45913" spans="31:31" ht="15.75" x14ac:dyDescent="0.3">
      <c r="AE45913" s="71"/>
    </row>
    <row r="45914" spans="31:31" ht="15.75" x14ac:dyDescent="0.3">
      <c r="AE45914" s="71"/>
    </row>
    <row r="45915" spans="31:31" ht="15.75" x14ac:dyDescent="0.3">
      <c r="AE45915" s="71"/>
    </row>
    <row r="45916" spans="31:31" ht="15.75" x14ac:dyDescent="0.3">
      <c r="AE45916" s="71"/>
    </row>
    <row r="45917" spans="31:31" ht="15.75" x14ac:dyDescent="0.3">
      <c r="AE45917" s="71"/>
    </row>
    <row r="45918" spans="31:31" ht="15.75" x14ac:dyDescent="0.3">
      <c r="AE45918" s="71"/>
    </row>
    <row r="45919" spans="31:31" ht="15.75" x14ac:dyDescent="0.3">
      <c r="AE45919" s="71"/>
    </row>
    <row r="45920" spans="31:31" ht="15.75" x14ac:dyDescent="0.3">
      <c r="AE45920" s="71"/>
    </row>
    <row r="45921" spans="31:31" ht="15.75" x14ac:dyDescent="0.3">
      <c r="AE45921" s="71"/>
    </row>
    <row r="45922" spans="31:31" ht="15.75" x14ac:dyDescent="0.3">
      <c r="AE45922" s="71"/>
    </row>
    <row r="45923" spans="31:31" ht="15.75" x14ac:dyDescent="0.3">
      <c r="AE45923" s="71"/>
    </row>
    <row r="45924" spans="31:31" ht="15.75" x14ac:dyDescent="0.3">
      <c r="AE45924" s="71"/>
    </row>
    <row r="45925" spans="31:31" ht="15.75" x14ac:dyDescent="0.3">
      <c r="AE45925" s="71"/>
    </row>
    <row r="45926" spans="31:31" ht="15.75" x14ac:dyDescent="0.3">
      <c r="AE45926" s="71"/>
    </row>
    <row r="45927" spans="31:31" ht="15.75" x14ac:dyDescent="0.3">
      <c r="AE45927" s="71"/>
    </row>
    <row r="45928" spans="31:31" ht="15.75" x14ac:dyDescent="0.3">
      <c r="AE45928" s="71"/>
    </row>
    <row r="45929" spans="31:31" ht="15.75" x14ac:dyDescent="0.3">
      <c r="AE45929" s="71"/>
    </row>
    <row r="45930" spans="31:31" ht="15.75" x14ac:dyDescent="0.3">
      <c r="AE45930" s="71"/>
    </row>
    <row r="45931" spans="31:31" ht="15.75" x14ac:dyDescent="0.3">
      <c r="AE45931" s="71"/>
    </row>
    <row r="45932" spans="31:31" ht="15.75" x14ac:dyDescent="0.3">
      <c r="AE45932" s="71"/>
    </row>
    <row r="45933" spans="31:31" ht="15.75" x14ac:dyDescent="0.3">
      <c r="AE45933" s="71"/>
    </row>
    <row r="45934" spans="31:31" ht="15.75" x14ac:dyDescent="0.3">
      <c r="AE45934" s="71"/>
    </row>
    <row r="45935" spans="31:31" ht="15.75" x14ac:dyDescent="0.3">
      <c r="AE45935" s="71"/>
    </row>
    <row r="45936" spans="31:31" ht="15.75" x14ac:dyDescent="0.3">
      <c r="AE45936" s="71"/>
    </row>
    <row r="45937" spans="31:31" ht="15.75" x14ac:dyDescent="0.3">
      <c r="AE45937" s="71"/>
    </row>
    <row r="45938" spans="31:31" ht="15.75" x14ac:dyDescent="0.3">
      <c r="AE45938" s="71"/>
    </row>
    <row r="45939" spans="31:31" ht="15.75" x14ac:dyDescent="0.3">
      <c r="AE45939" s="71"/>
    </row>
    <row r="45940" spans="31:31" ht="15.75" x14ac:dyDescent="0.3">
      <c r="AE45940" s="71"/>
    </row>
    <row r="45941" spans="31:31" ht="15.75" x14ac:dyDescent="0.3">
      <c r="AE45941" s="71"/>
    </row>
    <row r="45942" spans="31:31" ht="15.75" x14ac:dyDescent="0.3">
      <c r="AE45942" s="71"/>
    </row>
    <row r="45943" spans="31:31" ht="15.75" x14ac:dyDescent="0.3">
      <c r="AE45943" s="71"/>
    </row>
    <row r="45944" spans="31:31" ht="15.75" x14ac:dyDescent="0.3">
      <c r="AE45944" s="71"/>
    </row>
    <row r="45945" spans="31:31" ht="15.75" x14ac:dyDescent="0.3">
      <c r="AE45945" s="71"/>
    </row>
    <row r="45946" spans="31:31" ht="15.75" x14ac:dyDescent="0.3">
      <c r="AE45946" s="71"/>
    </row>
    <row r="45947" spans="31:31" ht="15.75" x14ac:dyDescent="0.3">
      <c r="AE45947" s="71"/>
    </row>
    <row r="45948" spans="31:31" ht="15.75" x14ac:dyDescent="0.3">
      <c r="AE45948" s="71"/>
    </row>
    <row r="45949" spans="31:31" ht="15.75" x14ac:dyDescent="0.3">
      <c r="AE45949" s="71"/>
    </row>
    <row r="45950" spans="31:31" ht="15.75" x14ac:dyDescent="0.3">
      <c r="AE45950" s="71"/>
    </row>
    <row r="45951" spans="31:31" ht="15.75" x14ac:dyDescent="0.3">
      <c r="AE45951" s="71"/>
    </row>
    <row r="45952" spans="31:31" ht="15.75" x14ac:dyDescent="0.3">
      <c r="AE45952" s="71"/>
    </row>
    <row r="45953" spans="31:31" ht="15.75" x14ac:dyDescent="0.3">
      <c r="AE45953" s="71"/>
    </row>
    <row r="45954" spans="31:31" ht="15.75" x14ac:dyDescent="0.3">
      <c r="AE45954" s="71"/>
    </row>
    <row r="45955" spans="31:31" ht="15.75" x14ac:dyDescent="0.3">
      <c r="AE45955" s="71"/>
    </row>
    <row r="45956" spans="31:31" ht="15.75" x14ac:dyDescent="0.3">
      <c r="AE45956" s="71"/>
    </row>
    <row r="45957" spans="31:31" ht="15.75" x14ac:dyDescent="0.3">
      <c r="AE45957" s="71"/>
    </row>
    <row r="45958" spans="31:31" ht="15.75" x14ac:dyDescent="0.3">
      <c r="AE45958" s="71"/>
    </row>
    <row r="45959" spans="31:31" ht="15.75" x14ac:dyDescent="0.3">
      <c r="AE45959" s="71"/>
    </row>
    <row r="45960" spans="31:31" ht="15.75" x14ac:dyDescent="0.3">
      <c r="AE45960" s="71"/>
    </row>
    <row r="45961" spans="31:31" ht="15.75" x14ac:dyDescent="0.3">
      <c r="AE45961" s="71"/>
    </row>
    <row r="45962" spans="31:31" ht="15.75" x14ac:dyDescent="0.3">
      <c r="AE45962" s="71"/>
    </row>
    <row r="45963" spans="31:31" ht="15.75" x14ac:dyDescent="0.3">
      <c r="AE45963" s="71"/>
    </row>
    <row r="45964" spans="31:31" ht="15.75" x14ac:dyDescent="0.3">
      <c r="AE45964" s="71"/>
    </row>
    <row r="45965" spans="31:31" ht="15.75" x14ac:dyDescent="0.3">
      <c r="AE45965" s="71"/>
    </row>
    <row r="45966" spans="31:31" ht="15.75" x14ac:dyDescent="0.3">
      <c r="AE45966" s="71"/>
    </row>
    <row r="45967" spans="31:31" ht="15.75" x14ac:dyDescent="0.3">
      <c r="AE45967" s="71"/>
    </row>
    <row r="45968" spans="31:31" ht="15.75" x14ac:dyDescent="0.3">
      <c r="AE45968" s="71"/>
    </row>
    <row r="45969" spans="31:31" ht="15.75" x14ac:dyDescent="0.3">
      <c r="AE45969" s="71"/>
    </row>
    <row r="45970" spans="31:31" ht="15.75" x14ac:dyDescent="0.3">
      <c r="AE45970" s="71"/>
    </row>
    <row r="45971" spans="31:31" ht="15.75" x14ac:dyDescent="0.3">
      <c r="AE45971" s="71"/>
    </row>
    <row r="45972" spans="31:31" ht="15.75" x14ac:dyDescent="0.3">
      <c r="AE45972" s="71"/>
    </row>
    <row r="45973" spans="31:31" ht="15.75" x14ac:dyDescent="0.3">
      <c r="AE45973" s="71"/>
    </row>
    <row r="45974" spans="31:31" ht="15.75" x14ac:dyDescent="0.3">
      <c r="AE45974" s="71"/>
    </row>
    <row r="45975" spans="31:31" ht="15.75" x14ac:dyDescent="0.3">
      <c r="AE45975" s="71"/>
    </row>
    <row r="45976" spans="31:31" ht="15.75" x14ac:dyDescent="0.3">
      <c r="AE45976" s="71"/>
    </row>
    <row r="45977" spans="31:31" ht="15.75" x14ac:dyDescent="0.3">
      <c r="AE45977" s="71"/>
    </row>
    <row r="45978" spans="31:31" ht="15.75" x14ac:dyDescent="0.3">
      <c r="AE45978" s="71"/>
    </row>
    <row r="45979" spans="31:31" ht="15.75" x14ac:dyDescent="0.3">
      <c r="AE45979" s="71"/>
    </row>
    <row r="45980" spans="31:31" ht="15.75" x14ac:dyDescent="0.3">
      <c r="AE45980" s="71"/>
    </row>
    <row r="45981" spans="31:31" ht="15.75" x14ac:dyDescent="0.3">
      <c r="AE45981" s="71"/>
    </row>
    <row r="45982" spans="31:31" ht="15.75" x14ac:dyDescent="0.3">
      <c r="AE45982" s="71"/>
    </row>
    <row r="45983" spans="31:31" ht="15.75" x14ac:dyDescent="0.3">
      <c r="AE45983" s="71"/>
    </row>
    <row r="45984" spans="31:31" ht="15.75" x14ac:dyDescent="0.3">
      <c r="AE45984" s="71"/>
    </row>
    <row r="45985" spans="31:31" ht="15.75" x14ac:dyDescent="0.3">
      <c r="AE45985" s="71"/>
    </row>
    <row r="45986" spans="31:31" ht="15.75" x14ac:dyDescent="0.3">
      <c r="AE45986" s="71"/>
    </row>
    <row r="45987" spans="31:31" ht="15.75" x14ac:dyDescent="0.3">
      <c r="AE45987" s="71"/>
    </row>
    <row r="45988" spans="31:31" ht="15.75" x14ac:dyDescent="0.3">
      <c r="AE45988" s="71"/>
    </row>
    <row r="45989" spans="31:31" ht="15.75" x14ac:dyDescent="0.3">
      <c r="AE45989" s="71"/>
    </row>
    <row r="45990" spans="31:31" ht="15.75" x14ac:dyDescent="0.3">
      <c r="AE45990" s="71"/>
    </row>
    <row r="45991" spans="31:31" ht="15.75" x14ac:dyDescent="0.3">
      <c r="AE45991" s="71"/>
    </row>
    <row r="45992" spans="31:31" ht="15.75" x14ac:dyDescent="0.3">
      <c r="AE45992" s="71"/>
    </row>
    <row r="45993" spans="31:31" ht="15.75" x14ac:dyDescent="0.3">
      <c r="AE45993" s="71"/>
    </row>
    <row r="45994" spans="31:31" ht="15.75" x14ac:dyDescent="0.3">
      <c r="AE45994" s="71"/>
    </row>
    <row r="45995" spans="31:31" ht="15.75" x14ac:dyDescent="0.3">
      <c r="AE45995" s="71"/>
    </row>
    <row r="45996" spans="31:31" ht="15.75" x14ac:dyDescent="0.3">
      <c r="AE45996" s="71"/>
    </row>
    <row r="45997" spans="31:31" ht="15.75" x14ac:dyDescent="0.3">
      <c r="AE45997" s="71"/>
    </row>
    <row r="45998" spans="31:31" ht="15.75" x14ac:dyDescent="0.3">
      <c r="AE45998" s="71"/>
    </row>
    <row r="45999" spans="31:31" ht="15.75" x14ac:dyDescent="0.3">
      <c r="AE45999" s="71"/>
    </row>
    <row r="46000" spans="31:31" ht="15.75" x14ac:dyDescent="0.3">
      <c r="AE46000" s="71"/>
    </row>
    <row r="46001" spans="31:31" ht="15.75" x14ac:dyDescent="0.3">
      <c r="AE46001" s="71"/>
    </row>
    <row r="46002" spans="31:31" ht="15.75" x14ac:dyDescent="0.3">
      <c r="AE46002" s="71"/>
    </row>
    <row r="46003" spans="31:31" ht="15.75" x14ac:dyDescent="0.3">
      <c r="AE46003" s="71"/>
    </row>
    <row r="46004" spans="31:31" ht="15.75" x14ac:dyDescent="0.3">
      <c r="AE46004" s="71"/>
    </row>
    <row r="46005" spans="31:31" ht="15.75" x14ac:dyDescent="0.3">
      <c r="AE46005" s="71"/>
    </row>
    <row r="46006" spans="31:31" ht="15.75" x14ac:dyDescent="0.3">
      <c r="AE46006" s="71"/>
    </row>
    <row r="46007" spans="31:31" ht="15.75" x14ac:dyDescent="0.3">
      <c r="AE46007" s="71"/>
    </row>
    <row r="46008" spans="31:31" ht="15.75" x14ac:dyDescent="0.3">
      <c r="AE46008" s="71"/>
    </row>
    <row r="46009" spans="31:31" ht="15.75" x14ac:dyDescent="0.3">
      <c r="AE46009" s="71"/>
    </row>
    <row r="46010" spans="31:31" ht="15.75" x14ac:dyDescent="0.3">
      <c r="AE46010" s="71"/>
    </row>
    <row r="46011" spans="31:31" ht="15.75" x14ac:dyDescent="0.3">
      <c r="AE46011" s="71"/>
    </row>
    <row r="46012" spans="31:31" ht="15.75" x14ac:dyDescent="0.3">
      <c r="AE46012" s="71"/>
    </row>
    <row r="46013" spans="31:31" ht="15.75" x14ac:dyDescent="0.3">
      <c r="AE46013" s="71"/>
    </row>
    <row r="46014" spans="31:31" ht="15.75" x14ac:dyDescent="0.3">
      <c r="AE46014" s="71"/>
    </row>
    <row r="46015" spans="31:31" ht="15.75" x14ac:dyDescent="0.3">
      <c r="AE46015" s="71"/>
    </row>
    <row r="46016" spans="31:31" ht="15.75" x14ac:dyDescent="0.3">
      <c r="AE46016" s="71"/>
    </row>
    <row r="46017" spans="31:31" ht="15.75" x14ac:dyDescent="0.3">
      <c r="AE46017" s="71"/>
    </row>
    <row r="46018" spans="31:31" ht="15.75" x14ac:dyDescent="0.3">
      <c r="AE46018" s="71"/>
    </row>
    <row r="46019" spans="31:31" ht="15.75" x14ac:dyDescent="0.3">
      <c r="AE46019" s="71"/>
    </row>
    <row r="46020" spans="31:31" ht="15.75" x14ac:dyDescent="0.3">
      <c r="AE46020" s="71"/>
    </row>
    <row r="46021" spans="31:31" ht="15.75" x14ac:dyDescent="0.3">
      <c r="AE46021" s="71"/>
    </row>
    <row r="46022" spans="31:31" ht="15.75" x14ac:dyDescent="0.3">
      <c r="AE46022" s="71"/>
    </row>
    <row r="46023" spans="31:31" ht="15.75" x14ac:dyDescent="0.3">
      <c r="AE46023" s="71"/>
    </row>
    <row r="46024" spans="31:31" ht="15.75" x14ac:dyDescent="0.3">
      <c r="AE46024" s="71"/>
    </row>
    <row r="46025" spans="31:31" ht="15.75" x14ac:dyDescent="0.3">
      <c r="AE46025" s="71"/>
    </row>
    <row r="46026" spans="31:31" ht="15.75" x14ac:dyDescent="0.3">
      <c r="AE46026" s="71"/>
    </row>
    <row r="46027" spans="31:31" ht="15.75" x14ac:dyDescent="0.3">
      <c r="AE46027" s="71"/>
    </row>
    <row r="46028" spans="31:31" ht="15.75" x14ac:dyDescent="0.3">
      <c r="AE46028" s="71"/>
    </row>
    <row r="46029" spans="31:31" ht="15.75" x14ac:dyDescent="0.3">
      <c r="AE46029" s="71"/>
    </row>
    <row r="46030" spans="31:31" ht="15.75" x14ac:dyDescent="0.3">
      <c r="AE46030" s="71"/>
    </row>
    <row r="46031" spans="31:31" ht="15.75" x14ac:dyDescent="0.3">
      <c r="AE46031" s="71"/>
    </row>
    <row r="46032" spans="31:31" ht="15.75" x14ac:dyDescent="0.3">
      <c r="AE46032" s="71"/>
    </row>
    <row r="46033" spans="31:31" ht="15.75" x14ac:dyDescent="0.3">
      <c r="AE46033" s="71"/>
    </row>
    <row r="46034" spans="31:31" ht="15.75" x14ac:dyDescent="0.3">
      <c r="AE46034" s="71"/>
    </row>
    <row r="46035" spans="31:31" ht="15.75" x14ac:dyDescent="0.3">
      <c r="AE46035" s="71"/>
    </row>
    <row r="46036" spans="31:31" ht="15.75" x14ac:dyDescent="0.3">
      <c r="AE46036" s="71"/>
    </row>
    <row r="46037" spans="31:31" ht="15.75" x14ac:dyDescent="0.3">
      <c r="AE46037" s="71"/>
    </row>
    <row r="46038" spans="31:31" ht="15.75" x14ac:dyDescent="0.3">
      <c r="AE46038" s="71"/>
    </row>
    <row r="46039" spans="31:31" ht="15.75" x14ac:dyDescent="0.3">
      <c r="AE46039" s="71"/>
    </row>
    <row r="46040" spans="31:31" ht="15.75" x14ac:dyDescent="0.3">
      <c r="AE46040" s="71"/>
    </row>
    <row r="46041" spans="31:31" ht="15.75" x14ac:dyDescent="0.3">
      <c r="AE46041" s="71"/>
    </row>
    <row r="46042" spans="31:31" ht="15.75" x14ac:dyDescent="0.3">
      <c r="AE46042" s="71"/>
    </row>
    <row r="46043" spans="31:31" ht="15.75" x14ac:dyDescent="0.3">
      <c r="AE46043" s="71"/>
    </row>
    <row r="46044" spans="31:31" ht="15.75" x14ac:dyDescent="0.3">
      <c r="AE46044" s="71"/>
    </row>
    <row r="46045" spans="31:31" ht="15.75" x14ac:dyDescent="0.3">
      <c r="AE46045" s="71"/>
    </row>
    <row r="46046" spans="31:31" ht="15.75" x14ac:dyDescent="0.3">
      <c r="AE46046" s="71"/>
    </row>
    <row r="46047" spans="31:31" ht="15.75" x14ac:dyDescent="0.3">
      <c r="AE46047" s="71"/>
    </row>
    <row r="46048" spans="31:31" ht="15.75" x14ac:dyDescent="0.3">
      <c r="AE46048" s="71"/>
    </row>
    <row r="46049" spans="31:31" ht="15.75" x14ac:dyDescent="0.3">
      <c r="AE46049" s="71"/>
    </row>
    <row r="46050" spans="31:31" ht="15.75" x14ac:dyDescent="0.3">
      <c r="AE46050" s="71"/>
    </row>
    <row r="46051" spans="31:31" ht="15.75" x14ac:dyDescent="0.3">
      <c r="AE46051" s="71"/>
    </row>
    <row r="46052" spans="31:31" ht="15.75" x14ac:dyDescent="0.3">
      <c r="AE46052" s="71"/>
    </row>
    <row r="46053" spans="31:31" ht="15.75" x14ac:dyDescent="0.3">
      <c r="AE46053" s="71"/>
    </row>
    <row r="46054" spans="31:31" ht="15.75" x14ac:dyDescent="0.3">
      <c r="AE46054" s="71"/>
    </row>
    <row r="46055" spans="31:31" ht="15.75" x14ac:dyDescent="0.3">
      <c r="AE46055" s="71"/>
    </row>
    <row r="46056" spans="31:31" ht="15.75" x14ac:dyDescent="0.3">
      <c r="AE46056" s="71"/>
    </row>
    <row r="46057" spans="31:31" ht="15.75" x14ac:dyDescent="0.3">
      <c r="AE46057" s="71"/>
    </row>
    <row r="46058" spans="31:31" ht="15.75" x14ac:dyDescent="0.3">
      <c r="AE46058" s="71"/>
    </row>
    <row r="46059" spans="31:31" ht="15.75" x14ac:dyDescent="0.3">
      <c r="AE46059" s="71"/>
    </row>
    <row r="46060" spans="31:31" ht="15.75" x14ac:dyDescent="0.3">
      <c r="AE46060" s="71"/>
    </row>
    <row r="46061" spans="31:31" ht="15.75" x14ac:dyDescent="0.3">
      <c r="AE46061" s="71"/>
    </row>
    <row r="46062" spans="31:31" ht="15.75" x14ac:dyDescent="0.3">
      <c r="AE46062" s="71"/>
    </row>
    <row r="46063" spans="31:31" ht="15.75" x14ac:dyDescent="0.3">
      <c r="AE46063" s="71"/>
    </row>
    <row r="46064" spans="31:31" ht="15.75" x14ac:dyDescent="0.3">
      <c r="AE46064" s="71"/>
    </row>
    <row r="46065" spans="31:31" ht="15.75" x14ac:dyDescent="0.3">
      <c r="AE46065" s="71"/>
    </row>
    <row r="46066" spans="31:31" ht="15.75" x14ac:dyDescent="0.3">
      <c r="AE46066" s="71"/>
    </row>
    <row r="46067" spans="31:31" ht="15.75" x14ac:dyDescent="0.3">
      <c r="AE46067" s="71"/>
    </row>
    <row r="46068" spans="31:31" ht="15.75" x14ac:dyDescent="0.3">
      <c r="AE46068" s="71"/>
    </row>
    <row r="46069" spans="31:31" ht="15.75" x14ac:dyDescent="0.3">
      <c r="AE46069" s="71"/>
    </row>
    <row r="46070" spans="31:31" ht="15.75" x14ac:dyDescent="0.3">
      <c r="AE46070" s="71"/>
    </row>
    <row r="46071" spans="31:31" ht="15.75" x14ac:dyDescent="0.3">
      <c r="AE46071" s="71"/>
    </row>
    <row r="46072" spans="31:31" ht="15.75" x14ac:dyDescent="0.3">
      <c r="AE46072" s="71"/>
    </row>
    <row r="46073" spans="31:31" ht="15.75" x14ac:dyDescent="0.3">
      <c r="AE46073" s="71"/>
    </row>
    <row r="46074" spans="31:31" ht="15.75" x14ac:dyDescent="0.3">
      <c r="AE46074" s="71"/>
    </row>
    <row r="46075" spans="31:31" ht="15.75" x14ac:dyDescent="0.3">
      <c r="AE46075" s="71"/>
    </row>
    <row r="46076" spans="31:31" ht="15.75" x14ac:dyDescent="0.3">
      <c r="AE46076" s="71"/>
    </row>
    <row r="46077" spans="31:31" ht="15.75" x14ac:dyDescent="0.3">
      <c r="AE46077" s="71"/>
    </row>
    <row r="46078" spans="31:31" ht="15.75" x14ac:dyDescent="0.3">
      <c r="AE46078" s="71"/>
    </row>
    <row r="46079" spans="31:31" ht="15.75" x14ac:dyDescent="0.3">
      <c r="AE46079" s="71"/>
    </row>
    <row r="46080" spans="31:31" ht="15.75" x14ac:dyDescent="0.3">
      <c r="AE46080" s="71"/>
    </row>
    <row r="46081" spans="31:31" ht="15.75" x14ac:dyDescent="0.3">
      <c r="AE46081" s="71"/>
    </row>
    <row r="46082" spans="31:31" ht="15.75" x14ac:dyDescent="0.3">
      <c r="AE46082" s="71"/>
    </row>
    <row r="46083" spans="31:31" ht="15.75" x14ac:dyDescent="0.3">
      <c r="AE46083" s="71"/>
    </row>
    <row r="46084" spans="31:31" ht="15.75" x14ac:dyDescent="0.3">
      <c r="AE46084" s="71"/>
    </row>
    <row r="46085" spans="31:31" ht="15.75" x14ac:dyDescent="0.3">
      <c r="AE46085" s="71"/>
    </row>
    <row r="46086" spans="31:31" ht="15.75" x14ac:dyDescent="0.3">
      <c r="AE46086" s="71"/>
    </row>
    <row r="46087" spans="31:31" ht="15.75" x14ac:dyDescent="0.3">
      <c r="AE46087" s="71"/>
    </row>
    <row r="46088" spans="31:31" ht="15.75" x14ac:dyDescent="0.3">
      <c r="AE46088" s="71"/>
    </row>
    <row r="46089" spans="31:31" ht="15.75" x14ac:dyDescent="0.3">
      <c r="AE46089" s="71"/>
    </row>
    <row r="46090" spans="31:31" ht="15.75" x14ac:dyDescent="0.3">
      <c r="AE46090" s="71"/>
    </row>
    <row r="46091" spans="31:31" ht="15.75" x14ac:dyDescent="0.3">
      <c r="AE46091" s="71"/>
    </row>
    <row r="46092" spans="31:31" ht="15.75" x14ac:dyDescent="0.3">
      <c r="AE46092" s="71"/>
    </row>
    <row r="46093" spans="31:31" ht="15.75" x14ac:dyDescent="0.3">
      <c r="AE46093" s="71"/>
    </row>
    <row r="46094" spans="31:31" ht="15.75" x14ac:dyDescent="0.3">
      <c r="AE46094" s="71"/>
    </row>
    <row r="46095" spans="31:31" ht="15.75" x14ac:dyDescent="0.3">
      <c r="AE46095" s="71"/>
    </row>
    <row r="46096" spans="31:31" ht="15.75" x14ac:dyDescent="0.3">
      <c r="AE46096" s="71"/>
    </row>
    <row r="46097" spans="31:31" ht="15.75" x14ac:dyDescent="0.3">
      <c r="AE46097" s="71"/>
    </row>
    <row r="46098" spans="31:31" ht="15.75" x14ac:dyDescent="0.3">
      <c r="AE46098" s="71"/>
    </row>
    <row r="46099" spans="31:31" ht="15.75" x14ac:dyDescent="0.3">
      <c r="AE46099" s="71"/>
    </row>
    <row r="46100" spans="31:31" ht="15.75" x14ac:dyDescent="0.3">
      <c r="AE46100" s="71"/>
    </row>
    <row r="46101" spans="31:31" ht="15.75" x14ac:dyDescent="0.3">
      <c r="AE46101" s="71"/>
    </row>
    <row r="46102" spans="31:31" ht="15.75" x14ac:dyDescent="0.3">
      <c r="AE46102" s="71"/>
    </row>
    <row r="46103" spans="31:31" ht="15.75" x14ac:dyDescent="0.3">
      <c r="AE46103" s="71"/>
    </row>
    <row r="46104" spans="31:31" ht="15.75" x14ac:dyDescent="0.3">
      <c r="AE46104" s="71"/>
    </row>
    <row r="46105" spans="31:31" ht="15.75" x14ac:dyDescent="0.3">
      <c r="AE46105" s="71"/>
    </row>
    <row r="46106" spans="31:31" ht="15.75" x14ac:dyDescent="0.3">
      <c r="AE46106" s="71"/>
    </row>
    <row r="46107" spans="31:31" ht="15.75" x14ac:dyDescent="0.3">
      <c r="AE46107" s="71"/>
    </row>
    <row r="46108" spans="31:31" ht="15.75" x14ac:dyDescent="0.3">
      <c r="AE46108" s="71"/>
    </row>
    <row r="46109" spans="31:31" ht="15.75" x14ac:dyDescent="0.3">
      <c r="AE46109" s="71"/>
    </row>
    <row r="46110" spans="31:31" ht="15.75" x14ac:dyDescent="0.3">
      <c r="AE46110" s="71"/>
    </row>
    <row r="46111" spans="31:31" ht="15.75" x14ac:dyDescent="0.3">
      <c r="AE46111" s="71"/>
    </row>
    <row r="46112" spans="31:31" ht="15.75" x14ac:dyDescent="0.3">
      <c r="AE46112" s="71"/>
    </row>
    <row r="46113" spans="31:31" ht="15.75" x14ac:dyDescent="0.3">
      <c r="AE46113" s="71"/>
    </row>
    <row r="46114" spans="31:31" ht="15.75" x14ac:dyDescent="0.3">
      <c r="AE46114" s="71"/>
    </row>
    <row r="46115" spans="31:31" ht="15.75" x14ac:dyDescent="0.3">
      <c r="AE46115" s="71"/>
    </row>
    <row r="46116" spans="31:31" ht="15.75" x14ac:dyDescent="0.3">
      <c r="AE46116" s="71"/>
    </row>
    <row r="46117" spans="31:31" ht="15.75" x14ac:dyDescent="0.3">
      <c r="AE46117" s="71"/>
    </row>
    <row r="46118" spans="31:31" ht="15.75" x14ac:dyDescent="0.3">
      <c r="AE46118" s="71"/>
    </row>
    <row r="46119" spans="31:31" ht="15.75" x14ac:dyDescent="0.3">
      <c r="AE46119" s="71"/>
    </row>
    <row r="46120" spans="31:31" ht="15.75" x14ac:dyDescent="0.3">
      <c r="AE46120" s="71"/>
    </row>
    <row r="46121" spans="31:31" ht="15.75" x14ac:dyDescent="0.3">
      <c r="AE46121" s="71"/>
    </row>
    <row r="46122" spans="31:31" ht="15.75" x14ac:dyDescent="0.3">
      <c r="AE46122" s="71"/>
    </row>
    <row r="46123" spans="31:31" ht="15.75" x14ac:dyDescent="0.3">
      <c r="AE46123" s="71"/>
    </row>
    <row r="46124" spans="31:31" ht="15.75" x14ac:dyDescent="0.3">
      <c r="AE46124" s="71"/>
    </row>
    <row r="46125" spans="31:31" ht="15.75" x14ac:dyDescent="0.3">
      <c r="AE46125" s="71"/>
    </row>
    <row r="46126" spans="31:31" ht="15.75" x14ac:dyDescent="0.3">
      <c r="AE46126" s="71"/>
    </row>
    <row r="46127" spans="31:31" ht="15.75" x14ac:dyDescent="0.3">
      <c r="AE46127" s="71"/>
    </row>
    <row r="46128" spans="31:31" ht="15.75" x14ac:dyDescent="0.3">
      <c r="AE46128" s="71"/>
    </row>
    <row r="46129" spans="31:31" ht="15.75" x14ac:dyDescent="0.3">
      <c r="AE46129" s="71"/>
    </row>
    <row r="46130" spans="31:31" ht="15.75" x14ac:dyDescent="0.3">
      <c r="AE46130" s="71"/>
    </row>
    <row r="46131" spans="31:31" ht="15.75" x14ac:dyDescent="0.3">
      <c r="AE46131" s="71"/>
    </row>
    <row r="46132" spans="31:31" ht="15.75" x14ac:dyDescent="0.3">
      <c r="AE46132" s="71"/>
    </row>
    <row r="46133" spans="31:31" ht="15.75" x14ac:dyDescent="0.3">
      <c r="AE46133" s="71"/>
    </row>
    <row r="46134" spans="31:31" ht="15.75" x14ac:dyDescent="0.3">
      <c r="AE46134" s="71"/>
    </row>
    <row r="46135" spans="31:31" ht="15.75" x14ac:dyDescent="0.3">
      <c r="AE46135" s="71"/>
    </row>
    <row r="46136" spans="31:31" ht="15.75" x14ac:dyDescent="0.3">
      <c r="AE46136" s="71"/>
    </row>
    <row r="46137" spans="31:31" ht="15.75" x14ac:dyDescent="0.3">
      <c r="AE46137" s="71"/>
    </row>
    <row r="46138" spans="31:31" ht="15.75" x14ac:dyDescent="0.3">
      <c r="AE46138" s="71"/>
    </row>
    <row r="46139" spans="31:31" ht="15.75" x14ac:dyDescent="0.3">
      <c r="AE46139" s="71"/>
    </row>
    <row r="46140" spans="31:31" ht="15.75" x14ac:dyDescent="0.3">
      <c r="AE46140" s="71"/>
    </row>
    <row r="46141" spans="31:31" ht="15.75" x14ac:dyDescent="0.3">
      <c r="AE46141" s="71"/>
    </row>
    <row r="46142" spans="31:31" ht="15.75" x14ac:dyDescent="0.3">
      <c r="AE46142" s="71"/>
    </row>
    <row r="46143" spans="31:31" ht="15.75" x14ac:dyDescent="0.3">
      <c r="AE46143" s="71"/>
    </row>
    <row r="46144" spans="31:31" ht="15.75" x14ac:dyDescent="0.3">
      <c r="AE46144" s="71"/>
    </row>
    <row r="46145" spans="31:31" ht="15.75" x14ac:dyDescent="0.3">
      <c r="AE46145" s="71"/>
    </row>
    <row r="46146" spans="31:31" ht="15.75" x14ac:dyDescent="0.3">
      <c r="AE46146" s="71"/>
    </row>
    <row r="46147" spans="31:31" ht="15.75" x14ac:dyDescent="0.3">
      <c r="AE46147" s="71"/>
    </row>
    <row r="46148" spans="31:31" ht="15.75" x14ac:dyDescent="0.3">
      <c r="AE46148" s="71"/>
    </row>
    <row r="46149" spans="31:31" ht="15.75" x14ac:dyDescent="0.3">
      <c r="AE46149" s="71"/>
    </row>
    <row r="46150" spans="31:31" ht="15.75" x14ac:dyDescent="0.3">
      <c r="AE46150" s="71"/>
    </row>
    <row r="46151" spans="31:31" ht="15.75" x14ac:dyDescent="0.3">
      <c r="AE46151" s="71"/>
    </row>
    <row r="46152" spans="31:31" ht="15.75" x14ac:dyDescent="0.3">
      <c r="AE46152" s="71"/>
    </row>
    <row r="46153" spans="31:31" ht="15.75" x14ac:dyDescent="0.3">
      <c r="AE46153" s="71"/>
    </row>
    <row r="46154" spans="31:31" ht="15.75" x14ac:dyDescent="0.3">
      <c r="AE46154" s="71"/>
    </row>
    <row r="46155" spans="31:31" ht="15.75" x14ac:dyDescent="0.3">
      <c r="AE46155" s="71"/>
    </row>
    <row r="46156" spans="31:31" ht="15.75" x14ac:dyDescent="0.3">
      <c r="AE46156" s="71"/>
    </row>
    <row r="46157" spans="31:31" ht="15.75" x14ac:dyDescent="0.3">
      <c r="AE46157" s="71"/>
    </row>
    <row r="46158" spans="31:31" ht="15.75" x14ac:dyDescent="0.3">
      <c r="AE46158" s="71"/>
    </row>
    <row r="46159" spans="31:31" ht="15.75" x14ac:dyDescent="0.3">
      <c r="AE46159" s="71"/>
    </row>
    <row r="46160" spans="31:31" ht="15.75" x14ac:dyDescent="0.3">
      <c r="AE46160" s="71"/>
    </row>
    <row r="46161" spans="31:31" ht="15.75" x14ac:dyDescent="0.3">
      <c r="AE46161" s="71"/>
    </row>
    <row r="46162" spans="31:31" ht="15.75" x14ac:dyDescent="0.3">
      <c r="AE46162" s="71"/>
    </row>
    <row r="46163" spans="31:31" ht="15.75" x14ac:dyDescent="0.3">
      <c r="AE46163" s="71"/>
    </row>
    <row r="46164" spans="31:31" ht="15.75" x14ac:dyDescent="0.3">
      <c r="AE46164" s="71"/>
    </row>
    <row r="46165" spans="31:31" ht="15.75" x14ac:dyDescent="0.3">
      <c r="AE46165" s="71"/>
    </row>
    <row r="46166" spans="31:31" ht="15.75" x14ac:dyDescent="0.3">
      <c r="AE46166" s="71"/>
    </row>
    <row r="46167" spans="31:31" ht="15.75" x14ac:dyDescent="0.3">
      <c r="AE46167" s="71"/>
    </row>
    <row r="46168" spans="31:31" ht="15.75" x14ac:dyDescent="0.3">
      <c r="AE46168" s="71"/>
    </row>
    <row r="46169" spans="31:31" ht="15.75" x14ac:dyDescent="0.3">
      <c r="AE46169" s="71"/>
    </row>
    <row r="46170" spans="31:31" ht="15.75" x14ac:dyDescent="0.3">
      <c r="AE46170" s="71"/>
    </row>
    <row r="46171" spans="31:31" ht="15.75" x14ac:dyDescent="0.3">
      <c r="AE46171" s="71"/>
    </row>
    <row r="46172" spans="31:31" ht="15.75" x14ac:dyDescent="0.3">
      <c r="AE46172" s="71"/>
    </row>
    <row r="46173" spans="31:31" ht="15.75" x14ac:dyDescent="0.3">
      <c r="AE46173" s="71"/>
    </row>
    <row r="46174" spans="31:31" ht="15.75" x14ac:dyDescent="0.3">
      <c r="AE46174" s="71"/>
    </row>
    <row r="46175" spans="31:31" ht="15.75" x14ac:dyDescent="0.3">
      <c r="AE46175" s="71"/>
    </row>
    <row r="46176" spans="31:31" ht="15.75" x14ac:dyDescent="0.3">
      <c r="AE46176" s="71"/>
    </row>
    <row r="46177" spans="31:31" ht="15.75" x14ac:dyDescent="0.3">
      <c r="AE46177" s="71"/>
    </row>
    <row r="46178" spans="31:31" ht="15.75" x14ac:dyDescent="0.3">
      <c r="AE46178" s="71"/>
    </row>
    <row r="46179" spans="31:31" ht="15.75" x14ac:dyDescent="0.3">
      <c r="AE46179" s="71"/>
    </row>
    <row r="46180" spans="31:31" ht="15.75" x14ac:dyDescent="0.3">
      <c r="AE46180" s="71"/>
    </row>
    <row r="46181" spans="31:31" ht="15.75" x14ac:dyDescent="0.3">
      <c r="AE46181" s="71"/>
    </row>
    <row r="46182" spans="31:31" ht="15.75" x14ac:dyDescent="0.3">
      <c r="AE46182" s="71"/>
    </row>
    <row r="46183" spans="31:31" ht="15.75" x14ac:dyDescent="0.3">
      <c r="AE46183" s="71"/>
    </row>
    <row r="46184" spans="31:31" ht="15.75" x14ac:dyDescent="0.3">
      <c r="AE46184" s="71"/>
    </row>
    <row r="46185" spans="31:31" ht="15.75" x14ac:dyDescent="0.3">
      <c r="AE46185" s="71"/>
    </row>
    <row r="46186" spans="31:31" ht="15.75" x14ac:dyDescent="0.3">
      <c r="AE46186" s="71"/>
    </row>
    <row r="46187" spans="31:31" ht="15.75" x14ac:dyDescent="0.3">
      <c r="AE46187" s="71"/>
    </row>
    <row r="46188" spans="31:31" ht="15.75" x14ac:dyDescent="0.3">
      <c r="AE46188" s="71"/>
    </row>
    <row r="46189" spans="31:31" ht="15.75" x14ac:dyDescent="0.3">
      <c r="AE46189" s="71"/>
    </row>
    <row r="46190" spans="31:31" ht="15.75" x14ac:dyDescent="0.3">
      <c r="AE46190" s="71"/>
    </row>
    <row r="46191" spans="31:31" ht="15.75" x14ac:dyDescent="0.3">
      <c r="AE46191" s="71"/>
    </row>
    <row r="46192" spans="31:31" ht="15.75" x14ac:dyDescent="0.3">
      <c r="AE46192" s="71"/>
    </row>
    <row r="46193" spans="31:31" ht="15.75" x14ac:dyDescent="0.3">
      <c r="AE46193" s="71"/>
    </row>
    <row r="46194" spans="31:31" ht="15.75" x14ac:dyDescent="0.3">
      <c r="AE46194" s="71"/>
    </row>
    <row r="46195" spans="31:31" ht="15.75" x14ac:dyDescent="0.3">
      <c r="AE46195" s="71"/>
    </row>
    <row r="46196" spans="31:31" ht="15.75" x14ac:dyDescent="0.3">
      <c r="AE46196" s="71"/>
    </row>
    <row r="46197" spans="31:31" ht="15.75" x14ac:dyDescent="0.3">
      <c r="AE46197" s="71"/>
    </row>
    <row r="46198" spans="31:31" ht="15.75" x14ac:dyDescent="0.3">
      <c r="AE46198" s="71"/>
    </row>
    <row r="46199" spans="31:31" ht="15.75" x14ac:dyDescent="0.3">
      <c r="AE46199" s="71"/>
    </row>
    <row r="46200" spans="31:31" ht="15.75" x14ac:dyDescent="0.3">
      <c r="AE46200" s="71"/>
    </row>
    <row r="46201" spans="31:31" ht="15.75" x14ac:dyDescent="0.3">
      <c r="AE46201" s="71"/>
    </row>
    <row r="46202" spans="31:31" ht="15.75" x14ac:dyDescent="0.3">
      <c r="AE46202" s="71"/>
    </row>
    <row r="46203" spans="31:31" ht="15.75" x14ac:dyDescent="0.3">
      <c r="AE46203" s="71"/>
    </row>
    <row r="46204" spans="31:31" ht="15.75" x14ac:dyDescent="0.3">
      <c r="AE46204" s="71"/>
    </row>
    <row r="46205" spans="31:31" ht="15.75" x14ac:dyDescent="0.3">
      <c r="AE46205" s="71"/>
    </row>
    <row r="46206" spans="31:31" ht="15.75" x14ac:dyDescent="0.3">
      <c r="AE46206" s="71"/>
    </row>
    <row r="46207" spans="31:31" ht="15.75" x14ac:dyDescent="0.3">
      <c r="AE46207" s="71"/>
    </row>
    <row r="46208" spans="31:31" ht="15.75" x14ac:dyDescent="0.3">
      <c r="AE46208" s="71"/>
    </row>
    <row r="46209" spans="31:31" ht="15.75" x14ac:dyDescent="0.3">
      <c r="AE46209" s="71"/>
    </row>
    <row r="46210" spans="31:31" ht="15.75" x14ac:dyDescent="0.3">
      <c r="AE46210" s="71"/>
    </row>
    <row r="46211" spans="31:31" ht="15.75" x14ac:dyDescent="0.3">
      <c r="AE46211" s="71"/>
    </row>
    <row r="46212" spans="31:31" ht="15.75" x14ac:dyDescent="0.3">
      <c r="AE46212" s="71"/>
    </row>
    <row r="46213" spans="31:31" ht="15.75" x14ac:dyDescent="0.3">
      <c r="AE46213" s="71"/>
    </row>
    <row r="46214" spans="31:31" ht="15.75" x14ac:dyDescent="0.3">
      <c r="AE46214" s="71"/>
    </row>
    <row r="46215" spans="31:31" ht="15.75" x14ac:dyDescent="0.3">
      <c r="AE46215" s="71"/>
    </row>
    <row r="46216" spans="31:31" ht="15.75" x14ac:dyDescent="0.3">
      <c r="AE46216" s="71"/>
    </row>
    <row r="46217" spans="31:31" ht="15.75" x14ac:dyDescent="0.3">
      <c r="AE46217" s="71"/>
    </row>
    <row r="46218" spans="31:31" ht="15.75" x14ac:dyDescent="0.3">
      <c r="AE46218" s="71"/>
    </row>
    <row r="46219" spans="31:31" ht="15.75" x14ac:dyDescent="0.3">
      <c r="AE46219" s="71"/>
    </row>
    <row r="46220" spans="31:31" ht="15.75" x14ac:dyDescent="0.3">
      <c r="AE46220" s="71"/>
    </row>
    <row r="46221" spans="31:31" ht="15.75" x14ac:dyDescent="0.3">
      <c r="AE46221" s="71"/>
    </row>
    <row r="46222" spans="31:31" ht="15.75" x14ac:dyDescent="0.3">
      <c r="AE46222" s="71"/>
    </row>
    <row r="46223" spans="31:31" ht="15.75" x14ac:dyDescent="0.3">
      <c r="AE46223" s="71"/>
    </row>
    <row r="46224" spans="31:31" ht="15.75" x14ac:dyDescent="0.3">
      <c r="AE46224" s="71"/>
    </row>
    <row r="46225" spans="31:31" ht="15.75" x14ac:dyDescent="0.3">
      <c r="AE46225" s="71"/>
    </row>
    <row r="46226" spans="31:31" ht="15.75" x14ac:dyDescent="0.3">
      <c r="AE46226" s="71"/>
    </row>
    <row r="46227" spans="31:31" ht="15.75" x14ac:dyDescent="0.3">
      <c r="AE46227" s="71"/>
    </row>
    <row r="46228" spans="31:31" ht="15.75" x14ac:dyDescent="0.3">
      <c r="AE46228" s="71"/>
    </row>
    <row r="46229" spans="31:31" ht="15.75" x14ac:dyDescent="0.3">
      <c r="AE46229" s="71"/>
    </row>
    <row r="46230" spans="31:31" ht="15.75" x14ac:dyDescent="0.3">
      <c r="AE46230" s="71"/>
    </row>
    <row r="46231" spans="31:31" ht="15.75" x14ac:dyDescent="0.3">
      <c r="AE46231" s="71"/>
    </row>
    <row r="46232" spans="31:31" ht="15.75" x14ac:dyDescent="0.3">
      <c r="AE46232" s="71"/>
    </row>
    <row r="46233" spans="31:31" ht="15.75" x14ac:dyDescent="0.3">
      <c r="AE46233" s="71"/>
    </row>
    <row r="46234" spans="31:31" ht="15.75" x14ac:dyDescent="0.3">
      <c r="AE46234" s="71"/>
    </row>
    <row r="46235" spans="31:31" ht="15.75" x14ac:dyDescent="0.3">
      <c r="AE46235" s="71"/>
    </row>
    <row r="46236" spans="31:31" ht="15.75" x14ac:dyDescent="0.3">
      <c r="AE46236" s="71"/>
    </row>
    <row r="46237" spans="31:31" ht="15.75" x14ac:dyDescent="0.3">
      <c r="AE46237" s="71"/>
    </row>
    <row r="46238" spans="31:31" ht="15.75" x14ac:dyDescent="0.3">
      <c r="AE46238" s="71"/>
    </row>
    <row r="46239" spans="31:31" ht="15.75" x14ac:dyDescent="0.3">
      <c r="AE46239" s="71"/>
    </row>
    <row r="46240" spans="31:31" ht="15.75" x14ac:dyDescent="0.3">
      <c r="AE46240" s="71"/>
    </row>
    <row r="46241" spans="31:31" ht="15.75" x14ac:dyDescent="0.3">
      <c r="AE46241" s="71"/>
    </row>
    <row r="46242" spans="31:31" ht="15.75" x14ac:dyDescent="0.3">
      <c r="AE46242" s="71"/>
    </row>
    <row r="46243" spans="31:31" ht="15.75" x14ac:dyDescent="0.3">
      <c r="AE46243" s="71"/>
    </row>
    <row r="46244" spans="31:31" ht="15.75" x14ac:dyDescent="0.3">
      <c r="AE46244" s="71"/>
    </row>
    <row r="46245" spans="31:31" ht="15.75" x14ac:dyDescent="0.3">
      <c r="AE46245" s="71"/>
    </row>
    <row r="46246" spans="31:31" ht="15.75" x14ac:dyDescent="0.3">
      <c r="AE46246" s="71"/>
    </row>
    <row r="46247" spans="31:31" ht="15.75" x14ac:dyDescent="0.3">
      <c r="AE46247" s="71"/>
    </row>
    <row r="46248" spans="31:31" ht="15.75" x14ac:dyDescent="0.3">
      <c r="AE46248" s="71"/>
    </row>
    <row r="46249" spans="31:31" ht="15.75" x14ac:dyDescent="0.3">
      <c r="AE46249" s="71"/>
    </row>
    <row r="46250" spans="31:31" ht="15.75" x14ac:dyDescent="0.3">
      <c r="AE46250" s="71"/>
    </row>
    <row r="46251" spans="31:31" ht="15.75" x14ac:dyDescent="0.3">
      <c r="AE46251" s="71"/>
    </row>
    <row r="46252" spans="31:31" ht="15.75" x14ac:dyDescent="0.3">
      <c r="AE46252" s="71"/>
    </row>
    <row r="46253" spans="31:31" ht="15.75" x14ac:dyDescent="0.3">
      <c r="AE46253" s="71"/>
    </row>
    <row r="46254" spans="31:31" ht="15.75" x14ac:dyDescent="0.3">
      <c r="AE46254" s="71"/>
    </row>
    <row r="46255" spans="31:31" ht="15.75" x14ac:dyDescent="0.3">
      <c r="AE46255" s="71"/>
    </row>
    <row r="46256" spans="31:31" ht="15.75" x14ac:dyDescent="0.3">
      <c r="AE46256" s="71"/>
    </row>
    <row r="46257" spans="31:31" ht="15.75" x14ac:dyDescent="0.3">
      <c r="AE46257" s="71"/>
    </row>
    <row r="46258" spans="31:31" ht="15.75" x14ac:dyDescent="0.3">
      <c r="AE46258" s="71"/>
    </row>
    <row r="46259" spans="31:31" ht="15.75" x14ac:dyDescent="0.3">
      <c r="AE46259" s="71"/>
    </row>
    <row r="46260" spans="31:31" ht="15.75" x14ac:dyDescent="0.3">
      <c r="AE46260" s="71"/>
    </row>
    <row r="46261" spans="31:31" ht="15.75" x14ac:dyDescent="0.3">
      <c r="AE46261" s="71"/>
    </row>
    <row r="46262" spans="31:31" ht="15.75" x14ac:dyDescent="0.3">
      <c r="AE46262" s="71"/>
    </row>
    <row r="46263" spans="31:31" ht="15.75" x14ac:dyDescent="0.3">
      <c r="AE46263" s="71"/>
    </row>
    <row r="46264" spans="31:31" ht="15.75" x14ac:dyDescent="0.3">
      <c r="AE46264" s="71"/>
    </row>
    <row r="46265" spans="31:31" ht="15.75" x14ac:dyDescent="0.3">
      <c r="AE46265" s="71"/>
    </row>
    <row r="46266" spans="31:31" ht="15.75" x14ac:dyDescent="0.3">
      <c r="AE46266" s="71"/>
    </row>
    <row r="46267" spans="31:31" ht="15.75" x14ac:dyDescent="0.3">
      <c r="AE46267" s="71"/>
    </row>
    <row r="46268" spans="31:31" ht="15.75" x14ac:dyDescent="0.3">
      <c r="AE46268" s="71"/>
    </row>
    <row r="46269" spans="31:31" ht="15.75" x14ac:dyDescent="0.3">
      <c r="AE46269" s="71"/>
    </row>
    <row r="46270" spans="31:31" ht="15.75" x14ac:dyDescent="0.3">
      <c r="AE46270" s="71"/>
    </row>
    <row r="46271" spans="31:31" ht="15.75" x14ac:dyDescent="0.3">
      <c r="AE46271" s="71"/>
    </row>
    <row r="46272" spans="31:31" ht="15.75" x14ac:dyDescent="0.3">
      <c r="AE46272" s="71"/>
    </row>
    <row r="46273" spans="31:31" ht="15.75" x14ac:dyDescent="0.3">
      <c r="AE46273" s="71"/>
    </row>
    <row r="46274" spans="31:31" ht="15.75" x14ac:dyDescent="0.3">
      <c r="AE46274" s="71"/>
    </row>
    <row r="46275" spans="31:31" ht="15.75" x14ac:dyDescent="0.3">
      <c r="AE46275" s="71"/>
    </row>
    <row r="46276" spans="31:31" ht="15.75" x14ac:dyDescent="0.3">
      <c r="AE46276" s="71"/>
    </row>
    <row r="46277" spans="31:31" ht="15.75" x14ac:dyDescent="0.3">
      <c r="AE46277" s="71"/>
    </row>
    <row r="46278" spans="31:31" ht="15.75" x14ac:dyDescent="0.3">
      <c r="AE46278" s="71"/>
    </row>
    <row r="46279" spans="31:31" ht="15.75" x14ac:dyDescent="0.3">
      <c r="AE46279" s="71"/>
    </row>
    <row r="46280" spans="31:31" ht="15.75" x14ac:dyDescent="0.3">
      <c r="AE46280" s="71"/>
    </row>
    <row r="46281" spans="31:31" ht="15.75" x14ac:dyDescent="0.3">
      <c r="AE46281" s="71"/>
    </row>
    <row r="46282" spans="31:31" ht="15.75" x14ac:dyDescent="0.3">
      <c r="AE46282" s="71"/>
    </row>
    <row r="46283" spans="31:31" ht="15.75" x14ac:dyDescent="0.3">
      <c r="AE46283" s="71"/>
    </row>
    <row r="46284" spans="31:31" ht="15.75" x14ac:dyDescent="0.3">
      <c r="AE46284" s="71"/>
    </row>
    <row r="46285" spans="31:31" ht="15.75" x14ac:dyDescent="0.3">
      <c r="AE46285" s="71"/>
    </row>
    <row r="46286" spans="31:31" ht="15.75" x14ac:dyDescent="0.3">
      <c r="AE46286" s="71"/>
    </row>
    <row r="46287" spans="31:31" ht="15.75" x14ac:dyDescent="0.3">
      <c r="AE46287" s="71"/>
    </row>
    <row r="46288" spans="31:31" ht="15.75" x14ac:dyDescent="0.3">
      <c r="AE46288" s="71"/>
    </row>
    <row r="46289" spans="31:31" ht="15.75" x14ac:dyDescent="0.3">
      <c r="AE46289" s="71"/>
    </row>
    <row r="46290" spans="31:31" ht="15.75" x14ac:dyDescent="0.3">
      <c r="AE46290" s="71"/>
    </row>
    <row r="46291" spans="31:31" ht="15.75" x14ac:dyDescent="0.3">
      <c r="AE46291" s="71"/>
    </row>
    <row r="46292" spans="31:31" ht="15.75" x14ac:dyDescent="0.3">
      <c r="AE46292" s="71"/>
    </row>
    <row r="46293" spans="31:31" ht="15.75" x14ac:dyDescent="0.3">
      <c r="AE46293" s="71"/>
    </row>
    <row r="46294" spans="31:31" ht="15.75" x14ac:dyDescent="0.3">
      <c r="AE46294" s="71"/>
    </row>
    <row r="46295" spans="31:31" ht="15.75" x14ac:dyDescent="0.3">
      <c r="AE46295" s="71"/>
    </row>
    <row r="46296" spans="31:31" ht="15.75" x14ac:dyDescent="0.3">
      <c r="AE46296" s="71"/>
    </row>
    <row r="46297" spans="31:31" ht="15.75" x14ac:dyDescent="0.3">
      <c r="AE46297" s="71"/>
    </row>
    <row r="46298" spans="31:31" ht="15.75" x14ac:dyDescent="0.3">
      <c r="AE46298" s="71"/>
    </row>
    <row r="46299" spans="31:31" ht="15.75" x14ac:dyDescent="0.3">
      <c r="AE46299" s="71"/>
    </row>
    <row r="46300" spans="31:31" ht="15.75" x14ac:dyDescent="0.3">
      <c r="AE46300" s="71"/>
    </row>
    <row r="46301" spans="31:31" ht="15.75" x14ac:dyDescent="0.3">
      <c r="AE46301" s="71"/>
    </row>
    <row r="46302" spans="31:31" ht="15.75" x14ac:dyDescent="0.3">
      <c r="AE46302" s="71"/>
    </row>
    <row r="46303" spans="31:31" ht="15.75" x14ac:dyDescent="0.3">
      <c r="AE46303" s="71"/>
    </row>
    <row r="46304" spans="31:31" ht="15.75" x14ac:dyDescent="0.3">
      <c r="AE46304" s="71"/>
    </row>
    <row r="46305" spans="31:31" ht="15.75" x14ac:dyDescent="0.3">
      <c r="AE46305" s="71"/>
    </row>
    <row r="46306" spans="31:31" ht="15.75" x14ac:dyDescent="0.3">
      <c r="AE46306" s="71"/>
    </row>
    <row r="46307" spans="31:31" ht="15.75" x14ac:dyDescent="0.3">
      <c r="AE46307" s="71"/>
    </row>
    <row r="46308" spans="31:31" ht="15.75" x14ac:dyDescent="0.3">
      <c r="AE46308" s="71"/>
    </row>
    <row r="46309" spans="31:31" ht="15.75" x14ac:dyDescent="0.3">
      <c r="AE46309" s="71"/>
    </row>
    <row r="46310" spans="31:31" ht="15.75" x14ac:dyDescent="0.3">
      <c r="AE46310" s="71"/>
    </row>
    <row r="46311" spans="31:31" ht="15.75" x14ac:dyDescent="0.3">
      <c r="AE46311" s="71"/>
    </row>
    <row r="46312" spans="31:31" ht="15.75" x14ac:dyDescent="0.3">
      <c r="AE46312" s="71"/>
    </row>
    <row r="46313" spans="31:31" ht="15.75" x14ac:dyDescent="0.3">
      <c r="AE46313" s="71"/>
    </row>
    <row r="46314" spans="31:31" ht="15.75" x14ac:dyDescent="0.3">
      <c r="AE46314" s="71"/>
    </row>
    <row r="46315" spans="31:31" ht="15.75" x14ac:dyDescent="0.3">
      <c r="AE46315" s="71"/>
    </row>
    <row r="46316" spans="31:31" ht="15.75" x14ac:dyDescent="0.3">
      <c r="AE46316" s="71"/>
    </row>
    <row r="46317" spans="31:31" ht="15.75" x14ac:dyDescent="0.3">
      <c r="AE46317" s="71"/>
    </row>
    <row r="46318" spans="31:31" ht="15.75" x14ac:dyDescent="0.3">
      <c r="AE46318" s="71"/>
    </row>
    <row r="46319" spans="31:31" ht="15.75" x14ac:dyDescent="0.3">
      <c r="AE46319" s="71"/>
    </row>
    <row r="46320" spans="31:31" ht="15.75" x14ac:dyDescent="0.3">
      <c r="AE46320" s="71"/>
    </row>
    <row r="46321" spans="31:31" ht="15.75" x14ac:dyDescent="0.3">
      <c r="AE46321" s="71"/>
    </row>
    <row r="46322" spans="31:31" ht="15.75" x14ac:dyDescent="0.3">
      <c r="AE46322" s="71"/>
    </row>
    <row r="46323" spans="31:31" ht="15.75" x14ac:dyDescent="0.3">
      <c r="AE46323" s="71"/>
    </row>
    <row r="46324" spans="31:31" ht="15.75" x14ac:dyDescent="0.3">
      <c r="AE46324" s="71"/>
    </row>
    <row r="46325" spans="31:31" ht="15.75" x14ac:dyDescent="0.3">
      <c r="AE46325" s="71"/>
    </row>
    <row r="46326" spans="31:31" ht="15.75" x14ac:dyDescent="0.3">
      <c r="AE46326" s="71"/>
    </row>
    <row r="46327" spans="31:31" ht="15.75" x14ac:dyDescent="0.3">
      <c r="AE46327" s="71"/>
    </row>
    <row r="46328" spans="31:31" ht="15.75" x14ac:dyDescent="0.3">
      <c r="AE46328" s="71"/>
    </row>
    <row r="46329" spans="31:31" ht="15.75" x14ac:dyDescent="0.3">
      <c r="AE46329" s="71"/>
    </row>
    <row r="46330" spans="31:31" ht="15.75" x14ac:dyDescent="0.3">
      <c r="AE46330" s="71"/>
    </row>
    <row r="46331" spans="31:31" ht="15.75" x14ac:dyDescent="0.3">
      <c r="AE46331" s="71"/>
    </row>
    <row r="46332" spans="31:31" ht="15.75" x14ac:dyDescent="0.3">
      <c r="AE46332" s="71"/>
    </row>
    <row r="46333" spans="31:31" ht="15.75" x14ac:dyDescent="0.3">
      <c r="AE46333" s="71"/>
    </row>
    <row r="46334" spans="31:31" ht="15.75" x14ac:dyDescent="0.3">
      <c r="AE46334" s="71"/>
    </row>
    <row r="46335" spans="31:31" ht="15.75" x14ac:dyDescent="0.3">
      <c r="AE46335" s="71"/>
    </row>
    <row r="46336" spans="31:31" ht="15.75" x14ac:dyDescent="0.3">
      <c r="AE46336" s="71"/>
    </row>
    <row r="46337" spans="31:31" ht="15.75" x14ac:dyDescent="0.3">
      <c r="AE46337" s="71"/>
    </row>
    <row r="46338" spans="31:31" ht="15.75" x14ac:dyDescent="0.3">
      <c r="AE46338" s="71"/>
    </row>
    <row r="46339" spans="31:31" ht="15.75" x14ac:dyDescent="0.3">
      <c r="AE46339" s="71"/>
    </row>
    <row r="46340" spans="31:31" ht="15.75" x14ac:dyDescent="0.3">
      <c r="AE46340" s="71"/>
    </row>
    <row r="46341" spans="31:31" ht="15.75" x14ac:dyDescent="0.3">
      <c r="AE46341" s="71"/>
    </row>
    <row r="46342" spans="31:31" ht="15.75" x14ac:dyDescent="0.3">
      <c r="AE46342" s="71"/>
    </row>
    <row r="46343" spans="31:31" ht="15.75" x14ac:dyDescent="0.3">
      <c r="AE46343" s="71"/>
    </row>
    <row r="46344" spans="31:31" ht="15.75" x14ac:dyDescent="0.3">
      <c r="AE46344" s="71"/>
    </row>
    <row r="46345" spans="31:31" ht="15.75" x14ac:dyDescent="0.3">
      <c r="AE46345" s="71"/>
    </row>
    <row r="46346" spans="31:31" ht="15.75" x14ac:dyDescent="0.3">
      <c r="AE46346" s="71"/>
    </row>
    <row r="46347" spans="31:31" ht="15.75" x14ac:dyDescent="0.3">
      <c r="AE46347" s="71"/>
    </row>
    <row r="46348" spans="31:31" ht="15.75" x14ac:dyDescent="0.3">
      <c r="AE46348" s="71"/>
    </row>
    <row r="46349" spans="31:31" ht="15.75" x14ac:dyDescent="0.3">
      <c r="AE46349" s="71"/>
    </row>
    <row r="46350" spans="31:31" ht="15.75" x14ac:dyDescent="0.3">
      <c r="AE46350" s="71"/>
    </row>
    <row r="46351" spans="31:31" ht="15.75" x14ac:dyDescent="0.3">
      <c r="AE46351" s="71"/>
    </row>
    <row r="46352" spans="31:31" ht="15.75" x14ac:dyDescent="0.3">
      <c r="AE46352" s="71"/>
    </row>
    <row r="46353" spans="31:31" ht="15.75" x14ac:dyDescent="0.3">
      <c r="AE46353" s="71"/>
    </row>
    <row r="46354" spans="31:31" ht="15.75" x14ac:dyDescent="0.3">
      <c r="AE46354" s="71"/>
    </row>
    <row r="46355" spans="31:31" ht="15.75" x14ac:dyDescent="0.3">
      <c r="AE46355" s="71"/>
    </row>
    <row r="46356" spans="31:31" ht="15.75" x14ac:dyDescent="0.3">
      <c r="AE46356" s="71"/>
    </row>
    <row r="46357" spans="31:31" ht="15.75" x14ac:dyDescent="0.3">
      <c r="AE46357" s="71"/>
    </row>
    <row r="46358" spans="31:31" ht="15.75" x14ac:dyDescent="0.3">
      <c r="AE46358" s="71"/>
    </row>
    <row r="46359" spans="31:31" ht="15.75" x14ac:dyDescent="0.3">
      <c r="AE46359" s="71"/>
    </row>
    <row r="46360" spans="31:31" ht="15.75" x14ac:dyDescent="0.3">
      <c r="AE46360" s="71"/>
    </row>
    <row r="46361" spans="31:31" ht="15.75" x14ac:dyDescent="0.3">
      <c r="AE46361" s="71"/>
    </row>
    <row r="46362" spans="31:31" ht="15.75" x14ac:dyDescent="0.3">
      <c r="AE46362" s="71"/>
    </row>
    <row r="46363" spans="31:31" ht="15.75" x14ac:dyDescent="0.3">
      <c r="AE46363" s="71"/>
    </row>
    <row r="46364" spans="31:31" ht="15.75" x14ac:dyDescent="0.3">
      <c r="AE46364" s="71"/>
    </row>
    <row r="46365" spans="31:31" ht="15.75" x14ac:dyDescent="0.3">
      <c r="AE46365" s="71"/>
    </row>
    <row r="46366" spans="31:31" ht="15.75" x14ac:dyDescent="0.3">
      <c r="AE46366" s="71"/>
    </row>
    <row r="46367" spans="31:31" ht="15.75" x14ac:dyDescent="0.3">
      <c r="AE46367" s="71"/>
    </row>
    <row r="46368" spans="31:31" ht="15.75" x14ac:dyDescent="0.3">
      <c r="AE46368" s="71"/>
    </row>
    <row r="46369" spans="31:31" ht="15.75" x14ac:dyDescent="0.3">
      <c r="AE46369" s="71"/>
    </row>
    <row r="46370" spans="31:31" ht="15.75" x14ac:dyDescent="0.3">
      <c r="AE46370" s="71"/>
    </row>
    <row r="46371" spans="31:31" ht="15.75" x14ac:dyDescent="0.3">
      <c r="AE46371" s="71"/>
    </row>
    <row r="46372" spans="31:31" ht="15.75" x14ac:dyDescent="0.3">
      <c r="AE46372" s="71"/>
    </row>
    <row r="46373" spans="31:31" ht="15.75" x14ac:dyDescent="0.3">
      <c r="AE46373" s="71"/>
    </row>
    <row r="46374" spans="31:31" ht="15.75" x14ac:dyDescent="0.3">
      <c r="AE46374" s="71"/>
    </row>
    <row r="46375" spans="31:31" ht="15.75" x14ac:dyDescent="0.3">
      <c r="AE46375" s="71"/>
    </row>
    <row r="46376" spans="31:31" ht="15.75" x14ac:dyDescent="0.3">
      <c r="AE46376" s="71"/>
    </row>
    <row r="46377" spans="31:31" ht="15.75" x14ac:dyDescent="0.3">
      <c r="AE46377" s="71"/>
    </row>
    <row r="46378" spans="31:31" ht="15.75" x14ac:dyDescent="0.3">
      <c r="AE46378" s="71"/>
    </row>
    <row r="46379" spans="31:31" ht="15.75" x14ac:dyDescent="0.3">
      <c r="AE46379" s="71"/>
    </row>
    <row r="46380" spans="31:31" ht="15.75" x14ac:dyDescent="0.3">
      <c r="AE46380" s="71"/>
    </row>
    <row r="46381" spans="31:31" ht="15.75" x14ac:dyDescent="0.3">
      <c r="AE46381" s="71"/>
    </row>
    <row r="46382" spans="31:31" ht="15.75" x14ac:dyDescent="0.3">
      <c r="AE46382" s="71"/>
    </row>
    <row r="46383" spans="31:31" ht="15.75" x14ac:dyDescent="0.3">
      <c r="AE46383" s="71"/>
    </row>
    <row r="46384" spans="31:31" ht="15.75" x14ac:dyDescent="0.3">
      <c r="AE46384" s="71"/>
    </row>
    <row r="46385" spans="31:31" ht="15.75" x14ac:dyDescent="0.3">
      <c r="AE46385" s="71"/>
    </row>
    <row r="46386" spans="31:31" ht="15.75" x14ac:dyDescent="0.3">
      <c r="AE46386" s="71"/>
    </row>
    <row r="46387" spans="31:31" ht="15.75" x14ac:dyDescent="0.3">
      <c r="AE46387" s="71"/>
    </row>
    <row r="46388" spans="31:31" ht="15.75" x14ac:dyDescent="0.3">
      <c r="AE46388" s="71"/>
    </row>
    <row r="46389" spans="31:31" ht="15.75" x14ac:dyDescent="0.3">
      <c r="AE46389" s="71"/>
    </row>
    <row r="46390" spans="31:31" ht="15.75" x14ac:dyDescent="0.3">
      <c r="AE46390" s="71"/>
    </row>
    <row r="46391" spans="31:31" ht="15.75" x14ac:dyDescent="0.3">
      <c r="AE46391" s="71"/>
    </row>
    <row r="46392" spans="31:31" ht="15.75" x14ac:dyDescent="0.3">
      <c r="AE46392" s="71"/>
    </row>
    <row r="46393" spans="31:31" ht="15.75" x14ac:dyDescent="0.3">
      <c r="AE46393" s="71"/>
    </row>
    <row r="46394" spans="31:31" ht="15.75" x14ac:dyDescent="0.3">
      <c r="AE46394" s="71"/>
    </row>
    <row r="46395" spans="31:31" ht="15.75" x14ac:dyDescent="0.3">
      <c r="AE46395" s="71"/>
    </row>
    <row r="46396" spans="31:31" ht="15.75" x14ac:dyDescent="0.3">
      <c r="AE46396" s="71"/>
    </row>
    <row r="46397" spans="31:31" ht="15.75" x14ac:dyDescent="0.3">
      <c r="AE46397" s="71"/>
    </row>
    <row r="46398" spans="31:31" ht="15.75" x14ac:dyDescent="0.3">
      <c r="AE46398" s="71"/>
    </row>
    <row r="46399" spans="31:31" ht="15.75" x14ac:dyDescent="0.3">
      <c r="AE46399" s="71"/>
    </row>
    <row r="46400" spans="31:31" ht="15.75" x14ac:dyDescent="0.3">
      <c r="AE46400" s="71"/>
    </row>
    <row r="46401" spans="31:31" ht="15.75" x14ac:dyDescent="0.3">
      <c r="AE46401" s="71"/>
    </row>
    <row r="46402" spans="31:31" ht="15.75" x14ac:dyDescent="0.3">
      <c r="AE46402" s="71"/>
    </row>
    <row r="46403" spans="31:31" ht="15.75" x14ac:dyDescent="0.3">
      <c r="AE46403" s="71"/>
    </row>
    <row r="46404" spans="31:31" ht="15.75" x14ac:dyDescent="0.3">
      <c r="AE46404" s="71"/>
    </row>
    <row r="46405" spans="31:31" ht="15.75" x14ac:dyDescent="0.3">
      <c r="AE46405" s="71"/>
    </row>
    <row r="46406" spans="31:31" ht="15.75" x14ac:dyDescent="0.3">
      <c r="AE46406" s="71"/>
    </row>
    <row r="46407" spans="31:31" ht="15.75" x14ac:dyDescent="0.3">
      <c r="AE46407" s="71"/>
    </row>
    <row r="46408" spans="31:31" ht="15.75" x14ac:dyDescent="0.3">
      <c r="AE46408" s="71"/>
    </row>
    <row r="46409" spans="31:31" ht="15.75" x14ac:dyDescent="0.3">
      <c r="AE46409" s="71"/>
    </row>
    <row r="46410" spans="31:31" ht="15.75" x14ac:dyDescent="0.3">
      <c r="AE46410" s="71"/>
    </row>
    <row r="46411" spans="31:31" ht="15.75" x14ac:dyDescent="0.3">
      <c r="AE46411" s="71"/>
    </row>
    <row r="46412" spans="31:31" ht="15.75" x14ac:dyDescent="0.3">
      <c r="AE46412" s="71"/>
    </row>
    <row r="46413" spans="31:31" ht="15.75" x14ac:dyDescent="0.3">
      <c r="AE46413" s="71"/>
    </row>
    <row r="46414" spans="31:31" ht="15.75" x14ac:dyDescent="0.3">
      <c r="AE46414" s="71"/>
    </row>
    <row r="46415" spans="31:31" ht="15.75" x14ac:dyDescent="0.3">
      <c r="AE46415" s="71"/>
    </row>
    <row r="46416" spans="31:31" ht="15.75" x14ac:dyDescent="0.3">
      <c r="AE46416" s="71"/>
    </row>
    <row r="46417" spans="31:31" ht="15.75" x14ac:dyDescent="0.3">
      <c r="AE46417" s="71"/>
    </row>
    <row r="46418" spans="31:31" ht="15.75" x14ac:dyDescent="0.3">
      <c r="AE46418" s="71"/>
    </row>
    <row r="46419" spans="31:31" ht="15.75" x14ac:dyDescent="0.3">
      <c r="AE46419" s="71"/>
    </row>
    <row r="46420" spans="31:31" ht="15.75" x14ac:dyDescent="0.3">
      <c r="AE46420" s="71"/>
    </row>
    <row r="46421" spans="31:31" ht="15.75" x14ac:dyDescent="0.3">
      <c r="AE46421" s="71"/>
    </row>
    <row r="46422" spans="31:31" ht="15.75" x14ac:dyDescent="0.3">
      <c r="AE46422" s="71"/>
    </row>
    <row r="46423" spans="31:31" ht="15.75" x14ac:dyDescent="0.3">
      <c r="AE46423" s="71"/>
    </row>
    <row r="46424" spans="31:31" ht="15.75" x14ac:dyDescent="0.3">
      <c r="AE46424" s="71"/>
    </row>
    <row r="46425" spans="31:31" ht="15.75" x14ac:dyDescent="0.3">
      <c r="AE46425" s="71"/>
    </row>
    <row r="46426" spans="31:31" ht="15.75" x14ac:dyDescent="0.3">
      <c r="AE46426" s="71"/>
    </row>
    <row r="46427" spans="31:31" ht="15.75" x14ac:dyDescent="0.3">
      <c r="AE46427" s="71"/>
    </row>
    <row r="46428" spans="31:31" ht="15.75" x14ac:dyDescent="0.3">
      <c r="AE46428" s="71"/>
    </row>
    <row r="46429" spans="31:31" ht="15.75" x14ac:dyDescent="0.3">
      <c r="AE46429" s="71"/>
    </row>
    <row r="46430" spans="31:31" ht="15.75" x14ac:dyDescent="0.3">
      <c r="AE46430" s="71"/>
    </row>
    <row r="46431" spans="31:31" ht="15.75" x14ac:dyDescent="0.3">
      <c r="AE46431" s="71"/>
    </row>
    <row r="46432" spans="31:31" ht="15.75" x14ac:dyDescent="0.3">
      <c r="AE46432" s="71"/>
    </row>
    <row r="46433" spans="31:31" ht="15.75" x14ac:dyDescent="0.3">
      <c r="AE46433" s="71"/>
    </row>
    <row r="46434" spans="31:31" ht="15.75" x14ac:dyDescent="0.3">
      <c r="AE46434" s="71"/>
    </row>
    <row r="46435" spans="31:31" ht="15.75" x14ac:dyDescent="0.3">
      <c r="AE46435" s="71"/>
    </row>
    <row r="46436" spans="31:31" ht="15.75" x14ac:dyDescent="0.3">
      <c r="AE46436" s="71"/>
    </row>
    <row r="46437" spans="31:31" ht="15.75" x14ac:dyDescent="0.3">
      <c r="AE46437" s="71"/>
    </row>
    <row r="46438" spans="31:31" ht="15.75" x14ac:dyDescent="0.3">
      <c r="AE46438" s="71"/>
    </row>
    <row r="46439" spans="31:31" ht="15.75" x14ac:dyDescent="0.3">
      <c r="AE46439" s="71"/>
    </row>
    <row r="46440" spans="31:31" ht="15.75" x14ac:dyDescent="0.3">
      <c r="AE46440" s="71"/>
    </row>
    <row r="46441" spans="31:31" ht="15.75" x14ac:dyDescent="0.3">
      <c r="AE46441" s="71"/>
    </row>
    <row r="46442" spans="31:31" ht="15.75" x14ac:dyDescent="0.3">
      <c r="AE46442" s="71"/>
    </row>
    <row r="46443" spans="31:31" ht="15.75" x14ac:dyDescent="0.3">
      <c r="AE46443" s="71"/>
    </row>
    <row r="46444" spans="31:31" ht="15.75" x14ac:dyDescent="0.3">
      <c r="AE46444" s="71"/>
    </row>
    <row r="46445" spans="31:31" ht="15.75" x14ac:dyDescent="0.3">
      <c r="AE46445" s="71"/>
    </row>
    <row r="46446" spans="31:31" ht="15.75" x14ac:dyDescent="0.3">
      <c r="AE46446" s="71"/>
    </row>
    <row r="46447" spans="31:31" ht="15.75" x14ac:dyDescent="0.3">
      <c r="AE46447" s="71"/>
    </row>
    <row r="46448" spans="31:31" ht="15.75" x14ac:dyDescent="0.3">
      <c r="AE46448" s="71"/>
    </row>
    <row r="46449" spans="31:31" ht="15.75" x14ac:dyDescent="0.3">
      <c r="AE46449" s="71"/>
    </row>
    <row r="46450" spans="31:31" ht="15.75" x14ac:dyDescent="0.3">
      <c r="AE46450" s="71"/>
    </row>
    <row r="46451" spans="31:31" ht="15.75" x14ac:dyDescent="0.3">
      <c r="AE46451" s="71"/>
    </row>
    <row r="46452" spans="31:31" ht="15.75" x14ac:dyDescent="0.3">
      <c r="AE46452" s="71"/>
    </row>
    <row r="46453" spans="31:31" ht="15.75" x14ac:dyDescent="0.3">
      <c r="AE46453" s="71"/>
    </row>
    <row r="46454" spans="31:31" ht="15.75" x14ac:dyDescent="0.3">
      <c r="AE46454" s="71"/>
    </row>
    <row r="46455" spans="31:31" ht="15.75" x14ac:dyDescent="0.3">
      <c r="AE46455" s="71"/>
    </row>
    <row r="46456" spans="31:31" ht="15.75" x14ac:dyDescent="0.3">
      <c r="AE46456" s="71"/>
    </row>
    <row r="46457" spans="31:31" ht="15.75" x14ac:dyDescent="0.3">
      <c r="AE46457" s="71"/>
    </row>
    <row r="46458" spans="31:31" ht="15.75" x14ac:dyDescent="0.3">
      <c r="AE46458" s="71"/>
    </row>
    <row r="46459" spans="31:31" ht="15.75" x14ac:dyDescent="0.3">
      <c r="AE46459" s="71"/>
    </row>
    <row r="46460" spans="31:31" ht="15.75" x14ac:dyDescent="0.3">
      <c r="AE46460" s="71"/>
    </row>
    <row r="46461" spans="31:31" ht="15.75" x14ac:dyDescent="0.3">
      <c r="AE46461" s="71"/>
    </row>
    <row r="46462" spans="31:31" ht="15.75" x14ac:dyDescent="0.3">
      <c r="AE46462" s="71"/>
    </row>
    <row r="46463" spans="31:31" ht="15.75" x14ac:dyDescent="0.3">
      <c r="AE46463" s="71"/>
    </row>
    <row r="46464" spans="31:31" ht="15.75" x14ac:dyDescent="0.3">
      <c r="AE46464" s="71"/>
    </row>
    <row r="46465" spans="31:31" ht="15.75" x14ac:dyDescent="0.3">
      <c r="AE46465" s="71"/>
    </row>
    <row r="46466" spans="31:31" ht="15.75" x14ac:dyDescent="0.3">
      <c r="AE46466" s="71"/>
    </row>
    <row r="46467" spans="31:31" ht="15.75" x14ac:dyDescent="0.3">
      <c r="AE46467" s="71"/>
    </row>
    <row r="46468" spans="31:31" ht="15.75" x14ac:dyDescent="0.3">
      <c r="AE46468" s="71"/>
    </row>
    <row r="46469" spans="31:31" ht="15.75" x14ac:dyDescent="0.3">
      <c r="AE46469" s="71"/>
    </row>
    <row r="46470" spans="31:31" ht="15.75" x14ac:dyDescent="0.3">
      <c r="AE46470" s="71"/>
    </row>
    <row r="46471" spans="31:31" ht="15.75" x14ac:dyDescent="0.3">
      <c r="AE46471" s="71"/>
    </row>
    <row r="46472" spans="31:31" ht="15.75" x14ac:dyDescent="0.3">
      <c r="AE46472" s="71"/>
    </row>
    <row r="46473" spans="31:31" ht="15.75" x14ac:dyDescent="0.3">
      <c r="AE46473" s="71"/>
    </row>
    <row r="46474" spans="31:31" ht="15.75" x14ac:dyDescent="0.3">
      <c r="AE46474" s="71"/>
    </row>
    <row r="46475" spans="31:31" ht="15.75" x14ac:dyDescent="0.3">
      <c r="AE46475" s="71"/>
    </row>
    <row r="46476" spans="31:31" ht="15.75" x14ac:dyDescent="0.3">
      <c r="AE46476" s="71"/>
    </row>
    <row r="46477" spans="31:31" ht="15.75" x14ac:dyDescent="0.3">
      <c r="AE46477" s="71"/>
    </row>
    <row r="46478" spans="31:31" ht="15.75" x14ac:dyDescent="0.3">
      <c r="AE46478" s="71"/>
    </row>
    <row r="46479" spans="31:31" ht="15.75" x14ac:dyDescent="0.3">
      <c r="AE46479" s="71"/>
    </row>
    <row r="46480" spans="31:31" ht="15.75" x14ac:dyDescent="0.3">
      <c r="AE46480" s="71"/>
    </row>
    <row r="46481" spans="31:31" ht="15.75" x14ac:dyDescent="0.3">
      <c r="AE46481" s="71"/>
    </row>
    <row r="46482" spans="31:31" ht="15.75" x14ac:dyDescent="0.3">
      <c r="AE46482" s="71"/>
    </row>
    <row r="46483" spans="31:31" ht="15.75" x14ac:dyDescent="0.3">
      <c r="AE46483" s="71"/>
    </row>
    <row r="46484" spans="31:31" ht="15.75" x14ac:dyDescent="0.3">
      <c r="AE46484" s="71"/>
    </row>
    <row r="46485" spans="31:31" ht="15.75" x14ac:dyDescent="0.3">
      <c r="AE46485" s="71"/>
    </row>
    <row r="46486" spans="31:31" ht="15.75" x14ac:dyDescent="0.3">
      <c r="AE46486" s="71"/>
    </row>
    <row r="46487" spans="31:31" ht="15.75" x14ac:dyDescent="0.3">
      <c r="AE46487" s="71"/>
    </row>
    <row r="46488" spans="31:31" ht="15.75" x14ac:dyDescent="0.3">
      <c r="AE46488" s="71"/>
    </row>
    <row r="46489" spans="31:31" ht="15.75" x14ac:dyDescent="0.3">
      <c r="AE46489" s="71"/>
    </row>
    <row r="46490" spans="31:31" ht="15.75" x14ac:dyDescent="0.3">
      <c r="AE46490" s="71"/>
    </row>
    <row r="46491" spans="31:31" ht="15.75" x14ac:dyDescent="0.3">
      <c r="AE46491" s="71"/>
    </row>
    <row r="46492" spans="31:31" ht="15.75" x14ac:dyDescent="0.3">
      <c r="AE46492" s="71"/>
    </row>
    <row r="46493" spans="31:31" ht="15.75" x14ac:dyDescent="0.3">
      <c r="AE46493" s="71"/>
    </row>
    <row r="46494" spans="31:31" ht="15.75" x14ac:dyDescent="0.3">
      <c r="AE46494" s="71"/>
    </row>
    <row r="46495" spans="31:31" ht="15.75" x14ac:dyDescent="0.3">
      <c r="AE46495" s="71"/>
    </row>
    <row r="46496" spans="31:31" ht="15.75" x14ac:dyDescent="0.3">
      <c r="AE46496" s="71"/>
    </row>
    <row r="46497" spans="31:31" ht="15.75" x14ac:dyDescent="0.3">
      <c r="AE46497" s="71"/>
    </row>
    <row r="46498" spans="31:31" ht="15.75" x14ac:dyDescent="0.3">
      <c r="AE46498" s="71"/>
    </row>
    <row r="46499" spans="31:31" ht="15.75" x14ac:dyDescent="0.3">
      <c r="AE46499" s="71"/>
    </row>
    <row r="46500" spans="31:31" ht="15.75" x14ac:dyDescent="0.3">
      <c r="AE46500" s="71"/>
    </row>
    <row r="46501" spans="31:31" ht="15.75" x14ac:dyDescent="0.3">
      <c r="AE46501" s="71"/>
    </row>
    <row r="46502" spans="31:31" ht="15.75" x14ac:dyDescent="0.3">
      <c r="AE46502" s="71"/>
    </row>
    <row r="46503" spans="31:31" ht="15.75" x14ac:dyDescent="0.3">
      <c r="AE46503" s="71"/>
    </row>
    <row r="46504" spans="31:31" ht="15.75" x14ac:dyDescent="0.3">
      <c r="AE46504" s="71"/>
    </row>
    <row r="46505" spans="31:31" ht="15.75" x14ac:dyDescent="0.3">
      <c r="AE46505" s="71"/>
    </row>
    <row r="46506" spans="31:31" ht="15.75" x14ac:dyDescent="0.3">
      <c r="AE46506" s="71"/>
    </row>
    <row r="46507" spans="31:31" ht="15.75" x14ac:dyDescent="0.3">
      <c r="AE46507" s="71"/>
    </row>
    <row r="46508" spans="31:31" ht="15.75" x14ac:dyDescent="0.3">
      <c r="AE46508" s="71"/>
    </row>
    <row r="46509" spans="31:31" ht="15.75" x14ac:dyDescent="0.3">
      <c r="AE46509" s="71"/>
    </row>
    <row r="46510" spans="31:31" ht="15.75" x14ac:dyDescent="0.3">
      <c r="AE46510" s="71"/>
    </row>
    <row r="46511" spans="31:31" ht="15.75" x14ac:dyDescent="0.3">
      <c r="AE46511" s="71"/>
    </row>
    <row r="46512" spans="31:31" ht="15.75" x14ac:dyDescent="0.3">
      <c r="AE46512" s="71"/>
    </row>
    <row r="46513" spans="31:31" ht="15.75" x14ac:dyDescent="0.3">
      <c r="AE46513" s="71"/>
    </row>
    <row r="46514" spans="31:31" ht="15.75" x14ac:dyDescent="0.3">
      <c r="AE46514" s="71"/>
    </row>
    <row r="46515" spans="31:31" ht="15.75" x14ac:dyDescent="0.3">
      <c r="AE46515" s="71"/>
    </row>
    <row r="46516" spans="31:31" ht="15.75" x14ac:dyDescent="0.3">
      <c r="AE46516" s="71"/>
    </row>
    <row r="46517" spans="31:31" ht="15.75" x14ac:dyDescent="0.3">
      <c r="AE46517" s="71"/>
    </row>
    <row r="46518" spans="31:31" ht="15.75" x14ac:dyDescent="0.3">
      <c r="AE46518" s="71"/>
    </row>
    <row r="46519" spans="31:31" ht="15.75" x14ac:dyDescent="0.3">
      <c r="AE46519" s="71"/>
    </row>
    <row r="46520" spans="31:31" ht="15.75" x14ac:dyDescent="0.3">
      <c r="AE46520" s="71"/>
    </row>
    <row r="46521" spans="31:31" ht="15.75" x14ac:dyDescent="0.3">
      <c r="AE46521" s="71"/>
    </row>
    <row r="46522" spans="31:31" ht="15.75" x14ac:dyDescent="0.3">
      <c r="AE46522" s="71"/>
    </row>
    <row r="46523" spans="31:31" ht="15.75" x14ac:dyDescent="0.3">
      <c r="AE46523" s="71"/>
    </row>
    <row r="46524" spans="31:31" ht="15.75" x14ac:dyDescent="0.3">
      <c r="AE46524" s="71"/>
    </row>
    <row r="46525" spans="31:31" ht="15.75" x14ac:dyDescent="0.3">
      <c r="AE46525" s="71"/>
    </row>
    <row r="46526" spans="31:31" ht="15.75" x14ac:dyDescent="0.3">
      <c r="AE46526" s="71"/>
    </row>
    <row r="46527" spans="31:31" ht="15.75" x14ac:dyDescent="0.3">
      <c r="AE46527" s="71"/>
    </row>
    <row r="46528" spans="31:31" ht="15.75" x14ac:dyDescent="0.3">
      <c r="AE46528" s="71"/>
    </row>
    <row r="46529" spans="31:31" ht="15.75" x14ac:dyDescent="0.3">
      <c r="AE46529" s="71"/>
    </row>
    <row r="46530" spans="31:31" ht="15.75" x14ac:dyDescent="0.3">
      <c r="AE46530" s="71"/>
    </row>
    <row r="46531" spans="31:31" ht="15.75" x14ac:dyDescent="0.3">
      <c r="AE46531" s="71"/>
    </row>
    <row r="46532" spans="31:31" ht="15.75" x14ac:dyDescent="0.3">
      <c r="AE46532" s="71"/>
    </row>
    <row r="46533" spans="31:31" ht="15.75" x14ac:dyDescent="0.3">
      <c r="AE46533" s="71"/>
    </row>
    <row r="46534" spans="31:31" ht="15.75" x14ac:dyDescent="0.3">
      <c r="AE46534" s="71"/>
    </row>
    <row r="46535" spans="31:31" ht="15.75" x14ac:dyDescent="0.3">
      <c r="AE46535" s="71"/>
    </row>
    <row r="46536" spans="31:31" ht="15.75" x14ac:dyDescent="0.3">
      <c r="AE46536" s="71"/>
    </row>
    <row r="46537" spans="31:31" ht="15.75" x14ac:dyDescent="0.3">
      <c r="AE46537" s="71"/>
    </row>
    <row r="46538" spans="31:31" ht="15.75" x14ac:dyDescent="0.3">
      <c r="AE46538" s="71"/>
    </row>
    <row r="46539" spans="31:31" ht="15.75" x14ac:dyDescent="0.3">
      <c r="AE46539" s="71"/>
    </row>
    <row r="46540" spans="31:31" ht="15.75" x14ac:dyDescent="0.3">
      <c r="AE46540" s="71"/>
    </row>
    <row r="46541" spans="31:31" ht="15.75" x14ac:dyDescent="0.3">
      <c r="AE46541" s="71"/>
    </row>
    <row r="46542" spans="31:31" ht="15.75" x14ac:dyDescent="0.3">
      <c r="AE46542" s="71"/>
    </row>
    <row r="46543" spans="31:31" ht="15.75" x14ac:dyDescent="0.3">
      <c r="AE46543" s="71"/>
    </row>
    <row r="46544" spans="31:31" ht="15.75" x14ac:dyDescent="0.3">
      <c r="AE46544" s="71"/>
    </row>
    <row r="46545" spans="31:31" ht="15.75" x14ac:dyDescent="0.3">
      <c r="AE46545" s="71"/>
    </row>
    <row r="46546" spans="31:31" ht="15.75" x14ac:dyDescent="0.3">
      <c r="AE46546" s="71"/>
    </row>
    <row r="46547" spans="31:31" ht="15.75" x14ac:dyDescent="0.3">
      <c r="AE46547" s="71"/>
    </row>
    <row r="46548" spans="31:31" ht="15.75" x14ac:dyDescent="0.3">
      <c r="AE46548" s="71"/>
    </row>
    <row r="46549" spans="31:31" ht="15.75" x14ac:dyDescent="0.3">
      <c r="AE46549" s="71"/>
    </row>
    <row r="46550" spans="31:31" ht="15.75" x14ac:dyDescent="0.3">
      <c r="AE46550" s="71"/>
    </row>
    <row r="46551" spans="31:31" ht="15.75" x14ac:dyDescent="0.3">
      <c r="AE46551" s="71"/>
    </row>
    <row r="46552" spans="31:31" ht="15.75" x14ac:dyDescent="0.3">
      <c r="AE46552" s="71"/>
    </row>
    <row r="46553" spans="31:31" ht="15.75" x14ac:dyDescent="0.3">
      <c r="AE46553" s="71"/>
    </row>
    <row r="46554" spans="31:31" ht="15.75" x14ac:dyDescent="0.3">
      <c r="AE46554" s="71"/>
    </row>
    <row r="46555" spans="31:31" ht="15.75" x14ac:dyDescent="0.3">
      <c r="AE46555" s="71"/>
    </row>
    <row r="46556" spans="31:31" ht="15.75" x14ac:dyDescent="0.3">
      <c r="AE46556" s="71"/>
    </row>
    <row r="46557" spans="31:31" ht="15.75" x14ac:dyDescent="0.3">
      <c r="AE46557" s="71"/>
    </row>
    <row r="46558" spans="31:31" ht="15.75" x14ac:dyDescent="0.3">
      <c r="AE46558" s="71"/>
    </row>
    <row r="46559" spans="31:31" ht="15.75" x14ac:dyDescent="0.3">
      <c r="AE46559" s="71"/>
    </row>
    <row r="46560" spans="31:31" ht="15.75" x14ac:dyDescent="0.3">
      <c r="AE46560" s="71"/>
    </row>
    <row r="46561" spans="31:31" ht="15.75" x14ac:dyDescent="0.3">
      <c r="AE46561" s="71"/>
    </row>
    <row r="46562" spans="31:31" ht="15.75" x14ac:dyDescent="0.3">
      <c r="AE46562" s="71"/>
    </row>
    <row r="46563" spans="31:31" ht="15.75" x14ac:dyDescent="0.3">
      <c r="AE46563" s="71"/>
    </row>
    <row r="46564" spans="31:31" ht="15.75" x14ac:dyDescent="0.3">
      <c r="AE46564" s="71"/>
    </row>
    <row r="46565" spans="31:31" ht="15.75" x14ac:dyDescent="0.3">
      <c r="AE46565" s="71"/>
    </row>
    <row r="46566" spans="31:31" ht="15.75" x14ac:dyDescent="0.3">
      <c r="AE46566" s="71"/>
    </row>
    <row r="46567" spans="31:31" ht="15.75" x14ac:dyDescent="0.3">
      <c r="AE46567" s="71"/>
    </row>
    <row r="46568" spans="31:31" ht="15.75" x14ac:dyDescent="0.3">
      <c r="AE46568" s="71"/>
    </row>
    <row r="46569" spans="31:31" ht="15.75" x14ac:dyDescent="0.3">
      <c r="AE46569" s="71"/>
    </row>
    <row r="46570" spans="31:31" ht="15.75" x14ac:dyDescent="0.3">
      <c r="AE46570" s="71"/>
    </row>
    <row r="46571" spans="31:31" ht="15.75" x14ac:dyDescent="0.3">
      <c r="AE46571" s="71"/>
    </row>
    <row r="46572" spans="31:31" ht="15.75" x14ac:dyDescent="0.3">
      <c r="AE46572" s="71"/>
    </row>
    <row r="46573" spans="31:31" ht="15.75" x14ac:dyDescent="0.3">
      <c r="AE46573" s="71"/>
    </row>
    <row r="46574" spans="31:31" ht="15.75" x14ac:dyDescent="0.3">
      <c r="AE46574" s="71"/>
    </row>
    <row r="46575" spans="31:31" ht="15.75" x14ac:dyDescent="0.3">
      <c r="AE46575" s="71"/>
    </row>
    <row r="46576" spans="31:31" ht="15.75" x14ac:dyDescent="0.3">
      <c r="AE46576" s="71"/>
    </row>
    <row r="46577" spans="31:31" ht="15.75" x14ac:dyDescent="0.3">
      <c r="AE46577" s="71"/>
    </row>
    <row r="46578" spans="31:31" ht="15.75" x14ac:dyDescent="0.3">
      <c r="AE46578" s="71"/>
    </row>
    <row r="46579" spans="31:31" ht="15.75" x14ac:dyDescent="0.3">
      <c r="AE46579" s="71"/>
    </row>
    <row r="46580" spans="31:31" ht="15.75" x14ac:dyDescent="0.3">
      <c r="AE46580" s="71"/>
    </row>
    <row r="46581" spans="31:31" ht="15.75" x14ac:dyDescent="0.3">
      <c r="AE46581" s="71"/>
    </row>
    <row r="46582" spans="31:31" ht="15.75" x14ac:dyDescent="0.3">
      <c r="AE46582" s="71"/>
    </row>
    <row r="46583" spans="31:31" ht="15.75" x14ac:dyDescent="0.3">
      <c r="AE46583" s="71"/>
    </row>
    <row r="46584" spans="31:31" ht="15.75" x14ac:dyDescent="0.3">
      <c r="AE46584" s="71"/>
    </row>
    <row r="46585" spans="31:31" ht="15.75" x14ac:dyDescent="0.3">
      <c r="AE46585" s="71"/>
    </row>
    <row r="46586" spans="31:31" ht="15.75" x14ac:dyDescent="0.3">
      <c r="AE46586" s="71"/>
    </row>
    <row r="46587" spans="31:31" ht="15.75" x14ac:dyDescent="0.3">
      <c r="AE46587" s="71"/>
    </row>
    <row r="46588" spans="31:31" ht="15.75" x14ac:dyDescent="0.3">
      <c r="AE46588" s="71"/>
    </row>
    <row r="46589" spans="31:31" ht="15.75" x14ac:dyDescent="0.3">
      <c r="AE46589" s="71"/>
    </row>
    <row r="46590" spans="31:31" ht="15.75" x14ac:dyDescent="0.3">
      <c r="AE46590" s="71"/>
    </row>
    <row r="46591" spans="31:31" ht="15.75" x14ac:dyDescent="0.3">
      <c r="AE46591" s="71"/>
    </row>
    <row r="46592" spans="31:31" ht="15.75" x14ac:dyDescent="0.3">
      <c r="AE46592" s="71"/>
    </row>
    <row r="46593" spans="31:31" ht="15.75" x14ac:dyDescent="0.3">
      <c r="AE46593" s="71"/>
    </row>
    <row r="46594" spans="31:31" ht="15.75" x14ac:dyDescent="0.3">
      <c r="AE46594" s="71"/>
    </row>
    <row r="46595" spans="31:31" ht="15.75" x14ac:dyDescent="0.3">
      <c r="AE46595" s="71"/>
    </row>
    <row r="46596" spans="31:31" ht="15.75" x14ac:dyDescent="0.3">
      <c r="AE46596" s="71"/>
    </row>
    <row r="46597" spans="31:31" ht="15.75" x14ac:dyDescent="0.3">
      <c r="AE46597" s="71"/>
    </row>
    <row r="46598" spans="31:31" ht="15.75" x14ac:dyDescent="0.3">
      <c r="AE46598" s="71"/>
    </row>
    <row r="46599" spans="31:31" ht="15.75" x14ac:dyDescent="0.3">
      <c r="AE46599" s="71"/>
    </row>
    <row r="46600" spans="31:31" ht="15.75" x14ac:dyDescent="0.3">
      <c r="AE46600" s="71"/>
    </row>
    <row r="46601" spans="31:31" ht="15.75" x14ac:dyDescent="0.3">
      <c r="AE46601" s="71"/>
    </row>
    <row r="46602" spans="31:31" ht="15.75" x14ac:dyDescent="0.3">
      <c r="AE46602" s="71"/>
    </row>
    <row r="46603" spans="31:31" ht="15.75" x14ac:dyDescent="0.3">
      <c r="AE46603" s="71"/>
    </row>
    <row r="46604" spans="31:31" ht="15.75" x14ac:dyDescent="0.3">
      <c r="AE46604" s="71"/>
    </row>
    <row r="46605" spans="31:31" ht="15.75" x14ac:dyDescent="0.3">
      <c r="AE46605" s="71"/>
    </row>
    <row r="46606" spans="31:31" ht="15.75" x14ac:dyDescent="0.3">
      <c r="AE46606" s="71"/>
    </row>
    <row r="46607" spans="31:31" ht="15.75" x14ac:dyDescent="0.3">
      <c r="AE46607" s="71"/>
    </row>
    <row r="46608" spans="31:31" ht="15.75" x14ac:dyDescent="0.3">
      <c r="AE46608" s="71"/>
    </row>
    <row r="46609" spans="31:31" ht="15.75" x14ac:dyDescent="0.3">
      <c r="AE46609" s="71"/>
    </row>
    <row r="46610" spans="31:31" ht="15.75" x14ac:dyDescent="0.3">
      <c r="AE46610" s="71"/>
    </row>
    <row r="46611" spans="31:31" ht="15.75" x14ac:dyDescent="0.3">
      <c r="AE46611" s="71"/>
    </row>
    <row r="46612" spans="31:31" ht="15.75" x14ac:dyDescent="0.3">
      <c r="AE46612" s="71"/>
    </row>
    <row r="46613" spans="31:31" ht="15.75" x14ac:dyDescent="0.3">
      <c r="AE46613" s="71"/>
    </row>
    <row r="46614" spans="31:31" ht="15.75" x14ac:dyDescent="0.3">
      <c r="AE46614" s="71"/>
    </row>
    <row r="46615" spans="31:31" ht="15.75" x14ac:dyDescent="0.3">
      <c r="AE46615" s="71"/>
    </row>
    <row r="46616" spans="31:31" ht="15.75" x14ac:dyDescent="0.3">
      <c r="AE46616" s="71"/>
    </row>
    <row r="46617" spans="31:31" ht="15.75" x14ac:dyDescent="0.3">
      <c r="AE46617" s="71"/>
    </row>
    <row r="46618" spans="31:31" ht="15.75" x14ac:dyDescent="0.3">
      <c r="AE46618" s="71"/>
    </row>
    <row r="46619" spans="31:31" ht="15.75" x14ac:dyDescent="0.3">
      <c r="AE46619" s="71"/>
    </row>
    <row r="46620" spans="31:31" ht="15.75" x14ac:dyDescent="0.3">
      <c r="AE46620" s="71"/>
    </row>
    <row r="46621" spans="31:31" ht="15.75" x14ac:dyDescent="0.3">
      <c r="AE46621" s="71"/>
    </row>
    <row r="46622" spans="31:31" ht="15.75" x14ac:dyDescent="0.3">
      <c r="AE46622" s="71"/>
    </row>
    <row r="46623" spans="31:31" ht="15.75" x14ac:dyDescent="0.3">
      <c r="AE46623" s="71"/>
    </row>
    <row r="46624" spans="31:31" ht="15.75" x14ac:dyDescent="0.3">
      <c r="AE46624" s="71"/>
    </row>
    <row r="46625" spans="31:31" ht="15.75" x14ac:dyDescent="0.3">
      <c r="AE46625" s="71"/>
    </row>
    <row r="46626" spans="31:31" ht="15.75" x14ac:dyDescent="0.3">
      <c r="AE46626" s="71"/>
    </row>
    <row r="46627" spans="31:31" ht="15.75" x14ac:dyDescent="0.3">
      <c r="AE46627" s="71"/>
    </row>
    <row r="46628" spans="31:31" ht="15.75" x14ac:dyDescent="0.3">
      <c r="AE46628" s="71"/>
    </row>
    <row r="46629" spans="31:31" ht="15.75" x14ac:dyDescent="0.3">
      <c r="AE46629" s="71"/>
    </row>
    <row r="46630" spans="31:31" ht="15.75" x14ac:dyDescent="0.3">
      <c r="AE46630" s="71"/>
    </row>
    <row r="46631" spans="31:31" ht="15.75" x14ac:dyDescent="0.3">
      <c r="AE46631" s="71"/>
    </row>
    <row r="46632" spans="31:31" ht="15.75" x14ac:dyDescent="0.3">
      <c r="AE46632" s="71"/>
    </row>
    <row r="46633" spans="31:31" ht="15.75" x14ac:dyDescent="0.3">
      <c r="AE46633" s="71"/>
    </row>
    <row r="46634" spans="31:31" ht="15.75" x14ac:dyDescent="0.3">
      <c r="AE46634" s="71"/>
    </row>
    <row r="46635" spans="31:31" ht="15.75" x14ac:dyDescent="0.3">
      <c r="AE46635" s="71"/>
    </row>
    <row r="46636" spans="31:31" ht="15.75" x14ac:dyDescent="0.3">
      <c r="AE46636" s="71"/>
    </row>
    <row r="46637" spans="31:31" ht="15.75" x14ac:dyDescent="0.3">
      <c r="AE46637" s="71"/>
    </row>
    <row r="46638" spans="31:31" ht="15.75" x14ac:dyDescent="0.3">
      <c r="AE46638" s="71"/>
    </row>
    <row r="46639" spans="31:31" ht="15.75" x14ac:dyDescent="0.3">
      <c r="AE46639" s="71"/>
    </row>
    <row r="46640" spans="31:31" ht="15.75" x14ac:dyDescent="0.3">
      <c r="AE46640" s="71"/>
    </row>
    <row r="46641" spans="31:31" ht="15.75" x14ac:dyDescent="0.3">
      <c r="AE46641" s="71"/>
    </row>
    <row r="46642" spans="31:31" ht="15.75" x14ac:dyDescent="0.3">
      <c r="AE46642" s="71"/>
    </row>
    <row r="46643" spans="31:31" ht="15.75" x14ac:dyDescent="0.3">
      <c r="AE46643" s="71"/>
    </row>
    <row r="46644" spans="31:31" ht="15.75" x14ac:dyDescent="0.3">
      <c r="AE46644" s="71"/>
    </row>
    <row r="46645" spans="31:31" ht="15.75" x14ac:dyDescent="0.3">
      <c r="AE46645" s="71"/>
    </row>
    <row r="46646" spans="31:31" ht="15.75" x14ac:dyDescent="0.3">
      <c r="AE46646" s="71"/>
    </row>
    <row r="46647" spans="31:31" ht="15.75" x14ac:dyDescent="0.3">
      <c r="AE46647" s="71"/>
    </row>
    <row r="46648" spans="31:31" ht="15.75" x14ac:dyDescent="0.3">
      <c r="AE46648" s="71"/>
    </row>
    <row r="46649" spans="31:31" ht="15.75" x14ac:dyDescent="0.3">
      <c r="AE46649" s="71"/>
    </row>
    <row r="46650" spans="31:31" ht="15.75" x14ac:dyDescent="0.3">
      <c r="AE46650" s="71"/>
    </row>
    <row r="46651" spans="31:31" ht="15.75" x14ac:dyDescent="0.3">
      <c r="AE46651" s="71"/>
    </row>
    <row r="46652" spans="31:31" ht="15.75" x14ac:dyDescent="0.3">
      <c r="AE46652" s="71"/>
    </row>
    <row r="46653" spans="31:31" ht="15.75" x14ac:dyDescent="0.3">
      <c r="AE46653" s="71"/>
    </row>
    <row r="46654" spans="31:31" ht="15.75" x14ac:dyDescent="0.3">
      <c r="AE46654" s="71"/>
    </row>
    <row r="46655" spans="31:31" ht="15.75" x14ac:dyDescent="0.3">
      <c r="AE46655" s="71"/>
    </row>
    <row r="46656" spans="31:31" ht="15.75" x14ac:dyDescent="0.3">
      <c r="AE46656" s="71"/>
    </row>
    <row r="46657" spans="31:31" ht="15.75" x14ac:dyDescent="0.3">
      <c r="AE46657" s="71"/>
    </row>
    <row r="46658" spans="31:31" ht="15.75" x14ac:dyDescent="0.3">
      <c r="AE46658" s="71"/>
    </row>
    <row r="46659" spans="31:31" ht="15.75" x14ac:dyDescent="0.3">
      <c r="AE46659" s="71"/>
    </row>
    <row r="46660" spans="31:31" ht="15.75" x14ac:dyDescent="0.3">
      <c r="AE46660" s="71"/>
    </row>
    <row r="46661" spans="31:31" ht="15.75" x14ac:dyDescent="0.3">
      <c r="AE46661" s="71"/>
    </row>
    <row r="46662" spans="31:31" ht="15.75" x14ac:dyDescent="0.3">
      <c r="AE46662" s="71"/>
    </row>
    <row r="46663" spans="31:31" ht="15.75" x14ac:dyDescent="0.3">
      <c r="AE46663" s="71"/>
    </row>
    <row r="46664" spans="31:31" ht="15.75" x14ac:dyDescent="0.3">
      <c r="AE46664" s="71"/>
    </row>
    <row r="46665" spans="31:31" ht="15.75" x14ac:dyDescent="0.3">
      <c r="AE46665" s="71"/>
    </row>
    <row r="46666" spans="31:31" ht="15.75" x14ac:dyDescent="0.3">
      <c r="AE46666" s="71"/>
    </row>
    <row r="46667" spans="31:31" ht="15.75" x14ac:dyDescent="0.3">
      <c r="AE46667" s="71"/>
    </row>
    <row r="46668" spans="31:31" ht="15.75" x14ac:dyDescent="0.3">
      <c r="AE46668" s="71"/>
    </row>
    <row r="46669" spans="31:31" ht="15.75" x14ac:dyDescent="0.3">
      <c r="AE46669" s="71"/>
    </row>
    <row r="46670" spans="31:31" ht="15.75" x14ac:dyDescent="0.3">
      <c r="AE46670" s="71"/>
    </row>
    <row r="46671" spans="31:31" ht="15.75" x14ac:dyDescent="0.3">
      <c r="AE46671" s="71"/>
    </row>
    <row r="46672" spans="31:31" ht="15.75" x14ac:dyDescent="0.3">
      <c r="AE46672" s="71"/>
    </row>
    <row r="46673" spans="31:31" ht="15.75" x14ac:dyDescent="0.3">
      <c r="AE46673" s="71"/>
    </row>
    <row r="46674" spans="31:31" ht="15.75" x14ac:dyDescent="0.3">
      <c r="AE46674" s="71"/>
    </row>
    <row r="46675" spans="31:31" ht="15.75" x14ac:dyDescent="0.3">
      <c r="AE46675" s="71"/>
    </row>
    <row r="46676" spans="31:31" ht="15.75" x14ac:dyDescent="0.3">
      <c r="AE46676" s="71"/>
    </row>
    <row r="46677" spans="31:31" ht="15.75" x14ac:dyDescent="0.3">
      <c r="AE46677" s="71"/>
    </row>
    <row r="46678" spans="31:31" ht="15.75" x14ac:dyDescent="0.3">
      <c r="AE46678" s="71"/>
    </row>
    <row r="46679" spans="31:31" ht="15.75" x14ac:dyDescent="0.3">
      <c r="AE46679" s="71"/>
    </row>
    <row r="46680" spans="31:31" ht="15.75" x14ac:dyDescent="0.3">
      <c r="AE46680" s="71"/>
    </row>
    <row r="46681" spans="31:31" ht="15.75" x14ac:dyDescent="0.3">
      <c r="AE46681" s="71"/>
    </row>
    <row r="46682" spans="31:31" ht="15.75" x14ac:dyDescent="0.3">
      <c r="AE46682" s="71"/>
    </row>
    <row r="46683" spans="31:31" ht="15.75" x14ac:dyDescent="0.3">
      <c r="AE46683" s="71"/>
    </row>
    <row r="46684" spans="31:31" ht="15.75" x14ac:dyDescent="0.3">
      <c r="AE46684" s="71"/>
    </row>
    <row r="46685" spans="31:31" ht="15.75" x14ac:dyDescent="0.3">
      <c r="AE46685" s="71"/>
    </row>
    <row r="46686" spans="31:31" ht="15.75" x14ac:dyDescent="0.3">
      <c r="AE46686" s="71"/>
    </row>
    <row r="46687" spans="31:31" ht="15.75" x14ac:dyDescent="0.3">
      <c r="AE46687" s="71"/>
    </row>
    <row r="46688" spans="31:31" ht="15.75" x14ac:dyDescent="0.3">
      <c r="AE46688" s="71"/>
    </row>
    <row r="46689" spans="31:31" ht="15.75" x14ac:dyDescent="0.3">
      <c r="AE46689" s="71"/>
    </row>
    <row r="46690" spans="31:31" ht="15.75" x14ac:dyDescent="0.3">
      <c r="AE46690" s="71"/>
    </row>
    <row r="46691" spans="31:31" ht="15.75" x14ac:dyDescent="0.3">
      <c r="AE46691" s="71"/>
    </row>
    <row r="46692" spans="31:31" ht="15.75" x14ac:dyDescent="0.3">
      <c r="AE46692" s="71"/>
    </row>
    <row r="46693" spans="31:31" ht="15.75" x14ac:dyDescent="0.3">
      <c r="AE46693" s="71"/>
    </row>
    <row r="46694" spans="31:31" ht="15.75" x14ac:dyDescent="0.3">
      <c r="AE46694" s="71"/>
    </row>
    <row r="46695" spans="31:31" ht="15.75" x14ac:dyDescent="0.3">
      <c r="AE46695" s="71"/>
    </row>
    <row r="46696" spans="31:31" ht="15.75" x14ac:dyDescent="0.3">
      <c r="AE46696" s="71"/>
    </row>
    <row r="46697" spans="31:31" ht="15.75" x14ac:dyDescent="0.3">
      <c r="AE46697" s="71"/>
    </row>
    <row r="46698" spans="31:31" ht="15.75" x14ac:dyDescent="0.3">
      <c r="AE46698" s="71"/>
    </row>
    <row r="46699" spans="31:31" ht="15.75" x14ac:dyDescent="0.3">
      <c r="AE46699" s="71"/>
    </row>
    <row r="46700" spans="31:31" ht="15.75" x14ac:dyDescent="0.3">
      <c r="AE46700" s="71"/>
    </row>
    <row r="46701" spans="31:31" ht="15.75" x14ac:dyDescent="0.3">
      <c r="AE46701" s="71"/>
    </row>
    <row r="46702" spans="31:31" ht="15.75" x14ac:dyDescent="0.3">
      <c r="AE46702" s="71"/>
    </row>
    <row r="46703" spans="31:31" ht="15.75" x14ac:dyDescent="0.3">
      <c r="AE46703" s="71"/>
    </row>
    <row r="46704" spans="31:31" ht="15.75" x14ac:dyDescent="0.3">
      <c r="AE46704" s="71"/>
    </row>
    <row r="46705" spans="31:31" ht="15.75" x14ac:dyDescent="0.3">
      <c r="AE46705" s="71"/>
    </row>
    <row r="46706" spans="31:31" ht="15.75" x14ac:dyDescent="0.3">
      <c r="AE46706" s="71"/>
    </row>
    <row r="46707" spans="31:31" ht="15.75" x14ac:dyDescent="0.3">
      <c r="AE46707" s="71"/>
    </row>
    <row r="46708" spans="31:31" ht="15.75" x14ac:dyDescent="0.3">
      <c r="AE46708" s="71"/>
    </row>
    <row r="46709" spans="31:31" ht="15.75" x14ac:dyDescent="0.3">
      <c r="AE46709" s="71"/>
    </row>
    <row r="46710" spans="31:31" ht="15.75" x14ac:dyDescent="0.3">
      <c r="AE46710" s="71"/>
    </row>
    <row r="46711" spans="31:31" ht="15.75" x14ac:dyDescent="0.3">
      <c r="AE46711" s="71"/>
    </row>
    <row r="46712" spans="31:31" ht="15.75" x14ac:dyDescent="0.3">
      <c r="AE46712" s="71"/>
    </row>
    <row r="46713" spans="31:31" ht="15.75" x14ac:dyDescent="0.3">
      <c r="AE46713" s="71"/>
    </row>
    <row r="46714" spans="31:31" ht="15.75" x14ac:dyDescent="0.3">
      <c r="AE46714" s="71"/>
    </row>
    <row r="46715" spans="31:31" ht="15.75" x14ac:dyDescent="0.3">
      <c r="AE46715" s="71"/>
    </row>
    <row r="46716" spans="31:31" ht="15.75" x14ac:dyDescent="0.3">
      <c r="AE46716" s="71"/>
    </row>
    <row r="46717" spans="31:31" ht="15.75" x14ac:dyDescent="0.3">
      <c r="AE46717" s="71"/>
    </row>
    <row r="46718" spans="31:31" ht="15.75" x14ac:dyDescent="0.3">
      <c r="AE46718" s="71"/>
    </row>
    <row r="46719" spans="31:31" ht="15.75" x14ac:dyDescent="0.3">
      <c r="AE46719" s="71"/>
    </row>
    <row r="46720" spans="31:31" ht="15.75" x14ac:dyDescent="0.3">
      <c r="AE46720" s="71"/>
    </row>
    <row r="46721" spans="31:31" ht="15.75" x14ac:dyDescent="0.3">
      <c r="AE46721" s="71"/>
    </row>
    <row r="46722" spans="31:31" ht="15.75" x14ac:dyDescent="0.3">
      <c r="AE46722" s="71"/>
    </row>
    <row r="46723" spans="31:31" ht="15.75" x14ac:dyDescent="0.3">
      <c r="AE46723" s="71"/>
    </row>
    <row r="46724" spans="31:31" ht="15.75" x14ac:dyDescent="0.3">
      <c r="AE46724" s="71"/>
    </row>
    <row r="46725" spans="31:31" ht="15.75" x14ac:dyDescent="0.3">
      <c r="AE46725" s="71"/>
    </row>
    <row r="46726" spans="31:31" ht="15.75" x14ac:dyDescent="0.3">
      <c r="AE46726" s="71"/>
    </row>
    <row r="46727" spans="31:31" ht="15.75" x14ac:dyDescent="0.3">
      <c r="AE46727" s="71"/>
    </row>
    <row r="46728" spans="31:31" ht="15.75" x14ac:dyDescent="0.3">
      <c r="AE46728" s="71"/>
    </row>
    <row r="46729" spans="31:31" ht="15.75" x14ac:dyDescent="0.3">
      <c r="AE46729" s="71"/>
    </row>
    <row r="46730" spans="31:31" ht="15.75" x14ac:dyDescent="0.3">
      <c r="AE46730" s="71"/>
    </row>
    <row r="46731" spans="31:31" ht="15.75" x14ac:dyDescent="0.3">
      <c r="AE46731" s="71"/>
    </row>
    <row r="46732" spans="31:31" ht="15.75" x14ac:dyDescent="0.3">
      <c r="AE46732" s="71"/>
    </row>
    <row r="46733" spans="31:31" ht="15.75" x14ac:dyDescent="0.3">
      <c r="AE46733" s="71"/>
    </row>
    <row r="46734" spans="31:31" ht="15.75" x14ac:dyDescent="0.3">
      <c r="AE46734" s="71"/>
    </row>
    <row r="46735" spans="31:31" ht="15.75" x14ac:dyDescent="0.3">
      <c r="AE46735" s="71"/>
    </row>
    <row r="46736" spans="31:31" ht="15.75" x14ac:dyDescent="0.3">
      <c r="AE46736" s="71"/>
    </row>
    <row r="46737" spans="31:31" ht="15.75" x14ac:dyDescent="0.3">
      <c r="AE46737" s="71"/>
    </row>
    <row r="46738" spans="31:31" ht="15.75" x14ac:dyDescent="0.3">
      <c r="AE46738" s="71"/>
    </row>
    <row r="46739" spans="31:31" ht="15.75" x14ac:dyDescent="0.3">
      <c r="AE46739" s="71"/>
    </row>
    <row r="46740" spans="31:31" ht="15.75" x14ac:dyDescent="0.3">
      <c r="AE46740" s="71"/>
    </row>
    <row r="46741" spans="31:31" ht="15.75" x14ac:dyDescent="0.3">
      <c r="AE46741" s="71"/>
    </row>
    <row r="46742" spans="31:31" ht="15.75" x14ac:dyDescent="0.3">
      <c r="AE46742" s="71"/>
    </row>
    <row r="46743" spans="31:31" ht="15.75" x14ac:dyDescent="0.3">
      <c r="AE46743" s="71"/>
    </row>
    <row r="46744" spans="31:31" ht="15.75" x14ac:dyDescent="0.3">
      <c r="AE46744" s="71"/>
    </row>
    <row r="46745" spans="31:31" ht="15.75" x14ac:dyDescent="0.3">
      <c r="AE46745" s="71"/>
    </row>
    <row r="46746" spans="31:31" ht="15.75" x14ac:dyDescent="0.3">
      <c r="AE46746" s="71"/>
    </row>
    <row r="46747" spans="31:31" ht="15.75" x14ac:dyDescent="0.3">
      <c r="AE46747" s="71"/>
    </row>
    <row r="46748" spans="31:31" ht="15.75" x14ac:dyDescent="0.3">
      <c r="AE46748" s="71"/>
    </row>
    <row r="46749" spans="31:31" ht="15.75" x14ac:dyDescent="0.3">
      <c r="AE46749" s="71"/>
    </row>
    <row r="46750" spans="31:31" ht="15.75" x14ac:dyDescent="0.3">
      <c r="AE46750" s="71"/>
    </row>
    <row r="46751" spans="31:31" ht="15.75" x14ac:dyDescent="0.3">
      <c r="AE46751" s="71"/>
    </row>
    <row r="46752" spans="31:31" ht="15.75" x14ac:dyDescent="0.3">
      <c r="AE46752" s="71"/>
    </row>
    <row r="46753" spans="31:31" ht="15.75" x14ac:dyDescent="0.3">
      <c r="AE46753" s="71"/>
    </row>
    <row r="46754" spans="31:31" ht="15.75" x14ac:dyDescent="0.3">
      <c r="AE46754" s="71"/>
    </row>
    <row r="46755" spans="31:31" ht="15.75" x14ac:dyDescent="0.3">
      <c r="AE46755" s="71"/>
    </row>
    <row r="46756" spans="31:31" ht="15.75" x14ac:dyDescent="0.3">
      <c r="AE46756" s="71"/>
    </row>
    <row r="46757" spans="31:31" ht="15.75" x14ac:dyDescent="0.3">
      <c r="AE46757" s="71"/>
    </row>
    <row r="46758" spans="31:31" ht="15.75" x14ac:dyDescent="0.3">
      <c r="AE46758" s="71"/>
    </row>
    <row r="46759" spans="31:31" ht="15.75" x14ac:dyDescent="0.3">
      <c r="AE46759" s="71"/>
    </row>
    <row r="46760" spans="31:31" ht="15.75" x14ac:dyDescent="0.3">
      <c r="AE46760" s="71"/>
    </row>
    <row r="46761" spans="31:31" ht="15.75" x14ac:dyDescent="0.3">
      <c r="AE46761" s="71"/>
    </row>
    <row r="46762" spans="31:31" ht="15.75" x14ac:dyDescent="0.3">
      <c r="AE46762" s="71"/>
    </row>
    <row r="46763" spans="31:31" ht="15.75" x14ac:dyDescent="0.3">
      <c r="AE46763" s="71"/>
    </row>
    <row r="46764" spans="31:31" ht="15.75" x14ac:dyDescent="0.3">
      <c r="AE46764" s="71"/>
    </row>
    <row r="46765" spans="31:31" ht="15.75" x14ac:dyDescent="0.3">
      <c r="AE46765" s="71"/>
    </row>
    <row r="46766" spans="31:31" ht="15.75" x14ac:dyDescent="0.3">
      <c r="AE46766" s="71"/>
    </row>
    <row r="46767" spans="31:31" ht="15.75" x14ac:dyDescent="0.3">
      <c r="AE46767" s="71"/>
    </row>
    <row r="46768" spans="31:31" ht="15.75" x14ac:dyDescent="0.3">
      <c r="AE46768" s="71"/>
    </row>
    <row r="46769" spans="31:31" ht="15.75" x14ac:dyDescent="0.3">
      <c r="AE46769" s="71"/>
    </row>
    <row r="46770" spans="31:31" ht="15.75" x14ac:dyDescent="0.3">
      <c r="AE46770" s="71"/>
    </row>
    <row r="46771" spans="31:31" ht="15.75" x14ac:dyDescent="0.3">
      <c r="AE46771" s="71"/>
    </row>
    <row r="46772" spans="31:31" ht="15.75" x14ac:dyDescent="0.3">
      <c r="AE46772" s="71"/>
    </row>
    <row r="46773" spans="31:31" ht="15.75" x14ac:dyDescent="0.3">
      <c r="AE46773" s="71"/>
    </row>
    <row r="46774" spans="31:31" ht="15.75" x14ac:dyDescent="0.3">
      <c r="AE46774" s="71"/>
    </row>
    <row r="46775" spans="31:31" ht="15.75" x14ac:dyDescent="0.3">
      <c r="AE46775" s="71"/>
    </row>
    <row r="46776" spans="31:31" ht="15.75" x14ac:dyDescent="0.3">
      <c r="AE46776" s="71"/>
    </row>
    <row r="46777" spans="31:31" ht="15.75" x14ac:dyDescent="0.3">
      <c r="AE46777" s="71"/>
    </row>
    <row r="46778" spans="31:31" ht="15.75" x14ac:dyDescent="0.3">
      <c r="AE46778" s="71"/>
    </row>
    <row r="46779" spans="31:31" ht="15.75" x14ac:dyDescent="0.3">
      <c r="AE46779" s="71"/>
    </row>
    <row r="46780" spans="31:31" ht="15.75" x14ac:dyDescent="0.3">
      <c r="AE46780" s="71"/>
    </row>
    <row r="46781" spans="31:31" ht="15.75" x14ac:dyDescent="0.3">
      <c r="AE46781" s="71"/>
    </row>
    <row r="46782" spans="31:31" ht="15.75" x14ac:dyDescent="0.3">
      <c r="AE46782" s="71"/>
    </row>
    <row r="46783" spans="31:31" ht="15.75" x14ac:dyDescent="0.3">
      <c r="AE46783" s="71"/>
    </row>
    <row r="46784" spans="31:31" ht="15.75" x14ac:dyDescent="0.3">
      <c r="AE46784" s="71"/>
    </row>
    <row r="46785" spans="31:31" ht="15.75" x14ac:dyDescent="0.3">
      <c r="AE46785" s="71"/>
    </row>
    <row r="46786" spans="31:31" ht="15.75" x14ac:dyDescent="0.3">
      <c r="AE46786" s="71"/>
    </row>
    <row r="46787" spans="31:31" ht="15.75" x14ac:dyDescent="0.3">
      <c r="AE46787" s="71"/>
    </row>
    <row r="46788" spans="31:31" ht="15.75" x14ac:dyDescent="0.3">
      <c r="AE46788" s="71"/>
    </row>
    <row r="46789" spans="31:31" ht="15.75" x14ac:dyDescent="0.3">
      <c r="AE46789" s="71"/>
    </row>
    <row r="46790" spans="31:31" ht="15.75" x14ac:dyDescent="0.3">
      <c r="AE46790" s="71"/>
    </row>
    <row r="46791" spans="31:31" ht="15.75" x14ac:dyDescent="0.3">
      <c r="AE46791" s="71"/>
    </row>
    <row r="46792" spans="31:31" ht="15.75" x14ac:dyDescent="0.3">
      <c r="AE46792" s="71"/>
    </row>
    <row r="46793" spans="31:31" ht="15.75" x14ac:dyDescent="0.3">
      <c r="AE46793" s="71"/>
    </row>
    <row r="46794" spans="31:31" ht="15.75" x14ac:dyDescent="0.3">
      <c r="AE46794" s="71"/>
    </row>
    <row r="46795" spans="31:31" ht="15.75" x14ac:dyDescent="0.3">
      <c r="AE46795" s="71"/>
    </row>
    <row r="46796" spans="31:31" ht="15.75" x14ac:dyDescent="0.3">
      <c r="AE46796" s="71"/>
    </row>
    <row r="46797" spans="31:31" ht="15.75" x14ac:dyDescent="0.3">
      <c r="AE46797" s="71"/>
    </row>
    <row r="46798" spans="31:31" ht="15.75" x14ac:dyDescent="0.3">
      <c r="AE46798" s="71"/>
    </row>
    <row r="46799" spans="31:31" ht="15.75" x14ac:dyDescent="0.3">
      <c r="AE46799" s="71"/>
    </row>
    <row r="46800" spans="31:31" ht="15.75" x14ac:dyDescent="0.3">
      <c r="AE46800" s="71"/>
    </row>
    <row r="46801" spans="31:31" ht="15.75" x14ac:dyDescent="0.3">
      <c r="AE46801" s="71"/>
    </row>
    <row r="46802" spans="31:31" ht="15.75" x14ac:dyDescent="0.3">
      <c r="AE46802" s="71"/>
    </row>
    <row r="46803" spans="31:31" ht="15.75" x14ac:dyDescent="0.3">
      <c r="AE46803" s="71"/>
    </row>
    <row r="46804" spans="31:31" ht="15.75" x14ac:dyDescent="0.3">
      <c r="AE46804" s="71"/>
    </row>
    <row r="46805" spans="31:31" ht="15.75" x14ac:dyDescent="0.3">
      <c r="AE46805" s="71"/>
    </row>
    <row r="46806" spans="31:31" ht="15.75" x14ac:dyDescent="0.3">
      <c r="AE46806" s="71"/>
    </row>
    <row r="46807" spans="31:31" ht="15.75" x14ac:dyDescent="0.3">
      <c r="AE46807" s="71"/>
    </row>
    <row r="46808" spans="31:31" ht="15.75" x14ac:dyDescent="0.3">
      <c r="AE46808" s="71"/>
    </row>
    <row r="46809" spans="31:31" ht="15.75" x14ac:dyDescent="0.3">
      <c r="AE46809" s="71"/>
    </row>
    <row r="46810" spans="31:31" ht="15.75" x14ac:dyDescent="0.3">
      <c r="AE46810" s="71"/>
    </row>
    <row r="46811" spans="31:31" ht="15.75" x14ac:dyDescent="0.3">
      <c r="AE46811" s="71"/>
    </row>
    <row r="46812" spans="31:31" ht="15.75" x14ac:dyDescent="0.3">
      <c r="AE46812" s="71"/>
    </row>
    <row r="46813" spans="31:31" ht="15.75" x14ac:dyDescent="0.3">
      <c r="AE46813" s="71"/>
    </row>
    <row r="46814" spans="31:31" ht="15.75" x14ac:dyDescent="0.3">
      <c r="AE46814" s="71"/>
    </row>
    <row r="46815" spans="31:31" ht="15.75" x14ac:dyDescent="0.3">
      <c r="AE46815" s="71"/>
    </row>
    <row r="46816" spans="31:31" ht="15.75" x14ac:dyDescent="0.3">
      <c r="AE46816" s="71"/>
    </row>
    <row r="46817" spans="31:31" ht="15.75" x14ac:dyDescent="0.3">
      <c r="AE46817" s="71"/>
    </row>
    <row r="46818" spans="31:31" ht="15.75" x14ac:dyDescent="0.3">
      <c r="AE46818" s="71"/>
    </row>
    <row r="46819" spans="31:31" ht="15.75" x14ac:dyDescent="0.3">
      <c r="AE46819" s="71"/>
    </row>
    <row r="46820" spans="31:31" ht="15.75" x14ac:dyDescent="0.3">
      <c r="AE46820" s="71"/>
    </row>
    <row r="46821" spans="31:31" ht="15.75" x14ac:dyDescent="0.3">
      <c r="AE46821" s="71"/>
    </row>
    <row r="46822" spans="31:31" ht="15.75" x14ac:dyDescent="0.3">
      <c r="AE46822" s="71"/>
    </row>
    <row r="46823" spans="31:31" ht="15.75" x14ac:dyDescent="0.3">
      <c r="AE46823" s="71"/>
    </row>
    <row r="46824" spans="31:31" ht="15.75" x14ac:dyDescent="0.3">
      <c r="AE46824" s="71"/>
    </row>
    <row r="46825" spans="31:31" ht="15.75" x14ac:dyDescent="0.3">
      <c r="AE46825" s="71"/>
    </row>
    <row r="46826" spans="31:31" ht="15.75" x14ac:dyDescent="0.3">
      <c r="AE46826" s="71"/>
    </row>
    <row r="46827" spans="31:31" ht="15.75" x14ac:dyDescent="0.3">
      <c r="AE46827" s="71"/>
    </row>
    <row r="46828" spans="31:31" ht="15.75" x14ac:dyDescent="0.3">
      <c r="AE46828" s="71"/>
    </row>
    <row r="46829" spans="31:31" ht="15.75" x14ac:dyDescent="0.3">
      <c r="AE46829" s="71"/>
    </row>
    <row r="46830" spans="31:31" ht="15.75" x14ac:dyDescent="0.3">
      <c r="AE46830" s="71"/>
    </row>
    <row r="46831" spans="31:31" ht="15.75" x14ac:dyDescent="0.3">
      <c r="AE46831" s="71"/>
    </row>
    <row r="46832" spans="31:31" ht="15.75" x14ac:dyDescent="0.3">
      <c r="AE46832" s="71"/>
    </row>
    <row r="46833" spans="31:31" ht="15.75" x14ac:dyDescent="0.3">
      <c r="AE46833" s="71"/>
    </row>
    <row r="46834" spans="31:31" ht="15.75" x14ac:dyDescent="0.3">
      <c r="AE46834" s="71"/>
    </row>
    <row r="46835" spans="31:31" ht="15.75" x14ac:dyDescent="0.3">
      <c r="AE46835" s="71"/>
    </row>
    <row r="46836" spans="31:31" ht="15.75" x14ac:dyDescent="0.3">
      <c r="AE46836" s="71"/>
    </row>
    <row r="46837" spans="31:31" ht="15.75" x14ac:dyDescent="0.3">
      <c r="AE46837" s="71"/>
    </row>
    <row r="46838" spans="31:31" ht="15.75" x14ac:dyDescent="0.3">
      <c r="AE46838" s="71"/>
    </row>
    <row r="46839" spans="31:31" ht="15.75" x14ac:dyDescent="0.3">
      <c r="AE46839" s="71"/>
    </row>
    <row r="46840" spans="31:31" ht="15.75" x14ac:dyDescent="0.3">
      <c r="AE46840" s="71"/>
    </row>
    <row r="46841" spans="31:31" ht="15.75" x14ac:dyDescent="0.3">
      <c r="AE46841" s="71"/>
    </row>
    <row r="46842" spans="31:31" ht="15.75" x14ac:dyDescent="0.3">
      <c r="AE46842" s="71"/>
    </row>
    <row r="46843" spans="31:31" ht="15.75" x14ac:dyDescent="0.3">
      <c r="AE46843" s="71"/>
    </row>
    <row r="46844" spans="31:31" ht="15.75" x14ac:dyDescent="0.3">
      <c r="AE46844" s="71"/>
    </row>
    <row r="46845" spans="31:31" ht="15.75" x14ac:dyDescent="0.3">
      <c r="AE46845" s="71"/>
    </row>
    <row r="46846" spans="31:31" ht="15.75" x14ac:dyDescent="0.3">
      <c r="AE46846" s="71"/>
    </row>
    <row r="46847" spans="31:31" ht="15.75" x14ac:dyDescent="0.3">
      <c r="AE46847" s="71"/>
    </row>
    <row r="46848" spans="31:31" ht="15.75" x14ac:dyDescent="0.3">
      <c r="AE46848" s="71"/>
    </row>
    <row r="46849" spans="31:31" ht="15.75" x14ac:dyDescent="0.3">
      <c r="AE46849" s="71"/>
    </row>
    <row r="46850" spans="31:31" ht="15.75" x14ac:dyDescent="0.3">
      <c r="AE46850" s="71"/>
    </row>
    <row r="46851" spans="31:31" ht="15.75" x14ac:dyDescent="0.3">
      <c r="AE46851" s="71"/>
    </row>
    <row r="46852" spans="31:31" ht="15.75" x14ac:dyDescent="0.3">
      <c r="AE46852" s="71"/>
    </row>
    <row r="46853" spans="31:31" ht="15.75" x14ac:dyDescent="0.3">
      <c r="AE46853" s="71"/>
    </row>
    <row r="46854" spans="31:31" ht="15.75" x14ac:dyDescent="0.3">
      <c r="AE46854" s="71"/>
    </row>
    <row r="46855" spans="31:31" ht="15.75" x14ac:dyDescent="0.3">
      <c r="AE46855" s="71"/>
    </row>
    <row r="46856" spans="31:31" ht="15.75" x14ac:dyDescent="0.3">
      <c r="AE46856" s="71"/>
    </row>
    <row r="46857" spans="31:31" ht="15.75" x14ac:dyDescent="0.3">
      <c r="AE46857" s="71"/>
    </row>
    <row r="46858" spans="31:31" ht="15.75" x14ac:dyDescent="0.3">
      <c r="AE46858" s="71"/>
    </row>
    <row r="46859" spans="31:31" ht="15.75" x14ac:dyDescent="0.3">
      <c r="AE46859" s="71"/>
    </row>
    <row r="46860" spans="31:31" ht="15.75" x14ac:dyDescent="0.3">
      <c r="AE46860" s="71"/>
    </row>
    <row r="46861" spans="31:31" ht="15.75" x14ac:dyDescent="0.3">
      <c r="AE46861" s="71"/>
    </row>
    <row r="46862" spans="31:31" ht="15.75" x14ac:dyDescent="0.3">
      <c r="AE46862" s="71"/>
    </row>
    <row r="46863" spans="31:31" ht="15.75" x14ac:dyDescent="0.3">
      <c r="AE46863" s="71"/>
    </row>
    <row r="46864" spans="31:31" ht="15.75" x14ac:dyDescent="0.3">
      <c r="AE46864" s="71"/>
    </row>
    <row r="46865" spans="31:31" ht="15.75" x14ac:dyDescent="0.3">
      <c r="AE46865" s="71"/>
    </row>
    <row r="46866" spans="31:31" ht="15.75" x14ac:dyDescent="0.3">
      <c r="AE46866" s="71"/>
    </row>
    <row r="46867" spans="31:31" ht="15.75" x14ac:dyDescent="0.3">
      <c r="AE46867" s="71"/>
    </row>
    <row r="46868" spans="31:31" ht="15.75" x14ac:dyDescent="0.3">
      <c r="AE46868" s="71"/>
    </row>
    <row r="46869" spans="31:31" ht="15.75" x14ac:dyDescent="0.3">
      <c r="AE46869" s="71"/>
    </row>
    <row r="46870" spans="31:31" ht="15.75" x14ac:dyDescent="0.3">
      <c r="AE46870" s="71"/>
    </row>
    <row r="46871" spans="31:31" ht="15.75" x14ac:dyDescent="0.3">
      <c r="AE46871" s="71"/>
    </row>
    <row r="46872" spans="31:31" ht="15.75" x14ac:dyDescent="0.3">
      <c r="AE46872" s="71"/>
    </row>
    <row r="46873" spans="31:31" ht="15.75" x14ac:dyDescent="0.3">
      <c r="AE46873" s="71"/>
    </row>
    <row r="46874" spans="31:31" ht="15.75" x14ac:dyDescent="0.3">
      <c r="AE46874" s="71"/>
    </row>
    <row r="46875" spans="31:31" ht="15.75" x14ac:dyDescent="0.3">
      <c r="AE46875" s="71"/>
    </row>
    <row r="46876" spans="31:31" ht="15.75" x14ac:dyDescent="0.3">
      <c r="AE46876" s="71"/>
    </row>
    <row r="46877" spans="31:31" ht="15.75" x14ac:dyDescent="0.3">
      <c r="AE46877" s="71"/>
    </row>
    <row r="46878" spans="31:31" ht="15.75" x14ac:dyDescent="0.3">
      <c r="AE46878" s="71"/>
    </row>
    <row r="46879" spans="31:31" ht="15.75" x14ac:dyDescent="0.3">
      <c r="AE46879" s="71"/>
    </row>
    <row r="46880" spans="31:31" ht="15.75" x14ac:dyDescent="0.3">
      <c r="AE46880" s="71"/>
    </row>
    <row r="46881" spans="31:31" ht="15.75" x14ac:dyDescent="0.3">
      <c r="AE46881" s="71"/>
    </row>
    <row r="46882" spans="31:31" ht="15.75" x14ac:dyDescent="0.3">
      <c r="AE46882" s="71"/>
    </row>
    <row r="46883" spans="31:31" ht="15.75" x14ac:dyDescent="0.3">
      <c r="AE46883" s="71"/>
    </row>
    <row r="46884" spans="31:31" ht="15.75" x14ac:dyDescent="0.3">
      <c r="AE46884" s="71"/>
    </row>
    <row r="46885" spans="31:31" ht="15.75" x14ac:dyDescent="0.3">
      <c r="AE46885" s="71"/>
    </row>
    <row r="46886" spans="31:31" ht="15.75" x14ac:dyDescent="0.3">
      <c r="AE46886" s="71"/>
    </row>
    <row r="46887" spans="31:31" ht="15.75" x14ac:dyDescent="0.3">
      <c r="AE46887" s="71"/>
    </row>
    <row r="46888" spans="31:31" ht="15.75" x14ac:dyDescent="0.3">
      <c r="AE46888" s="71"/>
    </row>
    <row r="46889" spans="31:31" ht="15.75" x14ac:dyDescent="0.3">
      <c r="AE46889" s="71"/>
    </row>
    <row r="46890" spans="31:31" ht="15.75" x14ac:dyDescent="0.3">
      <c r="AE46890" s="71"/>
    </row>
    <row r="46891" spans="31:31" ht="15.75" x14ac:dyDescent="0.3">
      <c r="AE46891" s="71"/>
    </row>
    <row r="46892" spans="31:31" ht="15.75" x14ac:dyDescent="0.3">
      <c r="AE46892" s="71"/>
    </row>
    <row r="46893" spans="31:31" ht="15.75" x14ac:dyDescent="0.3">
      <c r="AE46893" s="71"/>
    </row>
    <row r="46894" spans="31:31" ht="15.75" x14ac:dyDescent="0.3">
      <c r="AE46894" s="71"/>
    </row>
    <row r="46895" spans="31:31" ht="15.75" x14ac:dyDescent="0.3">
      <c r="AE46895" s="71"/>
    </row>
    <row r="46896" spans="31:31" ht="15.75" x14ac:dyDescent="0.3">
      <c r="AE46896" s="71"/>
    </row>
    <row r="46897" spans="31:31" ht="15.75" x14ac:dyDescent="0.3">
      <c r="AE46897" s="71"/>
    </row>
    <row r="46898" spans="31:31" ht="15.75" x14ac:dyDescent="0.3">
      <c r="AE46898" s="71"/>
    </row>
    <row r="46899" spans="31:31" ht="15.75" x14ac:dyDescent="0.3">
      <c r="AE46899" s="71"/>
    </row>
    <row r="46900" spans="31:31" ht="15.75" x14ac:dyDescent="0.3">
      <c r="AE46900" s="71"/>
    </row>
    <row r="46901" spans="31:31" ht="15.75" x14ac:dyDescent="0.3">
      <c r="AE46901" s="71"/>
    </row>
    <row r="46902" spans="31:31" ht="15.75" x14ac:dyDescent="0.3">
      <c r="AE46902" s="71"/>
    </row>
    <row r="46903" spans="31:31" ht="15.75" x14ac:dyDescent="0.3">
      <c r="AE46903" s="71"/>
    </row>
    <row r="46904" spans="31:31" ht="15.75" x14ac:dyDescent="0.3">
      <c r="AE46904" s="71"/>
    </row>
    <row r="46905" spans="31:31" ht="15.75" x14ac:dyDescent="0.3">
      <c r="AE46905" s="71"/>
    </row>
    <row r="46906" spans="31:31" ht="15.75" x14ac:dyDescent="0.3">
      <c r="AE46906" s="71"/>
    </row>
    <row r="46907" spans="31:31" ht="15.75" x14ac:dyDescent="0.3">
      <c r="AE46907" s="71"/>
    </row>
    <row r="46908" spans="31:31" ht="15.75" x14ac:dyDescent="0.3">
      <c r="AE46908" s="71"/>
    </row>
    <row r="46909" spans="31:31" ht="15.75" x14ac:dyDescent="0.3">
      <c r="AE46909" s="71"/>
    </row>
    <row r="46910" spans="31:31" ht="15.75" x14ac:dyDescent="0.3">
      <c r="AE46910" s="71"/>
    </row>
    <row r="46911" spans="31:31" ht="15.75" x14ac:dyDescent="0.3">
      <c r="AE46911" s="71"/>
    </row>
    <row r="46912" spans="31:31" ht="15.75" x14ac:dyDescent="0.3">
      <c r="AE46912" s="71"/>
    </row>
    <row r="46913" spans="31:31" ht="15.75" x14ac:dyDescent="0.3">
      <c r="AE46913" s="71"/>
    </row>
    <row r="46914" spans="31:31" ht="15.75" x14ac:dyDescent="0.3">
      <c r="AE46914" s="71"/>
    </row>
    <row r="46915" spans="31:31" ht="15.75" x14ac:dyDescent="0.3">
      <c r="AE46915" s="71"/>
    </row>
    <row r="46916" spans="31:31" ht="15.75" x14ac:dyDescent="0.3">
      <c r="AE46916" s="71"/>
    </row>
    <row r="46917" spans="31:31" ht="15.75" x14ac:dyDescent="0.3">
      <c r="AE46917" s="71"/>
    </row>
    <row r="46918" spans="31:31" ht="15.75" x14ac:dyDescent="0.3">
      <c r="AE46918" s="71"/>
    </row>
    <row r="46919" spans="31:31" ht="15.75" x14ac:dyDescent="0.3">
      <c r="AE46919" s="71"/>
    </row>
    <row r="46920" spans="31:31" ht="15.75" x14ac:dyDescent="0.3">
      <c r="AE46920" s="71"/>
    </row>
    <row r="46921" spans="31:31" ht="15.75" x14ac:dyDescent="0.3">
      <c r="AE46921" s="71"/>
    </row>
    <row r="46922" spans="31:31" ht="15.75" x14ac:dyDescent="0.3">
      <c r="AE46922" s="71"/>
    </row>
    <row r="46923" spans="31:31" ht="15.75" x14ac:dyDescent="0.3">
      <c r="AE46923" s="71"/>
    </row>
    <row r="46924" spans="31:31" ht="15.75" x14ac:dyDescent="0.3">
      <c r="AE46924" s="71"/>
    </row>
    <row r="46925" spans="31:31" ht="15.75" x14ac:dyDescent="0.3">
      <c r="AE46925" s="71"/>
    </row>
    <row r="46926" spans="31:31" ht="15.75" x14ac:dyDescent="0.3">
      <c r="AE46926" s="71"/>
    </row>
    <row r="46927" spans="31:31" ht="15.75" x14ac:dyDescent="0.3">
      <c r="AE46927" s="71"/>
    </row>
    <row r="46928" spans="31:31" ht="15.75" x14ac:dyDescent="0.3">
      <c r="AE46928" s="71"/>
    </row>
    <row r="46929" spans="31:31" ht="15.75" x14ac:dyDescent="0.3">
      <c r="AE46929" s="71"/>
    </row>
    <row r="46930" spans="31:31" ht="15.75" x14ac:dyDescent="0.3">
      <c r="AE46930" s="71"/>
    </row>
    <row r="46931" spans="31:31" ht="15.75" x14ac:dyDescent="0.3">
      <c r="AE46931" s="71"/>
    </row>
    <row r="46932" spans="31:31" ht="15.75" x14ac:dyDescent="0.3">
      <c r="AE46932" s="71"/>
    </row>
    <row r="46933" spans="31:31" ht="15.75" x14ac:dyDescent="0.3">
      <c r="AE46933" s="71"/>
    </row>
    <row r="46934" spans="31:31" ht="15.75" x14ac:dyDescent="0.3">
      <c r="AE46934" s="71"/>
    </row>
    <row r="46935" spans="31:31" ht="15.75" x14ac:dyDescent="0.3">
      <c r="AE46935" s="71"/>
    </row>
    <row r="46936" spans="31:31" ht="15.75" x14ac:dyDescent="0.3">
      <c r="AE46936" s="71"/>
    </row>
    <row r="46937" spans="31:31" ht="15.75" x14ac:dyDescent="0.3">
      <c r="AE46937" s="71"/>
    </row>
    <row r="46938" spans="31:31" ht="15.75" x14ac:dyDescent="0.3">
      <c r="AE46938" s="71"/>
    </row>
    <row r="46939" spans="31:31" ht="15.75" x14ac:dyDescent="0.3">
      <c r="AE46939" s="71"/>
    </row>
    <row r="46940" spans="31:31" ht="15.75" x14ac:dyDescent="0.3">
      <c r="AE46940" s="71"/>
    </row>
    <row r="46941" spans="31:31" ht="15.75" x14ac:dyDescent="0.3">
      <c r="AE46941" s="71"/>
    </row>
    <row r="46942" spans="31:31" ht="15.75" x14ac:dyDescent="0.3">
      <c r="AE46942" s="71"/>
    </row>
    <row r="46943" spans="31:31" ht="15.75" x14ac:dyDescent="0.3">
      <c r="AE46943" s="71"/>
    </row>
    <row r="46944" spans="31:31" ht="15.75" x14ac:dyDescent="0.3">
      <c r="AE46944" s="71"/>
    </row>
    <row r="46945" spans="31:31" ht="15.75" x14ac:dyDescent="0.3">
      <c r="AE46945" s="71"/>
    </row>
    <row r="46946" spans="31:31" ht="15.75" x14ac:dyDescent="0.3">
      <c r="AE46946" s="71"/>
    </row>
    <row r="46947" spans="31:31" ht="15.75" x14ac:dyDescent="0.3">
      <c r="AE46947" s="71"/>
    </row>
    <row r="46948" spans="31:31" ht="15.75" x14ac:dyDescent="0.3">
      <c r="AE46948" s="71"/>
    </row>
    <row r="46949" spans="31:31" ht="15.75" x14ac:dyDescent="0.3">
      <c r="AE46949" s="71"/>
    </row>
    <row r="46950" spans="31:31" ht="15.75" x14ac:dyDescent="0.3">
      <c r="AE46950" s="71"/>
    </row>
    <row r="46951" spans="31:31" ht="15.75" x14ac:dyDescent="0.3">
      <c r="AE46951" s="71"/>
    </row>
    <row r="46952" spans="31:31" ht="15.75" x14ac:dyDescent="0.3">
      <c r="AE46952" s="71"/>
    </row>
    <row r="46953" spans="31:31" ht="15.75" x14ac:dyDescent="0.3">
      <c r="AE46953" s="71"/>
    </row>
    <row r="46954" spans="31:31" ht="15.75" x14ac:dyDescent="0.3">
      <c r="AE46954" s="71"/>
    </row>
    <row r="46955" spans="31:31" ht="15.75" x14ac:dyDescent="0.3">
      <c r="AE46955" s="71"/>
    </row>
    <row r="46956" spans="31:31" ht="15.75" x14ac:dyDescent="0.3">
      <c r="AE46956" s="71"/>
    </row>
    <row r="46957" spans="31:31" ht="15.75" x14ac:dyDescent="0.3">
      <c r="AE46957" s="71"/>
    </row>
    <row r="46958" spans="31:31" ht="15.75" x14ac:dyDescent="0.3">
      <c r="AE46958" s="71"/>
    </row>
    <row r="46959" spans="31:31" ht="15.75" x14ac:dyDescent="0.3">
      <c r="AE46959" s="71"/>
    </row>
    <row r="46960" spans="31:31" ht="15.75" x14ac:dyDescent="0.3">
      <c r="AE46960" s="71"/>
    </row>
    <row r="46961" spans="31:31" ht="15.75" x14ac:dyDescent="0.3">
      <c r="AE46961" s="71"/>
    </row>
    <row r="46962" spans="31:31" ht="15.75" x14ac:dyDescent="0.3">
      <c r="AE46962" s="71"/>
    </row>
    <row r="46963" spans="31:31" ht="15.75" x14ac:dyDescent="0.3">
      <c r="AE46963" s="71"/>
    </row>
    <row r="46964" spans="31:31" ht="15.75" x14ac:dyDescent="0.3">
      <c r="AE46964" s="71"/>
    </row>
    <row r="46965" spans="31:31" ht="15.75" x14ac:dyDescent="0.3">
      <c r="AE46965" s="71"/>
    </row>
    <row r="46966" spans="31:31" ht="15.75" x14ac:dyDescent="0.3">
      <c r="AE46966" s="71"/>
    </row>
    <row r="46967" spans="31:31" ht="15.75" x14ac:dyDescent="0.3">
      <c r="AE46967" s="71"/>
    </row>
    <row r="46968" spans="31:31" ht="15.75" x14ac:dyDescent="0.3">
      <c r="AE46968" s="71"/>
    </row>
    <row r="46969" spans="31:31" ht="15.75" x14ac:dyDescent="0.3">
      <c r="AE46969" s="71"/>
    </row>
    <row r="46970" spans="31:31" ht="15.75" x14ac:dyDescent="0.3">
      <c r="AE46970" s="71"/>
    </row>
    <row r="46971" spans="31:31" ht="15.75" x14ac:dyDescent="0.3">
      <c r="AE46971" s="71"/>
    </row>
    <row r="46972" spans="31:31" ht="15.75" x14ac:dyDescent="0.3">
      <c r="AE46972" s="71"/>
    </row>
    <row r="46973" spans="31:31" ht="15.75" x14ac:dyDescent="0.3">
      <c r="AE46973" s="71"/>
    </row>
    <row r="46974" spans="31:31" ht="15.75" x14ac:dyDescent="0.3">
      <c r="AE46974" s="71"/>
    </row>
    <row r="46975" spans="31:31" ht="15.75" x14ac:dyDescent="0.3">
      <c r="AE46975" s="71"/>
    </row>
    <row r="46976" spans="31:31" ht="15.75" x14ac:dyDescent="0.3">
      <c r="AE46976" s="71"/>
    </row>
    <row r="46977" spans="31:31" ht="15.75" x14ac:dyDescent="0.3">
      <c r="AE46977" s="71"/>
    </row>
    <row r="46978" spans="31:31" ht="15.75" x14ac:dyDescent="0.3">
      <c r="AE46978" s="71"/>
    </row>
    <row r="46979" spans="31:31" ht="15.75" x14ac:dyDescent="0.3">
      <c r="AE46979" s="71"/>
    </row>
    <row r="46980" spans="31:31" ht="15.75" x14ac:dyDescent="0.3">
      <c r="AE46980" s="71"/>
    </row>
    <row r="46981" spans="31:31" ht="15.75" x14ac:dyDescent="0.3">
      <c r="AE46981" s="71"/>
    </row>
    <row r="46982" spans="31:31" ht="15.75" x14ac:dyDescent="0.3">
      <c r="AE46982" s="71"/>
    </row>
    <row r="46983" spans="31:31" ht="15.75" x14ac:dyDescent="0.3">
      <c r="AE46983" s="71"/>
    </row>
    <row r="46984" spans="31:31" ht="15.75" x14ac:dyDescent="0.3">
      <c r="AE46984" s="71"/>
    </row>
    <row r="46985" spans="31:31" ht="15.75" x14ac:dyDescent="0.3">
      <c r="AE46985" s="71"/>
    </row>
    <row r="46986" spans="31:31" ht="15.75" x14ac:dyDescent="0.3">
      <c r="AE46986" s="71"/>
    </row>
    <row r="46987" spans="31:31" ht="15.75" x14ac:dyDescent="0.3">
      <c r="AE46987" s="71"/>
    </row>
    <row r="46988" spans="31:31" ht="15.75" x14ac:dyDescent="0.3">
      <c r="AE46988" s="71"/>
    </row>
    <row r="46989" spans="31:31" ht="15.75" x14ac:dyDescent="0.3">
      <c r="AE46989" s="71"/>
    </row>
    <row r="46990" spans="31:31" ht="15.75" x14ac:dyDescent="0.3">
      <c r="AE46990" s="71"/>
    </row>
    <row r="46991" spans="31:31" ht="15.75" x14ac:dyDescent="0.3">
      <c r="AE46991" s="71"/>
    </row>
    <row r="46992" spans="31:31" ht="15.75" x14ac:dyDescent="0.3">
      <c r="AE46992" s="71"/>
    </row>
    <row r="46993" spans="31:31" ht="15.75" x14ac:dyDescent="0.3">
      <c r="AE46993" s="71"/>
    </row>
    <row r="46994" spans="31:31" ht="15.75" x14ac:dyDescent="0.3">
      <c r="AE46994" s="71"/>
    </row>
    <row r="46995" spans="31:31" ht="15.75" x14ac:dyDescent="0.3">
      <c r="AE46995" s="71"/>
    </row>
    <row r="46996" spans="31:31" ht="15.75" x14ac:dyDescent="0.3">
      <c r="AE46996" s="71"/>
    </row>
    <row r="46997" spans="31:31" ht="15.75" x14ac:dyDescent="0.3">
      <c r="AE46997" s="71"/>
    </row>
    <row r="46998" spans="31:31" ht="15.75" x14ac:dyDescent="0.3">
      <c r="AE46998" s="71"/>
    </row>
    <row r="46999" spans="31:31" ht="15.75" x14ac:dyDescent="0.3">
      <c r="AE46999" s="71"/>
    </row>
    <row r="47000" spans="31:31" ht="15.75" x14ac:dyDescent="0.3">
      <c r="AE47000" s="71"/>
    </row>
    <row r="47001" spans="31:31" ht="15.75" x14ac:dyDescent="0.3">
      <c r="AE47001" s="71"/>
    </row>
    <row r="47002" spans="31:31" ht="15.75" x14ac:dyDescent="0.3">
      <c r="AE47002" s="71"/>
    </row>
    <row r="47003" spans="31:31" ht="15.75" x14ac:dyDescent="0.3">
      <c r="AE47003" s="71"/>
    </row>
    <row r="47004" spans="31:31" ht="15.75" x14ac:dyDescent="0.3">
      <c r="AE47004" s="71"/>
    </row>
    <row r="47005" spans="31:31" ht="15.75" x14ac:dyDescent="0.3">
      <c r="AE47005" s="71"/>
    </row>
    <row r="47006" spans="31:31" ht="15.75" x14ac:dyDescent="0.3">
      <c r="AE47006" s="71"/>
    </row>
    <row r="47007" spans="31:31" ht="15.75" x14ac:dyDescent="0.3">
      <c r="AE47007" s="71"/>
    </row>
    <row r="47008" spans="31:31" ht="15.75" x14ac:dyDescent="0.3">
      <c r="AE47008" s="71"/>
    </row>
    <row r="47009" spans="31:31" ht="15.75" x14ac:dyDescent="0.3">
      <c r="AE47009" s="71"/>
    </row>
    <row r="47010" spans="31:31" ht="15.75" x14ac:dyDescent="0.3">
      <c r="AE47010" s="71"/>
    </row>
    <row r="47011" spans="31:31" ht="15.75" x14ac:dyDescent="0.3">
      <c r="AE47011" s="71"/>
    </row>
    <row r="47012" spans="31:31" ht="15.75" x14ac:dyDescent="0.3">
      <c r="AE47012" s="71"/>
    </row>
    <row r="47013" spans="31:31" ht="15.75" x14ac:dyDescent="0.3">
      <c r="AE47013" s="71"/>
    </row>
    <row r="47014" spans="31:31" ht="15.75" x14ac:dyDescent="0.3">
      <c r="AE47014" s="71"/>
    </row>
    <row r="47015" spans="31:31" ht="15.75" x14ac:dyDescent="0.3">
      <c r="AE47015" s="71"/>
    </row>
    <row r="47016" spans="31:31" ht="15.75" x14ac:dyDescent="0.3">
      <c r="AE47016" s="71"/>
    </row>
    <row r="47017" spans="31:31" ht="15.75" x14ac:dyDescent="0.3">
      <c r="AE47017" s="71"/>
    </row>
    <row r="47018" spans="31:31" ht="15.75" x14ac:dyDescent="0.3">
      <c r="AE47018" s="71"/>
    </row>
    <row r="47019" spans="31:31" ht="15.75" x14ac:dyDescent="0.3">
      <c r="AE47019" s="71"/>
    </row>
    <row r="47020" spans="31:31" ht="15.75" x14ac:dyDescent="0.3">
      <c r="AE47020" s="71"/>
    </row>
    <row r="47021" spans="31:31" ht="15.75" x14ac:dyDescent="0.3">
      <c r="AE47021" s="71"/>
    </row>
    <row r="47022" spans="31:31" ht="15.75" x14ac:dyDescent="0.3">
      <c r="AE47022" s="71"/>
    </row>
    <row r="47023" spans="31:31" ht="15.75" x14ac:dyDescent="0.3">
      <c r="AE47023" s="71"/>
    </row>
    <row r="47024" spans="31:31" ht="15.75" x14ac:dyDescent="0.3">
      <c r="AE47024" s="71"/>
    </row>
    <row r="47025" spans="31:31" ht="15.75" x14ac:dyDescent="0.3">
      <c r="AE47025" s="71"/>
    </row>
    <row r="47026" spans="31:31" ht="15.75" x14ac:dyDescent="0.3">
      <c r="AE47026" s="71"/>
    </row>
    <row r="47027" spans="31:31" ht="15.75" x14ac:dyDescent="0.3">
      <c r="AE47027" s="71"/>
    </row>
    <row r="47028" spans="31:31" ht="15.75" x14ac:dyDescent="0.3">
      <c r="AE47028" s="71"/>
    </row>
    <row r="47029" spans="31:31" ht="15.75" x14ac:dyDescent="0.3">
      <c r="AE47029" s="71"/>
    </row>
    <row r="47030" spans="31:31" ht="15.75" x14ac:dyDescent="0.3">
      <c r="AE47030" s="71"/>
    </row>
    <row r="47031" spans="31:31" ht="15.75" x14ac:dyDescent="0.3">
      <c r="AE47031" s="71"/>
    </row>
    <row r="47032" spans="31:31" ht="15.75" x14ac:dyDescent="0.3">
      <c r="AE47032" s="71"/>
    </row>
    <row r="47033" spans="31:31" ht="15.75" x14ac:dyDescent="0.3">
      <c r="AE47033" s="71"/>
    </row>
    <row r="47034" spans="31:31" ht="15.75" x14ac:dyDescent="0.3">
      <c r="AE47034" s="71"/>
    </row>
    <row r="47035" spans="31:31" ht="15.75" x14ac:dyDescent="0.3">
      <c r="AE47035" s="71"/>
    </row>
    <row r="47036" spans="31:31" ht="15.75" x14ac:dyDescent="0.3">
      <c r="AE47036" s="71"/>
    </row>
    <row r="47037" spans="31:31" ht="15.75" x14ac:dyDescent="0.3">
      <c r="AE47037" s="71"/>
    </row>
    <row r="47038" spans="31:31" ht="15.75" x14ac:dyDescent="0.3">
      <c r="AE47038" s="71"/>
    </row>
    <row r="47039" spans="31:31" ht="15.75" x14ac:dyDescent="0.3">
      <c r="AE47039" s="71"/>
    </row>
    <row r="47040" spans="31:31" ht="15.75" x14ac:dyDescent="0.3">
      <c r="AE47040" s="71"/>
    </row>
    <row r="47041" spans="31:31" ht="15.75" x14ac:dyDescent="0.3">
      <c r="AE47041" s="71"/>
    </row>
    <row r="47042" spans="31:31" ht="15.75" x14ac:dyDescent="0.3">
      <c r="AE47042" s="71"/>
    </row>
    <row r="47043" spans="31:31" ht="15.75" x14ac:dyDescent="0.3">
      <c r="AE47043" s="71"/>
    </row>
    <row r="47044" spans="31:31" ht="15.75" x14ac:dyDescent="0.3">
      <c r="AE47044" s="71"/>
    </row>
    <row r="47045" spans="31:31" ht="15.75" x14ac:dyDescent="0.3">
      <c r="AE47045" s="71"/>
    </row>
    <row r="47046" spans="31:31" ht="15.75" x14ac:dyDescent="0.3">
      <c r="AE47046" s="71"/>
    </row>
    <row r="47047" spans="31:31" ht="15.75" x14ac:dyDescent="0.3">
      <c r="AE47047" s="71"/>
    </row>
    <row r="47048" spans="31:31" ht="15.75" x14ac:dyDescent="0.3">
      <c r="AE47048" s="71"/>
    </row>
    <row r="47049" spans="31:31" ht="15.75" x14ac:dyDescent="0.3">
      <c r="AE47049" s="71"/>
    </row>
    <row r="47050" spans="31:31" ht="15.75" x14ac:dyDescent="0.3">
      <c r="AE47050" s="71"/>
    </row>
    <row r="47051" spans="31:31" ht="15.75" x14ac:dyDescent="0.3">
      <c r="AE47051" s="71"/>
    </row>
    <row r="47052" spans="31:31" ht="15.75" x14ac:dyDescent="0.3">
      <c r="AE47052" s="71"/>
    </row>
    <row r="47053" spans="31:31" ht="15.75" x14ac:dyDescent="0.3">
      <c r="AE47053" s="71"/>
    </row>
    <row r="47054" spans="31:31" ht="15.75" x14ac:dyDescent="0.3">
      <c r="AE47054" s="71"/>
    </row>
    <row r="47055" spans="31:31" ht="15.75" x14ac:dyDescent="0.3">
      <c r="AE47055" s="71"/>
    </row>
    <row r="47056" spans="31:31" ht="15.75" x14ac:dyDescent="0.3">
      <c r="AE47056" s="71"/>
    </row>
    <row r="47057" spans="31:31" ht="15.75" x14ac:dyDescent="0.3">
      <c r="AE47057" s="71"/>
    </row>
    <row r="47058" spans="31:31" ht="15.75" x14ac:dyDescent="0.3">
      <c r="AE47058" s="71"/>
    </row>
    <row r="47059" spans="31:31" ht="15.75" x14ac:dyDescent="0.3">
      <c r="AE47059" s="71"/>
    </row>
    <row r="47060" spans="31:31" ht="15.75" x14ac:dyDescent="0.3">
      <c r="AE47060" s="71"/>
    </row>
    <row r="47061" spans="31:31" ht="15.75" x14ac:dyDescent="0.3">
      <c r="AE47061" s="71"/>
    </row>
    <row r="47062" spans="31:31" ht="15.75" x14ac:dyDescent="0.3">
      <c r="AE47062" s="71"/>
    </row>
    <row r="47063" spans="31:31" ht="15.75" x14ac:dyDescent="0.3">
      <c r="AE47063" s="71"/>
    </row>
    <row r="47064" spans="31:31" ht="15.75" x14ac:dyDescent="0.3">
      <c r="AE47064" s="71"/>
    </row>
    <row r="47065" spans="31:31" ht="15.75" x14ac:dyDescent="0.3">
      <c r="AE47065" s="71"/>
    </row>
    <row r="47066" spans="31:31" ht="15.75" x14ac:dyDescent="0.3">
      <c r="AE47066" s="71"/>
    </row>
    <row r="47067" spans="31:31" ht="15.75" x14ac:dyDescent="0.3">
      <c r="AE47067" s="71"/>
    </row>
    <row r="47068" spans="31:31" ht="15.75" x14ac:dyDescent="0.3">
      <c r="AE47068" s="71"/>
    </row>
    <row r="47069" spans="31:31" ht="15.75" x14ac:dyDescent="0.3">
      <c r="AE47069" s="71"/>
    </row>
    <row r="47070" spans="31:31" ht="15.75" x14ac:dyDescent="0.3">
      <c r="AE47070" s="71"/>
    </row>
    <row r="47071" spans="31:31" ht="15.75" x14ac:dyDescent="0.3">
      <c r="AE47071" s="71"/>
    </row>
    <row r="47072" spans="31:31" ht="15.75" x14ac:dyDescent="0.3">
      <c r="AE47072" s="71"/>
    </row>
    <row r="47073" spans="31:31" ht="15.75" x14ac:dyDescent="0.3">
      <c r="AE47073" s="71"/>
    </row>
    <row r="47074" spans="31:31" ht="15.75" x14ac:dyDescent="0.3">
      <c r="AE47074" s="71"/>
    </row>
    <row r="47075" spans="31:31" ht="15.75" x14ac:dyDescent="0.3">
      <c r="AE47075" s="71"/>
    </row>
    <row r="47076" spans="31:31" ht="15.75" x14ac:dyDescent="0.3">
      <c r="AE47076" s="71"/>
    </row>
    <row r="47077" spans="31:31" ht="15.75" x14ac:dyDescent="0.3">
      <c r="AE47077" s="71"/>
    </row>
    <row r="47078" spans="31:31" ht="15.75" x14ac:dyDescent="0.3">
      <c r="AE47078" s="71"/>
    </row>
    <row r="47079" spans="31:31" ht="15.75" x14ac:dyDescent="0.3">
      <c r="AE47079" s="71"/>
    </row>
    <row r="47080" spans="31:31" ht="15.75" x14ac:dyDescent="0.3">
      <c r="AE47080" s="71"/>
    </row>
    <row r="47081" spans="31:31" ht="15.75" x14ac:dyDescent="0.3">
      <c r="AE47081" s="71"/>
    </row>
    <row r="47082" spans="31:31" ht="15.75" x14ac:dyDescent="0.3">
      <c r="AE47082" s="71"/>
    </row>
    <row r="47083" spans="31:31" ht="15.75" x14ac:dyDescent="0.3">
      <c r="AE47083" s="71"/>
    </row>
    <row r="47084" spans="31:31" ht="15.75" x14ac:dyDescent="0.3">
      <c r="AE47084" s="71"/>
    </row>
    <row r="47085" spans="31:31" ht="15.75" x14ac:dyDescent="0.3">
      <c r="AE47085" s="71"/>
    </row>
    <row r="47086" spans="31:31" ht="15.75" x14ac:dyDescent="0.3">
      <c r="AE47086" s="71"/>
    </row>
    <row r="47087" spans="31:31" ht="15.75" x14ac:dyDescent="0.3">
      <c r="AE47087" s="71"/>
    </row>
    <row r="47088" spans="31:31" ht="15.75" x14ac:dyDescent="0.3">
      <c r="AE47088" s="71"/>
    </row>
    <row r="47089" spans="31:31" ht="15.75" x14ac:dyDescent="0.3">
      <c r="AE47089" s="71"/>
    </row>
    <row r="47090" spans="31:31" ht="15.75" x14ac:dyDescent="0.3">
      <c r="AE47090" s="71"/>
    </row>
    <row r="47091" spans="31:31" ht="15.75" x14ac:dyDescent="0.3">
      <c r="AE47091" s="71"/>
    </row>
    <row r="47092" spans="31:31" ht="15.75" x14ac:dyDescent="0.3">
      <c r="AE47092" s="71"/>
    </row>
    <row r="47093" spans="31:31" ht="15.75" x14ac:dyDescent="0.3">
      <c r="AE47093" s="71"/>
    </row>
    <row r="47094" spans="31:31" ht="15.75" x14ac:dyDescent="0.3">
      <c r="AE47094" s="71"/>
    </row>
    <row r="47095" spans="31:31" ht="15.75" x14ac:dyDescent="0.3">
      <c r="AE47095" s="71"/>
    </row>
    <row r="47096" spans="31:31" ht="15.75" x14ac:dyDescent="0.3">
      <c r="AE47096" s="71"/>
    </row>
    <row r="47097" spans="31:31" ht="15.75" x14ac:dyDescent="0.3">
      <c r="AE47097" s="71"/>
    </row>
    <row r="47098" spans="31:31" ht="15.75" x14ac:dyDescent="0.3">
      <c r="AE47098" s="71"/>
    </row>
    <row r="47099" spans="31:31" ht="15.75" x14ac:dyDescent="0.3">
      <c r="AE47099" s="71"/>
    </row>
    <row r="47100" spans="31:31" ht="15.75" x14ac:dyDescent="0.3">
      <c r="AE47100" s="71"/>
    </row>
    <row r="47101" spans="31:31" ht="15.75" x14ac:dyDescent="0.3">
      <c r="AE47101" s="71"/>
    </row>
    <row r="47102" spans="31:31" ht="15.75" x14ac:dyDescent="0.3">
      <c r="AE47102" s="71"/>
    </row>
    <row r="47103" spans="31:31" ht="15.75" x14ac:dyDescent="0.3">
      <c r="AE47103" s="71"/>
    </row>
    <row r="47104" spans="31:31" ht="15.75" x14ac:dyDescent="0.3">
      <c r="AE47104" s="71"/>
    </row>
    <row r="47105" spans="31:31" ht="15.75" x14ac:dyDescent="0.3">
      <c r="AE47105" s="71"/>
    </row>
    <row r="47106" spans="31:31" ht="15.75" x14ac:dyDescent="0.3">
      <c r="AE47106" s="71"/>
    </row>
    <row r="47107" spans="31:31" ht="15.75" x14ac:dyDescent="0.3">
      <c r="AE47107" s="71"/>
    </row>
    <row r="47108" spans="31:31" ht="15.75" x14ac:dyDescent="0.3">
      <c r="AE47108" s="71"/>
    </row>
    <row r="47109" spans="31:31" ht="15.75" x14ac:dyDescent="0.3">
      <c r="AE47109" s="71"/>
    </row>
    <row r="47110" spans="31:31" ht="15.75" x14ac:dyDescent="0.3">
      <c r="AE47110" s="71"/>
    </row>
    <row r="47111" spans="31:31" ht="15.75" x14ac:dyDescent="0.3">
      <c r="AE47111" s="71"/>
    </row>
    <row r="47112" spans="31:31" ht="15.75" x14ac:dyDescent="0.3">
      <c r="AE47112" s="71"/>
    </row>
    <row r="47113" spans="31:31" ht="15.75" x14ac:dyDescent="0.3">
      <c r="AE47113" s="71"/>
    </row>
    <row r="47114" spans="31:31" ht="15.75" x14ac:dyDescent="0.3">
      <c r="AE47114" s="71"/>
    </row>
    <row r="47115" spans="31:31" ht="15.75" x14ac:dyDescent="0.3">
      <c r="AE47115" s="71"/>
    </row>
    <row r="47116" spans="31:31" ht="15.75" x14ac:dyDescent="0.3">
      <c r="AE47116" s="71"/>
    </row>
    <row r="47117" spans="31:31" ht="15.75" x14ac:dyDescent="0.3">
      <c r="AE47117" s="71"/>
    </row>
    <row r="47118" spans="31:31" ht="15.75" x14ac:dyDescent="0.3">
      <c r="AE47118" s="71"/>
    </row>
    <row r="47119" spans="31:31" ht="15.75" x14ac:dyDescent="0.3">
      <c r="AE47119" s="71"/>
    </row>
    <row r="47120" spans="31:31" ht="15.75" x14ac:dyDescent="0.3">
      <c r="AE47120" s="71"/>
    </row>
    <row r="47121" spans="31:31" ht="15.75" x14ac:dyDescent="0.3">
      <c r="AE47121" s="71"/>
    </row>
    <row r="47122" spans="31:31" ht="15.75" x14ac:dyDescent="0.3">
      <c r="AE47122" s="71"/>
    </row>
    <row r="47123" spans="31:31" ht="15.75" x14ac:dyDescent="0.3">
      <c r="AE47123" s="71"/>
    </row>
    <row r="47124" spans="31:31" ht="15.75" x14ac:dyDescent="0.3">
      <c r="AE47124" s="71"/>
    </row>
    <row r="47125" spans="31:31" ht="15.75" x14ac:dyDescent="0.3">
      <c r="AE47125" s="71"/>
    </row>
    <row r="47126" spans="31:31" ht="15.75" x14ac:dyDescent="0.3">
      <c r="AE47126" s="71"/>
    </row>
    <row r="47127" spans="31:31" ht="15.75" x14ac:dyDescent="0.3">
      <c r="AE47127" s="71"/>
    </row>
    <row r="47128" spans="31:31" ht="15.75" x14ac:dyDescent="0.3">
      <c r="AE47128" s="71"/>
    </row>
    <row r="47129" spans="31:31" ht="15.75" x14ac:dyDescent="0.3">
      <c r="AE47129" s="71"/>
    </row>
    <row r="47130" spans="31:31" ht="15.75" x14ac:dyDescent="0.3">
      <c r="AE47130" s="71"/>
    </row>
    <row r="47131" spans="31:31" ht="15.75" x14ac:dyDescent="0.3">
      <c r="AE47131" s="71"/>
    </row>
    <row r="47132" spans="31:31" ht="15.75" x14ac:dyDescent="0.3">
      <c r="AE47132" s="71"/>
    </row>
    <row r="47133" spans="31:31" ht="15.75" x14ac:dyDescent="0.3">
      <c r="AE47133" s="71"/>
    </row>
    <row r="47134" spans="31:31" ht="15.75" x14ac:dyDescent="0.3">
      <c r="AE47134" s="71"/>
    </row>
    <row r="47135" spans="31:31" ht="15.75" x14ac:dyDescent="0.3">
      <c r="AE47135" s="71"/>
    </row>
    <row r="47136" spans="31:31" ht="15.75" x14ac:dyDescent="0.3">
      <c r="AE47136" s="71"/>
    </row>
    <row r="47137" spans="31:31" ht="15.75" x14ac:dyDescent="0.3">
      <c r="AE47137" s="71"/>
    </row>
    <row r="47138" spans="31:31" ht="15.75" x14ac:dyDescent="0.3">
      <c r="AE47138" s="71"/>
    </row>
    <row r="47139" spans="31:31" ht="15.75" x14ac:dyDescent="0.3">
      <c r="AE47139" s="71"/>
    </row>
    <row r="47140" spans="31:31" ht="15.75" x14ac:dyDescent="0.3">
      <c r="AE47140" s="71"/>
    </row>
    <row r="47141" spans="31:31" ht="15.75" x14ac:dyDescent="0.3">
      <c r="AE47141" s="71"/>
    </row>
    <row r="47142" spans="31:31" ht="15.75" x14ac:dyDescent="0.3">
      <c r="AE47142" s="71"/>
    </row>
    <row r="47143" spans="31:31" ht="15.75" x14ac:dyDescent="0.3">
      <c r="AE47143" s="71"/>
    </row>
    <row r="47144" spans="31:31" ht="15.75" x14ac:dyDescent="0.3">
      <c r="AE47144" s="71"/>
    </row>
    <row r="47145" spans="31:31" ht="15.75" x14ac:dyDescent="0.3">
      <c r="AE47145" s="71"/>
    </row>
    <row r="47146" spans="31:31" ht="15.75" x14ac:dyDescent="0.3">
      <c r="AE47146" s="71"/>
    </row>
    <row r="47147" spans="31:31" ht="15.75" x14ac:dyDescent="0.3">
      <c r="AE47147" s="71"/>
    </row>
    <row r="47148" spans="31:31" ht="15.75" x14ac:dyDescent="0.3">
      <c r="AE47148" s="71"/>
    </row>
    <row r="47149" spans="31:31" ht="15.75" x14ac:dyDescent="0.3">
      <c r="AE47149" s="71"/>
    </row>
    <row r="47150" spans="31:31" ht="15.75" x14ac:dyDescent="0.3">
      <c r="AE47150" s="71"/>
    </row>
    <row r="47151" spans="31:31" ht="15.75" x14ac:dyDescent="0.3">
      <c r="AE47151" s="71"/>
    </row>
    <row r="47152" spans="31:31" ht="15.75" x14ac:dyDescent="0.3">
      <c r="AE47152" s="71"/>
    </row>
    <row r="47153" spans="31:31" ht="15.75" x14ac:dyDescent="0.3">
      <c r="AE47153" s="71"/>
    </row>
    <row r="47154" spans="31:31" ht="15.75" x14ac:dyDescent="0.3">
      <c r="AE47154" s="71"/>
    </row>
    <row r="47155" spans="31:31" ht="15.75" x14ac:dyDescent="0.3">
      <c r="AE47155" s="71"/>
    </row>
    <row r="47156" spans="31:31" ht="15.75" x14ac:dyDescent="0.3">
      <c r="AE47156" s="71"/>
    </row>
    <row r="47157" spans="31:31" ht="15.75" x14ac:dyDescent="0.3">
      <c r="AE47157" s="71"/>
    </row>
    <row r="47158" spans="31:31" ht="15.75" x14ac:dyDescent="0.3">
      <c r="AE47158" s="71"/>
    </row>
    <row r="47159" spans="31:31" ht="15.75" x14ac:dyDescent="0.3">
      <c r="AE47159" s="71"/>
    </row>
    <row r="47160" spans="31:31" ht="15.75" x14ac:dyDescent="0.3">
      <c r="AE47160" s="71"/>
    </row>
    <row r="47161" spans="31:31" ht="15.75" x14ac:dyDescent="0.3">
      <c r="AE47161" s="71"/>
    </row>
    <row r="47162" spans="31:31" ht="15.75" x14ac:dyDescent="0.3">
      <c r="AE47162" s="71"/>
    </row>
    <row r="47163" spans="31:31" ht="15.75" x14ac:dyDescent="0.3">
      <c r="AE47163" s="71"/>
    </row>
    <row r="47164" spans="31:31" ht="15.75" x14ac:dyDescent="0.3">
      <c r="AE47164" s="71"/>
    </row>
    <row r="47165" spans="31:31" ht="15.75" x14ac:dyDescent="0.3">
      <c r="AE47165" s="71"/>
    </row>
    <row r="47166" spans="31:31" ht="15.75" x14ac:dyDescent="0.3">
      <c r="AE47166" s="71"/>
    </row>
    <row r="47167" spans="31:31" ht="15.75" x14ac:dyDescent="0.3">
      <c r="AE47167" s="71"/>
    </row>
    <row r="47168" spans="31:31" ht="15.75" x14ac:dyDescent="0.3">
      <c r="AE47168" s="71"/>
    </row>
    <row r="47169" spans="31:31" ht="15.75" x14ac:dyDescent="0.3">
      <c r="AE47169" s="71"/>
    </row>
    <row r="47170" spans="31:31" ht="15.75" x14ac:dyDescent="0.3">
      <c r="AE47170" s="71"/>
    </row>
    <row r="47171" spans="31:31" ht="15.75" x14ac:dyDescent="0.3">
      <c r="AE47171" s="71"/>
    </row>
    <row r="47172" spans="31:31" ht="15.75" x14ac:dyDescent="0.3">
      <c r="AE47172" s="71"/>
    </row>
    <row r="47173" spans="31:31" ht="15.75" x14ac:dyDescent="0.3">
      <c r="AE47173" s="71"/>
    </row>
    <row r="47174" spans="31:31" ht="15.75" x14ac:dyDescent="0.3">
      <c r="AE47174" s="71"/>
    </row>
    <row r="47175" spans="31:31" ht="15.75" x14ac:dyDescent="0.3">
      <c r="AE47175" s="71"/>
    </row>
    <row r="47176" spans="31:31" ht="15.75" x14ac:dyDescent="0.3">
      <c r="AE47176" s="71"/>
    </row>
    <row r="47177" spans="31:31" ht="15.75" x14ac:dyDescent="0.3">
      <c r="AE47177" s="71"/>
    </row>
    <row r="47178" spans="31:31" ht="15.75" x14ac:dyDescent="0.3">
      <c r="AE47178" s="71"/>
    </row>
    <row r="47179" spans="31:31" ht="15.75" x14ac:dyDescent="0.3">
      <c r="AE47179" s="71"/>
    </row>
    <row r="47180" spans="31:31" ht="15.75" x14ac:dyDescent="0.3">
      <c r="AE47180" s="71"/>
    </row>
    <row r="47181" spans="31:31" ht="15.75" x14ac:dyDescent="0.3">
      <c r="AE47181" s="71"/>
    </row>
    <row r="47182" spans="31:31" ht="15.75" x14ac:dyDescent="0.3">
      <c r="AE47182" s="71"/>
    </row>
    <row r="47183" spans="31:31" ht="15.75" x14ac:dyDescent="0.3">
      <c r="AE47183" s="71"/>
    </row>
    <row r="47184" spans="31:31" ht="15.75" x14ac:dyDescent="0.3">
      <c r="AE47184" s="71"/>
    </row>
    <row r="47185" spans="31:31" ht="15.75" x14ac:dyDescent="0.3">
      <c r="AE47185" s="71"/>
    </row>
    <row r="47186" spans="31:31" ht="15.75" x14ac:dyDescent="0.3">
      <c r="AE47186" s="71"/>
    </row>
    <row r="47187" spans="31:31" ht="15.75" x14ac:dyDescent="0.3">
      <c r="AE47187" s="71"/>
    </row>
    <row r="47188" spans="31:31" ht="15.75" x14ac:dyDescent="0.3">
      <c r="AE47188" s="71"/>
    </row>
    <row r="47189" spans="31:31" ht="15.75" x14ac:dyDescent="0.3">
      <c r="AE47189" s="71"/>
    </row>
    <row r="47190" spans="31:31" ht="15.75" x14ac:dyDescent="0.3">
      <c r="AE47190" s="71"/>
    </row>
    <row r="47191" spans="31:31" ht="15.75" x14ac:dyDescent="0.3">
      <c r="AE47191" s="71"/>
    </row>
    <row r="47192" spans="31:31" ht="15.75" x14ac:dyDescent="0.3">
      <c r="AE47192" s="71"/>
    </row>
    <row r="47193" spans="31:31" ht="15.75" x14ac:dyDescent="0.3">
      <c r="AE47193" s="71"/>
    </row>
    <row r="47194" spans="31:31" ht="15.75" x14ac:dyDescent="0.3">
      <c r="AE47194" s="71"/>
    </row>
    <row r="47195" spans="31:31" ht="15.75" x14ac:dyDescent="0.3">
      <c r="AE47195" s="71"/>
    </row>
    <row r="47196" spans="31:31" ht="15.75" x14ac:dyDescent="0.3">
      <c r="AE47196" s="71"/>
    </row>
    <row r="47197" spans="31:31" ht="15.75" x14ac:dyDescent="0.3">
      <c r="AE47197" s="71"/>
    </row>
    <row r="47198" spans="31:31" ht="15.75" x14ac:dyDescent="0.3">
      <c r="AE47198" s="71"/>
    </row>
    <row r="47199" spans="31:31" ht="15.75" x14ac:dyDescent="0.3">
      <c r="AE47199" s="71"/>
    </row>
    <row r="47200" spans="31:31" ht="15.75" x14ac:dyDescent="0.3">
      <c r="AE47200" s="71"/>
    </row>
    <row r="47201" spans="31:31" ht="15.75" x14ac:dyDescent="0.3">
      <c r="AE47201" s="71"/>
    </row>
    <row r="47202" spans="31:31" ht="15.75" x14ac:dyDescent="0.3">
      <c r="AE47202" s="71"/>
    </row>
    <row r="47203" spans="31:31" ht="15.75" x14ac:dyDescent="0.3">
      <c r="AE47203" s="71"/>
    </row>
    <row r="47204" spans="31:31" ht="15.75" x14ac:dyDescent="0.3">
      <c r="AE47204" s="71"/>
    </row>
    <row r="47205" spans="31:31" ht="15.75" x14ac:dyDescent="0.3">
      <c r="AE47205" s="71"/>
    </row>
    <row r="47206" spans="31:31" ht="15.75" x14ac:dyDescent="0.3">
      <c r="AE47206" s="71"/>
    </row>
    <row r="47207" spans="31:31" ht="15.75" x14ac:dyDescent="0.3">
      <c r="AE47207" s="71"/>
    </row>
    <row r="47208" spans="31:31" ht="15.75" x14ac:dyDescent="0.3">
      <c r="AE47208" s="71"/>
    </row>
    <row r="47209" spans="31:31" ht="15.75" x14ac:dyDescent="0.3">
      <c r="AE47209" s="71"/>
    </row>
    <row r="47210" spans="31:31" ht="15.75" x14ac:dyDescent="0.3">
      <c r="AE47210" s="71"/>
    </row>
    <row r="47211" spans="31:31" ht="15.75" x14ac:dyDescent="0.3">
      <c r="AE47211" s="71"/>
    </row>
    <row r="47212" spans="31:31" ht="15.75" x14ac:dyDescent="0.3">
      <c r="AE47212" s="71"/>
    </row>
    <row r="47213" spans="31:31" ht="15.75" x14ac:dyDescent="0.3">
      <c r="AE47213" s="71"/>
    </row>
    <row r="47214" spans="31:31" ht="15.75" x14ac:dyDescent="0.3">
      <c r="AE47214" s="71"/>
    </row>
    <row r="47215" spans="31:31" ht="15.75" x14ac:dyDescent="0.3">
      <c r="AE47215" s="71"/>
    </row>
    <row r="47216" spans="31:31" ht="15.75" x14ac:dyDescent="0.3">
      <c r="AE47216" s="71"/>
    </row>
    <row r="47217" spans="31:31" ht="15.75" x14ac:dyDescent="0.3">
      <c r="AE47217" s="71"/>
    </row>
    <row r="47218" spans="31:31" ht="15.75" x14ac:dyDescent="0.3">
      <c r="AE47218" s="71"/>
    </row>
    <row r="47219" spans="31:31" ht="15.75" x14ac:dyDescent="0.3">
      <c r="AE47219" s="71"/>
    </row>
    <row r="47220" spans="31:31" ht="15.75" x14ac:dyDescent="0.3">
      <c r="AE47220" s="71"/>
    </row>
    <row r="47221" spans="31:31" ht="15.75" x14ac:dyDescent="0.3">
      <c r="AE47221" s="71"/>
    </row>
    <row r="47222" spans="31:31" ht="15.75" x14ac:dyDescent="0.3">
      <c r="AE47222" s="71"/>
    </row>
    <row r="47223" spans="31:31" ht="15.75" x14ac:dyDescent="0.3">
      <c r="AE47223" s="71"/>
    </row>
    <row r="47224" spans="31:31" ht="15.75" x14ac:dyDescent="0.3">
      <c r="AE47224" s="71"/>
    </row>
    <row r="47225" spans="31:31" ht="15.75" x14ac:dyDescent="0.3">
      <c r="AE47225" s="71"/>
    </row>
    <row r="47226" spans="31:31" ht="15.75" x14ac:dyDescent="0.3">
      <c r="AE47226" s="71"/>
    </row>
    <row r="47227" spans="31:31" ht="15.75" x14ac:dyDescent="0.3">
      <c r="AE47227" s="71"/>
    </row>
    <row r="47228" spans="31:31" ht="15.75" x14ac:dyDescent="0.3">
      <c r="AE47228" s="71"/>
    </row>
    <row r="47229" spans="31:31" ht="15.75" x14ac:dyDescent="0.3">
      <c r="AE47229" s="71"/>
    </row>
    <row r="47230" spans="31:31" ht="15.75" x14ac:dyDescent="0.3">
      <c r="AE47230" s="71"/>
    </row>
    <row r="47231" spans="31:31" ht="15.75" x14ac:dyDescent="0.3">
      <c r="AE47231" s="71"/>
    </row>
    <row r="47232" spans="31:31" ht="15.75" x14ac:dyDescent="0.3">
      <c r="AE47232" s="71"/>
    </row>
    <row r="47233" spans="31:31" ht="15.75" x14ac:dyDescent="0.3">
      <c r="AE47233" s="71"/>
    </row>
    <row r="47234" spans="31:31" ht="15.75" x14ac:dyDescent="0.3">
      <c r="AE47234" s="71"/>
    </row>
    <row r="47235" spans="31:31" ht="15.75" x14ac:dyDescent="0.3">
      <c r="AE47235" s="71"/>
    </row>
    <row r="47236" spans="31:31" ht="15.75" x14ac:dyDescent="0.3">
      <c r="AE47236" s="71"/>
    </row>
    <row r="47237" spans="31:31" ht="15.75" x14ac:dyDescent="0.3">
      <c r="AE47237" s="71"/>
    </row>
    <row r="47238" spans="31:31" ht="15.75" x14ac:dyDescent="0.3">
      <c r="AE47238" s="71"/>
    </row>
    <row r="47239" spans="31:31" ht="15.75" x14ac:dyDescent="0.3">
      <c r="AE47239" s="71"/>
    </row>
    <row r="47240" spans="31:31" ht="15.75" x14ac:dyDescent="0.3">
      <c r="AE47240" s="71"/>
    </row>
    <row r="47241" spans="31:31" ht="15.75" x14ac:dyDescent="0.3">
      <c r="AE47241" s="71"/>
    </row>
    <row r="47242" spans="31:31" ht="15.75" x14ac:dyDescent="0.3">
      <c r="AE47242" s="71"/>
    </row>
    <row r="47243" spans="31:31" ht="15.75" x14ac:dyDescent="0.3">
      <c r="AE47243" s="71"/>
    </row>
    <row r="47244" spans="31:31" ht="15.75" x14ac:dyDescent="0.3">
      <c r="AE47244" s="71"/>
    </row>
    <row r="47245" spans="31:31" ht="15.75" x14ac:dyDescent="0.3">
      <c r="AE47245" s="71"/>
    </row>
    <row r="47246" spans="31:31" ht="15.75" x14ac:dyDescent="0.3">
      <c r="AE47246" s="71"/>
    </row>
    <row r="47247" spans="31:31" ht="15.75" x14ac:dyDescent="0.3">
      <c r="AE47247" s="71"/>
    </row>
    <row r="47248" spans="31:31" ht="15.75" x14ac:dyDescent="0.3">
      <c r="AE47248" s="71"/>
    </row>
    <row r="47249" spans="31:31" ht="15.75" x14ac:dyDescent="0.3">
      <c r="AE47249" s="71"/>
    </row>
    <row r="47250" spans="31:31" ht="15.75" x14ac:dyDescent="0.3">
      <c r="AE47250" s="71"/>
    </row>
    <row r="47251" spans="31:31" ht="15.75" x14ac:dyDescent="0.3">
      <c r="AE47251" s="71"/>
    </row>
    <row r="47252" spans="31:31" ht="15.75" x14ac:dyDescent="0.3">
      <c r="AE47252" s="71"/>
    </row>
    <row r="47253" spans="31:31" ht="15.75" x14ac:dyDescent="0.3">
      <c r="AE47253" s="71"/>
    </row>
    <row r="47254" spans="31:31" ht="15.75" x14ac:dyDescent="0.3">
      <c r="AE47254" s="71"/>
    </row>
    <row r="47255" spans="31:31" ht="15.75" x14ac:dyDescent="0.3">
      <c r="AE47255" s="71"/>
    </row>
    <row r="47256" spans="31:31" ht="15.75" x14ac:dyDescent="0.3">
      <c r="AE47256" s="71"/>
    </row>
    <row r="47257" spans="31:31" ht="15.75" x14ac:dyDescent="0.3">
      <c r="AE47257" s="71"/>
    </row>
    <row r="47258" spans="31:31" ht="15.75" x14ac:dyDescent="0.3">
      <c r="AE47258" s="71"/>
    </row>
    <row r="47259" spans="31:31" ht="15.75" x14ac:dyDescent="0.3">
      <c r="AE47259" s="71"/>
    </row>
    <row r="47260" spans="31:31" ht="15.75" x14ac:dyDescent="0.3">
      <c r="AE47260" s="71"/>
    </row>
    <row r="47261" spans="31:31" ht="15.75" x14ac:dyDescent="0.3">
      <c r="AE47261" s="71"/>
    </row>
    <row r="47262" spans="31:31" ht="15.75" x14ac:dyDescent="0.3">
      <c r="AE47262" s="71"/>
    </row>
    <row r="47263" spans="31:31" ht="15.75" x14ac:dyDescent="0.3">
      <c r="AE47263" s="71"/>
    </row>
    <row r="47264" spans="31:31" ht="15.75" x14ac:dyDescent="0.3">
      <c r="AE47264" s="71"/>
    </row>
    <row r="47265" spans="31:31" ht="15.75" x14ac:dyDescent="0.3">
      <c r="AE47265" s="71"/>
    </row>
    <row r="47266" spans="31:31" ht="15.75" x14ac:dyDescent="0.3">
      <c r="AE47266" s="71"/>
    </row>
    <row r="47267" spans="31:31" ht="15.75" x14ac:dyDescent="0.3">
      <c r="AE47267" s="71"/>
    </row>
    <row r="47268" spans="31:31" ht="15.75" x14ac:dyDescent="0.3">
      <c r="AE47268" s="71"/>
    </row>
    <row r="47269" spans="31:31" ht="15.75" x14ac:dyDescent="0.3">
      <c r="AE47269" s="71"/>
    </row>
    <row r="47270" spans="31:31" ht="15.75" x14ac:dyDescent="0.3">
      <c r="AE47270" s="71"/>
    </row>
    <row r="47271" spans="31:31" ht="15.75" x14ac:dyDescent="0.3">
      <c r="AE47271" s="71"/>
    </row>
    <row r="47272" spans="31:31" ht="15.75" x14ac:dyDescent="0.3">
      <c r="AE47272" s="71"/>
    </row>
    <row r="47273" spans="31:31" ht="15.75" x14ac:dyDescent="0.3">
      <c r="AE47273" s="71"/>
    </row>
    <row r="47274" spans="31:31" ht="15.75" x14ac:dyDescent="0.3">
      <c r="AE47274" s="71"/>
    </row>
    <row r="47275" spans="31:31" ht="15.75" x14ac:dyDescent="0.3">
      <c r="AE47275" s="71"/>
    </row>
    <row r="47276" spans="31:31" ht="15.75" x14ac:dyDescent="0.3">
      <c r="AE47276" s="71"/>
    </row>
    <row r="47277" spans="31:31" ht="15.75" x14ac:dyDescent="0.3">
      <c r="AE47277" s="71"/>
    </row>
    <row r="47278" spans="31:31" ht="15.75" x14ac:dyDescent="0.3">
      <c r="AE47278" s="71"/>
    </row>
    <row r="47279" spans="31:31" ht="15.75" x14ac:dyDescent="0.3">
      <c r="AE47279" s="71"/>
    </row>
    <row r="47280" spans="31:31" ht="15.75" x14ac:dyDescent="0.3">
      <c r="AE47280" s="71"/>
    </row>
    <row r="47281" spans="31:31" ht="15.75" x14ac:dyDescent="0.3">
      <c r="AE47281" s="71"/>
    </row>
    <row r="47282" spans="31:31" ht="15.75" x14ac:dyDescent="0.3">
      <c r="AE47282" s="71"/>
    </row>
    <row r="47283" spans="31:31" ht="15.75" x14ac:dyDescent="0.3">
      <c r="AE47283" s="71"/>
    </row>
    <row r="47284" spans="31:31" ht="15.75" x14ac:dyDescent="0.3">
      <c r="AE47284" s="71"/>
    </row>
    <row r="47285" spans="31:31" ht="15.75" x14ac:dyDescent="0.3">
      <c r="AE47285" s="71"/>
    </row>
    <row r="47286" spans="31:31" ht="15.75" x14ac:dyDescent="0.3">
      <c r="AE47286" s="71"/>
    </row>
    <row r="47287" spans="31:31" ht="15.75" x14ac:dyDescent="0.3">
      <c r="AE47287" s="71"/>
    </row>
    <row r="47288" spans="31:31" ht="15.75" x14ac:dyDescent="0.3">
      <c r="AE47288" s="71"/>
    </row>
    <row r="47289" spans="31:31" ht="15.75" x14ac:dyDescent="0.3">
      <c r="AE47289" s="71"/>
    </row>
    <row r="47290" spans="31:31" ht="15.75" x14ac:dyDescent="0.3">
      <c r="AE47290" s="71"/>
    </row>
    <row r="47291" spans="31:31" ht="15.75" x14ac:dyDescent="0.3">
      <c r="AE47291" s="71"/>
    </row>
    <row r="47292" spans="31:31" ht="15.75" x14ac:dyDescent="0.3">
      <c r="AE47292" s="71"/>
    </row>
    <row r="47293" spans="31:31" ht="15.75" x14ac:dyDescent="0.3">
      <c r="AE47293" s="71"/>
    </row>
    <row r="47294" spans="31:31" ht="15.75" x14ac:dyDescent="0.3">
      <c r="AE47294" s="71"/>
    </row>
    <row r="47295" spans="31:31" ht="15.75" x14ac:dyDescent="0.3">
      <c r="AE47295" s="71"/>
    </row>
    <row r="47296" spans="31:31" ht="15.75" x14ac:dyDescent="0.3">
      <c r="AE47296" s="71"/>
    </row>
    <row r="47297" spans="31:31" ht="15.75" x14ac:dyDescent="0.3">
      <c r="AE47297" s="71"/>
    </row>
    <row r="47298" spans="31:31" ht="15.75" x14ac:dyDescent="0.3">
      <c r="AE47298" s="71"/>
    </row>
    <row r="47299" spans="31:31" ht="15.75" x14ac:dyDescent="0.3">
      <c r="AE47299" s="71"/>
    </row>
    <row r="47300" spans="31:31" ht="15.75" x14ac:dyDescent="0.3">
      <c r="AE47300" s="71"/>
    </row>
    <row r="47301" spans="31:31" ht="15.75" x14ac:dyDescent="0.3">
      <c r="AE47301" s="71"/>
    </row>
    <row r="47302" spans="31:31" ht="15.75" x14ac:dyDescent="0.3">
      <c r="AE47302" s="71"/>
    </row>
    <row r="47303" spans="31:31" ht="15.75" x14ac:dyDescent="0.3">
      <c r="AE47303" s="71"/>
    </row>
    <row r="47304" spans="31:31" ht="15.75" x14ac:dyDescent="0.3">
      <c r="AE47304" s="71"/>
    </row>
    <row r="47305" spans="31:31" ht="15.75" x14ac:dyDescent="0.3">
      <c r="AE47305" s="71"/>
    </row>
    <row r="47306" spans="31:31" ht="15.75" x14ac:dyDescent="0.3">
      <c r="AE47306" s="71"/>
    </row>
    <row r="47307" spans="31:31" ht="15.75" x14ac:dyDescent="0.3">
      <c r="AE47307" s="71"/>
    </row>
    <row r="47308" spans="31:31" ht="15.75" x14ac:dyDescent="0.3">
      <c r="AE47308" s="71"/>
    </row>
    <row r="47309" spans="31:31" ht="15.75" x14ac:dyDescent="0.3">
      <c r="AE47309" s="71"/>
    </row>
    <row r="47310" spans="31:31" ht="15.75" x14ac:dyDescent="0.3">
      <c r="AE47310" s="71"/>
    </row>
    <row r="47311" spans="31:31" ht="15.75" x14ac:dyDescent="0.3">
      <c r="AE47311" s="71"/>
    </row>
    <row r="47312" spans="31:31" ht="15.75" x14ac:dyDescent="0.3">
      <c r="AE47312" s="71"/>
    </row>
    <row r="47313" spans="31:31" ht="15.75" x14ac:dyDescent="0.3">
      <c r="AE47313" s="71"/>
    </row>
    <row r="47314" spans="31:31" ht="15.75" x14ac:dyDescent="0.3">
      <c r="AE47314" s="71"/>
    </row>
    <row r="47315" spans="31:31" ht="15.75" x14ac:dyDescent="0.3">
      <c r="AE47315" s="71"/>
    </row>
    <row r="47316" spans="31:31" ht="15.75" x14ac:dyDescent="0.3">
      <c r="AE47316" s="71"/>
    </row>
    <row r="47317" spans="31:31" ht="15.75" x14ac:dyDescent="0.3">
      <c r="AE47317" s="71"/>
    </row>
    <row r="47318" spans="31:31" ht="15.75" x14ac:dyDescent="0.3">
      <c r="AE47318" s="71"/>
    </row>
    <row r="47319" spans="31:31" ht="15.75" x14ac:dyDescent="0.3">
      <c r="AE47319" s="71"/>
    </row>
    <row r="47320" spans="31:31" ht="15.75" x14ac:dyDescent="0.3">
      <c r="AE47320" s="71"/>
    </row>
    <row r="47321" spans="31:31" ht="15.75" x14ac:dyDescent="0.3">
      <c r="AE47321" s="71"/>
    </row>
    <row r="47322" spans="31:31" ht="15.75" x14ac:dyDescent="0.3">
      <c r="AE47322" s="71"/>
    </row>
    <row r="47323" spans="31:31" ht="15.75" x14ac:dyDescent="0.3">
      <c r="AE47323" s="71"/>
    </row>
    <row r="47324" spans="31:31" ht="15.75" x14ac:dyDescent="0.3">
      <c r="AE47324" s="71"/>
    </row>
    <row r="47325" spans="31:31" ht="15.75" x14ac:dyDescent="0.3">
      <c r="AE47325" s="71"/>
    </row>
    <row r="47326" spans="31:31" ht="15.75" x14ac:dyDescent="0.3">
      <c r="AE47326" s="71"/>
    </row>
    <row r="47327" spans="31:31" ht="15.75" x14ac:dyDescent="0.3">
      <c r="AE47327" s="71"/>
    </row>
    <row r="47328" spans="31:31" ht="15.75" x14ac:dyDescent="0.3">
      <c r="AE47328" s="71"/>
    </row>
    <row r="47329" spans="31:31" ht="15.75" x14ac:dyDescent="0.3">
      <c r="AE47329" s="71"/>
    </row>
    <row r="47330" spans="31:31" ht="15.75" x14ac:dyDescent="0.3">
      <c r="AE47330" s="71"/>
    </row>
    <row r="47331" spans="31:31" ht="15.75" x14ac:dyDescent="0.3">
      <c r="AE47331" s="71"/>
    </row>
    <row r="47332" spans="31:31" ht="15.75" x14ac:dyDescent="0.3">
      <c r="AE47332" s="71"/>
    </row>
    <row r="47333" spans="31:31" ht="15.75" x14ac:dyDescent="0.3">
      <c r="AE47333" s="71"/>
    </row>
    <row r="47334" spans="31:31" ht="15.75" x14ac:dyDescent="0.3">
      <c r="AE47334" s="71"/>
    </row>
    <row r="47335" spans="31:31" ht="15.75" x14ac:dyDescent="0.3">
      <c r="AE47335" s="71"/>
    </row>
    <row r="47336" spans="31:31" ht="15.75" x14ac:dyDescent="0.3">
      <c r="AE47336" s="71"/>
    </row>
    <row r="47337" spans="31:31" ht="15.75" x14ac:dyDescent="0.3">
      <c r="AE47337" s="71"/>
    </row>
    <row r="47338" spans="31:31" ht="15.75" x14ac:dyDescent="0.3">
      <c r="AE47338" s="71"/>
    </row>
    <row r="47339" spans="31:31" ht="15.75" x14ac:dyDescent="0.3">
      <c r="AE47339" s="71"/>
    </row>
    <row r="47340" spans="31:31" ht="15.75" x14ac:dyDescent="0.3">
      <c r="AE47340" s="71"/>
    </row>
    <row r="47341" spans="31:31" ht="15.75" x14ac:dyDescent="0.3">
      <c r="AE47341" s="71"/>
    </row>
    <row r="47342" spans="31:31" ht="15.75" x14ac:dyDescent="0.3">
      <c r="AE47342" s="71"/>
    </row>
    <row r="47343" spans="31:31" ht="15.75" x14ac:dyDescent="0.3">
      <c r="AE47343" s="71"/>
    </row>
    <row r="47344" spans="31:31" ht="15.75" x14ac:dyDescent="0.3">
      <c r="AE47344" s="71"/>
    </row>
    <row r="47345" spans="31:31" ht="15.75" x14ac:dyDescent="0.3">
      <c r="AE47345" s="71"/>
    </row>
    <row r="47346" spans="31:31" ht="15.75" x14ac:dyDescent="0.3">
      <c r="AE47346" s="71"/>
    </row>
    <row r="47347" spans="31:31" ht="15.75" x14ac:dyDescent="0.3">
      <c r="AE47347" s="71"/>
    </row>
    <row r="47348" spans="31:31" ht="15.75" x14ac:dyDescent="0.3">
      <c r="AE47348" s="71"/>
    </row>
    <row r="47349" spans="31:31" ht="15.75" x14ac:dyDescent="0.3">
      <c r="AE47349" s="71"/>
    </row>
    <row r="47350" spans="31:31" ht="15.75" x14ac:dyDescent="0.3">
      <c r="AE47350" s="71"/>
    </row>
    <row r="47351" spans="31:31" ht="15.75" x14ac:dyDescent="0.3">
      <c r="AE47351" s="71"/>
    </row>
    <row r="47352" spans="31:31" ht="15.75" x14ac:dyDescent="0.3">
      <c r="AE47352" s="71"/>
    </row>
    <row r="47353" spans="31:31" ht="15.75" x14ac:dyDescent="0.3">
      <c r="AE47353" s="71"/>
    </row>
    <row r="47354" spans="31:31" ht="15.75" x14ac:dyDescent="0.3">
      <c r="AE47354" s="71"/>
    </row>
    <row r="47355" spans="31:31" ht="15.75" x14ac:dyDescent="0.3">
      <c r="AE47355" s="71"/>
    </row>
    <row r="47356" spans="31:31" ht="15.75" x14ac:dyDescent="0.3">
      <c r="AE47356" s="71"/>
    </row>
    <row r="47357" spans="31:31" ht="15.75" x14ac:dyDescent="0.3">
      <c r="AE47357" s="71"/>
    </row>
    <row r="47358" spans="31:31" ht="15.75" x14ac:dyDescent="0.3">
      <c r="AE47358" s="71"/>
    </row>
    <row r="47359" spans="31:31" ht="15.75" x14ac:dyDescent="0.3">
      <c r="AE47359" s="71"/>
    </row>
    <row r="47360" spans="31:31" ht="15.75" x14ac:dyDescent="0.3">
      <c r="AE47360" s="71"/>
    </row>
    <row r="47361" spans="31:31" ht="15.75" x14ac:dyDescent="0.3">
      <c r="AE47361" s="71"/>
    </row>
    <row r="47362" spans="31:31" ht="15.75" x14ac:dyDescent="0.3">
      <c r="AE47362" s="71"/>
    </row>
    <row r="47363" spans="31:31" ht="15.75" x14ac:dyDescent="0.3">
      <c r="AE47363" s="71"/>
    </row>
    <row r="47364" spans="31:31" ht="15.75" x14ac:dyDescent="0.3">
      <c r="AE47364" s="71"/>
    </row>
    <row r="47365" spans="31:31" ht="15.75" x14ac:dyDescent="0.3">
      <c r="AE47365" s="71"/>
    </row>
    <row r="47366" spans="31:31" ht="15.75" x14ac:dyDescent="0.3">
      <c r="AE47366" s="71"/>
    </row>
    <row r="47367" spans="31:31" ht="15.75" x14ac:dyDescent="0.3">
      <c r="AE47367" s="71"/>
    </row>
    <row r="47368" spans="31:31" ht="15.75" x14ac:dyDescent="0.3">
      <c r="AE47368" s="71"/>
    </row>
    <row r="47369" spans="31:31" ht="15.75" x14ac:dyDescent="0.3">
      <c r="AE47369" s="71"/>
    </row>
    <row r="47370" spans="31:31" ht="15.75" x14ac:dyDescent="0.3">
      <c r="AE47370" s="71"/>
    </row>
    <row r="47371" spans="31:31" ht="15.75" x14ac:dyDescent="0.3">
      <c r="AE47371" s="71"/>
    </row>
    <row r="47372" spans="31:31" ht="15.75" x14ac:dyDescent="0.3">
      <c r="AE47372" s="71"/>
    </row>
    <row r="47373" spans="31:31" ht="15.75" x14ac:dyDescent="0.3">
      <c r="AE47373" s="71"/>
    </row>
    <row r="47374" spans="31:31" ht="15.75" x14ac:dyDescent="0.3">
      <c r="AE47374" s="71"/>
    </row>
    <row r="47375" spans="31:31" ht="15.75" x14ac:dyDescent="0.3">
      <c r="AE47375" s="71"/>
    </row>
    <row r="47376" spans="31:31" ht="15.75" x14ac:dyDescent="0.3">
      <c r="AE47376" s="71"/>
    </row>
    <row r="47377" spans="31:31" ht="15.75" x14ac:dyDescent="0.3">
      <c r="AE47377" s="71"/>
    </row>
    <row r="47378" spans="31:31" ht="15.75" x14ac:dyDescent="0.3">
      <c r="AE47378" s="71"/>
    </row>
    <row r="47379" spans="31:31" ht="15.75" x14ac:dyDescent="0.3">
      <c r="AE47379" s="71"/>
    </row>
    <row r="47380" spans="31:31" ht="15.75" x14ac:dyDescent="0.3">
      <c r="AE47380" s="71"/>
    </row>
    <row r="47381" spans="31:31" ht="15.75" x14ac:dyDescent="0.3">
      <c r="AE47381" s="71"/>
    </row>
    <row r="47382" spans="31:31" ht="15.75" x14ac:dyDescent="0.3">
      <c r="AE47382" s="71"/>
    </row>
    <row r="47383" spans="31:31" ht="15.75" x14ac:dyDescent="0.3">
      <c r="AE47383" s="71"/>
    </row>
    <row r="47384" spans="31:31" ht="15.75" x14ac:dyDescent="0.3">
      <c r="AE47384" s="71"/>
    </row>
    <row r="47385" spans="31:31" ht="15.75" x14ac:dyDescent="0.3">
      <c r="AE47385" s="71"/>
    </row>
    <row r="47386" spans="31:31" ht="15.75" x14ac:dyDescent="0.3">
      <c r="AE47386" s="71"/>
    </row>
    <row r="47387" spans="31:31" ht="15.75" x14ac:dyDescent="0.3">
      <c r="AE47387" s="71"/>
    </row>
    <row r="47388" spans="31:31" ht="15.75" x14ac:dyDescent="0.3">
      <c r="AE47388" s="71"/>
    </row>
    <row r="47389" spans="31:31" ht="15.75" x14ac:dyDescent="0.3">
      <c r="AE47389" s="71"/>
    </row>
    <row r="47390" spans="31:31" ht="15.75" x14ac:dyDescent="0.3">
      <c r="AE47390" s="71"/>
    </row>
    <row r="47391" spans="31:31" ht="15.75" x14ac:dyDescent="0.3">
      <c r="AE47391" s="71"/>
    </row>
    <row r="47392" spans="31:31" ht="15.75" x14ac:dyDescent="0.3">
      <c r="AE47392" s="71"/>
    </row>
    <row r="47393" spans="31:31" ht="15.75" x14ac:dyDescent="0.3">
      <c r="AE47393" s="71"/>
    </row>
    <row r="47394" spans="31:31" ht="15.75" x14ac:dyDescent="0.3">
      <c r="AE47394" s="71"/>
    </row>
    <row r="47395" spans="31:31" ht="15.75" x14ac:dyDescent="0.3">
      <c r="AE47395" s="71"/>
    </row>
    <row r="47396" spans="31:31" ht="15.75" x14ac:dyDescent="0.3">
      <c r="AE47396" s="71"/>
    </row>
    <row r="47397" spans="31:31" ht="15.75" x14ac:dyDescent="0.3">
      <c r="AE47397" s="71"/>
    </row>
    <row r="47398" spans="31:31" ht="15.75" x14ac:dyDescent="0.3">
      <c r="AE47398" s="71"/>
    </row>
    <row r="47399" spans="31:31" ht="15.75" x14ac:dyDescent="0.3">
      <c r="AE47399" s="71"/>
    </row>
    <row r="47400" spans="31:31" ht="15.75" x14ac:dyDescent="0.3">
      <c r="AE47400" s="71"/>
    </row>
    <row r="47401" spans="31:31" ht="15.75" x14ac:dyDescent="0.3">
      <c r="AE47401" s="71"/>
    </row>
    <row r="47402" spans="31:31" ht="15.75" x14ac:dyDescent="0.3">
      <c r="AE47402" s="71"/>
    </row>
    <row r="47403" spans="31:31" ht="15.75" x14ac:dyDescent="0.3">
      <c r="AE47403" s="71"/>
    </row>
    <row r="47404" spans="31:31" ht="15.75" x14ac:dyDescent="0.3">
      <c r="AE47404" s="71"/>
    </row>
    <row r="47405" spans="31:31" ht="15.75" x14ac:dyDescent="0.3">
      <c r="AE47405" s="71"/>
    </row>
    <row r="47406" spans="31:31" ht="15.75" x14ac:dyDescent="0.3">
      <c r="AE47406" s="71"/>
    </row>
    <row r="47407" spans="31:31" ht="15.75" x14ac:dyDescent="0.3">
      <c r="AE47407" s="71"/>
    </row>
    <row r="47408" spans="31:31" ht="15.75" x14ac:dyDescent="0.3">
      <c r="AE47408" s="71"/>
    </row>
    <row r="47409" spans="31:31" ht="15.75" x14ac:dyDescent="0.3">
      <c r="AE47409" s="71"/>
    </row>
    <row r="47410" spans="31:31" ht="15.75" x14ac:dyDescent="0.3">
      <c r="AE47410" s="71"/>
    </row>
    <row r="47411" spans="31:31" ht="15.75" x14ac:dyDescent="0.3">
      <c r="AE47411" s="71"/>
    </row>
    <row r="47412" spans="31:31" ht="15.75" x14ac:dyDescent="0.3">
      <c r="AE47412" s="71"/>
    </row>
    <row r="47413" spans="31:31" ht="15.75" x14ac:dyDescent="0.3">
      <c r="AE47413" s="71"/>
    </row>
    <row r="47414" spans="31:31" ht="15.75" x14ac:dyDescent="0.3">
      <c r="AE47414" s="71"/>
    </row>
    <row r="47415" spans="31:31" ht="15.75" x14ac:dyDescent="0.3">
      <c r="AE47415" s="71"/>
    </row>
    <row r="47416" spans="31:31" ht="15.75" x14ac:dyDescent="0.3">
      <c r="AE47416" s="71"/>
    </row>
    <row r="47417" spans="31:31" ht="15.75" x14ac:dyDescent="0.3">
      <c r="AE47417" s="71"/>
    </row>
    <row r="47418" spans="31:31" ht="15.75" x14ac:dyDescent="0.3">
      <c r="AE47418" s="71"/>
    </row>
    <row r="47419" spans="31:31" ht="15.75" x14ac:dyDescent="0.3">
      <c r="AE47419" s="71"/>
    </row>
    <row r="47420" spans="31:31" ht="15.75" x14ac:dyDescent="0.3">
      <c r="AE47420" s="71"/>
    </row>
    <row r="47421" spans="31:31" ht="15.75" x14ac:dyDescent="0.3">
      <c r="AE47421" s="71"/>
    </row>
    <row r="47422" spans="31:31" ht="15.75" x14ac:dyDescent="0.3">
      <c r="AE47422" s="71"/>
    </row>
    <row r="47423" spans="31:31" ht="15.75" x14ac:dyDescent="0.3">
      <c r="AE47423" s="71"/>
    </row>
    <row r="47424" spans="31:31" ht="15.75" x14ac:dyDescent="0.3">
      <c r="AE47424" s="71"/>
    </row>
    <row r="47425" spans="31:31" ht="15.75" x14ac:dyDescent="0.3">
      <c r="AE47425" s="71"/>
    </row>
    <row r="47426" spans="31:31" ht="15.75" x14ac:dyDescent="0.3">
      <c r="AE47426" s="71"/>
    </row>
    <row r="47427" spans="31:31" ht="15.75" x14ac:dyDescent="0.3">
      <c r="AE47427" s="71"/>
    </row>
    <row r="47428" spans="31:31" ht="15.75" x14ac:dyDescent="0.3">
      <c r="AE47428" s="71"/>
    </row>
    <row r="47429" spans="31:31" ht="15.75" x14ac:dyDescent="0.3">
      <c r="AE47429" s="71"/>
    </row>
    <row r="47430" spans="31:31" ht="15.75" x14ac:dyDescent="0.3">
      <c r="AE47430" s="71"/>
    </row>
    <row r="47431" spans="31:31" ht="15.75" x14ac:dyDescent="0.3">
      <c r="AE47431" s="71"/>
    </row>
    <row r="47432" spans="31:31" ht="15.75" x14ac:dyDescent="0.3">
      <c r="AE47432" s="71"/>
    </row>
    <row r="47433" spans="31:31" ht="15.75" x14ac:dyDescent="0.3">
      <c r="AE47433" s="71"/>
    </row>
    <row r="47434" spans="31:31" ht="15.75" x14ac:dyDescent="0.3">
      <c r="AE47434" s="71"/>
    </row>
    <row r="47435" spans="31:31" ht="15.75" x14ac:dyDescent="0.3">
      <c r="AE47435" s="71"/>
    </row>
    <row r="47436" spans="31:31" ht="15.75" x14ac:dyDescent="0.3">
      <c r="AE47436" s="71"/>
    </row>
    <row r="47437" spans="31:31" ht="15.75" x14ac:dyDescent="0.3">
      <c r="AE47437" s="71"/>
    </row>
    <row r="47438" spans="31:31" ht="15.75" x14ac:dyDescent="0.3">
      <c r="AE47438" s="71"/>
    </row>
    <row r="47439" spans="31:31" ht="15.75" x14ac:dyDescent="0.3">
      <c r="AE47439" s="71"/>
    </row>
    <row r="47440" spans="31:31" ht="15.75" x14ac:dyDescent="0.3">
      <c r="AE47440" s="71"/>
    </row>
    <row r="47441" spans="31:31" ht="15.75" x14ac:dyDescent="0.3">
      <c r="AE47441" s="71"/>
    </row>
    <row r="47442" spans="31:31" ht="15.75" x14ac:dyDescent="0.3">
      <c r="AE47442" s="71"/>
    </row>
    <row r="47443" spans="31:31" ht="15.75" x14ac:dyDescent="0.3">
      <c r="AE47443" s="71"/>
    </row>
    <row r="47444" spans="31:31" ht="15.75" x14ac:dyDescent="0.3">
      <c r="AE47444" s="71"/>
    </row>
    <row r="47445" spans="31:31" ht="15.75" x14ac:dyDescent="0.3">
      <c r="AE47445" s="71"/>
    </row>
    <row r="47446" spans="31:31" ht="15.75" x14ac:dyDescent="0.3">
      <c r="AE47446" s="71"/>
    </row>
    <row r="47447" spans="31:31" ht="15.75" x14ac:dyDescent="0.3">
      <c r="AE47447" s="71"/>
    </row>
    <row r="47448" spans="31:31" ht="15.75" x14ac:dyDescent="0.3">
      <c r="AE47448" s="71"/>
    </row>
    <row r="47449" spans="31:31" ht="15.75" x14ac:dyDescent="0.3">
      <c r="AE47449" s="71"/>
    </row>
    <row r="47450" spans="31:31" ht="15.75" x14ac:dyDescent="0.3">
      <c r="AE47450" s="71"/>
    </row>
    <row r="47451" spans="31:31" ht="15.75" x14ac:dyDescent="0.3">
      <c r="AE47451" s="71"/>
    </row>
    <row r="47452" spans="31:31" ht="15.75" x14ac:dyDescent="0.3">
      <c r="AE47452" s="71"/>
    </row>
    <row r="47453" spans="31:31" ht="15.75" x14ac:dyDescent="0.3">
      <c r="AE47453" s="71"/>
    </row>
    <row r="47454" spans="31:31" ht="15.75" x14ac:dyDescent="0.3">
      <c r="AE47454" s="71"/>
    </row>
    <row r="47455" spans="31:31" ht="15.75" x14ac:dyDescent="0.3">
      <c r="AE47455" s="71"/>
    </row>
    <row r="47456" spans="31:31" ht="15.75" x14ac:dyDescent="0.3">
      <c r="AE47456" s="71"/>
    </row>
    <row r="47457" spans="31:31" ht="15.75" x14ac:dyDescent="0.3">
      <c r="AE47457" s="71"/>
    </row>
    <row r="47458" spans="31:31" ht="15.75" x14ac:dyDescent="0.3">
      <c r="AE47458" s="71"/>
    </row>
    <row r="47459" spans="31:31" ht="15.75" x14ac:dyDescent="0.3">
      <c r="AE47459" s="71"/>
    </row>
    <row r="47460" spans="31:31" ht="15.75" x14ac:dyDescent="0.3">
      <c r="AE47460" s="71"/>
    </row>
    <row r="47461" spans="31:31" ht="15.75" x14ac:dyDescent="0.3">
      <c r="AE47461" s="71"/>
    </row>
    <row r="47462" spans="31:31" ht="15.75" x14ac:dyDescent="0.3">
      <c r="AE47462" s="71"/>
    </row>
    <row r="47463" spans="31:31" ht="15.75" x14ac:dyDescent="0.3">
      <c r="AE47463" s="71"/>
    </row>
    <row r="47464" spans="31:31" ht="15.75" x14ac:dyDescent="0.3">
      <c r="AE47464" s="71"/>
    </row>
    <row r="47465" spans="31:31" ht="15.75" x14ac:dyDescent="0.3">
      <c r="AE47465" s="71"/>
    </row>
    <row r="47466" spans="31:31" ht="15.75" x14ac:dyDescent="0.3">
      <c r="AE47466" s="71"/>
    </row>
    <row r="47467" spans="31:31" ht="15.75" x14ac:dyDescent="0.3">
      <c r="AE47467" s="71"/>
    </row>
    <row r="47468" spans="31:31" ht="15.75" x14ac:dyDescent="0.3">
      <c r="AE47468" s="71"/>
    </row>
    <row r="47469" spans="31:31" ht="15.75" x14ac:dyDescent="0.3">
      <c r="AE47469" s="71"/>
    </row>
    <row r="47470" spans="31:31" ht="15.75" x14ac:dyDescent="0.3">
      <c r="AE47470" s="71"/>
    </row>
    <row r="47471" spans="31:31" ht="15.75" x14ac:dyDescent="0.3">
      <c r="AE47471" s="71"/>
    </row>
    <row r="47472" spans="31:31" ht="15.75" x14ac:dyDescent="0.3">
      <c r="AE47472" s="71"/>
    </row>
    <row r="47473" spans="31:31" ht="15.75" x14ac:dyDescent="0.3">
      <c r="AE47473" s="71"/>
    </row>
    <row r="47474" spans="31:31" ht="15.75" x14ac:dyDescent="0.3">
      <c r="AE47474" s="71"/>
    </row>
    <row r="47475" spans="31:31" ht="15.75" x14ac:dyDescent="0.3">
      <c r="AE47475" s="71"/>
    </row>
    <row r="47476" spans="31:31" ht="15.75" x14ac:dyDescent="0.3">
      <c r="AE47476" s="71"/>
    </row>
    <row r="47477" spans="31:31" ht="15.75" x14ac:dyDescent="0.3">
      <c r="AE47477" s="71"/>
    </row>
    <row r="47478" spans="31:31" ht="15.75" x14ac:dyDescent="0.3">
      <c r="AE47478" s="71"/>
    </row>
    <row r="47479" spans="31:31" ht="15.75" x14ac:dyDescent="0.3">
      <c r="AE47479" s="71"/>
    </row>
    <row r="47480" spans="31:31" ht="15.75" x14ac:dyDescent="0.3">
      <c r="AE47480" s="71"/>
    </row>
    <row r="47481" spans="31:31" ht="15.75" x14ac:dyDescent="0.3">
      <c r="AE47481" s="71"/>
    </row>
    <row r="47482" spans="31:31" ht="15.75" x14ac:dyDescent="0.3">
      <c r="AE47482" s="71"/>
    </row>
    <row r="47483" spans="31:31" ht="15.75" x14ac:dyDescent="0.3">
      <c r="AE47483" s="71"/>
    </row>
    <row r="47484" spans="31:31" ht="15.75" x14ac:dyDescent="0.3">
      <c r="AE47484" s="71"/>
    </row>
    <row r="47485" spans="31:31" ht="15.75" x14ac:dyDescent="0.3">
      <c r="AE47485" s="71"/>
    </row>
    <row r="47486" spans="31:31" ht="15.75" x14ac:dyDescent="0.3">
      <c r="AE47486" s="71"/>
    </row>
    <row r="47487" spans="31:31" ht="15.75" x14ac:dyDescent="0.3">
      <c r="AE47487" s="71"/>
    </row>
    <row r="47488" spans="31:31" ht="15.75" x14ac:dyDescent="0.3">
      <c r="AE47488" s="71"/>
    </row>
    <row r="47489" spans="31:31" ht="15.75" x14ac:dyDescent="0.3">
      <c r="AE47489" s="71"/>
    </row>
    <row r="47490" spans="31:31" ht="15.75" x14ac:dyDescent="0.3">
      <c r="AE47490" s="71"/>
    </row>
    <row r="47491" spans="31:31" ht="15.75" x14ac:dyDescent="0.3">
      <c r="AE47491" s="71"/>
    </row>
    <row r="47492" spans="31:31" ht="15.75" x14ac:dyDescent="0.3">
      <c r="AE47492" s="71"/>
    </row>
    <row r="47493" spans="31:31" ht="15.75" x14ac:dyDescent="0.3">
      <c r="AE47493" s="71"/>
    </row>
    <row r="47494" spans="31:31" ht="15.75" x14ac:dyDescent="0.3">
      <c r="AE47494" s="71"/>
    </row>
    <row r="47495" spans="31:31" ht="15.75" x14ac:dyDescent="0.3">
      <c r="AE47495" s="71"/>
    </row>
    <row r="47496" spans="31:31" ht="15.75" x14ac:dyDescent="0.3">
      <c r="AE47496" s="71"/>
    </row>
    <row r="47497" spans="31:31" ht="15.75" x14ac:dyDescent="0.3">
      <c r="AE47497" s="71"/>
    </row>
    <row r="47498" spans="31:31" ht="15.75" x14ac:dyDescent="0.3">
      <c r="AE47498" s="71"/>
    </row>
    <row r="47499" spans="31:31" ht="15.75" x14ac:dyDescent="0.3">
      <c r="AE47499" s="71"/>
    </row>
    <row r="47500" spans="31:31" ht="15.75" x14ac:dyDescent="0.3">
      <c r="AE47500" s="71"/>
    </row>
    <row r="47501" spans="31:31" ht="15.75" x14ac:dyDescent="0.3">
      <c r="AE47501" s="71"/>
    </row>
    <row r="47502" spans="31:31" ht="15.75" x14ac:dyDescent="0.3">
      <c r="AE47502" s="71"/>
    </row>
    <row r="47503" spans="31:31" ht="15.75" x14ac:dyDescent="0.3">
      <c r="AE47503" s="71"/>
    </row>
    <row r="47504" spans="31:31" ht="15.75" x14ac:dyDescent="0.3">
      <c r="AE47504" s="71"/>
    </row>
    <row r="47505" spans="31:31" ht="15.75" x14ac:dyDescent="0.3">
      <c r="AE47505" s="71"/>
    </row>
    <row r="47506" spans="31:31" ht="15.75" x14ac:dyDescent="0.3">
      <c r="AE47506" s="71"/>
    </row>
    <row r="47507" spans="31:31" ht="15.75" x14ac:dyDescent="0.3">
      <c r="AE47507" s="71"/>
    </row>
    <row r="47508" spans="31:31" ht="15.75" x14ac:dyDescent="0.3">
      <c r="AE47508" s="71"/>
    </row>
    <row r="47509" spans="31:31" ht="15.75" x14ac:dyDescent="0.3">
      <c r="AE47509" s="71"/>
    </row>
    <row r="47510" spans="31:31" ht="15.75" x14ac:dyDescent="0.3">
      <c r="AE47510" s="71"/>
    </row>
    <row r="47511" spans="31:31" ht="15.75" x14ac:dyDescent="0.3">
      <c r="AE47511" s="71"/>
    </row>
    <row r="47512" spans="31:31" ht="15.75" x14ac:dyDescent="0.3">
      <c r="AE47512" s="71"/>
    </row>
    <row r="47513" spans="31:31" ht="15.75" x14ac:dyDescent="0.3">
      <c r="AE47513" s="71"/>
    </row>
    <row r="47514" spans="31:31" ht="15.75" x14ac:dyDescent="0.3">
      <c r="AE47514" s="71"/>
    </row>
    <row r="47515" spans="31:31" ht="15.75" x14ac:dyDescent="0.3">
      <c r="AE47515" s="71"/>
    </row>
    <row r="47516" spans="31:31" ht="15.75" x14ac:dyDescent="0.3">
      <c r="AE47516" s="71"/>
    </row>
    <row r="47517" spans="31:31" ht="15.75" x14ac:dyDescent="0.3">
      <c r="AE47517" s="71"/>
    </row>
    <row r="47518" spans="31:31" ht="15.75" x14ac:dyDescent="0.3">
      <c r="AE47518" s="71"/>
    </row>
    <row r="47519" spans="31:31" ht="15.75" x14ac:dyDescent="0.3">
      <c r="AE47519" s="71"/>
    </row>
    <row r="47520" spans="31:31" ht="15.75" x14ac:dyDescent="0.3">
      <c r="AE47520" s="71"/>
    </row>
    <row r="47521" spans="31:31" ht="15.75" x14ac:dyDescent="0.3">
      <c r="AE47521" s="71"/>
    </row>
    <row r="47522" spans="31:31" ht="15.75" x14ac:dyDescent="0.3">
      <c r="AE47522" s="71"/>
    </row>
    <row r="47523" spans="31:31" ht="15.75" x14ac:dyDescent="0.3">
      <c r="AE47523" s="71"/>
    </row>
    <row r="47524" spans="31:31" ht="15.75" x14ac:dyDescent="0.3">
      <c r="AE47524" s="71"/>
    </row>
    <row r="47525" spans="31:31" ht="15.75" x14ac:dyDescent="0.3">
      <c r="AE47525" s="71"/>
    </row>
    <row r="47526" spans="31:31" ht="15.75" x14ac:dyDescent="0.3">
      <c r="AE47526" s="71"/>
    </row>
    <row r="47527" spans="31:31" ht="15.75" x14ac:dyDescent="0.3">
      <c r="AE47527" s="71"/>
    </row>
    <row r="47528" spans="31:31" ht="15.75" x14ac:dyDescent="0.3">
      <c r="AE47528" s="71"/>
    </row>
    <row r="47529" spans="31:31" ht="15.75" x14ac:dyDescent="0.3">
      <c r="AE47529" s="71"/>
    </row>
    <row r="47530" spans="31:31" ht="15.75" x14ac:dyDescent="0.3">
      <c r="AE47530" s="71"/>
    </row>
    <row r="47531" spans="31:31" ht="15.75" x14ac:dyDescent="0.3">
      <c r="AE47531" s="71"/>
    </row>
    <row r="47532" spans="31:31" ht="15.75" x14ac:dyDescent="0.3">
      <c r="AE47532" s="71"/>
    </row>
    <row r="47533" spans="31:31" ht="15.75" x14ac:dyDescent="0.3">
      <c r="AE47533" s="71"/>
    </row>
    <row r="47534" spans="31:31" ht="15.75" x14ac:dyDescent="0.3">
      <c r="AE47534" s="71"/>
    </row>
    <row r="47535" spans="31:31" ht="15.75" x14ac:dyDescent="0.3">
      <c r="AE47535" s="71"/>
    </row>
    <row r="47536" spans="31:31" ht="15.75" x14ac:dyDescent="0.3">
      <c r="AE47536" s="71"/>
    </row>
    <row r="47537" spans="31:31" ht="15.75" x14ac:dyDescent="0.3">
      <c r="AE47537" s="71"/>
    </row>
    <row r="47538" spans="31:31" ht="15.75" x14ac:dyDescent="0.3">
      <c r="AE47538" s="71"/>
    </row>
    <row r="47539" spans="31:31" ht="15.75" x14ac:dyDescent="0.3">
      <c r="AE47539" s="71"/>
    </row>
    <row r="47540" spans="31:31" ht="15.75" x14ac:dyDescent="0.3">
      <c r="AE47540" s="71"/>
    </row>
    <row r="47541" spans="31:31" ht="15.75" x14ac:dyDescent="0.3">
      <c r="AE47541" s="71"/>
    </row>
    <row r="47542" spans="31:31" ht="15.75" x14ac:dyDescent="0.3">
      <c r="AE47542" s="71"/>
    </row>
    <row r="47543" spans="31:31" ht="15.75" x14ac:dyDescent="0.3">
      <c r="AE47543" s="71"/>
    </row>
    <row r="47544" spans="31:31" ht="15.75" x14ac:dyDescent="0.3">
      <c r="AE47544" s="71"/>
    </row>
    <row r="47545" spans="31:31" ht="15.75" x14ac:dyDescent="0.3">
      <c r="AE47545" s="71"/>
    </row>
    <row r="47546" spans="31:31" ht="15.75" x14ac:dyDescent="0.3">
      <c r="AE47546" s="71"/>
    </row>
    <row r="47547" spans="31:31" ht="15.75" x14ac:dyDescent="0.3">
      <c r="AE47547" s="71"/>
    </row>
    <row r="47548" spans="31:31" ht="15.75" x14ac:dyDescent="0.3">
      <c r="AE47548" s="71"/>
    </row>
    <row r="47549" spans="31:31" ht="15.75" x14ac:dyDescent="0.3">
      <c r="AE47549" s="71"/>
    </row>
    <row r="47550" spans="31:31" ht="15.75" x14ac:dyDescent="0.3">
      <c r="AE47550" s="71"/>
    </row>
    <row r="47551" spans="31:31" ht="15.75" x14ac:dyDescent="0.3">
      <c r="AE47551" s="71"/>
    </row>
    <row r="47552" spans="31:31" ht="15.75" x14ac:dyDescent="0.3">
      <c r="AE47552" s="71"/>
    </row>
    <row r="47553" spans="31:31" ht="15.75" x14ac:dyDescent="0.3">
      <c r="AE47553" s="71"/>
    </row>
    <row r="47554" spans="31:31" ht="15.75" x14ac:dyDescent="0.3">
      <c r="AE47554" s="71"/>
    </row>
    <row r="47555" spans="31:31" ht="15.75" x14ac:dyDescent="0.3">
      <c r="AE47555" s="71"/>
    </row>
    <row r="47556" spans="31:31" ht="15.75" x14ac:dyDescent="0.3">
      <c r="AE47556" s="71"/>
    </row>
    <row r="47557" spans="31:31" ht="15.75" x14ac:dyDescent="0.3">
      <c r="AE47557" s="71"/>
    </row>
    <row r="47558" spans="31:31" ht="15.75" x14ac:dyDescent="0.3">
      <c r="AE47558" s="71"/>
    </row>
    <row r="47559" spans="31:31" ht="15.75" x14ac:dyDescent="0.3">
      <c r="AE47559" s="71"/>
    </row>
    <row r="47560" spans="31:31" ht="15.75" x14ac:dyDescent="0.3">
      <c r="AE47560" s="71"/>
    </row>
    <row r="47561" spans="31:31" ht="15.75" x14ac:dyDescent="0.3">
      <c r="AE47561" s="71"/>
    </row>
    <row r="47562" spans="31:31" ht="15.75" x14ac:dyDescent="0.3">
      <c r="AE47562" s="71"/>
    </row>
    <row r="47563" spans="31:31" ht="15.75" x14ac:dyDescent="0.3">
      <c r="AE47563" s="71"/>
    </row>
    <row r="47564" spans="31:31" ht="15.75" x14ac:dyDescent="0.3">
      <c r="AE47564" s="71"/>
    </row>
    <row r="47565" spans="31:31" ht="15.75" x14ac:dyDescent="0.3">
      <c r="AE47565" s="71"/>
    </row>
    <row r="47566" spans="31:31" ht="15.75" x14ac:dyDescent="0.3">
      <c r="AE47566" s="71"/>
    </row>
    <row r="47567" spans="31:31" ht="15.75" x14ac:dyDescent="0.3">
      <c r="AE47567" s="71"/>
    </row>
    <row r="47568" spans="31:31" ht="15.75" x14ac:dyDescent="0.3">
      <c r="AE47568" s="71"/>
    </row>
    <row r="47569" spans="31:31" ht="15.75" x14ac:dyDescent="0.3">
      <c r="AE47569" s="71"/>
    </row>
    <row r="47570" spans="31:31" ht="15.75" x14ac:dyDescent="0.3">
      <c r="AE47570" s="71"/>
    </row>
    <row r="47571" spans="31:31" ht="15.75" x14ac:dyDescent="0.3">
      <c r="AE47571" s="71"/>
    </row>
    <row r="47572" spans="31:31" ht="15.75" x14ac:dyDescent="0.3">
      <c r="AE47572" s="71"/>
    </row>
    <row r="47573" spans="31:31" ht="15.75" x14ac:dyDescent="0.3">
      <c r="AE47573" s="71"/>
    </row>
    <row r="47574" spans="31:31" ht="15.75" x14ac:dyDescent="0.3">
      <c r="AE47574" s="71"/>
    </row>
    <row r="47575" spans="31:31" ht="15.75" x14ac:dyDescent="0.3">
      <c r="AE47575" s="71"/>
    </row>
    <row r="47576" spans="31:31" ht="15.75" x14ac:dyDescent="0.3">
      <c r="AE47576" s="71"/>
    </row>
    <row r="47577" spans="31:31" ht="15.75" x14ac:dyDescent="0.3">
      <c r="AE47577" s="71"/>
    </row>
    <row r="47578" spans="31:31" ht="15.75" x14ac:dyDescent="0.3">
      <c r="AE47578" s="71"/>
    </row>
    <row r="47579" spans="31:31" ht="15.75" x14ac:dyDescent="0.3">
      <c r="AE47579" s="71"/>
    </row>
    <row r="47580" spans="31:31" ht="15.75" x14ac:dyDescent="0.3">
      <c r="AE47580" s="71"/>
    </row>
    <row r="47581" spans="31:31" ht="15.75" x14ac:dyDescent="0.3">
      <c r="AE47581" s="71"/>
    </row>
    <row r="47582" spans="31:31" ht="15.75" x14ac:dyDescent="0.3">
      <c r="AE47582" s="71"/>
    </row>
    <row r="47583" spans="31:31" ht="15.75" x14ac:dyDescent="0.3">
      <c r="AE47583" s="71"/>
    </row>
    <row r="47584" spans="31:31" ht="15.75" x14ac:dyDescent="0.3">
      <c r="AE47584" s="71"/>
    </row>
    <row r="47585" spans="31:31" ht="15.75" x14ac:dyDescent="0.3">
      <c r="AE47585" s="71"/>
    </row>
    <row r="47586" spans="31:31" ht="15.75" x14ac:dyDescent="0.3">
      <c r="AE47586" s="71"/>
    </row>
    <row r="47587" spans="31:31" ht="15.75" x14ac:dyDescent="0.3">
      <c r="AE47587" s="71"/>
    </row>
    <row r="47588" spans="31:31" ht="15.75" x14ac:dyDescent="0.3">
      <c r="AE47588" s="71"/>
    </row>
    <row r="47589" spans="31:31" ht="15.75" x14ac:dyDescent="0.3">
      <c r="AE47589" s="71"/>
    </row>
    <row r="47590" spans="31:31" ht="15.75" x14ac:dyDescent="0.3">
      <c r="AE47590" s="71"/>
    </row>
    <row r="47591" spans="31:31" ht="15.75" x14ac:dyDescent="0.3">
      <c r="AE47591" s="71"/>
    </row>
    <row r="47592" spans="31:31" ht="15.75" x14ac:dyDescent="0.3">
      <c r="AE47592" s="71"/>
    </row>
    <row r="47593" spans="31:31" ht="15.75" x14ac:dyDescent="0.3">
      <c r="AE47593" s="71"/>
    </row>
    <row r="47594" spans="31:31" ht="15.75" x14ac:dyDescent="0.3">
      <c r="AE47594" s="71"/>
    </row>
    <row r="47595" spans="31:31" ht="15.75" x14ac:dyDescent="0.3">
      <c r="AE47595" s="71"/>
    </row>
    <row r="47596" spans="31:31" ht="15.75" x14ac:dyDescent="0.3">
      <c r="AE47596" s="71"/>
    </row>
    <row r="47597" spans="31:31" ht="15.75" x14ac:dyDescent="0.3">
      <c r="AE47597" s="71"/>
    </row>
    <row r="47598" spans="31:31" ht="15.75" x14ac:dyDescent="0.3">
      <c r="AE47598" s="71"/>
    </row>
    <row r="47599" spans="31:31" ht="15.75" x14ac:dyDescent="0.3">
      <c r="AE47599" s="71"/>
    </row>
    <row r="47600" spans="31:31" ht="15.75" x14ac:dyDescent="0.3">
      <c r="AE47600" s="71"/>
    </row>
    <row r="47601" spans="31:31" ht="15.75" x14ac:dyDescent="0.3">
      <c r="AE47601" s="71"/>
    </row>
    <row r="47602" spans="31:31" ht="15.75" x14ac:dyDescent="0.3">
      <c r="AE47602" s="71"/>
    </row>
    <row r="47603" spans="31:31" ht="15.75" x14ac:dyDescent="0.3">
      <c r="AE47603" s="71"/>
    </row>
    <row r="47604" spans="31:31" ht="15.75" x14ac:dyDescent="0.3">
      <c r="AE47604" s="71"/>
    </row>
    <row r="47605" spans="31:31" ht="15.75" x14ac:dyDescent="0.3">
      <c r="AE47605" s="71"/>
    </row>
    <row r="47606" spans="31:31" ht="15.75" x14ac:dyDescent="0.3">
      <c r="AE47606" s="71"/>
    </row>
    <row r="47607" spans="31:31" ht="15.75" x14ac:dyDescent="0.3">
      <c r="AE47607" s="71"/>
    </row>
    <row r="47608" spans="31:31" ht="15.75" x14ac:dyDescent="0.3">
      <c r="AE47608" s="71"/>
    </row>
    <row r="47609" spans="31:31" ht="15.75" x14ac:dyDescent="0.3">
      <c r="AE47609" s="71"/>
    </row>
    <row r="47610" spans="31:31" ht="15.75" x14ac:dyDescent="0.3">
      <c r="AE47610" s="71"/>
    </row>
    <row r="47611" spans="31:31" ht="15.75" x14ac:dyDescent="0.3">
      <c r="AE47611" s="71"/>
    </row>
    <row r="47612" spans="31:31" ht="15.75" x14ac:dyDescent="0.3">
      <c r="AE47612" s="71"/>
    </row>
    <row r="47613" spans="31:31" ht="15.75" x14ac:dyDescent="0.3">
      <c r="AE47613" s="71"/>
    </row>
    <row r="47614" spans="31:31" ht="15.75" x14ac:dyDescent="0.3">
      <c r="AE47614" s="71"/>
    </row>
    <row r="47615" spans="31:31" ht="15.75" x14ac:dyDescent="0.3">
      <c r="AE47615" s="71"/>
    </row>
    <row r="47616" spans="31:31" ht="15.75" x14ac:dyDescent="0.3">
      <c r="AE47616" s="71"/>
    </row>
    <row r="47617" spans="31:31" ht="15.75" x14ac:dyDescent="0.3">
      <c r="AE47617" s="71"/>
    </row>
    <row r="47618" spans="31:31" ht="15.75" x14ac:dyDescent="0.3">
      <c r="AE47618" s="71"/>
    </row>
    <row r="47619" spans="31:31" ht="15.75" x14ac:dyDescent="0.3">
      <c r="AE47619" s="71"/>
    </row>
    <row r="47620" spans="31:31" ht="15.75" x14ac:dyDescent="0.3">
      <c r="AE47620" s="71"/>
    </row>
    <row r="47621" spans="31:31" ht="15.75" x14ac:dyDescent="0.3">
      <c r="AE47621" s="71"/>
    </row>
    <row r="47622" spans="31:31" ht="15.75" x14ac:dyDescent="0.3">
      <c r="AE47622" s="71"/>
    </row>
    <row r="47623" spans="31:31" ht="15.75" x14ac:dyDescent="0.3">
      <c r="AE47623" s="71"/>
    </row>
    <row r="47624" spans="31:31" ht="15.75" x14ac:dyDescent="0.3">
      <c r="AE47624" s="71"/>
    </row>
    <row r="47625" spans="31:31" ht="15.75" x14ac:dyDescent="0.3">
      <c r="AE47625" s="71"/>
    </row>
    <row r="47626" spans="31:31" ht="15.75" x14ac:dyDescent="0.3">
      <c r="AE47626" s="71"/>
    </row>
    <row r="47627" spans="31:31" ht="15.75" x14ac:dyDescent="0.3">
      <c r="AE47627" s="71"/>
    </row>
    <row r="47628" spans="31:31" ht="15.75" x14ac:dyDescent="0.3">
      <c r="AE47628" s="71"/>
    </row>
    <row r="47629" spans="31:31" ht="15.75" x14ac:dyDescent="0.3">
      <c r="AE47629" s="71"/>
    </row>
    <row r="47630" spans="31:31" ht="15.75" x14ac:dyDescent="0.3">
      <c r="AE47630" s="71"/>
    </row>
    <row r="47631" spans="31:31" ht="15.75" x14ac:dyDescent="0.3">
      <c r="AE47631" s="71"/>
    </row>
    <row r="47632" spans="31:31" ht="15.75" x14ac:dyDescent="0.3">
      <c r="AE47632" s="71"/>
    </row>
    <row r="47633" spans="31:31" ht="15.75" x14ac:dyDescent="0.3">
      <c r="AE47633" s="71"/>
    </row>
    <row r="47634" spans="31:31" ht="15.75" x14ac:dyDescent="0.3">
      <c r="AE47634" s="71"/>
    </row>
    <row r="47635" spans="31:31" ht="15.75" x14ac:dyDescent="0.3">
      <c r="AE47635" s="71"/>
    </row>
    <row r="47636" spans="31:31" ht="15.75" x14ac:dyDescent="0.3">
      <c r="AE47636" s="71"/>
    </row>
    <row r="47637" spans="31:31" ht="15.75" x14ac:dyDescent="0.3">
      <c r="AE47637" s="71"/>
    </row>
    <row r="47638" spans="31:31" ht="15.75" x14ac:dyDescent="0.3">
      <c r="AE47638" s="71"/>
    </row>
    <row r="47639" spans="31:31" ht="15.75" x14ac:dyDescent="0.3">
      <c r="AE47639" s="71"/>
    </row>
    <row r="47640" spans="31:31" ht="15.75" x14ac:dyDescent="0.3">
      <c r="AE47640" s="71"/>
    </row>
    <row r="47641" spans="31:31" ht="15.75" x14ac:dyDescent="0.3">
      <c r="AE47641" s="71"/>
    </row>
    <row r="47642" spans="31:31" ht="15.75" x14ac:dyDescent="0.3">
      <c r="AE47642" s="71"/>
    </row>
    <row r="47643" spans="31:31" ht="15.75" x14ac:dyDescent="0.3">
      <c r="AE47643" s="71"/>
    </row>
    <row r="47644" spans="31:31" ht="15.75" x14ac:dyDescent="0.3">
      <c r="AE47644" s="71"/>
    </row>
    <row r="47645" spans="31:31" ht="15.75" x14ac:dyDescent="0.3">
      <c r="AE47645" s="71"/>
    </row>
    <row r="47646" spans="31:31" ht="15.75" x14ac:dyDescent="0.3">
      <c r="AE47646" s="71"/>
    </row>
    <row r="47647" spans="31:31" ht="15.75" x14ac:dyDescent="0.3">
      <c r="AE47647" s="71"/>
    </row>
    <row r="47648" spans="31:31" ht="15.75" x14ac:dyDescent="0.3">
      <c r="AE47648" s="71"/>
    </row>
    <row r="47649" spans="31:31" ht="15.75" x14ac:dyDescent="0.3">
      <c r="AE47649" s="71"/>
    </row>
    <row r="47650" spans="31:31" ht="15.75" x14ac:dyDescent="0.3">
      <c r="AE47650" s="71"/>
    </row>
    <row r="47651" spans="31:31" ht="15.75" x14ac:dyDescent="0.3">
      <c r="AE47651" s="71"/>
    </row>
    <row r="47652" spans="31:31" ht="15.75" x14ac:dyDescent="0.3">
      <c r="AE47652" s="71"/>
    </row>
    <row r="47653" spans="31:31" ht="15.75" x14ac:dyDescent="0.3">
      <c r="AE47653" s="71"/>
    </row>
    <row r="47654" spans="31:31" ht="15.75" x14ac:dyDescent="0.3">
      <c r="AE47654" s="71"/>
    </row>
    <row r="47655" spans="31:31" ht="15.75" x14ac:dyDescent="0.3">
      <c r="AE47655" s="71"/>
    </row>
    <row r="47656" spans="31:31" ht="15.75" x14ac:dyDescent="0.3">
      <c r="AE47656" s="71"/>
    </row>
    <row r="47657" spans="31:31" ht="15.75" x14ac:dyDescent="0.3">
      <c r="AE47657" s="71"/>
    </row>
    <row r="47658" spans="31:31" ht="15.75" x14ac:dyDescent="0.3">
      <c r="AE47658" s="71"/>
    </row>
    <row r="47659" spans="31:31" ht="15.75" x14ac:dyDescent="0.3">
      <c r="AE47659" s="71"/>
    </row>
    <row r="47660" spans="31:31" ht="15.75" x14ac:dyDescent="0.3">
      <c r="AE47660" s="71"/>
    </row>
    <row r="47661" spans="31:31" ht="15.75" x14ac:dyDescent="0.3">
      <c r="AE47661" s="71"/>
    </row>
    <row r="47662" spans="31:31" ht="15.75" x14ac:dyDescent="0.3">
      <c r="AE47662" s="71"/>
    </row>
    <row r="47663" spans="31:31" ht="15.75" x14ac:dyDescent="0.3">
      <c r="AE47663" s="71"/>
    </row>
    <row r="47664" spans="31:31" ht="15.75" x14ac:dyDescent="0.3">
      <c r="AE47664" s="71"/>
    </row>
    <row r="47665" spans="31:31" ht="15.75" x14ac:dyDescent="0.3">
      <c r="AE47665" s="71"/>
    </row>
    <row r="47666" spans="31:31" ht="15.75" x14ac:dyDescent="0.3">
      <c r="AE47666" s="71"/>
    </row>
    <row r="47667" spans="31:31" ht="15.75" x14ac:dyDescent="0.3">
      <c r="AE47667" s="71"/>
    </row>
    <row r="47668" spans="31:31" ht="15.75" x14ac:dyDescent="0.3">
      <c r="AE47668" s="71"/>
    </row>
    <row r="47669" spans="31:31" ht="15.75" x14ac:dyDescent="0.3">
      <c r="AE47669" s="71"/>
    </row>
    <row r="47670" spans="31:31" ht="15.75" x14ac:dyDescent="0.3">
      <c r="AE47670" s="71"/>
    </row>
    <row r="47671" spans="31:31" ht="15.75" x14ac:dyDescent="0.3">
      <c r="AE47671" s="71"/>
    </row>
    <row r="47672" spans="31:31" ht="15.75" x14ac:dyDescent="0.3">
      <c r="AE47672" s="71"/>
    </row>
    <row r="47673" spans="31:31" ht="15.75" x14ac:dyDescent="0.3">
      <c r="AE47673" s="71"/>
    </row>
    <row r="47674" spans="31:31" ht="15.75" x14ac:dyDescent="0.3">
      <c r="AE47674" s="71"/>
    </row>
    <row r="47675" spans="31:31" ht="15.75" x14ac:dyDescent="0.3">
      <c r="AE47675" s="71"/>
    </row>
    <row r="47676" spans="31:31" ht="15.75" x14ac:dyDescent="0.3">
      <c r="AE47676" s="71"/>
    </row>
    <row r="47677" spans="31:31" ht="15.75" x14ac:dyDescent="0.3">
      <c r="AE47677" s="71"/>
    </row>
    <row r="47678" spans="31:31" ht="15.75" x14ac:dyDescent="0.3">
      <c r="AE47678" s="71"/>
    </row>
    <row r="47679" spans="31:31" ht="15.75" x14ac:dyDescent="0.3">
      <c r="AE47679" s="71"/>
    </row>
    <row r="47680" spans="31:31" ht="15.75" x14ac:dyDescent="0.3">
      <c r="AE47680" s="71"/>
    </row>
    <row r="47681" spans="31:31" ht="15.75" x14ac:dyDescent="0.3">
      <c r="AE47681" s="71"/>
    </row>
    <row r="47682" spans="31:31" ht="15.75" x14ac:dyDescent="0.3">
      <c r="AE47682" s="71"/>
    </row>
    <row r="47683" spans="31:31" ht="15.75" x14ac:dyDescent="0.3">
      <c r="AE47683" s="71"/>
    </row>
    <row r="47684" spans="31:31" ht="15.75" x14ac:dyDescent="0.3">
      <c r="AE47684" s="71"/>
    </row>
    <row r="47685" spans="31:31" ht="15.75" x14ac:dyDescent="0.3">
      <c r="AE47685" s="71"/>
    </row>
    <row r="47686" spans="31:31" ht="15.75" x14ac:dyDescent="0.3">
      <c r="AE47686" s="71"/>
    </row>
    <row r="47687" spans="31:31" ht="15.75" x14ac:dyDescent="0.3">
      <c r="AE47687" s="71"/>
    </row>
    <row r="47688" spans="31:31" ht="15.75" x14ac:dyDescent="0.3">
      <c r="AE47688" s="71"/>
    </row>
    <row r="47689" spans="31:31" ht="15.75" x14ac:dyDescent="0.3">
      <c r="AE47689" s="71"/>
    </row>
    <row r="47690" spans="31:31" ht="15.75" x14ac:dyDescent="0.3">
      <c r="AE47690" s="71"/>
    </row>
    <row r="47691" spans="31:31" ht="15.75" x14ac:dyDescent="0.3">
      <c r="AE47691" s="71"/>
    </row>
    <row r="47692" spans="31:31" ht="15.75" x14ac:dyDescent="0.3">
      <c r="AE47692" s="71"/>
    </row>
    <row r="47693" spans="31:31" ht="15.75" x14ac:dyDescent="0.3">
      <c r="AE47693" s="71"/>
    </row>
    <row r="47694" spans="31:31" ht="15.75" x14ac:dyDescent="0.3">
      <c r="AE47694" s="71"/>
    </row>
    <row r="47695" spans="31:31" ht="15.75" x14ac:dyDescent="0.3">
      <c r="AE47695" s="71"/>
    </row>
    <row r="47696" spans="31:31" ht="15.75" x14ac:dyDescent="0.3">
      <c r="AE47696" s="71"/>
    </row>
    <row r="47697" spans="31:31" ht="15.75" x14ac:dyDescent="0.3">
      <c r="AE47697" s="71"/>
    </row>
    <row r="47698" spans="31:31" ht="15.75" x14ac:dyDescent="0.3">
      <c r="AE47698" s="71"/>
    </row>
    <row r="47699" spans="31:31" ht="15.75" x14ac:dyDescent="0.3">
      <c r="AE47699" s="71"/>
    </row>
    <row r="47700" spans="31:31" ht="15.75" x14ac:dyDescent="0.3">
      <c r="AE47700" s="71"/>
    </row>
    <row r="47701" spans="31:31" ht="15.75" x14ac:dyDescent="0.3">
      <c r="AE47701" s="71"/>
    </row>
    <row r="47702" spans="31:31" ht="15.75" x14ac:dyDescent="0.3">
      <c r="AE47702" s="71"/>
    </row>
    <row r="47703" spans="31:31" ht="15.75" x14ac:dyDescent="0.3">
      <c r="AE47703" s="71"/>
    </row>
    <row r="47704" spans="31:31" ht="15.75" x14ac:dyDescent="0.3">
      <c r="AE47704" s="71"/>
    </row>
    <row r="47705" spans="31:31" ht="15.75" x14ac:dyDescent="0.3">
      <c r="AE47705" s="71"/>
    </row>
    <row r="47706" spans="31:31" ht="15.75" x14ac:dyDescent="0.3">
      <c r="AE47706" s="71"/>
    </row>
    <row r="47707" spans="31:31" ht="15.75" x14ac:dyDescent="0.3">
      <c r="AE47707" s="71"/>
    </row>
    <row r="47708" spans="31:31" ht="15.75" x14ac:dyDescent="0.3">
      <c r="AE47708" s="71"/>
    </row>
    <row r="47709" spans="31:31" ht="15.75" x14ac:dyDescent="0.3">
      <c r="AE47709" s="71"/>
    </row>
    <row r="47710" spans="31:31" ht="15.75" x14ac:dyDescent="0.3">
      <c r="AE47710" s="71"/>
    </row>
    <row r="47711" spans="31:31" ht="15.75" x14ac:dyDescent="0.3">
      <c r="AE47711" s="71"/>
    </row>
    <row r="47712" spans="31:31" ht="15.75" x14ac:dyDescent="0.3">
      <c r="AE47712" s="71"/>
    </row>
    <row r="47713" spans="31:31" ht="15.75" x14ac:dyDescent="0.3">
      <c r="AE47713" s="71"/>
    </row>
    <row r="47714" spans="31:31" ht="15.75" x14ac:dyDescent="0.3">
      <c r="AE47714" s="71"/>
    </row>
    <row r="47715" spans="31:31" ht="15.75" x14ac:dyDescent="0.3">
      <c r="AE47715" s="71"/>
    </row>
    <row r="47716" spans="31:31" ht="15.75" x14ac:dyDescent="0.3">
      <c r="AE47716" s="71"/>
    </row>
    <row r="47717" spans="31:31" ht="15.75" x14ac:dyDescent="0.3">
      <c r="AE47717" s="71"/>
    </row>
    <row r="47718" spans="31:31" ht="15.75" x14ac:dyDescent="0.3">
      <c r="AE47718" s="71"/>
    </row>
    <row r="47719" spans="31:31" ht="15.75" x14ac:dyDescent="0.3">
      <c r="AE47719" s="71"/>
    </row>
    <row r="47720" spans="31:31" ht="15.75" x14ac:dyDescent="0.3">
      <c r="AE47720" s="71"/>
    </row>
    <row r="47721" spans="31:31" ht="15.75" x14ac:dyDescent="0.3">
      <c r="AE47721" s="71"/>
    </row>
    <row r="47722" spans="31:31" ht="15.75" x14ac:dyDescent="0.3">
      <c r="AE47722" s="71"/>
    </row>
    <row r="47723" spans="31:31" ht="15.75" x14ac:dyDescent="0.3">
      <c r="AE47723" s="71"/>
    </row>
    <row r="47724" spans="31:31" ht="15.75" x14ac:dyDescent="0.3">
      <c r="AE47724" s="71"/>
    </row>
    <row r="47725" spans="31:31" ht="15.75" x14ac:dyDescent="0.3">
      <c r="AE47725" s="71"/>
    </row>
    <row r="47726" spans="31:31" ht="15.75" x14ac:dyDescent="0.3">
      <c r="AE47726" s="71"/>
    </row>
    <row r="47727" spans="31:31" ht="15.75" x14ac:dyDescent="0.3">
      <c r="AE47727" s="71"/>
    </row>
    <row r="47728" spans="31:31" ht="15.75" x14ac:dyDescent="0.3">
      <c r="AE47728" s="71"/>
    </row>
    <row r="47729" spans="31:31" ht="15.75" x14ac:dyDescent="0.3">
      <c r="AE47729" s="71"/>
    </row>
    <row r="47730" spans="31:31" ht="15.75" x14ac:dyDescent="0.3">
      <c r="AE47730" s="71"/>
    </row>
    <row r="47731" spans="31:31" ht="15.75" x14ac:dyDescent="0.3">
      <c r="AE47731" s="71"/>
    </row>
    <row r="47732" spans="31:31" ht="15.75" x14ac:dyDescent="0.3">
      <c r="AE47732" s="71"/>
    </row>
    <row r="47733" spans="31:31" ht="15.75" x14ac:dyDescent="0.3">
      <c r="AE47733" s="71"/>
    </row>
    <row r="47734" spans="31:31" ht="15.75" x14ac:dyDescent="0.3">
      <c r="AE47734" s="71"/>
    </row>
    <row r="47735" spans="31:31" ht="15.75" x14ac:dyDescent="0.3">
      <c r="AE47735" s="71"/>
    </row>
    <row r="47736" spans="31:31" ht="15.75" x14ac:dyDescent="0.3">
      <c r="AE47736" s="71"/>
    </row>
    <row r="47737" spans="31:31" ht="15.75" x14ac:dyDescent="0.3">
      <c r="AE47737" s="71"/>
    </row>
    <row r="47738" spans="31:31" ht="15.75" x14ac:dyDescent="0.3">
      <c r="AE47738" s="71"/>
    </row>
    <row r="47739" spans="31:31" ht="15.75" x14ac:dyDescent="0.3">
      <c r="AE47739" s="71"/>
    </row>
    <row r="47740" spans="31:31" ht="15.75" x14ac:dyDescent="0.3">
      <c r="AE47740" s="71"/>
    </row>
    <row r="47741" spans="31:31" ht="15.75" x14ac:dyDescent="0.3">
      <c r="AE47741" s="71"/>
    </row>
    <row r="47742" spans="31:31" ht="15.75" x14ac:dyDescent="0.3">
      <c r="AE47742" s="71"/>
    </row>
    <row r="47743" spans="31:31" ht="15.75" x14ac:dyDescent="0.3">
      <c r="AE47743" s="71"/>
    </row>
    <row r="47744" spans="31:31" ht="15.75" x14ac:dyDescent="0.3">
      <c r="AE47744" s="71"/>
    </row>
    <row r="47745" spans="31:31" ht="15.75" x14ac:dyDescent="0.3">
      <c r="AE47745" s="71"/>
    </row>
    <row r="47746" spans="31:31" ht="15.75" x14ac:dyDescent="0.3">
      <c r="AE47746" s="71"/>
    </row>
    <row r="47747" spans="31:31" ht="15.75" x14ac:dyDescent="0.3">
      <c r="AE47747" s="71"/>
    </row>
    <row r="47748" spans="31:31" ht="15.75" x14ac:dyDescent="0.3">
      <c r="AE47748" s="71"/>
    </row>
    <row r="47749" spans="31:31" ht="15.75" x14ac:dyDescent="0.3">
      <c r="AE47749" s="71"/>
    </row>
    <row r="47750" spans="31:31" ht="15.75" x14ac:dyDescent="0.3">
      <c r="AE47750" s="71"/>
    </row>
    <row r="47751" spans="31:31" ht="15.75" x14ac:dyDescent="0.3">
      <c r="AE47751" s="71"/>
    </row>
    <row r="47752" spans="31:31" ht="15.75" x14ac:dyDescent="0.3">
      <c r="AE47752" s="71"/>
    </row>
    <row r="47753" spans="31:31" ht="15.75" x14ac:dyDescent="0.3">
      <c r="AE47753" s="71"/>
    </row>
    <row r="47754" spans="31:31" ht="15.75" x14ac:dyDescent="0.3">
      <c r="AE47754" s="71"/>
    </row>
    <row r="47755" spans="31:31" ht="15.75" x14ac:dyDescent="0.3">
      <c r="AE47755" s="71"/>
    </row>
    <row r="47756" spans="31:31" ht="15.75" x14ac:dyDescent="0.3">
      <c r="AE47756" s="71"/>
    </row>
    <row r="47757" spans="31:31" ht="15.75" x14ac:dyDescent="0.3">
      <c r="AE47757" s="71"/>
    </row>
    <row r="47758" spans="31:31" ht="15.75" x14ac:dyDescent="0.3">
      <c r="AE47758" s="71"/>
    </row>
    <row r="47759" spans="31:31" ht="15.75" x14ac:dyDescent="0.3">
      <c r="AE47759" s="71"/>
    </row>
    <row r="47760" spans="31:31" ht="15.75" x14ac:dyDescent="0.3">
      <c r="AE47760" s="71"/>
    </row>
    <row r="47761" spans="31:31" ht="15.75" x14ac:dyDescent="0.3">
      <c r="AE47761" s="71"/>
    </row>
    <row r="47762" spans="31:31" ht="15.75" x14ac:dyDescent="0.3">
      <c r="AE47762" s="71"/>
    </row>
    <row r="47763" spans="31:31" ht="15.75" x14ac:dyDescent="0.3">
      <c r="AE47763" s="71"/>
    </row>
    <row r="47764" spans="31:31" ht="15.75" x14ac:dyDescent="0.3">
      <c r="AE47764" s="71"/>
    </row>
    <row r="47765" spans="31:31" ht="15.75" x14ac:dyDescent="0.3">
      <c r="AE47765" s="71"/>
    </row>
    <row r="47766" spans="31:31" ht="15.75" x14ac:dyDescent="0.3">
      <c r="AE47766" s="71"/>
    </row>
    <row r="47767" spans="31:31" ht="15.75" x14ac:dyDescent="0.3">
      <c r="AE47767" s="71"/>
    </row>
    <row r="47768" spans="31:31" ht="15.75" x14ac:dyDescent="0.3">
      <c r="AE47768" s="71"/>
    </row>
    <row r="47769" spans="31:31" ht="15.75" x14ac:dyDescent="0.3">
      <c r="AE47769" s="71"/>
    </row>
    <row r="47770" spans="31:31" ht="15.75" x14ac:dyDescent="0.3">
      <c r="AE47770" s="71"/>
    </row>
    <row r="47771" spans="31:31" ht="15.75" x14ac:dyDescent="0.3">
      <c r="AE47771" s="71"/>
    </row>
    <row r="47772" spans="31:31" ht="15.75" x14ac:dyDescent="0.3">
      <c r="AE47772" s="71"/>
    </row>
    <row r="47773" spans="31:31" ht="15.75" x14ac:dyDescent="0.3">
      <c r="AE47773" s="71"/>
    </row>
    <row r="47774" spans="31:31" ht="15.75" x14ac:dyDescent="0.3">
      <c r="AE47774" s="71"/>
    </row>
    <row r="47775" spans="31:31" ht="15.75" x14ac:dyDescent="0.3">
      <c r="AE47775" s="71"/>
    </row>
    <row r="47776" spans="31:31" ht="15.75" x14ac:dyDescent="0.3">
      <c r="AE47776" s="71"/>
    </row>
    <row r="47777" spans="31:31" ht="15.75" x14ac:dyDescent="0.3">
      <c r="AE47777" s="71"/>
    </row>
    <row r="47778" spans="31:31" ht="15.75" x14ac:dyDescent="0.3">
      <c r="AE47778" s="71"/>
    </row>
    <row r="47779" spans="31:31" ht="15.75" x14ac:dyDescent="0.3">
      <c r="AE47779" s="71"/>
    </row>
    <row r="47780" spans="31:31" ht="15.75" x14ac:dyDescent="0.3">
      <c r="AE47780" s="71"/>
    </row>
    <row r="47781" spans="31:31" ht="15.75" x14ac:dyDescent="0.3">
      <c r="AE47781" s="71"/>
    </row>
    <row r="47782" spans="31:31" ht="15.75" x14ac:dyDescent="0.3">
      <c r="AE47782" s="71"/>
    </row>
    <row r="47783" spans="31:31" ht="15.75" x14ac:dyDescent="0.3">
      <c r="AE47783" s="71"/>
    </row>
    <row r="47784" spans="31:31" ht="15.75" x14ac:dyDescent="0.3">
      <c r="AE47784" s="71"/>
    </row>
    <row r="47785" spans="31:31" ht="15.75" x14ac:dyDescent="0.3">
      <c r="AE47785" s="71"/>
    </row>
    <row r="47786" spans="31:31" ht="15.75" x14ac:dyDescent="0.3">
      <c r="AE47786" s="71"/>
    </row>
    <row r="47787" spans="31:31" ht="15.75" x14ac:dyDescent="0.3">
      <c r="AE47787" s="71"/>
    </row>
    <row r="47788" spans="31:31" ht="15.75" x14ac:dyDescent="0.3">
      <c r="AE47788" s="71"/>
    </row>
    <row r="47789" spans="31:31" ht="15.75" x14ac:dyDescent="0.3">
      <c r="AE47789" s="71"/>
    </row>
    <row r="47790" spans="31:31" ht="15.75" x14ac:dyDescent="0.3">
      <c r="AE47790" s="71"/>
    </row>
    <row r="47791" spans="31:31" ht="15.75" x14ac:dyDescent="0.3">
      <c r="AE47791" s="71"/>
    </row>
    <row r="47792" spans="31:31" ht="15.75" x14ac:dyDescent="0.3">
      <c r="AE47792" s="71"/>
    </row>
    <row r="47793" spans="31:31" ht="15.75" x14ac:dyDescent="0.3">
      <c r="AE47793" s="71"/>
    </row>
    <row r="47794" spans="31:31" ht="15.75" x14ac:dyDescent="0.3">
      <c r="AE47794" s="71"/>
    </row>
    <row r="47795" spans="31:31" ht="15.75" x14ac:dyDescent="0.3">
      <c r="AE47795" s="71"/>
    </row>
    <row r="47796" spans="31:31" ht="15.75" x14ac:dyDescent="0.3">
      <c r="AE47796" s="71"/>
    </row>
    <row r="47797" spans="31:31" ht="15.75" x14ac:dyDescent="0.3">
      <c r="AE47797" s="71"/>
    </row>
    <row r="47798" spans="31:31" ht="15.75" x14ac:dyDescent="0.3">
      <c r="AE47798" s="71"/>
    </row>
    <row r="47799" spans="31:31" ht="15.75" x14ac:dyDescent="0.3">
      <c r="AE47799" s="71"/>
    </row>
    <row r="47800" spans="31:31" ht="15.75" x14ac:dyDescent="0.3">
      <c r="AE47800" s="71"/>
    </row>
    <row r="47801" spans="31:31" ht="15.75" x14ac:dyDescent="0.3">
      <c r="AE47801" s="71"/>
    </row>
    <row r="47802" spans="31:31" ht="15.75" x14ac:dyDescent="0.3">
      <c r="AE47802" s="71"/>
    </row>
    <row r="47803" spans="31:31" ht="15.75" x14ac:dyDescent="0.3">
      <c r="AE47803" s="71"/>
    </row>
    <row r="47804" spans="31:31" ht="15.75" x14ac:dyDescent="0.3">
      <c r="AE47804" s="71"/>
    </row>
    <row r="47805" spans="31:31" ht="15.75" x14ac:dyDescent="0.3">
      <c r="AE47805" s="71"/>
    </row>
    <row r="47806" spans="31:31" ht="15.75" x14ac:dyDescent="0.3">
      <c r="AE47806" s="71"/>
    </row>
    <row r="47807" spans="31:31" ht="15.75" x14ac:dyDescent="0.3">
      <c r="AE47807" s="71"/>
    </row>
    <row r="47808" spans="31:31" ht="15.75" x14ac:dyDescent="0.3">
      <c r="AE47808" s="71"/>
    </row>
    <row r="47809" spans="31:31" ht="15.75" x14ac:dyDescent="0.3">
      <c r="AE47809" s="71"/>
    </row>
    <row r="47810" spans="31:31" ht="15.75" x14ac:dyDescent="0.3">
      <c r="AE47810" s="71"/>
    </row>
    <row r="47811" spans="31:31" ht="15.75" x14ac:dyDescent="0.3">
      <c r="AE47811" s="71"/>
    </row>
    <row r="47812" spans="31:31" ht="15.75" x14ac:dyDescent="0.3">
      <c r="AE47812" s="71"/>
    </row>
    <row r="47813" spans="31:31" ht="15.75" x14ac:dyDescent="0.3">
      <c r="AE47813" s="71"/>
    </row>
    <row r="47814" spans="31:31" ht="15.75" x14ac:dyDescent="0.3">
      <c r="AE47814" s="71"/>
    </row>
    <row r="47815" spans="31:31" ht="15.75" x14ac:dyDescent="0.3">
      <c r="AE47815" s="71"/>
    </row>
    <row r="47816" spans="31:31" ht="15.75" x14ac:dyDescent="0.3">
      <c r="AE47816" s="71"/>
    </row>
    <row r="47817" spans="31:31" ht="15.75" x14ac:dyDescent="0.3">
      <c r="AE47817" s="71"/>
    </row>
    <row r="47818" spans="31:31" ht="15.75" x14ac:dyDescent="0.3">
      <c r="AE47818" s="71"/>
    </row>
    <row r="47819" spans="31:31" ht="15.75" x14ac:dyDescent="0.3">
      <c r="AE47819" s="71"/>
    </row>
    <row r="47820" spans="31:31" ht="15.75" x14ac:dyDescent="0.3">
      <c r="AE47820" s="71"/>
    </row>
    <row r="47821" spans="31:31" ht="15.75" x14ac:dyDescent="0.3">
      <c r="AE47821" s="71"/>
    </row>
    <row r="47822" spans="31:31" ht="15.75" x14ac:dyDescent="0.3">
      <c r="AE47822" s="71"/>
    </row>
    <row r="47823" spans="31:31" ht="15.75" x14ac:dyDescent="0.3">
      <c r="AE47823" s="71"/>
    </row>
    <row r="47824" spans="31:31" ht="15.75" x14ac:dyDescent="0.3">
      <c r="AE47824" s="71"/>
    </row>
    <row r="47825" spans="31:31" ht="15.75" x14ac:dyDescent="0.3">
      <c r="AE47825" s="71"/>
    </row>
    <row r="47826" spans="31:31" ht="15.75" x14ac:dyDescent="0.3">
      <c r="AE47826" s="71"/>
    </row>
    <row r="47827" spans="31:31" ht="15.75" x14ac:dyDescent="0.3">
      <c r="AE47827" s="71"/>
    </row>
    <row r="47828" spans="31:31" ht="15.75" x14ac:dyDescent="0.3">
      <c r="AE47828" s="71"/>
    </row>
    <row r="47829" spans="31:31" ht="15.75" x14ac:dyDescent="0.3">
      <c r="AE47829" s="71"/>
    </row>
    <row r="47830" spans="31:31" ht="15.75" x14ac:dyDescent="0.3">
      <c r="AE47830" s="71"/>
    </row>
    <row r="47831" spans="31:31" ht="15.75" x14ac:dyDescent="0.3">
      <c r="AE47831" s="71"/>
    </row>
    <row r="47832" spans="31:31" ht="15.75" x14ac:dyDescent="0.3">
      <c r="AE47832" s="71"/>
    </row>
    <row r="47833" spans="31:31" ht="15.75" x14ac:dyDescent="0.3">
      <c r="AE47833" s="71"/>
    </row>
    <row r="47834" spans="31:31" ht="15.75" x14ac:dyDescent="0.3">
      <c r="AE47834" s="71"/>
    </row>
    <row r="47835" spans="31:31" ht="15.75" x14ac:dyDescent="0.3">
      <c r="AE47835" s="71"/>
    </row>
    <row r="47836" spans="31:31" ht="15.75" x14ac:dyDescent="0.3">
      <c r="AE47836" s="71"/>
    </row>
    <row r="47837" spans="31:31" ht="15.75" x14ac:dyDescent="0.3">
      <c r="AE47837" s="71"/>
    </row>
    <row r="47838" spans="31:31" ht="15.75" x14ac:dyDescent="0.3">
      <c r="AE47838" s="71"/>
    </row>
    <row r="47839" spans="31:31" ht="15.75" x14ac:dyDescent="0.3">
      <c r="AE47839" s="71"/>
    </row>
    <row r="47840" spans="31:31" ht="15.75" x14ac:dyDescent="0.3">
      <c r="AE47840" s="71"/>
    </row>
    <row r="47841" spans="31:31" ht="15.75" x14ac:dyDescent="0.3">
      <c r="AE47841" s="71"/>
    </row>
    <row r="47842" spans="31:31" ht="15.75" x14ac:dyDescent="0.3">
      <c r="AE47842" s="71"/>
    </row>
    <row r="47843" spans="31:31" ht="15.75" x14ac:dyDescent="0.3">
      <c r="AE47843" s="71"/>
    </row>
    <row r="47844" spans="31:31" ht="15.75" x14ac:dyDescent="0.3">
      <c r="AE47844" s="71"/>
    </row>
    <row r="47845" spans="31:31" ht="15.75" x14ac:dyDescent="0.3">
      <c r="AE47845" s="71"/>
    </row>
    <row r="47846" spans="31:31" ht="15.75" x14ac:dyDescent="0.3">
      <c r="AE47846" s="71"/>
    </row>
    <row r="47847" spans="31:31" ht="15.75" x14ac:dyDescent="0.3">
      <c r="AE47847" s="71"/>
    </row>
    <row r="47848" spans="31:31" ht="15.75" x14ac:dyDescent="0.3">
      <c r="AE47848" s="71"/>
    </row>
    <row r="47849" spans="31:31" ht="15.75" x14ac:dyDescent="0.3">
      <c r="AE47849" s="71"/>
    </row>
    <row r="47850" spans="31:31" ht="15.75" x14ac:dyDescent="0.3">
      <c r="AE47850" s="71"/>
    </row>
    <row r="47851" spans="31:31" ht="15.75" x14ac:dyDescent="0.3">
      <c r="AE47851" s="71"/>
    </row>
    <row r="47852" spans="31:31" ht="15.75" x14ac:dyDescent="0.3">
      <c r="AE47852" s="71"/>
    </row>
    <row r="47853" spans="31:31" ht="15.75" x14ac:dyDescent="0.3">
      <c r="AE47853" s="71"/>
    </row>
    <row r="47854" spans="31:31" ht="15.75" x14ac:dyDescent="0.3">
      <c r="AE47854" s="71"/>
    </row>
    <row r="47855" spans="31:31" ht="15.75" x14ac:dyDescent="0.3">
      <c r="AE47855" s="71"/>
    </row>
    <row r="47856" spans="31:31" ht="15.75" x14ac:dyDescent="0.3">
      <c r="AE47856" s="71"/>
    </row>
    <row r="47857" spans="31:31" ht="15.75" x14ac:dyDescent="0.3">
      <c r="AE47857" s="71"/>
    </row>
    <row r="47858" spans="31:31" ht="15.75" x14ac:dyDescent="0.3">
      <c r="AE47858" s="71"/>
    </row>
    <row r="47859" spans="31:31" ht="15.75" x14ac:dyDescent="0.3">
      <c r="AE47859" s="71"/>
    </row>
    <row r="47860" spans="31:31" ht="15.75" x14ac:dyDescent="0.3">
      <c r="AE47860" s="71"/>
    </row>
    <row r="47861" spans="31:31" ht="15.75" x14ac:dyDescent="0.3">
      <c r="AE47861" s="71"/>
    </row>
    <row r="47862" spans="31:31" ht="15.75" x14ac:dyDescent="0.3">
      <c r="AE47862" s="71"/>
    </row>
    <row r="47863" spans="31:31" ht="15.75" x14ac:dyDescent="0.3">
      <c r="AE47863" s="71"/>
    </row>
    <row r="47864" spans="31:31" ht="15.75" x14ac:dyDescent="0.3">
      <c r="AE47864" s="71"/>
    </row>
    <row r="47865" spans="31:31" ht="15.75" x14ac:dyDescent="0.3">
      <c r="AE47865" s="71"/>
    </row>
    <row r="47866" spans="31:31" ht="15.75" x14ac:dyDescent="0.3">
      <c r="AE47866" s="71"/>
    </row>
    <row r="47867" spans="31:31" ht="15.75" x14ac:dyDescent="0.3">
      <c r="AE47867" s="71"/>
    </row>
    <row r="47868" spans="31:31" ht="15.75" x14ac:dyDescent="0.3">
      <c r="AE47868" s="71"/>
    </row>
    <row r="47869" spans="31:31" ht="15.75" x14ac:dyDescent="0.3">
      <c r="AE47869" s="71"/>
    </row>
    <row r="47870" spans="31:31" ht="15.75" x14ac:dyDescent="0.3">
      <c r="AE47870" s="71"/>
    </row>
    <row r="47871" spans="31:31" ht="15.75" x14ac:dyDescent="0.3">
      <c r="AE47871" s="71"/>
    </row>
    <row r="47872" spans="31:31" ht="15.75" x14ac:dyDescent="0.3">
      <c r="AE47872" s="71"/>
    </row>
    <row r="47873" spans="31:31" ht="15.75" x14ac:dyDescent="0.3">
      <c r="AE47873" s="71"/>
    </row>
    <row r="47874" spans="31:31" ht="15.75" x14ac:dyDescent="0.3">
      <c r="AE47874" s="71"/>
    </row>
    <row r="47875" spans="31:31" ht="15.75" x14ac:dyDescent="0.3">
      <c r="AE47875" s="71"/>
    </row>
    <row r="47876" spans="31:31" ht="15.75" x14ac:dyDescent="0.3">
      <c r="AE47876" s="71"/>
    </row>
    <row r="47877" spans="31:31" ht="15.75" x14ac:dyDescent="0.3">
      <c r="AE47877" s="71"/>
    </row>
    <row r="47878" spans="31:31" ht="15.75" x14ac:dyDescent="0.3">
      <c r="AE47878" s="71"/>
    </row>
    <row r="47879" spans="31:31" ht="15.75" x14ac:dyDescent="0.3">
      <c r="AE47879" s="71"/>
    </row>
    <row r="47880" spans="31:31" ht="15.75" x14ac:dyDescent="0.3">
      <c r="AE47880" s="71"/>
    </row>
    <row r="47881" spans="31:31" ht="15.75" x14ac:dyDescent="0.3">
      <c r="AE47881" s="71"/>
    </row>
    <row r="47882" spans="31:31" ht="15.75" x14ac:dyDescent="0.3">
      <c r="AE47882" s="71"/>
    </row>
    <row r="47883" spans="31:31" ht="15.75" x14ac:dyDescent="0.3">
      <c r="AE47883" s="71"/>
    </row>
    <row r="47884" spans="31:31" ht="15.75" x14ac:dyDescent="0.3">
      <c r="AE47884" s="71"/>
    </row>
    <row r="47885" spans="31:31" ht="15.75" x14ac:dyDescent="0.3">
      <c r="AE47885" s="71"/>
    </row>
    <row r="47886" spans="31:31" ht="15.75" x14ac:dyDescent="0.3">
      <c r="AE47886" s="71"/>
    </row>
    <row r="47887" spans="31:31" ht="15.75" x14ac:dyDescent="0.3">
      <c r="AE47887" s="71"/>
    </row>
    <row r="47888" spans="31:31" ht="15.75" x14ac:dyDescent="0.3">
      <c r="AE47888" s="71"/>
    </row>
    <row r="47889" spans="31:31" ht="15.75" x14ac:dyDescent="0.3">
      <c r="AE47889" s="71"/>
    </row>
    <row r="47890" spans="31:31" ht="15.75" x14ac:dyDescent="0.3">
      <c r="AE47890" s="71"/>
    </row>
    <row r="47891" spans="31:31" ht="15.75" x14ac:dyDescent="0.3">
      <c r="AE47891" s="71"/>
    </row>
    <row r="47892" spans="31:31" ht="15.75" x14ac:dyDescent="0.3">
      <c r="AE47892" s="71"/>
    </row>
    <row r="47893" spans="31:31" ht="15.75" x14ac:dyDescent="0.3">
      <c r="AE47893" s="71"/>
    </row>
    <row r="47894" spans="31:31" ht="15.75" x14ac:dyDescent="0.3">
      <c r="AE47894" s="71"/>
    </row>
    <row r="47895" spans="31:31" ht="15.75" x14ac:dyDescent="0.3">
      <c r="AE47895" s="71"/>
    </row>
    <row r="47896" spans="31:31" ht="15.75" x14ac:dyDescent="0.3">
      <c r="AE47896" s="71"/>
    </row>
    <row r="47897" spans="31:31" ht="15.75" x14ac:dyDescent="0.3">
      <c r="AE47897" s="71"/>
    </row>
    <row r="47898" spans="31:31" ht="15.75" x14ac:dyDescent="0.3">
      <c r="AE47898" s="71"/>
    </row>
    <row r="47899" spans="31:31" ht="15.75" x14ac:dyDescent="0.3">
      <c r="AE47899" s="71"/>
    </row>
    <row r="47900" spans="31:31" ht="15.75" x14ac:dyDescent="0.3">
      <c r="AE47900" s="71"/>
    </row>
    <row r="47901" spans="31:31" ht="15.75" x14ac:dyDescent="0.3">
      <c r="AE47901" s="71"/>
    </row>
    <row r="47902" spans="31:31" ht="15.75" x14ac:dyDescent="0.3">
      <c r="AE47902" s="71"/>
    </row>
    <row r="47903" spans="31:31" ht="15.75" x14ac:dyDescent="0.3">
      <c r="AE47903" s="71"/>
    </row>
    <row r="47904" spans="31:31" ht="15.75" x14ac:dyDescent="0.3">
      <c r="AE47904" s="71"/>
    </row>
    <row r="47905" spans="31:31" ht="15.75" x14ac:dyDescent="0.3">
      <c r="AE47905" s="71"/>
    </row>
    <row r="47906" spans="31:31" ht="15.75" x14ac:dyDescent="0.3">
      <c r="AE47906" s="71"/>
    </row>
    <row r="47907" spans="31:31" ht="15.75" x14ac:dyDescent="0.3">
      <c r="AE47907" s="71"/>
    </row>
    <row r="47908" spans="31:31" ht="15.75" x14ac:dyDescent="0.3">
      <c r="AE47908" s="71"/>
    </row>
    <row r="47909" spans="31:31" ht="15.75" x14ac:dyDescent="0.3">
      <c r="AE47909" s="71"/>
    </row>
    <row r="47910" spans="31:31" ht="15.75" x14ac:dyDescent="0.3">
      <c r="AE47910" s="71"/>
    </row>
    <row r="47911" spans="31:31" ht="15.75" x14ac:dyDescent="0.3">
      <c r="AE47911" s="71"/>
    </row>
    <row r="47912" spans="31:31" ht="15.75" x14ac:dyDescent="0.3">
      <c r="AE47912" s="71"/>
    </row>
    <row r="47913" spans="31:31" ht="15.75" x14ac:dyDescent="0.3">
      <c r="AE47913" s="71"/>
    </row>
    <row r="47914" spans="31:31" ht="15.75" x14ac:dyDescent="0.3">
      <c r="AE47914" s="71"/>
    </row>
    <row r="47915" spans="31:31" ht="15.75" x14ac:dyDescent="0.3">
      <c r="AE47915" s="71"/>
    </row>
    <row r="47916" spans="31:31" ht="15.75" x14ac:dyDescent="0.3">
      <c r="AE47916" s="71"/>
    </row>
    <row r="47917" spans="31:31" ht="15.75" x14ac:dyDescent="0.3">
      <c r="AE47917" s="71"/>
    </row>
    <row r="47918" spans="31:31" ht="15.75" x14ac:dyDescent="0.3">
      <c r="AE47918" s="71"/>
    </row>
    <row r="47919" spans="31:31" ht="15.75" x14ac:dyDescent="0.3">
      <c r="AE47919" s="71"/>
    </row>
    <row r="47920" spans="31:31" ht="15.75" x14ac:dyDescent="0.3">
      <c r="AE47920" s="71"/>
    </row>
    <row r="47921" spans="31:31" ht="15.75" x14ac:dyDescent="0.3">
      <c r="AE47921" s="71"/>
    </row>
    <row r="47922" spans="31:31" ht="15.75" x14ac:dyDescent="0.3">
      <c r="AE47922" s="71"/>
    </row>
    <row r="47923" spans="31:31" ht="15.75" x14ac:dyDescent="0.3">
      <c r="AE47923" s="71"/>
    </row>
    <row r="47924" spans="31:31" ht="15.75" x14ac:dyDescent="0.3">
      <c r="AE47924" s="71"/>
    </row>
    <row r="47925" spans="31:31" ht="15.75" x14ac:dyDescent="0.3">
      <c r="AE47925" s="71"/>
    </row>
    <row r="47926" spans="31:31" ht="15.75" x14ac:dyDescent="0.3">
      <c r="AE47926" s="71"/>
    </row>
    <row r="47927" spans="31:31" ht="15.75" x14ac:dyDescent="0.3">
      <c r="AE47927" s="71"/>
    </row>
    <row r="47928" spans="31:31" ht="15.75" x14ac:dyDescent="0.3">
      <c r="AE47928" s="71"/>
    </row>
    <row r="47929" spans="31:31" ht="15.75" x14ac:dyDescent="0.3">
      <c r="AE47929" s="71"/>
    </row>
    <row r="47930" spans="31:31" ht="15.75" x14ac:dyDescent="0.3">
      <c r="AE47930" s="71"/>
    </row>
    <row r="47931" spans="31:31" ht="15.75" x14ac:dyDescent="0.3">
      <c r="AE47931" s="71"/>
    </row>
    <row r="47932" spans="31:31" ht="15.75" x14ac:dyDescent="0.3">
      <c r="AE47932" s="71"/>
    </row>
    <row r="47933" spans="31:31" ht="15.75" x14ac:dyDescent="0.3">
      <c r="AE47933" s="71"/>
    </row>
    <row r="47934" spans="31:31" ht="15.75" x14ac:dyDescent="0.3">
      <c r="AE47934" s="71"/>
    </row>
    <row r="47935" spans="31:31" ht="15.75" x14ac:dyDescent="0.3">
      <c r="AE47935" s="71"/>
    </row>
    <row r="47936" spans="31:31" ht="15.75" x14ac:dyDescent="0.3">
      <c r="AE47936" s="71"/>
    </row>
    <row r="47937" spans="31:31" ht="15.75" x14ac:dyDescent="0.3">
      <c r="AE47937" s="71"/>
    </row>
    <row r="47938" spans="31:31" ht="15.75" x14ac:dyDescent="0.3">
      <c r="AE47938" s="71"/>
    </row>
    <row r="47939" spans="31:31" ht="15.75" x14ac:dyDescent="0.3">
      <c r="AE47939" s="71"/>
    </row>
    <row r="47940" spans="31:31" ht="15.75" x14ac:dyDescent="0.3">
      <c r="AE47940" s="71"/>
    </row>
    <row r="47941" spans="31:31" ht="15.75" x14ac:dyDescent="0.3">
      <c r="AE47941" s="71"/>
    </row>
    <row r="47942" spans="31:31" ht="15.75" x14ac:dyDescent="0.3">
      <c r="AE47942" s="71"/>
    </row>
    <row r="47943" spans="31:31" ht="15.75" x14ac:dyDescent="0.3">
      <c r="AE47943" s="71"/>
    </row>
    <row r="47944" spans="31:31" ht="15.75" x14ac:dyDescent="0.3">
      <c r="AE47944" s="71"/>
    </row>
    <row r="47945" spans="31:31" ht="15.75" x14ac:dyDescent="0.3">
      <c r="AE47945" s="71"/>
    </row>
    <row r="47946" spans="31:31" ht="15.75" x14ac:dyDescent="0.3">
      <c r="AE47946" s="71"/>
    </row>
    <row r="47947" spans="31:31" ht="15.75" x14ac:dyDescent="0.3">
      <c r="AE47947" s="71"/>
    </row>
    <row r="47948" spans="31:31" ht="15.75" x14ac:dyDescent="0.3">
      <c r="AE47948" s="71"/>
    </row>
    <row r="47949" spans="31:31" ht="15.75" x14ac:dyDescent="0.3">
      <c r="AE47949" s="71"/>
    </row>
    <row r="47950" spans="31:31" ht="15.75" x14ac:dyDescent="0.3">
      <c r="AE47950" s="71"/>
    </row>
    <row r="47951" spans="31:31" ht="15.75" x14ac:dyDescent="0.3">
      <c r="AE47951" s="71"/>
    </row>
    <row r="47952" spans="31:31" ht="15.75" x14ac:dyDescent="0.3">
      <c r="AE47952" s="71"/>
    </row>
    <row r="47953" spans="31:31" ht="15.75" x14ac:dyDescent="0.3">
      <c r="AE47953" s="71"/>
    </row>
    <row r="47954" spans="31:31" ht="15.75" x14ac:dyDescent="0.3">
      <c r="AE47954" s="71"/>
    </row>
    <row r="47955" spans="31:31" ht="15.75" x14ac:dyDescent="0.3">
      <c r="AE47955" s="71"/>
    </row>
    <row r="47956" spans="31:31" ht="15.75" x14ac:dyDescent="0.3">
      <c r="AE47956" s="71"/>
    </row>
    <row r="47957" spans="31:31" ht="15.75" x14ac:dyDescent="0.3">
      <c r="AE47957" s="71"/>
    </row>
    <row r="47958" spans="31:31" ht="15.75" x14ac:dyDescent="0.3">
      <c r="AE47958" s="71"/>
    </row>
    <row r="47959" spans="31:31" ht="15.75" x14ac:dyDescent="0.3">
      <c r="AE47959" s="71"/>
    </row>
    <row r="47960" spans="31:31" ht="15.75" x14ac:dyDescent="0.3">
      <c r="AE47960" s="71"/>
    </row>
    <row r="47961" spans="31:31" ht="15.75" x14ac:dyDescent="0.3">
      <c r="AE47961" s="71"/>
    </row>
    <row r="47962" spans="31:31" ht="15.75" x14ac:dyDescent="0.3">
      <c r="AE47962" s="71"/>
    </row>
    <row r="47963" spans="31:31" ht="15.75" x14ac:dyDescent="0.3">
      <c r="AE47963" s="71"/>
    </row>
    <row r="47964" spans="31:31" ht="15.75" x14ac:dyDescent="0.3">
      <c r="AE47964" s="71"/>
    </row>
    <row r="47965" spans="31:31" ht="15.75" x14ac:dyDescent="0.3">
      <c r="AE47965" s="71"/>
    </row>
    <row r="47966" spans="31:31" ht="15.75" x14ac:dyDescent="0.3">
      <c r="AE47966" s="71"/>
    </row>
    <row r="47967" spans="31:31" ht="15.75" x14ac:dyDescent="0.3">
      <c r="AE47967" s="71"/>
    </row>
    <row r="47968" spans="31:31" ht="15.75" x14ac:dyDescent="0.3">
      <c r="AE47968" s="71"/>
    </row>
    <row r="47969" spans="31:31" ht="15.75" x14ac:dyDescent="0.3">
      <c r="AE47969" s="71"/>
    </row>
    <row r="47970" spans="31:31" ht="15.75" x14ac:dyDescent="0.3">
      <c r="AE47970" s="71"/>
    </row>
    <row r="47971" spans="31:31" ht="15.75" x14ac:dyDescent="0.3">
      <c r="AE47971" s="71"/>
    </row>
    <row r="47972" spans="31:31" ht="15.75" x14ac:dyDescent="0.3">
      <c r="AE47972" s="71"/>
    </row>
    <row r="47973" spans="31:31" ht="15.75" x14ac:dyDescent="0.3">
      <c r="AE47973" s="71"/>
    </row>
    <row r="47974" spans="31:31" ht="15.75" x14ac:dyDescent="0.3">
      <c r="AE47974" s="71"/>
    </row>
    <row r="47975" spans="31:31" ht="15.75" x14ac:dyDescent="0.3">
      <c r="AE47975" s="71"/>
    </row>
    <row r="47976" spans="31:31" ht="15.75" x14ac:dyDescent="0.3">
      <c r="AE47976" s="71"/>
    </row>
    <row r="47977" spans="31:31" ht="15.75" x14ac:dyDescent="0.3">
      <c r="AE47977" s="71"/>
    </row>
    <row r="47978" spans="31:31" ht="15.75" x14ac:dyDescent="0.3">
      <c r="AE47978" s="71"/>
    </row>
    <row r="47979" spans="31:31" ht="15.75" x14ac:dyDescent="0.3">
      <c r="AE47979" s="71"/>
    </row>
    <row r="47980" spans="31:31" ht="15.75" x14ac:dyDescent="0.3">
      <c r="AE47980" s="71"/>
    </row>
    <row r="47981" spans="31:31" ht="15.75" x14ac:dyDescent="0.3">
      <c r="AE47981" s="71"/>
    </row>
    <row r="47982" spans="31:31" ht="15.75" x14ac:dyDescent="0.3">
      <c r="AE47982" s="71"/>
    </row>
    <row r="47983" spans="31:31" ht="15.75" x14ac:dyDescent="0.3">
      <c r="AE47983" s="71"/>
    </row>
    <row r="47984" spans="31:31" ht="15.75" x14ac:dyDescent="0.3">
      <c r="AE47984" s="71"/>
    </row>
    <row r="47985" spans="31:31" ht="15.75" x14ac:dyDescent="0.3">
      <c r="AE47985" s="71"/>
    </row>
    <row r="47986" spans="31:31" ht="15.75" x14ac:dyDescent="0.3">
      <c r="AE47986" s="71"/>
    </row>
    <row r="47987" spans="31:31" ht="15.75" x14ac:dyDescent="0.3">
      <c r="AE47987" s="71"/>
    </row>
    <row r="47988" spans="31:31" ht="15.75" x14ac:dyDescent="0.3">
      <c r="AE47988" s="71"/>
    </row>
    <row r="47989" spans="31:31" ht="15.75" x14ac:dyDescent="0.3">
      <c r="AE47989" s="71"/>
    </row>
    <row r="47990" spans="31:31" ht="15.75" x14ac:dyDescent="0.3">
      <c r="AE47990" s="71"/>
    </row>
    <row r="47991" spans="31:31" ht="15.75" x14ac:dyDescent="0.3">
      <c r="AE47991" s="71"/>
    </row>
    <row r="47992" spans="31:31" ht="15.75" x14ac:dyDescent="0.3">
      <c r="AE47992" s="71"/>
    </row>
    <row r="47993" spans="31:31" ht="15.75" x14ac:dyDescent="0.3">
      <c r="AE47993" s="71"/>
    </row>
    <row r="47994" spans="31:31" ht="15.75" x14ac:dyDescent="0.3">
      <c r="AE47994" s="71"/>
    </row>
    <row r="47995" spans="31:31" ht="15.75" x14ac:dyDescent="0.3">
      <c r="AE47995" s="71"/>
    </row>
    <row r="47996" spans="31:31" ht="15.75" x14ac:dyDescent="0.3">
      <c r="AE47996" s="71"/>
    </row>
    <row r="47997" spans="31:31" ht="15.75" x14ac:dyDescent="0.3">
      <c r="AE47997" s="71"/>
    </row>
    <row r="47998" spans="31:31" ht="15.75" x14ac:dyDescent="0.3">
      <c r="AE47998" s="71"/>
    </row>
    <row r="47999" spans="31:31" ht="15.75" x14ac:dyDescent="0.3">
      <c r="AE47999" s="71"/>
    </row>
    <row r="48000" spans="31:31" ht="15.75" x14ac:dyDescent="0.3">
      <c r="AE48000" s="71"/>
    </row>
    <row r="48001" spans="31:31" ht="15.75" x14ac:dyDescent="0.3">
      <c r="AE48001" s="71"/>
    </row>
    <row r="48002" spans="31:31" ht="15.75" x14ac:dyDescent="0.3">
      <c r="AE48002" s="71"/>
    </row>
    <row r="48003" spans="31:31" ht="15.75" x14ac:dyDescent="0.3">
      <c r="AE48003" s="71"/>
    </row>
    <row r="48004" spans="31:31" ht="15.75" x14ac:dyDescent="0.3">
      <c r="AE48004" s="71"/>
    </row>
    <row r="48005" spans="31:31" ht="15.75" x14ac:dyDescent="0.3">
      <c r="AE48005" s="71"/>
    </row>
    <row r="48006" spans="31:31" ht="15.75" x14ac:dyDescent="0.3">
      <c r="AE48006" s="71"/>
    </row>
    <row r="48007" spans="31:31" ht="15.75" x14ac:dyDescent="0.3">
      <c r="AE48007" s="71"/>
    </row>
    <row r="48008" spans="31:31" ht="15.75" x14ac:dyDescent="0.3">
      <c r="AE48008" s="71"/>
    </row>
    <row r="48009" spans="31:31" ht="15.75" x14ac:dyDescent="0.3">
      <c r="AE48009" s="71"/>
    </row>
    <row r="48010" spans="31:31" ht="15.75" x14ac:dyDescent="0.3">
      <c r="AE48010" s="71"/>
    </row>
    <row r="48011" spans="31:31" ht="15.75" x14ac:dyDescent="0.3">
      <c r="AE48011" s="71"/>
    </row>
    <row r="48012" spans="31:31" ht="15.75" x14ac:dyDescent="0.3">
      <c r="AE48012" s="71"/>
    </row>
    <row r="48013" spans="31:31" ht="15.75" x14ac:dyDescent="0.3">
      <c r="AE48013" s="71"/>
    </row>
    <row r="48014" spans="31:31" ht="15.75" x14ac:dyDescent="0.3">
      <c r="AE48014" s="71"/>
    </row>
    <row r="48015" spans="31:31" ht="15.75" x14ac:dyDescent="0.3">
      <c r="AE48015" s="71"/>
    </row>
    <row r="48016" spans="31:31" ht="15.75" x14ac:dyDescent="0.3">
      <c r="AE48016" s="71"/>
    </row>
    <row r="48017" spans="31:31" ht="15.75" x14ac:dyDescent="0.3">
      <c r="AE48017" s="71"/>
    </row>
    <row r="48018" spans="31:31" ht="15.75" x14ac:dyDescent="0.3">
      <c r="AE48018" s="71"/>
    </row>
    <row r="48019" spans="31:31" ht="15.75" x14ac:dyDescent="0.3">
      <c r="AE48019" s="71"/>
    </row>
    <row r="48020" spans="31:31" ht="15.75" x14ac:dyDescent="0.3">
      <c r="AE48020" s="71"/>
    </row>
    <row r="48021" spans="31:31" ht="15.75" x14ac:dyDescent="0.3">
      <c r="AE48021" s="71"/>
    </row>
    <row r="48022" spans="31:31" ht="15.75" x14ac:dyDescent="0.3">
      <c r="AE48022" s="71"/>
    </row>
    <row r="48023" spans="31:31" ht="15.75" x14ac:dyDescent="0.3">
      <c r="AE48023" s="71"/>
    </row>
    <row r="48024" spans="31:31" ht="15.75" x14ac:dyDescent="0.3">
      <c r="AE48024" s="71"/>
    </row>
    <row r="48025" spans="31:31" ht="15.75" x14ac:dyDescent="0.3">
      <c r="AE48025" s="71"/>
    </row>
    <row r="48026" spans="31:31" ht="15.75" x14ac:dyDescent="0.3">
      <c r="AE48026" s="71"/>
    </row>
    <row r="48027" spans="31:31" ht="15.75" x14ac:dyDescent="0.3">
      <c r="AE48027" s="71"/>
    </row>
    <row r="48028" spans="31:31" ht="15.75" x14ac:dyDescent="0.3">
      <c r="AE48028" s="71"/>
    </row>
    <row r="48029" spans="31:31" ht="15.75" x14ac:dyDescent="0.3">
      <c r="AE48029" s="71"/>
    </row>
    <row r="48030" spans="31:31" ht="15.75" x14ac:dyDescent="0.3">
      <c r="AE48030" s="71"/>
    </row>
    <row r="48031" spans="31:31" ht="15.75" x14ac:dyDescent="0.3">
      <c r="AE48031" s="71"/>
    </row>
    <row r="48032" spans="31:31" ht="15.75" x14ac:dyDescent="0.3">
      <c r="AE48032" s="71"/>
    </row>
    <row r="48033" spans="31:31" ht="15.75" x14ac:dyDescent="0.3">
      <c r="AE48033" s="71"/>
    </row>
    <row r="48034" spans="31:31" ht="15.75" x14ac:dyDescent="0.3">
      <c r="AE48034" s="71"/>
    </row>
    <row r="48035" spans="31:31" ht="15.75" x14ac:dyDescent="0.3">
      <c r="AE48035" s="71"/>
    </row>
    <row r="48036" spans="31:31" ht="15.75" x14ac:dyDescent="0.3">
      <c r="AE48036" s="71"/>
    </row>
    <row r="48037" spans="31:31" ht="15.75" x14ac:dyDescent="0.3">
      <c r="AE48037" s="71"/>
    </row>
    <row r="48038" spans="31:31" ht="15.75" x14ac:dyDescent="0.3">
      <c r="AE48038" s="71"/>
    </row>
    <row r="48039" spans="31:31" ht="15.75" x14ac:dyDescent="0.3">
      <c r="AE48039" s="71"/>
    </row>
    <row r="48040" spans="31:31" ht="15.75" x14ac:dyDescent="0.3">
      <c r="AE48040" s="71"/>
    </row>
    <row r="48041" spans="31:31" ht="15.75" x14ac:dyDescent="0.3">
      <c r="AE48041" s="71"/>
    </row>
    <row r="48042" spans="31:31" ht="15.75" x14ac:dyDescent="0.3">
      <c r="AE48042" s="71"/>
    </row>
    <row r="48043" spans="31:31" ht="15.75" x14ac:dyDescent="0.3">
      <c r="AE48043" s="71"/>
    </row>
    <row r="48044" spans="31:31" ht="15.75" x14ac:dyDescent="0.3">
      <c r="AE48044" s="71"/>
    </row>
    <row r="48045" spans="31:31" ht="15.75" x14ac:dyDescent="0.3">
      <c r="AE48045" s="71"/>
    </row>
    <row r="48046" spans="31:31" ht="15.75" x14ac:dyDescent="0.3">
      <c r="AE48046" s="71"/>
    </row>
    <row r="48047" spans="31:31" ht="15.75" x14ac:dyDescent="0.3">
      <c r="AE48047" s="71"/>
    </row>
    <row r="48048" spans="31:31" ht="15.75" x14ac:dyDescent="0.3">
      <c r="AE48048" s="71"/>
    </row>
    <row r="48049" spans="31:31" ht="15.75" x14ac:dyDescent="0.3">
      <c r="AE48049" s="71"/>
    </row>
    <row r="48050" spans="31:31" ht="15.75" x14ac:dyDescent="0.3">
      <c r="AE48050" s="71"/>
    </row>
    <row r="48051" spans="31:31" ht="15.75" x14ac:dyDescent="0.3">
      <c r="AE48051" s="71"/>
    </row>
    <row r="48052" spans="31:31" ht="15.75" x14ac:dyDescent="0.3">
      <c r="AE48052" s="71"/>
    </row>
    <row r="48053" spans="31:31" ht="15.75" x14ac:dyDescent="0.3">
      <c r="AE48053" s="71"/>
    </row>
    <row r="48054" spans="31:31" ht="15.75" x14ac:dyDescent="0.3">
      <c r="AE48054" s="71"/>
    </row>
    <row r="48055" spans="31:31" ht="15.75" x14ac:dyDescent="0.3">
      <c r="AE48055" s="71"/>
    </row>
    <row r="48056" spans="31:31" ht="15.75" x14ac:dyDescent="0.3">
      <c r="AE48056" s="71"/>
    </row>
    <row r="48057" spans="31:31" ht="15.75" x14ac:dyDescent="0.3">
      <c r="AE48057" s="71"/>
    </row>
    <row r="48058" spans="31:31" ht="15.75" x14ac:dyDescent="0.3">
      <c r="AE48058" s="71"/>
    </row>
    <row r="48059" spans="31:31" ht="15.75" x14ac:dyDescent="0.3">
      <c r="AE48059" s="71"/>
    </row>
    <row r="48060" spans="31:31" ht="15.75" x14ac:dyDescent="0.3">
      <c r="AE48060" s="71"/>
    </row>
    <row r="48061" spans="31:31" ht="15.75" x14ac:dyDescent="0.3">
      <c r="AE48061" s="71"/>
    </row>
    <row r="48062" spans="31:31" ht="15.75" x14ac:dyDescent="0.3">
      <c r="AE48062" s="71"/>
    </row>
    <row r="48063" spans="31:31" ht="15.75" x14ac:dyDescent="0.3">
      <c r="AE48063" s="71"/>
    </row>
    <row r="48064" spans="31:31" ht="15.75" x14ac:dyDescent="0.3">
      <c r="AE48064" s="71"/>
    </row>
    <row r="48065" spans="31:31" ht="15.75" x14ac:dyDescent="0.3">
      <c r="AE48065" s="71"/>
    </row>
    <row r="48066" spans="31:31" ht="15.75" x14ac:dyDescent="0.3">
      <c r="AE48066" s="71"/>
    </row>
    <row r="48067" spans="31:31" ht="15.75" x14ac:dyDescent="0.3">
      <c r="AE48067" s="71"/>
    </row>
    <row r="48068" spans="31:31" ht="15.75" x14ac:dyDescent="0.3">
      <c r="AE48068" s="71"/>
    </row>
    <row r="48069" spans="31:31" ht="15.75" x14ac:dyDescent="0.3">
      <c r="AE48069" s="71"/>
    </row>
    <row r="48070" spans="31:31" ht="15.75" x14ac:dyDescent="0.3">
      <c r="AE48070" s="71"/>
    </row>
    <row r="48071" spans="31:31" ht="15.75" x14ac:dyDescent="0.3">
      <c r="AE48071" s="71"/>
    </row>
    <row r="48072" spans="31:31" ht="15.75" x14ac:dyDescent="0.3">
      <c r="AE48072" s="71"/>
    </row>
    <row r="48073" spans="31:31" ht="15.75" x14ac:dyDescent="0.3">
      <c r="AE48073" s="71"/>
    </row>
    <row r="48074" spans="31:31" ht="15.75" x14ac:dyDescent="0.3">
      <c r="AE48074" s="71"/>
    </row>
    <row r="48075" spans="31:31" ht="15.75" x14ac:dyDescent="0.3">
      <c r="AE48075" s="71"/>
    </row>
    <row r="48076" spans="31:31" ht="15.75" x14ac:dyDescent="0.3">
      <c r="AE48076" s="71"/>
    </row>
    <row r="48077" spans="31:31" ht="15.75" x14ac:dyDescent="0.3">
      <c r="AE48077" s="71"/>
    </row>
    <row r="48078" spans="31:31" ht="15.75" x14ac:dyDescent="0.3">
      <c r="AE48078" s="71"/>
    </row>
    <row r="48079" spans="31:31" ht="15.75" x14ac:dyDescent="0.3">
      <c r="AE48079" s="71"/>
    </row>
    <row r="48080" spans="31:31" ht="15.75" x14ac:dyDescent="0.3">
      <c r="AE48080" s="71"/>
    </row>
    <row r="48081" spans="31:31" ht="15.75" x14ac:dyDescent="0.3">
      <c r="AE48081" s="71"/>
    </row>
    <row r="48082" spans="31:31" ht="15.75" x14ac:dyDescent="0.3">
      <c r="AE48082" s="71"/>
    </row>
    <row r="48083" spans="31:31" ht="15.75" x14ac:dyDescent="0.3">
      <c r="AE48083" s="71"/>
    </row>
    <row r="48084" spans="31:31" ht="15.75" x14ac:dyDescent="0.3">
      <c r="AE48084" s="71"/>
    </row>
    <row r="48085" spans="31:31" ht="15.75" x14ac:dyDescent="0.3">
      <c r="AE48085" s="71"/>
    </row>
    <row r="48086" spans="31:31" ht="15.75" x14ac:dyDescent="0.3">
      <c r="AE48086" s="71"/>
    </row>
    <row r="48087" spans="31:31" ht="15.75" x14ac:dyDescent="0.3">
      <c r="AE48087" s="71"/>
    </row>
    <row r="48088" spans="31:31" ht="15.75" x14ac:dyDescent="0.3">
      <c r="AE48088" s="71"/>
    </row>
    <row r="48089" spans="31:31" ht="15.75" x14ac:dyDescent="0.3">
      <c r="AE48089" s="71"/>
    </row>
    <row r="48090" spans="31:31" ht="15.75" x14ac:dyDescent="0.3">
      <c r="AE48090" s="71"/>
    </row>
    <row r="48091" spans="31:31" ht="15.75" x14ac:dyDescent="0.3">
      <c r="AE48091" s="71"/>
    </row>
    <row r="48092" spans="31:31" ht="15.75" x14ac:dyDescent="0.3">
      <c r="AE48092" s="71"/>
    </row>
    <row r="48093" spans="31:31" ht="15.75" x14ac:dyDescent="0.3">
      <c r="AE48093" s="71"/>
    </row>
    <row r="48094" spans="31:31" ht="15.75" x14ac:dyDescent="0.3">
      <c r="AE48094" s="71"/>
    </row>
    <row r="48095" spans="31:31" ht="15.75" x14ac:dyDescent="0.3">
      <c r="AE48095" s="71"/>
    </row>
    <row r="48096" spans="31:31" ht="15.75" x14ac:dyDescent="0.3">
      <c r="AE48096" s="71"/>
    </row>
    <row r="48097" spans="31:31" ht="15.75" x14ac:dyDescent="0.3">
      <c r="AE48097" s="71"/>
    </row>
    <row r="48098" spans="31:31" ht="15.75" x14ac:dyDescent="0.3">
      <c r="AE48098" s="71"/>
    </row>
    <row r="48099" spans="31:31" ht="15.75" x14ac:dyDescent="0.3">
      <c r="AE48099" s="71"/>
    </row>
    <row r="48100" spans="31:31" ht="15.75" x14ac:dyDescent="0.3">
      <c r="AE48100" s="71"/>
    </row>
    <row r="48101" spans="31:31" ht="15.75" x14ac:dyDescent="0.3">
      <c r="AE48101" s="71"/>
    </row>
    <row r="48102" spans="31:31" ht="15.75" x14ac:dyDescent="0.3">
      <c r="AE48102" s="71"/>
    </row>
    <row r="48103" spans="31:31" ht="15.75" x14ac:dyDescent="0.3">
      <c r="AE48103" s="71"/>
    </row>
    <row r="48104" spans="31:31" ht="15.75" x14ac:dyDescent="0.3">
      <c r="AE48104" s="71"/>
    </row>
    <row r="48105" spans="31:31" ht="15.75" x14ac:dyDescent="0.3">
      <c r="AE48105" s="71"/>
    </row>
    <row r="48106" spans="31:31" ht="15.75" x14ac:dyDescent="0.3">
      <c r="AE48106" s="71"/>
    </row>
    <row r="48107" spans="31:31" ht="15.75" x14ac:dyDescent="0.3">
      <c r="AE48107" s="71"/>
    </row>
    <row r="48108" spans="31:31" ht="15.75" x14ac:dyDescent="0.3">
      <c r="AE48108" s="71"/>
    </row>
    <row r="48109" spans="31:31" ht="15.75" x14ac:dyDescent="0.3">
      <c r="AE48109" s="71"/>
    </row>
    <row r="48110" spans="31:31" ht="15.75" x14ac:dyDescent="0.3">
      <c r="AE48110" s="71"/>
    </row>
    <row r="48111" spans="31:31" ht="15.75" x14ac:dyDescent="0.3">
      <c r="AE48111" s="71"/>
    </row>
    <row r="48112" spans="31:31" ht="15.75" x14ac:dyDescent="0.3">
      <c r="AE48112" s="71"/>
    </row>
    <row r="48113" spans="31:31" ht="15.75" x14ac:dyDescent="0.3">
      <c r="AE48113" s="71"/>
    </row>
    <row r="48114" spans="31:31" ht="15.75" x14ac:dyDescent="0.3">
      <c r="AE48114" s="71"/>
    </row>
    <row r="48115" spans="31:31" ht="15.75" x14ac:dyDescent="0.3">
      <c r="AE48115" s="71"/>
    </row>
    <row r="48116" spans="31:31" ht="15.75" x14ac:dyDescent="0.3">
      <c r="AE48116" s="71"/>
    </row>
    <row r="48117" spans="31:31" ht="15.75" x14ac:dyDescent="0.3">
      <c r="AE48117" s="71"/>
    </row>
    <row r="48118" spans="31:31" ht="15.75" x14ac:dyDescent="0.3">
      <c r="AE48118" s="71"/>
    </row>
    <row r="48119" spans="31:31" ht="15.75" x14ac:dyDescent="0.3">
      <c r="AE48119" s="71"/>
    </row>
    <row r="48120" spans="31:31" ht="15.75" x14ac:dyDescent="0.3">
      <c r="AE48120" s="71"/>
    </row>
    <row r="48121" spans="31:31" ht="15.75" x14ac:dyDescent="0.3">
      <c r="AE48121" s="71"/>
    </row>
    <row r="48122" spans="31:31" ht="15.75" x14ac:dyDescent="0.3">
      <c r="AE48122" s="71"/>
    </row>
    <row r="48123" spans="31:31" ht="15.75" x14ac:dyDescent="0.3">
      <c r="AE48123" s="71"/>
    </row>
    <row r="48124" spans="31:31" ht="15.75" x14ac:dyDescent="0.3">
      <c r="AE48124" s="71"/>
    </row>
    <row r="48125" spans="31:31" ht="15.75" x14ac:dyDescent="0.3">
      <c r="AE48125" s="71"/>
    </row>
    <row r="48126" spans="31:31" ht="15.75" x14ac:dyDescent="0.3">
      <c r="AE48126" s="71"/>
    </row>
    <row r="48127" spans="31:31" ht="15.75" x14ac:dyDescent="0.3">
      <c r="AE48127" s="71"/>
    </row>
    <row r="48128" spans="31:31" ht="15.75" x14ac:dyDescent="0.3">
      <c r="AE48128" s="71"/>
    </row>
    <row r="48129" spans="31:31" ht="15.75" x14ac:dyDescent="0.3">
      <c r="AE48129" s="71"/>
    </row>
    <row r="48130" spans="31:31" ht="15.75" x14ac:dyDescent="0.3">
      <c r="AE48130" s="71"/>
    </row>
    <row r="48131" spans="31:31" ht="15.75" x14ac:dyDescent="0.3">
      <c r="AE48131" s="71"/>
    </row>
    <row r="48132" spans="31:31" ht="15.75" x14ac:dyDescent="0.3">
      <c r="AE48132" s="71"/>
    </row>
    <row r="48133" spans="31:31" ht="15.75" x14ac:dyDescent="0.3">
      <c r="AE48133" s="71"/>
    </row>
    <row r="48134" spans="31:31" ht="15.75" x14ac:dyDescent="0.3">
      <c r="AE48134" s="71"/>
    </row>
    <row r="48135" spans="31:31" ht="15.75" x14ac:dyDescent="0.3">
      <c r="AE48135" s="71"/>
    </row>
    <row r="48136" spans="31:31" ht="15.75" x14ac:dyDescent="0.3">
      <c r="AE48136" s="71"/>
    </row>
    <row r="48137" spans="31:31" ht="15.75" x14ac:dyDescent="0.3">
      <c r="AE48137" s="71"/>
    </row>
    <row r="48138" spans="31:31" ht="15.75" x14ac:dyDescent="0.3">
      <c r="AE48138" s="71"/>
    </row>
    <row r="48139" spans="31:31" ht="15.75" x14ac:dyDescent="0.3">
      <c r="AE48139" s="71"/>
    </row>
    <row r="48140" spans="31:31" ht="15.75" x14ac:dyDescent="0.3">
      <c r="AE48140" s="71"/>
    </row>
    <row r="48141" spans="31:31" ht="15.75" x14ac:dyDescent="0.3">
      <c r="AE48141" s="71"/>
    </row>
    <row r="48142" spans="31:31" ht="15.75" x14ac:dyDescent="0.3">
      <c r="AE48142" s="71"/>
    </row>
    <row r="48143" spans="31:31" ht="15.75" x14ac:dyDescent="0.3">
      <c r="AE48143" s="71"/>
    </row>
    <row r="48144" spans="31:31" ht="15.75" x14ac:dyDescent="0.3">
      <c r="AE48144" s="71"/>
    </row>
    <row r="48145" spans="31:31" ht="15.75" x14ac:dyDescent="0.3">
      <c r="AE48145" s="71"/>
    </row>
    <row r="48146" spans="31:31" ht="15.75" x14ac:dyDescent="0.3">
      <c r="AE48146" s="71"/>
    </row>
    <row r="48147" spans="31:31" ht="15.75" x14ac:dyDescent="0.3">
      <c r="AE48147" s="71"/>
    </row>
    <row r="48148" spans="31:31" ht="15.75" x14ac:dyDescent="0.3">
      <c r="AE48148" s="71"/>
    </row>
    <row r="48149" spans="31:31" ht="15.75" x14ac:dyDescent="0.3">
      <c r="AE48149" s="71"/>
    </row>
    <row r="48150" spans="31:31" ht="15.75" x14ac:dyDescent="0.3">
      <c r="AE48150" s="71"/>
    </row>
    <row r="48151" spans="31:31" ht="15.75" x14ac:dyDescent="0.3">
      <c r="AE48151" s="71"/>
    </row>
    <row r="48152" spans="31:31" ht="15.75" x14ac:dyDescent="0.3">
      <c r="AE48152" s="71"/>
    </row>
    <row r="48153" spans="31:31" ht="15.75" x14ac:dyDescent="0.3">
      <c r="AE48153" s="71"/>
    </row>
    <row r="48154" spans="31:31" ht="15.75" x14ac:dyDescent="0.3">
      <c r="AE48154" s="71"/>
    </row>
    <row r="48155" spans="31:31" ht="15.75" x14ac:dyDescent="0.3">
      <c r="AE48155" s="71"/>
    </row>
    <row r="48156" spans="31:31" ht="15.75" x14ac:dyDescent="0.3">
      <c r="AE48156" s="71"/>
    </row>
    <row r="48157" spans="31:31" ht="15.75" x14ac:dyDescent="0.3">
      <c r="AE48157" s="71"/>
    </row>
    <row r="48158" spans="31:31" ht="15.75" x14ac:dyDescent="0.3">
      <c r="AE48158" s="71"/>
    </row>
    <row r="48159" spans="31:31" ht="15.75" x14ac:dyDescent="0.3">
      <c r="AE48159" s="71"/>
    </row>
    <row r="48160" spans="31:31" ht="15.75" x14ac:dyDescent="0.3">
      <c r="AE48160" s="71"/>
    </row>
    <row r="48161" spans="31:31" ht="15.75" x14ac:dyDescent="0.3">
      <c r="AE48161" s="71"/>
    </row>
    <row r="48162" spans="31:31" ht="15.75" x14ac:dyDescent="0.3">
      <c r="AE48162" s="71"/>
    </row>
    <row r="48163" spans="31:31" ht="15.75" x14ac:dyDescent="0.3">
      <c r="AE48163" s="71"/>
    </row>
    <row r="48164" spans="31:31" ht="15.75" x14ac:dyDescent="0.3">
      <c r="AE48164" s="71"/>
    </row>
    <row r="48165" spans="31:31" ht="15.75" x14ac:dyDescent="0.3">
      <c r="AE48165" s="71"/>
    </row>
    <row r="48166" spans="31:31" ht="15.75" x14ac:dyDescent="0.3">
      <c r="AE48166" s="71"/>
    </row>
    <row r="48167" spans="31:31" ht="15.75" x14ac:dyDescent="0.3">
      <c r="AE48167" s="71"/>
    </row>
    <row r="48168" spans="31:31" ht="15.75" x14ac:dyDescent="0.3">
      <c r="AE48168" s="71"/>
    </row>
    <row r="48169" spans="31:31" ht="15.75" x14ac:dyDescent="0.3">
      <c r="AE48169" s="71"/>
    </row>
    <row r="48170" spans="31:31" ht="15.75" x14ac:dyDescent="0.3">
      <c r="AE48170" s="71"/>
    </row>
    <row r="48171" spans="31:31" ht="15.75" x14ac:dyDescent="0.3">
      <c r="AE48171" s="71"/>
    </row>
    <row r="48172" spans="31:31" ht="15.75" x14ac:dyDescent="0.3">
      <c r="AE48172" s="71"/>
    </row>
    <row r="48173" spans="31:31" ht="15.75" x14ac:dyDescent="0.3">
      <c r="AE48173" s="71"/>
    </row>
    <row r="48174" spans="31:31" ht="15.75" x14ac:dyDescent="0.3">
      <c r="AE48174" s="71"/>
    </row>
    <row r="48175" spans="31:31" ht="15.75" x14ac:dyDescent="0.3">
      <c r="AE48175" s="71"/>
    </row>
    <row r="48176" spans="31:31" ht="15.75" x14ac:dyDescent="0.3">
      <c r="AE48176" s="71"/>
    </row>
    <row r="48177" spans="31:31" ht="15.75" x14ac:dyDescent="0.3">
      <c r="AE48177" s="71"/>
    </row>
    <row r="48178" spans="31:31" ht="15.75" x14ac:dyDescent="0.3">
      <c r="AE48178" s="71"/>
    </row>
    <row r="48179" spans="31:31" ht="15.75" x14ac:dyDescent="0.3">
      <c r="AE48179" s="71"/>
    </row>
    <row r="48180" spans="31:31" ht="15.75" x14ac:dyDescent="0.3">
      <c r="AE48180" s="71"/>
    </row>
    <row r="48181" spans="31:31" ht="15.75" x14ac:dyDescent="0.3">
      <c r="AE48181" s="71"/>
    </row>
    <row r="48182" spans="31:31" ht="15.75" x14ac:dyDescent="0.3">
      <c r="AE48182" s="71"/>
    </row>
    <row r="48183" spans="31:31" ht="15.75" x14ac:dyDescent="0.3">
      <c r="AE48183" s="71"/>
    </row>
    <row r="48184" spans="31:31" ht="15.75" x14ac:dyDescent="0.3">
      <c r="AE48184" s="71"/>
    </row>
    <row r="48185" spans="31:31" ht="15.75" x14ac:dyDescent="0.3">
      <c r="AE48185" s="71"/>
    </row>
    <row r="48186" spans="31:31" ht="15.75" x14ac:dyDescent="0.3">
      <c r="AE48186" s="71"/>
    </row>
    <row r="48187" spans="31:31" ht="15.75" x14ac:dyDescent="0.3">
      <c r="AE48187" s="71"/>
    </row>
    <row r="48188" spans="31:31" ht="15.75" x14ac:dyDescent="0.3">
      <c r="AE48188" s="71"/>
    </row>
    <row r="48189" spans="31:31" ht="15.75" x14ac:dyDescent="0.3">
      <c r="AE48189" s="71"/>
    </row>
    <row r="48190" spans="31:31" ht="15.75" x14ac:dyDescent="0.3">
      <c r="AE48190" s="71"/>
    </row>
    <row r="48191" spans="31:31" ht="15.75" x14ac:dyDescent="0.3">
      <c r="AE48191" s="71"/>
    </row>
    <row r="48192" spans="31:31" ht="15.75" x14ac:dyDescent="0.3">
      <c r="AE48192" s="71"/>
    </row>
    <row r="48193" spans="31:31" ht="15.75" x14ac:dyDescent="0.3">
      <c r="AE48193" s="71"/>
    </row>
    <row r="48194" spans="31:31" ht="15.75" x14ac:dyDescent="0.3">
      <c r="AE48194" s="71"/>
    </row>
    <row r="48195" spans="31:31" ht="15.75" x14ac:dyDescent="0.3">
      <c r="AE48195" s="71"/>
    </row>
    <row r="48196" spans="31:31" ht="15.75" x14ac:dyDescent="0.3">
      <c r="AE48196" s="71"/>
    </row>
    <row r="48197" spans="31:31" ht="15.75" x14ac:dyDescent="0.3">
      <c r="AE48197" s="71"/>
    </row>
    <row r="48198" spans="31:31" ht="15.75" x14ac:dyDescent="0.3">
      <c r="AE48198" s="71"/>
    </row>
    <row r="48199" spans="31:31" ht="15.75" x14ac:dyDescent="0.3">
      <c r="AE48199" s="71"/>
    </row>
    <row r="48200" spans="31:31" ht="15.75" x14ac:dyDescent="0.3">
      <c r="AE48200" s="71"/>
    </row>
    <row r="48201" spans="31:31" ht="15.75" x14ac:dyDescent="0.3">
      <c r="AE48201" s="71"/>
    </row>
    <row r="48202" spans="31:31" ht="15.75" x14ac:dyDescent="0.3">
      <c r="AE48202" s="71"/>
    </row>
    <row r="48203" spans="31:31" ht="15.75" x14ac:dyDescent="0.3">
      <c r="AE48203" s="71"/>
    </row>
    <row r="48204" spans="31:31" ht="15.75" x14ac:dyDescent="0.3">
      <c r="AE48204" s="71"/>
    </row>
    <row r="48205" spans="31:31" ht="15.75" x14ac:dyDescent="0.3">
      <c r="AE48205" s="71"/>
    </row>
    <row r="48206" spans="31:31" ht="15.75" x14ac:dyDescent="0.3">
      <c r="AE48206" s="71"/>
    </row>
    <row r="48207" spans="31:31" ht="15.75" x14ac:dyDescent="0.3">
      <c r="AE48207" s="71"/>
    </row>
    <row r="48208" spans="31:31" ht="15.75" x14ac:dyDescent="0.3">
      <c r="AE48208" s="71"/>
    </row>
    <row r="48209" spans="31:31" ht="15.75" x14ac:dyDescent="0.3">
      <c r="AE48209" s="71"/>
    </row>
    <row r="48210" spans="31:31" ht="15.75" x14ac:dyDescent="0.3">
      <c r="AE48210" s="71"/>
    </row>
    <row r="48211" spans="31:31" ht="15.75" x14ac:dyDescent="0.3">
      <c r="AE48211" s="71"/>
    </row>
    <row r="48212" spans="31:31" ht="15.75" x14ac:dyDescent="0.3">
      <c r="AE48212" s="71"/>
    </row>
    <row r="48213" spans="31:31" ht="15.75" x14ac:dyDescent="0.3">
      <c r="AE48213" s="71"/>
    </row>
    <row r="48214" spans="31:31" ht="15.75" x14ac:dyDescent="0.3">
      <c r="AE48214" s="71"/>
    </row>
    <row r="48215" spans="31:31" ht="15.75" x14ac:dyDescent="0.3">
      <c r="AE48215" s="71"/>
    </row>
    <row r="48216" spans="31:31" ht="15.75" x14ac:dyDescent="0.3">
      <c r="AE48216" s="71"/>
    </row>
    <row r="48217" spans="31:31" ht="15.75" x14ac:dyDescent="0.3">
      <c r="AE48217" s="71"/>
    </row>
    <row r="48218" spans="31:31" ht="15.75" x14ac:dyDescent="0.3">
      <c r="AE48218" s="71"/>
    </row>
    <row r="48219" spans="31:31" ht="15.75" x14ac:dyDescent="0.3">
      <c r="AE48219" s="71"/>
    </row>
    <row r="48220" spans="31:31" ht="15.75" x14ac:dyDescent="0.3">
      <c r="AE48220" s="71"/>
    </row>
    <row r="48221" spans="31:31" ht="15.75" x14ac:dyDescent="0.3">
      <c r="AE48221" s="71"/>
    </row>
    <row r="48222" spans="31:31" ht="15.75" x14ac:dyDescent="0.3">
      <c r="AE48222" s="71"/>
    </row>
    <row r="48223" spans="31:31" ht="15.75" x14ac:dyDescent="0.3">
      <c r="AE48223" s="71"/>
    </row>
    <row r="48224" spans="31:31" ht="15.75" x14ac:dyDescent="0.3">
      <c r="AE48224" s="71"/>
    </row>
    <row r="48225" spans="31:31" ht="15.75" x14ac:dyDescent="0.3">
      <c r="AE48225" s="71"/>
    </row>
    <row r="48226" spans="31:31" ht="15.75" x14ac:dyDescent="0.3">
      <c r="AE48226" s="71"/>
    </row>
    <row r="48227" spans="31:31" ht="15.75" x14ac:dyDescent="0.3">
      <c r="AE48227" s="71"/>
    </row>
    <row r="48228" spans="31:31" ht="15.75" x14ac:dyDescent="0.3">
      <c r="AE48228" s="71"/>
    </row>
    <row r="48229" spans="31:31" ht="15.75" x14ac:dyDescent="0.3">
      <c r="AE48229" s="71"/>
    </row>
    <row r="48230" spans="31:31" ht="15.75" x14ac:dyDescent="0.3">
      <c r="AE48230" s="71"/>
    </row>
    <row r="48231" spans="31:31" ht="15.75" x14ac:dyDescent="0.3">
      <c r="AE48231" s="71"/>
    </row>
    <row r="48232" spans="31:31" ht="15.75" x14ac:dyDescent="0.3">
      <c r="AE48232" s="71"/>
    </row>
    <row r="48233" spans="31:31" ht="15.75" x14ac:dyDescent="0.3">
      <c r="AE48233" s="71"/>
    </row>
    <row r="48234" spans="31:31" ht="15.75" x14ac:dyDescent="0.3">
      <c r="AE48234" s="71"/>
    </row>
    <row r="48235" spans="31:31" ht="15.75" x14ac:dyDescent="0.3">
      <c r="AE48235" s="71"/>
    </row>
    <row r="48236" spans="31:31" ht="15.75" x14ac:dyDescent="0.3">
      <c r="AE48236" s="71"/>
    </row>
    <row r="48237" spans="31:31" ht="15.75" x14ac:dyDescent="0.3">
      <c r="AE48237" s="71"/>
    </row>
    <row r="48238" spans="31:31" ht="15.75" x14ac:dyDescent="0.3">
      <c r="AE48238" s="71"/>
    </row>
    <row r="48239" spans="31:31" ht="15.75" x14ac:dyDescent="0.3">
      <c r="AE48239" s="71"/>
    </row>
    <row r="48240" spans="31:31" ht="15.75" x14ac:dyDescent="0.3">
      <c r="AE48240" s="71"/>
    </row>
    <row r="48241" spans="31:31" ht="15.75" x14ac:dyDescent="0.3">
      <c r="AE48241" s="71"/>
    </row>
    <row r="48242" spans="31:31" ht="15.75" x14ac:dyDescent="0.3">
      <c r="AE48242" s="71"/>
    </row>
    <row r="48243" spans="31:31" ht="15.75" x14ac:dyDescent="0.3">
      <c r="AE48243" s="71"/>
    </row>
    <row r="48244" spans="31:31" ht="15.75" x14ac:dyDescent="0.3">
      <c r="AE48244" s="71"/>
    </row>
    <row r="48245" spans="31:31" ht="15.75" x14ac:dyDescent="0.3">
      <c r="AE48245" s="71"/>
    </row>
    <row r="48246" spans="31:31" ht="15.75" x14ac:dyDescent="0.3">
      <c r="AE48246" s="71"/>
    </row>
    <row r="48247" spans="31:31" ht="15.75" x14ac:dyDescent="0.3">
      <c r="AE48247" s="71"/>
    </row>
    <row r="48248" spans="31:31" ht="15.75" x14ac:dyDescent="0.3">
      <c r="AE48248" s="71"/>
    </row>
    <row r="48249" spans="31:31" ht="15.75" x14ac:dyDescent="0.3">
      <c r="AE48249" s="71"/>
    </row>
    <row r="48250" spans="31:31" ht="15.75" x14ac:dyDescent="0.3">
      <c r="AE48250" s="71"/>
    </row>
    <row r="48251" spans="31:31" ht="15.75" x14ac:dyDescent="0.3">
      <c r="AE48251" s="71"/>
    </row>
    <row r="48252" spans="31:31" ht="15.75" x14ac:dyDescent="0.3">
      <c r="AE48252" s="71"/>
    </row>
    <row r="48253" spans="31:31" ht="15.75" x14ac:dyDescent="0.3">
      <c r="AE48253" s="71"/>
    </row>
    <row r="48254" spans="31:31" ht="15.75" x14ac:dyDescent="0.3">
      <c r="AE48254" s="71"/>
    </row>
    <row r="48255" spans="31:31" ht="15.75" x14ac:dyDescent="0.3">
      <c r="AE48255" s="71"/>
    </row>
    <row r="48256" spans="31:31" ht="15.75" x14ac:dyDescent="0.3">
      <c r="AE48256" s="71"/>
    </row>
    <row r="48257" spans="31:31" ht="15.75" x14ac:dyDescent="0.3">
      <c r="AE48257" s="71"/>
    </row>
    <row r="48258" spans="31:31" ht="15.75" x14ac:dyDescent="0.3">
      <c r="AE48258" s="71"/>
    </row>
    <row r="48259" spans="31:31" ht="15.75" x14ac:dyDescent="0.3">
      <c r="AE48259" s="71"/>
    </row>
    <row r="48260" spans="31:31" ht="15.75" x14ac:dyDescent="0.3">
      <c r="AE48260" s="71"/>
    </row>
    <row r="48261" spans="31:31" ht="15.75" x14ac:dyDescent="0.3">
      <c r="AE48261" s="71"/>
    </row>
    <row r="48262" spans="31:31" ht="15.75" x14ac:dyDescent="0.3">
      <c r="AE48262" s="71"/>
    </row>
    <row r="48263" spans="31:31" ht="15.75" x14ac:dyDescent="0.3">
      <c r="AE48263" s="71"/>
    </row>
    <row r="48264" spans="31:31" ht="15.75" x14ac:dyDescent="0.3">
      <c r="AE48264" s="71"/>
    </row>
    <row r="48265" spans="31:31" ht="15.75" x14ac:dyDescent="0.3">
      <c r="AE48265" s="71"/>
    </row>
    <row r="48266" spans="31:31" ht="15.75" x14ac:dyDescent="0.3">
      <c r="AE48266" s="71"/>
    </row>
    <row r="48267" spans="31:31" ht="15.75" x14ac:dyDescent="0.3">
      <c r="AE48267" s="71"/>
    </row>
    <row r="48268" spans="31:31" ht="15.75" x14ac:dyDescent="0.3">
      <c r="AE48268" s="71"/>
    </row>
    <row r="48269" spans="31:31" ht="15.75" x14ac:dyDescent="0.3">
      <c r="AE48269" s="71"/>
    </row>
    <row r="48270" spans="31:31" ht="15.75" x14ac:dyDescent="0.3">
      <c r="AE48270" s="71"/>
    </row>
    <row r="48271" spans="31:31" ht="15.75" x14ac:dyDescent="0.3">
      <c r="AE48271" s="71"/>
    </row>
    <row r="48272" spans="31:31" ht="15.75" x14ac:dyDescent="0.3">
      <c r="AE48272" s="71"/>
    </row>
    <row r="48273" spans="31:31" ht="15.75" x14ac:dyDescent="0.3">
      <c r="AE48273" s="71"/>
    </row>
    <row r="48274" spans="31:31" ht="15.75" x14ac:dyDescent="0.3">
      <c r="AE48274" s="71"/>
    </row>
    <row r="48275" spans="31:31" ht="15.75" x14ac:dyDescent="0.3">
      <c r="AE48275" s="71"/>
    </row>
    <row r="48276" spans="31:31" ht="15.75" x14ac:dyDescent="0.3">
      <c r="AE48276" s="71"/>
    </row>
    <row r="48277" spans="31:31" ht="15.75" x14ac:dyDescent="0.3">
      <c r="AE48277" s="71"/>
    </row>
    <row r="48278" spans="31:31" ht="15.75" x14ac:dyDescent="0.3">
      <c r="AE48278" s="71"/>
    </row>
    <row r="48279" spans="31:31" ht="15.75" x14ac:dyDescent="0.3">
      <c r="AE48279" s="71"/>
    </row>
    <row r="48280" spans="31:31" ht="15.75" x14ac:dyDescent="0.3">
      <c r="AE48280" s="71"/>
    </row>
    <row r="48281" spans="31:31" ht="15.75" x14ac:dyDescent="0.3">
      <c r="AE48281" s="71"/>
    </row>
    <row r="48282" spans="31:31" ht="15.75" x14ac:dyDescent="0.3">
      <c r="AE48282" s="71"/>
    </row>
    <row r="48283" spans="31:31" ht="15.75" x14ac:dyDescent="0.3">
      <c r="AE48283" s="71"/>
    </row>
    <row r="48284" spans="31:31" ht="15.75" x14ac:dyDescent="0.3">
      <c r="AE48284" s="71"/>
    </row>
    <row r="48285" spans="31:31" ht="15.75" x14ac:dyDescent="0.3">
      <c r="AE48285" s="71"/>
    </row>
    <row r="48286" spans="31:31" ht="15.75" x14ac:dyDescent="0.3">
      <c r="AE48286" s="71"/>
    </row>
    <row r="48287" spans="31:31" ht="15.75" x14ac:dyDescent="0.3">
      <c r="AE48287" s="71"/>
    </row>
    <row r="48288" spans="31:31" ht="15.75" x14ac:dyDescent="0.3">
      <c r="AE48288" s="71"/>
    </row>
    <row r="48289" spans="31:31" ht="15.75" x14ac:dyDescent="0.3">
      <c r="AE48289" s="71"/>
    </row>
    <row r="48290" spans="31:31" ht="15.75" x14ac:dyDescent="0.3">
      <c r="AE48290" s="71"/>
    </row>
    <row r="48291" spans="31:31" ht="15.75" x14ac:dyDescent="0.3">
      <c r="AE48291" s="71"/>
    </row>
    <row r="48292" spans="31:31" ht="15.75" x14ac:dyDescent="0.3">
      <c r="AE48292" s="71"/>
    </row>
    <row r="48293" spans="31:31" ht="15.75" x14ac:dyDescent="0.3">
      <c r="AE48293" s="71"/>
    </row>
    <row r="48294" spans="31:31" ht="15.75" x14ac:dyDescent="0.3">
      <c r="AE48294" s="71"/>
    </row>
    <row r="48295" spans="31:31" ht="15.75" x14ac:dyDescent="0.3">
      <c r="AE48295" s="71"/>
    </row>
    <row r="48296" spans="31:31" ht="15.75" x14ac:dyDescent="0.3">
      <c r="AE48296" s="71"/>
    </row>
    <row r="48297" spans="31:31" ht="15.75" x14ac:dyDescent="0.3">
      <c r="AE48297" s="71"/>
    </row>
    <row r="48298" spans="31:31" ht="15.75" x14ac:dyDescent="0.3">
      <c r="AE48298" s="71"/>
    </row>
    <row r="48299" spans="31:31" ht="15.75" x14ac:dyDescent="0.3">
      <c r="AE48299" s="71"/>
    </row>
    <row r="48300" spans="31:31" ht="15.75" x14ac:dyDescent="0.3">
      <c r="AE48300" s="71"/>
    </row>
    <row r="48301" spans="31:31" ht="15.75" x14ac:dyDescent="0.3">
      <c r="AE48301" s="71"/>
    </row>
    <row r="48302" spans="31:31" ht="15.75" x14ac:dyDescent="0.3">
      <c r="AE48302" s="71"/>
    </row>
    <row r="48303" spans="31:31" ht="15.75" x14ac:dyDescent="0.3">
      <c r="AE48303" s="71"/>
    </row>
    <row r="48304" spans="31:31" ht="15.75" x14ac:dyDescent="0.3">
      <c r="AE48304" s="71"/>
    </row>
    <row r="48305" spans="31:31" ht="15.75" x14ac:dyDescent="0.3">
      <c r="AE48305" s="71"/>
    </row>
    <row r="48306" spans="31:31" ht="15.75" x14ac:dyDescent="0.3">
      <c r="AE48306" s="71"/>
    </row>
    <row r="48307" spans="31:31" ht="15.75" x14ac:dyDescent="0.3">
      <c r="AE48307" s="71"/>
    </row>
    <row r="48308" spans="31:31" ht="15.75" x14ac:dyDescent="0.3">
      <c r="AE48308" s="71"/>
    </row>
    <row r="48309" spans="31:31" ht="15.75" x14ac:dyDescent="0.3">
      <c r="AE48309" s="71"/>
    </row>
    <row r="48310" spans="31:31" ht="15.75" x14ac:dyDescent="0.3">
      <c r="AE48310" s="71"/>
    </row>
    <row r="48311" spans="31:31" ht="15.75" x14ac:dyDescent="0.3">
      <c r="AE48311" s="71"/>
    </row>
    <row r="48312" spans="31:31" ht="15.75" x14ac:dyDescent="0.3">
      <c r="AE48312" s="71"/>
    </row>
    <row r="48313" spans="31:31" ht="15.75" x14ac:dyDescent="0.3">
      <c r="AE48313" s="71"/>
    </row>
    <row r="48314" spans="31:31" ht="15.75" x14ac:dyDescent="0.3">
      <c r="AE48314" s="71"/>
    </row>
    <row r="48315" spans="31:31" ht="15.75" x14ac:dyDescent="0.3">
      <c r="AE48315" s="71"/>
    </row>
    <row r="48316" spans="31:31" ht="15.75" x14ac:dyDescent="0.3">
      <c r="AE48316" s="71"/>
    </row>
    <row r="48317" spans="31:31" ht="15.75" x14ac:dyDescent="0.3">
      <c r="AE48317" s="71"/>
    </row>
    <row r="48318" spans="31:31" ht="15.75" x14ac:dyDescent="0.3">
      <c r="AE48318" s="71"/>
    </row>
    <row r="48319" spans="31:31" ht="15.75" x14ac:dyDescent="0.3">
      <c r="AE48319" s="71"/>
    </row>
    <row r="48320" spans="31:31" ht="15.75" x14ac:dyDescent="0.3">
      <c r="AE48320" s="71"/>
    </row>
    <row r="48321" spans="31:31" ht="15.75" x14ac:dyDescent="0.3">
      <c r="AE48321" s="71"/>
    </row>
    <row r="48322" spans="31:31" ht="15.75" x14ac:dyDescent="0.3">
      <c r="AE48322" s="71"/>
    </row>
    <row r="48323" spans="31:31" ht="15.75" x14ac:dyDescent="0.3">
      <c r="AE48323" s="71"/>
    </row>
    <row r="48324" spans="31:31" ht="15.75" x14ac:dyDescent="0.3">
      <c r="AE48324" s="71"/>
    </row>
    <row r="48325" spans="31:31" ht="15.75" x14ac:dyDescent="0.3">
      <c r="AE48325" s="71"/>
    </row>
    <row r="48326" spans="31:31" ht="15.75" x14ac:dyDescent="0.3">
      <c r="AE48326" s="71"/>
    </row>
    <row r="48327" spans="31:31" ht="15.75" x14ac:dyDescent="0.3">
      <c r="AE48327" s="71"/>
    </row>
    <row r="48328" spans="31:31" ht="15.75" x14ac:dyDescent="0.3">
      <c r="AE48328" s="71"/>
    </row>
    <row r="48329" spans="31:31" ht="15.75" x14ac:dyDescent="0.3">
      <c r="AE48329" s="71"/>
    </row>
    <row r="48330" spans="31:31" ht="15.75" x14ac:dyDescent="0.3">
      <c r="AE48330" s="71"/>
    </row>
    <row r="48331" spans="31:31" ht="15.75" x14ac:dyDescent="0.3">
      <c r="AE48331" s="71"/>
    </row>
    <row r="48332" spans="31:31" ht="15.75" x14ac:dyDescent="0.3">
      <c r="AE48332" s="71"/>
    </row>
    <row r="48333" spans="31:31" ht="15.75" x14ac:dyDescent="0.3">
      <c r="AE48333" s="71"/>
    </row>
    <row r="48334" spans="31:31" ht="15.75" x14ac:dyDescent="0.3">
      <c r="AE48334" s="71"/>
    </row>
    <row r="48335" spans="31:31" ht="15.75" x14ac:dyDescent="0.3">
      <c r="AE48335" s="71"/>
    </row>
    <row r="48336" spans="31:31" ht="15.75" x14ac:dyDescent="0.3">
      <c r="AE48336" s="71"/>
    </row>
    <row r="48337" spans="31:31" ht="15.75" x14ac:dyDescent="0.3">
      <c r="AE48337" s="71"/>
    </row>
    <row r="48338" spans="31:31" ht="15.75" x14ac:dyDescent="0.3">
      <c r="AE48338" s="71"/>
    </row>
    <row r="48339" spans="31:31" ht="15.75" x14ac:dyDescent="0.3">
      <c r="AE48339" s="71"/>
    </row>
    <row r="48340" spans="31:31" ht="15.75" x14ac:dyDescent="0.3">
      <c r="AE48340" s="71"/>
    </row>
    <row r="48341" spans="31:31" ht="15.75" x14ac:dyDescent="0.3">
      <c r="AE48341" s="71"/>
    </row>
    <row r="48342" spans="31:31" ht="15.75" x14ac:dyDescent="0.3">
      <c r="AE48342" s="71"/>
    </row>
    <row r="48343" spans="31:31" ht="15.75" x14ac:dyDescent="0.3">
      <c r="AE48343" s="71"/>
    </row>
    <row r="48344" spans="31:31" ht="15.75" x14ac:dyDescent="0.3">
      <c r="AE48344" s="71"/>
    </row>
    <row r="48345" spans="31:31" ht="15.75" x14ac:dyDescent="0.3">
      <c r="AE48345" s="71"/>
    </row>
    <row r="48346" spans="31:31" ht="15.75" x14ac:dyDescent="0.3">
      <c r="AE48346" s="71"/>
    </row>
    <row r="48347" spans="31:31" ht="15.75" x14ac:dyDescent="0.3">
      <c r="AE48347" s="71"/>
    </row>
    <row r="48348" spans="31:31" ht="15.75" x14ac:dyDescent="0.3">
      <c r="AE48348" s="71"/>
    </row>
    <row r="48349" spans="31:31" ht="15.75" x14ac:dyDescent="0.3">
      <c r="AE48349" s="71"/>
    </row>
    <row r="48350" spans="31:31" ht="15.75" x14ac:dyDescent="0.3">
      <c r="AE48350" s="71"/>
    </row>
    <row r="48351" spans="31:31" ht="15.75" x14ac:dyDescent="0.3">
      <c r="AE48351" s="71"/>
    </row>
    <row r="48352" spans="31:31" ht="15.75" x14ac:dyDescent="0.3">
      <c r="AE48352" s="71"/>
    </row>
    <row r="48353" spans="31:31" ht="15.75" x14ac:dyDescent="0.3">
      <c r="AE48353" s="71"/>
    </row>
    <row r="48354" spans="31:31" ht="15.75" x14ac:dyDescent="0.3">
      <c r="AE48354" s="71"/>
    </row>
    <row r="48355" spans="31:31" ht="15.75" x14ac:dyDescent="0.3">
      <c r="AE48355" s="71"/>
    </row>
    <row r="48356" spans="31:31" ht="15.75" x14ac:dyDescent="0.3">
      <c r="AE48356" s="71"/>
    </row>
    <row r="48357" spans="31:31" ht="15.75" x14ac:dyDescent="0.3">
      <c r="AE48357" s="71"/>
    </row>
    <row r="48358" spans="31:31" ht="15.75" x14ac:dyDescent="0.3">
      <c r="AE48358" s="71"/>
    </row>
    <row r="48359" spans="31:31" ht="15.75" x14ac:dyDescent="0.3">
      <c r="AE48359" s="71"/>
    </row>
    <row r="48360" spans="31:31" ht="15.75" x14ac:dyDescent="0.3">
      <c r="AE48360" s="71"/>
    </row>
    <row r="48361" spans="31:31" ht="15.75" x14ac:dyDescent="0.3">
      <c r="AE48361" s="71"/>
    </row>
    <row r="48362" spans="31:31" ht="15.75" x14ac:dyDescent="0.3">
      <c r="AE48362" s="71"/>
    </row>
    <row r="48363" spans="31:31" ht="15.75" x14ac:dyDescent="0.3">
      <c r="AE48363" s="71"/>
    </row>
    <row r="48364" spans="31:31" ht="15.75" x14ac:dyDescent="0.3">
      <c r="AE48364" s="71"/>
    </row>
    <row r="48365" spans="31:31" ht="15.75" x14ac:dyDescent="0.3">
      <c r="AE48365" s="71"/>
    </row>
    <row r="48366" spans="31:31" ht="15.75" x14ac:dyDescent="0.3">
      <c r="AE48366" s="71"/>
    </row>
    <row r="48367" spans="31:31" ht="15.75" x14ac:dyDescent="0.3">
      <c r="AE48367" s="71"/>
    </row>
    <row r="48368" spans="31:31" ht="15.75" x14ac:dyDescent="0.3">
      <c r="AE48368" s="71"/>
    </row>
    <row r="48369" spans="31:31" ht="15.75" x14ac:dyDescent="0.3">
      <c r="AE48369" s="71"/>
    </row>
    <row r="48370" spans="31:31" ht="15.75" x14ac:dyDescent="0.3">
      <c r="AE48370" s="71"/>
    </row>
    <row r="48371" spans="31:31" ht="15.75" x14ac:dyDescent="0.3">
      <c r="AE48371" s="71"/>
    </row>
    <row r="48372" spans="31:31" ht="15.75" x14ac:dyDescent="0.3">
      <c r="AE48372" s="71"/>
    </row>
    <row r="48373" spans="31:31" ht="15.75" x14ac:dyDescent="0.3">
      <c r="AE48373" s="71"/>
    </row>
    <row r="48374" spans="31:31" ht="15.75" x14ac:dyDescent="0.3">
      <c r="AE48374" s="71"/>
    </row>
    <row r="48375" spans="31:31" ht="15.75" x14ac:dyDescent="0.3">
      <c r="AE48375" s="71"/>
    </row>
    <row r="48376" spans="31:31" ht="15.75" x14ac:dyDescent="0.3">
      <c r="AE48376" s="71"/>
    </row>
    <row r="48377" spans="31:31" ht="15.75" x14ac:dyDescent="0.3">
      <c r="AE48377" s="71"/>
    </row>
    <row r="48378" spans="31:31" ht="15.75" x14ac:dyDescent="0.3">
      <c r="AE48378" s="71"/>
    </row>
    <row r="48379" spans="31:31" ht="15.75" x14ac:dyDescent="0.3">
      <c r="AE48379" s="71"/>
    </row>
    <row r="48380" spans="31:31" ht="15.75" x14ac:dyDescent="0.3">
      <c r="AE48380" s="71"/>
    </row>
    <row r="48381" spans="31:31" ht="15.75" x14ac:dyDescent="0.3">
      <c r="AE48381" s="71"/>
    </row>
    <row r="48382" spans="31:31" ht="15.75" x14ac:dyDescent="0.3">
      <c r="AE48382" s="71"/>
    </row>
    <row r="48383" spans="31:31" ht="15.75" x14ac:dyDescent="0.3">
      <c r="AE48383" s="71"/>
    </row>
    <row r="48384" spans="31:31" ht="15.75" x14ac:dyDescent="0.3">
      <c r="AE48384" s="71"/>
    </row>
    <row r="48385" spans="31:31" ht="15.75" x14ac:dyDescent="0.3">
      <c r="AE48385" s="71"/>
    </row>
    <row r="48386" spans="31:31" ht="15.75" x14ac:dyDescent="0.3">
      <c r="AE48386" s="71"/>
    </row>
    <row r="48387" spans="31:31" ht="15.75" x14ac:dyDescent="0.3">
      <c r="AE48387" s="71"/>
    </row>
    <row r="48388" spans="31:31" ht="15.75" x14ac:dyDescent="0.3">
      <c r="AE48388" s="71"/>
    </row>
    <row r="48389" spans="31:31" ht="15.75" x14ac:dyDescent="0.3">
      <c r="AE48389" s="71"/>
    </row>
    <row r="48390" spans="31:31" ht="15.75" x14ac:dyDescent="0.3">
      <c r="AE48390" s="71"/>
    </row>
    <row r="48391" spans="31:31" ht="15.75" x14ac:dyDescent="0.3">
      <c r="AE48391" s="71"/>
    </row>
    <row r="48392" spans="31:31" ht="15.75" x14ac:dyDescent="0.3">
      <c r="AE48392" s="71"/>
    </row>
    <row r="48393" spans="31:31" ht="15.75" x14ac:dyDescent="0.3">
      <c r="AE48393" s="71"/>
    </row>
    <row r="48394" spans="31:31" ht="15.75" x14ac:dyDescent="0.3">
      <c r="AE48394" s="71"/>
    </row>
    <row r="48395" spans="31:31" ht="15.75" x14ac:dyDescent="0.3">
      <c r="AE48395" s="71"/>
    </row>
    <row r="48396" spans="31:31" ht="15.75" x14ac:dyDescent="0.3">
      <c r="AE48396" s="71"/>
    </row>
    <row r="48397" spans="31:31" ht="15.75" x14ac:dyDescent="0.3">
      <c r="AE48397" s="71"/>
    </row>
    <row r="48398" spans="31:31" ht="15.75" x14ac:dyDescent="0.3">
      <c r="AE48398" s="71"/>
    </row>
    <row r="48399" spans="31:31" ht="15.75" x14ac:dyDescent="0.3">
      <c r="AE48399" s="71"/>
    </row>
    <row r="48400" spans="31:31" ht="15.75" x14ac:dyDescent="0.3">
      <c r="AE48400" s="71"/>
    </row>
    <row r="48401" spans="31:31" ht="15.75" x14ac:dyDescent="0.3">
      <c r="AE48401" s="71"/>
    </row>
    <row r="48402" spans="31:31" ht="15.75" x14ac:dyDescent="0.3">
      <c r="AE48402" s="71"/>
    </row>
    <row r="48403" spans="31:31" ht="15.75" x14ac:dyDescent="0.3">
      <c r="AE48403" s="71"/>
    </row>
    <row r="48404" spans="31:31" ht="15.75" x14ac:dyDescent="0.3">
      <c r="AE48404" s="71"/>
    </row>
    <row r="48405" spans="31:31" ht="15.75" x14ac:dyDescent="0.3">
      <c r="AE48405" s="71"/>
    </row>
    <row r="48406" spans="31:31" ht="15.75" x14ac:dyDescent="0.3">
      <c r="AE48406" s="71"/>
    </row>
    <row r="48407" spans="31:31" ht="15.75" x14ac:dyDescent="0.3">
      <c r="AE48407" s="71"/>
    </row>
    <row r="48408" spans="31:31" ht="15.75" x14ac:dyDescent="0.3">
      <c r="AE48408" s="71"/>
    </row>
    <row r="48409" spans="31:31" ht="15.75" x14ac:dyDescent="0.3">
      <c r="AE48409" s="71"/>
    </row>
    <row r="48410" spans="31:31" ht="15.75" x14ac:dyDescent="0.3">
      <c r="AE48410" s="71"/>
    </row>
    <row r="48411" spans="31:31" ht="15.75" x14ac:dyDescent="0.3">
      <c r="AE48411" s="71"/>
    </row>
    <row r="48412" spans="31:31" ht="15.75" x14ac:dyDescent="0.3">
      <c r="AE48412" s="71"/>
    </row>
    <row r="48413" spans="31:31" ht="15.75" x14ac:dyDescent="0.3">
      <c r="AE48413" s="71"/>
    </row>
    <row r="48414" spans="31:31" ht="15.75" x14ac:dyDescent="0.3">
      <c r="AE48414" s="71"/>
    </row>
    <row r="48415" spans="31:31" ht="15.75" x14ac:dyDescent="0.3">
      <c r="AE48415" s="71"/>
    </row>
    <row r="48416" spans="31:31" ht="15.75" x14ac:dyDescent="0.3">
      <c r="AE48416" s="71"/>
    </row>
    <row r="48417" spans="31:31" ht="15.75" x14ac:dyDescent="0.3">
      <c r="AE48417" s="71"/>
    </row>
    <row r="48418" spans="31:31" ht="15.75" x14ac:dyDescent="0.3">
      <c r="AE48418" s="71"/>
    </row>
    <row r="48419" spans="31:31" ht="15.75" x14ac:dyDescent="0.3">
      <c r="AE48419" s="71"/>
    </row>
    <row r="48420" spans="31:31" ht="15.75" x14ac:dyDescent="0.3">
      <c r="AE48420" s="71"/>
    </row>
    <row r="48421" spans="31:31" ht="15.75" x14ac:dyDescent="0.3">
      <c r="AE48421" s="71"/>
    </row>
    <row r="48422" spans="31:31" ht="15.75" x14ac:dyDescent="0.3">
      <c r="AE48422" s="71"/>
    </row>
    <row r="48423" spans="31:31" ht="15.75" x14ac:dyDescent="0.3">
      <c r="AE48423" s="71"/>
    </row>
    <row r="48424" spans="31:31" ht="15.75" x14ac:dyDescent="0.3">
      <c r="AE48424" s="71"/>
    </row>
    <row r="48425" spans="31:31" ht="15.75" x14ac:dyDescent="0.3">
      <c r="AE48425" s="71"/>
    </row>
    <row r="48426" spans="31:31" ht="15.75" x14ac:dyDescent="0.3">
      <c r="AE48426" s="71"/>
    </row>
    <row r="48427" spans="31:31" ht="15.75" x14ac:dyDescent="0.3">
      <c r="AE48427" s="71"/>
    </row>
    <row r="48428" spans="31:31" ht="15.75" x14ac:dyDescent="0.3">
      <c r="AE48428" s="71"/>
    </row>
    <row r="48429" spans="31:31" ht="15.75" x14ac:dyDescent="0.3">
      <c r="AE48429" s="71"/>
    </row>
    <row r="48430" spans="31:31" ht="15.75" x14ac:dyDescent="0.3">
      <c r="AE48430" s="71"/>
    </row>
    <row r="48431" spans="31:31" ht="15.75" x14ac:dyDescent="0.3">
      <c r="AE48431" s="71"/>
    </row>
    <row r="48432" spans="31:31" ht="15.75" x14ac:dyDescent="0.3">
      <c r="AE48432" s="71"/>
    </row>
    <row r="48433" spans="31:31" ht="15.75" x14ac:dyDescent="0.3">
      <c r="AE48433" s="71"/>
    </row>
    <row r="48434" spans="31:31" ht="15.75" x14ac:dyDescent="0.3">
      <c r="AE48434" s="71"/>
    </row>
    <row r="48435" spans="31:31" ht="15.75" x14ac:dyDescent="0.3">
      <c r="AE48435" s="71"/>
    </row>
    <row r="48436" spans="31:31" ht="15.75" x14ac:dyDescent="0.3">
      <c r="AE48436" s="71"/>
    </row>
    <row r="48437" spans="31:31" ht="15.75" x14ac:dyDescent="0.3">
      <c r="AE48437" s="71"/>
    </row>
    <row r="48438" spans="31:31" ht="15.75" x14ac:dyDescent="0.3">
      <c r="AE48438" s="71"/>
    </row>
    <row r="48439" spans="31:31" ht="15.75" x14ac:dyDescent="0.3">
      <c r="AE48439" s="71"/>
    </row>
    <row r="48440" spans="31:31" ht="15.75" x14ac:dyDescent="0.3">
      <c r="AE48440" s="71"/>
    </row>
    <row r="48441" spans="31:31" ht="15.75" x14ac:dyDescent="0.3">
      <c r="AE48441" s="71"/>
    </row>
    <row r="48442" spans="31:31" ht="15.75" x14ac:dyDescent="0.3">
      <c r="AE48442" s="71"/>
    </row>
    <row r="48443" spans="31:31" ht="15.75" x14ac:dyDescent="0.3">
      <c r="AE48443" s="71"/>
    </row>
    <row r="48444" spans="31:31" ht="15.75" x14ac:dyDescent="0.3">
      <c r="AE48444" s="71"/>
    </row>
    <row r="48445" spans="31:31" ht="15.75" x14ac:dyDescent="0.3">
      <c r="AE48445" s="71"/>
    </row>
    <row r="48446" spans="31:31" ht="15.75" x14ac:dyDescent="0.3">
      <c r="AE48446" s="71"/>
    </row>
    <row r="48447" spans="31:31" ht="15.75" x14ac:dyDescent="0.3">
      <c r="AE48447" s="71"/>
    </row>
    <row r="48448" spans="31:31" ht="15.75" x14ac:dyDescent="0.3">
      <c r="AE48448" s="71"/>
    </row>
    <row r="48449" spans="31:31" ht="15.75" x14ac:dyDescent="0.3">
      <c r="AE48449" s="71"/>
    </row>
    <row r="48450" spans="31:31" ht="15.75" x14ac:dyDescent="0.3">
      <c r="AE48450" s="71"/>
    </row>
    <row r="48451" spans="31:31" ht="15.75" x14ac:dyDescent="0.3">
      <c r="AE48451" s="71"/>
    </row>
    <row r="48452" spans="31:31" ht="15.75" x14ac:dyDescent="0.3">
      <c r="AE48452" s="71"/>
    </row>
    <row r="48453" spans="31:31" ht="15.75" x14ac:dyDescent="0.3">
      <c r="AE48453" s="71"/>
    </row>
    <row r="48454" spans="31:31" ht="15.75" x14ac:dyDescent="0.3">
      <c r="AE48454" s="71"/>
    </row>
    <row r="48455" spans="31:31" ht="15.75" x14ac:dyDescent="0.3">
      <c r="AE48455" s="71"/>
    </row>
    <row r="48456" spans="31:31" ht="15.75" x14ac:dyDescent="0.3">
      <c r="AE48456" s="71"/>
    </row>
    <row r="48457" spans="31:31" ht="15.75" x14ac:dyDescent="0.3">
      <c r="AE48457" s="71"/>
    </row>
    <row r="48458" spans="31:31" ht="15.75" x14ac:dyDescent="0.3">
      <c r="AE48458" s="71"/>
    </row>
    <row r="48459" spans="31:31" ht="15.75" x14ac:dyDescent="0.3">
      <c r="AE48459" s="71"/>
    </row>
    <row r="48460" spans="31:31" ht="15.75" x14ac:dyDescent="0.3">
      <c r="AE48460" s="71"/>
    </row>
    <row r="48461" spans="31:31" ht="15.75" x14ac:dyDescent="0.3">
      <c r="AE48461" s="71"/>
    </row>
    <row r="48462" spans="31:31" ht="15.75" x14ac:dyDescent="0.3">
      <c r="AE48462" s="71"/>
    </row>
    <row r="48463" spans="31:31" ht="15.75" x14ac:dyDescent="0.3">
      <c r="AE48463" s="71"/>
    </row>
    <row r="48464" spans="31:31" ht="15.75" x14ac:dyDescent="0.3">
      <c r="AE48464" s="71"/>
    </row>
    <row r="48465" spans="31:31" ht="15.75" x14ac:dyDescent="0.3">
      <c r="AE48465" s="71"/>
    </row>
    <row r="48466" spans="31:31" ht="15.75" x14ac:dyDescent="0.3">
      <c r="AE48466" s="71"/>
    </row>
    <row r="48467" spans="31:31" ht="15.75" x14ac:dyDescent="0.3">
      <c r="AE48467" s="71"/>
    </row>
    <row r="48468" spans="31:31" ht="15.75" x14ac:dyDescent="0.3">
      <c r="AE48468" s="71"/>
    </row>
    <row r="48469" spans="31:31" ht="15.75" x14ac:dyDescent="0.3">
      <c r="AE48469" s="71"/>
    </row>
    <row r="48470" spans="31:31" ht="15.75" x14ac:dyDescent="0.3">
      <c r="AE48470" s="71"/>
    </row>
    <row r="48471" spans="31:31" ht="15.75" x14ac:dyDescent="0.3">
      <c r="AE48471" s="71"/>
    </row>
    <row r="48472" spans="31:31" ht="15.75" x14ac:dyDescent="0.3">
      <c r="AE48472" s="71"/>
    </row>
    <row r="48473" spans="31:31" ht="15.75" x14ac:dyDescent="0.3">
      <c r="AE48473" s="71"/>
    </row>
    <row r="48474" spans="31:31" ht="15.75" x14ac:dyDescent="0.3">
      <c r="AE48474" s="71"/>
    </row>
    <row r="48475" spans="31:31" ht="15.75" x14ac:dyDescent="0.3">
      <c r="AE48475" s="71"/>
    </row>
    <row r="48476" spans="31:31" ht="15.75" x14ac:dyDescent="0.3">
      <c r="AE48476" s="71"/>
    </row>
    <row r="48477" spans="31:31" ht="15.75" x14ac:dyDescent="0.3">
      <c r="AE48477" s="71"/>
    </row>
    <row r="48478" spans="31:31" ht="15.75" x14ac:dyDescent="0.3">
      <c r="AE48478" s="71"/>
    </row>
    <row r="48479" spans="31:31" ht="15.75" x14ac:dyDescent="0.3">
      <c r="AE48479" s="71"/>
    </row>
    <row r="48480" spans="31:31" ht="15.75" x14ac:dyDescent="0.3">
      <c r="AE48480" s="71"/>
    </row>
    <row r="48481" spans="31:31" ht="15.75" x14ac:dyDescent="0.3">
      <c r="AE48481" s="71"/>
    </row>
    <row r="48482" spans="31:31" ht="15.75" x14ac:dyDescent="0.3">
      <c r="AE48482" s="71"/>
    </row>
    <row r="48483" spans="31:31" ht="15.75" x14ac:dyDescent="0.3">
      <c r="AE48483" s="71"/>
    </row>
    <row r="48484" spans="31:31" ht="15.75" x14ac:dyDescent="0.3">
      <c r="AE48484" s="71"/>
    </row>
    <row r="48485" spans="31:31" ht="15.75" x14ac:dyDescent="0.3">
      <c r="AE48485" s="71"/>
    </row>
    <row r="48486" spans="31:31" ht="15.75" x14ac:dyDescent="0.3">
      <c r="AE48486" s="71"/>
    </row>
    <row r="48487" spans="31:31" ht="15.75" x14ac:dyDescent="0.3">
      <c r="AE48487" s="71"/>
    </row>
    <row r="48488" spans="31:31" ht="15.75" x14ac:dyDescent="0.3">
      <c r="AE48488" s="71"/>
    </row>
    <row r="48489" spans="31:31" ht="15.75" x14ac:dyDescent="0.3">
      <c r="AE48489" s="71"/>
    </row>
    <row r="48490" spans="31:31" ht="15.75" x14ac:dyDescent="0.3">
      <c r="AE48490" s="71"/>
    </row>
    <row r="48491" spans="31:31" ht="15.75" x14ac:dyDescent="0.3">
      <c r="AE48491" s="71"/>
    </row>
    <row r="48492" spans="31:31" ht="15.75" x14ac:dyDescent="0.3">
      <c r="AE48492" s="71"/>
    </row>
    <row r="48493" spans="31:31" ht="15.75" x14ac:dyDescent="0.3">
      <c r="AE48493" s="71"/>
    </row>
    <row r="48494" spans="31:31" ht="15.75" x14ac:dyDescent="0.3">
      <c r="AE48494" s="71"/>
    </row>
    <row r="48495" spans="31:31" ht="15.75" x14ac:dyDescent="0.3">
      <c r="AE48495" s="71"/>
    </row>
    <row r="48496" spans="31:31" ht="15.75" x14ac:dyDescent="0.3">
      <c r="AE48496" s="71"/>
    </row>
    <row r="48497" spans="31:31" ht="15.75" x14ac:dyDescent="0.3">
      <c r="AE48497" s="71"/>
    </row>
    <row r="48498" spans="31:31" ht="15.75" x14ac:dyDescent="0.3">
      <c r="AE48498" s="71"/>
    </row>
    <row r="48499" spans="31:31" ht="15.75" x14ac:dyDescent="0.3">
      <c r="AE48499" s="71"/>
    </row>
    <row r="48500" spans="31:31" ht="15.75" x14ac:dyDescent="0.3">
      <c r="AE48500" s="71"/>
    </row>
    <row r="48501" spans="31:31" ht="15.75" x14ac:dyDescent="0.3">
      <c r="AE48501" s="71"/>
    </row>
    <row r="48502" spans="31:31" ht="15.75" x14ac:dyDescent="0.3">
      <c r="AE48502" s="71"/>
    </row>
    <row r="48503" spans="31:31" ht="15.75" x14ac:dyDescent="0.3">
      <c r="AE48503" s="71"/>
    </row>
    <row r="48504" spans="31:31" ht="15.75" x14ac:dyDescent="0.3">
      <c r="AE48504" s="71"/>
    </row>
    <row r="48505" spans="31:31" ht="15.75" x14ac:dyDescent="0.3">
      <c r="AE48505" s="71"/>
    </row>
    <row r="48506" spans="31:31" ht="15.75" x14ac:dyDescent="0.3">
      <c r="AE48506" s="71"/>
    </row>
    <row r="48507" spans="31:31" ht="15.75" x14ac:dyDescent="0.3">
      <c r="AE48507" s="71"/>
    </row>
    <row r="48508" spans="31:31" ht="15.75" x14ac:dyDescent="0.3">
      <c r="AE48508" s="71"/>
    </row>
    <row r="48509" spans="31:31" ht="15.75" x14ac:dyDescent="0.3">
      <c r="AE48509" s="71"/>
    </row>
    <row r="48510" spans="31:31" ht="15.75" x14ac:dyDescent="0.3">
      <c r="AE48510" s="71"/>
    </row>
    <row r="48511" spans="31:31" ht="15.75" x14ac:dyDescent="0.3">
      <c r="AE48511" s="71"/>
    </row>
    <row r="48512" spans="31:31" ht="15.75" x14ac:dyDescent="0.3">
      <c r="AE48512" s="71"/>
    </row>
    <row r="48513" spans="31:31" ht="15.75" x14ac:dyDescent="0.3">
      <c r="AE48513" s="71"/>
    </row>
    <row r="48514" spans="31:31" ht="15.75" x14ac:dyDescent="0.3">
      <c r="AE48514" s="71"/>
    </row>
    <row r="48515" spans="31:31" ht="15.75" x14ac:dyDescent="0.3">
      <c r="AE48515" s="71"/>
    </row>
    <row r="48516" spans="31:31" ht="15.75" x14ac:dyDescent="0.3">
      <c r="AE48516" s="71"/>
    </row>
    <row r="48517" spans="31:31" ht="15.75" x14ac:dyDescent="0.3">
      <c r="AE48517" s="71"/>
    </row>
    <row r="48518" spans="31:31" ht="15.75" x14ac:dyDescent="0.3">
      <c r="AE48518" s="71"/>
    </row>
    <row r="48519" spans="31:31" ht="15.75" x14ac:dyDescent="0.3">
      <c r="AE48519" s="71"/>
    </row>
    <row r="48520" spans="31:31" ht="15.75" x14ac:dyDescent="0.3">
      <c r="AE48520" s="71"/>
    </row>
    <row r="48521" spans="31:31" ht="15.75" x14ac:dyDescent="0.3">
      <c r="AE48521" s="71"/>
    </row>
    <row r="48522" spans="31:31" ht="15.75" x14ac:dyDescent="0.3">
      <c r="AE48522" s="71"/>
    </row>
    <row r="48523" spans="31:31" ht="15.75" x14ac:dyDescent="0.3">
      <c r="AE48523" s="71"/>
    </row>
    <row r="48524" spans="31:31" ht="15.75" x14ac:dyDescent="0.3">
      <c r="AE48524" s="71"/>
    </row>
    <row r="48525" spans="31:31" ht="15.75" x14ac:dyDescent="0.3">
      <c r="AE48525" s="71"/>
    </row>
    <row r="48526" spans="31:31" ht="15.75" x14ac:dyDescent="0.3">
      <c r="AE48526" s="71"/>
    </row>
    <row r="48527" spans="31:31" ht="15.75" x14ac:dyDescent="0.3">
      <c r="AE48527" s="71"/>
    </row>
    <row r="48528" spans="31:31" ht="15.75" x14ac:dyDescent="0.3">
      <c r="AE48528" s="71"/>
    </row>
    <row r="48529" spans="31:31" ht="15.75" x14ac:dyDescent="0.3">
      <c r="AE48529" s="71"/>
    </row>
    <row r="48530" spans="31:31" ht="15.75" x14ac:dyDescent="0.3">
      <c r="AE48530" s="71"/>
    </row>
    <row r="48531" spans="31:31" ht="15.75" x14ac:dyDescent="0.3">
      <c r="AE48531" s="71"/>
    </row>
    <row r="48532" spans="31:31" ht="15.75" x14ac:dyDescent="0.3">
      <c r="AE48532" s="71"/>
    </row>
    <row r="48533" spans="31:31" ht="15.75" x14ac:dyDescent="0.3">
      <c r="AE48533" s="71"/>
    </row>
    <row r="48534" spans="31:31" ht="15.75" x14ac:dyDescent="0.3">
      <c r="AE48534" s="71"/>
    </row>
    <row r="48535" spans="31:31" ht="15.75" x14ac:dyDescent="0.3">
      <c r="AE48535" s="71"/>
    </row>
    <row r="48536" spans="31:31" ht="15.75" x14ac:dyDescent="0.3">
      <c r="AE48536" s="71"/>
    </row>
    <row r="48537" spans="31:31" ht="15.75" x14ac:dyDescent="0.3">
      <c r="AE48537" s="71"/>
    </row>
    <row r="48538" spans="31:31" ht="15.75" x14ac:dyDescent="0.3">
      <c r="AE48538" s="71"/>
    </row>
    <row r="48539" spans="31:31" ht="15.75" x14ac:dyDescent="0.3">
      <c r="AE48539" s="71"/>
    </row>
    <row r="48540" spans="31:31" ht="15.75" x14ac:dyDescent="0.3">
      <c r="AE48540" s="71"/>
    </row>
    <row r="48541" spans="31:31" ht="15.75" x14ac:dyDescent="0.3">
      <c r="AE48541" s="71"/>
    </row>
    <row r="48542" spans="31:31" ht="15.75" x14ac:dyDescent="0.3">
      <c r="AE48542" s="71"/>
    </row>
    <row r="48543" spans="31:31" ht="15.75" x14ac:dyDescent="0.3">
      <c r="AE48543" s="71"/>
    </row>
    <row r="48544" spans="31:31" ht="15.75" x14ac:dyDescent="0.3">
      <c r="AE48544" s="71"/>
    </row>
    <row r="48545" spans="31:31" ht="15.75" x14ac:dyDescent="0.3">
      <c r="AE48545" s="71"/>
    </row>
    <row r="48546" spans="31:31" ht="15.75" x14ac:dyDescent="0.3">
      <c r="AE48546" s="71"/>
    </row>
    <row r="48547" spans="31:31" ht="15.75" x14ac:dyDescent="0.3">
      <c r="AE48547" s="71"/>
    </row>
    <row r="48548" spans="31:31" ht="15.75" x14ac:dyDescent="0.3">
      <c r="AE48548" s="71"/>
    </row>
    <row r="48549" spans="31:31" ht="15.75" x14ac:dyDescent="0.3">
      <c r="AE48549" s="71"/>
    </row>
    <row r="48550" spans="31:31" ht="15.75" x14ac:dyDescent="0.3">
      <c r="AE48550" s="71"/>
    </row>
    <row r="48551" spans="31:31" ht="15.75" x14ac:dyDescent="0.3">
      <c r="AE48551" s="71"/>
    </row>
    <row r="48552" spans="31:31" ht="15.75" x14ac:dyDescent="0.3">
      <c r="AE48552" s="71"/>
    </row>
    <row r="48553" spans="31:31" ht="15.75" x14ac:dyDescent="0.3">
      <c r="AE48553" s="71"/>
    </row>
    <row r="48554" spans="31:31" ht="15.75" x14ac:dyDescent="0.3">
      <c r="AE48554" s="71"/>
    </row>
    <row r="48555" spans="31:31" ht="15.75" x14ac:dyDescent="0.3">
      <c r="AE48555" s="71"/>
    </row>
    <row r="48556" spans="31:31" ht="15.75" x14ac:dyDescent="0.3">
      <c r="AE48556" s="71"/>
    </row>
    <row r="48557" spans="31:31" ht="15.75" x14ac:dyDescent="0.3">
      <c r="AE48557" s="71"/>
    </row>
    <row r="48558" spans="31:31" ht="15.75" x14ac:dyDescent="0.3">
      <c r="AE48558" s="71"/>
    </row>
    <row r="48559" spans="31:31" ht="15.75" x14ac:dyDescent="0.3">
      <c r="AE48559" s="71"/>
    </row>
    <row r="48560" spans="31:31" ht="15.75" x14ac:dyDescent="0.3">
      <c r="AE48560" s="71"/>
    </row>
    <row r="48561" spans="31:31" ht="15.75" x14ac:dyDescent="0.3">
      <c r="AE48561" s="71"/>
    </row>
    <row r="48562" spans="31:31" ht="15.75" x14ac:dyDescent="0.3">
      <c r="AE48562" s="71"/>
    </row>
    <row r="48563" spans="31:31" ht="15.75" x14ac:dyDescent="0.3">
      <c r="AE48563" s="71"/>
    </row>
    <row r="48564" spans="31:31" ht="15.75" x14ac:dyDescent="0.3">
      <c r="AE48564" s="71"/>
    </row>
    <row r="48565" spans="31:31" ht="15.75" x14ac:dyDescent="0.3">
      <c r="AE48565" s="71"/>
    </row>
    <row r="48566" spans="31:31" ht="15.75" x14ac:dyDescent="0.3">
      <c r="AE48566" s="71"/>
    </row>
    <row r="48567" spans="31:31" ht="15.75" x14ac:dyDescent="0.3">
      <c r="AE48567" s="71"/>
    </row>
    <row r="48568" spans="31:31" ht="15.75" x14ac:dyDescent="0.3">
      <c r="AE48568" s="71"/>
    </row>
    <row r="48569" spans="31:31" ht="15.75" x14ac:dyDescent="0.3">
      <c r="AE48569" s="71"/>
    </row>
    <row r="48570" spans="31:31" ht="15.75" x14ac:dyDescent="0.3">
      <c r="AE48570" s="71"/>
    </row>
    <row r="48571" spans="31:31" ht="15.75" x14ac:dyDescent="0.3">
      <c r="AE48571" s="71"/>
    </row>
    <row r="48572" spans="31:31" ht="15.75" x14ac:dyDescent="0.3">
      <c r="AE48572" s="71"/>
    </row>
    <row r="48573" spans="31:31" ht="15.75" x14ac:dyDescent="0.3">
      <c r="AE48573" s="71"/>
    </row>
    <row r="48574" spans="31:31" ht="15.75" x14ac:dyDescent="0.3">
      <c r="AE48574" s="71"/>
    </row>
    <row r="48575" spans="31:31" ht="15.75" x14ac:dyDescent="0.3">
      <c r="AE48575" s="71"/>
    </row>
    <row r="48576" spans="31:31" ht="15.75" x14ac:dyDescent="0.3">
      <c r="AE48576" s="71"/>
    </row>
    <row r="48577" spans="31:31" ht="15.75" x14ac:dyDescent="0.3">
      <c r="AE48577" s="71"/>
    </row>
    <row r="48578" spans="31:31" ht="15.75" x14ac:dyDescent="0.3">
      <c r="AE48578" s="71"/>
    </row>
    <row r="48579" spans="31:31" ht="15.75" x14ac:dyDescent="0.3">
      <c r="AE48579" s="71"/>
    </row>
    <row r="48580" spans="31:31" ht="15.75" x14ac:dyDescent="0.3">
      <c r="AE48580" s="71"/>
    </row>
    <row r="48581" spans="31:31" ht="15.75" x14ac:dyDescent="0.3">
      <c r="AE48581" s="71"/>
    </row>
    <row r="48582" spans="31:31" ht="15.75" x14ac:dyDescent="0.3">
      <c r="AE48582" s="71"/>
    </row>
    <row r="48583" spans="31:31" ht="15.75" x14ac:dyDescent="0.3">
      <c r="AE48583" s="71"/>
    </row>
    <row r="48584" spans="31:31" ht="15.75" x14ac:dyDescent="0.3">
      <c r="AE48584" s="71"/>
    </row>
    <row r="48585" spans="31:31" ht="15.75" x14ac:dyDescent="0.3">
      <c r="AE48585" s="71"/>
    </row>
    <row r="48586" spans="31:31" ht="15.75" x14ac:dyDescent="0.3">
      <c r="AE48586" s="71"/>
    </row>
    <row r="48587" spans="31:31" ht="15.75" x14ac:dyDescent="0.3">
      <c r="AE48587" s="71"/>
    </row>
    <row r="48588" spans="31:31" ht="15.75" x14ac:dyDescent="0.3">
      <c r="AE48588" s="71"/>
    </row>
    <row r="48589" spans="31:31" ht="15.75" x14ac:dyDescent="0.3">
      <c r="AE48589" s="71"/>
    </row>
    <row r="48590" spans="31:31" ht="15.75" x14ac:dyDescent="0.3">
      <c r="AE48590" s="71"/>
    </row>
    <row r="48591" spans="31:31" ht="15.75" x14ac:dyDescent="0.3">
      <c r="AE48591" s="71"/>
    </row>
    <row r="48592" spans="31:31" ht="15.75" x14ac:dyDescent="0.3">
      <c r="AE48592" s="71"/>
    </row>
    <row r="48593" spans="31:31" ht="15.75" x14ac:dyDescent="0.3">
      <c r="AE48593" s="71"/>
    </row>
    <row r="48594" spans="31:31" ht="15.75" x14ac:dyDescent="0.3">
      <c r="AE48594" s="71"/>
    </row>
    <row r="48595" spans="31:31" ht="15.75" x14ac:dyDescent="0.3">
      <c r="AE48595" s="71"/>
    </row>
    <row r="48596" spans="31:31" ht="15.75" x14ac:dyDescent="0.3">
      <c r="AE48596" s="71"/>
    </row>
    <row r="48597" spans="31:31" ht="15.75" x14ac:dyDescent="0.3">
      <c r="AE48597" s="71"/>
    </row>
    <row r="48598" spans="31:31" ht="15.75" x14ac:dyDescent="0.3">
      <c r="AE48598" s="71"/>
    </row>
    <row r="48599" spans="31:31" ht="15.75" x14ac:dyDescent="0.3">
      <c r="AE48599" s="71"/>
    </row>
    <row r="48600" spans="31:31" ht="15.75" x14ac:dyDescent="0.3">
      <c r="AE48600" s="71"/>
    </row>
    <row r="48601" spans="31:31" ht="15.75" x14ac:dyDescent="0.3">
      <c r="AE48601" s="71"/>
    </row>
    <row r="48602" spans="31:31" ht="15.75" x14ac:dyDescent="0.3">
      <c r="AE48602" s="71"/>
    </row>
    <row r="48603" spans="31:31" ht="15.75" x14ac:dyDescent="0.3">
      <c r="AE48603" s="71"/>
    </row>
    <row r="48604" spans="31:31" ht="15.75" x14ac:dyDescent="0.3">
      <c r="AE48604" s="71"/>
    </row>
    <row r="48605" spans="31:31" ht="15.75" x14ac:dyDescent="0.3">
      <c r="AE48605" s="71"/>
    </row>
    <row r="48606" spans="31:31" ht="15.75" x14ac:dyDescent="0.3">
      <c r="AE48606" s="71"/>
    </row>
    <row r="48607" spans="31:31" ht="15.75" x14ac:dyDescent="0.3">
      <c r="AE48607" s="71"/>
    </row>
    <row r="48608" spans="31:31" ht="15.75" x14ac:dyDescent="0.3">
      <c r="AE48608" s="71"/>
    </row>
    <row r="48609" spans="31:31" ht="15.75" x14ac:dyDescent="0.3">
      <c r="AE48609" s="71"/>
    </row>
    <row r="48610" spans="31:31" ht="15.75" x14ac:dyDescent="0.3">
      <c r="AE48610" s="71"/>
    </row>
    <row r="48611" spans="31:31" ht="15.75" x14ac:dyDescent="0.3">
      <c r="AE48611" s="71"/>
    </row>
    <row r="48612" spans="31:31" ht="15.75" x14ac:dyDescent="0.3">
      <c r="AE48612" s="71"/>
    </row>
    <row r="48613" spans="31:31" ht="15.75" x14ac:dyDescent="0.3">
      <c r="AE48613" s="71"/>
    </row>
    <row r="48614" spans="31:31" ht="15.75" x14ac:dyDescent="0.3">
      <c r="AE48614" s="71"/>
    </row>
    <row r="48615" spans="31:31" ht="15.75" x14ac:dyDescent="0.3">
      <c r="AE48615" s="71"/>
    </row>
    <row r="48616" spans="31:31" ht="15.75" x14ac:dyDescent="0.3">
      <c r="AE48616" s="71"/>
    </row>
    <row r="48617" spans="31:31" ht="15.75" x14ac:dyDescent="0.3">
      <c r="AE48617" s="71"/>
    </row>
    <row r="48618" spans="31:31" ht="15.75" x14ac:dyDescent="0.3">
      <c r="AE48618" s="71"/>
    </row>
    <row r="48619" spans="31:31" ht="15.75" x14ac:dyDescent="0.3">
      <c r="AE48619" s="71"/>
    </row>
    <row r="48620" spans="31:31" ht="15.75" x14ac:dyDescent="0.3">
      <c r="AE48620" s="71"/>
    </row>
    <row r="48621" spans="31:31" ht="15.75" x14ac:dyDescent="0.3">
      <c r="AE48621" s="71"/>
    </row>
    <row r="48622" spans="31:31" ht="15.75" x14ac:dyDescent="0.3">
      <c r="AE48622" s="71"/>
    </row>
    <row r="48623" spans="31:31" ht="15.75" x14ac:dyDescent="0.3">
      <c r="AE48623" s="71"/>
    </row>
    <row r="48624" spans="31:31" ht="15.75" x14ac:dyDescent="0.3">
      <c r="AE48624" s="71"/>
    </row>
    <row r="48625" spans="31:31" ht="15.75" x14ac:dyDescent="0.3">
      <c r="AE48625" s="71"/>
    </row>
    <row r="48626" spans="31:31" ht="15.75" x14ac:dyDescent="0.3">
      <c r="AE48626" s="71"/>
    </row>
    <row r="48627" spans="31:31" ht="15.75" x14ac:dyDescent="0.3">
      <c r="AE48627" s="71"/>
    </row>
    <row r="48628" spans="31:31" ht="15.75" x14ac:dyDescent="0.3">
      <c r="AE48628" s="71"/>
    </row>
    <row r="48629" spans="31:31" ht="15.75" x14ac:dyDescent="0.3">
      <c r="AE48629" s="71"/>
    </row>
    <row r="48630" spans="31:31" ht="15.75" x14ac:dyDescent="0.3">
      <c r="AE48630" s="71"/>
    </row>
    <row r="48631" spans="31:31" ht="15.75" x14ac:dyDescent="0.3">
      <c r="AE48631" s="71"/>
    </row>
    <row r="48632" spans="31:31" ht="15.75" x14ac:dyDescent="0.3">
      <c r="AE48632" s="71"/>
    </row>
    <row r="48633" spans="31:31" ht="15.75" x14ac:dyDescent="0.3">
      <c r="AE48633" s="71"/>
    </row>
    <row r="48634" spans="31:31" ht="15.75" x14ac:dyDescent="0.3">
      <c r="AE48634" s="71"/>
    </row>
    <row r="48635" spans="31:31" ht="15.75" x14ac:dyDescent="0.3">
      <c r="AE48635" s="71"/>
    </row>
    <row r="48636" spans="31:31" ht="15.75" x14ac:dyDescent="0.3">
      <c r="AE48636" s="71"/>
    </row>
    <row r="48637" spans="31:31" ht="15.75" x14ac:dyDescent="0.3">
      <c r="AE48637" s="71"/>
    </row>
    <row r="48638" spans="31:31" ht="15.75" x14ac:dyDescent="0.3">
      <c r="AE48638" s="71"/>
    </row>
    <row r="48639" spans="31:31" ht="15.75" x14ac:dyDescent="0.3">
      <c r="AE48639" s="71"/>
    </row>
    <row r="48640" spans="31:31" ht="15.75" x14ac:dyDescent="0.3">
      <c r="AE48640" s="71"/>
    </row>
    <row r="48641" spans="31:31" ht="15.75" x14ac:dyDescent="0.3">
      <c r="AE48641" s="71"/>
    </row>
    <row r="48642" spans="31:31" ht="15.75" x14ac:dyDescent="0.3">
      <c r="AE48642" s="71"/>
    </row>
    <row r="48643" spans="31:31" ht="15.75" x14ac:dyDescent="0.3">
      <c r="AE48643" s="71"/>
    </row>
    <row r="48644" spans="31:31" ht="15.75" x14ac:dyDescent="0.3">
      <c r="AE48644" s="71"/>
    </row>
    <row r="48645" spans="31:31" ht="15.75" x14ac:dyDescent="0.3">
      <c r="AE48645" s="71"/>
    </row>
    <row r="48646" spans="31:31" ht="15.75" x14ac:dyDescent="0.3">
      <c r="AE48646" s="71"/>
    </row>
    <row r="48647" spans="31:31" ht="15.75" x14ac:dyDescent="0.3">
      <c r="AE48647" s="71"/>
    </row>
    <row r="48648" spans="31:31" ht="15.75" x14ac:dyDescent="0.3">
      <c r="AE48648" s="71"/>
    </row>
    <row r="48649" spans="31:31" ht="15.75" x14ac:dyDescent="0.3">
      <c r="AE48649" s="71"/>
    </row>
    <row r="48650" spans="31:31" ht="15.75" x14ac:dyDescent="0.3">
      <c r="AE48650" s="71"/>
    </row>
    <row r="48651" spans="31:31" ht="15.75" x14ac:dyDescent="0.3">
      <c r="AE48651" s="71"/>
    </row>
    <row r="48652" spans="31:31" ht="15.75" x14ac:dyDescent="0.3">
      <c r="AE48652" s="71"/>
    </row>
    <row r="48653" spans="31:31" ht="15.75" x14ac:dyDescent="0.3">
      <c r="AE48653" s="71"/>
    </row>
    <row r="48654" spans="31:31" ht="15.75" x14ac:dyDescent="0.3">
      <c r="AE48654" s="71"/>
    </row>
    <row r="48655" spans="31:31" ht="15.75" x14ac:dyDescent="0.3">
      <c r="AE48655" s="71"/>
    </row>
    <row r="48656" spans="31:31" ht="15.75" x14ac:dyDescent="0.3">
      <c r="AE48656" s="71"/>
    </row>
    <row r="48657" spans="31:31" ht="15.75" x14ac:dyDescent="0.3">
      <c r="AE48657" s="71"/>
    </row>
    <row r="48658" spans="31:31" ht="15.75" x14ac:dyDescent="0.3">
      <c r="AE48658" s="71"/>
    </row>
    <row r="48659" spans="31:31" ht="15.75" x14ac:dyDescent="0.3">
      <c r="AE48659" s="71"/>
    </row>
    <row r="48660" spans="31:31" ht="15.75" x14ac:dyDescent="0.3">
      <c r="AE48660" s="71"/>
    </row>
    <row r="48661" spans="31:31" ht="15.75" x14ac:dyDescent="0.3">
      <c r="AE48661" s="71"/>
    </row>
    <row r="48662" spans="31:31" ht="15.75" x14ac:dyDescent="0.3">
      <c r="AE48662" s="71"/>
    </row>
    <row r="48663" spans="31:31" ht="15.75" x14ac:dyDescent="0.3">
      <c r="AE48663" s="71"/>
    </row>
    <row r="48664" spans="31:31" ht="15.75" x14ac:dyDescent="0.3">
      <c r="AE48664" s="71"/>
    </row>
    <row r="48665" spans="31:31" ht="15.75" x14ac:dyDescent="0.3">
      <c r="AE48665" s="71"/>
    </row>
    <row r="48666" spans="31:31" ht="15.75" x14ac:dyDescent="0.3">
      <c r="AE48666" s="71"/>
    </row>
    <row r="48667" spans="31:31" ht="15.75" x14ac:dyDescent="0.3">
      <c r="AE48667" s="71"/>
    </row>
    <row r="48668" spans="31:31" ht="15.75" x14ac:dyDescent="0.3">
      <c r="AE48668" s="71"/>
    </row>
    <row r="48669" spans="31:31" ht="15.75" x14ac:dyDescent="0.3">
      <c r="AE48669" s="71"/>
    </row>
    <row r="48670" spans="31:31" ht="15.75" x14ac:dyDescent="0.3">
      <c r="AE48670" s="71"/>
    </row>
    <row r="48671" spans="31:31" ht="15.75" x14ac:dyDescent="0.3">
      <c r="AE48671" s="71"/>
    </row>
    <row r="48672" spans="31:31" ht="15.75" x14ac:dyDescent="0.3">
      <c r="AE48672" s="71"/>
    </row>
    <row r="48673" spans="31:31" ht="15.75" x14ac:dyDescent="0.3">
      <c r="AE48673" s="71"/>
    </row>
    <row r="48674" spans="31:31" ht="15.75" x14ac:dyDescent="0.3">
      <c r="AE48674" s="71"/>
    </row>
    <row r="48675" spans="31:31" ht="15.75" x14ac:dyDescent="0.3">
      <c r="AE48675" s="71"/>
    </row>
    <row r="48676" spans="31:31" ht="15.75" x14ac:dyDescent="0.3">
      <c r="AE48676" s="71"/>
    </row>
    <row r="48677" spans="31:31" ht="15.75" x14ac:dyDescent="0.3">
      <c r="AE48677" s="71"/>
    </row>
    <row r="48678" spans="31:31" ht="15.75" x14ac:dyDescent="0.3">
      <c r="AE48678" s="71"/>
    </row>
    <row r="48679" spans="31:31" ht="15.75" x14ac:dyDescent="0.3">
      <c r="AE48679" s="71"/>
    </row>
    <row r="48680" spans="31:31" ht="15.75" x14ac:dyDescent="0.3">
      <c r="AE48680" s="71"/>
    </row>
    <row r="48681" spans="31:31" ht="15.75" x14ac:dyDescent="0.3">
      <c r="AE48681" s="71"/>
    </row>
    <row r="48682" spans="31:31" ht="15.75" x14ac:dyDescent="0.3">
      <c r="AE48682" s="71"/>
    </row>
    <row r="48683" spans="31:31" ht="15.75" x14ac:dyDescent="0.3">
      <c r="AE48683" s="71"/>
    </row>
    <row r="48684" spans="31:31" ht="15.75" x14ac:dyDescent="0.3">
      <c r="AE48684" s="71"/>
    </row>
    <row r="48685" spans="31:31" ht="15.75" x14ac:dyDescent="0.3">
      <c r="AE48685" s="71"/>
    </row>
    <row r="48686" spans="31:31" ht="15.75" x14ac:dyDescent="0.3">
      <c r="AE48686" s="71"/>
    </row>
    <row r="48687" spans="31:31" ht="15.75" x14ac:dyDescent="0.3">
      <c r="AE48687" s="71"/>
    </row>
    <row r="48688" spans="31:31" ht="15.75" x14ac:dyDescent="0.3">
      <c r="AE48688" s="71"/>
    </row>
    <row r="48689" spans="31:31" ht="15.75" x14ac:dyDescent="0.3">
      <c r="AE48689" s="71"/>
    </row>
    <row r="48690" spans="31:31" ht="15.75" x14ac:dyDescent="0.3">
      <c r="AE48690" s="71"/>
    </row>
    <row r="48691" spans="31:31" ht="15.75" x14ac:dyDescent="0.3">
      <c r="AE48691" s="71"/>
    </row>
    <row r="48692" spans="31:31" ht="15.75" x14ac:dyDescent="0.3">
      <c r="AE48692" s="71"/>
    </row>
    <row r="48693" spans="31:31" ht="15.75" x14ac:dyDescent="0.3">
      <c r="AE48693" s="71"/>
    </row>
    <row r="48694" spans="31:31" ht="15.75" x14ac:dyDescent="0.3">
      <c r="AE48694" s="71"/>
    </row>
    <row r="48695" spans="31:31" ht="15.75" x14ac:dyDescent="0.3">
      <c r="AE48695" s="71"/>
    </row>
    <row r="48696" spans="31:31" ht="15.75" x14ac:dyDescent="0.3">
      <c r="AE48696" s="71"/>
    </row>
    <row r="48697" spans="31:31" ht="15.75" x14ac:dyDescent="0.3">
      <c r="AE48697" s="71"/>
    </row>
    <row r="48698" spans="31:31" ht="15.75" x14ac:dyDescent="0.3">
      <c r="AE48698" s="71"/>
    </row>
    <row r="48699" spans="31:31" ht="15.75" x14ac:dyDescent="0.3">
      <c r="AE48699" s="71"/>
    </row>
    <row r="48700" spans="31:31" ht="15.75" x14ac:dyDescent="0.3">
      <c r="AE48700" s="71"/>
    </row>
    <row r="48701" spans="31:31" ht="15.75" x14ac:dyDescent="0.3">
      <c r="AE48701" s="71"/>
    </row>
    <row r="48702" spans="31:31" ht="15.75" x14ac:dyDescent="0.3">
      <c r="AE48702" s="71"/>
    </row>
    <row r="48703" spans="31:31" ht="15.75" x14ac:dyDescent="0.3">
      <c r="AE48703" s="71"/>
    </row>
    <row r="48704" spans="31:31" ht="15.75" x14ac:dyDescent="0.3">
      <c r="AE48704" s="71"/>
    </row>
    <row r="48705" spans="31:31" ht="15.75" x14ac:dyDescent="0.3">
      <c r="AE48705" s="71"/>
    </row>
    <row r="48706" spans="31:31" ht="15.75" x14ac:dyDescent="0.3">
      <c r="AE48706" s="71"/>
    </row>
    <row r="48707" spans="31:31" ht="15.75" x14ac:dyDescent="0.3">
      <c r="AE48707" s="71"/>
    </row>
    <row r="48708" spans="31:31" ht="15.75" x14ac:dyDescent="0.3">
      <c r="AE48708" s="71"/>
    </row>
    <row r="48709" spans="31:31" ht="15.75" x14ac:dyDescent="0.3">
      <c r="AE48709" s="71"/>
    </row>
    <row r="48710" spans="31:31" ht="15.75" x14ac:dyDescent="0.3">
      <c r="AE48710" s="71"/>
    </row>
    <row r="48711" spans="31:31" ht="15.75" x14ac:dyDescent="0.3">
      <c r="AE48711" s="71"/>
    </row>
    <row r="48712" spans="31:31" ht="15.75" x14ac:dyDescent="0.3">
      <c r="AE48712" s="71"/>
    </row>
    <row r="48713" spans="31:31" ht="15.75" x14ac:dyDescent="0.3">
      <c r="AE48713" s="71"/>
    </row>
    <row r="48714" spans="31:31" ht="15.75" x14ac:dyDescent="0.3">
      <c r="AE48714" s="71"/>
    </row>
    <row r="48715" spans="31:31" ht="15.75" x14ac:dyDescent="0.3">
      <c r="AE48715" s="71"/>
    </row>
    <row r="48716" spans="31:31" ht="15.75" x14ac:dyDescent="0.3">
      <c r="AE48716" s="71"/>
    </row>
    <row r="48717" spans="31:31" ht="15.75" x14ac:dyDescent="0.3">
      <c r="AE48717" s="71"/>
    </row>
    <row r="48718" spans="31:31" ht="15.75" x14ac:dyDescent="0.3">
      <c r="AE48718" s="71"/>
    </row>
    <row r="48719" spans="31:31" ht="15.75" x14ac:dyDescent="0.3">
      <c r="AE48719" s="71"/>
    </row>
    <row r="48720" spans="31:31" ht="15.75" x14ac:dyDescent="0.3">
      <c r="AE48720" s="71"/>
    </row>
    <row r="48721" spans="31:31" ht="15.75" x14ac:dyDescent="0.3">
      <c r="AE48721" s="71"/>
    </row>
    <row r="48722" spans="31:31" ht="15.75" x14ac:dyDescent="0.3">
      <c r="AE48722" s="71"/>
    </row>
    <row r="48723" spans="31:31" ht="15.75" x14ac:dyDescent="0.3">
      <c r="AE48723" s="71"/>
    </row>
    <row r="48724" spans="31:31" ht="15.75" x14ac:dyDescent="0.3">
      <c r="AE48724" s="71"/>
    </row>
    <row r="48725" spans="31:31" ht="15.75" x14ac:dyDescent="0.3">
      <c r="AE48725" s="71"/>
    </row>
    <row r="48726" spans="31:31" ht="15.75" x14ac:dyDescent="0.3">
      <c r="AE48726" s="71"/>
    </row>
    <row r="48727" spans="31:31" ht="15.75" x14ac:dyDescent="0.3">
      <c r="AE48727" s="71"/>
    </row>
    <row r="48728" spans="31:31" ht="15.75" x14ac:dyDescent="0.3">
      <c r="AE48728" s="71"/>
    </row>
    <row r="48729" spans="31:31" ht="15.75" x14ac:dyDescent="0.3">
      <c r="AE48729" s="71"/>
    </row>
    <row r="48730" spans="31:31" ht="15.75" x14ac:dyDescent="0.3">
      <c r="AE48730" s="71"/>
    </row>
    <row r="48731" spans="31:31" ht="15.75" x14ac:dyDescent="0.3">
      <c r="AE48731" s="71"/>
    </row>
    <row r="48732" spans="31:31" ht="15.75" x14ac:dyDescent="0.3">
      <c r="AE48732" s="71"/>
    </row>
    <row r="48733" spans="31:31" ht="15.75" x14ac:dyDescent="0.3">
      <c r="AE48733" s="71"/>
    </row>
    <row r="48734" spans="31:31" ht="15.75" x14ac:dyDescent="0.3">
      <c r="AE48734" s="71"/>
    </row>
    <row r="48735" spans="31:31" ht="15.75" x14ac:dyDescent="0.3">
      <c r="AE48735" s="71"/>
    </row>
    <row r="48736" spans="31:31" ht="15.75" x14ac:dyDescent="0.3">
      <c r="AE48736" s="71"/>
    </row>
    <row r="48737" spans="31:31" ht="15.75" x14ac:dyDescent="0.3">
      <c r="AE48737" s="71"/>
    </row>
    <row r="48738" spans="31:31" ht="15.75" x14ac:dyDescent="0.3">
      <c r="AE48738" s="71"/>
    </row>
    <row r="48739" spans="31:31" ht="15.75" x14ac:dyDescent="0.3">
      <c r="AE48739" s="71"/>
    </row>
    <row r="48740" spans="31:31" ht="15.75" x14ac:dyDescent="0.3">
      <c r="AE48740" s="71"/>
    </row>
    <row r="48741" spans="31:31" ht="15.75" x14ac:dyDescent="0.3">
      <c r="AE48741" s="71"/>
    </row>
    <row r="48742" spans="31:31" ht="15.75" x14ac:dyDescent="0.3">
      <c r="AE48742" s="71"/>
    </row>
    <row r="48743" spans="31:31" ht="15.75" x14ac:dyDescent="0.3">
      <c r="AE48743" s="71"/>
    </row>
    <row r="48744" spans="31:31" ht="15.75" x14ac:dyDescent="0.3">
      <c r="AE48744" s="71"/>
    </row>
    <row r="48745" spans="31:31" ht="15.75" x14ac:dyDescent="0.3">
      <c r="AE48745" s="71"/>
    </row>
    <row r="48746" spans="31:31" ht="15.75" x14ac:dyDescent="0.3">
      <c r="AE48746" s="71"/>
    </row>
    <row r="48747" spans="31:31" ht="15.75" x14ac:dyDescent="0.3">
      <c r="AE48747" s="71"/>
    </row>
    <row r="48748" spans="31:31" ht="15.75" x14ac:dyDescent="0.3">
      <c r="AE48748" s="71"/>
    </row>
    <row r="48749" spans="31:31" ht="15.75" x14ac:dyDescent="0.3">
      <c r="AE48749" s="71"/>
    </row>
    <row r="48750" spans="31:31" ht="15.75" x14ac:dyDescent="0.3">
      <c r="AE48750" s="71"/>
    </row>
    <row r="48751" spans="31:31" ht="15.75" x14ac:dyDescent="0.3">
      <c r="AE48751" s="71"/>
    </row>
    <row r="48752" spans="31:31" ht="15.75" x14ac:dyDescent="0.3">
      <c r="AE48752" s="71"/>
    </row>
    <row r="48753" spans="31:31" ht="15.75" x14ac:dyDescent="0.3">
      <c r="AE48753" s="71"/>
    </row>
    <row r="48754" spans="31:31" ht="15.75" x14ac:dyDescent="0.3">
      <c r="AE48754" s="71"/>
    </row>
    <row r="48755" spans="31:31" ht="15.75" x14ac:dyDescent="0.3">
      <c r="AE48755" s="71"/>
    </row>
    <row r="48756" spans="31:31" ht="15.75" x14ac:dyDescent="0.3">
      <c r="AE48756" s="71"/>
    </row>
    <row r="48757" spans="31:31" ht="15.75" x14ac:dyDescent="0.3">
      <c r="AE48757" s="71"/>
    </row>
    <row r="48758" spans="31:31" ht="15.75" x14ac:dyDescent="0.3">
      <c r="AE48758" s="71"/>
    </row>
    <row r="48759" spans="31:31" ht="15.75" x14ac:dyDescent="0.3">
      <c r="AE48759" s="71"/>
    </row>
    <row r="48760" spans="31:31" ht="15.75" x14ac:dyDescent="0.3">
      <c r="AE48760" s="71"/>
    </row>
    <row r="48761" spans="31:31" ht="15.75" x14ac:dyDescent="0.3">
      <c r="AE48761" s="71"/>
    </row>
    <row r="48762" spans="31:31" ht="15.75" x14ac:dyDescent="0.3">
      <c r="AE48762" s="71"/>
    </row>
    <row r="48763" spans="31:31" ht="15.75" x14ac:dyDescent="0.3">
      <c r="AE48763" s="71"/>
    </row>
    <row r="48764" spans="31:31" ht="15.75" x14ac:dyDescent="0.3">
      <c r="AE48764" s="71"/>
    </row>
    <row r="48765" spans="31:31" ht="15.75" x14ac:dyDescent="0.3">
      <c r="AE48765" s="71"/>
    </row>
    <row r="48766" spans="31:31" ht="15.75" x14ac:dyDescent="0.3">
      <c r="AE48766" s="71"/>
    </row>
    <row r="48767" spans="31:31" ht="15.75" x14ac:dyDescent="0.3">
      <c r="AE48767" s="71"/>
    </row>
    <row r="48768" spans="31:31" ht="15.75" x14ac:dyDescent="0.3">
      <c r="AE48768" s="71"/>
    </row>
    <row r="48769" spans="31:31" ht="15.75" x14ac:dyDescent="0.3">
      <c r="AE48769" s="71"/>
    </row>
    <row r="48770" spans="31:31" ht="15.75" x14ac:dyDescent="0.3">
      <c r="AE48770" s="71"/>
    </row>
    <row r="48771" spans="31:31" ht="15.75" x14ac:dyDescent="0.3">
      <c r="AE48771" s="71"/>
    </row>
    <row r="48772" spans="31:31" ht="15.75" x14ac:dyDescent="0.3">
      <c r="AE48772" s="71"/>
    </row>
    <row r="48773" spans="31:31" ht="15.75" x14ac:dyDescent="0.3">
      <c r="AE48773" s="71"/>
    </row>
    <row r="48774" spans="31:31" ht="15.75" x14ac:dyDescent="0.3">
      <c r="AE48774" s="71"/>
    </row>
    <row r="48775" spans="31:31" ht="15.75" x14ac:dyDescent="0.3">
      <c r="AE48775" s="71"/>
    </row>
    <row r="48776" spans="31:31" ht="15.75" x14ac:dyDescent="0.3">
      <c r="AE48776" s="71"/>
    </row>
    <row r="48777" spans="31:31" ht="15.75" x14ac:dyDescent="0.3">
      <c r="AE48777" s="71"/>
    </row>
    <row r="48778" spans="31:31" ht="15.75" x14ac:dyDescent="0.3">
      <c r="AE48778" s="71"/>
    </row>
    <row r="48779" spans="31:31" ht="15.75" x14ac:dyDescent="0.3">
      <c r="AE48779" s="71"/>
    </row>
    <row r="48780" spans="31:31" ht="15.75" x14ac:dyDescent="0.3">
      <c r="AE48780" s="71"/>
    </row>
    <row r="48781" spans="31:31" ht="15.75" x14ac:dyDescent="0.3">
      <c r="AE48781" s="71"/>
    </row>
    <row r="48782" spans="31:31" ht="15.75" x14ac:dyDescent="0.3">
      <c r="AE48782" s="71"/>
    </row>
    <row r="48783" spans="31:31" ht="15.75" x14ac:dyDescent="0.3">
      <c r="AE48783" s="71"/>
    </row>
    <row r="48784" spans="31:31" ht="15.75" x14ac:dyDescent="0.3">
      <c r="AE48784" s="71"/>
    </row>
    <row r="48785" spans="31:31" ht="15.75" x14ac:dyDescent="0.3">
      <c r="AE48785" s="71"/>
    </row>
    <row r="48786" spans="31:31" ht="15.75" x14ac:dyDescent="0.3">
      <c r="AE48786" s="71"/>
    </row>
    <row r="48787" spans="31:31" ht="15.75" x14ac:dyDescent="0.3">
      <c r="AE48787" s="71"/>
    </row>
    <row r="48788" spans="31:31" ht="15.75" x14ac:dyDescent="0.3">
      <c r="AE48788" s="71"/>
    </row>
    <row r="48789" spans="31:31" ht="15.75" x14ac:dyDescent="0.3">
      <c r="AE48789" s="71"/>
    </row>
    <row r="48790" spans="31:31" ht="15.75" x14ac:dyDescent="0.3">
      <c r="AE48790" s="71"/>
    </row>
    <row r="48791" spans="31:31" ht="15.75" x14ac:dyDescent="0.3">
      <c r="AE48791" s="71"/>
    </row>
    <row r="48792" spans="31:31" ht="15.75" x14ac:dyDescent="0.3">
      <c r="AE48792" s="71"/>
    </row>
    <row r="48793" spans="31:31" ht="15.75" x14ac:dyDescent="0.3">
      <c r="AE48793" s="71"/>
    </row>
    <row r="48794" spans="31:31" ht="15.75" x14ac:dyDescent="0.3">
      <c r="AE48794" s="71"/>
    </row>
    <row r="48795" spans="31:31" ht="15.75" x14ac:dyDescent="0.3">
      <c r="AE48795" s="71"/>
    </row>
    <row r="48796" spans="31:31" ht="15.75" x14ac:dyDescent="0.3">
      <c r="AE48796" s="71"/>
    </row>
    <row r="48797" spans="31:31" ht="15.75" x14ac:dyDescent="0.3">
      <c r="AE48797" s="71"/>
    </row>
    <row r="48798" spans="31:31" ht="15.75" x14ac:dyDescent="0.3">
      <c r="AE48798" s="71"/>
    </row>
    <row r="48799" spans="31:31" ht="15.75" x14ac:dyDescent="0.3">
      <c r="AE48799" s="71"/>
    </row>
    <row r="48800" spans="31:31" ht="15.75" x14ac:dyDescent="0.3">
      <c r="AE48800" s="71"/>
    </row>
    <row r="48801" spans="31:31" ht="15.75" x14ac:dyDescent="0.3">
      <c r="AE48801" s="71"/>
    </row>
    <row r="48802" spans="31:31" ht="15.75" x14ac:dyDescent="0.3">
      <c r="AE48802" s="71"/>
    </row>
    <row r="48803" spans="31:31" ht="15.75" x14ac:dyDescent="0.3">
      <c r="AE48803" s="71"/>
    </row>
    <row r="48804" spans="31:31" ht="15.75" x14ac:dyDescent="0.3">
      <c r="AE48804" s="71"/>
    </row>
    <row r="48805" spans="31:31" ht="15.75" x14ac:dyDescent="0.3">
      <c r="AE48805" s="71"/>
    </row>
    <row r="48806" spans="31:31" ht="15.75" x14ac:dyDescent="0.3">
      <c r="AE48806" s="71"/>
    </row>
    <row r="48807" spans="31:31" ht="15.75" x14ac:dyDescent="0.3">
      <c r="AE48807" s="71"/>
    </row>
    <row r="48808" spans="31:31" ht="15.75" x14ac:dyDescent="0.3">
      <c r="AE48808" s="71"/>
    </row>
    <row r="48809" spans="31:31" ht="15.75" x14ac:dyDescent="0.3">
      <c r="AE48809" s="71"/>
    </row>
    <row r="48810" spans="31:31" ht="15.75" x14ac:dyDescent="0.3">
      <c r="AE48810" s="71"/>
    </row>
    <row r="48811" spans="31:31" ht="15.75" x14ac:dyDescent="0.3">
      <c r="AE48811" s="71"/>
    </row>
    <row r="48812" spans="31:31" ht="15.75" x14ac:dyDescent="0.3">
      <c r="AE48812" s="71"/>
    </row>
    <row r="48813" spans="31:31" ht="15.75" x14ac:dyDescent="0.3">
      <c r="AE48813" s="71"/>
    </row>
    <row r="48814" spans="31:31" ht="15.75" x14ac:dyDescent="0.3">
      <c r="AE48814" s="71"/>
    </row>
    <row r="48815" spans="31:31" ht="15.75" x14ac:dyDescent="0.3">
      <c r="AE48815" s="71"/>
    </row>
    <row r="48816" spans="31:31" ht="15.75" x14ac:dyDescent="0.3">
      <c r="AE48816" s="71"/>
    </row>
    <row r="48817" spans="31:31" ht="15.75" x14ac:dyDescent="0.3">
      <c r="AE48817" s="71"/>
    </row>
    <row r="48818" spans="31:31" ht="15.75" x14ac:dyDescent="0.3">
      <c r="AE48818" s="71"/>
    </row>
    <row r="48819" spans="31:31" ht="15.75" x14ac:dyDescent="0.3">
      <c r="AE48819" s="71"/>
    </row>
    <row r="48820" spans="31:31" ht="15.75" x14ac:dyDescent="0.3">
      <c r="AE48820" s="71"/>
    </row>
    <row r="48821" spans="31:31" ht="15.75" x14ac:dyDescent="0.3">
      <c r="AE48821" s="71"/>
    </row>
    <row r="48822" spans="31:31" ht="15.75" x14ac:dyDescent="0.3">
      <c r="AE48822" s="71"/>
    </row>
    <row r="48823" spans="31:31" ht="15.75" x14ac:dyDescent="0.3">
      <c r="AE48823" s="71"/>
    </row>
    <row r="48824" spans="31:31" ht="15.75" x14ac:dyDescent="0.3">
      <c r="AE48824" s="71"/>
    </row>
    <row r="48825" spans="31:31" ht="15.75" x14ac:dyDescent="0.3">
      <c r="AE48825" s="71"/>
    </row>
    <row r="48826" spans="31:31" ht="15.75" x14ac:dyDescent="0.3">
      <c r="AE48826" s="71"/>
    </row>
    <row r="48827" spans="31:31" ht="15.75" x14ac:dyDescent="0.3">
      <c r="AE48827" s="71"/>
    </row>
    <row r="48828" spans="31:31" ht="15.75" x14ac:dyDescent="0.3">
      <c r="AE48828" s="71"/>
    </row>
    <row r="48829" spans="31:31" ht="15.75" x14ac:dyDescent="0.3">
      <c r="AE48829" s="71"/>
    </row>
    <row r="48830" spans="31:31" ht="15.75" x14ac:dyDescent="0.3">
      <c r="AE48830" s="71"/>
    </row>
    <row r="48831" spans="31:31" ht="15.75" x14ac:dyDescent="0.3">
      <c r="AE48831" s="71"/>
    </row>
    <row r="48832" spans="31:31" ht="15.75" x14ac:dyDescent="0.3">
      <c r="AE48832" s="71"/>
    </row>
    <row r="48833" spans="31:31" ht="15.75" x14ac:dyDescent="0.3">
      <c r="AE48833" s="71"/>
    </row>
    <row r="48834" spans="31:31" ht="15.75" x14ac:dyDescent="0.3">
      <c r="AE48834" s="71"/>
    </row>
    <row r="48835" spans="31:31" ht="15.75" x14ac:dyDescent="0.3">
      <c r="AE48835" s="71"/>
    </row>
    <row r="48836" spans="31:31" ht="15.75" x14ac:dyDescent="0.3">
      <c r="AE48836" s="71"/>
    </row>
    <row r="48837" spans="31:31" ht="15.75" x14ac:dyDescent="0.3">
      <c r="AE48837" s="71"/>
    </row>
    <row r="48838" spans="31:31" ht="15.75" x14ac:dyDescent="0.3">
      <c r="AE48838" s="71"/>
    </row>
    <row r="48839" spans="31:31" ht="15.75" x14ac:dyDescent="0.3">
      <c r="AE48839" s="71"/>
    </row>
    <row r="48840" spans="31:31" ht="15.75" x14ac:dyDescent="0.3">
      <c r="AE48840" s="71"/>
    </row>
    <row r="48841" spans="31:31" ht="15.75" x14ac:dyDescent="0.3">
      <c r="AE48841" s="71"/>
    </row>
    <row r="48842" spans="31:31" ht="15.75" x14ac:dyDescent="0.3">
      <c r="AE48842" s="71"/>
    </row>
    <row r="48843" spans="31:31" ht="15.75" x14ac:dyDescent="0.3">
      <c r="AE48843" s="71"/>
    </row>
    <row r="48844" spans="31:31" ht="15.75" x14ac:dyDescent="0.3">
      <c r="AE48844" s="71"/>
    </row>
    <row r="48845" spans="31:31" ht="15.75" x14ac:dyDescent="0.3">
      <c r="AE48845" s="71"/>
    </row>
    <row r="48846" spans="31:31" ht="15.75" x14ac:dyDescent="0.3">
      <c r="AE48846" s="71"/>
    </row>
    <row r="48847" spans="31:31" ht="15.75" x14ac:dyDescent="0.3">
      <c r="AE48847" s="71"/>
    </row>
    <row r="48848" spans="31:31" ht="15.75" x14ac:dyDescent="0.3">
      <c r="AE48848" s="71"/>
    </row>
    <row r="48849" spans="31:31" ht="15.75" x14ac:dyDescent="0.3">
      <c r="AE48849" s="71"/>
    </row>
    <row r="48850" spans="31:31" ht="15.75" x14ac:dyDescent="0.3">
      <c r="AE48850" s="71"/>
    </row>
    <row r="48851" spans="31:31" ht="15.75" x14ac:dyDescent="0.3">
      <c r="AE48851" s="71"/>
    </row>
    <row r="48852" spans="31:31" ht="15.75" x14ac:dyDescent="0.3">
      <c r="AE48852" s="71"/>
    </row>
    <row r="48853" spans="31:31" ht="15.75" x14ac:dyDescent="0.3">
      <c r="AE48853" s="71"/>
    </row>
    <row r="48854" spans="31:31" ht="15.75" x14ac:dyDescent="0.3">
      <c r="AE48854" s="71"/>
    </row>
    <row r="48855" spans="31:31" ht="15.75" x14ac:dyDescent="0.3">
      <c r="AE48855" s="71"/>
    </row>
    <row r="48856" spans="31:31" ht="15.75" x14ac:dyDescent="0.3">
      <c r="AE48856" s="71"/>
    </row>
    <row r="48857" spans="31:31" ht="15.75" x14ac:dyDescent="0.3">
      <c r="AE48857" s="71"/>
    </row>
    <row r="48858" spans="31:31" ht="15.75" x14ac:dyDescent="0.3">
      <c r="AE48858" s="71"/>
    </row>
    <row r="48859" spans="31:31" ht="15.75" x14ac:dyDescent="0.3">
      <c r="AE48859" s="71"/>
    </row>
    <row r="48860" spans="31:31" ht="15.75" x14ac:dyDescent="0.3">
      <c r="AE48860" s="71"/>
    </row>
    <row r="48861" spans="31:31" ht="15.75" x14ac:dyDescent="0.3">
      <c r="AE48861" s="71"/>
    </row>
    <row r="48862" spans="31:31" ht="15.75" x14ac:dyDescent="0.3">
      <c r="AE48862" s="71"/>
    </row>
    <row r="48863" spans="31:31" ht="15.75" x14ac:dyDescent="0.3">
      <c r="AE48863" s="71"/>
    </row>
    <row r="48864" spans="31:31" ht="15.75" x14ac:dyDescent="0.3">
      <c r="AE48864" s="71"/>
    </row>
    <row r="48865" spans="31:31" ht="15.75" x14ac:dyDescent="0.3">
      <c r="AE48865" s="71"/>
    </row>
    <row r="48866" spans="31:31" ht="15.75" x14ac:dyDescent="0.3">
      <c r="AE48866" s="71"/>
    </row>
    <row r="48867" spans="31:31" ht="15.75" x14ac:dyDescent="0.3">
      <c r="AE48867" s="71"/>
    </row>
    <row r="48868" spans="31:31" ht="15.75" x14ac:dyDescent="0.3">
      <c r="AE48868" s="71"/>
    </row>
    <row r="48869" spans="31:31" ht="15.75" x14ac:dyDescent="0.3">
      <c r="AE48869" s="71"/>
    </row>
    <row r="48870" spans="31:31" ht="15.75" x14ac:dyDescent="0.3">
      <c r="AE48870" s="71"/>
    </row>
    <row r="48871" spans="31:31" ht="15.75" x14ac:dyDescent="0.3">
      <c r="AE48871" s="71"/>
    </row>
    <row r="48872" spans="31:31" ht="15.75" x14ac:dyDescent="0.3">
      <c r="AE48872" s="71"/>
    </row>
    <row r="48873" spans="31:31" ht="15.75" x14ac:dyDescent="0.3">
      <c r="AE48873" s="71"/>
    </row>
    <row r="48874" spans="31:31" ht="15.75" x14ac:dyDescent="0.3">
      <c r="AE48874" s="71"/>
    </row>
    <row r="48875" spans="31:31" ht="15.75" x14ac:dyDescent="0.3">
      <c r="AE48875" s="71"/>
    </row>
    <row r="48876" spans="31:31" ht="15.75" x14ac:dyDescent="0.3">
      <c r="AE48876" s="71"/>
    </row>
    <row r="48877" spans="31:31" ht="15.75" x14ac:dyDescent="0.3">
      <c r="AE48877" s="71"/>
    </row>
    <row r="48878" spans="31:31" ht="15.75" x14ac:dyDescent="0.3">
      <c r="AE48878" s="71"/>
    </row>
    <row r="48879" spans="31:31" ht="15.75" x14ac:dyDescent="0.3">
      <c r="AE48879" s="71"/>
    </row>
    <row r="48880" spans="31:31" ht="15.75" x14ac:dyDescent="0.3">
      <c r="AE48880" s="71"/>
    </row>
    <row r="48881" spans="31:31" ht="15.75" x14ac:dyDescent="0.3">
      <c r="AE48881" s="71"/>
    </row>
    <row r="48882" spans="31:31" ht="15.75" x14ac:dyDescent="0.3">
      <c r="AE48882" s="71"/>
    </row>
    <row r="48883" spans="31:31" ht="15.75" x14ac:dyDescent="0.3">
      <c r="AE48883" s="71"/>
    </row>
    <row r="48884" spans="31:31" ht="15.75" x14ac:dyDescent="0.3">
      <c r="AE48884" s="71"/>
    </row>
    <row r="48885" spans="31:31" ht="15.75" x14ac:dyDescent="0.3">
      <c r="AE48885" s="71"/>
    </row>
    <row r="48886" spans="31:31" ht="15.75" x14ac:dyDescent="0.3">
      <c r="AE48886" s="71"/>
    </row>
    <row r="48887" spans="31:31" ht="15.75" x14ac:dyDescent="0.3">
      <c r="AE48887" s="71"/>
    </row>
    <row r="48888" spans="31:31" ht="15.75" x14ac:dyDescent="0.3">
      <c r="AE48888" s="71"/>
    </row>
    <row r="48889" spans="31:31" ht="15.75" x14ac:dyDescent="0.3">
      <c r="AE48889" s="71"/>
    </row>
    <row r="48890" spans="31:31" ht="15.75" x14ac:dyDescent="0.3">
      <c r="AE48890" s="71"/>
    </row>
    <row r="48891" spans="31:31" ht="15.75" x14ac:dyDescent="0.3">
      <c r="AE48891" s="71"/>
    </row>
    <row r="48892" spans="31:31" ht="15.75" x14ac:dyDescent="0.3">
      <c r="AE48892" s="71"/>
    </row>
    <row r="48893" spans="31:31" ht="15.75" x14ac:dyDescent="0.3">
      <c r="AE48893" s="71"/>
    </row>
    <row r="48894" spans="31:31" ht="15.75" x14ac:dyDescent="0.3">
      <c r="AE48894" s="71"/>
    </row>
    <row r="48895" spans="31:31" ht="15.75" x14ac:dyDescent="0.3">
      <c r="AE48895" s="71"/>
    </row>
    <row r="48896" spans="31:31" ht="15.75" x14ac:dyDescent="0.3">
      <c r="AE48896" s="71"/>
    </row>
    <row r="48897" spans="31:31" ht="15.75" x14ac:dyDescent="0.3">
      <c r="AE48897" s="71"/>
    </row>
    <row r="48898" spans="31:31" ht="15.75" x14ac:dyDescent="0.3">
      <c r="AE48898" s="71"/>
    </row>
    <row r="48899" spans="31:31" ht="15.75" x14ac:dyDescent="0.3">
      <c r="AE48899" s="71"/>
    </row>
    <row r="48900" spans="31:31" ht="15.75" x14ac:dyDescent="0.3">
      <c r="AE48900" s="71"/>
    </row>
    <row r="48901" spans="31:31" ht="15.75" x14ac:dyDescent="0.3">
      <c r="AE48901" s="71"/>
    </row>
    <row r="48902" spans="31:31" ht="15.75" x14ac:dyDescent="0.3">
      <c r="AE48902" s="71"/>
    </row>
    <row r="48903" spans="31:31" ht="15.75" x14ac:dyDescent="0.3">
      <c r="AE48903" s="71"/>
    </row>
    <row r="48904" spans="31:31" ht="15.75" x14ac:dyDescent="0.3">
      <c r="AE48904" s="71"/>
    </row>
    <row r="48905" spans="31:31" ht="15.75" x14ac:dyDescent="0.3">
      <c r="AE48905" s="71"/>
    </row>
    <row r="48906" spans="31:31" ht="15.75" x14ac:dyDescent="0.3">
      <c r="AE48906" s="71"/>
    </row>
    <row r="48907" spans="31:31" ht="15.75" x14ac:dyDescent="0.3">
      <c r="AE48907" s="71"/>
    </row>
    <row r="48908" spans="31:31" ht="15.75" x14ac:dyDescent="0.3">
      <c r="AE48908" s="71"/>
    </row>
    <row r="48909" spans="31:31" ht="15.75" x14ac:dyDescent="0.3">
      <c r="AE48909" s="71"/>
    </row>
    <row r="48910" spans="31:31" ht="15.75" x14ac:dyDescent="0.3">
      <c r="AE48910" s="71"/>
    </row>
    <row r="48911" spans="31:31" ht="15.75" x14ac:dyDescent="0.3">
      <c r="AE48911" s="71"/>
    </row>
    <row r="48912" spans="31:31" ht="15.75" x14ac:dyDescent="0.3">
      <c r="AE48912" s="71"/>
    </row>
    <row r="48913" spans="31:31" ht="15.75" x14ac:dyDescent="0.3">
      <c r="AE48913" s="71"/>
    </row>
    <row r="48914" spans="31:31" ht="15.75" x14ac:dyDescent="0.3">
      <c r="AE48914" s="71"/>
    </row>
    <row r="48915" spans="31:31" ht="15.75" x14ac:dyDescent="0.3">
      <c r="AE48915" s="71"/>
    </row>
    <row r="48916" spans="31:31" ht="15.75" x14ac:dyDescent="0.3">
      <c r="AE48916" s="71"/>
    </row>
    <row r="48917" spans="31:31" ht="15.75" x14ac:dyDescent="0.3">
      <c r="AE48917" s="71"/>
    </row>
    <row r="48918" spans="31:31" ht="15.75" x14ac:dyDescent="0.3">
      <c r="AE48918" s="71"/>
    </row>
    <row r="48919" spans="31:31" ht="15.75" x14ac:dyDescent="0.3">
      <c r="AE48919" s="71"/>
    </row>
    <row r="48920" spans="31:31" ht="15.75" x14ac:dyDescent="0.3">
      <c r="AE48920" s="71"/>
    </row>
    <row r="48921" spans="31:31" ht="15.75" x14ac:dyDescent="0.3">
      <c r="AE48921" s="71"/>
    </row>
    <row r="48922" spans="31:31" ht="15.75" x14ac:dyDescent="0.3">
      <c r="AE48922" s="71"/>
    </row>
    <row r="48923" spans="31:31" ht="15.75" x14ac:dyDescent="0.3">
      <c r="AE48923" s="71"/>
    </row>
    <row r="48924" spans="31:31" ht="15.75" x14ac:dyDescent="0.3">
      <c r="AE48924" s="71"/>
    </row>
    <row r="48925" spans="31:31" ht="15.75" x14ac:dyDescent="0.3">
      <c r="AE48925" s="71"/>
    </row>
    <row r="48926" spans="31:31" ht="15.75" x14ac:dyDescent="0.3">
      <c r="AE48926" s="71"/>
    </row>
    <row r="48927" spans="31:31" ht="15.75" x14ac:dyDescent="0.3">
      <c r="AE48927" s="71"/>
    </row>
    <row r="48928" spans="31:31" ht="15.75" x14ac:dyDescent="0.3">
      <c r="AE48928" s="71"/>
    </row>
    <row r="48929" spans="31:31" ht="15.75" x14ac:dyDescent="0.3">
      <c r="AE48929" s="71"/>
    </row>
    <row r="48930" spans="31:31" ht="15.75" x14ac:dyDescent="0.3">
      <c r="AE48930" s="71"/>
    </row>
    <row r="48931" spans="31:31" ht="15.75" x14ac:dyDescent="0.3">
      <c r="AE48931" s="71"/>
    </row>
    <row r="48932" spans="31:31" ht="15.75" x14ac:dyDescent="0.3">
      <c r="AE48932" s="71"/>
    </row>
    <row r="48933" spans="31:31" ht="15.75" x14ac:dyDescent="0.3">
      <c r="AE48933" s="71"/>
    </row>
    <row r="48934" spans="31:31" ht="15.75" x14ac:dyDescent="0.3">
      <c r="AE48934" s="71"/>
    </row>
    <row r="48935" spans="31:31" ht="15.75" x14ac:dyDescent="0.3">
      <c r="AE48935" s="71"/>
    </row>
    <row r="48936" spans="31:31" ht="15.75" x14ac:dyDescent="0.3">
      <c r="AE48936" s="71"/>
    </row>
    <row r="48937" spans="31:31" ht="15.75" x14ac:dyDescent="0.3">
      <c r="AE48937" s="71"/>
    </row>
    <row r="48938" spans="31:31" ht="15.75" x14ac:dyDescent="0.3">
      <c r="AE48938" s="71"/>
    </row>
    <row r="48939" spans="31:31" ht="15.75" x14ac:dyDescent="0.3">
      <c r="AE48939" s="71"/>
    </row>
    <row r="48940" spans="31:31" ht="15.75" x14ac:dyDescent="0.3">
      <c r="AE48940" s="71"/>
    </row>
    <row r="48941" spans="31:31" ht="15.75" x14ac:dyDescent="0.3">
      <c r="AE48941" s="71"/>
    </row>
    <row r="48942" spans="31:31" ht="15.75" x14ac:dyDescent="0.3">
      <c r="AE48942" s="71"/>
    </row>
    <row r="48943" spans="31:31" ht="15.75" x14ac:dyDescent="0.3">
      <c r="AE48943" s="71"/>
    </row>
    <row r="48944" spans="31:31" ht="15.75" x14ac:dyDescent="0.3">
      <c r="AE48944" s="71"/>
    </row>
    <row r="48945" spans="31:31" ht="15.75" x14ac:dyDescent="0.3">
      <c r="AE48945" s="71"/>
    </row>
    <row r="48946" spans="31:31" ht="15.75" x14ac:dyDescent="0.3">
      <c r="AE48946" s="71"/>
    </row>
    <row r="48947" spans="31:31" ht="15.75" x14ac:dyDescent="0.3">
      <c r="AE48947" s="71"/>
    </row>
    <row r="48948" spans="31:31" ht="15.75" x14ac:dyDescent="0.3">
      <c r="AE48948" s="71"/>
    </row>
    <row r="48949" spans="31:31" ht="15.75" x14ac:dyDescent="0.3">
      <c r="AE48949" s="71"/>
    </row>
    <row r="48950" spans="31:31" ht="15.75" x14ac:dyDescent="0.3">
      <c r="AE48950" s="71"/>
    </row>
    <row r="48951" spans="31:31" ht="15.75" x14ac:dyDescent="0.3">
      <c r="AE48951" s="71"/>
    </row>
    <row r="48952" spans="31:31" ht="15.75" x14ac:dyDescent="0.3">
      <c r="AE48952" s="71"/>
    </row>
    <row r="48953" spans="31:31" ht="15.75" x14ac:dyDescent="0.3">
      <c r="AE48953" s="71"/>
    </row>
    <row r="48954" spans="31:31" ht="15.75" x14ac:dyDescent="0.3">
      <c r="AE48954" s="71"/>
    </row>
    <row r="48955" spans="31:31" ht="15.75" x14ac:dyDescent="0.3">
      <c r="AE48955" s="71"/>
    </row>
    <row r="48956" spans="31:31" ht="15.75" x14ac:dyDescent="0.3">
      <c r="AE48956" s="71"/>
    </row>
    <row r="48957" spans="31:31" ht="15.75" x14ac:dyDescent="0.3">
      <c r="AE48957" s="71"/>
    </row>
    <row r="48958" spans="31:31" ht="15.75" x14ac:dyDescent="0.3">
      <c r="AE48958" s="71"/>
    </row>
    <row r="48959" spans="31:31" ht="15.75" x14ac:dyDescent="0.3">
      <c r="AE48959" s="71"/>
    </row>
    <row r="48960" spans="31:31" ht="15.75" x14ac:dyDescent="0.3">
      <c r="AE48960" s="71"/>
    </row>
    <row r="48961" spans="31:31" ht="15.75" x14ac:dyDescent="0.3">
      <c r="AE48961" s="71"/>
    </row>
    <row r="48962" spans="31:31" ht="15.75" x14ac:dyDescent="0.3">
      <c r="AE48962" s="71"/>
    </row>
    <row r="48963" spans="31:31" ht="15.75" x14ac:dyDescent="0.3">
      <c r="AE48963" s="71"/>
    </row>
    <row r="48964" spans="31:31" ht="15.75" x14ac:dyDescent="0.3">
      <c r="AE48964" s="71"/>
    </row>
    <row r="48965" spans="31:31" ht="15.75" x14ac:dyDescent="0.3">
      <c r="AE48965" s="71"/>
    </row>
    <row r="48966" spans="31:31" ht="15.75" x14ac:dyDescent="0.3">
      <c r="AE48966" s="71"/>
    </row>
    <row r="48967" spans="31:31" ht="15.75" x14ac:dyDescent="0.3">
      <c r="AE48967" s="71"/>
    </row>
    <row r="48968" spans="31:31" ht="15.75" x14ac:dyDescent="0.3">
      <c r="AE48968" s="71"/>
    </row>
    <row r="48969" spans="31:31" ht="15.75" x14ac:dyDescent="0.3">
      <c r="AE48969" s="71"/>
    </row>
    <row r="48970" spans="31:31" ht="15.75" x14ac:dyDescent="0.3">
      <c r="AE48970" s="71"/>
    </row>
    <row r="48971" spans="31:31" ht="15.75" x14ac:dyDescent="0.3">
      <c r="AE48971" s="71"/>
    </row>
    <row r="48972" spans="31:31" ht="15.75" x14ac:dyDescent="0.3">
      <c r="AE48972" s="71"/>
    </row>
    <row r="48973" spans="31:31" ht="15.75" x14ac:dyDescent="0.3">
      <c r="AE48973" s="71"/>
    </row>
    <row r="48974" spans="31:31" ht="15.75" x14ac:dyDescent="0.3">
      <c r="AE48974" s="71"/>
    </row>
    <row r="48975" spans="31:31" ht="15.75" x14ac:dyDescent="0.3">
      <c r="AE48975" s="71"/>
    </row>
    <row r="48976" spans="31:31" ht="15.75" x14ac:dyDescent="0.3">
      <c r="AE48976" s="71"/>
    </row>
    <row r="48977" spans="31:31" ht="15.75" x14ac:dyDescent="0.3">
      <c r="AE48977" s="71"/>
    </row>
    <row r="48978" spans="31:31" ht="15.75" x14ac:dyDescent="0.3">
      <c r="AE48978" s="71"/>
    </row>
    <row r="48979" spans="31:31" ht="15.75" x14ac:dyDescent="0.3">
      <c r="AE48979" s="71"/>
    </row>
    <row r="48980" spans="31:31" ht="15.75" x14ac:dyDescent="0.3">
      <c r="AE48980" s="71"/>
    </row>
    <row r="48981" spans="31:31" ht="15.75" x14ac:dyDescent="0.3">
      <c r="AE48981" s="71"/>
    </row>
    <row r="48982" spans="31:31" ht="15.75" x14ac:dyDescent="0.3">
      <c r="AE48982" s="71"/>
    </row>
    <row r="48983" spans="31:31" ht="15.75" x14ac:dyDescent="0.3">
      <c r="AE48983" s="71"/>
    </row>
    <row r="48984" spans="31:31" ht="15.75" x14ac:dyDescent="0.3">
      <c r="AE48984" s="71"/>
    </row>
    <row r="48985" spans="31:31" ht="15.75" x14ac:dyDescent="0.3">
      <c r="AE48985" s="71"/>
    </row>
    <row r="48986" spans="31:31" ht="15.75" x14ac:dyDescent="0.3">
      <c r="AE48986" s="71"/>
    </row>
    <row r="48987" spans="31:31" ht="15.75" x14ac:dyDescent="0.3">
      <c r="AE48987" s="71"/>
    </row>
    <row r="48988" spans="31:31" ht="15.75" x14ac:dyDescent="0.3">
      <c r="AE48988" s="71"/>
    </row>
    <row r="48989" spans="31:31" ht="15.75" x14ac:dyDescent="0.3">
      <c r="AE48989" s="71"/>
    </row>
    <row r="48990" spans="31:31" ht="15.75" x14ac:dyDescent="0.3">
      <c r="AE48990" s="71"/>
    </row>
    <row r="48991" spans="31:31" ht="15.75" x14ac:dyDescent="0.3">
      <c r="AE48991" s="71"/>
    </row>
    <row r="48992" spans="31:31" ht="15.75" x14ac:dyDescent="0.3">
      <c r="AE48992" s="71"/>
    </row>
    <row r="48993" spans="31:31" ht="15.75" x14ac:dyDescent="0.3">
      <c r="AE48993" s="71"/>
    </row>
    <row r="48994" spans="31:31" ht="15.75" x14ac:dyDescent="0.3">
      <c r="AE48994" s="71"/>
    </row>
    <row r="48995" spans="31:31" ht="15.75" x14ac:dyDescent="0.3">
      <c r="AE48995" s="71"/>
    </row>
    <row r="48996" spans="31:31" ht="15.75" x14ac:dyDescent="0.3">
      <c r="AE48996" s="71"/>
    </row>
    <row r="48997" spans="31:31" ht="15.75" x14ac:dyDescent="0.3">
      <c r="AE48997" s="71"/>
    </row>
    <row r="48998" spans="31:31" ht="15.75" x14ac:dyDescent="0.3">
      <c r="AE48998" s="71"/>
    </row>
    <row r="48999" spans="31:31" ht="15.75" x14ac:dyDescent="0.3">
      <c r="AE48999" s="71"/>
    </row>
    <row r="49000" spans="31:31" ht="15.75" x14ac:dyDescent="0.3">
      <c r="AE49000" s="71"/>
    </row>
    <row r="49001" spans="31:31" ht="15.75" x14ac:dyDescent="0.3">
      <c r="AE49001" s="71"/>
    </row>
    <row r="49002" spans="31:31" ht="15.75" x14ac:dyDescent="0.3">
      <c r="AE49002" s="71"/>
    </row>
    <row r="49003" spans="31:31" ht="15.75" x14ac:dyDescent="0.3">
      <c r="AE49003" s="71"/>
    </row>
    <row r="49004" spans="31:31" ht="15.75" x14ac:dyDescent="0.3">
      <c r="AE49004" s="71"/>
    </row>
    <row r="49005" spans="31:31" ht="15.75" x14ac:dyDescent="0.3">
      <c r="AE49005" s="71"/>
    </row>
    <row r="49006" spans="31:31" ht="15.75" x14ac:dyDescent="0.3">
      <c r="AE49006" s="71"/>
    </row>
    <row r="49007" spans="31:31" ht="15.75" x14ac:dyDescent="0.3">
      <c r="AE49007" s="71"/>
    </row>
    <row r="49008" spans="31:31" ht="15.75" x14ac:dyDescent="0.3">
      <c r="AE49008" s="71"/>
    </row>
    <row r="49009" spans="31:31" ht="15.75" x14ac:dyDescent="0.3">
      <c r="AE49009" s="71"/>
    </row>
    <row r="49010" spans="31:31" ht="15.75" x14ac:dyDescent="0.3">
      <c r="AE49010" s="71"/>
    </row>
    <row r="49011" spans="31:31" ht="15.75" x14ac:dyDescent="0.3">
      <c r="AE49011" s="71"/>
    </row>
    <row r="49012" spans="31:31" ht="15.75" x14ac:dyDescent="0.3">
      <c r="AE49012" s="71"/>
    </row>
    <row r="49013" spans="31:31" ht="15.75" x14ac:dyDescent="0.3">
      <c r="AE49013" s="71"/>
    </row>
    <row r="49014" spans="31:31" ht="15.75" x14ac:dyDescent="0.3">
      <c r="AE49014" s="71"/>
    </row>
    <row r="49015" spans="31:31" ht="15.75" x14ac:dyDescent="0.3">
      <c r="AE49015" s="71"/>
    </row>
    <row r="49016" spans="31:31" ht="15.75" x14ac:dyDescent="0.3">
      <c r="AE49016" s="71"/>
    </row>
    <row r="49017" spans="31:31" ht="15.75" x14ac:dyDescent="0.3">
      <c r="AE49017" s="71"/>
    </row>
    <row r="49018" spans="31:31" ht="15.75" x14ac:dyDescent="0.3">
      <c r="AE49018" s="71"/>
    </row>
    <row r="49019" spans="31:31" ht="15.75" x14ac:dyDescent="0.3">
      <c r="AE49019" s="71"/>
    </row>
    <row r="49020" spans="31:31" ht="15.75" x14ac:dyDescent="0.3">
      <c r="AE49020" s="71"/>
    </row>
    <row r="49021" spans="31:31" ht="15.75" x14ac:dyDescent="0.3">
      <c r="AE49021" s="71"/>
    </row>
    <row r="49022" spans="31:31" ht="15.75" x14ac:dyDescent="0.3">
      <c r="AE49022" s="71"/>
    </row>
    <row r="49023" spans="31:31" ht="15.75" x14ac:dyDescent="0.3">
      <c r="AE49023" s="71"/>
    </row>
    <row r="49024" spans="31:31" ht="15.75" x14ac:dyDescent="0.3">
      <c r="AE49024" s="71"/>
    </row>
    <row r="49025" spans="31:31" ht="15.75" x14ac:dyDescent="0.3">
      <c r="AE49025" s="71"/>
    </row>
    <row r="49026" spans="31:31" ht="15.75" x14ac:dyDescent="0.3">
      <c r="AE49026" s="71"/>
    </row>
    <row r="49027" spans="31:31" ht="15.75" x14ac:dyDescent="0.3">
      <c r="AE49027" s="71"/>
    </row>
    <row r="49028" spans="31:31" ht="15.75" x14ac:dyDescent="0.3">
      <c r="AE49028" s="71"/>
    </row>
    <row r="49029" spans="31:31" ht="15.75" x14ac:dyDescent="0.3">
      <c r="AE49029" s="71"/>
    </row>
    <row r="49030" spans="31:31" ht="15.75" x14ac:dyDescent="0.3">
      <c r="AE49030" s="71"/>
    </row>
    <row r="49031" spans="31:31" ht="15.75" x14ac:dyDescent="0.3">
      <c r="AE49031" s="71"/>
    </row>
    <row r="49032" spans="31:31" ht="15.75" x14ac:dyDescent="0.3">
      <c r="AE49032" s="71"/>
    </row>
    <row r="49033" spans="31:31" ht="15.75" x14ac:dyDescent="0.3">
      <c r="AE49033" s="71"/>
    </row>
    <row r="49034" spans="31:31" ht="15.75" x14ac:dyDescent="0.3">
      <c r="AE49034" s="71"/>
    </row>
    <row r="49035" spans="31:31" ht="15.75" x14ac:dyDescent="0.3">
      <c r="AE49035" s="71"/>
    </row>
    <row r="49036" spans="31:31" ht="15.75" x14ac:dyDescent="0.3">
      <c r="AE49036" s="71"/>
    </row>
    <row r="49037" spans="31:31" ht="15.75" x14ac:dyDescent="0.3">
      <c r="AE49037" s="71"/>
    </row>
    <row r="49038" spans="31:31" ht="15.75" x14ac:dyDescent="0.3">
      <c r="AE49038" s="71"/>
    </row>
    <row r="49039" spans="31:31" ht="15.75" x14ac:dyDescent="0.3">
      <c r="AE49039" s="71"/>
    </row>
    <row r="49040" spans="31:31" ht="15.75" x14ac:dyDescent="0.3">
      <c r="AE49040" s="71"/>
    </row>
    <row r="49041" spans="31:31" ht="15.75" x14ac:dyDescent="0.3">
      <c r="AE49041" s="71"/>
    </row>
    <row r="49042" spans="31:31" ht="15.75" x14ac:dyDescent="0.3">
      <c r="AE49042" s="71"/>
    </row>
    <row r="49043" spans="31:31" ht="15.75" x14ac:dyDescent="0.3">
      <c r="AE49043" s="71"/>
    </row>
    <row r="49044" spans="31:31" ht="15.75" x14ac:dyDescent="0.3">
      <c r="AE49044" s="71"/>
    </row>
    <row r="49045" spans="31:31" ht="15.75" x14ac:dyDescent="0.3">
      <c r="AE49045" s="71"/>
    </row>
    <row r="49046" spans="31:31" ht="15.75" x14ac:dyDescent="0.3">
      <c r="AE49046" s="71"/>
    </row>
    <row r="49047" spans="31:31" ht="15.75" x14ac:dyDescent="0.3">
      <c r="AE49047" s="71"/>
    </row>
    <row r="49048" spans="31:31" ht="15.75" x14ac:dyDescent="0.3">
      <c r="AE49048" s="71"/>
    </row>
    <row r="49049" spans="31:31" ht="15.75" x14ac:dyDescent="0.3">
      <c r="AE49049" s="71"/>
    </row>
    <row r="49050" spans="31:31" ht="15.75" x14ac:dyDescent="0.3">
      <c r="AE49050" s="71"/>
    </row>
    <row r="49051" spans="31:31" ht="15.75" x14ac:dyDescent="0.3">
      <c r="AE49051" s="71"/>
    </row>
    <row r="49052" spans="31:31" ht="15.75" x14ac:dyDescent="0.3">
      <c r="AE49052" s="71"/>
    </row>
    <row r="49053" spans="31:31" ht="15.75" x14ac:dyDescent="0.3">
      <c r="AE49053" s="71"/>
    </row>
    <row r="49054" spans="31:31" ht="15.75" x14ac:dyDescent="0.3">
      <c r="AE49054" s="71"/>
    </row>
    <row r="49055" spans="31:31" ht="15.75" x14ac:dyDescent="0.3">
      <c r="AE49055" s="71"/>
    </row>
    <row r="49056" spans="31:31" ht="15.75" x14ac:dyDescent="0.3">
      <c r="AE49056" s="71"/>
    </row>
    <row r="49057" spans="31:31" ht="15.75" x14ac:dyDescent="0.3">
      <c r="AE49057" s="71"/>
    </row>
    <row r="49058" spans="31:31" ht="15.75" x14ac:dyDescent="0.3">
      <c r="AE49058" s="71"/>
    </row>
    <row r="49059" spans="31:31" ht="15.75" x14ac:dyDescent="0.3">
      <c r="AE49059" s="71"/>
    </row>
    <row r="49060" spans="31:31" ht="15.75" x14ac:dyDescent="0.3">
      <c r="AE49060" s="71"/>
    </row>
    <row r="49061" spans="31:31" ht="15.75" x14ac:dyDescent="0.3">
      <c r="AE49061" s="71"/>
    </row>
    <row r="49062" spans="31:31" ht="15.75" x14ac:dyDescent="0.3">
      <c r="AE49062" s="71"/>
    </row>
    <row r="49063" spans="31:31" ht="15.75" x14ac:dyDescent="0.3">
      <c r="AE49063" s="71"/>
    </row>
    <row r="49064" spans="31:31" ht="15.75" x14ac:dyDescent="0.3">
      <c r="AE49064" s="71"/>
    </row>
    <row r="49065" spans="31:31" ht="15.75" x14ac:dyDescent="0.3">
      <c r="AE49065" s="71"/>
    </row>
    <row r="49066" spans="31:31" ht="15.75" x14ac:dyDescent="0.3">
      <c r="AE49066" s="71"/>
    </row>
    <row r="49067" spans="31:31" ht="15.75" x14ac:dyDescent="0.3">
      <c r="AE49067" s="71"/>
    </row>
    <row r="49068" spans="31:31" ht="15.75" x14ac:dyDescent="0.3">
      <c r="AE49068" s="71"/>
    </row>
    <row r="49069" spans="31:31" ht="15.75" x14ac:dyDescent="0.3">
      <c r="AE49069" s="71"/>
    </row>
    <row r="49070" spans="31:31" ht="15.75" x14ac:dyDescent="0.3">
      <c r="AE49070" s="71"/>
    </row>
    <row r="49071" spans="31:31" ht="15.75" x14ac:dyDescent="0.3">
      <c r="AE49071" s="71"/>
    </row>
    <row r="49072" spans="31:31" ht="15.75" x14ac:dyDescent="0.3">
      <c r="AE49072" s="71"/>
    </row>
    <row r="49073" spans="31:31" ht="15.75" x14ac:dyDescent="0.3">
      <c r="AE49073" s="71"/>
    </row>
    <row r="49074" spans="31:31" ht="15.75" x14ac:dyDescent="0.3">
      <c r="AE49074" s="71"/>
    </row>
    <row r="49075" spans="31:31" ht="15.75" x14ac:dyDescent="0.3">
      <c r="AE49075" s="71"/>
    </row>
    <row r="49076" spans="31:31" ht="15.75" x14ac:dyDescent="0.3">
      <c r="AE49076" s="71"/>
    </row>
    <row r="49077" spans="31:31" ht="15.75" x14ac:dyDescent="0.3">
      <c r="AE49077" s="71"/>
    </row>
    <row r="49078" spans="31:31" ht="15.75" x14ac:dyDescent="0.3">
      <c r="AE49078" s="71"/>
    </row>
    <row r="49079" spans="31:31" ht="15.75" x14ac:dyDescent="0.3">
      <c r="AE49079" s="71"/>
    </row>
    <row r="49080" spans="31:31" ht="15.75" x14ac:dyDescent="0.3">
      <c r="AE49080" s="71"/>
    </row>
    <row r="49081" spans="31:31" ht="15.75" x14ac:dyDescent="0.3">
      <c r="AE49081" s="71"/>
    </row>
    <row r="49082" spans="31:31" ht="15.75" x14ac:dyDescent="0.3">
      <c r="AE49082" s="71"/>
    </row>
    <row r="49083" spans="31:31" ht="15.75" x14ac:dyDescent="0.3">
      <c r="AE49083" s="71"/>
    </row>
    <row r="49084" spans="31:31" ht="15.75" x14ac:dyDescent="0.3">
      <c r="AE49084" s="71"/>
    </row>
    <row r="49085" spans="31:31" ht="15.75" x14ac:dyDescent="0.3">
      <c r="AE49085" s="71"/>
    </row>
    <row r="49086" spans="31:31" ht="15.75" x14ac:dyDescent="0.3">
      <c r="AE49086" s="71"/>
    </row>
    <row r="49087" spans="31:31" ht="15.75" x14ac:dyDescent="0.3">
      <c r="AE49087" s="71"/>
    </row>
    <row r="49088" spans="31:31" ht="15.75" x14ac:dyDescent="0.3">
      <c r="AE49088" s="71"/>
    </row>
    <row r="49089" spans="31:31" ht="15.75" x14ac:dyDescent="0.3">
      <c r="AE49089" s="71"/>
    </row>
    <row r="49090" spans="31:31" ht="15.75" x14ac:dyDescent="0.3">
      <c r="AE49090" s="71"/>
    </row>
    <row r="49091" spans="31:31" ht="15.75" x14ac:dyDescent="0.3">
      <c r="AE49091" s="71"/>
    </row>
    <row r="49092" spans="31:31" ht="15.75" x14ac:dyDescent="0.3">
      <c r="AE49092" s="71"/>
    </row>
    <row r="49093" spans="31:31" ht="15.75" x14ac:dyDescent="0.3">
      <c r="AE49093" s="71"/>
    </row>
    <row r="49094" spans="31:31" ht="15.75" x14ac:dyDescent="0.3">
      <c r="AE49094" s="71"/>
    </row>
    <row r="49095" spans="31:31" ht="15.75" x14ac:dyDescent="0.3">
      <c r="AE49095" s="71"/>
    </row>
    <row r="49096" spans="31:31" ht="15.75" x14ac:dyDescent="0.3">
      <c r="AE49096" s="71"/>
    </row>
    <row r="49097" spans="31:31" ht="15.75" x14ac:dyDescent="0.3">
      <c r="AE49097" s="71"/>
    </row>
    <row r="49098" spans="31:31" ht="15.75" x14ac:dyDescent="0.3">
      <c r="AE49098" s="71"/>
    </row>
    <row r="49099" spans="31:31" ht="15.75" x14ac:dyDescent="0.3">
      <c r="AE49099" s="71"/>
    </row>
    <row r="49100" spans="31:31" ht="15.75" x14ac:dyDescent="0.3">
      <c r="AE49100" s="71"/>
    </row>
    <row r="49101" spans="31:31" ht="15.75" x14ac:dyDescent="0.3">
      <c r="AE49101" s="71"/>
    </row>
    <row r="49102" spans="31:31" ht="15.75" x14ac:dyDescent="0.3">
      <c r="AE49102" s="71"/>
    </row>
    <row r="49103" spans="31:31" ht="15.75" x14ac:dyDescent="0.3">
      <c r="AE49103" s="71"/>
    </row>
    <row r="49104" spans="31:31" ht="15.75" x14ac:dyDescent="0.3">
      <c r="AE49104" s="71"/>
    </row>
    <row r="49105" spans="31:31" ht="15.75" x14ac:dyDescent="0.3">
      <c r="AE49105" s="71"/>
    </row>
    <row r="49106" spans="31:31" ht="15.75" x14ac:dyDescent="0.3">
      <c r="AE49106" s="71"/>
    </row>
    <row r="49107" spans="31:31" ht="15.75" x14ac:dyDescent="0.3">
      <c r="AE49107" s="71"/>
    </row>
    <row r="49108" spans="31:31" ht="15.75" x14ac:dyDescent="0.3">
      <c r="AE49108" s="71"/>
    </row>
    <row r="49109" spans="31:31" ht="15.75" x14ac:dyDescent="0.3">
      <c r="AE49109" s="71"/>
    </row>
    <row r="49110" spans="31:31" ht="15.75" x14ac:dyDescent="0.3">
      <c r="AE49110" s="71"/>
    </row>
    <row r="49111" spans="31:31" ht="15.75" x14ac:dyDescent="0.3">
      <c r="AE49111" s="71"/>
    </row>
    <row r="49112" spans="31:31" ht="15.75" x14ac:dyDescent="0.3">
      <c r="AE49112" s="71"/>
    </row>
    <row r="49113" spans="31:31" ht="15.75" x14ac:dyDescent="0.3">
      <c r="AE49113" s="71"/>
    </row>
    <row r="49114" spans="31:31" ht="15.75" x14ac:dyDescent="0.3">
      <c r="AE49114" s="71"/>
    </row>
    <row r="49115" spans="31:31" ht="15.75" x14ac:dyDescent="0.3">
      <c r="AE49115" s="71"/>
    </row>
    <row r="49116" spans="31:31" ht="15.75" x14ac:dyDescent="0.3">
      <c r="AE49116" s="71"/>
    </row>
    <row r="49117" spans="31:31" ht="15.75" x14ac:dyDescent="0.3">
      <c r="AE49117" s="71"/>
    </row>
    <row r="49118" spans="31:31" ht="15.75" x14ac:dyDescent="0.3">
      <c r="AE49118" s="71"/>
    </row>
    <row r="49119" spans="31:31" ht="15.75" x14ac:dyDescent="0.3">
      <c r="AE49119" s="71"/>
    </row>
    <row r="49120" spans="31:31" ht="15.75" x14ac:dyDescent="0.3">
      <c r="AE49120" s="71"/>
    </row>
    <row r="49121" spans="31:31" ht="15.75" x14ac:dyDescent="0.3">
      <c r="AE49121" s="71"/>
    </row>
    <row r="49122" spans="31:31" ht="15.75" x14ac:dyDescent="0.3">
      <c r="AE49122" s="71"/>
    </row>
    <row r="49123" spans="31:31" ht="15.75" x14ac:dyDescent="0.3">
      <c r="AE49123" s="71"/>
    </row>
    <row r="49124" spans="31:31" ht="15.75" x14ac:dyDescent="0.3">
      <c r="AE49124" s="71"/>
    </row>
    <row r="49125" spans="31:31" ht="15.75" x14ac:dyDescent="0.3">
      <c r="AE49125" s="71"/>
    </row>
    <row r="49126" spans="31:31" ht="15.75" x14ac:dyDescent="0.3">
      <c r="AE49126" s="71"/>
    </row>
    <row r="49127" spans="31:31" ht="15.75" x14ac:dyDescent="0.3">
      <c r="AE49127" s="71"/>
    </row>
    <row r="49128" spans="31:31" ht="15.75" x14ac:dyDescent="0.3">
      <c r="AE49128" s="71"/>
    </row>
    <row r="49129" spans="31:31" ht="15.75" x14ac:dyDescent="0.3">
      <c r="AE49129" s="71"/>
    </row>
    <row r="49130" spans="31:31" ht="15.75" x14ac:dyDescent="0.3">
      <c r="AE49130" s="71"/>
    </row>
    <row r="49131" spans="31:31" ht="15.75" x14ac:dyDescent="0.3">
      <c r="AE49131" s="71"/>
    </row>
    <row r="49132" spans="31:31" ht="15.75" x14ac:dyDescent="0.3">
      <c r="AE49132" s="71"/>
    </row>
    <row r="49133" spans="31:31" ht="15.75" x14ac:dyDescent="0.3">
      <c r="AE49133" s="71"/>
    </row>
    <row r="49134" spans="31:31" ht="15.75" x14ac:dyDescent="0.3">
      <c r="AE49134" s="71"/>
    </row>
    <row r="49135" spans="31:31" ht="15.75" x14ac:dyDescent="0.3">
      <c r="AE49135" s="71"/>
    </row>
    <row r="49136" spans="31:31" ht="15.75" x14ac:dyDescent="0.3">
      <c r="AE49136" s="71"/>
    </row>
    <row r="49137" spans="31:31" ht="15.75" x14ac:dyDescent="0.3">
      <c r="AE49137" s="71"/>
    </row>
    <row r="49138" spans="31:31" ht="15.75" x14ac:dyDescent="0.3">
      <c r="AE49138" s="71"/>
    </row>
    <row r="49139" spans="31:31" ht="15.75" x14ac:dyDescent="0.3">
      <c r="AE49139" s="71"/>
    </row>
    <row r="49140" spans="31:31" ht="15.75" x14ac:dyDescent="0.3">
      <c r="AE49140" s="71"/>
    </row>
    <row r="49141" spans="31:31" ht="15.75" x14ac:dyDescent="0.3">
      <c r="AE49141" s="71"/>
    </row>
    <row r="49142" spans="31:31" ht="15.75" x14ac:dyDescent="0.3">
      <c r="AE49142" s="71"/>
    </row>
    <row r="49143" spans="31:31" ht="15.75" x14ac:dyDescent="0.3">
      <c r="AE49143" s="71"/>
    </row>
    <row r="49144" spans="31:31" ht="15.75" x14ac:dyDescent="0.3">
      <c r="AE49144" s="71"/>
    </row>
    <row r="49145" spans="31:31" ht="15.75" x14ac:dyDescent="0.3">
      <c r="AE49145" s="71"/>
    </row>
    <row r="49146" spans="31:31" ht="15.75" x14ac:dyDescent="0.3">
      <c r="AE49146" s="71"/>
    </row>
    <row r="49147" spans="31:31" ht="15.75" x14ac:dyDescent="0.3">
      <c r="AE49147" s="71"/>
    </row>
    <row r="49148" spans="31:31" ht="15.75" x14ac:dyDescent="0.3">
      <c r="AE49148" s="71"/>
    </row>
    <row r="49149" spans="31:31" ht="15.75" x14ac:dyDescent="0.3">
      <c r="AE49149" s="71"/>
    </row>
    <row r="49150" spans="31:31" ht="15.75" x14ac:dyDescent="0.3">
      <c r="AE49150" s="71"/>
    </row>
    <row r="49151" spans="31:31" ht="15.75" x14ac:dyDescent="0.3">
      <c r="AE49151" s="71"/>
    </row>
    <row r="49152" spans="31:31" ht="15.75" x14ac:dyDescent="0.3">
      <c r="AE49152" s="71"/>
    </row>
    <row r="49153" spans="31:31" ht="15.75" x14ac:dyDescent="0.3">
      <c r="AE49153" s="71"/>
    </row>
    <row r="49154" spans="31:31" ht="15.75" x14ac:dyDescent="0.3">
      <c r="AE49154" s="71"/>
    </row>
    <row r="49155" spans="31:31" ht="15.75" x14ac:dyDescent="0.3">
      <c r="AE49155" s="71"/>
    </row>
    <row r="49156" spans="31:31" ht="15.75" x14ac:dyDescent="0.3">
      <c r="AE49156" s="71"/>
    </row>
    <row r="49157" spans="31:31" ht="15.75" x14ac:dyDescent="0.3">
      <c r="AE49157" s="71"/>
    </row>
    <row r="49158" spans="31:31" ht="15.75" x14ac:dyDescent="0.3">
      <c r="AE49158" s="71"/>
    </row>
    <row r="49159" spans="31:31" ht="15.75" x14ac:dyDescent="0.3">
      <c r="AE49159" s="71"/>
    </row>
    <row r="49160" spans="31:31" ht="15.75" x14ac:dyDescent="0.3">
      <c r="AE49160" s="71"/>
    </row>
    <row r="49161" spans="31:31" ht="15.75" x14ac:dyDescent="0.3">
      <c r="AE49161" s="71"/>
    </row>
    <row r="49162" spans="31:31" ht="15.75" x14ac:dyDescent="0.3">
      <c r="AE49162" s="71"/>
    </row>
    <row r="49163" spans="31:31" ht="15.75" x14ac:dyDescent="0.3">
      <c r="AE49163" s="71"/>
    </row>
    <row r="49164" spans="31:31" ht="15.75" x14ac:dyDescent="0.3">
      <c r="AE49164" s="71"/>
    </row>
    <row r="49165" spans="31:31" ht="15.75" x14ac:dyDescent="0.3">
      <c r="AE49165" s="71"/>
    </row>
    <row r="49166" spans="31:31" ht="15.75" x14ac:dyDescent="0.3">
      <c r="AE49166" s="71"/>
    </row>
    <row r="49167" spans="31:31" ht="15.75" x14ac:dyDescent="0.3">
      <c r="AE49167" s="71"/>
    </row>
    <row r="49168" spans="31:31" ht="15.75" x14ac:dyDescent="0.3">
      <c r="AE49168" s="71"/>
    </row>
    <row r="49169" spans="31:31" ht="15.75" x14ac:dyDescent="0.3">
      <c r="AE49169" s="71"/>
    </row>
    <row r="49170" spans="31:31" ht="15.75" x14ac:dyDescent="0.3">
      <c r="AE49170" s="71"/>
    </row>
    <row r="49171" spans="31:31" ht="15.75" x14ac:dyDescent="0.3">
      <c r="AE49171" s="71"/>
    </row>
    <row r="49172" spans="31:31" ht="15.75" x14ac:dyDescent="0.3">
      <c r="AE49172" s="71"/>
    </row>
    <row r="49173" spans="31:31" ht="15.75" x14ac:dyDescent="0.3">
      <c r="AE49173" s="71"/>
    </row>
    <row r="49174" spans="31:31" ht="15.75" x14ac:dyDescent="0.3">
      <c r="AE49174" s="71"/>
    </row>
    <row r="49175" spans="31:31" ht="15.75" x14ac:dyDescent="0.3">
      <c r="AE49175" s="71"/>
    </row>
    <row r="49176" spans="31:31" ht="15.75" x14ac:dyDescent="0.3">
      <c r="AE49176" s="71"/>
    </row>
    <row r="49177" spans="31:31" ht="15.75" x14ac:dyDescent="0.3">
      <c r="AE49177" s="71"/>
    </row>
    <row r="49178" spans="31:31" ht="15.75" x14ac:dyDescent="0.3">
      <c r="AE49178" s="71"/>
    </row>
    <row r="49179" spans="31:31" ht="15.75" x14ac:dyDescent="0.3">
      <c r="AE49179" s="71"/>
    </row>
    <row r="49180" spans="31:31" ht="15.75" x14ac:dyDescent="0.3">
      <c r="AE49180" s="71"/>
    </row>
    <row r="49181" spans="31:31" ht="15.75" x14ac:dyDescent="0.3">
      <c r="AE49181" s="71"/>
    </row>
    <row r="49182" spans="31:31" ht="15.75" x14ac:dyDescent="0.3">
      <c r="AE49182" s="71"/>
    </row>
    <row r="49183" spans="31:31" ht="15.75" x14ac:dyDescent="0.3">
      <c r="AE49183" s="71"/>
    </row>
    <row r="49184" spans="31:31" ht="15.75" x14ac:dyDescent="0.3">
      <c r="AE49184" s="71"/>
    </row>
    <row r="49185" spans="31:31" ht="15.75" x14ac:dyDescent="0.3">
      <c r="AE49185" s="71"/>
    </row>
    <row r="49186" spans="31:31" ht="15.75" x14ac:dyDescent="0.3">
      <c r="AE49186" s="71"/>
    </row>
    <row r="49187" spans="31:31" ht="15.75" x14ac:dyDescent="0.3">
      <c r="AE49187" s="71"/>
    </row>
    <row r="49188" spans="31:31" ht="15.75" x14ac:dyDescent="0.3">
      <c r="AE49188" s="71"/>
    </row>
    <row r="49189" spans="31:31" ht="15.75" x14ac:dyDescent="0.3">
      <c r="AE49189" s="71"/>
    </row>
    <row r="49190" spans="31:31" ht="15.75" x14ac:dyDescent="0.3">
      <c r="AE49190" s="71"/>
    </row>
    <row r="49191" spans="31:31" ht="15.75" x14ac:dyDescent="0.3">
      <c r="AE49191" s="71"/>
    </row>
    <row r="49192" spans="31:31" ht="15.75" x14ac:dyDescent="0.3">
      <c r="AE49192" s="71"/>
    </row>
    <row r="49193" spans="31:31" ht="15.75" x14ac:dyDescent="0.3">
      <c r="AE49193" s="71"/>
    </row>
    <row r="49194" spans="31:31" ht="15.75" x14ac:dyDescent="0.3">
      <c r="AE49194" s="71"/>
    </row>
    <row r="49195" spans="31:31" ht="15.75" x14ac:dyDescent="0.3">
      <c r="AE49195" s="71"/>
    </row>
    <row r="49196" spans="31:31" ht="15.75" x14ac:dyDescent="0.3">
      <c r="AE49196" s="71"/>
    </row>
    <row r="49197" spans="31:31" ht="15.75" x14ac:dyDescent="0.3">
      <c r="AE49197" s="71"/>
    </row>
    <row r="49198" spans="31:31" ht="15.75" x14ac:dyDescent="0.3">
      <c r="AE49198" s="71"/>
    </row>
    <row r="49199" spans="31:31" ht="15.75" x14ac:dyDescent="0.3">
      <c r="AE49199" s="71"/>
    </row>
    <row r="49200" spans="31:31" ht="15.75" x14ac:dyDescent="0.3">
      <c r="AE49200" s="71"/>
    </row>
    <row r="49201" spans="31:31" ht="15.75" x14ac:dyDescent="0.3">
      <c r="AE49201" s="71"/>
    </row>
    <row r="49202" spans="31:31" ht="15.75" x14ac:dyDescent="0.3">
      <c r="AE49202" s="71"/>
    </row>
    <row r="49203" spans="31:31" ht="15.75" x14ac:dyDescent="0.3">
      <c r="AE49203" s="71"/>
    </row>
    <row r="49204" spans="31:31" ht="15.75" x14ac:dyDescent="0.3">
      <c r="AE49204" s="71"/>
    </row>
    <row r="49205" spans="31:31" ht="15.75" x14ac:dyDescent="0.3">
      <c r="AE49205" s="71"/>
    </row>
    <row r="49206" spans="31:31" ht="15.75" x14ac:dyDescent="0.3">
      <c r="AE49206" s="71"/>
    </row>
    <row r="49207" spans="31:31" ht="15.75" x14ac:dyDescent="0.3">
      <c r="AE49207" s="71"/>
    </row>
    <row r="49208" spans="31:31" ht="15.75" x14ac:dyDescent="0.3">
      <c r="AE49208" s="71"/>
    </row>
    <row r="49209" spans="31:31" ht="15.75" x14ac:dyDescent="0.3">
      <c r="AE49209" s="71"/>
    </row>
    <row r="49210" spans="31:31" ht="15.75" x14ac:dyDescent="0.3">
      <c r="AE49210" s="71"/>
    </row>
    <row r="49211" spans="31:31" ht="15.75" x14ac:dyDescent="0.3">
      <c r="AE49211" s="71"/>
    </row>
    <row r="49212" spans="31:31" ht="15.75" x14ac:dyDescent="0.3">
      <c r="AE49212" s="71"/>
    </row>
    <row r="49213" spans="31:31" ht="15.75" x14ac:dyDescent="0.3">
      <c r="AE49213" s="71"/>
    </row>
    <row r="49214" spans="31:31" ht="15.75" x14ac:dyDescent="0.3">
      <c r="AE49214" s="71"/>
    </row>
    <row r="49215" spans="31:31" ht="15.75" x14ac:dyDescent="0.3">
      <c r="AE49215" s="71"/>
    </row>
    <row r="49216" spans="31:31" ht="15.75" x14ac:dyDescent="0.3">
      <c r="AE49216" s="71"/>
    </row>
    <row r="49217" spans="31:31" ht="15.75" x14ac:dyDescent="0.3">
      <c r="AE49217" s="71"/>
    </row>
    <row r="49218" spans="31:31" ht="15.75" x14ac:dyDescent="0.3">
      <c r="AE49218" s="71"/>
    </row>
    <row r="49219" spans="31:31" ht="15.75" x14ac:dyDescent="0.3">
      <c r="AE49219" s="71"/>
    </row>
    <row r="49220" spans="31:31" ht="15.75" x14ac:dyDescent="0.3">
      <c r="AE49220" s="71"/>
    </row>
    <row r="49221" spans="31:31" ht="15.75" x14ac:dyDescent="0.3">
      <c r="AE49221" s="71"/>
    </row>
    <row r="49222" spans="31:31" ht="15.75" x14ac:dyDescent="0.3">
      <c r="AE49222" s="71"/>
    </row>
    <row r="49223" spans="31:31" ht="15.75" x14ac:dyDescent="0.3">
      <c r="AE49223" s="71"/>
    </row>
    <row r="49224" spans="31:31" ht="15.75" x14ac:dyDescent="0.3">
      <c r="AE49224" s="71"/>
    </row>
    <row r="49225" spans="31:31" ht="15.75" x14ac:dyDescent="0.3">
      <c r="AE49225" s="71"/>
    </row>
    <row r="49226" spans="31:31" ht="15.75" x14ac:dyDescent="0.3">
      <c r="AE49226" s="71"/>
    </row>
    <row r="49227" spans="31:31" ht="15.75" x14ac:dyDescent="0.3">
      <c r="AE49227" s="71"/>
    </row>
    <row r="49228" spans="31:31" ht="15.75" x14ac:dyDescent="0.3">
      <c r="AE49228" s="71"/>
    </row>
    <row r="49229" spans="31:31" ht="15.75" x14ac:dyDescent="0.3">
      <c r="AE49229" s="71"/>
    </row>
    <row r="49230" spans="31:31" ht="15.75" x14ac:dyDescent="0.3">
      <c r="AE49230" s="71"/>
    </row>
    <row r="49231" spans="31:31" ht="15.75" x14ac:dyDescent="0.3">
      <c r="AE49231" s="71"/>
    </row>
    <row r="49232" spans="31:31" ht="15.75" x14ac:dyDescent="0.3">
      <c r="AE49232" s="71"/>
    </row>
    <row r="49233" spans="31:31" ht="15.75" x14ac:dyDescent="0.3">
      <c r="AE49233" s="71"/>
    </row>
    <row r="49234" spans="31:31" ht="15.75" x14ac:dyDescent="0.3">
      <c r="AE49234" s="71"/>
    </row>
    <row r="49235" spans="31:31" ht="15.75" x14ac:dyDescent="0.3">
      <c r="AE49235" s="71"/>
    </row>
    <row r="49236" spans="31:31" ht="15.75" x14ac:dyDescent="0.3">
      <c r="AE49236" s="71"/>
    </row>
    <row r="49237" spans="31:31" ht="15.75" x14ac:dyDescent="0.3">
      <c r="AE49237" s="71"/>
    </row>
    <row r="49238" spans="31:31" ht="15.75" x14ac:dyDescent="0.3">
      <c r="AE49238" s="71"/>
    </row>
    <row r="49239" spans="31:31" ht="15.75" x14ac:dyDescent="0.3">
      <c r="AE49239" s="71"/>
    </row>
    <row r="49240" spans="31:31" ht="15.75" x14ac:dyDescent="0.3">
      <c r="AE49240" s="71"/>
    </row>
    <row r="49241" spans="31:31" ht="15.75" x14ac:dyDescent="0.3">
      <c r="AE49241" s="71"/>
    </row>
    <row r="49242" spans="31:31" ht="15.75" x14ac:dyDescent="0.3">
      <c r="AE49242" s="71"/>
    </row>
    <row r="49243" spans="31:31" ht="15.75" x14ac:dyDescent="0.3">
      <c r="AE49243" s="71"/>
    </row>
    <row r="49244" spans="31:31" ht="15.75" x14ac:dyDescent="0.3">
      <c r="AE49244" s="71"/>
    </row>
    <row r="49245" spans="31:31" ht="15.75" x14ac:dyDescent="0.3">
      <c r="AE49245" s="71"/>
    </row>
    <row r="49246" spans="31:31" ht="15.75" x14ac:dyDescent="0.3">
      <c r="AE49246" s="71"/>
    </row>
    <row r="49247" spans="31:31" ht="15.75" x14ac:dyDescent="0.3">
      <c r="AE49247" s="71"/>
    </row>
    <row r="49248" spans="31:31" ht="15.75" x14ac:dyDescent="0.3">
      <c r="AE49248" s="71"/>
    </row>
    <row r="49249" spans="31:31" ht="15.75" x14ac:dyDescent="0.3">
      <c r="AE49249" s="71"/>
    </row>
    <row r="49250" spans="31:31" ht="15.75" x14ac:dyDescent="0.3">
      <c r="AE49250" s="71"/>
    </row>
    <row r="49251" spans="31:31" ht="15.75" x14ac:dyDescent="0.3">
      <c r="AE49251" s="71"/>
    </row>
    <row r="49252" spans="31:31" ht="15.75" x14ac:dyDescent="0.3">
      <c r="AE49252" s="71"/>
    </row>
    <row r="49253" spans="31:31" ht="15.75" x14ac:dyDescent="0.3">
      <c r="AE49253" s="71"/>
    </row>
    <row r="49254" spans="31:31" ht="15.75" x14ac:dyDescent="0.3">
      <c r="AE49254" s="71"/>
    </row>
    <row r="49255" spans="31:31" ht="15.75" x14ac:dyDescent="0.3">
      <c r="AE49255" s="71"/>
    </row>
    <row r="49256" spans="31:31" ht="15.75" x14ac:dyDescent="0.3">
      <c r="AE49256" s="71"/>
    </row>
    <row r="49257" spans="31:31" ht="15.75" x14ac:dyDescent="0.3">
      <c r="AE49257" s="71"/>
    </row>
    <row r="49258" spans="31:31" ht="15.75" x14ac:dyDescent="0.3">
      <c r="AE49258" s="71"/>
    </row>
    <row r="49259" spans="31:31" ht="15.75" x14ac:dyDescent="0.3">
      <c r="AE49259" s="71"/>
    </row>
    <row r="49260" spans="31:31" ht="15.75" x14ac:dyDescent="0.3">
      <c r="AE49260" s="71"/>
    </row>
    <row r="49261" spans="31:31" ht="15.75" x14ac:dyDescent="0.3">
      <c r="AE49261" s="71"/>
    </row>
    <row r="49262" spans="31:31" ht="15.75" x14ac:dyDescent="0.3">
      <c r="AE49262" s="71"/>
    </row>
    <row r="49263" spans="31:31" ht="15.75" x14ac:dyDescent="0.3">
      <c r="AE49263" s="71"/>
    </row>
    <row r="49264" spans="31:31" ht="15.75" x14ac:dyDescent="0.3">
      <c r="AE49264" s="71"/>
    </row>
    <row r="49265" spans="31:31" ht="15.75" x14ac:dyDescent="0.3">
      <c r="AE49265" s="71"/>
    </row>
    <row r="49266" spans="31:31" ht="15.75" x14ac:dyDescent="0.3">
      <c r="AE49266" s="71"/>
    </row>
    <row r="49267" spans="31:31" ht="15.75" x14ac:dyDescent="0.3">
      <c r="AE49267" s="71"/>
    </row>
    <row r="49268" spans="31:31" ht="15.75" x14ac:dyDescent="0.3">
      <c r="AE49268" s="71"/>
    </row>
    <row r="49269" spans="31:31" ht="15.75" x14ac:dyDescent="0.3">
      <c r="AE49269" s="71"/>
    </row>
    <row r="49270" spans="31:31" ht="15.75" x14ac:dyDescent="0.3">
      <c r="AE49270" s="71"/>
    </row>
    <row r="49271" spans="31:31" ht="15.75" x14ac:dyDescent="0.3">
      <c r="AE49271" s="71"/>
    </row>
    <row r="49272" spans="31:31" ht="15.75" x14ac:dyDescent="0.3">
      <c r="AE49272" s="71"/>
    </row>
    <row r="49273" spans="31:31" ht="15.75" x14ac:dyDescent="0.3">
      <c r="AE49273" s="71"/>
    </row>
    <row r="49274" spans="31:31" ht="15.75" x14ac:dyDescent="0.3">
      <c r="AE49274" s="71"/>
    </row>
    <row r="49275" spans="31:31" ht="15.75" x14ac:dyDescent="0.3">
      <c r="AE49275" s="71"/>
    </row>
    <row r="49276" spans="31:31" ht="15.75" x14ac:dyDescent="0.3">
      <c r="AE49276" s="71"/>
    </row>
    <row r="49277" spans="31:31" ht="15.75" x14ac:dyDescent="0.3">
      <c r="AE49277" s="71"/>
    </row>
    <row r="49278" spans="31:31" ht="15.75" x14ac:dyDescent="0.3">
      <c r="AE49278" s="71"/>
    </row>
    <row r="49279" spans="31:31" ht="15.75" x14ac:dyDescent="0.3">
      <c r="AE49279" s="71"/>
    </row>
    <row r="49280" spans="31:31" ht="15.75" x14ac:dyDescent="0.3">
      <c r="AE49280" s="71"/>
    </row>
    <row r="49281" spans="31:31" ht="15.75" x14ac:dyDescent="0.3">
      <c r="AE49281" s="71"/>
    </row>
    <row r="49282" spans="31:31" ht="15.75" x14ac:dyDescent="0.3">
      <c r="AE49282" s="71"/>
    </row>
    <row r="49283" spans="31:31" ht="15.75" x14ac:dyDescent="0.3">
      <c r="AE49283" s="71"/>
    </row>
    <row r="49284" spans="31:31" ht="15.75" x14ac:dyDescent="0.3">
      <c r="AE49284" s="71"/>
    </row>
    <row r="49285" spans="31:31" ht="15.75" x14ac:dyDescent="0.3">
      <c r="AE49285" s="71"/>
    </row>
    <row r="49286" spans="31:31" ht="15.75" x14ac:dyDescent="0.3">
      <c r="AE49286" s="71"/>
    </row>
    <row r="49287" spans="31:31" ht="15.75" x14ac:dyDescent="0.3">
      <c r="AE49287" s="71"/>
    </row>
    <row r="49288" spans="31:31" ht="15.75" x14ac:dyDescent="0.3">
      <c r="AE49288" s="71"/>
    </row>
    <row r="49289" spans="31:31" ht="15.75" x14ac:dyDescent="0.3">
      <c r="AE49289" s="71"/>
    </row>
    <row r="49290" spans="31:31" ht="15.75" x14ac:dyDescent="0.3">
      <c r="AE49290" s="71"/>
    </row>
    <row r="49291" spans="31:31" ht="15.75" x14ac:dyDescent="0.3">
      <c r="AE49291" s="71"/>
    </row>
    <row r="49292" spans="31:31" ht="15.75" x14ac:dyDescent="0.3">
      <c r="AE49292" s="71"/>
    </row>
    <row r="49293" spans="31:31" ht="15.75" x14ac:dyDescent="0.3">
      <c r="AE49293" s="71"/>
    </row>
    <row r="49294" spans="31:31" ht="15.75" x14ac:dyDescent="0.3">
      <c r="AE49294" s="71"/>
    </row>
    <row r="49295" spans="31:31" ht="15.75" x14ac:dyDescent="0.3">
      <c r="AE49295" s="71"/>
    </row>
    <row r="49296" spans="31:31" ht="15.75" x14ac:dyDescent="0.3">
      <c r="AE49296" s="71"/>
    </row>
    <row r="49297" spans="31:31" ht="15.75" x14ac:dyDescent="0.3">
      <c r="AE49297" s="71"/>
    </row>
    <row r="49298" spans="31:31" ht="15.75" x14ac:dyDescent="0.3">
      <c r="AE49298" s="71"/>
    </row>
    <row r="49299" spans="31:31" ht="15.75" x14ac:dyDescent="0.3">
      <c r="AE49299" s="71"/>
    </row>
    <row r="49300" spans="31:31" ht="15.75" x14ac:dyDescent="0.3">
      <c r="AE49300" s="71"/>
    </row>
    <row r="49301" spans="31:31" ht="15.75" x14ac:dyDescent="0.3">
      <c r="AE49301" s="71"/>
    </row>
    <row r="49302" spans="31:31" ht="15.75" x14ac:dyDescent="0.3">
      <c r="AE49302" s="71"/>
    </row>
    <row r="49303" spans="31:31" ht="15.75" x14ac:dyDescent="0.3">
      <c r="AE49303" s="71"/>
    </row>
    <row r="49304" spans="31:31" ht="15.75" x14ac:dyDescent="0.3">
      <c r="AE49304" s="71"/>
    </row>
    <row r="49305" spans="31:31" ht="15.75" x14ac:dyDescent="0.3">
      <c r="AE49305" s="71"/>
    </row>
    <row r="49306" spans="31:31" ht="15.75" x14ac:dyDescent="0.3">
      <c r="AE49306" s="71"/>
    </row>
    <row r="49307" spans="31:31" ht="15.75" x14ac:dyDescent="0.3">
      <c r="AE49307" s="71"/>
    </row>
    <row r="49308" spans="31:31" ht="15.75" x14ac:dyDescent="0.3">
      <c r="AE49308" s="71"/>
    </row>
    <row r="49309" spans="31:31" ht="15.75" x14ac:dyDescent="0.3">
      <c r="AE49309" s="71"/>
    </row>
    <row r="49310" spans="31:31" ht="15.75" x14ac:dyDescent="0.3">
      <c r="AE49310" s="71"/>
    </row>
    <row r="49311" spans="31:31" ht="15.75" x14ac:dyDescent="0.3">
      <c r="AE49311" s="71"/>
    </row>
    <row r="49312" spans="31:31" ht="15.75" x14ac:dyDescent="0.3">
      <c r="AE49312" s="71"/>
    </row>
    <row r="49313" spans="31:31" ht="15.75" x14ac:dyDescent="0.3">
      <c r="AE49313" s="71"/>
    </row>
    <row r="49314" spans="31:31" ht="15.75" x14ac:dyDescent="0.3">
      <c r="AE49314" s="71"/>
    </row>
    <row r="49315" spans="31:31" ht="15.75" x14ac:dyDescent="0.3">
      <c r="AE49315" s="71"/>
    </row>
    <row r="49316" spans="31:31" ht="15.75" x14ac:dyDescent="0.3">
      <c r="AE49316" s="71"/>
    </row>
    <row r="49317" spans="31:31" ht="15.75" x14ac:dyDescent="0.3">
      <c r="AE49317" s="71"/>
    </row>
    <row r="49318" spans="31:31" ht="15.75" x14ac:dyDescent="0.3">
      <c r="AE49318" s="71"/>
    </row>
    <row r="49319" spans="31:31" ht="15.75" x14ac:dyDescent="0.3">
      <c r="AE49319" s="71"/>
    </row>
    <row r="49320" spans="31:31" ht="15.75" x14ac:dyDescent="0.3">
      <c r="AE49320" s="71"/>
    </row>
    <row r="49321" spans="31:31" ht="15.75" x14ac:dyDescent="0.3">
      <c r="AE49321" s="71"/>
    </row>
    <row r="49322" spans="31:31" ht="15.75" x14ac:dyDescent="0.3">
      <c r="AE49322" s="71"/>
    </row>
    <row r="49323" spans="31:31" ht="15.75" x14ac:dyDescent="0.3">
      <c r="AE49323" s="71"/>
    </row>
    <row r="49324" spans="31:31" ht="15.75" x14ac:dyDescent="0.3">
      <c r="AE49324" s="71"/>
    </row>
    <row r="49325" spans="31:31" ht="15.75" x14ac:dyDescent="0.3">
      <c r="AE49325" s="71"/>
    </row>
    <row r="49326" spans="31:31" ht="15.75" x14ac:dyDescent="0.3">
      <c r="AE49326" s="71"/>
    </row>
    <row r="49327" spans="31:31" ht="15.75" x14ac:dyDescent="0.3">
      <c r="AE49327" s="71"/>
    </row>
    <row r="49328" spans="31:31" ht="15.75" x14ac:dyDescent="0.3">
      <c r="AE49328" s="71"/>
    </row>
    <row r="49329" spans="31:31" ht="15.75" x14ac:dyDescent="0.3">
      <c r="AE49329" s="71"/>
    </row>
    <row r="49330" spans="31:31" ht="15.75" x14ac:dyDescent="0.3">
      <c r="AE49330" s="71"/>
    </row>
    <row r="49331" spans="31:31" ht="15.75" x14ac:dyDescent="0.3">
      <c r="AE49331" s="71"/>
    </row>
    <row r="49332" spans="31:31" ht="15.75" x14ac:dyDescent="0.3">
      <c r="AE49332" s="71"/>
    </row>
    <row r="49333" spans="31:31" ht="15.75" x14ac:dyDescent="0.3">
      <c r="AE49333" s="71"/>
    </row>
    <row r="49334" spans="31:31" ht="15.75" x14ac:dyDescent="0.3">
      <c r="AE49334" s="71"/>
    </row>
    <row r="49335" spans="31:31" ht="15.75" x14ac:dyDescent="0.3">
      <c r="AE49335" s="71"/>
    </row>
    <row r="49336" spans="31:31" ht="15.75" x14ac:dyDescent="0.3">
      <c r="AE49336" s="71"/>
    </row>
    <row r="49337" spans="31:31" ht="15.75" x14ac:dyDescent="0.3">
      <c r="AE49337" s="71"/>
    </row>
    <row r="49338" spans="31:31" ht="15.75" x14ac:dyDescent="0.3">
      <c r="AE49338" s="71"/>
    </row>
    <row r="49339" spans="31:31" ht="15.75" x14ac:dyDescent="0.3">
      <c r="AE49339" s="71"/>
    </row>
    <row r="49340" spans="31:31" ht="15.75" x14ac:dyDescent="0.3">
      <c r="AE49340" s="71"/>
    </row>
    <row r="49341" spans="31:31" ht="15.75" x14ac:dyDescent="0.3">
      <c r="AE49341" s="71"/>
    </row>
    <row r="49342" spans="31:31" ht="15.75" x14ac:dyDescent="0.3">
      <c r="AE49342" s="71"/>
    </row>
    <row r="49343" spans="31:31" ht="15.75" x14ac:dyDescent="0.3">
      <c r="AE49343" s="71"/>
    </row>
    <row r="49344" spans="31:31" ht="15.75" x14ac:dyDescent="0.3">
      <c r="AE49344" s="71"/>
    </row>
    <row r="49345" spans="31:31" ht="15.75" x14ac:dyDescent="0.3">
      <c r="AE49345" s="71"/>
    </row>
    <row r="49346" spans="31:31" ht="15.75" x14ac:dyDescent="0.3">
      <c r="AE49346" s="71"/>
    </row>
    <row r="49347" spans="31:31" ht="15.75" x14ac:dyDescent="0.3">
      <c r="AE49347" s="71"/>
    </row>
    <row r="49348" spans="31:31" ht="15.75" x14ac:dyDescent="0.3">
      <c r="AE49348" s="71"/>
    </row>
    <row r="49349" spans="31:31" ht="15.75" x14ac:dyDescent="0.3">
      <c r="AE49349" s="71"/>
    </row>
    <row r="49350" spans="31:31" ht="15.75" x14ac:dyDescent="0.3">
      <c r="AE49350" s="71"/>
    </row>
    <row r="49351" spans="31:31" ht="15.75" x14ac:dyDescent="0.3">
      <c r="AE49351" s="71"/>
    </row>
    <row r="49352" spans="31:31" ht="15.75" x14ac:dyDescent="0.3">
      <c r="AE49352" s="71"/>
    </row>
    <row r="49353" spans="31:31" ht="15.75" x14ac:dyDescent="0.3">
      <c r="AE49353" s="71"/>
    </row>
    <row r="49354" spans="31:31" ht="15.75" x14ac:dyDescent="0.3">
      <c r="AE49354" s="71"/>
    </row>
    <row r="49355" spans="31:31" ht="15.75" x14ac:dyDescent="0.3">
      <c r="AE49355" s="71"/>
    </row>
    <row r="49356" spans="31:31" ht="15.75" x14ac:dyDescent="0.3">
      <c r="AE49356" s="71"/>
    </row>
    <row r="49357" spans="31:31" ht="15.75" x14ac:dyDescent="0.3">
      <c r="AE49357" s="71"/>
    </row>
    <row r="49358" spans="31:31" ht="15.75" x14ac:dyDescent="0.3">
      <c r="AE49358" s="71"/>
    </row>
    <row r="49359" spans="31:31" ht="15.75" x14ac:dyDescent="0.3">
      <c r="AE49359" s="71"/>
    </row>
    <row r="49360" spans="31:31" ht="15.75" x14ac:dyDescent="0.3">
      <c r="AE49360" s="71"/>
    </row>
    <row r="49361" spans="31:31" ht="15.75" x14ac:dyDescent="0.3">
      <c r="AE49361" s="71"/>
    </row>
    <row r="49362" spans="31:31" ht="15.75" x14ac:dyDescent="0.3">
      <c r="AE49362" s="71"/>
    </row>
    <row r="49363" spans="31:31" ht="15.75" x14ac:dyDescent="0.3">
      <c r="AE49363" s="71"/>
    </row>
    <row r="49364" spans="31:31" ht="15.75" x14ac:dyDescent="0.3">
      <c r="AE49364" s="71"/>
    </row>
    <row r="49365" spans="31:31" ht="15.75" x14ac:dyDescent="0.3">
      <c r="AE49365" s="71"/>
    </row>
    <row r="49366" spans="31:31" ht="15.75" x14ac:dyDescent="0.3">
      <c r="AE49366" s="71"/>
    </row>
    <row r="49367" spans="31:31" ht="15.75" x14ac:dyDescent="0.3">
      <c r="AE49367" s="71"/>
    </row>
    <row r="49368" spans="31:31" ht="15.75" x14ac:dyDescent="0.3">
      <c r="AE49368" s="71"/>
    </row>
    <row r="49369" spans="31:31" ht="15.75" x14ac:dyDescent="0.3">
      <c r="AE49369" s="71"/>
    </row>
    <row r="49370" spans="31:31" ht="15.75" x14ac:dyDescent="0.3">
      <c r="AE49370" s="71"/>
    </row>
    <row r="49371" spans="31:31" ht="15.75" x14ac:dyDescent="0.3">
      <c r="AE49371" s="71"/>
    </row>
    <row r="49372" spans="31:31" ht="15.75" x14ac:dyDescent="0.3">
      <c r="AE49372" s="71"/>
    </row>
    <row r="49373" spans="31:31" ht="15.75" x14ac:dyDescent="0.3">
      <c r="AE49373" s="71"/>
    </row>
    <row r="49374" spans="31:31" ht="15.75" x14ac:dyDescent="0.3">
      <c r="AE49374" s="71"/>
    </row>
    <row r="49375" spans="31:31" ht="15.75" x14ac:dyDescent="0.3">
      <c r="AE49375" s="71"/>
    </row>
    <row r="49376" spans="31:31" ht="15.75" x14ac:dyDescent="0.3">
      <c r="AE49376" s="71"/>
    </row>
    <row r="49377" spans="31:31" ht="15.75" x14ac:dyDescent="0.3">
      <c r="AE49377" s="71"/>
    </row>
    <row r="49378" spans="31:31" ht="15.75" x14ac:dyDescent="0.3">
      <c r="AE49378" s="71"/>
    </row>
    <row r="49379" spans="31:31" ht="15.75" x14ac:dyDescent="0.3">
      <c r="AE49379" s="71"/>
    </row>
    <row r="49380" spans="31:31" ht="15.75" x14ac:dyDescent="0.3">
      <c r="AE49380" s="71"/>
    </row>
    <row r="49381" spans="31:31" ht="15.75" x14ac:dyDescent="0.3">
      <c r="AE49381" s="71"/>
    </row>
    <row r="49382" spans="31:31" ht="15.75" x14ac:dyDescent="0.3">
      <c r="AE49382" s="71"/>
    </row>
    <row r="49383" spans="31:31" ht="15.75" x14ac:dyDescent="0.3">
      <c r="AE49383" s="71"/>
    </row>
    <row r="49384" spans="31:31" ht="15.75" x14ac:dyDescent="0.3">
      <c r="AE49384" s="71"/>
    </row>
    <row r="49385" spans="31:31" ht="15.75" x14ac:dyDescent="0.3">
      <c r="AE49385" s="71"/>
    </row>
    <row r="49386" spans="31:31" ht="15.75" x14ac:dyDescent="0.3">
      <c r="AE49386" s="71"/>
    </row>
    <row r="49387" spans="31:31" ht="15.75" x14ac:dyDescent="0.3">
      <c r="AE49387" s="71"/>
    </row>
    <row r="49388" spans="31:31" ht="15.75" x14ac:dyDescent="0.3">
      <c r="AE49388" s="71"/>
    </row>
    <row r="49389" spans="31:31" ht="15.75" x14ac:dyDescent="0.3">
      <c r="AE49389" s="71"/>
    </row>
    <row r="49390" spans="31:31" ht="15.75" x14ac:dyDescent="0.3">
      <c r="AE49390" s="71"/>
    </row>
    <row r="49391" spans="31:31" ht="15.75" x14ac:dyDescent="0.3">
      <c r="AE49391" s="71"/>
    </row>
    <row r="49392" spans="31:31" ht="15.75" x14ac:dyDescent="0.3">
      <c r="AE49392" s="71"/>
    </row>
    <row r="49393" spans="31:31" ht="15.75" x14ac:dyDescent="0.3">
      <c r="AE49393" s="71"/>
    </row>
    <row r="49394" spans="31:31" ht="15.75" x14ac:dyDescent="0.3">
      <c r="AE49394" s="71"/>
    </row>
    <row r="49395" spans="31:31" ht="15.75" x14ac:dyDescent="0.3">
      <c r="AE49395" s="71"/>
    </row>
    <row r="49396" spans="31:31" ht="15.75" x14ac:dyDescent="0.3">
      <c r="AE49396" s="71"/>
    </row>
    <row r="49397" spans="31:31" ht="15.75" x14ac:dyDescent="0.3">
      <c r="AE49397" s="71"/>
    </row>
    <row r="49398" spans="31:31" ht="15.75" x14ac:dyDescent="0.3">
      <c r="AE49398" s="71"/>
    </row>
    <row r="49399" spans="31:31" ht="15.75" x14ac:dyDescent="0.3">
      <c r="AE49399" s="71"/>
    </row>
    <row r="49400" spans="31:31" ht="15.75" x14ac:dyDescent="0.3">
      <c r="AE49400" s="71"/>
    </row>
    <row r="49401" spans="31:31" ht="15.75" x14ac:dyDescent="0.3">
      <c r="AE49401" s="71"/>
    </row>
    <row r="49402" spans="31:31" ht="15.75" x14ac:dyDescent="0.3">
      <c r="AE49402" s="71"/>
    </row>
    <row r="49403" spans="31:31" ht="15.75" x14ac:dyDescent="0.3">
      <c r="AE49403" s="71"/>
    </row>
    <row r="49404" spans="31:31" ht="15.75" x14ac:dyDescent="0.3">
      <c r="AE49404" s="71"/>
    </row>
    <row r="49405" spans="31:31" ht="15.75" x14ac:dyDescent="0.3">
      <c r="AE49405" s="71"/>
    </row>
    <row r="49406" spans="31:31" ht="15.75" x14ac:dyDescent="0.3">
      <c r="AE49406" s="71"/>
    </row>
    <row r="49407" spans="31:31" ht="15.75" x14ac:dyDescent="0.3">
      <c r="AE49407" s="71"/>
    </row>
    <row r="49408" spans="31:31" ht="15.75" x14ac:dyDescent="0.3">
      <c r="AE49408" s="71"/>
    </row>
    <row r="49409" spans="31:31" ht="15.75" x14ac:dyDescent="0.3">
      <c r="AE49409" s="71"/>
    </row>
    <row r="49410" spans="31:31" ht="15.75" x14ac:dyDescent="0.3">
      <c r="AE49410" s="71"/>
    </row>
    <row r="49411" spans="31:31" ht="15.75" x14ac:dyDescent="0.3">
      <c r="AE49411" s="71"/>
    </row>
    <row r="49412" spans="31:31" ht="15.75" x14ac:dyDescent="0.3">
      <c r="AE49412" s="71"/>
    </row>
    <row r="49413" spans="31:31" ht="15.75" x14ac:dyDescent="0.3">
      <c r="AE49413" s="71"/>
    </row>
    <row r="49414" spans="31:31" ht="15.75" x14ac:dyDescent="0.3">
      <c r="AE49414" s="71"/>
    </row>
    <row r="49415" spans="31:31" ht="15.75" x14ac:dyDescent="0.3">
      <c r="AE49415" s="71"/>
    </row>
    <row r="49416" spans="31:31" ht="15.75" x14ac:dyDescent="0.3">
      <c r="AE49416" s="71"/>
    </row>
    <row r="49417" spans="31:31" ht="15.75" x14ac:dyDescent="0.3">
      <c r="AE49417" s="71"/>
    </row>
    <row r="49418" spans="31:31" ht="15.75" x14ac:dyDescent="0.3">
      <c r="AE49418" s="71"/>
    </row>
    <row r="49419" spans="31:31" ht="15.75" x14ac:dyDescent="0.3">
      <c r="AE49419" s="71"/>
    </row>
    <row r="49420" spans="31:31" ht="15.75" x14ac:dyDescent="0.3">
      <c r="AE49420" s="71"/>
    </row>
    <row r="49421" spans="31:31" ht="15.75" x14ac:dyDescent="0.3">
      <c r="AE49421" s="71"/>
    </row>
    <row r="49422" spans="31:31" ht="15.75" x14ac:dyDescent="0.3">
      <c r="AE49422" s="71"/>
    </row>
    <row r="49423" spans="31:31" ht="15.75" x14ac:dyDescent="0.3">
      <c r="AE49423" s="71"/>
    </row>
    <row r="49424" spans="31:31" ht="15.75" x14ac:dyDescent="0.3">
      <c r="AE49424" s="71"/>
    </row>
    <row r="49425" spans="31:31" ht="15.75" x14ac:dyDescent="0.3">
      <c r="AE49425" s="71"/>
    </row>
    <row r="49426" spans="31:31" ht="15.75" x14ac:dyDescent="0.3">
      <c r="AE49426" s="71"/>
    </row>
    <row r="49427" spans="31:31" ht="15.75" x14ac:dyDescent="0.3">
      <c r="AE49427" s="71"/>
    </row>
    <row r="49428" spans="31:31" ht="15.75" x14ac:dyDescent="0.3">
      <c r="AE49428" s="71"/>
    </row>
    <row r="49429" spans="31:31" ht="15.75" x14ac:dyDescent="0.3">
      <c r="AE49429" s="71"/>
    </row>
    <row r="49430" spans="31:31" ht="15.75" x14ac:dyDescent="0.3">
      <c r="AE49430" s="71"/>
    </row>
    <row r="49431" spans="31:31" ht="15.75" x14ac:dyDescent="0.3">
      <c r="AE49431" s="71"/>
    </row>
    <row r="49432" spans="31:31" ht="15.75" x14ac:dyDescent="0.3">
      <c r="AE49432" s="71"/>
    </row>
    <row r="49433" spans="31:31" ht="15.75" x14ac:dyDescent="0.3">
      <c r="AE49433" s="71"/>
    </row>
    <row r="49434" spans="31:31" ht="15.75" x14ac:dyDescent="0.3">
      <c r="AE49434" s="71"/>
    </row>
    <row r="49435" spans="31:31" ht="15.75" x14ac:dyDescent="0.3">
      <c r="AE49435" s="71"/>
    </row>
    <row r="49436" spans="31:31" ht="15.75" x14ac:dyDescent="0.3">
      <c r="AE49436" s="71"/>
    </row>
    <row r="49437" spans="31:31" ht="15.75" x14ac:dyDescent="0.3">
      <c r="AE49437" s="71"/>
    </row>
    <row r="49438" spans="31:31" ht="15.75" x14ac:dyDescent="0.3">
      <c r="AE49438" s="71"/>
    </row>
    <row r="49439" spans="31:31" ht="15.75" x14ac:dyDescent="0.3">
      <c r="AE49439" s="71"/>
    </row>
    <row r="49440" spans="31:31" ht="15.75" x14ac:dyDescent="0.3">
      <c r="AE49440" s="71"/>
    </row>
    <row r="49441" spans="31:31" ht="15.75" x14ac:dyDescent="0.3">
      <c r="AE49441" s="71"/>
    </row>
    <row r="49442" spans="31:31" ht="15.75" x14ac:dyDescent="0.3">
      <c r="AE49442" s="71"/>
    </row>
    <row r="49443" spans="31:31" ht="15.75" x14ac:dyDescent="0.3">
      <c r="AE49443" s="71"/>
    </row>
    <row r="49444" spans="31:31" ht="15.75" x14ac:dyDescent="0.3">
      <c r="AE49444" s="71"/>
    </row>
    <row r="49445" spans="31:31" ht="15.75" x14ac:dyDescent="0.3">
      <c r="AE49445" s="71"/>
    </row>
    <row r="49446" spans="31:31" ht="15.75" x14ac:dyDescent="0.3">
      <c r="AE49446" s="71"/>
    </row>
    <row r="49447" spans="31:31" ht="15.75" x14ac:dyDescent="0.3">
      <c r="AE49447" s="71"/>
    </row>
    <row r="49448" spans="31:31" ht="15.75" x14ac:dyDescent="0.3">
      <c r="AE49448" s="71"/>
    </row>
    <row r="49449" spans="31:31" ht="15.75" x14ac:dyDescent="0.3">
      <c r="AE49449" s="71"/>
    </row>
    <row r="49450" spans="31:31" ht="15.75" x14ac:dyDescent="0.3">
      <c r="AE49450" s="71"/>
    </row>
    <row r="49451" spans="31:31" ht="15.75" x14ac:dyDescent="0.3">
      <c r="AE49451" s="71"/>
    </row>
    <row r="49452" spans="31:31" ht="15.75" x14ac:dyDescent="0.3">
      <c r="AE49452" s="71"/>
    </row>
    <row r="49453" spans="31:31" ht="15.75" x14ac:dyDescent="0.3">
      <c r="AE49453" s="71"/>
    </row>
    <row r="49454" spans="31:31" ht="15.75" x14ac:dyDescent="0.3">
      <c r="AE49454" s="71"/>
    </row>
    <row r="49455" spans="31:31" ht="15.75" x14ac:dyDescent="0.3">
      <c r="AE49455" s="71"/>
    </row>
    <row r="49456" spans="31:31" ht="15.75" x14ac:dyDescent="0.3">
      <c r="AE49456" s="71"/>
    </row>
    <row r="49457" spans="31:31" ht="15.75" x14ac:dyDescent="0.3">
      <c r="AE49457" s="71"/>
    </row>
    <row r="49458" spans="31:31" ht="15.75" x14ac:dyDescent="0.3">
      <c r="AE49458" s="71"/>
    </row>
    <row r="49459" spans="31:31" ht="15.75" x14ac:dyDescent="0.3">
      <c r="AE49459" s="71"/>
    </row>
    <row r="49460" spans="31:31" ht="15.75" x14ac:dyDescent="0.3">
      <c r="AE49460" s="71"/>
    </row>
    <row r="49461" spans="31:31" ht="15.75" x14ac:dyDescent="0.3">
      <c r="AE49461" s="71"/>
    </row>
    <row r="49462" spans="31:31" ht="15.75" x14ac:dyDescent="0.3">
      <c r="AE49462" s="71"/>
    </row>
    <row r="49463" spans="31:31" ht="15.75" x14ac:dyDescent="0.3">
      <c r="AE49463" s="71"/>
    </row>
    <row r="49464" spans="31:31" ht="15.75" x14ac:dyDescent="0.3">
      <c r="AE49464" s="71"/>
    </row>
    <row r="49465" spans="31:31" ht="15.75" x14ac:dyDescent="0.3">
      <c r="AE49465" s="71"/>
    </row>
    <row r="49466" spans="31:31" ht="15.75" x14ac:dyDescent="0.3">
      <c r="AE49466" s="71"/>
    </row>
    <row r="49467" spans="31:31" ht="15.75" x14ac:dyDescent="0.3">
      <c r="AE49467" s="71"/>
    </row>
    <row r="49468" spans="31:31" ht="15.75" x14ac:dyDescent="0.3">
      <c r="AE49468" s="71"/>
    </row>
    <row r="49469" spans="31:31" ht="15.75" x14ac:dyDescent="0.3">
      <c r="AE49469" s="71"/>
    </row>
    <row r="49470" spans="31:31" ht="15.75" x14ac:dyDescent="0.3">
      <c r="AE49470" s="71"/>
    </row>
    <row r="49471" spans="31:31" ht="15.75" x14ac:dyDescent="0.3">
      <c r="AE49471" s="71"/>
    </row>
    <row r="49472" spans="31:31" ht="15.75" x14ac:dyDescent="0.3">
      <c r="AE49472" s="71"/>
    </row>
    <row r="49473" spans="31:31" ht="15.75" x14ac:dyDescent="0.3">
      <c r="AE49473" s="71"/>
    </row>
    <row r="49474" spans="31:31" ht="15.75" x14ac:dyDescent="0.3">
      <c r="AE49474" s="71"/>
    </row>
    <row r="49475" spans="31:31" ht="15.75" x14ac:dyDescent="0.3">
      <c r="AE49475" s="71"/>
    </row>
    <row r="49476" spans="31:31" ht="15.75" x14ac:dyDescent="0.3">
      <c r="AE49476" s="71"/>
    </row>
    <row r="49477" spans="31:31" ht="15.75" x14ac:dyDescent="0.3">
      <c r="AE49477" s="71"/>
    </row>
    <row r="49478" spans="31:31" ht="15.75" x14ac:dyDescent="0.3">
      <c r="AE49478" s="71"/>
    </row>
    <row r="49479" spans="31:31" ht="15.75" x14ac:dyDescent="0.3">
      <c r="AE49479" s="71"/>
    </row>
    <row r="49480" spans="31:31" ht="15.75" x14ac:dyDescent="0.3">
      <c r="AE49480" s="71"/>
    </row>
    <row r="49481" spans="31:31" ht="15.75" x14ac:dyDescent="0.3">
      <c r="AE49481" s="71"/>
    </row>
    <row r="49482" spans="31:31" ht="15.75" x14ac:dyDescent="0.3">
      <c r="AE49482" s="71"/>
    </row>
    <row r="49483" spans="31:31" ht="15.75" x14ac:dyDescent="0.3">
      <c r="AE49483" s="71"/>
    </row>
    <row r="49484" spans="31:31" ht="15.75" x14ac:dyDescent="0.3">
      <c r="AE49484" s="71"/>
    </row>
    <row r="49485" spans="31:31" ht="15.75" x14ac:dyDescent="0.3">
      <c r="AE49485" s="71"/>
    </row>
    <row r="49486" spans="31:31" ht="15.75" x14ac:dyDescent="0.3">
      <c r="AE49486" s="71"/>
    </row>
    <row r="49487" spans="31:31" ht="15.75" x14ac:dyDescent="0.3">
      <c r="AE49487" s="71"/>
    </row>
    <row r="49488" spans="31:31" ht="15.75" x14ac:dyDescent="0.3">
      <c r="AE49488" s="71"/>
    </row>
    <row r="49489" spans="31:31" ht="15.75" x14ac:dyDescent="0.3">
      <c r="AE49489" s="71"/>
    </row>
    <row r="49490" spans="31:31" ht="15.75" x14ac:dyDescent="0.3">
      <c r="AE49490" s="71"/>
    </row>
    <row r="49491" spans="31:31" ht="15.75" x14ac:dyDescent="0.3">
      <c r="AE49491" s="71"/>
    </row>
    <row r="49492" spans="31:31" ht="15.75" x14ac:dyDescent="0.3">
      <c r="AE49492" s="71"/>
    </row>
    <row r="49493" spans="31:31" ht="15.75" x14ac:dyDescent="0.3">
      <c r="AE49493" s="71"/>
    </row>
    <row r="49494" spans="31:31" ht="15.75" x14ac:dyDescent="0.3">
      <c r="AE49494" s="71"/>
    </row>
    <row r="49495" spans="31:31" ht="15.75" x14ac:dyDescent="0.3">
      <c r="AE49495" s="71"/>
    </row>
    <row r="49496" spans="31:31" ht="15.75" x14ac:dyDescent="0.3">
      <c r="AE49496" s="71"/>
    </row>
    <row r="49497" spans="31:31" ht="15.75" x14ac:dyDescent="0.3">
      <c r="AE49497" s="71"/>
    </row>
    <row r="49498" spans="31:31" ht="15.75" x14ac:dyDescent="0.3">
      <c r="AE49498" s="71"/>
    </row>
    <row r="49499" spans="31:31" ht="15.75" x14ac:dyDescent="0.3">
      <c r="AE49499" s="71"/>
    </row>
    <row r="49500" spans="31:31" ht="15.75" x14ac:dyDescent="0.3">
      <c r="AE49500" s="71"/>
    </row>
    <row r="49501" spans="31:31" ht="15.75" x14ac:dyDescent="0.3">
      <c r="AE49501" s="71"/>
    </row>
    <row r="49502" spans="31:31" ht="15.75" x14ac:dyDescent="0.3">
      <c r="AE49502" s="71"/>
    </row>
    <row r="49503" spans="31:31" ht="15.75" x14ac:dyDescent="0.3">
      <c r="AE49503" s="71"/>
    </row>
    <row r="49504" spans="31:31" ht="15.75" x14ac:dyDescent="0.3">
      <c r="AE49504" s="71"/>
    </row>
    <row r="49505" spans="31:31" ht="15.75" x14ac:dyDescent="0.3">
      <c r="AE49505" s="71"/>
    </row>
    <row r="49506" spans="31:31" ht="15.75" x14ac:dyDescent="0.3">
      <c r="AE49506" s="71"/>
    </row>
    <row r="49507" spans="31:31" ht="15.75" x14ac:dyDescent="0.3">
      <c r="AE49507" s="71"/>
    </row>
    <row r="49508" spans="31:31" ht="15.75" x14ac:dyDescent="0.3">
      <c r="AE49508" s="71"/>
    </row>
    <row r="49509" spans="31:31" ht="15.75" x14ac:dyDescent="0.3">
      <c r="AE49509" s="71"/>
    </row>
    <row r="49510" spans="31:31" ht="15.75" x14ac:dyDescent="0.3">
      <c r="AE49510" s="71"/>
    </row>
    <row r="49511" spans="31:31" ht="15.75" x14ac:dyDescent="0.3">
      <c r="AE49511" s="71"/>
    </row>
    <row r="49512" spans="31:31" ht="15.75" x14ac:dyDescent="0.3">
      <c r="AE49512" s="71"/>
    </row>
    <row r="49513" spans="31:31" ht="15.75" x14ac:dyDescent="0.3">
      <c r="AE49513" s="71"/>
    </row>
    <row r="49514" spans="31:31" ht="15.75" x14ac:dyDescent="0.3">
      <c r="AE49514" s="71"/>
    </row>
    <row r="49515" spans="31:31" ht="15.75" x14ac:dyDescent="0.3">
      <c r="AE49515" s="71"/>
    </row>
    <row r="49516" spans="31:31" ht="15.75" x14ac:dyDescent="0.3">
      <c r="AE49516" s="71"/>
    </row>
    <row r="49517" spans="31:31" ht="15.75" x14ac:dyDescent="0.3">
      <c r="AE49517" s="71"/>
    </row>
    <row r="49518" spans="31:31" ht="15.75" x14ac:dyDescent="0.3">
      <c r="AE49518" s="71"/>
    </row>
    <row r="49519" spans="31:31" ht="15.75" x14ac:dyDescent="0.3">
      <c r="AE49519" s="71"/>
    </row>
    <row r="49520" spans="31:31" ht="15.75" x14ac:dyDescent="0.3">
      <c r="AE49520" s="71"/>
    </row>
    <row r="49521" spans="31:31" ht="15.75" x14ac:dyDescent="0.3">
      <c r="AE49521" s="71"/>
    </row>
    <row r="49522" spans="31:31" ht="15.75" x14ac:dyDescent="0.3">
      <c r="AE49522" s="71"/>
    </row>
    <row r="49523" spans="31:31" ht="15.75" x14ac:dyDescent="0.3">
      <c r="AE49523" s="71"/>
    </row>
    <row r="49524" spans="31:31" ht="15.75" x14ac:dyDescent="0.3">
      <c r="AE49524" s="71"/>
    </row>
    <row r="49525" spans="31:31" ht="15.75" x14ac:dyDescent="0.3">
      <c r="AE49525" s="71"/>
    </row>
    <row r="49526" spans="31:31" ht="15.75" x14ac:dyDescent="0.3">
      <c r="AE49526" s="71"/>
    </row>
    <row r="49527" spans="31:31" ht="15.75" x14ac:dyDescent="0.3">
      <c r="AE49527" s="71"/>
    </row>
    <row r="49528" spans="31:31" ht="15.75" x14ac:dyDescent="0.3">
      <c r="AE49528" s="71"/>
    </row>
    <row r="49529" spans="31:31" ht="15.75" x14ac:dyDescent="0.3">
      <c r="AE49529" s="71"/>
    </row>
    <row r="49530" spans="31:31" ht="15.75" x14ac:dyDescent="0.3">
      <c r="AE49530" s="71"/>
    </row>
    <row r="49531" spans="31:31" ht="15.75" x14ac:dyDescent="0.3">
      <c r="AE49531" s="71"/>
    </row>
    <row r="49532" spans="31:31" ht="15.75" x14ac:dyDescent="0.3">
      <c r="AE49532" s="71"/>
    </row>
    <row r="49533" spans="31:31" ht="15.75" x14ac:dyDescent="0.3">
      <c r="AE49533" s="71"/>
    </row>
    <row r="49534" spans="31:31" ht="15.75" x14ac:dyDescent="0.3">
      <c r="AE49534" s="71"/>
    </row>
    <row r="49535" spans="31:31" ht="15.75" x14ac:dyDescent="0.3">
      <c r="AE49535" s="71"/>
    </row>
    <row r="49536" spans="31:31" ht="15.75" x14ac:dyDescent="0.3">
      <c r="AE49536" s="71"/>
    </row>
    <row r="49537" spans="31:31" ht="15.75" x14ac:dyDescent="0.3">
      <c r="AE49537" s="71"/>
    </row>
    <row r="49538" spans="31:31" ht="15.75" x14ac:dyDescent="0.3">
      <c r="AE49538" s="71"/>
    </row>
    <row r="49539" spans="31:31" ht="15.75" x14ac:dyDescent="0.3">
      <c r="AE49539" s="71"/>
    </row>
    <row r="49540" spans="31:31" ht="15.75" x14ac:dyDescent="0.3">
      <c r="AE49540" s="71"/>
    </row>
    <row r="49541" spans="31:31" ht="15.75" x14ac:dyDescent="0.3">
      <c r="AE49541" s="71"/>
    </row>
    <row r="49542" spans="31:31" ht="15.75" x14ac:dyDescent="0.3">
      <c r="AE49542" s="71"/>
    </row>
    <row r="49543" spans="31:31" ht="15.75" x14ac:dyDescent="0.3">
      <c r="AE49543" s="71"/>
    </row>
    <row r="49544" spans="31:31" ht="15.75" x14ac:dyDescent="0.3">
      <c r="AE49544" s="71"/>
    </row>
    <row r="49545" spans="31:31" ht="15.75" x14ac:dyDescent="0.3">
      <c r="AE49545" s="71"/>
    </row>
    <row r="49546" spans="31:31" ht="15.75" x14ac:dyDescent="0.3">
      <c r="AE49546" s="71"/>
    </row>
    <row r="49547" spans="31:31" ht="15.75" x14ac:dyDescent="0.3">
      <c r="AE49547" s="71"/>
    </row>
    <row r="49548" spans="31:31" ht="15.75" x14ac:dyDescent="0.3">
      <c r="AE49548" s="71"/>
    </row>
    <row r="49549" spans="31:31" ht="15.75" x14ac:dyDescent="0.3">
      <c r="AE49549" s="71"/>
    </row>
    <row r="49550" spans="31:31" ht="15.75" x14ac:dyDescent="0.3">
      <c r="AE49550" s="71"/>
    </row>
    <row r="49551" spans="31:31" ht="15.75" x14ac:dyDescent="0.3">
      <c r="AE49551" s="71"/>
    </row>
    <row r="49552" spans="31:31" ht="15.75" x14ac:dyDescent="0.3">
      <c r="AE49552" s="71"/>
    </row>
    <row r="49553" spans="31:31" ht="15.75" x14ac:dyDescent="0.3">
      <c r="AE49553" s="71"/>
    </row>
    <row r="49554" spans="31:31" ht="15.75" x14ac:dyDescent="0.3">
      <c r="AE49554" s="71"/>
    </row>
    <row r="49555" spans="31:31" ht="15.75" x14ac:dyDescent="0.3">
      <c r="AE49555" s="71"/>
    </row>
    <row r="49556" spans="31:31" ht="15.75" x14ac:dyDescent="0.3">
      <c r="AE49556" s="71"/>
    </row>
    <row r="49557" spans="31:31" ht="15.75" x14ac:dyDescent="0.3">
      <c r="AE49557" s="71"/>
    </row>
    <row r="49558" spans="31:31" ht="15.75" x14ac:dyDescent="0.3">
      <c r="AE49558" s="71"/>
    </row>
    <row r="49559" spans="31:31" ht="15.75" x14ac:dyDescent="0.3">
      <c r="AE49559" s="71"/>
    </row>
    <row r="49560" spans="31:31" ht="15.75" x14ac:dyDescent="0.3">
      <c r="AE49560" s="71"/>
    </row>
    <row r="49561" spans="31:31" ht="15.75" x14ac:dyDescent="0.3">
      <c r="AE49561" s="71"/>
    </row>
    <row r="49562" spans="31:31" ht="15.75" x14ac:dyDescent="0.3">
      <c r="AE49562" s="71"/>
    </row>
    <row r="49563" spans="31:31" ht="15.75" x14ac:dyDescent="0.3">
      <c r="AE49563" s="71"/>
    </row>
    <row r="49564" spans="31:31" ht="15.75" x14ac:dyDescent="0.3">
      <c r="AE49564" s="71"/>
    </row>
    <row r="49565" spans="31:31" ht="15.75" x14ac:dyDescent="0.3">
      <c r="AE49565" s="71"/>
    </row>
    <row r="49566" spans="31:31" ht="15.75" x14ac:dyDescent="0.3">
      <c r="AE49566" s="71"/>
    </row>
    <row r="49567" spans="31:31" ht="15.75" x14ac:dyDescent="0.3">
      <c r="AE49567" s="71"/>
    </row>
    <row r="49568" spans="31:31" ht="15.75" x14ac:dyDescent="0.3">
      <c r="AE49568" s="71"/>
    </row>
    <row r="49569" spans="31:31" ht="15.75" x14ac:dyDescent="0.3">
      <c r="AE49569" s="71"/>
    </row>
    <row r="49570" spans="31:31" ht="15.75" x14ac:dyDescent="0.3">
      <c r="AE49570" s="71"/>
    </row>
    <row r="49571" spans="31:31" ht="15.75" x14ac:dyDescent="0.3">
      <c r="AE49571" s="71"/>
    </row>
    <row r="49572" spans="31:31" ht="15.75" x14ac:dyDescent="0.3">
      <c r="AE49572" s="71"/>
    </row>
    <row r="49573" spans="31:31" ht="15.75" x14ac:dyDescent="0.3">
      <c r="AE49573" s="71"/>
    </row>
    <row r="49574" spans="31:31" ht="15.75" x14ac:dyDescent="0.3">
      <c r="AE49574" s="71"/>
    </row>
    <row r="49575" spans="31:31" ht="15.75" x14ac:dyDescent="0.3">
      <c r="AE49575" s="71"/>
    </row>
    <row r="49576" spans="31:31" ht="15.75" x14ac:dyDescent="0.3">
      <c r="AE49576" s="71"/>
    </row>
    <row r="49577" spans="31:31" ht="15.75" x14ac:dyDescent="0.3">
      <c r="AE49577" s="71"/>
    </row>
    <row r="49578" spans="31:31" ht="15.75" x14ac:dyDescent="0.3">
      <c r="AE49578" s="71"/>
    </row>
    <row r="49579" spans="31:31" ht="15.75" x14ac:dyDescent="0.3">
      <c r="AE49579" s="71"/>
    </row>
    <row r="49580" spans="31:31" ht="15.75" x14ac:dyDescent="0.3">
      <c r="AE49580" s="71"/>
    </row>
    <row r="49581" spans="31:31" ht="15.75" x14ac:dyDescent="0.3">
      <c r="AE49581" s="71"/>
    </row>
    <row r="49582" spans="31:31" ht="15.75" x14ac:dyDescent="0.3">
      <c r="AE49582" s="71"/>
    </row>
    <row r="49583" spans="31:31" ht="15.75" x14ac:dyDescent="0.3">
      <c r="AE49583" s="71"/>
    </row>
    <row r="49584" spans="31:31" ht="15.75" x14ac:dyDescent="0.3">
      <c r="AE49584" s="71"/>
    </row>
    <row r="49585" spans="31:31" ht="15.75" x14ac:dyDescent="0.3">
      <c r="AE49585" s="71"/>
    </row>
    <row r="49586" spans="31:31" ht="15.75" x14ac:dyDescent="0.3">
      <c r="AE49586" s="71"/>
    </row>
    <row r="49587" spans="31:31" ht="15.75" x14ac:dyDescent="0.3">
      <c r="AE49587" s="71"/>
    </row>
    <row r="49588" spans="31:31" ht="15.75" x14ac:dyDescent="0.3">
      <c r="AE49588" s="71"/>
    </row>
    <row r="49589" spans="31:31" ht="15.75" x14ac:dyDescent="0.3">
      <c r="AE49589" s="71"/>
    </row>
    <row r="49590" spans="31:31" ht="15.75" x14ac:dyDescent="0.3">
      <c r="AE49590" s="71"/>
    </row>
    <row r="49591" spans="31:31" ht="15.75" x14ac:dyDescent="0.3">
      <c r="AE49591" s="71"/>
    </row>
    <row r="49592" spans="31:31" ht="15.75" x14ac:dyDescent="0.3">
      <c r="AE49592" s="71"/>
    </row>
    <row r="49593" spans="31:31" ht="15.75" x14ac:dyDescent="0.3">
      <c r="AE49593" s="71"/>
    </row>
    <row r="49594" spans="31:31" ht="15.75" x14ac:dyDescent="0.3">
      <c r="AE49594" s="71"/>
    </row>
    <row r="49595" spans="31:31" ht="15.75" x14ac:dyDescent="0.3">
      <c r="AE49595" s="71"/>
    </row>
    <row r="49596" spans="31:31" ht="15.75" x14ac:dyDescent="0.3">
      <c r="AE49596" s="71"/>
    </row>
    <row r="49597" spans="31:31" ht="15.75" x14ac:dyDescent="0.3">
      <c r="AE49597" s="71"/>
    </row>
    <row r="49598" spans="31:31" ht="15.75" x14ac:dyDescent="0.3">
      <c r="AE49598" s="71"/>
    </row>
    <row r="49599" spans="31:31" ht="15.75" x14ac:dyDescent="0.3">
      <c r="AE49599" s="71"/>
    </row>
    <row r="49600" spans="31:31" ht="15.75" x14ac:dyDescent="0.3">
      <c r="AE49600" s="71"/>
    </row>
    <row r="49601" spans="31:31" ht="15.75" x14ac:dyDescent="0.3">
      <c r="AE49601" s="71"/>
    </row>
    <row r="49602" spans="31:31" ht="15.75" x14ac:dyDescent="0.3">
      <c r="AE49602" s="71"/>
    </row>
    <row r="49603" spans="31:31" ht="15.75" x14ac:dyDescent="0.3">
      <c r="AE49603" s="71"/>
    </row>
    <row r="49604" spans="31:31" ht="15.75" x14ac:dyDescent="0.3">
      <c r="AE49604" s="71"/>
    </row>
    <row r="49605" spans="31:31" ht="15.75" x14ac:dyDescent="0.3">
      <c r="AE49605" s="71"/>
    </row>
    <row r="49606" spans="31:31" ht="15.75" x14ac:dyDescent="0.3">
      <c r="AE49606" s="71"/>
    </row>
    <row r="49607" spans="31:31" ht="15.75" x14ac:dyDescent="0.3">
      <c r="AE49607" s="71"/>
    </row>
    <row r="49608" spans="31:31" ht="15.75" x14ac:dyDescent="0.3">
      <c r="AE49608" s="71"/>
    </row>
    <row r="49609" spans="31:31" ht="15.75" x14ac:dyDescent="0.3">
      <c r="AE49609" s="71"/>
    </row>
    <row r="49610" spans="31:31" ht="15.75" x14ac:dyDescent="0.3">
      <c r="AE49610" s="71"/>
    </row>
    <row r="49611" spans="31:31" ht="15.75" x14ac:dyDescent="0.3">
      <c r="AE49611" s="71"/>
    </row>
    <row r="49612" spans="31:31" ht="15.75" x14ac:dyDescent="0.3">
      <c r="AE49612" s="71"/>
    </row>
    <row r="49613" spans="31:31" ht="15.75" x14ac:dyDescent="0.3">
      <c r="AE49613" s="71"/>
    </row>
    <row r="49614" spans="31:31" ht="15.75" x14ac:dyDescent="0.3">
      <c r="AE49614" s="71"/>
    </row>
    <row r="49615" spans="31:31" ht="15.75" x14ac:dyDescent="0.3">
      <c r="AE49615" s="71"/>
    </row>
    <row r="49616" spans="31:31" ht="15.75" x14ac:dyDescent="0.3">
      <c r="AE49616" s="71"/>
    </row>
    <row r="49617" spans="31:31" ht="15.75" x14ac:dyDescent="0.3">
      <c r="AE49617" s="71"/>
    </row>
    <row r="49618" spans="31:31" ht="15.75" x14ac:dyDescent="0.3">
      <c r="AE49618" s="71"/>
    </row>
    <row r="49619" spans="31:31" ht="15.75" x14ac:dyDescent="0.3">
      <c r="AE49619" s="71"/>
    </row>
    <row r="49620" spans="31:31" ht="15.75" x14ac:dyDescent="0.3">
      <c r="AE49620" s="71"/>
    </row>
    <row r="49621" spans="31:31" ht="15.75" x14ac:dyDescent="0.3">
      <c r="AE49621" s="71"/>
    </row>
    <row r="49622" spans="31:31" ht="15.75" x14ac:dyDescent="0.3">
      <c r="AE49622" s="71"/>
    </row>
    <row r="49623" spans="31:31" ht="15.75" x14ac:dyDescent="0.3">
      <c r="AE49623" s="71"/>
    </row>
    <row r="49624" spans="31:31" ht="15.75" x14ac:dyDescent="0.3">
      <c r="AE49624" s="71"/>
    </row>
    <row r="49625" spans="31:31" ht="15.75" x14ac:dyDescent="0.3">
      <c r="AE49625" s="71"/>
    </row>
    <row r="49626" spans="31:31" ht="15.75" x14ac:dyDescent="0.3">
      <c r="AE49626" s="71"/>
    </row>
    <row r="49627" spans="31:31" ht="15.75" x14ac:dyDescent="0.3">
      <c r="AE49627" s="71"/>
    </row>
    <row r="49628" spans="31:31" ht="15.75" x14ac:dyDescent="0.3">
      <c r="AE49628" s="71"/>
    </row>
    <row r="49629" spans="31:31" ht="15.75" x14ac:dyDescent="0.3">
      <c r="AE49629" s="71"/>
    </row>
    <row r="49630" spans="31:31" ht="15.75" x14ac:dyDescent="0.3">
      <c r="AE49630" s="71"/>
    </row>
    <row r="49631" spans="31:31" ht="15.75" x14ac:dyDescent="0.3">
      <c r="AE49631" s="71"/>
    </row>
    <row r="49632" spans="31:31" ht="15.75" x14ac:dyDescent="0.3">
      <c r="AE49632" s="71"/>
    </row>
    <row r="49633" spans="31:31" ht="15.75" x14ac:dyDescent="0.3">
      <c r="AE49633" s="71"/>
    </row>
    <row r="49634" spans="31:31" ht="15.75" x14ac:dyDescent="0.3">
      <c r="AE49634" s="71"/>
    </row>
    <row r="49635" spans="31:31" ht="15.75" x14ac:dyDescent="0.3">
      <c r="AE49635" s="71"/>
    </row>
    <row r="49636" spans="31:31" ht="15.75" x14ac:dyDescent="0.3">
      <c r="AE49636" s="71"/>
    </row>
    <row r="49637" spans="31:31" ht="15.75" x14ac:dyDescent="0.3">
      <c r="AE49637" s="71"/>
    </row>
    <row r="49638" spans="31:31" ht="15.75" x14ac:dyDescent="0.3">
      <c r="AE49638" s="71"/>
    </row>
    <row r="49639" spans="31:31" ht="15.75" x14ac:dyDescent="0.3">
      <c r="AE49639" s="71"/>
    </row>
    <row r="49640" spans="31:31" ht="15.75" x14ac:dyDescent="0.3">
      <c r="AE49640" s="71"/>
    </row>
    <row r="49641" spans="31:31" ht="15.75" x14ac:dyDescent="0.3">
      <c r="AE49641" s="71"/>
    </row>
    <row r="49642" spans="31:31" ht="15.75" x14ac:dyDescent="0.3">
      <c r="AE49642" s="71"/>
    </row>
    <row r="49643" spans="31:31" ht="15.75" x14ac:dyDescent="0.3">
      <c r="AE49643" s="71"/>
    </row>
    <row r="49644" spans="31:31" ht="15.75" x14ac:dyDescent="0.3">
      <c r="AE49644" s="71"/>
    </row>
    <row r="49645" spans="31:31" ht="15.75" x14ac:dyDescent="0.3">
      <c r="AE49645" s="71"/>
    </row>
    <row r="49646" spans="31:31" ht="15.75" x14ac:dyDescent="0.3">
      <c r="AE49646" s="71"/>
    </row>
    <row r="49647" spans="31:31" ht="15.75" x14ac:dyDescent="0.3">
      <c r="AE49647" s="71"/>
    </row>
    <row r="49648" spans="31:31" ht="15.75" x14ac:dyDescent="0.3">
      <c r="AE49648" s="71"/>
    </row>
    <row r="49649" spans="31:31" ht="15.75" x14ac:dyDescent="0.3">
      <c r="AE49649" s="71"/>
    </row>
    <row r="49650" spans="31:31" ht="15.75" x14ac:dyDescent="0.3">
      <c r="AE49650" s="71"/>
    </row>
    <row r="49651" spans="31:31" ht="15.75" x14ac:dyDescent="0.3">
      <c r="AE49651" s="71"/>
    </row>
    <row r="49652" spans="31:31" ht="15.75" x14ac:dyDescent="0.3">
      <c r="AE49652" s="71"/>
    </row>
    <row r="49653" spans="31:31" ht="15.75" x14ac:dyDescent="0.3">
      <c r="AE49653" s="71"/>
    </row>
    <row r="49654" spans="31:31" ht="15.75" x14ac:dyDescent="0.3">
      <c r="AE49654" s="71"/>
    </row>
    <row r="49655" spans="31:31" ht="15.75" x14ac:dyDescent="0.3">
      <c r="AE49655" s="71"/>
    </row>
    <row r="49656" spans="31:31" ht="15.75" x14ac:dyDescent="0.3">
      <c r="AE49656" s="71"/>
    </row>
    <row r="49657" spans="31:31" ht="15.75" x14ac:dyDescent="0.3">
      <c r="AE49657" s="71"/>
    </row>
    <row r="49658" spans="31:31" ht="15.75" x14ac:dyDescent="0.3">
      <c r="AE49658" s="71"/>
    </row>
    <row r="49659" spans="31:31" ht="15.75" x14ac:dyDescent="0.3">
      <c r="AE49659" s="71"/>
    </row>
    <row r="49660" spans="31:31" ht="15.75" x14ac:dyDescent="0.3">
      <c r="AE49660" s="71"/>
    </row>
    <row r="49661" spans="31:31" ht="15.75" x14ac:dyDescent="0.3">
      <c r="AE49661" s="71"/>
    </row>
    <row r="49662" spans="31:31" ht="15.75" x14ac:dyDescent="0.3">
      <c r="AE49662" s="71"/>
    </row>
    <row r="49663" spans="31:31" ht="15.75" x14ac:dyDescent="0.3">
      <c r="AE49663" s="71"/>
    </row>
    <row r="49664" spans="31:31" ht="15.75" x14ac:dyDescent="0.3">
      <c r="AE49664" s="71"/>
    </row>
    <row r="49665" spans="31:31" ht="15.75" x14ac:dyDescent="0.3">
      <c r="AE49665" s="71"/>
    </row>
    <row r="49666" spans="31:31" ht="15.75" x14ac:dyDescent="0.3">
      <c r="AE49666" s="71"/>
    </row>
    <row r="49667" spans="31:31" ht="15.75" x14ac:dyDescent="0.3">
      <c r="AE49667" s="71"/>
    </row>
    <row r="49668" spans="31:31" ht="15.75" x14ac:dyDescent="0.3">
      <c r="AE49668" s="71"/>
    </row>
    <row r="49669" spans="31:31" ht="15.75" x14ac:dyDescent="0.3">
      <c r="AE49669" s="71"/>
    </row>
    <row r="49670" spans="31:31" ht="15.75" x14ac:dyDescent="0.3">
      <c r="AE49670" s="71"/>
    </row>
    <row r="49671" spans="31:31" ht="15.75" x14ac:dyDescent="0.3">
      <c r="AE49671" s="71"/>
    </row>
    <row r="49672" spans="31:31" ht="15.75" x14ac:dyDescent="0.3">
      <c r="AE49672" s="71"/>
    </row>
    <row r="49673" spans="31:31" ht="15.75" x14ac:dyDescent="0.3">
      <c r="AE49673" s="71"/>
    </row>
    <row r="49674" spans="31:31" ht="15.75" x14ac:dyDescent="0.3">
      <c r="AE49674" s="71"/>
    </row>
    <row r="49675" spans="31:31" ht="15.75" x14ac:dyDescent="0.3">
      <c r="AE49675" s="71"/>
    </row>
    <row r="49676" spans="31:31" ht="15.75" x14ac:dyDescent="0.3">
      <c r="AE49676" s="71"/>
    </row>
    <row r="49677" spans="31:31" ht="15.75" x14ac:dyDescent="0.3">
      <c r="AE49677" s="71"/>
    </row>
    <row r="49678" spans="31:31" ht="15.75" x14ac:dyDescent="0.3">
      <c r="AE49678" s="71"/>
    </row>
    <row r="49679" spans="31:31" ht="15.75" x14ac:dyDescent="0.3">
      <c r="AE49679" s="71"/>
    </row>
    <row r="49680" spans="31:31" ht="15.75" x14ac:dyDescent="0.3">
      <c r="AE49680" s="71"/>
    </row>
    <row r="49681" spans="31:31" ht="15.75" x14ac:dyDescent="0.3">
      <c r="AE49681" s="71"/>
    </row>
    <row r="49682" spans="31:31" ht="15.75" x14ac:dyDescent="0.3">
      <c r="AE49682" s="71"/>
    </row>
    <row r="49683" spans="31:31" ht="15.75" x14ac:dyDescent="0.3">
      <c r="AE49683" s="71"/>
    </row>
    <row r="49684" spans="31:31" ht="15.75" x14ac:dyDescent="0.3">
      <c r="AE49684" s="71"/>
    </row>
    <row r="49685" spans="31:31" ht="15.75" x14ac:dyDescent="0.3">
      <c r="AE49685" s="71"/>
    </row>
    <row r="49686" spans="31:31" ht="15.75" x14ac:dyDescent="0.3">
      <c r="AE49686" s="71"/>
    </row>
    <row r="49687" spans="31:31" ht="15.75" x14ac:dyDescent="0.3">
      <c r="AE49687" s="71"/>
    </row>
    <row r="49688" spans="31:31" ht="15.75" x14ac:dyDescent="0.3">
      <c r="AE49688" s="71"/>
    </row>
    <row r="49689" spans="31:31" ht="15.75" x14ac:dyDescent="0.3">
      <c r="AE49689" s="71"/>
    </row>
    <row r="49690" spans="31:31" ht="15.75" x14ac:dyDescent="0.3">
      <c r="AE49690" s="71"/>
    </row>
    <row r="49691" spans="31:31" ht="15.75" x14ac:dyDescent="0.3">
      <c r="AE49691" s="71"/>
    </row>
    <row r="49692" spans="31:31" ht="15.75" x14ac:dyDescent="0.3">
      <c r="AE49692" s="71"/>
    </row>
    <row r="49693" spans="31:31" ht="15.75" x14ac:dyDescent="0.3">
      <c r="AE49693" s="71"/>
    </row>
    <row r="49694" spans="31:31" ht="15.75" x14ac:dyDescent="0.3">
      <c r="AE49694" s="71"/>
    </row>
    <row r="49695" spans="31:31" ht="15.75" x14ac:dyDescent="0.3">
      <c r="AE49695" s="71"/>
    </row>
    <row r="49696" spans="31:31" ht="15.75" x14ac:dyDescent="0.3">
      <c r="AE49696" s="71"/>
    </row>
    <row r="49697" spans="31:31" ht="15.75" x14ac:dyDescent="0.3">
      <c r="AE49697" s="71"/>
    </row>
    <row r="49698" spans="31:31" ht="15.75" x14ac:dyDescent="0.3">
      <c r="AE49698" s="71"/>
    </row>
    <row r="49699" spans="31:31" ht="15.75" x14ac:dyDescent="0.3">
      <c r="AE49699" s="71"/>
    </row>
    <row r="49700" spans="31:31" ht="15.75" x14ac:dyDescent="0.3">
      <c r="AE49700" s="71"/>
    </row>
    <row r="49701" spans="31:31" ht="15.75" x14ac:dyDescent="0.3">
      <c r="AE49701" s="71"/>
    </row>
    <row r="49702" spans="31:31" ht="15.75" x14ac:dyDescent="0.3">
      <c r="AE49702" s="71"/>
    </row>
    <row r="49703" spans="31:31" ht="15.75" x14ac:dyDescent="0.3">
      <c r="AE49703" s="71"/>
    </row>
    <row r="49704" spans="31:31" ht="15.75" x14ac:dyDescent="0.3">
      <c r="AE49704" s="71"/>
    </row>
    <row r="49705" spans="31:31" ht="15.75" x14ac:dyDescent="0.3">
      <c r="AE49705" s="71"/>
    </row>
    <row r="49706" spans="31:31" ht="15.75" x14ac:dyDescent="0.3">
      <c r="AE49706" s="71"/>
    </row>
    <row r="49707" spans="31:31" ht="15.75" x14ac:dyDescent="0.3">
      <c r="AE49707" s="71"/>
    </row>
    <row r="49708" spans="31:31" ht="15.75" x14ac:dyDescent="0.3">
      <c r="AE49708" s="71"/>
    </row>
    <row r="49709" spans="31:31" ht="15.75" x14ac:dyDescent="0.3">
      <c r="AE49709" s="71"/>
    </row>
    <row r="49710" spans="31:31" ht="15.75" x14ac:dyDescent="0.3">
      <c r="AE49710" s="71"/>
    </row>
    <row r="49711" spans="31:31" ht="15.75" x14ac:dyDescent="0.3">
      <c r="AE49711" s="71"/>
    </row>
    <row r="49712" spans="31:31" ht="15.75" x14ac:dyDescent="0.3">
      <c r="AE49712" s="71"/>
    </row>
    <row r="49713" spans="31:31" ht="15.75" x14ac:dyDescent="0.3">
      <c r="AE49713" s="71"/>
    </row>
    <row r="49714" spans="31:31" ht="15.75" x14ac:dyDescent="0.3">
      <c r="AE49714" s="71"/>
    </row>
    <row r="49715" spans="31:31" ht="15.75" x14ac:dyDescent="0.3">
      <c r="AE49715" s="71"/>
    </row>
    <row r="49716" spans="31:31" ht="15.75" x14ac:dyDescent="0.3">
      <c r="AE49716" s="71"/>
    </row>
    <row r="49717" spans="31:31" ht="15.75" x14ac:dyDescent="0.3">
      <c r="AE49717" s="71"/>
    </row>
    <row r="49718" spans="31:31" ht="15.75" x14ac:dyDescent="0.3">
      <c r="AE49718" s="71"/>
    </row>
    <row r="49719" spans="31:31" ht="15.75" x14ac:dyDescent="0.3">
      <c r="AE49719" s="71"/>
    </row>
    <row r="49720" spans="31:31" ht="15.75" x14ac:dyDescent="0.3">
      <c r="AE49720" s="71"/>
    </row>
    <row r="49721" spans="31:31" ht="15.75" x14ac:dyDescent="0.3">
      <c r="AE49721" s="71"/>
    </row>
    <row r="49722" spans="31:31" ht="15.75" x14ac:dyDescent="0.3">
      <c r="AE49722" s="71"/>
    </row>
    <row r="49723" spans="31:31" ht="15.75" x14ac:dyDescent="0.3">
      <c r="AE49723" s="71"/>
    </row>
    <row r="49724" spans="31:31" ht="15.75" x14ac:dyDescent="0.3">
      <c r="AE49724" s="71"/>
    </row>
    <row r="49725" spans="31:31" ht="15.75" x14ac:dyDescent="0.3">
      <c r="AE49725" s="71"/>
    </row>
    <row r="49726" spans="31:31" ht="15.75" x14ac:dyDescent="0.3">
      <c r="AE49726" s="71"/>
    </row>
    <row r="49727" spans="31:31" ht="15.75" x14ac:dyDescent="0.3">
      <c r="AE49727" s="71"/>
    </row>
    <row r="49728" spans="31:31" ht="15.75" x14ac:dyDescent="0.3">
      <c r="AE49728" s="71"/>
    </row>
    <row r="49729" spans="31:31" ht="15.75" x14ac:dyDescent="0.3">
      <c r="AE49729" s="71"/>
    </row>
    <row r="49730" spans="31:31" ht="15.75" x14ac:dyDescent="0.3">
      <c r="AE49730" s="71"/>
    </row>
    <row r="49731" spans="31:31" ht="15.75" x14ac:dyDescent="0.3">
      <c r="AE49731" s="71"/>
    </row>
    <row r="49732" spans="31:31" ht="15.75" x14ac:dyDescent="0.3">
      <c r="AE49732" s="71"/>
    </row>
    <row r="49733" spans="31:31" ht="15.75" x14ac:dyDescent="0.3">
      <c r="AE49733" s="71"/>
    </row>
    <row r="49734" spans="31:31" ht="15.75" x14ac:dyDescent="0.3">
      <c r="AE49734" s="71"/>
    </row>
    <row r="49735" spans="31:31" ht="15.75" x14ac:dyDescent="0.3">
      <c r="AE49735" s="71"/>
    </row>
    <row r="49736" spans="31:31" ht="15.75" x14ac:dyDescent="0.3">
      <c r="AE49736" s="71"/>
    </row>
    <row r="49737" spans="31:31" ht="15.75" x14ac:dyDescent="0.3">
      <c r="AE49737" s="71"/>
    </row>
    <row r="49738" spans="31:31" ht="15.75" x14ac:dyDescent="0.3">
      <c r="AE49738" s="71"/>
    </row>
    <row r="49739" spans="31:31" ht="15.75" x14ac:dyDescent="0.3">
      <c r="AE49739" s="71"/>
    </row>
    <row r="49740" spans="31:31" ht="15.75" x14ac:dyDescent="0.3">
      <c r="AE49740" s="71"/>
    </row>
    <row r="49741" spans="31:31" ht="15.75" x14ac:dyDescent="0.3">
      <c r="AE49741" s="71"/>
    </row>
    <row r="49742" spans="31:31" ht="15.75" x14ac:dyDescent="0.3">
      <c r="AE49742" s="71"/>
    </row>
    <row r="49743" spans="31:31" ht="15.75" x14ac:dyDescent="0.3">
      <c r="AE49743" s="71"/>
    </row>
    <row r="49744" spans="31:31" ht="15.75" x14ac:dyDescent="0.3">
      <c r="AE49744" s="71"/>
    </row>
    <row r="49745" spans="31:31" ht="15.75" x14ac:dyDescent="0.3">
      <c r="AE49745" s="71"/>
    </row>
    <row r="49746" spans="31:31" ht="15.75" x14ac:dyDescent="0.3">
      <c r="AE49746" s="71"/>
    </row>
    <row r="49747" spans="31:31" ht="15.75" x14ac:dyDescent="0.3">
      <c r="AE49747" s="71"/>
    </row>
    <row r="49748" spans="31:31" ht="15.75" x14ac:dyDescent="0.3">
      <c r="AE49748" s="71"/>
    </row>
    <row r="49749" spans="31:31" ht="15.75" x14ac:dyDescent="0.3">
      <c r="AE49749" s="71"/>
    </row>
    <row r="49750" spans="31:31" ht="15.75" x14ac:dyDescent="0.3">
      <c r="AE49750" s="71"/>
    </row>
    <row r="49751" spans="31:31" ht="15.75" x14ac:dyDescent="0.3">
      <c r="AE49751" s="71"/>
    </row>
    <row r="49752" spans="31:31" ht="15.75" x14ac:dyDescent="0.3">
      <c r="AE49752" s="71"/>
    </row>
    <row r="49753" spans="31:31" ht="15.75" x14ac:dyDescent="0.3">
      <c r="AE49753" s="71"/>
    </row>
    <row r="49754" spans="31:31" ht="15.75" x14ac:dyDescent="0.3">
      <c r="AE49754" s="71"/>
    </row>
    <row r="49755" spans="31:31" ht="15.75" x14ac:dyDescent="0.3">
      <c r="AE49755" s="71"/>
    </row>
    <row r="49756" spans="31:31" ht="15.75" x14ac:dyDescent="0.3">
      <c r="AE49756" s="71"/>
    </row>
    <row r="49757" spans="31:31" ht="15.75" x14ac:dyDescent="0.3">
      <c r="AE49757" s="71"/>
    </row>
    <row r="49758" spans="31:31" ht="15.75" x14ac:dyDescent="0.3">
      <c r="AE49758" s="71"/>
    </row>
    <row r="49759" spans="31:31" ht="15.75" x14ac:dyDescent="0.3">
      <c r="AE49759" s="71"/>
    </row>
    <row r="49760" spans="31:31" ht="15.75" x14ac:dyDescent="0.3">
      <c r="AE49760" s="71"/>
    </row>
    <row r="49761" spans="31:31" ht="15.75" x14ac:dyDescent="0.3">
      <c r="AE49761" s="71"/>
    </row>
    <row r="49762" spans="31:31" ht="15.75" x14ac:dyDescent="0.3">
      <c r="AE49762" s="71"/>
    </row>
    <row r="49763" spans="31:31" ht="15.75" x14ac:dyDescent="0.3">
      <c r="AE49763" s="71"/>
    </row>
    <row r="49764" spans="31:31" ht="15.75" x14ac:dyDescent="0.3">
      <c r="AE49764" s="71"/>
    </row>
    <row r="49765" spans="31:31" ht="15.75" x14ac:dyDescent="0.3">
      <c r="AE49765" s="71"/>
    </row>
    <row r="49766" spans="31:31" ht="15.75" x14ac:dyDescent="0.3">
      <c r="AE49766" s="71"/>
    </row>
    <row r="49767" spans="31:31" ht="15.75" x14ac:dyDescent="0.3">
      <c r="AE49767" s="71"/>
    </row>
    <row r="49768" spans="31:31" ht="15.75" x14ac:dyDescent="0.3">
      <c r="AE49768" s="71"/>
    </row>
    <row r="49769" spans="31:31" ht="15.75" x14ac:dyDescent="0.3">
      <c r="AE49769" s="71"/>
    </row>
    <row r="49770" spans="31:31" ht="15.75" x14ac:dyDescent="0.3">
      <c r="AE49770" s="71"/>
    </row>
    <row r="49771" spans="31:31" ht="15.75" x14ac:dyDescent="0.3">
      <c r="AE49771" s="71"/>
    </row>
    <row r="49772" spans="31:31" ht="15.75" x14ac:dyDescent="0.3">
      <c r="AE49772" s="71"/>
    </row>
    <row r="49773" spans="31:31" ht="15.75" x14ac:dyDescent="0.3">
      <c r="AE49773" s="71"/>
    </row>
    <row r="49774" spans="31:31" ht="15.75" x14ac:dyDescent="0.3">
      <c r="AE49774" s="71"/>
    </row>
    <row r="49775" spans="31:31" ht="15.75" x14ac:dyDescent="0.3">
      <c r="AE49775" s="71"/>
    </row>
    <row r="49776" spans="31:31" ht="15.75" x14ac:dyDescent="0.3">
      <c r="AE49776" s="71"/>
    </row>
    <row r="49777" spans="31:31" ht="15.75" x14ac:dyDescent="0.3">
      <c r="AE49777" s="71"/>
    </row>
    <row r="49778" spans="31:31" ht="15.75" x14ac:dyDescent="0.3">
      <c r="AE49778" s="71"/>
    </row>
    <row r="49779" spans="31:31" ht="15.75" x14ac:dyDescent="0.3">
      <c r="AE49779" s="71"/>
    </row>
    <row r="49780" spans="31:31" ht="15.75" x14ac:dyDescent="0.3">
      <c r="AE49780" s="71"/>
    </row>
    <row r="49781" spans="31:31" ht="15.75" x14ac:dyDescent="0.3">
      <c r="AE49781" s="71"/>
    </row>
    <row r="49782" spans="31:31" ht="15.75" x14ac:dyDescent="0.3">
      <c r="AE49782" s="71"/>
    </row>
    <row r="49783" spans="31:31" ht="15.75" x14ac:dyDescent="0.3">
      <c r="AE49783" s="71"/>
    </row>
    <row r="49784" spans="31:31" ht="15.75" x14ac:dyDescent="0.3">
      <c r="AE49784" s="71"/>
    </row>
    <row r="49785" spans="31:31" ht="15.75" x14ac:dyDescent="0.3">
      <c r="AE49785" s="71"/>
    </row>
    <row r="49786" spans="31:31" ht="15.75" x14ac:dyDescent="0.3">
      <c r="AE49786" s="71"/>
    </row>
    <row r="49787" spans="31:31" ht="15.75" x14ac:dyDescent="0.3">
      <c r="AE49787" s="71"/>
    </row>
    <row r="49788" spans="31:31" ht="15.75" x14ac:dyDescent="0.3">
      <c r="AE49788" s="71"/>
    </row>
    <row r="49789" spans="31:31" ht="15.75" x14ac:dyDescent="0.3">
      <c r="AE49789" s="71"/>
    </row>
    <row r="49790" spans="31:31" ht="15.75" x14ac:dyDescent="0.3">
      <c r="AE49790" s="71"/>
    </row>
    <row r="49791" spans="31:31" ht="15.75" x14ac:dyDescent="0.3">
      <c r="AE49791" s="71"/>
    </row>
    <row r="49792" spans="31:31" ht="15.75" x14ac:dyDescent="0.3">
      <c r="AE49792" s="71"/>
    </row>
    <row r="49793" spans="31:31" ht="15.75" x14ac:dyDescent="0.3">
      <c r="AE49793" s="71"/>
    </row>
    <row r="49794" spans="31:31" ht="15.75" x14ac:dyDescent="0.3">
      <c r="AE49794" s="71"/>
    </row>
    <row r="49795" spans="31:31" ht="15.75" x14ac:dyDescent="0.3">
      <c r="AE49795" s="71"/>
    </row>
    <row r="49796" spans="31:31" ht="15.75" x14ac:dyDescent="0.3">
      <c r="AE49796" s="71"/>
    </row>
    <row r="49797" spans="31:31" ht="15.75" x14ac:dyDescent="0.3">
      <c r="AE49797" s="71"/>
    </row>
    <row r="49798" spans="31:31" ht="15.75" x14ac:dyDescent="0.3">
      <c r="AE49798" s="71"/>
    </row>
    <row r="49799" spans="31:31" ht="15.75" x14ac:dyDescent="0.3">
      <c r="AE49799" s="71"/>
    </row>
    <row r="49800" spans="31:31" ht="15.75" x14ac:dyDescent="0.3">
      <c r="AE49800" s="71"/>
    </row>
    <row r="49801" spans="31:31" ht="15.75" x14ac:dyDescent="0.3">
      <c r="AE49801" s="71"/>
    </row>
    <row r="49802" spans="31:31" ht="15.75" x14ac:dyDescent="0.3">
      <c r="AE49802" s="71"/>
    </row>
    <row r="49803" spans="31:31" ht="15.75" x14ac:dyDescent="0.3">
      <c r="AE49803" s="71"/>
    </row>
    <row r="49804" spans="31:31" ht="15.75" x14ac:dyDescent="0.3">
      <c r="AE49804" s="71"/>
    </row>
    <row r="49805" spans="31:31" ht="15.75" x14ac:dyDescent="0.3">
      <c r="AE49805" s="71"/>
    </row>
    <row r="49806" spans="31:31" ht="15.75" x14ac:dyDescent="0.3">
      <c r="AE49806" s="71"/>
    </row>
    <row r="49807" spans="31:31" ht="15.75" x14ac:dyDescent="0.3">
      <c r="AE49807" s="71"/>
    </row>
    <row r="49808" spans="31:31" ht="15.75" x14ac:dyDescent="0.3">
      <c r="AE49808" s="71"/>
    </row>
    <row r="49809" spans="31:31" ht="15.75" x14ac:dyDescent="0.3">
      <c r="AE49809" s="71"/>
    </row>
    <row r="49810" spans="31:31" ht="15.75" x14ac:dyDescent="0.3">
      <c r="AE49810" s="71"/>
    </row>
    <row r="49811" spans="31:31" ht="15.75" x14ac:dyDescent="0.3">
      <c r="AE49811" s="71"/>
    </row>
    <row r="49812" spans="31:31" ht="15.75" x14ac:dyDescent="0.3">
      <c r="AE49812" s="71"/>
    </row>
    <row r="49813" spans="31:31" ht="15.75" x14ac:dyDescent="0.3">
      <c r="AE49813" s="71"/>
    </row>
    <row r="49814" spans="31:31" ht="15.75" x14ac:dyDescent="0.3">
      <c r="AE49814" s="71"/>
    </row>
    <row r="49815" spans="31:31" ht="15.75" x14ac:dyDescent="0.3">
      <c r="AE49815" s="71"/>
    </row>
    <row r="49816" spans="31:31" ht="15.75" x14ac:dyDescent="0.3">
      <c r="AE49816" s="71"/>
    </row>
    <row r="49817" spans="31:31" ht="15.75" x14ac:dyDescent="0.3">
      <c r="AE49817" s="71"/>
    </row>
    <row r="49818" spans="31:31" ht="15.75" x14ac:dyDescent="0.3">
      <c r="AE49818" s="71"/>
    </row>
    <row r="49819" spans="31:31" ht="15.75" x14ac:dyDescent="0.3">
      <c r="AE49819" s="71"/>
    </row>
    <row r="49820" spans="31:31" ht="15.75" x14ac:dyDescent="0.3">
      <c r="AE49820" s="71"/>
    </row>
    <row r="49821" spans="31:31" ht="15.75" x14ac:dyDescent="0.3">
      <c r="AE49821" s="71"/>
    </row>
    <row r="49822" spans="31:31" ht="15.75" x14ac:dyDescent="0.3">
      <c r="AE49822" s="71"/>
    </row>
    <row r="49823" spans="31:31" ht="15.75" x14ac:dyDescent="0.3">
      <c r="AE49823" s="71"/>
    </row>
    <row r="49824" spans="31:31" ht="15.75" x14ac:dyDescent="0.3">
      <c r="AE49824" s="71"/>
    </row>
    <row r="49825" spans="31:31" ht="15.75" x14ac:dyDescent="0.3">
      <c r="AE49825" s="71"/>
    </row>
    <row r="49826" spans="31:31" ht="15.75" x14ac:dyDescent="0.3">
      <c r="AE49826" s="71"/>
    </row>
    <row r="49827" spans="31:31" ht="15.75" x14ac:dyDescent="0.3">
      <c r="AE49827" s="71"/>
    </row>
    <row r="49828" spans="31:31" ht="15.75" x14ac:dyDescent="0.3">
      <c r="AE49828" s="71"/>
    </row>
    <row r="49829" spans="31:31" ht="15.75" x14ac:dyDescent="0.3">
      <c r="AE49829" s="71"/>
    </row>
    <row r="49830" spans="31:31" ht="15.75" x14ac:dyDescent="0.3">
      <c r="AE49830" s="71"/>
    </row>
    <row r="49831" spans="31:31" ht="15.75" x14ac:dyDescent="0.3">
      <c r="AE49831" s="71"/>
    </row>
    <row r="49832" spans="31:31" ht="15.75" x14ac:dyDescent="0.3">
      <c r="AE49832" s="71"/>
    </row>
    <row r="49833" spans="31:31" ht="15.75" x14ac:dyDescent="0.3">
      <c r="AE49833" s="71"/>
    </row>
    <row r="49834" spans="31:31" ht="15.75" x14ac:dyDescent="0.3">
      <c r="AE49834" s="71"/>
    </row>
    <row r="49835" spans="31:31" ht="15.75" x14ac:dyDescent="0.3">
      <c r="AE49835" s="71"/>
    </row>
    <row r="49836" spans="31:31" ht="15.75" x14ac:dyDescent="0.3">
      <c r="AE49836" s="71"/>
    </row>
    <row r="49837" spans="31:31" ht="15.75" x14ac:dyDescent="0.3">
      <c r="AE49837" s="71"/>
    </row>
    <row r="49838" spans="31:31" ht="15.75" x14ac:dyDescent="0.3">
      <c r="AE49838" s="71"/>
    </row>
    <row r="49839" spans="31:31" ht="15.75" x14ac:dyDescent="0.3">
      <c r="AE49839" s="71"/>
    </row>
    <row r="49840" spans="31:31" ht="15.75" x14ac:dyDescent="0.3">
      <c r="AE49840" s="71"/>
    </row>
    <row r="49841" spans="31:31" ht="15.75" x14ac:dyDescent="0.3">
      <c r="AE49841" s="71"/>
    </row>
    <row r="49842" spans="31:31" ht="15.75" x14ac:dyDescent="0.3">
      <c r="AE49842" s="71"/>
    </row>
    <row r="49843" spans="31:31" ht="15.75" x14ac:dyDescent="0.3">
      <c r="AE49843" s="71"/>
    </row>
    <row r="49844" spans="31:31" ht="15.75" x14ac:dyDescent="0.3">
      <c r="AE49844" s="71"/>
    </row>
    <row r="49845" spans="31:31" ht="15.75" x14ac:dyDescent="0.3">
      <c r="AE49845" s="71"/>
    </row>
    <row r="49846" spans="31:31" ht="15.75" x14ac:dyDescent="0.3">
      <c r="AE49846" s="71"/>
    </row>
    <row r="49847" spans="31:31" ht="15.75" x14ac:dyDescent="0.3">
      <c r="AE49847" s="71"/>
    </row>
    <row r="49848" spans="31:31" ht="15.75" x14ac:dyDescent="0.3">
      <c r="AE49848" s="71"/>
    </row>
    <row r="49849" spans="31:31" ht="15.75" x14ac:dyDescent="0.3">
      <c r="AE49849" s="71"/>
    </row>
    <row r="49850" spans="31:31" ht="15.75" x14ac:dyDescent="0.3">
      <c r="AE49850" s="71"/>
    </row>
    <row r="49851" spans="31:31" ht="15.75" x14ac:dyDescent="0.3">
      <c r="AE49851" s="71"/>
    </row>
    <row r="49852" spans="31:31" ht="15.75" x14ac:dyDescent="0.3">
      <c r="AE49852" s="71"/>
    </row>
    <row r="49853" spans="31:31" ht="15.75" x14ac:dyDescent="0.3">
      <c r="AE49853" s="71"/>
    </row>
    <row r="49854" spans="31:31" ht="15.75" x14ac:dyDescent="0.3">
      <c r="AE49854" s="71"/>
    </row>
    <row r="49855" spans="31:31" ht="15.75" x14ac:dyDescent="0.3">
      <c r="AE49855" s="71"/>
    </row>
    <row r="49856" spans="31:31" ht="15.75" x14ac:dyDescent="0.3">
      <c r="AE49856" s="71"/>
    </row>
    <row r="49857" spans="31:31" ht="15.75" x14ac:dyDescent="0.3">
      <c r="AE49857" s="71"/>
    </row>
    <row r="49858" spans="31:31" ht="15.75" x14ac:dyDescent="0.3">
      <c r="AE49858" s="71"/>
    </row>
    <row r="49859" spans="31:31" ht="15.75" x14ac:dyDescent="0.3">
      <c r="AE49859" s="71"/>
    </row>
    <row r="49860" spans="31:31" ht="15.75" x14ac:dyDescent="0.3">
      <c r="AE49860" s="71"/>
    </row>
    <row r="49861" spans="31:31" ht="15.75" x14ac:dyDescent="0.3">
      <c r="AE49861" s="71"/>
    </row>
    <row r="49862" spans="31:31" ht="15.75" x14ac:dyDescent="0.3">
      <c r="AE49862" s="71"/>
    </row>
    <row r="49863" spans="31:31" ht="15.75" x14ac:dyDescent="0.3">
      <c r="AE49863" s="71"/>
    </row>
    <row r="49864" spans="31:31" ht="15.75" x14ac:dyDescent="0.3">
      <c r="AE49864" s="71"/>
    </row>
    <row r="49865" spans="31:31" ht="15.75" x14ac:dyDescent="0.3">
      <c r="AE49865" s="71"/>
    </row>
    <row r="49866" spans="31:31" ht="15.75" x14ac:dyDescent="0.3">
      <c r="AE49866" s="71"/>
    </row>
    <row r="49867" spans="31:31" ht="15.75" x14ac:dyDescent="0.3">
      <c r="AE49867" s="71"/>
    </row>
    <row r="49868" spans="31:31" ht="15.75" x14ac:dyDescent="0.3">
      <c r="AE49868" s="71"/>
    </row>
    <row r="49869" spans="31:31" ht="15.75" x14ac:dyDescent="0.3">
      <c r="AE49869" s="71"/>
    </row>
    <row r="49870" spans="31:31" ht="15.75" x14ac:dyDescent="0.3">
      <c r="AE49870" s="71"/>
    </row>
    <row r="49871" spans="31:31" ht="15.75" x14ac:dyDescent="0.3">
      <c r="AE49871" s="71"/>
    </row>
    <row r="49872" spans="31:31" ht="15.75" x14ac:dyDescent="0.3">
      <c r="AE49872" s="71"/>
    </row>
    <row r="49873" spans="31:31" ht="15.75" x14ac:dyDescent="0.3">
      <c r="AE49873" s="71"/>
    </row>
    <row r="49874" spans="31:31" ht="15.75" x14ac:dyDescent="0.3">
      <c r="AE49874" s="71"/>
    </row>
    <row r="49875" spans="31:31" ht="15.75" x14ac:dyDescent="0.3">
      <c r="AE49875" s="71"/>
    </row>
    <row r="49876" spans="31:31" ht="15.75" x14ac:dyDescent="0.3">
      <c r="AE49876" s="71"/>
    </row>
    <row r="49877" spans="31:31" ht="15.75" x14ac:dyDescent="0.3">
      <c r="AE49877" s="71"/>
    </row>
    <row r="49878" spans="31:31" ht="15.75" x14ac:dyDescent="0.3">
      <c r="AE49878" s="71"/>
    </row>
    <row r="49879" spans="31:31" ht="15.75" x14ac:dyDescent="0.3">
      <c r="AE49879" s="71"/>
    </row>
    <row r="49880" spans="31:31" ht="15.75" x14ac:dyDescent="0.3">
      <c r="AE49880" s="71"/>
    </row>
    <row r="49881" spans="31:31" ht="15.75" x14ac:dyDescent="0.3">
      <c r="AE49881" s="71"/>
    </row>
    <row r="49882" spans="31:31" ht="15.75" x14ac:dyDescent="0.3">
      <c r="AE49882" s="71"/>
    </row>
    <row r="49883" spans="31:31" ht="15.75" x14ac:dyDescent="0.3">
      <c r="AE49883" s="71"/>
    </row>
    <row r="49884" spans="31:31" ht="15.75" x14ac:dyDescent="0.3">
      <c r="AE49884" s="71"/>
    </row>
    <row r="49885" spans="31:31" ht="15.75" x14ac:dyDescent="0.3">
      <c r="AE49885" s="71"/>
    </row>
    <row r="49886" spans="31:31" ht="15.75" x14ac:dyDescent="0.3">
      <c r="AE49886" s="71"/>
    </row>
    <row r="49887" spans="31:31" ht="15.75" x14ac:dyDescent="0.3">
      <c r="AE49887" s="71"/>
    </row>
    <row r="49888" spans="31:31" ht="15.75" x14ac:dyDescent="0.3">
      <c r="AE49888" s="71"/>
    </row>
    <row r="49889" spans="31:31" ht="15.75" x14ac:dyDescent="0.3">
      <c r="AE49889" s="71"/>
    </row>
    <row r="49890" spans="31:31" ht="15.75" x14ac:dyDescent="0.3">
      <c r="AE49890" s="71"/>
    </row>
    <row r="49891" spans="31:31" ht="15.75" x14ac:dyDescent="0.3">
      <c r="AE49891" s="71"/>
    </row>
    <row r="49892" spans="31:31" ht="15.75" x14ac:dyDescent="0.3">
      <c r="AE49892" s="71"/>
    </row>
    <row r="49893" spans="31:31" ht="15.75" x14ac:dyDescent="0.3">
      <c r="AE49893" s="71"/>
    </row>
    <row r="49894" spans="31:31" ht="15.75" x14ac:dyDescent="0.3">
      <c r="AE49894" s="71"/>
    </row>
    <row r="49895" spans="31:31" ht="15.75" x14ac:dyDescent="0.3">
      <c r="AE49895" s="71"/>
    </row>
    <row r="49896" spans="31:31" ht="15.75" x14ac:dyDescent="0.3">
      <c r="AE49896" s="71"/>
    </row>
    <row r="49897" spans="31:31" ht="15.75" x14ac:dyDescent="0.3">
      <c r="AE49897" s="71"/>
    </row>
    <row r="49898" spans="31:31" ht="15.75" x14ac:dyDescent="0.3">
      <c r="AE49898" s="71"/>
    </row>
    <row r="49899" spans="31:31" ht="15.75" x14ac:dyDescent="0.3">
      <c r="AE49899" s="71"/>
    </row>
    <row r="49900" spans="31:31" ht="15.75" x14ac:dyDescent="0.3">
      <c r="AE49900" s="71"/>
    </row>
    <row r="49901" spans="31:31" ht="15.75" x14ac:dyDescent="0.3">
      <c r="AE49901" s="71"/>
    </row>
    <row r="49902" spans="31:31" ht="15.75" x14ac:dyDescent="0.3">
      <c r="AE49902" s="71"/>
    </row>
    <row r="49903" spans="31:31" ht="15.75" x14ac:dyDescent="0.3">
      <c r="AE49903" s="71"/>
    </row>
    <row r="49904" spans="31:31" ht="15.75" x14ac:dyDescent="0.3">
      <c r="AE49904" s="71"/>
    </row>
    <row r="49905" spans="31:31" ht="15.75" x14ac:dyDescent="0.3">
      <c r="AE49905" s="71"/>
    </row>
    <row r="49906" spans="31:31" ht="15.75" x14ac:dyDescent="0.3">
      <c r="AE49906" s="71"/>
    </row>
    <row r="49907" spans="31:31" ht="15.75" x14ac:dyDescent="0.3">
      <c r="AE49907" s="71"/>
    </row>
    <row r="49908" spans="31:31" ht="15.75" x14ac:dyDescent="0.3">
      <c r="AE49908" s="71"/>
    </row>
    <row r="49909" spans="31:31" ht="15.75" x14ac:dyDescent="0.3">
      <c r="AE49909" s="71"/>
    </row>
    <row r="49910" spans="31:31" ht="15.75" x14ac:dyDescent="0.3">
      <c r="AE49910" s="71"/>
    </row>
    <row r="49911" spans="31:31" ht="15.75" x14ac:dyDescent="0.3">
      <c r="AE49911" s="71"/>
    </row>
    <row r="49912" spans="31:31" ht="15.75" x14ac:dyDescent="0.3">
      <c r="AE49912" s="71"/>
    </row>
    <row r="49913" spans="31:31" ht="15.75" x14ac:dyDescent="0.3">
      <c r="AE49913" s="71"/>
    </row>
    <row r="49914" spans="31:31" ht="15.75" x14ac:dyDescent="0.3">
      <c r="AE49914" s="71"/>
    </row>
    <row r="49915" spans="31:31" ht="15.75" x14ac:dyDescent="0.3">
      <c r="AE49915" s="71"/>
    </row>
    <row r="49916" spans="31:31" ht="15.75" x14ac:dyDescent="0.3">
      <c r="AE49916" s="71"/>
    </row>
    <row r="49917" spans="31:31" ht="15.75" x14ac:dyDescent="0.3">
      <c r="AE49917" s="71"/>
    </row>
    <row r="49918" spans="31:31" ht="15.75" x14ac:dyDescent="0.3">
      <c r="AE49918" s="71"/>
    </row>
    <row r="49919" spans="31:31" ht="15.75" x14ac:dyDescent="0.3">
      <c r="AE49919" s="71"/>
    </row>
    <row r="49920" spans="31:31" ht="15.75" x14ac:dyDescent="0.3">
      <c r="AE49920" s="71"/>
    </row>
    <row r="49921" spans="31:31" ht="15.75" x14ac:dyDescent="0.3">
      <c r="AE49921" s="71"/>
    </row>
    <row r="49922" spans="31:31" ht="15.75" x14ac:dyDescent="0.3">
      <c r="AE49922" s="71"/>
    </row>
    <row r="49923" spans="31:31" ht="15.75" x14ac:dyDescent="0.3">
      <c r="AE49923" s="71"/>
    </row>
    <row r="49924" spans="31:31" ht="15.75" x14ac:dyDescent="0.3">
      <c r="AE49924" s="71"/>
    </row>
    <row r="49925" spans="31:31" ht="15.75" x14ac:dyDescent="0.3">
      <c r="AE49925" s="71"/>
    </row>
    <row r="49926" spans="31:31" ht="15.75" x14ac:dyDescent="0.3">
      <c r="AE49926" s="71"/>
    </row>
    <row r="49927" spans="31:31" ht="15.75" x14ac:dyDescent="0.3">
      <c r="AE49927" s="71"/>
    </row>
    <row r="49928" spans="31:31" ht="15.75" x14ac:dyDescent="0.3">
      <c r="AE49928" s="71"/>
    </row>
    <row r="49929" spans="31:31" ht="15.75" x14ac:dyDescent="0.3">
      <c r="AE49929" s="71"/>
    </row>
    <row r="49930" spans="31:31" ht="15.75" x14ac:dyDescent="0.3">
      <c r="AE49930" s="71"/>
    </row>
    <row r="49931" spans="31:31" ht="15.75" x14ac:dyDescent="0.3">
      <c r="AE49931" s="71"/>
    </row>
    <row r="49932" spans="31:31" ht="15.75" x14ac:dyDescent="0.3">
      <c r="AE49932" s="71"/>
    </row>
    <row r="49933" spans="31:31" ht="15.75" x14ac:dyDescent="0.3">
      <c r="AE49933" s="71"/>
    </row>
    <row r="49934" spans="31:31" ht="15.75" x14ac:dyDescent="0.3">
      <c r="AE49934" s="71"/>
    </row>
    <row r="49935" spans="31:31" ht="15.75" x14ac:dyDescent="0.3">
      <c r="AE49935" s="71"/>
    </row>
    <row r="49936" spans="31:31" ht="15.75" x14ac:dyDescent="0.3">
      <c r="AE49936" s="71"/>
    </row>
    <row r="49937" spans="31:31" ht="15.75" x14ac:dyDescent="0.3">
      <c r="AE49937" s="71"/>
    </row>
    <row r="49938" spans="31:31" ht="15.75" x14ac:dyDescent="0.3">
      <c r="AE49938" s="71"/>
    </row>
    <row r="49939" spans="31:31" ht="15.75" x14ac:dyDescent="0.3">
      <c r="AE49939" s="71"/>
    </row>
    <row r="49940" spans="31:31" ht="15.75" x14ac:dyDescent="0.3">
      <c r="AE49940" s="71"/>
    </row>
    <row r="49941" spans="31:31" ht="15.75" x14ac:dyDescent="0.3">
      <c r="AE49941" s="71"/>
    </row>
    <row r="49942" spans="31:31" ht="15.75" x14ac:dyDescent="0.3">
      <c r="AE49942" s="71"/>
    </row>
    <row r="49943" spans="31:31" ht="15.75" x14ac:dyDescent="0.3">
      <c r="AE49943" s="71"/>
    </row>
    <row r="49944" spans="31:31" ht="15.75" x14ac:dyDescent="0.3">
      <c r="AE49944" s="71"/>
    </row>
    <row r="49945" spans="31:31" ht="15.75" x14ac:dyDescent="0.3">
      <c r="AE49945" s="71"/>
    </row>
    <row r="49946" spans="31:31" ht="15.75" x14ac:dyDescent="0.3">
      <c r="AE49946" s="71"/>
    </row>
    <row r="49947" spans="31:31" ht="15.75" x14ac:dyDescent="0.3">
      <c r="AE49947" s="71"/>
    </row>
    <row r="49948" spans="31:31" ht="15.75" x14ac:dyDescent="0.3">
      <c r="AE49948" s="71"/>
    </row>
    <row r="49949" spans="31:31" ht="15.75" x14ac:dyDescent="0.3">
      <c r="AE49949" s="71"/>
    </row>
    <row r="49950" spans="31:31" ht="15.75" x14ac:dyDescent="0.3">
      <c r="AE49950" s="71"/>
    </row>
    <row r="49951" spans="31:31" ht="15.75" x14ac:dyDescent="0.3">
      <c r="AE49951" s="71"/>
    </row>
    <row r="49952" spans="31:31" ht="15.75" x14ac:dyDescent="0.3">
      <c r="AE49952" s="71"/>
    </row>
    <row r="49953" spans="31:31" ht="15.75" x14ac:dyDescent="0.3">
      <c r="AE49953" s="71"/>
    </row>
    <row r="49954" spans="31:31" ht="15.75" x14ac:dyDescent="0.3">
      <c r="AE49954" s="71"/>
    </row>
    <row r="49955" spans="31:31" ht="15.75" x14ac:dyDescent="0.3">
      <c r="AE49955" s="71"/>
    </row>
    <row r="49956" spans="31:31" ht="15.75" x14ac:dyDescent="0.3">
      <c r="AE49956" s="71"/>
    </row>
    <row r="49957" spans="31:31" ht="15.75" x14ac:dyDescent="0.3">
      <c r="AE49957" s="71"/>
    </row>
    <row r="49958" spans="31:31" ht="15.75" x14ac:dyDescent="0.3">
      <c r="AE49958" s="71"/>
    </row>
    <row r="49959" spans="31:31" ht="15.75" x14ac:dyDescent="0.3">
      <c r="AE49959" s="71"/>
    </row>
    <row r="49960" spans="31:31" ht="15.75" x14ac:dyDescent="0.3">
      <c r="AE49960" s="71"/>
    </row>
    <row r="49961" spans="31:31" ht="15.75" x14ac:dyDescent="0.3">
      <c r="AE49961" s="71"/>
    </row>
    <row r="49962" spans="31:31" ht="15.75" x14ac:dyDescent="0.3">
      <c r="AE49962" s="71"/>
    </row>
    <row r="49963" spans="31:31" ht="15.75" x14ac:dyDescent="0.3">
      <c r="AE49963" s="71"/>
    </row>
    <row r="49964" spans="31:31" ht="15.75" x14ac:dyDescent="0.3">
      <c r="AE49964" s="71"/>
    </row>
    <row r="49965" spans="31:31" ht="15.75" x14ac:dyDescent="0.3">
      <c r="AE49965" s="71"/>
    </row>
    <row r="49966" spans="31:31" ht="15.75" x14ac:dyDescent="0.3">
      <c r="AE49966" s="71"/>
    </row>
    <row r="49967" spans="31:31" ht="15.75" x14ac:dyDescent="0.3">
      <c r="AE49967" s="71"/>
    </row>
    <row r="49968" spans="31:31" ht="15.75" x14ac:dyDescent="0.3">
      <c r="AE49968" s="71"/>
    </row>
    <row r="49969" spans="31:31" ht="15.75" x14ac:dyDescent="0.3">
      <c r="AE49969" s="71"/>
    </row>
    <row r="49970" spans="31:31" ht="15.75" x14ac:dyDescent="0.3">
      <c r="AE49970" s="71"/>
    </row>
    <row r="49971" spans="31:31" ht="15.75" x14ac:dyDescent="0.3">
      <c r="AE49971" s="71"/>
    </row>
    <row r="49972" spans="31:31" ht="15.75" x14ac:dyDescent="0.3">
      <c r="AE49972" s="71"/>
    </row>
    <row r="49973" spans="31:31" ht="15.75" x14ac:dyDescent="0.3">
      <c r="AE49973" s="71"/>
    </row>
    <row r="49974" spans="31:31" ht="15.75" x14ac:dyDescent="0.3">
      <c r="AE49974" s="71"/>
    </row>
    <row r="49975" spans="31:31" ht="15.75" x14ac:dyDescent="0.3">
      <c r="AE49975" s="71"/>
    </row>
    <row r="49976" spans="31:31" ht="15.75" x14ac:dyDescent="0.3">
      <c r="AE49976" s="71"/>
    </row>
    <row r="49977" spans="31:31" ht="15.75" x14ac:dyDescent="0.3">
      <c r="AE49977" s="71"/>
    </row>
    <row r="49978" spans="31:31" ht="15.75" x14ac:dyDescent="0.3">
      <c r="AE49978" s="71"/>
    </row>
    <row r="49979" spans="31:31" ht="15.75" x14ac:dyDescent="0.3">
      <c r="AE49979" s="71"/>
    </row>
    <row r="49980" spans="31:31" ht="15.75" x14ac:dyDescent="0.3">
      <c r="AE49980" s="71"/>
    </row>
    <row r="49981" spans="31:31" ht="15.75" x14ac:dyDescent="0.3">
      <c r="AE49981" s="71"/>
    </row>
    <row r="49982" spans="31:31" ht="15.75" x14ac:dyDescent="0.3">
      <c r="AE49982" s="71"/>
    </row>
    <row r="49983" spans="31:31" ht="15.75" x14ac:dyDescent="0.3">
      <c r="AE49983" s="71"/>
    </row>
    <row r="49984" spans="31:31" ht="15.75" x14ac:dyDescent="0.3">
      <c r="AE49984" s="71"/>
    </row>
    <row r="49985" spans="31:31" ht="15.75" x14ac:dyDescent="0.3">
      <c r="AE49985" s="71"/>
    </row>
    <row r="49986" spans="31:31" ht="15.75" x14ac:dyDescent="0.3">
      <c r="AE49986" s="71"/>
    </row>
    <row r="49987" spans="31:31" ht="15.75" x14ac:dyDescent="0.3">
      <c r="AE49987" s="71"/>
    </row>
    <row r="49988" spans="31:31" ht="15.75" x14ac:dyDescent="0.3">
      <c r="AE49988" s="71"/>
    </row>
    <row r="49989" spans="31:31" ht="15.75" x14ac:dyDescent="0.3">
      <c r="AE49989" s="71"/>
    </row>
    <row r="49990" spans="31:31" ht="15.75" x14ac:dyDescent="0.3">
      <c r="AE49990" s="71"/>
    </row>
    <row r="49991" spans="31:31" ht="15.75" x14ac:dyDescent="0.3">
      <c r="AE49991" s="71"/>
    </row>
    <row r="49992" spans="31:31" ht="15.75" x14ac:dyDescent="0.3">
      <c r="AE49992" s="71"/>
    </row>
    <row r="49993" spans="31:31" ht="15.75" x14ac:dyDescent="0.3">
      <c r="AE49993" s="71"/>
    </row>
    <row r="49994" spans="31:31" ht="15.75" x14ac:dyDescent="0.3">
      <c r="AE49994" s="71"/>
    </row>
    <row r="49995" spans="31:31" ht="15.75" x14ac:dyDescent="0.3">
      <c r="AE49995" s="71"/>
    </row>
    <row r="49996" spans="31:31" ht="15.75" x14ac:dyDescent="0.3">
      <c r="AE49996" s="71"/>
    </row>
    <row r="49997" spans="31:31" ht="15.75" x14ac:dyDescent="0.3">
      <c r="AE49997" s="71"/>
    </row>
    <row r="49998" spans="31:31" ht="15.75" x14ac:dyDescent="0.3">
      <c r="AE49998" s="71"/>
    </row>
    <row r="49999" spans="31:31" ht="15.75" x14ac:dyDescent="0.3">
      <c r="AE49999" s="71"/>
    </row>
    <row r="50000" spans="31:31" ht="15.75" x14ac:dyDescent="0.3">
      <c r="AE50000" s="71"/>
    </row>
    <row r="50001" spans="31:31" ht="15.75" x14ac:dyDescent="0.3">
      <c r="AE50001" s="71"/>
    </row>
    <row r="50002" spans="31:31" ht="15.75" x14ac:dyDescent="0.3">
      <c r="AE50002" s="71"/>
    </row>
    <row r="50003" spans="31:31" ht="15.75" x14ac:dyDescent="0.3">
      <c r="AE50003" s="71"/>
    </row>
    <row r="50004" spans="31:31" ht="15.75" x14ac:dyDescent="0.3">
      <c r="AE50004" s="71"/>
    </row>
    <row r="50005" spans="31:31" ht="15.75" x14ac:dyDescent="0.3">
      <c r="AE50005" s="71"/>
    </row>
    <row r="50006" spans="31:31" ht="15.75" x14ac:dyDescent="0.3">
      <c r="AE50006" s="71"/>
    </row>
    <row r="50007" spans="31:31" ht="15.75" x14ac:dyDescent="0.3">
      <c r="AE50007" s="71"/>
    </row>
    <row r="50008" spans="31:31" ht="15.75" x14ac:dyDescent="0.3">
      <c r="AE50008" s="71"/>
    </row>
    <row r="50009" spans="31:31" ht="15.75" x14ac:dyDescent="0.3">
      <c r="AE50009" s="71"/>
    </row>
    <row r="50010" spans="31:31" ht="15.75" x14ac:dyDescent="0.3">
      <c r="AE50010" s="71"/>
    </row>
    <row r="50011" spans="31:31" ht="15.75" x14ac:dyDescent="0.3">
      <c r="AE50011" s="71"/>
    </row>
    <row r="50012" spans="31:31" ht="15.75" x14ac:dyDescent="0.3">
      <c r="AE50012" s="71"/>
    </row>
    <row r="50013" spans="31:31" ht="15.75" x14ac:dyDescent="0.3">
      <c r="AE50013" s="71"/>
    </row>
    <row r="50014" spans="31:31" ht="15.75" x14ac:dyDescent="0.3">
      <c r="AE50014" s="71"/>
    </row>
    <row r="50015" spans="31:31" ht="15.75" x14ac:dyDescent="0.3">
      <c r="AE50015" s="71"/>
    </row>
    <row r="50016" spans="31:31" ht="15.75" x14ac:dyDescent="0.3">
      <c r="AE50016" s="71"/>
    </row>
    <row r="50017" spans="31:31" ht="15.75" x14ac:dyDescent="0.3">
      <c r="AE50017" s="71"/>
    </row>
    <row r="50018" spans="31:31" ht="15.75" x14ac:dyDescent="0.3">
      <c r="AE50018" s="71"/>
    </row>
    <row r="50019" spans="31:31" ht="15.75" x14ac:dyDescent="0.3">
      <c r="AE50019" s="71"/>
    </row>
    <row r="50020" spans="31:31" ht="15.75" x14ac:dyDescent="0.3">
      <c r="AE50020" s="71"/>
    </row>
    <row r="50021" spans="31:31" ht="15.75" x14ac:dyDescent="0.3">
      <c r="AE50021" s="71"/>
    </row>
    <row r="50022" spans="31:31" ht="15.75" x14ac:dyDescent="0.3">
      <c r="AE50022" s="71"/>
    </row>
    <row r="50023" spans="31:31" ht="15.75" x14ac:dyDescent="0.3">
      <c r="AE50023" s="71"/>
    </row>
    <row r="50024" spans="31:31" ht="15.75" x14ac:dyDescent="0.3">
      <c r="AE50024" s="71"/>
    </row>
    <row r="50025" spans="31:31" ht="15.75" x14ac:dyDescent="0.3">
      <c r="AE50025" s="71"/>
    </row>
    <row r="50026" spans="31:31" ht="15.75" x14ac:dyDescent="0.3">
      <c r="AE50026" s="71"/>
    </row>
    <row r="50027" spans="31:31" ht="15.75" x14ac:dyDescent="0.3">
      <c r="AE50027" s="71"/>
    </row>
    <row r="50028" spans="31:31" ht="15.75" x14ac:dyDescent="0.3">
      <c r="AE50028" s="71"/>
    </row>
    <row r="50029" spans="31:31" ht="15.75" x14ac:dyDescent="0.3">
      <c r="AE50029" s="71"/>
    </row>
    <row r="50030" spans="31:31" ht="15.75" x14ac:dyDescent="0.3">
      <c r="AE50030" s="71"/>
    </row>
    <row r="50031" spans="31:31" ht="15.75" x14ac:dyDescent="0.3">
      <c r="AE50031" s="71"/>
    </row>
    <row r="50032" spans="31:31" ht="15.75" x14ac:dyDescent="0.3">
      <c r="AE50032" s="71"/>
    </row>
    <row r="50033" spans="31:31" ht="15.75" x14ac:dyDescent="0.3">
      <c r="AE50033" s="71"/>
    </row>
    <row r="50034" spans="31:31" ht="15.75" x14ac:dyDescent="0.3">
      <c r="AE50034" s="71"/>
    </row>
    <row r="50035" spans="31:31" ht="15.75" x14ac:dyDescent="0.3">
      <c r="AE50035" s="71"/>
    </row>
    <row r="50036" spans="31:31" ht="15.75" x14ac:dyDescent="0.3">
      <c r="AE50036" s="71"/>
    </row>
    <row r="50037" spans="31:31" ht="15.75" x14ac:dyDescent="0.3">
      <c r="AE50037" s="71"/>
    </row>
    <row r="50038" spans="31:31" ht="15.75" x14ac:dyDescent="0.3">
      <c r="AE50038" s="71"/>
    </row>
    <row r="50039" spans="31:31" ht="15.75" x14ac:dyDescent="0.3">
      <c r="AE50039" s="71"/>
    </row>
    <row r="50040" spans="31:31" ht="15.75" x14ac:dyDescent="0.3">
      <c r="AE50040" s="71"/>
    </row>
    <row r="50041" spans="31:31" ht="15.75" x14ac:dyDescent="0.3">
      <c r="AE50041" s="71"/>
    </row>
    <row r="50042" spans="31:31" ht="15.75" x14ac:dyDescent="0.3">
      <c r="AE50042" s="71"/>
    </row>
    <row r="50043" spans="31:31" ht="15.75" x14ac:dyDescent="0.3">
      <c r="AE50043" s="71"/>
    </row>
    <row r="50044" spans="31:31" ht="15.75" x14ac:dyDescent="0.3">
      <c r="AE50044" s="71"/>
    </row>
    <row r="50045" spans="31:31" ht="15.75" x14ac:dyDescent="0.3">
      <c r="AE50045" s="71"/>
    </row>
    <row r="50046" spans="31:31" ht="15.75" x14ac:dyDescent="0.3">
      <c r="AE50046" s="71"/>
    </row>
    <row r="50047" spans="31:31" ht="15.75" x14ac:dyDescent="0.3">
      <c r="AE50047" s="71"/>
    </row>
    <row r="50048" spans="31:31" ht="15.75" x14ac:dyDescent="0.3">
      <c r="AE50048" s="71"/>
    </row>
    <row r="50049" spans="31:31" ht="15.75" x14ac:dyDescent="0.3">
      <c r="AE50049" s="71"/>
    </row>
    <row r="50050" spans="31:31" ht="15.75" x14ac:dyDescent="0.3">
      <c r="AE50050" s="71"/>
    </row>
    <row r="50051" spans="31:31" ht="15.75" x14ac:dyDescent="0.3">
      <c r="AE50051" s="71"/>
    </row>
    <row r="50052" spans="31:31" ht="15.75" x14ac:dyDescent="0.3">
      <c r="AE50052" s="71"/>
    </row>
    <row r="50053" spans="31:31" ht="15.75" x14ac:dyDescent="0.3">
      <c r="AE50053" s="71"/>
    </row>
    <row r="50054" spans="31:31" ht="15.75" x14ac:dyDescent="0.3">
      <c r="AE50054" s="71"/>
    </row>
    <row r="50055" spans="31:31" ht="15.75" x14ac:dyDescent="0.3">
      <c r="AE50055" s="71"/>
    </row>
    <row r="50056" spans="31:31" ht="15.75" x14ac:dyDescent="0.3">
      <c r="AE50056" s="71"/>
    </row>
    <row r="50057" spans="31:31" ht="15.75" x14ac:dyDescent="0.3">
      <c r="AE50057" s="71"/>
    </row>
    <row r="50058" spans="31:31" ht="15.75" x14ac:dyDescent="0.3">
      <c r="AE50058" s="71"/>
    </row>
    <row r="50059" spans="31:31" ht="15.75" x14ac:dyDescent="0.3">
      <c r="AE50059" s="71"/>
    </row>
    <row r="50060" spans="31:31" ht="15.75" x14ac:dyDescent="0.3">
      <c r="AE50060" s="71"/>
    </row>
    <row r="50061" spans="31:31" ht="15.75" x14ac:dyDescent="0.3">
      <c r="AE50061" s="71"/>
    </row>
    <row r="50062" spans="31:31" ht="15.75" x14ac:dyDescent="0.3">
      <c r="AE50062" s="71"/>
    </row>
    <row r="50063" spans="31:31" ht="15.75" x14ac:dyDescent="0.3">
      <c r="AE50063" s="71"/>
    </row>
    <row r="50064" spans="31:31" ht="15.75" x14ac:dyDescent="0.3">
      <c r="AE50064" s="71"/>
    </row>
    <row r="50065" spans="31:31" ht="15.75" x14ac:dyDescent="0.3">
      <c r="AE50065" s="71"/>
    </row>
    <row r="50066" spans="31:31" ht="15.75" x14ac:dyDescent="0.3">
      <c r="AE50066" s="71"/>
    </row>
    <row r="50067" spans="31:31" ht="15.75" x14ac:dyDescent="0.3">
      <c r="AE50067" s="71"/>
    </row>
    <row r="50068" spans="31:31" ht="15.75" x14ac:dyDescent="0.3">
      <c r="AE50068" s="71"/>
    </row>
    <row r="50069" spans="31:31" ht="15.75" x14ac:dyDescent="0.3">
      <c r="AE50069" s="71"/>
    </row>
    <row r="50070" spans="31:31" ht="15.75" x14ac:dyDescent="0.3">
      <c r="AE50070" s="71"/>
    </row>
    <row r="50071" spans="31:31" ht="15.75" x14ac:dyDescent="0.3">
      <c r="AE50071" s="71"/>
    </row>
    <row r="50072" spans="31:31" ht="15.75" x14ac:dyDescent="0.3">
      <c r="AE50072" s="71"/>
    </row>
    <row r="50073" spans="31:31" ht="15.75" x14ac:dyDescent="0.3">
      <c r="AE50073" s="71"/>
    </row>
    <row r="50074" spans="31:31" ht="15.75" x14ac:dyDescent="0.3">
      <c r="AE50074" s="71"/>
    </row>
    <row r="50075" spans="31:31" ht="15.75" x14ac:dyDescent="0.3">
      <c r="AE50075" s="71"/>
    </row>
    <row r="50076" spans="31:31" ht="15.75" x14ac:dyDescent="0.3">
      <c r="AE50076" s="71"/>
    </row>
    <row r="50077" spans="31:31" ht="15.75" x14ac:dyDescent="0.3">
      <c r="AE50077" s="71"/>
    </row>
    <row r="50078" spans="31:31" ht="15.75" x14ac:dyDescent="0.3">
      <c r="AE50078" s="71"/>
    </row>
    <row r="50079" spans="31:31" ht="15.75" x14ac:dyDescent="0.3">
      <c r="AE50079" s="71"/>
    </row>
    <row r="50080" spans="31:31" ht="15.75" x14ac:dyDescent="0.3">
      <c r="AE50080" s="71"/>
    </row>
    <row r="50081" spans="31:31" ht="15.75" x14ac:dyDescent="0.3">
      <c r="AE50081" s="71"/>
    </row>
    <row r="50082" spans="31:31" ht="15.75" x14ac:dyDescent="0.3">
      <c r="AE50082" s="71"/>
    </row>
    <row r="50083" spans="31:31" ht="15.75" x14ac:dyDescent="0.3">
      <c r="AE50083" s="71"/>
    </row>
    <row r="50084" spans="31:31" ht="15.75" x14ac:dyDescent="0.3">
      <c r="AE50084" s="71"/>
    </row>
    <row r="50085" spans="31:31" ht="15.75" x14ac:dyDescent="0.3">
      <c r="AE50085" s="71"/>
    </row>
    <row r="50086" spans="31:31" ht="15.75" x14ac:dyDescent="0.3">
      <c r="AE50086" s="71"/>
    </row>
    <row r="50087" spans="31:31" ht="15.75" x14ac:dyDescent="0.3">
      <c r="AE50087" s="71"/>
    </row>
    <row r="50088" spans="31:31" ht="15.75" x14ac:dyDescent="0.3">
      <c r="AE50088" s="71"/>
    </row>
    <row r="50089" spans="31:31" ht="15.75" x14ac:dyDescent="0.3">
      <c r="AE50089" s="71"/>
    </row>
    <row r="50090" spans="31:31" ht="15.75" x14ac:dyDescent="0.3">
      <c r="AE50090" s="71"/>
    </row>
    <row r="50091" spans="31:31" ht="15.75" x14ac:dyDescent="0.3">
      <c r="AE50091" s="71"/>
    </row>
    <row r="50092" spans="31:31" ht="15.75" x14ac:dyDescent="0.3">
      <c r="AE50092" s="71"/>
    </row>
    <row r="50093" spans="31:31" ht="15.75" x14ac:dyDescent="0.3">
      <c r="AE50093" s="71"/>
    </row>
    <row r="50094" spans="31:31" ht="15.75" x14ac:dyDescent="0.3">
      <c r="AE50094" s="71"/>
    </row>
    <row r="50095" spans="31:31" ht="15.75" x14ac:dyDescent="0.3">
      <c r="AE50095" s="71"/>
    </row>
    <row r="50096" spans="31:31" ht="15.75" x14ac:dyDescent="0.3">
      <c r="AE50096" s="71"/>
    </row>
    <row r="50097" spans="31:31" ht="15.75" x14ac:dyDescent="0.3">
      <c r="AE50097" s="71"/>
    </row>
    <row r="50098" spans="31:31" ht="15.75" x14ac:dyDescent="0.3">
      <c r="AE50098" s="71"/>
    </row>
    <row r="50099" spans="31:31" ht="15.75" x14ac:dyDescent="0.3">
      <c r="AE50099" s="71"/>
    </row>
    <row r="50100" spans="31:31" ht="15.75" x14ac:dyDescent="0.3">
      <c r="AE50100" s="71"/>
    </row>
    <row r="50101" spans="31:31" ht="15.75" x14ac:dyDescent="0.3">
      <c r="AE50101" s="71"/>
    </row>
    <row r="50102" spans="31:31" ht="15.75" x14ac:dyDescent="0.3">
      <c r="AE50102" s="71"/>
    </row>
    <row r="50103" spans="31:31" ht="15.75" x14ac:dyDescent="0.3">
      <c r="AE50103" s="71"/>
    </row>
    <row r="50104" spans="31:31" ht="15.75" x14ac:dyDescent="0.3">
      <c r="AE50104" s="71"/>
    </row>
    <row r="50105" spans="31:31" ht="15.75" x14ac:dyDescent="0.3">
      <c r="AE50105" s="71"/>
    </row>
    <row r="50106" spans="31:31" ht="15.75" x14ac:dyDescent="0.3">
      <c r="AE50106" s="71"/>
    </row>
    <row r="50107" spans="31:31" ht="15.75" x14ac:dyDescent="0.3">
      <c r="AE50107" s="71"/>
    </row>
    <row r="50108" spans="31:31" ht="15.75" x14ac:dyDescent="0.3">
      <c r="AE50108" s="71"/>
    </row>
    <row r="50109" spans="31:31" ht="15.75" x14ac:dyDescent="0.3">
      <c r="AE50109" s="71"/>
    </row>
    <row r="50110" spans="31:31" ht="15.75" x14ac:dyDescent="0.3">
      <c r="AE50110" s="71"/>
    </row>
    <row r="50111" spans="31:31" ht="15.75" x14ac:dyDescent="0.3">
      <c r="AE50111" s="71"/>
    </row>
    <row r="50112" spans="31:31" ht="15.75" x14ac:dyDescent="0.3">
      <c r="AE50112" s="71"/>
    </row>
    <row r="50113" spans="31:31" ht="15.75" x14ac:dyDescent="0.3">
      <c r="AE50113" s="71"/>
    </row>
    <row r="50114" spans="31:31" ht="15.75" x14ac:dyDescent="0.3">
      <c r="AE50114" s="71"/>
    </row>
    <row r="50115" spans="31:31" ht="15.75" x14ac:dyDescent="0.3">
      <c r="AE50115" s="71"/>
    </row>
    <row r="50116" spans="31:31" ht="15.75" x14ac:dyDescent="0.3">
      <c r="AE50116" s="71"/>
    </row>
    <row r="50117" spans="31:31" ht="15.75" x14ac:dyDescent="0.3">
      <c r="AE50117" s="71"/>
    </row>
    <row r="50118" spans="31:31" ht="15.75" x14ac:dyDescent="0.3">
      <c r="AE50118" s="71"/>
    </row>
    <row r="50119" spans="31:31" ht="15.75" x14ac:dyDescent="0.3">
      <c r="AE50119" s="71"/>
    </row>
    <row r="50120" spans="31:31" ht="15.75" x14ac:dyDescent="0.3">
      <c r="AE50120" s="71"/>
    </row>
    <row r="50121" spans="31:31" ht="15.75" x14ac:dyDescent="0.3">
      <c r="AE50121" s="71"/>
    </row>
    <row r="50122" spans="31:31" ht="15.75" x14ac:dyDescent="0.3">
      <c r="AE50122" s="71"/>
    </row>
    <row r="50123" spans="31:31" ht="15.75" x14ac:dyDescent="0.3">
      <c r="AE50123" s="71"/>
    </row>
    <row r="50124" spans="31:31" ht="15.75" x14ac:dyDescent="0.3">
      <c r="AE50124" s="71"/>
    </row>
    <row r="50125" spans="31:31" ht="15.75" x14ac:dyDescent="0.3">
      <c r="AE50125" s="71"/>
    </row>
    <row r="50126" spans="31:31" ht="15.75" x14ac:dyDescent="0.3">
      <c r="AE50126" s="71"/>
    </row>
    <row r="50127" spans="31:31" ht="15.75" x14ac:dyDescent="0.3">
      <c r="AE50127" s="71"/>
    </row>
    <row r="50128" spans="31:31" ht="15.75" x14ac:dyDescent="0.3">
      <c r="AE50128" s="71"/>
    </row>
    <row r="50129" spans="31:31" ht="15.75" x14ac:dyDescent="0.3">
      <c r="AE50129" s="71"/>
    </row>
    <row r="50130" spans="31:31" ht="15.75" x14ac:dyDescent="0.3">
      <c r="AE50130" s="71"/>
    </row>
    <row r="50131" spans="31:31" ht="15.75" x14ac:dyDescent="0.3">
      <c r="AE50131" s="71"/>
    </row>
    <row r="50132" spans="31:31" ht="15.75" x14ac:dyDescent="0.3">
      <c r="AE50132" s="71"/>
    </row>
    <row r="50133" spans="31:31" ht="15.75" x14ac:dyDescent="0.3">
      <c r="AE50133" s="71"/>
    </row>
    <row r="50134" spans="31:31" ht="15.75" x14ac:dyDescent="0.3">
      <c r="AE50134" s="71"/>
    </row>
    <row r="50135" spans="31:31" ht="15.75" x14ac:dyDescent="0.3">
      <c r="AE50135" s="71"/>
    </row>
    <row r="50136" spans="31:31" ht="15.75" x14ac:dyDescent="0.3">
      <c r="AE50136" s="71"/>
    </row>
    <row r="50137" spans="31:31" ht="15.75" x14ac:dyDescent="0.3">
      <c r="AE50137" s="71"/>
    </row>
    <row r="50138" spans="31:31" ht="15.75" x14ac:dyDescent="0.3">
      <c r="AE50138" s="71"/>
    </row>
    <row r="50139" spans="31:31" ht="15.75" x14ac:dyDescent="0.3">
      <c r="AE50139" s="71"/>
    </row>
    <row r="50140" spans="31:31" ht="15.75" x14ac:dyDescent="0.3">
      <c r="AE50140" s="71"/>
    </row>
    <row r="50141" spans="31:31" ht="15.75" x14ac:dyDescent="0.3">
      <c r="AE50141" s="71"/>
    </row>
    <row r="50142" spans="31:31" ht="15.75" x14ac:dyDescent="0.3">
      <c r="AE50142" s="71"/>
    </row>
    <row r="50143" spans="31:31" ht="15.75" x14ac:dyDescent="0.3">
      <c r="AE50143" s="71"/>
    </row>
    <row r="50144" spans="31:31" ht="15.75" x14ac:dyDescent="0.3">
      <c r="AE50144" s="71"/>
    </row>
    <row r="50145" spans="31:31" ht="15.75" x14ac:dyDescent="0.3">
      <c r="AE50145" s="71"/>
    </row>
    <row r="50146" spans="31:31" ht="15.75" x14ac:dyDescent="0.3">
      <c r="AE50146" s="71"/>
    </row>
    <row r="50147" spans="31:31" ht="15.75" x14ac:dyDescent="0.3">
      <c r="AE50147" s="71"/>
    </row>
    <row r="50148" spans="31:31" ht="15.75" x14ac:dyDescent="0.3">
      <c r="AE50148" s="71"/>
    </row>
    <row r="50149" spans="31:31" ht="15.75" x14ac:dyDescent="0.3">
      <c r="AE50149" s="71"/>
    </row>
    <row r="50150" spans="31:31" ht="15.75" x14ac:dyDescent="0.3">
      <c r="AE50150" s="71"/>
    </row>
    <row r="50151" spans="31:31" ht="15.75" x14ac:dyDescent="0.3">
      <c r="AE50151" s="71"/>
    </row>
    <row r="50152" spans="31:31" ht="15.75" x14ac:dyDescent="0.3">
      <c r="AE50152" s="71"/>
    </row>
    <row r="50153" spans="31:31" ht="15.75" x14ac:dyDescent="0.3">
      <c r="AE50153" s="71"/>
    </row>
    <row r="50154" spans="31:31" ht="15.75" x14ac:dyDescent="0.3">
      <c r="AE50154" s="71"/>
    </row>
    <row r="50155" spans="31:31" ht="15.75" x14ac:dyDescent="0.3">
      <c r="AE50155" s="71"/>
    </row>
    <row r="50156" spans="31:31" ht="15.75" x14ac:dyDescent="0.3">
      <c r="AE50156" s="71"/>
    </row>
    <row r="50157" spans="31:31" ht="15.75" x14ac:dyDescent="0.3">
      <c r="AE50157" s="71"/>
    </row>
    <row r="50158" spans="31:31" ht="15.75" x14ac:dyDescent="0.3">
      <c r="AE50158" s="71"/>
    </row>
    <row r="50159" spans="31:31" ht="15.75" x14ac:dyDescent="0.3">
      <c r="AE50159" s="71"/>
    </row>
    <row r="50160" spans="31:31" ht="15.75" x14ac:dyDescent="0.3">
      <c r="AE50160" s="71"/>
    </row>
    <row r="50161" spans="31:31" ht="15.75" x14ac:dyDescent="0.3">
      <c r="AE50161" s="71"/>
    </row>
    <row r="50162" spans="31:31" ht="15.75" x14ac:dyDescent="0.3">
      <c r="AE50162" s="71"/>
    </row>
    <row r="50163" spans="31:31" ht="15.75" x14ac:dyDescent="0.3">
      <c r="AE50163" s="71"/>
    </row>
    <row r="50164" spans="31:31" ht="15.75" x14ac:dyDescent="0.3">
      <c r="AE50164" s="71"/>
    </row>
    <row r="50165" spans="31:31" ht="15.75" x14ac:dyDescent="0.3">
      <c r="AE50165" s="71"/>
    </row>
    <row r="50166" spans="31:31" ht="15.75" x14ac:dyDescent="0.3">
      <c r="AE50166" s="71"/>
    </row>
    <row r="50167" spans="31:31" ht="15.75" x14ac:dyDescent="0.3">
      <c r="AE50167" s="71"/>
    </row>
    <row r="50168" spans="31:31" ht="15.75" x14ac:dyDescent="0.3">
      <c r="AE50168" s="71"/>
    </row>
    <row r="50169" spans="31:31" ht="15.75" x14ac:dyDescent="0.3">
      <c r="AE50169" s="71"/>
    </row>
    <row r="50170" spans="31:31" ht="15.75" x14ac:dyDescent="0.3">
      <c r="AE50170" s="71"/>
    </row>
    <row r="50171" spans="31:31" ht="15.75" x14ac:dyDescent="0.3">
      <c r="AE50171" s="71"/>
    </row>
    <row r="50172" spans="31:31" ht="15.75" x14ac:dyDescent="0.3">
      <c r="AE50172" s="71"/>
    </row>
    <row r="50173" spans="31:31" ht="15.75" x14ac:dyDescent="0.3">
      <c r="AE50173" s="71"/>
    </row>
    <row r="50174" spans="31:31" ht="15.75" x14ac:dyDescent="0.3">
      <c r="AE50174" s="71"/>
    </row>
    <row r="50175" spans="31:31" ht="15.75" x14ac:dyDescent="0.3">
      <c r="AE50175" s="71"/>
    </row>
    <row r="50176" spans="31:31" ht="15.75" x14ac:dyDescent="0.3">
      <c r="AE50176" s="71"/>
    </row>
    <row r="50177" spans="31:31" ht="15.75" x14ac:dyDescent="0.3">
      <c r="AE50177" s="71"/>
    </row>
    <row r="50178" spans="31:31" ht="15.75" x14ac:dyDescent="0.3">
      <c r="AE50178" s="71"/>
    </row>
    <row r="50179" spans="31:31" ht="15.75" x14ac:dyDescent="0.3">
      <c r="AE50179" s="71"/>
    </row>
    <row r="50180" spans="31:31" ht="15.75" x14ac:dyDescent="0.3">
      <c r="AE50180" s="71"/>
    </row>
    <row r="50181" spans="31:31" ht="15.75" x14ac:dyDescent="0.3">
      <c r="AE50181" s="71"/>
    </row>
    <row r="50182" spans="31:31" ht="15.75" x14ac:dyDescent="0.3">
      <c r="AE50182" s="71"/>
    </row>
    <row r="50183" spans="31:31" ht="15.75" x14ac:dyDescent="0.3">
      <c r="AE50183" s="71"/>
    </row>
    <row r="50184" spans="31:31" ht="15.75" x14ac:dyDescent="0.3">
      <c r="AE50184" s="71"/>
    </row>
    <row r="50185" spans="31:31" ht="15.75" x14ac:dyDescent="0.3">
      <c r="AE50185" s="71"/>
    </row>
    <row r="50186" spans="31:31" ht="15.75" x14ac:dyDescent="0.3">
      <c r="AE50186" s="71"/>
    </row>
    <row r="50187" spans="31:31" ht="15.75" x14ac:dyDescent="0.3">
      <c r="AE50187" s="71"/>
    </row>
    <row r="50188" spans="31:31" ht="15.75" x14ac:dyDescent="0.3">
      <c r="AE50188" s="71"/>
    </row>
    <row r="50189" spans="31:31" ht="15.75" x14ac:dyDescent="0.3">
      <c r="AE50189" s="71"/>
    </row>
    <row r="50190" spans="31:31" ht="15.75" x14ac:dyDescent="0.3">
      <c r="AE50190" s="71"/>
    </row>
    <row r="50191" spans="31:31" ht="15.75" x14ac:dyDescent="0.3">
      <c r="AE50191" s="71"/>
    </row>
    <row r="50192" spans="31:31" ht="15.75" x14ac:dyDescent="0.3">
      <c r="AE50192" s="71"/>
    </row>
    <row r="50193" spans="31:31" ht="15.75" x14ac:dyDescent="0.3">
      <c r="AE50193" s="71"/>
    </row>
    <row r="50194" spans="31:31" ht="15.75" x14ac:dyDescent="0.3">
      <c r="AE50194" s="71"/>
    </row>
    <row r="50195" spans="31:31" ht="15.75" x14ac:dyDescent="0.3">
      <c r="AE50195" s="71"/>
    </row>
    <row r="50196" spans="31:31" ht="15.75" x14ac:dyDescent="0.3">
      <c r="AE50196" s="71"/>
    </row>
    <row r="50197" spans="31:31" ht="15.75" x14ac:dyDescent="0.3">
      <c r="AE50197" s="71"/>
    </row>
    <row r="50198" spans="31:31" ht="15.75" x14ac:dyDescent="0.3">
      <c r="AE50198" s="71"/>
    </row>
    <row r="50199" spans="31:31" ht="15.75" x14ac:dyDescent="0.3">
      <c r="AE50199" s="71"/>
    </row>
    <row r="50200" spans="31:31" ht="15.75" x14ac:dyDescent="0.3">
      <c r="AE50200" s="71"/>
    </row>
    <row r="50201" spans="31:31" ht="15.75" x14ac:dyDescent="0.3">
      <c r="AE50201" s="71"/>
    </row>
    <row r="50202" spans="31:31" ht="15.75" x14ac:dyDescent="0.3">
      <c r="AE50202" s="71"/>
    </row>
    <row r="50203" spans="31:31" ht="15.75" x14ac:dyDescent="0.3">
      <c r="AE50203" s="71"/>
    </row>
    <row r="50204" spans="31:31" ht="15.75" x14ac:dyDescent="0.3">
      <c r="AE50204" s="71"/>
    </row>
    <row r="50205" spans="31:31" ht="15.75" x14ac:dyDescent="0.3">
      <c r="AE50205" s="71"/>
    </row>
    <row r="50206" spans="31:31" ht="15.75" x14ac:dyDescent="0.3">
      <c r="AE50206" s="71"/>
    </row>
    <row r="50207" spans="31:31" ht="15.75" x14ac:dyDescent="0.3">
      <c r="AE50207" s="71"/>
    </row>
    <row r="50208" spans="31:31" ht="15.75" x14ac:dyDescent="0.3">
      <c r="AE50208" s="71"/>
    </row>
    <row r="50209" spans="31:31" ht="15.75" x14ac:dyDescent="0.3">
      <c r="AE50209" s="71"/>
    </row>
    <row r="50210" spans="31:31" ht="15.75" x14ac:dyDescent="0.3">
      <c r="AE50210" s="71"/>
    </row>
    <row r="50211" spans="31:31" ht="15.75" x14ac:dyDescent="0.3">
      <c r="AE50211" s="71"/>
    </row>
    <row r="50212" spans="31:31" ht="15.75" x14ac:dyDescent="0.3">
      <c r="AE50212" s="71"/>
    </row>
    <row r="50213" spans="31:31" ht="15.75" x14ac:dyDescent="0.3">
      <c r="AE50213" s="71"/>
    </row>
    <row r="50214" spans="31:31" ht="15.75" x14ac:dyDescent="0.3">
      <c r="AE50214" s="71"/>
    </row>
    <row r="50215" spans="31:31" ht="15.75" x14ac:dyDescent="0.3">
      <c r="AE50215" s="71"/>
    </row>
    <row r="50216" spans="31:31" ht="15.75" x14ac:dyDescent="0.3">
      <c r="AE50216" s="71"/>
    </row>
    <row r="50217" spans="31:31" ht="15.75" x14ac:dyDescent="0.3">
      <c r="AE50217" s="71"/>
    </row>
    <row r="50218" spans="31:31" ht="15.75" x14ac:dyDescent="0.3">
      <c r="AE50218" s="71"/>
    </row>
    <row r="50219" spans="31:31" ht="15.75" x14ac:dyDescent="0.3">
      <c r="AE50219" s="71"/>
    </row>
    <row r="50220" spans="31:31" ht="15.75" x14ac:dyDescent="0.3">
      <c r="AE50220" s="71"/>
    </row>
    <row r="50221" spans="31:31" ht="15.75" x14ac:dyDescent="0.3">
      <c r="AE50221" s="71"/>
    </row>
    <row r="50222" spans="31:31" ht="15.75" x14ac:dyDescent="0.3">
      <c r="AE50222" s="71"/>
    </row>
    <row r="50223" spans="31:31" ht="15.75" x14ac:dyDescent="0.3">
      <c r="AE50223" s="71"/>
    </row>
    <row r="50224" spans="31:31" ht="15.75" x14ac:dyDescent="0.3">
      <c r="AE50224" s="71"/>
    </row>
    <row r="50225" spans="31:31" ht="15.75" x14ac:dyDescent="0.3">
      <c r="AE50225" s="71"/>
    </row>
    <row r="50226" spans="31:31" ht="15.75" x14ac:dyDescent="0.3">
      <c r="AE50226" s="71"/>
    </row>
    <row r="50227" spans="31:31" ht="15.75" x14ac:dyDescent="0.3">
      <c r="AE50227" s="71"/>
    </row>
    <row r="50228" spans="31:31" ht="15.75" x14ac:dyDescent="0.3">
      <c r="AE50228" s="71"/>
    </row>
    <row r="50229" spans="31:31" ht="15.75" x14ac:dyDescent="0.3">
      <c r="AE50229" s="71"/>
    </row>
    <row r="50230" spans="31:31" ht="15.75" x14ac:dyDescent="0.3">
      <c r="AE50230" s="71"/>
    </row>
    <row r="50231" spans="31:31" ht="15.75" x14ac:dyDescent="0.3">
      <c r="AE50231" s="71"/>
    </row>
    <row r="50232" spans="31:31" ht="15.75" x14ac:dyDescent="0.3">
      <c r="AE50232" s="71"/>
    </row>
    <row r="50233" spans="31:31" ht="15.75" x14ac:dyDescent="0.3">
      <c r="AE50233" s="71"/>
    </row>
    <row r="50234" spans="31:31" ht="15.75" x14ac:dyDescent="0.3">
      <c r="AE50234" s="71"/>
    </row>
    <row r="50235" spans="31:31" ht="15.75" x14ac:dyDescent="0.3">
      <c r="AE50235" s="71"/>
    </row>
    <row r="50236" spans="31:31" ht="15.75" x14ac:dyDescent="0.3">
      <c r="AE50236" s="71"/>
    </row>
    <row r="50237" spans="31:31" ht="15.75" x14ac:dyDescent="0.3">
      <c r="AE50237" s="71"/>
    </row>
    <row r="50238" spans="31:31" ht="15.75" x14ac:dyDescent="0.3">
      <c r="AE50238" s="71"/>
    </row>
    <row r="50239" spans="31:31" ht="15.75" x14ac:dyDescent="0.3">
      <c r="AE50239" s="71"/>
    </row>
    <row r="50240" spans="31:31" ht="15.75" x14ac:dyDescent="0.3">
      <c r="AE50240" s="71"/>
    </row>
    <row r="50241" spans="31:31" ht="15.75" x14ac:dyDescent="0.3">
      <c r="AE50241" s="71"/>
    </row>
    <row r="50242" spans="31:31" ht="15.75" x14ac:dyDescent="0.3">
      <c r="AE50242" s="71"/>
    </row>
    <row r="50243" spans="31:31" ht="15.75" x14ac:dyDescent="0.3">
      <c r="AE50243" s="71"/>
    </row>
    <row r="50244" spans="31:31" ht="15.75" x14ac:dyDescent="0.3">
      <c r="AE50244" s="71"/>
    </row>
    <row r="50245" spans="31:31" ht="15.75" x14ac:dyDescent="0.3">
      <c r="AE50245" s="71"/>
    </row>
    <row r="50246" spans="31:31" ht="15.75" x14ac:dyDescent="0.3">
      <c r="AE50246" s="71"/>
    </row>
    <row r="50247" spans="31:31" ht="15.75" x14ac:dyDescent="0.3">
      <c r="AE50247" s="71"/>
    </row>
    <row r="50248" spans="31:31" ht="15.75" x14ac:dyDescent="0.3">
      <c r="AE50248" s="71"/>
    </row>
    <row r="50249" spans="31:31" ht="15.75" x14ac:dyDescent="0.3">
      <c r="AE50249" s="71"/>
    </row>
    <row r="50250" spans="31:31" ht="15.75" x14ac:dyDescent="0.3">
      <c r="AE50250" s="71"/>
    </row>
    <row r="50251" spans="31:31" ht="15.75" x14ac:dyDescent="0.3">
      <c r="AE50251" s="71"/>
    </row>
    <row r="50252" spans="31:31" ht="15.75" x14ac:dyDescent="0.3">
      <c r="AE50252" s="71"/>
    </row>
    <row r="50253" spans="31:31" ht="15.75" x14ac:dyDescent="0.3">
      <c r="AE50253" s="71"/>
    </row>
    <row r="50254" spans="31:31" ht="15.75" x14ac:dyDescent="0.3">
      <c r="AE50254" s="71"/>
    </row>
    <row r="50255" spans="31:31" ht="15.75" x14ac:dyDescent="0.3">
      <c r="AE50255" s="71"/>
    </row>
    <row r="50256" spans="31:31" ht="15.75" x14ac:dyDescent="0.3">
      <c r="AE50256" s="71"/>
    </row>
    <row r="50257" spans="31:31" ht="15.75" x14ac:dyDescent="0.3">
      <c r="AE50257" s="71"/>
    </row>
    <row r="50258" spans="31:31" ht="15.75" x14ac:dyDescent="0.3">
      <c r="AE50258" s="71"/>
    </row>
    <row r="50259" spans="31:31" ht="15.75" x14ac:dyDescent="0.3">
      <c r="AE50259" s="71"/>
    </row>
    <row r="50260" spans="31:31" ht="15.75" x14ac:dyDescent="0.3">
      <c r="AE50260" s="71"/>
    </row>
    <row r="50261" spans="31:31" ht="15.75" x14ac:dyDescent="0.3">
      <c r="AE50261" s="71"/>
    </row>
    <row r="50262" spans="31:31" ht="15.75" x14ac:dyDescent="0.3">
      <c r="AE50262" s="71"/>
    </row>
    <row r="50263" spans="31:31" ht="15.75" x14ac:dyDescent="0.3">
      <c r="AE50263" s="71"/>
    </row>
    <row r="50264" spans="31:31" ht="15.75" x14ac:dyDescent="0.3">
      <c r="AE50264" s="71"/>
    </row>
    <row r="50265" spans="31:31" ht="15.75" x14ac:dyDescent="0.3">
      <c r="AE50265" s="71"/>
    </row>
    <row r="50266" spans="31:31" ht="15.75" x14ac:dyDescent="0.3">
      <c r="AE50266" s="71"/>
    </row>
    <row r="50267" spans="31:31" ht="15.75" x14ac:dyDescent="0.3">
      <c r="AE50267" s="71"/>
    </row>
    <row r="50268" spans="31:31" ht="15.75" x14ac:dyDescent="0.3">
      <c r="AE50268" s="71"/>
    </row>
    <row r="50269" spans="31:31" ht="15.75" x14ac:dyDescent="0.3">
      <c r="AE50269" s="71"/>
    </row>
    <row r="50270" spans="31:31" ht="15.75" x14ac:dyDescent="0.3">
      <c r="AE50270" s="71"/>
    </row>
    <row r="50271" spans="31:31" ht="15.75" x14ac:dyDescent="0.3">
      <c r="AE50271" s="71"/>
    </row>
    <row r="50272" spans="31:31" ht="15.75" x14ac:dyDescent="0.3">
      <c r="AE50272" s="71"/>
    </row>
    <row r="50273" spans="31:31" ht="15.75" x14ac:dyDescent="0.3">
      <c r="AE50273" s="71"/>
    </row>
    <row r="50274" spans="31:31" ht="15.75" x14ac:dyDescent="0.3">
      <c r="AE50274" s="71"/>
    </row>
    <row r="50275" spans="31:31" ht="15.75" x14ac:dyDescent="0.3">
      <c r="AE50275" s="71"/>
    </row>
    <row r="50276" spans="31:31" ht="15.75" x14ac:dyDescent="0.3">
      <c r="AE50276" s="71"/>
    </row>
    <row r="50277" spans="31:31" ht="15.75" x14ac:dyDescent="0.3">
      <c r="AE50277" s="71"/>
    </row>
    <row r="50278" spans="31:31" ht="15.75" x14ac:dyDescent="0.3">
      <c r="AE50278" s="71"/>
    </row>
    <row r="50279" spans="31:31" ht="15.75" x14ac:dyDescent="0.3">
      <c r="AE50279" s="71"/>
    </row>
    <row r="50280" spans="31:31" ht="15.75" x14ac:dyDescent="0.3">
      <c r="AE50280" s="71"/>
    </row>
    <row r="50281" spans="31:31" ht="15.75" x14ac:dyDescent="0.3">
      <c r="AE50281" s="71"/>
    </row>
    <row r="50282" spans="31:31" ht="15.75" x14ac:dyDescent="0.3">
      <c r="AE50282" s="71"/>
    </row>
    <row r="50283" spans="31:31" ht="15.75" x14ac:dyDescent="0.3">
      <c r="AE50283" s="71"/>
    </row>
    <row r="50284" spans="31:31" ht="15.75" x14ac:dyDescent="0.3">
      <c r="AE50284" s="71"/>
    </row>
    <row r="50285" spans="31:31" ht="15.75" x14ac:dyDescent="0.3">
      <c r="AE50285" s="71"/>
    </row>
    <row r="50286" spans="31:31" ht="15.75" x14ac:dyDescent="0.3">
      <c r="AE50286" s="71"/>
    </row>
    <row r="50287" spans="31:31" ht="15.75" x14ac:dyDescent="0.3">
      <c r="AE50287" s="71"/>
    </row>
    <row r="50288" spans="31:31" ht="15.75" x14ac:dyDescent="0.3">
      <c r="AE50288" s="71"/>
    </row>
    <row r="50289" spans="31:31" ht="15.75" x14ac:dyDescent="0.3">
      <c r="AE50289" s="71"/>
    </row>
    <row r="50290" spans="31:31" ht="15.75" x14ac:dyDescent="0.3">
      <c r="AE50290" s="71"/>
    </row>
    <row r="50291" spans="31:31" ht="15.75" x14ac:dyDescent="0.3">
      <c r="AE50291" s="71"/>
    </row>
    <row r="50292" spans="31:31" ht="15.75" x14ac:dyDescent="0.3">
      <c r="AE50292" s="71"/>
    </row>
    <row r="50293" spans="31:31" ht="15.75" x14ac:dyDescent="0.3">
      <c r="AE50293" s="71"/>
    </row>
    <row r="50294" spans="31:31" ht="15.75" x14ac:dyDescent="0.3">
      <c r="AE50294" s="71"/>
    </row>
    <row r="50295" spans="31:31" ht="15.75" x14ac:dyDescent="0.3">
      <c r="AE50295" s="71"/>
    </row>
    <row r="50296" spans="31:31" ht="15.75" x14ac:dyDescent="0.3">
      <c r="AE50296" s="71"/>
    </row>
    <row r="50297" spans="31:31" ht="15.75" x14ac:dyDescent="0.3">
      <c r="AE50297" s="71"/>
    </row>
    <row r="50298" spans="31:31" ht="15.75" x14ac:dyDescent="0.3">
      <c r="AE50298" s="71"/>
    </row>
    <row r="50299" spans="31:31" ht="15.75" x14ac:dyDescent="0.3">
      <c r="AE50299" s="71"/>
    </row>
    <row r="50300" spans="31:31" ht="15.75" x14ac:dyDescent="0.3">
      <c r="AE50300" s="71"/>
    </row>
    <row r="50301" spans="31:31" ht="15.75" x14ac:dyDescent="0.3">
      <c r="AE50301" s="71"/>
    </row>
    <row r="50302" spans="31:31" ht="15.75" x14ac:dyDescent="0.3">
      <c r="AE50302" s="71"/>
    </row>
    <row r="50303" spans="31:31" ht="15.75" x14ac:dyDescent="0.3">
      <c r="AE50303" s="71"/>
    </row>
    <row r="50304" spans="31:31" ht="15.75" x14ac:dyDescent="0.3">
      <c r="AE50304" s="71"/>
    </row>
    <row r="50305" spans="31:31" ht="15.75" x14ac:dyDescent="0.3">
      <c r="AE50305" s="71"/>
    </row>
    <row r="50306" spans="31:31" ht="15.75" x14ac:dyDescent="0.3">
      <c r="AE50306" s="71"/>
    </row>
    <row r="50307" spans="31:31" ht="15.75" x14ac:dyDescent="0.3">
      <c r="AE50307" s="71"/>
    </row>
    <row r="50308" spans="31:31" ht="15.75" x14ac:dyDescent="0.3">
      <c r="AE50308" s="71"/>
    </row>
    <row r="50309" spans="31:31" ht="15.75" x14ac:dyDescent="0.3">
      <c r="AE50309" s="71"/>
    </row>
    <row r="50310" spans="31:31" ht="15.75" x14ac:dyDescent="0.3">
      <c r="AE50310" s="71"/>
    </row>
    <row r="50311" spans="31:31" ht="15.75" x14ac:dyDescent="0.3">
      <c r="AE50311" s="71"/>
    </row>
    <row r="50312" spans="31:31" ht="15.75" x14ac:dyDescent="0.3">
      <c r="AE50312" s="71"/>
    </row>
    <row r="50313" spans="31:31" ht="15.75" x14ac:dyDescent="0.3">
      <c r="AE50313" s="71"/>
    </row>
    <row r="50314" spans="31:31" ht="15.75" x14ac:dyDescent="0.3">
      <c r="AE50314" s="71"/>
    </row>
    <row r="50315" spans="31:31" ht="15.75" x14ac:dyDescent="0.3">
      <c r="AE50315" s="71"/>
    </row>
    <row r="50316" spans="31:31" ht="15.75" x14ac:dyDescent="0.3">
      <c r="AE50316" s="71"/>
    </row>
    <row r="50317" spans="31:31" ht="15.75" x14ac:dyDescent="0.3">
      <c r="AE50317" s="71"/>
    </row>
    <row r="50318" spans="31:31" ht="15.75" x14ac:dyDescent="0.3">
      <c r="AE50318" s="71"/>
    </row>
    <row r="50319" spans="31:31" ht="15.75" x14ac:dyDescent="0.3">
      <c r="AE50319" s="71"/>
    </row>
    <row r="50320" spans="31:31" ht="15.75" x14ac:dyDescent="0.3">
      <c r="AE50320" s="71"/>
    </row>
    <row r="50321" spans="31:31" ht="15.75" x14ac:dyDescent="0.3">
      <c r="AE50321" s="71"/>
    </row>
    <row r="50322" spans="31:31" ht="15.75" x14ac:dyDescent="0.3">
      <c r="AE50322" s="71"/>
    </row>
    <row r="50323" spans="31:31" ht="15.75" x14ac:dyDescent="0.3">
      <c r="AE50323" s="71"/>
    </row>
    <row r="50324" spans="31:31" ht="15.75" x14ac:dyDescent="0.3">
      <c r="AE50324" s="71"/>
    </row>
    <row r="50325" spans="31:31" ht="15.75" x14ac:dyDescent="0.3">
      <c r="AE50325" s="71"/>
    </row>
    <row r="50326" spans="31:31" ht="15.75" x14ac:dyDescent="0.3">
      <c r="AE50326" s="71"/>
    </row>
    <row r="50327" spans="31:31" ht="15.75" x14ac:dyDescent="0.3">
      <c r="AE50327" s="71"/>
    </row>
    <row r="50328" spans="31:31" ht="15.75" x14ac:dyDescent="0.3">
      <c r="AE50328" s="71"/>
    </row>
    <row r="50329" spans="31:31" ht="15.75" x14ac:dyDescent="0.3">
      <c r="AE50329" s="71"/>
    </row>
    <row r="50330" spans="31:31" ht="15.75" x14ac:dyDescent="0.3">
      <c r="AE50330" s="71"/>
    </row>
    <row r="50331" spans="31:31" ht="15.75" x14ac:dyDescent="0.3">
      <c r="AE50331" s="71"/>
    </row>
    <row r="50332" spans="31:31" ht="15.75" x14ac:dyDescent="0.3">
      <c r="AE50332" s="71"/>
    </row>
    <row r="50333" spans="31:31" ht="15.75" x14ac:dyDescent="0.3">
      <c r="AE50333" s="71"/>
    </row>
    <row r="50334" spans="31:31" ht="15.75" x14ac:dyDescent="0.3">
      <c r="AE50334" s="71"/>
    </row>
    <row r="50335" spans="31:31" ht="15.75" x14ac:dyDescent="0.3">
      <c r="AE50335" s="71"/>
    </row>
    <row r="50336" spans="31:31" ht="15.75" x14ac:dyDescent="0.3">
      <c r="AE50336" s="71"/>
    </row>
    <row r="50337" spans="31:31" ht="15.75" x14ac:dyDescent="0.3">
      <c r="AE50337" s="71"/>
    </row>
    <row r="50338" spans="31:31" ht="15.75" x14ac:dyDescent="0.3">
      <c r="AE50338" s="71"/>
    </row>
    <row r="50339" spans="31:31" ht="15.75" x14ac:dyDescent="0.3">
      <c r="AE50339" s="71"/>
    </row>
    <row r="50340" spans="31:31" ht="15.75" x14ac:dyDescent="0.3">
      <c r="AE50340" s="71"/>
    </row>
    <row r="50341" spans="31:31" ht="15.75" x14ac:dyDescent="0.3">
      <c r="AE50341" s="71"/>
    </row>
    <row r="50342" spans="31:31" ht="15.75" x14ac:dyDescent="0.3">
      <c r="AE50342" s="71"/>
    </row>
    <row r="50343" spans="31:31" ht="15.75" x14ac:dyDescent="0.3">
      <c r="AE50343" s="71"/>
    </row>
    <row r="50344" spans="31:31" ht="15.75" x14ac:dyDescent="0.3">
      <c r="AE50344" s="71"/>
    </row>
    <row r="50345" spans="31:31" ht="15.75" x14ac:dyDescent="0.3">
      <c r="AE50345" s="71"/>
    </row>
    <row r="50346" spans="31:31" ht="15.75" x14ac:dyDescent="0.3">
      <c r="AE50346" s="71"/>
    </row>
    <row r="50347" spans="31:31" ht="15.75" x14ac:dyDescent="0.3">
      <c r="AE50347" s="71"/>
    </row>
    <row r="50348" spans="31:31" ht="15.75" x14ac:dyDescent="0.3">
      <c r="AE50348" s="71"/>
    </row>
    <row r="50349" spans="31:31" ht="15.75" x14ac:dyDescent="0.3">
      <c r="AE50349" s="71"/>
    </row>
    <row r="50350" spans="31:31" ht="15.75" x14ac:dyDescent="0.3">
      <c r="AE50350" s="71"/>
    </row>
    <row r="50351" spans="31:31" ht="15.75" x14ac:dyDescent="0.3">
      <c r="AE50351" s="71"/>
    </row>
    <row r="50352" spans="31:31" ht="15.75" x14ac:dyDescent="0.3">
      <c r="AE50352" s="71"/>
    </row>
    <row r="50353" spans="31:31" ht="15.75" x14ac:dyDescent="0.3">
      <c r="AE50353" s="71"/>
    </row>
    <row r="50354" spans="31:31" ht="15.75" x14ac:dyDescent="0.3">
      <c r="AE50354" s="71"/>
    </row>
    <row r="50355" spans="31:31" ht="15.75" x14ac:dyDescent="0.3">
      <c r="AE50355" s="71"/>
    </row>
    <row r="50356" spans="31:31" ht="15.75" x14ac:dyDescent="0.3">
      <c r="AE50356" s="71"/>
    </row>
    <row r="50357" spans="31:31" ht="15.75" x14ac:dyDescent="0.3">
      <c r="AE50357" s="71"/>
    </row>
    <row r="50358" spans="31:31" ht="15.75" x14ac:dyDescent="0.3">
      <c r="AE50358" s="71"/>
    </row>
    <row r="50359" spans="31:31" ht="15.75" x14ac:dyDescent="0.3">
      <c r="AE50359" s="71"/>
    </row>
    <row r="50360" spans="31:31" ht="15.75" x14ac:dyDescent="0.3">
      <c r="AE50360" s="71"/>
    </row>
    <row r="50361" spans="31:31" ht="15.75" x14ac:dyDescent="0.3">
      <c r="AE50361" s="71"/>
    </row>
    <row r="50362" spans="31:31" ht="15.75" x14ac:dyDescent="0.3">
      <c r="AE50362" s="71"/>
    </row>
    <row r="50363" spans="31:31" ht="15.75" x14ac:dyDescent="0.3">
      <c r="AE50363" s="71"/>
    </row>
    <row r="50364" spans="31:31" ht="15.75" x14ac:dyDescent="0.3">
      <c r="AE50364" s="71"/>
    </row>
    <row r="50365" spans="31:31" ht="15.75" x14ac:dyDescent="0.3">
      <c r="AE50365" s="71"/>
    </row>
    <row r="50366" spans="31:31" ht="15.75" x14ac:dyDescent="0.3">
      <c r="AE50366" s="71"/>
    </row>
    <row r="50367" spans="31:31" ht="15.75" x14ac:dyDescent="0.3">
      <c r="AE50367" s="71"/>
    </row>
    <row r="50368" spans="31:31" ht="15.75" x14ac:dyDescent="0.3">
      <c r="AE50368" s="71"/>
    </row>
    <row r="50369" spans="31:31" ht="15.75" x14ac:dyDescent="0.3">
      <c r="AE50369" s="71"/>
    </row>
    <row r="50370" spans="31:31" ht="15.75" x14ac:dyDescent="0.3">
      <c r="AE50370" s="71"/>
    </row>
    <row r="50371" spans="31:31" ht="15.75" x14ac:dyDescent="0.3">
      <c r="AE50371" s="71"/>
    </row>
    <row r="50372" spans="31:31" ht="15.75" x14ac:dyDescent="0.3">
      <c r="AE50372" s="71"/>
    </row>
    <row r="50373" spans="31:31" ht="15.75" x14ac:dyDescent="0.3">
      <c r="AE50373" s="71"/>
    </row>
    <row r="50374" spans="31:31" ht="15.75" x14ac:dyDescent="0.3">
      <c r="AE50374" s="71"/>
    </row>
    <row r="50375" spans="31:31" ht="15.75" x14ac:dyDescent="0.3">
      <c r="AE50375" s="71"/>
    </row>
    <row r="50376" spans="31:31" ht="15.75" x14ac:dyDescent="0.3">
      <c r="AE50376" s="71"/>
    </row>
    <row r="50377" spans="31:31" ht="15.75" x14ac:dyDescent="0.3">
      <c r="AE50377" s="71"/>
    </row>
    <row r="50378" spans="31:31" ht="15.75" x14ac:dyDescent="0.3">
      <c r="AE50378" s="71"/>
    </row>
    <row r="50379" spans="31:31" ht="15.75" x14ac:dyDescent="0.3">
      <c r="AE50379" s="71"/>
    </row>
    <row r="50380" spans="31:31" ht="15.75" x14ac:dyDescent="0.3">
      <c r="AE50380" s="71"/>
    </row>
    <row r="50381" spans="31:31" ht="15.75" x14ac:dyDescent="0.3">
      <c r="AE50381" s="71"/>
    </row>
    <row r="50382" spans="31:31" ht="15.75" x14ac:dyDescent="0.3">
      <c r="AE50382" s="71"/>
    </row>
    <row r="50383" spans="31:31" ht="15.75" x14ac:dyDescent="0.3">
      <c r="AE50383" s="71"/>
    </row>
    <row r="50384" spans="31:31" ht="15.75" x14ac:dyDescent="0.3">
      <c r="AE50384" s="71"/>
    </row>
    <row r="50385" spans="31:31" ht="15.75" x14ac:dyDescent="0.3">
      <c r="AE50385" s="71"/>
    </row>
    <row r="50386" spans="31:31" ht="15.75" x14ac:dyDescent="0.3">
      <c r="AE50386" s="71"/>
    </row>
    <row r="50387" spans="31:31" ht="15.75" x14ac:dyDescent="0.3">
      <c r="AE50387" s="71"/>
    </row>
    <row r="50388" spans="31:31" ht="15.75" x14ac:dyDescent="0.3">
      <c r="AE50388" s="71"/>
    </row>
    <row r="50389" spans="31:31" ht="15.75" x14ac:dyDescent="0.3">
      <c r="AE50389" s="71"/>
    </row>
    <row r="50390" spans="31:31" ht="15.75" x14ac:dyDescent="0.3">
      <c r="AE50390" s="71"/>
    </row>
    <row r="50391" spans="31:31" ht="15.75" x14ac:dyDescent="0.3">
      <c r="AE50391" s="71"/>
    </row>
    <row r="50392" spans="31:31" ht="15.75" x14ac:dyDescent="0.3">
      <c r="AE50392" s="71"/>
    </row>
    <row r="50393" spans="31:31" ht="15.75" x14ac:dyDescent="0.3">
      <c r="AE50393" s="71"/>
    </row>
    <row r="50394" spans="31:31" ht="15.75" x14ac:dyDescent="0.3">
      <c r="AE50394" s="71"/>
    </row>
    <row r="50395" spans="31:31" ht="15.75" x14ac:dyDescent="0.3">
      <c r="AE50395" s="71"/>
    </row>
    <row r="50396" spans="31:31" ht="15.75" x14ac:dyDescent="0.3">
      <c r="AE50396" s="71"/>
    </row>
    <row r="50397" spans="31:31" ht="15.75" x14ac:dyDescent="0.3">
      <c r="AE50397" s="71"/>
    </row>
    <row r="50398" spans="31:31" ht="15.75" x14ac:dyDescent="0.3">
      <c r="AE50398" s="71"/>
    </row>
    <row r="50399" spans="31:31" ht="15.75" x14ac:dyDescent="0.3">
      <c r="AE50399" s="71"/>
    </row>
    <row r="50400" spans="31:31" ht="15.75" x14ac:dyDescent="0.3">
      <c r="AE50400" s="71"/>
    </row>
    <row r="50401" spans="31:31" ht="15.75" x14ac:dyDescent="0.3">
      <c r="AE50401" s="71"/>
    </row>
    <row r="50402" spans="31:31" ht="15.75" x14ac:dyDescent="0.3">
      <c r="AE50402" s="71"/>
    </row>
    <row r="50403" spans="31:31" ht="15.75" x14ac:dyDescent="0.3">
      <c r="AE50403" s="71"/>
    </row>
    <row r="50404" spans="31:31" ht="15.75" x14ac:dyDescent="0.3">
      <c r="AE50404" s="71"/>
    </row>
    <row r="50405" spans="31:31" ht="15.75" x14ac:dyDescent="0.3">
      <c r="AE50405" s="71"/>
    </row>
    <row r="50406" spans="31:31" ht="15.75" x14ac:dyDescent="0.3">
      <c r="AE50406" s="71"/>
    </row>
    <row r="50407" spans="31:31" ht="15.75" x14ac:dyDescent="0.3">
      <c r="AE50407" s="71"/>
    </row>
    <row r="50408" spans="31:31" ht="15.75" x14ac:dyDescent="0.3">
      <c r="AE50408" s="71"/>
    </row>
    <row r="50409" spans="31:31" ht="15.75" x14ac:dyDescent="0.3">
      <c r="AE50409" s="71"/>
    </row>
    <row r="50410" spans="31:31" ht="15.75" x14ac:dyDescent="0.3">
      <c r="AE50410" s="71"/>
    </row>
    <row r="50411" spans="31:31" ht="15.75" x14ac:dyDescent="0.3">
      <c r="AE50411" s="71"/>
    </row>
    <row r="50412" spans="31:31" ht="15.75" x14ac:dyDescent="0.3">
      <c r="AE50412" s="71"/>
    </row>
    <row r="50413" spans="31:31" ht="15.75" x14ac:dyDescent="0.3">
      <c r="AE50413" s="71"/>
    </row>
    <row r="50414" spans="31:31" ht="15.75" x14ac:dyDescent="0.3">
      <c r="AE50414" s="71"/>
    </row>
    <row r="50415" spans="31:31" ht="15.75" x14ac:dyDescent="0.3">
      <c r="AE50415" s="71"/>
    </row>
    <row r="50416" spans="31:31" ht="15.75" x14ac:dyDescent="0.3">
      <c r="AE50416" s="71"/>
    </row>
    <row r="50417" spans="31:31" ht="15.75" x14ac:dyDescent="0.3">
      <c r="AE50417" s="71"/>
    </row>
    <row r="50418" spans="31:31" ht="15.75" x14ac:dyDescent="0.3">
      <c r="AE50418" s="71"/>
    </row>
    <row r="50419" spans="31:31" ht="15.75" x14ac:dyDescent="0.3">
      <c r="AE50419" s="71"/>
    </row>
    <row r="50420" spans="31:31" ht="15.75" x14ac:dyDescent="0.3">
      <c r="AE50420" s="71"/>
    </row>
    <row r="50421" spans="31:31" ht="15.75" x14ac:dyDescent="0.3">
      <c r="AE50421" s="71"/>
    </row>
    <row r="50422" spans="31:31" ht="15.75" x14ac:dyDescent="0.3">
      <c r="AE50422" s="71"/>
    </row>
    <row r="50423" spans="31:31" ht="15.75" x14ac:dyDescent="0.3">
      <c r="AE50423" s="71"/>
    </row>
    <row r="50424" spans="31:31" ht="15.75" x14ac:dyDescent="0.3">
      <c r="AE50424" s="71"/>
    </row>
    <row r="50425" spans="31:31" ht="15.75" x14ac:dyDescent="0.3">
      <c r="AE50425" s="71"/>
    </row>
    <row r="50426" spans="31:31" ht="15.75" x14ac:dyDescent="0.3">
      <c r="AE50426" s="71"/>
    </row>
    <row r="50427" spans="31:31" ht="15.75" x14ac:dyDescent="0.3">
      <c r="AE50427" s="71"/>
    </row>
    <row r="50428" spans="31:31" ht="15.75" x14ac:dyDescent="0.3">
      <c r="AE50428" s="71"/>
    </row>
    <row r="50429" spans="31:31" ht="15.75" x14ac:dyDescent="0.3">
      <c r="AE50429" s="71"/>
    </row>
    <row r="50430" spans="31:31" ht="15.75" x14ac:dyDescent="0.3">
      <c r="AE50430" s="71"/>
    </row>
    <row r="50431" spans="31:31" ht="15.75" x14ac:dyDescent="0.3">
      <c r="AE50431" s="71"/>
    </row>
    <row r="50432" spans="31:31" ht="15.75" x14ac:dyDescent="0.3">
      <c r="AE50432" s="71"/>
    </row>
    <row r="50433" spans="31:31" ht="15.75" x14ac:dyDescent="0.3">
      <c r="AE50433" s="71"/>
    </row>
    <row r="50434" spans="31:31" ht="15.75" x14ac:dyDescent="0.3">
      <c r="AE50434" s="71"/>
    </row>
    <row r="50435" spans="31:31" ht="15.75" x14ac:dyDescent="0.3">
      <c r="AE50435" s="71"/>
    </row>
    <row r="50436" spans="31:31" ht="15.75" x14ac:dyDescent="0.3">
      <c r="AE50436" s="71"/>
    </row>
    <row r="50437" spans="31:31" ht="15.75" x14ac:dyDescent="0.3">
      <c r="AE50437" s="71"/>
    </row>
    <row r="50438" spans="31:31" ht="15.75" x14ac:dyDescent="0.3">
      <c r="AE50438" s="71"/>
    </row>
    <row r="50439" spans="31:31" ht="15.75" x14ac:dyDescent="0.3">
      <c r="AE50439" s="71"/>
    </row>
    <row r="50440" spans="31:31" ht="15.75" x14ac:dyDescent="0.3">
      <c r="AE50440" s="71"/>
    </row>
    <row r="50441" spans="31:31" ht="15.75" x14ac:dyDescent="0.3">
      <c r="AE50441" s="71"/>
    </row>
    <row r="50442" spans="31:31" ht="15.75" x14ac:dyDescent="0.3">
      <c r="AE50442" s="71"/>
    </row>
    <row r="50443" spans="31:31" ht="15.75" x14ac:dyDescent="0.3">
      <c r="AE50443" s="71"/>
    </row>
    <row r="50444" spans="31:31" ht="15.75" x14ac:dyDescent="0.3">
      <c r="AE50444" s="71"/>
    </row>
    <row r="50445" spans="31:31" ht="15.75" x14ac:dyDescent="0.3">
      <c r="AE50445" s="71"/>
    </row>
    <row r="50446" spans="31:31" ht="15.75" x14ac:dyDescent="0.3">
      <c r="AE50446" s="71"/>
    </row>
    <row r="50447" spans="31:31" ht="15.75" x14ac:dyDescent="0.3">
      <c r="AE50447" s="71"/>
    </row>
    <row r="50448" spans="31:31" ht="15.75" x14ac:dyDescent="0.3">
      <c r="AE50448" s="71"/>
    </row>
    <row r="50449" spans="31:31" ht="15.75" x14ac:dyDescent="0.3">
      <c r="AE50449" s="71"/>
    </row>
    <row r="50450" spans="31:31" ht="15.75" x14ac:dyDescent="0.3">
      <c r="AE50450" s="71"/>
    </row>
    <row r="50451" spans="31:31" ht="15.75" x14ac:dyDescent="0.3">
      <c r="AE50451" s="71"/>
    </row>
    <row r="50452" spans="31:31" ht="15.75" x14ac:dyDescent="0.3">
      <c r="AE50452" s="71"/>
    </row>
    <row r="50453" spans="31:31" ht="15.75" x14ac:dyDescent="0.3">
      <c r="AE50453" s="71"/>
    </row>
    <row r="50454" spans="31:31" ht="15.75" x14ac:dyDescent="0.3">
      <c r="AE50454" s="71"/>
    </row>
    <row r="50455" spans="31:31" ht="15.75" x14ac:dyDescent="0.3">
      <c r="AE50455" s="71"/>
    </row>
    <row r="50456" spans="31:31" ht="15.75" x14ac:dyDescent="0.3">
      <c r="AE50456" s="71"/>
    </row>
    <row r="50457" spans="31:31" ht="15.75" x14ac:dyDescent="0.3">
      <c r="AE50457" s="71"/>
    </row>
    <row r="50458" spans="31:31" ht="15.75" x14ac:dyDescent="0.3">
      <c r="AE50458" s="71"/>
    </row>
    <row r="50459" spans="31:31" ht="15.75" x14ac:dyDescent="0.3">
      <c r="AE50459" s="71"/>
    </row>
    <row r="50460" spans="31:31" ht="15.75" x14ac:dyDescent="0.3">
      <c r="AE50460" s="71"/>
    </row>
    <row r="50461" spans="31:31" ht="15.75" x14ac:dyDescent="0.3">
      <c r="AE50461" s="71"/>
    </row>
    <row r="50462" spans="31:31" ht="15.75" x14ac:dyDescent="0.3">
      <c r="AE50462" s="71"/>
    </row>
    <row r="50463" spans="31:31" ht="15.75" x14ac:dyDescent="0.3">
      <c r="AE50463" s="71"/>
    </row>
    <row r="50464" spans="31:31" ht="15.75" x14ac:dyDescent="0.3">
      <c r="AE50464" s="71"/>
    </row>
    <row r="50465" spans="31:31" ht="15.75" x14ac:dyDescent="0.3">
      <c r="AE50465" s="71"/>
    </row>
    <row r="50466" spans="31:31" ht="15.75" x14ac:dyDescent="0.3">
      <c r="AE50466" s="71"/>
    </row>
    <row r="50467" spans="31:31" ht="15.75" x14ac:dyDescent="0.3">
      <c r="AE50467" s="71"/>
    </row>
    <row r="50468" spans="31:31" ht="15.75" x14ac:dyDescent="0.3">
      <c r="AE50468" s="71"/>
    </row>
    <row r="50469" spans="31:31" ht="15.75" x14ac:dyDescent="0.3">
      <c r="AE50469" s="71"/>
    </row>
    <row r="50470" spans="31:31" ht="15.75" x14ac:dyDescent="0.3">
      <c r="AE50470" s="71"/>
    </row>
    <row r="50471" spans="31:31" ht="15.75" x14ac:dyDescent="0.3">
      <c r="AE50471" s="71"/>
    </row>
    <row r="50472" spans="31:31" ht="15.75" x14ac:dyDescent="0.3">
      <c r="AE50472" s="71"/>
    </row>
    <row r="50473" spans="31:31" ht="15.75" x14ac:dyDescent="0.3">
      <c r="AE50473" s="71"/>
    </row>
    <row r="50474" spans="31:31" ht="15.75" x14ac:dyDescent="0.3">
      <c r="AE50474" s="71"/>
    </row>
    <row r="50475" spans="31:31" ht="15.75" x14ac:dyDescent="0.3">
      <c r="AE50475" s="71"/>
    </row>
    <row r="50476" spans="31:31" ht="15.75" x14ac:dyDescent="0.3">
      <c r="AE50476" s="71"/>
    </row>
    <row r="50477" spans="31:31" ht="15.75" x14ac:dyDescent="0.3">
      <c r="AE50477" s="71"/>
    </row>
    <row r="50478" spans="31:31" ht="15.75" x14ac:dyDescent="0.3">
      <c r="AE50478" s="71"/>
    </row>
    <row r="50479" spans="31:31" ht="15.75" x14ac:dyDescent="0.3">
      <c r="AE50479" s="71"/>
    </row>
    <row r="50480" spans="31:31" ht="15.75" x14ac:dyDescent="0.3">
      <c r="AE50480" s="71"/>
    </row>
    <row r="50481" spans="31:31" ht="15.75" x14ac:dyDescent="0.3">
      <c r="AE50481" s="71"/>
    </row>
    <row r="50482" spans="31:31" ht="15.75" x14ac:dyDescent="0.3">
      <c r="AE50482" s="71"/>
    </row>
    <row r="50483" spans="31:31" ht="15.75" x14ac:dyDescent="0.3">
      <c r="AE50483" s="71"/>
    </row>
    <row r="50484" spans="31:31" ht="15.75" x14ac:dyDescent="0.3">
      <c r="AE50484" s="71"/>
    </row>
    <row r="50485" spans="31:31" ht="15.75" x14ac:dyDescent="0.3">
      <c r="AE50485" s="71"/>
    </row>
    <row r="50486" spans="31:31" ht="15.75" x14ac:dyDescent="0.3">
      <c r="AE50486" s="71"/>
    </row>
    <row r="50487" spans="31:31" ht="15.75" x14ac:dyDescent="0.3">
      <c r="AE50487" s="71"/>
    </row>
    <row r="50488" spans="31:31" ht="15.75" x14ac:dyDescent="0.3">
      <c r="AE50488" s="71"/>
    </row>
    <row r="50489" spans="31:31" ht="15.75" x14ac:dyDescent="0.3">
      <c r="AE50489" s="71"/>
    </row>
    <row r="50490" spans="31:31" ht="15.75" x14ac:dyDescent="0.3">
      <c r="AE50490" s="71"/>
    </row>
    <row r="50491" spans="31:31" ht="15.75" x14ac:dyDescent="0.3">
      <c r="AE50491" s="71"/>
    </row>
    <row r="50492" spans="31:31" ht="15.75" x14ac:dyDescent="0.3">
      <c r="AE50492" s="71"/>
    </row>
    <row r="50493" spans="31:31" ht="15.75" x14ac:dyDescent="0.3">
      <c r="AE50493" s="71"/>
    </row>
    <row r="50494" spans="31:31" ht="15.75" x14ac:dyDescent="0.3">
      <c r="AE50494" s="71"/>
    </row>
    <row r="50495" spans="31:31" ht="15.75" x14ac:dyDescent="0.3">
      <c r="AE50495" s="71"/>
    </row>
    <row r="50496" spans="31:31" ht="15.75" x14ac:dyDescent="0.3">
      <c r="AE50496" s="71"/>
    </row>
    <row r="50497" spans="31:31" ht="15.75" x14ac:dyDescent="0.3">
      <c r="AE50497" s="71"/>
    </row>
    <row r="50498" spans="31:31" ht="15.75" x14ac:dyDescent="0.3">
      <c r="AE50498" s="71"/>
    </row>
    <row r="50499" spans="31:31" ht="15.75" x14ac:dyDescent="0.3">
      <c r="AE50499" s="71"/>
    </row>
    <row r="50500" spans="31:31" ht="15.75" x14ac:dyDescent="0.3">
      <c r="AE50500" s="71"/>
    </row>
    <row r="50501" spans="31:31" ht="15.75" x14ac:dyDescent="0.3">
      <c r="AE50501" s="71"/>
    </row>
    <row r="50502" spans="31:31" ht="15.75" x14ac:dyDescent="0.3">
      <c r="AE50502" s="71"/>
    </row>
    <row r="50503" spans="31:31" ht="15.75" x14ac:dyDescent="0.3">
      <c r="AE50503" s="71"/>
    </row>
    <row r="50504" spans="31:31" ht="15.75" x14ac:dyDescent="0.3">
      <c r="AE50504" s="71"/>
    </row>
    <row r="50505" spans="31:31" ht="15.75" x14ac:dyDescent="0.3">
      <c r="AE50505" s="71"/>
    </row>
    <row r="50506" spans="31:31" ht="15.75" x14ac:dyDescent="0.3">
      <c r="AE50506" s="71"/>
    </row>
    <row r="50507" spans="31:31" ht="15.75" x14ac:dyDescent="0.3">
      <c r="AE50507" s="71"/>
    </row>
    <row r="50508" spans="31:31" ht="15.75" x14ac:dyDescent="0.3">
      <c r="AE50508" s="71"/>
    </row>
    <row r="50509" spans="31:31" ht="15.75" x14ac:dyDescent="0.3">
      <c r="AE50509" s="71"/>
    </row>
    <row r="50510" spans="31:31" ht="15.75" x14ac:dyDescent="0.3">
      <c r="AE50510" s="71"/>
    </row>
    <row r="50511" spans="31:31" ht="15.75" x14ac:dyDescent="0.3">
      <c r="AE50511" s="71"/>
    </row>
    <row r="50512" spans="31:31" ht="15.75" x14ac:dyDescent="0.3">
      <c r="AE50512" s="71"/>
    </row>
    <row r="50513" spans="31:31" ht="15.75" x14ac:dyDescent="0.3">
      <c r="AE50513" s="71"/>
    </row>
    <row r="50514" spans="31:31" ht="15.75" x14ac:dyDescent="0.3">
      <c r="AE50514" s="71"/>
    </row>
    <row r="50515" spans="31:31" ht="15.75" x14ac:dyDescent="0.3">
      <c r="AE50515" s="71"/>
    </row>
    <row r="50516" spans="31:31" ht="15.75" x14ac:dyDescent="0.3">
      <c r="AE50516" s="71"/>
    </row>
    <row r="50517" spans="31:31" ht="15.75" x14ac:dyDescent="0.3">
      <c r="AE50517" s="71"/>
    </row>
    <row r="50518" spans="31:31" ht="15.75" x14ac:dyDescent="0.3">
      <c r="AE50518" s="71"/>
    </row>
    <row r="50519" spans="31:31" ht="15.75" x14ac:dyDescent="0.3">
      <c r="AE50519" s="71"/>
    </row>
    <row r="50520" spans="31:31" ht="15.75" x14ac:dyDescent="0.3">
      <c r="AE50520" s="71"/>
    </row>
    <row r="50521" spans="31:31" ht="15.75" x14ac:dyDescent="0.3">
      <c r="AE50521" s="71"/>
    </row>
    <row r="50522" spans="31:31" ht="15.75" x14ac:dyDescent="0.3">
      <c r="AE50522" s="71"/>
    </row>
    <row r="50523" spans="31:31" ht="15.75" x14ac:dyDescent="0.3">
      <c r="AE50523" s="71"/>
    </row>
    <row r="50524" spans="31:31" ht="15.75" x14ac:dyDescent="0.3">
      <c r="AE50524" s="71"/>
    </row>
    <row r="50525" spans="31:31" ht="15.75" x14ac:dyDescent="0.3">
      <c r="AE50525" s="71"/>
    </row>
    <row r="50526" spans="31:31" ht="15.75" x14ac:dyDescent="0.3">
      <c r="AE50526" s="71"/>
    </row>
    <row r="50527" spans="31:31" ht="15.75" x14ac:dyDescent="0.3">
      <c r="AE50527" s="71"/>
    </row>
    <row r="50528" spans="31:31" ht="15.75" x14ac:dyDescent="0.3">
      <c r="AE50528" s="71"/>
    </row>
    <row r="50529" spans="31:31" ht="15.75" x14ac:dyDescent="0.3">
      <c r="AE50529" s="71"/>
    </row>
    <row r="50530" spans="31:31" ht="15.75" x14ac:dyDescent="0.3">
      <c r="AE50530" s="71"/>
    </row>
    <row r="50531" spans="31:31" ht="15.75" x14ac:dyDescent="0.3">
      <c r="AE50531" s="71"/>
    </row>
    <row r="50532" spans="31:31" ht="15.75" x14ac:dyDescent="0.3">
      <c r="AE50532" s="71"/>
    </row>
    <row r="50533" spans="31:31" ht="15.75" x14ac:dyDescent="0.3">
      <c r="AE50533" s="71"/>
    </row>
    <row r="50534" spans="31:31" ht="15.75" x14ac:dyDescent="0.3">
      <c r="AE50534" s="71"/>
    </row>
    <row r="50535" spans="31:31" ht="15.75" x14ac:dyDescent="0.3">
      <c r="AE50535" s="71"/>
    </row>
    <row r="50536" spans="31:31" ht="15.75" x14ac:dyDescent="0.3">
      <c r="AE50536" s="71"/>
    </row>
    <row r="50537" spans="31:31" ht="15.75" x14ac:dyDescent="0.3">
      <c r="AE50537" s="71"/>
    </row>
    <row r="50538" spans="31:31" ht="15.75" x14ac:dyDescent="0.3">
      <c r="AE50538" s="71"/>
    </row>
    <row r="50539" spans="31:31" ht="15.75" x14ac:dyDescent="0.3">
      <c r="AE50539" s="71"/>
    </row>
    <row r="50540" spans="31:31" ht="15.75" x14ac:dyDescent="0.3">
      <c r="AE50540" s="71"/>
    </row>
    <row r="50541" spans="31:31" ht="15.75" x14ac:dyDescent="0.3">
      <c r="AE50541" s="71"/>
    </row>
    <row r="50542" spans="31:31" ht="15.75" x14ac:dyDescent="0.3">
      <c r="AE50542" s="71"/>
    </row>
    <row r="50543" spans="31:31" ht="15.75" x14ac:dyDescent="0.3">
      <c r="AE50543" s="71"/>
    </row>
    <row r="50544" spans="31:31" ht="15.75" x14ac:dyDescent="0.3">
      <c r="AE50544" s="71"/>
    </row>
    <row r="50545" spans="31:31" ht="15.75" x14ac:dyDescent="0.3">
      <c r="AE50545" s="71"/>
    </row>
    <row r="50546" spans="31:31" ht="15.75" x14ac:dyDescent="0.3">
      <c r="AE50546" s="71"/>
    </row>
    <row r="50547" spans="31:31" ht="15.75" x14ac:dyDescent="0.3">
      <c r="AE50547" s="71"/>
    </row>
    <row r="50548" spans="31:31" ht="15.75" x14ac:dyDescent="0.3">
      <c r="AE50548" s="71"/>
    </row>
    <row r="50549" spans="31:31" ht="15.75" x14ac:dyDescent="0.3">
      <c r="AE50549" s="71"/>
    </row>
    <row r="50550" spans="31:31" ht="15.75" x14ac:dyDescent="0.3">
      <c r="AE50550" s="71"/>
    </row>
    <row r="50551" spans="31:31" ht="15.75" x14ac:dyDescent="0.3">
      <c r="AE50551" s="71"/>
    </row>
    <row r="50552" spans="31:31" ht="15.75" x14ac:dyDescent="0.3">
      <c r="AE50552" s="71"/>
    </row>
    <row r="50553" spans="31:31" ht="15.75" x14ac:dyDescent="0.3">
      <c r="AE50553" s="71"/>
    </row>
    <row r="50554" spans="31:31" ht="15.75" x14ac:dyDescent="0.3">
      <c r="AE50554" s="71"/>
    </row>
    <row r="50555" spans="31:31" ht="15.75" x14ac:dyDescent="0.3">
      <c r="AE50555" s="71"/>
    </row>
    <row r="50556" spans="31:31" ht="15.75" x14ac:dyDescent="0.3">
      <c r="AE50556" s="71"/>
    </row>
    <row r="50557" spans="31:31" ht="15.75" x14ac:dyDescent="0.3">
      <c r="AE50557" s="71"/>
    </row>
    <row r="50558" spans="31:31" ht="15.75" x14ac:dyDescent="0.3">
      <c r="AE50558" s="71"/>
    </row>
    <row r="50559" spans="31:31" ht="15.75" x14ac:dyDescent="0.3">
      <c r="AE50559" s="71"/>
    </row>
    <row r="50560" spans="31:31" ht="15.75" x14ac:dyDescent="0.3">
      <c r="AE50560" s="71"/>
    </row>
    <row r="50561" spans="31:31" ht="15.75" x14ac:dyDescent="0.3">
      <c r="AE50561" s="71"/>
    </row>
    <row r="50562" spans="31:31" ht="15.75" x14ac:dyDescent="0.3">
      <c r="AE50562" s="71"/>
    </row>
    <row r="50563" spans="31:31" ht="15.75" x14ac:dyDescent="0.3">
      <c r="AE50563" s="71"/>
    </row>
    <row r="50564" spans="31:31" ht="15.75" x14ac:dyDescent="0.3">
      <c r="AE50564" s="71"/>
    </row>
    <row r="50565" spans="31:31" ht="15.75" x14ac:dyDescent="0.3">
      <c r="AE50565" s="71"/>
    </row>
    <row r="50566" spans="31:31" ht="15.75" x14ac:dyDescent="0.3">
      <c r="AE50566" s="71"/>
    </row>
    <row r="50567" spans="31:31" ht="15.75" x14ac:dyDescent="0.3">
      <c r="AE50567" s="71"/>
    </row>
    <row r="50568" spans="31:31" ht="15.75" x14ac:dyDescent="0.3">
      <c r="AE50568" s="71"/>
    </row>
    <row r="50569" spans="31:31" ht="15.75" x14ac:dyDescent="0.3">
      <c r="AE50569" s="71"/>
    </row>
    <row r="50570" spans="31:31" ht="15.75" x14ac:dyDescent="0.3">
      <c r="AE50570" s="71"/>
    </row>
    <row r="50571" spans="31:31" ht="15.75" x14ac:dyDescent="0.3">
      <c r="AE50571" s="71"/>
    </row>
    <row r="50572" spans="31:31" ht="15.75" x14ac:dyDescent="0.3">
      <c r="AE50572" s="71"/>
    </row>
    <row r="50573" spans="31:31" ht="15.75" x14ac:dyDescent="0.3">
      <c r="AE50573" s="71"/>
    </row>
    <row r="50574" spans="31:31" ht="15.75" x14ac:dyDescent="0.3">
      <c r="AE50574" s="71"/>
    </row>
    <row r="50575" spans="31:31" ht="15.75" x14ac:dyDescent="0.3">
      <c r="AE50575" s="71"/>
    </row>
    <row r="50576" spans="31:31" ht="15.75" x14ac:dyDescent="0.3">
      <c r="AE50576" s="71"/>
    </row>
    <row r="50577" spans="31:31" ht="15.75" x14ac:dyDescent="0.3">
      <c r="AE50577" s="71"/>
    </row>
    <row r="50578" spans="31:31" ht="15.75" x14ac:dyDescent="0.3">
      <c r="AE50578" s="71"/>
    </row>
    <row r="50579" spans="31:31" ht="15.75" x14ac:dyDescent="0.3">
      <c r="AE50579" s="71"/>
    </row>
    <row r="50580" spans="31:31" ht="15.75" x14ac:dyDescent="0.3">
      <c r="AE50580" s="71"/>
    </row>
    <row r="50581" spans="31:31" ht="15.75" x14ac:dyDescent="0.3">
      <c r="AE50581" s="71"/>
    </row>
    <row r="50582" spans="31:31" ht="15.75" x14ac:dyDescent="0.3">
      <c r="AE50582" s="71"/>
    </row>
    <row r="50583" spans="31:31" ht="15.75" x14ac:dyDescent="0.3">
      <c r="AE50583" s="71"/>
    </row>
    <row r="50584" spans="31:31" ht="15.75" x14ac:dyDescent="0.3">
      <c r="AE50584" s="71"/>
    </row>
    <row r="50585" spans="31:31" ht="15.75" x14ac:dyDescent="0.3">
      <c r="AE50585" s="71"/>
    </row>
    <row r="50586" spans="31:31" ht="15.75" x14ac:dyDescent="0.3">
      <c r="AE50586" s="71"/>
    </row>
    <row r="50587" spans="31:31" ht="15.75" x14ac:dyDescent="0.3">
      <c r="AE50587" s="71"/>
    </row>
    <row r="50588" spans="31:31" ht="15.75" x14ac:dyDescent="0.3">
      <c r="AE50588" s="71"/>
    </row>
    <row r="50589" spans="31:31" ht="15.75" x14ac:dyDescent="0.3">
      <c r="AE50589" s="71"/>
    </row>
    <row r="50590" spans="31:31" ht="15.75" x14ac:dyDescent="0.3">
      <c r="AE50590" s="71"/>
    </row>
    <row r="50591" spans="31:31" ht="15.75" x14ac:dyDescent="0.3">
      <c r="AE50591" s="71"/>
    </row>
    <row r="50592" spans="31:31" ht="15.75" x14ac:dyDescent="0.3">
      <c r="AE50592" s="71"/>
    </row>
    <row r="50593" spans="31:31" ht="15.75" x14ac:dyDescent="0.3">
      <c r="AE50593" s="71"/>
    </row>
    <row r="50594" spans="31:31" ht="15.75" x14ac:dyDescent="0.3">
      <c r="AE50594" s="71"/>
    </row>
    <row r="50595" spans="31:31" ht="15.75" x14ac:dyDescent="0.3">
      <c r="AE50595" s="71"/>
    </row>
    <row r="50596" spans="31:31" ht="15.75" x14ac:dyDescent="0.3">
      <c r="AE50596" s="71"/>
    </row>
    <row r="50597" spans="31:31" ht="15.75" x14ac:dyDescent="0.3">
      <c r="AE50597" s="71"/>
    </row>
    <row r="50598" spans="31:31" ht="15.75" x14ac:dyDescent="0.3">
      <c r="AE50598" s="71"/>
    </row>
    <row r="50599" spans="31:31" ht="15.75" x14ac:dyDescent="0.3">
      <c r="AE50599" s="71"/>
    </row>
    <row r="50600" spans="31:31" ht="15.75" x14ac:dyDescent="0.3">
      <c r="AE50600" s="71"/>
    </row>
    <row r="50601" spans="31:31" ht="15.75" x14ac:dyDescent="0.3">
      <c r="AE50601" s="71"/>
    </row>
    <row r="50602" spans="31:31" ht="15.75" x14ac:dyDescent="0.3">
      <c r="AE50602" s="71"/>
    </row>
    <row r="50603" spans="31:31" ht="15.75" x14ac:dyDescent="0.3">
      <c r="AE50603" s="71"/>
    </row>
    <row r="50604" spans="31:31" ht="15.75" x14ac:dyDescent="0.3">
      <c r="AE50604" s="71"/>
    </row>
    <row r="50605" spans="31:31" ht="15.75" x14ac:dyDescent="0.3">
      <c r="AE50605" s="71"/>
    </row>
    <row r="50606" spans="31:31" ht="15.75" x14ac:dyDescent="0.3">
      <c r="AE50606" s="71"/>
    </row>
    <row r="50607" spans="31:31" ht="15.75" x14ac:dyDescent="0.3">
      <c r="AE50607" s="71"/>
    </row>
    <row r="50608" spans="31:31" ht="15.75" x14ac:dyDescent="0.3">
      <c r="AE50608" s="71"/>
    </row>
    <row r="50609" spans="31:31" ht="15.75" x14ac:dyDescent="0.3">
      <c r="AE50609" s="71"/>
    </row>
    <row r="50610" spans="31:31" ht="15.75" x14ac:dyDescent="0.3">
      <c r="AE50610" s="71"/>
    </row>
    <row r="50611" spans="31:31" ht="15.75" x14ac:dyDescent="0.3">
      <c r="AE50611" s="71"/>
    </row>
    <row r="50612" spans="31:31" ht="15.75" x14ac:dyDescent="0.3">
      <c r="AE50612" s="71"/>
    </row>
    <row r="50613" spans="31:31" ht="15.75" x14ac:dyDescent="0.3">
      <c r="AE50613" s="71"/>
    </row>
    <row r="50614" spans="31:31" ht="15.75" x14ac:dyDescent="0.3">
      <c r="AE50614" s="71"/>
    </row>
    <row r="50615" spans="31:31" ht="15.75" x14ac:dyDescent="0.3">
      <c r="AE50615" s="71"/>
    </row>
    <row r="50616" spans="31:31" ht="15.75" x14ac:dyDescent="0.3">
      <c r="AE50616" s="71"/>
    </row>
    <row r="50617" spans="31:31" ht="15.75" x14ac:dyDescent="0.3">
      <c r="AE50617" s="71"/>
    </row>
    <row r="50618" spans="31:31" ht="15.75" x14ac:dyDescent="0.3">
      <c r="AE50618" s="71"/>
    </row>
    <row r="50619" spans="31:31" ht="15.75" x14ac:dyDescent="0.3">
      <c r="AE50619" s="71"/>
    </row>
    <row r="50620" spans="31:31" ht="15.75" x14ac:dyDescent="0.3">
      <c r="AE50620" s="71"/>
    </row>
    <row r="50621" spans="31:31" ht="15.75" x14ac:dyDescent="0.3">
      <c r="AE50621" s="71"/>
    </row>
    <row r="50622" spans="31:31" ht="15.75" x14ac:dyDescent="0.3">
      <c r="AE50622" s="71"/>
    </row>
    <row r="50623" spans="31:31" ht="15.75" x14ac:dyDescent="0.3">
      <c r="AE50623" s="71"/>
    </row>
    <row r="50624" spans="31:31" ht="15.75" x14ac:dyDescent="0.3">
      <c r="AE50624" s="71"/>
    </row>
    <row r="50625" spans="31:31" ht="15.75" x14ac:dyDescent="0.3">
      <c r="AE50625" s="71"/>
    </row>
    <row r="50626" spans="31:31" ht="15.75" x14ac:dyDescent="0.3">
      <c r="AE50626" s="71"/>
    </row>
    <row r="50627" spans="31:31" ht="15.75" x14ac:dyDescent="0.3">
      <c r="AE50627" s="71"/>
    </row>
    <row r="50628" spans="31:31" ht="15.75" x14ac:dyDescent="0.3">
      <c r="AE50628" s="71"/>
    </row>
    <row r="50629" spans="31:31" ht="15.75" x14ac:dyDescent="0.3">
      <c r="AE50629" s="71"/>
    </row>
    <row r="50630" spans="31:31" ht="15.75" x14ac:dyDescent="0.3">
      <c r="AE50630" s="71"/>
    </row>
    <row r="50631" spans="31:31" ht="15.75" x14ac:dyDescent="0.3">
      <c r="AE50631" s="71"/>
    </row>
    <row r="50632" spans="31:31" ht="15.75" x14ac:dyDescent="0.3">
      <c r="AE50632" s="71"/>
    </row>
    <row r="50633" spans="31:31" ht="15.75" x14ac:dyDescent="0.3">
      <c r="AE50633" s="71"/>
    </row>
    <row r="50634" spans="31:31" ht="15.75" x14ac:dyDescent="0.3">
      <c r="AE50634" s="71"/>
    </row>
    <row r="50635" spans="31:31" ht="15.75" x14ac:dyDescent="0.3">
      <c r="AE50635" s="71"/>
    </row>
    <row r="50636" spans="31:31" ht="15.75" x14ac:dyDescent="0.3">
      <c r="AE50636" s="71"/>
    </row>
    <row r="50637" spans="31:31" ht="15.75" x14ac:dyDescent="0.3">
      <c r="AE50637" s="71"/>
    </row>
    <row r="50638" spans="31:31" ht="15.75" x14ac:dyDescent="0.3">
      <c r="AE50638" s="71"/>
    </row>
    <row r="50639" spans="31:31" ht="15.75" x14ac:dyDescent="0.3">
      <c r="AE50639" s="71"/>
    </row>
    <row r="50640" spans="31:31" ht="15.75" x14ac:dyDescent="0.3">
      <c r="AE50640" s="71"/>
    </row>
    <row r="50641" spans="31:31" ht="15.75" x14ac:dyDescent="0.3">
      <c r="AE50641" s="71"/>
    </row>
    <row r="50642" spans="31:31" ht="15.75" x14ac:dyDescent="0.3">
      <c r="AE50642" s="71"/>
    </row>
    <row r="50643" spans="31:31" ht="15.75" x14ac:dyDescent="0.3">
      <c r="AE50643" s="71"/>
    </row>
    <row r="50644" spans="31:31" ht="15.75" x14ac:dyDescent="0.3">
      <c r="AE50644" s="71"/>
    </row>
    <row r="50645" spans="31:31" ht="15.75" x14ac:dyDescent="0.3">
      <c r="AE50645" s="71"/>
    </row>
    <row r="50646" spans="31:31" ht="15.75" x14ac:dyDescent="0.3">
      <c r="AE50646" s="71"/>
    </row>
    <row r="50647" spans="31:31" ht="15.75" x14ac:dyDescent="0.3">
      <c r="AE50647" s="71"/>
    </row>
    <row r="50648" spans="31:31" ht="15.75" x14ac:dyDescent="0.3">
      <c r="AE50648" s="71"/>
    </row>
    <row r="50649" spans="31:31" ht="15.75" x14ac:dyDescent="0.3">
      <c r="AE50649" s="71"/>
    </row>
    <row r="50650" spans="31:31" ht="15.75" x14ac:dyDescent="0.3">
      <c r="AE50650" s="71"/>
    </row>
    <row r="50651" spans="31:31" ht="15.75" x14ac:dyDescent="0.3">
      <c r="AE50651" s="71"/>
    </row>
    <row r="50652" spans="31:31" ht="15.75" x14ac:dyDescent="0.3">
      <c r="AE50652" s="71"/>
    </row>
    <row r="50653" spans="31:31" ht="15.75" x14ac:dyDescent="0.3">
      <c r="AE50653" s="71"/>
    </row>
    <row r="50654" spans="31:31" ht="15.75" x14ac:dyDescent="0.3">
      <c r="AE50654" s="71"/>
    </row>
    <row r="50655" spans="31:31" ht="15.75" x14ac:dyDescent="0.3">
      <c r="AE50655" s="71"/>
    </row>
    <row r="50656" spans="31:31" ht="15.75" x14ac:dyDescent="0.3">
      <c r="AE50656" s="71"/>
    </row>
    <row r="50657" spans="31:31" ht="15.75" x14ac:dyDescent="0.3">
      <c r="AE50657" s="71"/>
    </row>
    <row r="50658" spans="31:31" ht="15.75" x14ac:dyDescent="0.3">
      <c r="AE50658" s="71"/>
    </row>
    <row r="50659" spans="31:31" ht="15.75" x14ac:dyDescent="0.3">
      <c r="AE50659" s="71"/>
    </row>
    <row r="50660" spans="31:31" ht="15.75" x14ac:dyDescent="0.3">
      <c r="AE50660" s="71"/>
    </row>
    <row r="50661" spans="31:31" ht="15.75" x14ac:dyDescent="0.3">
      <c r="AE50661" s="71"/>
    </row>
    <row r="50662" spans="31:31" ht="15.75" x14ac:dyDescent="0.3">
      <c r="AE50662" s="71"/>
    </row>
    <row r="50663" spans="31:31" ht="15.75" x14ac:dyDescent="0.3">
      <c r="AE50663" s="71"/>
    </row>
    <row r="50664" spans="31:31" ht="15.75" x14ac:dyDescent="0.3">
      <c r="AE50664" s="71"/>
    </row>
    <row r="50665" spans="31:31" ht="15.75" x14ac:dyDescent="0.3">
      <c r="AE50665" s="71"/>
    </row>
    <row r="50666" spans="31:31" ht="15.75" x14ac:dyDescent="0.3">
      <c r="AE50666" s="71"/>
    </row>
    <row r="50667" spans="31:31" ht="15.75" x14ac:dyDescent="0.3">
      <c r="AE50667" s="71"/>
    </row>
    <row r="50668" spans="31:31" ht="15.75" x14ac:dyDescent="0.3">
      <c r="AE50668" s="71"/>
    </row>
    <row r="50669" spans="31:31" ht="15.75" x14ac:dyDescent="0.3">
      <c r="AE50669" s="71"/>
    </row>
    <row r="50670" spans="31:31" ht="15.75" x14ac:dyDescent="0.3">
      <c r="AE50670" s="71"/>
    </row>
    <row r="50671" spans="31:31" ht="15.75" x14ac:dyDescent="0.3">
      <c r="AE50671" s="71"/>
    </row>
    <row r="50672" spans="31:31" ht="15.75" x14ac:dyDescent="0.3">
      <c r="AE50672" s="71"/>
    </row>
    <row r="50673" spans="31:31" ht="15.75" x14ac:dyDescent="0.3">
      <c r="AE50673" s="71"/>
    </row>
    <row r="50674" spans="31:31" ht="15.75" x14ac:dyDescent="0.3">
      <c r="AE50674" s="71"/>
    </row>
    <row r="50675" spans="31:31" ht="15.75" x14ac:dyDescent="0.3">
      <c r="AE50675" s="71"/>
    </row>
    <row r="50676" spans="31:31" ht="15.75" x14ac:dyDescent="0.3">
      <c r="AE50676" s="71"/>
    </row>
    <row r="50677" spans="31:31" ht="15.75" x14ac:dyDescent="0.3">
      <c r="AE50677" s="71"/>
    </row>
    <row r="50678" spans="31:31" ht="15.75" x14ac:dyDescent="0.3">
      <c r="AE50678" s="71"/>
    </row>
    <row r="50679" spans="31:31" ht="15.75" x14ac:dyDescent="0.3">
      <c r="AE50679" s="71"/>
    </row>
    <row r="50680" spans="31:31" ht="15.75" x14ac:dyDescent="0.3">
      <c r="AE50680" s="71"/>
    </row>
    <row r="50681" spans="31:31" ht="15.75" x14ac:dyDescent="0.3">
      <c r="AE50681" s="71"/>
    </row>
    <row r="50682" spans="31:31" ht="15.75" x14ac:dyDescent="0.3">
      <c r="AE50682" s="71"/>
    </row>
    <row r="50683" spans="31:31" ht="15.75" x14ac:dyDescent="0.3">
      <c r="AE50683" s="71"/>
    </row>
    <row r="50684" spans="31:31" ht="15.75" x14ac:dyDescent="0.3">
      <c r="AE50684" s="71"/>
    </row>
    <row r="50685" spans="31:31" ht="15.75" x14ac:dyDescent="0.3">
      <c r="AE50685" s="71"/>
    </row>
    <row r="50686" spans="31:31" ht="15.75" x14ac:dyDescent="0.3">
      <c r="AE50686" s="71"/>
    </row>
    <row r="50687" spans="31:31" ht="15.75" x14ac:dyDescent="0.3">
      <c r="AE50687" s="71"/>
    </row>
    <row r="50688" spans="31:31" ht="15.75" x14ac:dyDescent="0.3">
      <c r="AE50688" s="71"/>
    </row>
    <row r="50689" spans="31:31" ht="15.75" x14ac:dyDescent="0.3">
      <c r="AE50689" s="71"/>
    </row>
    <row r="50690" spans="31:31" ht="15.75" x14ac:dyDescent="0.3">
      <c r="AE50690" s="71"/>
    </row>
    <row r="50691" spans="31:31" ht="15.75" x14ac:dyDescent="0.3">
      <c r="AE50691" s="71"/>
    </row>
    <row r="50692" spans="31:31" ht="15.75" x14ac:dyDescent="0.3">
      <c r="AE50692" s="71"/>
    </row>
    <row r="50693" spans="31:31" ht="15.75" x14ac:dyDescent="0.3">
      <c r="AE50693" s="71"/>
    </row>
    <row r="50694" spans="31:31" ht="15.75" x14ac:dyDescent="0.3">
      <c r="AE50694" s="71"/>
    </row>
    <row r="50695" spans="31:31" ht="15.75" x14ac:dyDescent="0.3">
      <c r="AE50695" s="71"/>
    </row>
    <row r="50696" spans="31:31" ht="15.75" x14ac:dyDescent="0.3">
      <c r="AE50696" s="71"/>
    </row>
    <row r="50697" spans="31:31" ht="15.75" x14ac:dyDescent="0.3">
      <c r="AE50697" s="71"/>
    </row>
    <row r="50698" spans="31:31" ht="15.75" x14ac:dyDescent="0.3">
      <c r="AE50698" s="71"/>
    </row>
    <row r="50699" spans="31:31" ht="15.75" x14ac:dyDescent="0.3">
      <c r="AE50699" s="71"/>
    </row>
    <row r="50700" spans="31:31" ht="15.75" x14ac:dyDescent="0.3">
      <c r="AE50700" s="71"/>
    </row>
    <row r="50701" spans="31:31" ht="15.75" x14ac:dyDescent="0.3">
      <c r="AE50701" s="71"/>
    </row>
    <row r="50702" spans="31:31" ht="15.75" x14ac:dyDescent="0.3">
      <c r="AE50702" s="71"/>
    </row>
    <row r="50703" spans="31:31" ht="15.75" x14ac:dyDescent="0.3">
      <c r="AE50703" s="71"/>
    </row>
    <row r="50704" spans="31:31" ht="15.75" x14ac:dyDescent="0.3">
      <c r="AE50704" s="71"/>
    </row>
    <row r="50705" spans="31:31" ht="15.75" x14ac:dyDescent="0.3">
      <c r="AE50705" s="71"/>
    </row>
    <row r="50706" spans="31:31" ht="15.75" x14ac:dyDescent="0.3">
      <c r="AE50706" s="71"/>
    </row>
    <row r="50707" spans="31:31" ht="15.75" x14ac:dyDescent="0.3">
      <c r="AE50707" s="71"/>
    </row>
    <row r="50708" spans="31:31" ht="15.75" x14ac:dyDescent="0.3">
      <c r="AE50708" s="71"/>
    </row>
    <row r="50709" spans="31:31" ht="15.75" x14ac:dyDescent="0.3">
      <c r="AE50709" s="71"/>
    </row>
    <row r="50710" spans="31:31" ht="15.75" x14ac:dyDescent="0.3">
      <c r="AE50710" s="71"/>
    </row>
    <row r="50711" spans="31:31" ht="15.75" x14ac:dyDescent="0.3">
      <c r="AE50711" s="71"/>
    </row>
    <row r="50712" spans="31:31" ht="15.75" x14ac:dyDescent="0.3">
      <c r="AE50712" s="71"/>
    </row>
    <row r="50713" spans="31:31" ht="15.75" x14ac:dyDescent="0.3">
      <c r="AE50713" s="71"/>
    </row>
    <row r="50714" spans="31:31" ht="15.75" x14ac:dyDescent="0.3">
      <c r="AE50714" s="71"/>
    </row>
    <row r="50715" spans="31:31" ht="15.75" x14ac:dyDescent="0.3">
      <c r="AE50715" s="71"/>
    </row>
    <row r="50716" spans="31:31" ht="15.75" x14ac:dyDescent="0.3">
      <c r="AE50716" s="71"/>
    </row>
    <row r="50717" spans="31:31" ht="15.75" x14ac:dyDescent="0.3">
      <c r="AE50717" s="71"/>
    </row>
    <row r="50718" spans="31:31" ht="15.75" x14ac:dyDescent="0.3">
      <c r="AE50718" s="71"/>
    </row>
    <row r="50719" spans="31:31" ht="15.75" x14ac:dyDescent="0.3">
      <c r="AE50719" s="71"/>
    </row>
    <row r="50720" spans="31:31" ht="15.75" x14ac:dyDescent="0.3">
      <c r="AE50720" s="71"/>
    </row>
    <row r="50721" spans="31:31" ht="15.75" x14ac:dyDescent="0.3">
      <c r="AE50721" s="71"/>
    </row>
    <row r="50722" spans="31:31" ht="15.75" x14ac:dyDescent="0.3">
      <c r="AE50722" s="71"/>
    </row>
    <row r="50723" spans="31:31" ht="15.75" x14ac:dyDescent="0.3">
      <c r="AE50723" s="71"/>
    </row>
    <row r="50724" spans="31:31" ht="15.75" x14ac:dyDescent="0.3">
      <c r="AE50724" s="71"/>
    </row>
    <row r="50725" spans="31:31" ht="15.75" x14ac:dyDescent="0.3">
      <c r="AE50725" s="71"/>
    </row>
    <row r="50726" spans="31:31" ht="15.75" x14ac:dyDescent="0.3">
      <c r="AE50726" s="71"/>
    </row>
    <row r="50727" spans="31:31" ht="15.75" x14ac:dyDescent="0.3">
      <c r="AE50727" s="71"/>
    </row>
    <row r="50728" spans="31:31" ht="15.75" x14ac:dyDescent="0.3">
      <c r="AE50728" s="71"/>
    </row>
    <row r="50729" spans="31:31" ht="15.75" x14ac:dyDescent="0.3">
      <c r="AE50729" s="71"/>
    </row>
    <row r="50730" spans="31:31" ht="15.75" x14ac:dyDescent="0.3">
      <c r="AE50730" s="71"/>
    </row>
    <row r="50731" spans="31:31" ht="15.75" x14ac:dyDescent="0.3">
      <c r="AE50731" s="71"/>
    </row>
    <row r="50732" spans="31:31" ht="15.75" x14ac:dyDescent="0.3">
      <c r="AE50732" s="71"/>
    </row>
    <row r="50733" spans="31:31" ht="15.75" x14ac:dyDescent="0.3">
      <c r="AE50733" s="71"/>
    </row>
    <row r="50734" spans="31:31" ht="15.75" x14ac:dyDescent="0.3">
      <c r="AE50734" s="71"/>
    </row>
    <row r="50735" spans="31:31" ht="15.75" x14ac:dyDescent="0.3">
      <c r="AE50735" s="71"/>
    </row>
    <row r="50736" spans="31:31" ht="15.75" x14ac:dyDescent="0.3">
      <c r="AE50736" s="71"/>
    </row>
    <row r="50737" spans="31:31" ht="15.75" x14ac:dyDescent="0.3">
      <c r="AE50737" s="71"/>
    </row>
    <row r="50738" spans="31:31" ht="15.75" x14ac:dyDescent="0.3">
      <c r="AE50738" s="71"/>
    </row>
    <row r="50739" spans="31:31" ht="15.75" x14ac:dyDescent="0.3">
      <c r="AE50739" s="71"/>
    </row>
    <row r="50740" spans="31:31" ht="15.75" x14ac:dyDescent="0.3">
      <c r="AE50740" s="71"/>
    </row>
    <row r="50741" spans="31:31" ht="15.75" x14ac:dyDescent="0.3">
      <c r="AE50741" s="71"/>
    </row>
    <row r="50742" spans="31:31" ht="15.75" x14ac:dyDescent="0.3">
      <c r="AE50742" s="71"/>
    </row>
    <row r="50743" spans="31:31" ht="15.75" x14ac:dyDescent="0.3">
      <c r="AE50743" s="71"/>
    </row>
    <row r="50744" spans="31:31" ht="15.75" x14ac:dyDescent="0.3">
      <c r="AE50744" s="71"/>
    </row>
    <row r="50745" spans="31:31" ht="15.75" x14ac:dyDescent="0.3">
      <c r="AE50745" s="71"/>
    </row>
    <row r="50746" spans="31:31" ht="15.75" x14ac:dyDescent="0.3">
      <c r="AE50746" s="71"/>
    </row>
    <row r="50747" spans="31:31" ht="15.75" x14ac:dyDescent="0.3">
      <c r="AE50747" s="71"/>
    </row>
    <row r="50748" spans="31:31" ht="15.75" x14ac:dyDescent="0.3">
      <c r="AE50748" s="71"/>
    </row>
    <row r="50749" spans="31:31" ht="15.75" x14ac:dyDescent="0.3">
      <c r="AE50749" s="71"/>
    </row>
    <row r="50750" spans="31:31" ht="15.75" x14ac:dyDescent="0.3">
      <c r="AE50750" s="71"/>
    </row>
    <row r="50751" spans="31:31" ht="15.75" x14ac:dyDescent="0.3">
      <c r="AE50751" s="71"/>
    </row>
    <row r="50752" spans="31:31" ht="15.75" x14ac:dyDescent="0.3">
      <c r="AE50752" s="71"/>
    </row>
    <row r="50753" spans="31:31" ht="15.75" x14ac:dyDescent="0.3">
      <c r="AE50753" s="71"/>
    </row>
    <row r="50754" spans="31:31" ht="15.75" x14ac:dyDescent="0.3">
      <c r="AE50754" s="71"/>
    </row>
    <row r="50755" spans="31:31" ht="15.75" x14ac:dyDescent="0.3">
      <c r="AE50755" s="71"/>
    </row>
    <row r="50756" spans="31:31" ht="15.75" x14ac:dyDescent="0.3">
      <c r="AE50756" s="71"/>
    </row>
    <row r="50757" spans="31:31" ht="15.75" x14ac:dyDescent="0.3">
      <c r="AE50757" s="71"/>
    </row>
    <row r="50758" spans="31:31" ht="15.75" x14ac:dyDescent="0.3">
      <c r="AE50758" s="71"/>
    </row>
    <row r="50759" spans="31:31" ht="15.75" x14ac:dyDescent="0.3">
      <c r="AE50759" s="71"/>
    </row>
    <row r="50760" spans="31:31" ht="15.75" x14ac:dyDescent="0.3">
      <c r="AE50760" s="71"/>
    </row>
    <row r="50761" spans="31:31" ht="15.75" x14ac:dyDescent="0.3">
      <c r="AE50761" s="71"/>
    </row>
    <row r="50762" spans="31:31" ht="15.75" x14ac:dyDescent="0.3">
      <c r="AE50762" s="71"/>
    </row>
    <row r="50763" spans="31:31" ht="15.75" x14ac:dyDescent="0.3">
      <c r="AE50763" s="71"/>
    </row>
    <row r="50764" spans="31:31" ht="15.75" x14ac:dyDescent="0.3">
      <c r="AE50764" s="71"/>
    </row>
    <row r="50765" spans="31:31" ht="15.75" x14ac:dyDescent="0.3">
      <c r="AE50765" s="71"/>
    </row>
    <row r="50766" spans="31:31" ht="15.75" x14ac:dyDescent="0.3">
      <c r="AE50766" s="71"/>
    </row>
    <row r="50767" spans="31:31" ht="15.75" x14ac:dyDescent="0.3">
      <c r="AE50767" s="71"/>
    </row>
    <row r="50768" spans="31:31" ht="15.75" x14ac:dyDescent="0.3">
      <c r="AE50768" s="71"/>
    </row>
    <row r="50769" spans="31:31" ht="15.75" x14ac:dyDescent="0.3">
      <c r="AE50769" s="71"/>
    </row>
    <row r="50770" spans="31:31" ht="15.75" x14ac:dyDescent="0.3">
      <c r="AE50770" s="71"/>
    </row>
    <row r="50771" spans="31:31" ht="15.75" x14ac:dyDescent="0.3">
      <c r="AE50771" s="71"/>
    </row>
    <row r="50772" spans="31:31" ht="15.75" x14ac:dyDescent="0.3">
      <c r="AE50772" s="71"/>
    </row>
    <row r="50773" spans="31:31" ht="15.75" x14ac:dyDescent="0.3">
      <c r="AE50773" s="71"/>
    </row>
    <row r="50774" spans="31:31" ht="15.75" x14ac:dyDescent="0.3">
      <c r="AE50774" s="71"/>
    </row>
    <row r="50775" spans="31:31" ht="15.75" x14ac:dyDescent="0.3">
      <c r="AE50775" s="71"/>
    </row>
    <row r="50776" spans="31:31" ht="15.75" x14ac:dyDescent="0.3">
      <c r="AE50776" s="71"/>
    </row>
    <row r="50777" spans="31:31" ht="15.75" x14ac:dyDescent="0.3">
      <c r="AE50777" s="71"/>
    </row>
    <row r="50778" spans="31:31" ht="15.75" x14ac:dyDescent="0.3">
      <c r="AE50778" s="71"/>
    </row>
    <row r="50779" spans="31:31" ht="15.75" x14ac:dyDescent="0.3">
      <c r="AE50779" s="71"/>
    </row>
    <row r="50780" spans="31:31" ht="15.75" x14ac:dyDescent="0.3">
      <c r="AE50780" s="71"/>
    </row>
    <row r="50781" spans="31:31" ht="15.75" x14ac:dyDescent="0.3">
      <c r="AE50781" s="71"/>
    </row>
    <row r="50782" spans="31:31" ht="15.75" x14ac:dyDescent="0.3">
      <c r="AE50782" s="71"/>
    </row>
    <row r="50783" spans="31:31" ht="15.75" x14ac:dyDescent="0.3">
      <c r="AE50783" s="71"/>
    </row>
    <row r="50784" spans="31:31" ht="15.75" x14ac:dyDescent="0.3">
      <c r="AE50784" s="71"/>
    </row>
    <row r="50785" spans="31:31" ht="15.75" x14ac:dyDescent="0.3">
      <c r="AE50785" s="71"/>
    </row>
    <row r="50786" spans="31:31" ht="15.75" x14ac:dyDescent="0.3">
      <c r="AE50786" s="71"/>
    </row>
    <row r="50787" spans="31:31" ht="15.75" x14ac:dyDescent="0.3">
      <c r="AE50787" s="71"/>
    </row>
    <row r="50788" spans="31:31" ht="15.75" x14ac:dyDescent="0.3">
      <c r="AE50788" s="71"/>
    </row>
    <row r="50789" spans="31:31" ht="15.75" x14ac:dyDescent="0.3">
      <c r="AE50789" s="71"/>
    </row>
    <row r="50790" spans="31:31" ht="15.75" x14ac:dyDescent="0.3">
      <c r="AE50790" s="71"/>
    </row>
    <row r="50791" spans="31:31" ht="15.75" x14ac:dyDescent="0.3">
      <c r="AE50791" s="71"/>
    </row>
    <row r="50792" spans="31:31" ht="15.75" x14ac:dyDescent="0.3">
      <c r="AE50792" s="71"/>
    </row>
    <row r="50793" spans="31:31" ht="15.75" x14ac:dyDescent="0.3">
      <c r="AE50793" s="71"/>
    </row>
    <row r="50794" spans="31:31" ht="15.75" x14ac:dyDescent="0.3">
      <c r="AE50794" s="71"/>
    </row>
    <row r="50795" spans="31:31" ht="15.75" x14ac:dyDescent="0.3">
      <c r="AE50795" s="71"/>
    </row>
    <row r="50796" spans="31:31" ht="15.75" x14ac:dyDescent="0.3">
      <c r="AE50796" s="71"/>
    </row>
    <row r="50797" spans="31:31" ht="15.75" x14ac:dyDescent="0.3">
      <c r="AE50797" s="71"/>
    </row>
    <row r="50798" spans="31:31" ht="15.75" x14ac:dyDescent="0.3">
      <c r="AE50798" s="71"/>
    </row>
    <row r="50799" spans="31:31" ht="15.75" x14ac:dyDescent="0.3">
      <c r="AE50799" s="71"/>
    </row>
    <row r="50800" spans="31:31" ht="15.75" x14ac:dyDescent="0.3">
      <c r="AE50800" s="71"/>
    </row>
    <row r="50801" spans="31:31" ht="15.75" x14ac:dyDescent="0.3">
      <c r="AE50801" s="71"/>
    </row>
    <row r="50802" spans="31:31" ht="15.75" x14ac:dyDescent="0.3">
      <c r="AE50802" s="71"/>
    </row>
    <row r="50803" spans="31:31" ht="15.75" x14ac:dyDescent="0.3">
      <c r="AE50803" s="71"/>
    </row>
    <row r="50804" spans="31:31" ht="15.75" x14ac:dyDescent="0.3">
      <c r="AE50804" s="71"/>
    </row>
    <row r="50805" spans="31:31" ht="15.75" x14ac:dyDescent="0.3">
      <c r="AE50805" s="71"/>
    </row>
    <row r="50806" spans="31:31" ht="15.75" x14ac:dyDescent="0.3">
      <c r="AE50806" s="71"/>
    </row>
    <row r="50807" spans="31:31" ht="15.75" x14ac:dyDescent="0.3">
      <c r="AE50807" s="71"/>
    </row>
    <row r="50808" spans="31:31" ht="15.75" x14ac:dyDescent="0.3">
      <c r="AE50808" s="71"/>
    </row>
    <row r="50809" spans="31:31" ht="15.75" x14ac:dyDescent="0.3">
      <c r="AE50809" s="71"/>
    </row>
    <row r="50810" spans="31:31" ht="15.75" x14ac:dyDescent="0.3">
      <c r="AE50810" s="71"/>
    </row>
    <row r="50811" spans="31:31" ht="15.75" x14ac:dyDescent="0.3">
      <c r="AE50811" s="71"/>
    </row>
    <row r="50812" spans="31:31" ht="15.75" x14ac:dyDescent="0.3">
      <c r="AE50812" s="71"/>
    </row>
    <row r="50813" spans="31:31" ht="15.75" x14ac:dyDescent="0.3">
      <c r="AE50813" s="71"/>
    </row>
    <row r="50814" spans="31:31" ht="15.75" x14ac:dyDescent="0.3">
      <c r="AE50814" s="71"/>
    </row>
    <row r="50815" spans="31:31" ht="15.75" x14ac:dyDescent="0.3">
      <c r="AE50815" s="71"/>
    </row>
    <row r="50816" spans="31:31" ht="15.75" x14ac:dyDescent="0.3">
      <c r="AE50816" s="71"/>
    </row>
    <row r="50817" spans="31:31" ht="15.75" x14ac:dyDescent="0.3">
      <c r="AE50817" s="71"/>
    </row>
    <row r="50818" spans="31:31" ht="15.75" x14ac:dyDescent="0.3">
      <c r="AE50818" s="71"/>
    </row>
    <row r="50819" spans="31:31" ht="15.75" x14ac:dyDescent="0.3">
      <c r="AE50819" s="71"/>
    </row>
    <row r="50820" spans="31:31" ht="15.75" x14ac:dyDescent="0.3">
      <c r="AE50820" s="71"/>
    </row>
    <row r="50821" spans="31:31" ht="15.75" x14ac:dyDescent="0.3">
      <c r="AE50821" s="71"/>
    </row>
    <row r="50822" spans="31:31" ht="15.75" x14ac:dyDescent="0.3">
      <c r="AE50822" s="71"/>
    </row>
    <row r="50823" spans="31:31" ht="15.75" x14ac:dyDescent="0.3">
      <c r="AE50823" s="71"/>
    </row>
    <row r="50824" spans="31:31" ht="15.75" x14ac:dyDescent="0.3">
      <c r="AE50824" s="71"/>
    </row>
    <row r="50825" spans="31:31" ht="15.75" x14ac:dyDescent="0.3">
      <c r="AE50825" s="71"/>
    </row>
    <row r="50826" spans="31:31" ht="15.75" x14ac:dyDescent="0.3">
      <c r="AE50826" s="71"/>
    </row>
    <row r="50827" spans="31:31" ht="15.75" x14ac:dyDescent="0.3">
      <c r="AE50827" s="71"/>
    </row>
    <row r="50828" spans="31:31" ht="15.75" x14ac:dyDescent="0.3">
      <c r="AE50828" s="71"/>
    </row>
    <row r="50829" spans="31:31" ht="15.75" x14ac:dyDescent="0.3">
      <c r="AE50829" s="71"/>
    </row>
    <row r="50830" spans="31:31" ht="15.75" x14ac:dyDescent="0.3">
      <c r="AE50830" s="71"/>
    </row>
    <row r="50831" spans="31:31" ht="15.75" x14ac:dyDescent="0.3">
      <c r="AE50831" s="71"/>
    </row>
    <row r="50832" spans="31:31" ht="15.75" x14ac:dyDescent="0.3">
      <c r="AE50832" s="71"/>
    </row>
    <row r="50833" spans="31:31" ht="15.75" x14ac:dyDescent="0.3">
      <c r="AE50833" s="71"/>
    </row>
    <row r="50834" spans="31:31" ht="15.75" x14ac:dyDescent="0.3">
      <c r="AE50834" s="71"/>
    </row>
    <row r="50835" spans="31:31" ht="15.75" x14ac:dyDescent="0.3">
      <c r="AE50835" s="71"/>
    </row>
    <row r="50836" spans="31:31" ht="15.75" x14ac:dyDescent="0.3">
      <c r="AE50836" s="71"/>
    </row>
    <row r="50837" spans="31:31" ht="15.75" x14ac:dyDescent="0.3">
      <c r="AE50837" s="71"/>
    </row>
    <row r="50838" spans="31:31" ht="15.75" x14ac:dyDescent="0.3">
      <c r="AE50838" s="71"/>
    </row>
    <row r="50839" spans="31:31" ht="15.75" x14ac:dyDescent="0.3">
      <c r="AE50839" s="71"/>
    </row>
    <row r="50840" spans="31:31" ht="15.75" x14ac:dyDescent="0.3">
      <c r="AE50840" s="71"/>
    </row>
    <row r="50841" spans="31:31" ht="15.75" x14ac:dyDescent="0.3">
      <c r="AE50841" s="71"/>
    </row>
    <row r="50842" spans="31:31" ht="15.75" x14ac:dyDescent="0.3">
      <c r="AE50842" s="71"/>
    </row>
    <row r="50843" spans="31:31" ht="15.75" x14ac:dyDescent="0.3">
      <c r="AE50843" s="71"/>
    </row>
    <row r="50844" spans="31:31" ht="15.75" x14ac:dyDescent="0.3">
      <c r="AE50844" s="71"/>
    </row>
    <row r="50845" spans="31:31" ht="15.75" x14ac:dyDescent="0.3">
      <c r="AE50845" s="71"/>
    </row>
    <row r="50846" spans="31:31" ht="15.75" x14ac:dyDescent="0.3">
      <c r="AE50846" s="71"/>
    </row>
    <row r="50847" spans="31:31" ht="15.75" x14ac:dyDescent="0.3">
      <c r="AE50847" s="71"/>
    </row>
    <row r="50848" spans="31:31" ht="15.75" x14ac:dyDescent="0.3">
      <c r="AE50848" s="71"/>
    </row>
    <row r="50849" spans="31:31" ht="15.75" x14ac:dyDescent="0.3">
      <c r="AE50849" s="71"/>
    </row>
    <row r="50850" spans="31:31" ht="15.75" x14ac:dyDescent="0.3">
      <c r="AE50850" s="71"/>
    </row>
    <row r="50851" spans="31:31" ht="15.75" x14ac:dyDescent="0.3">
      <c r="AE50851" s="71"/>
    </row>
    <row r="50852" spans="31:31" ht="15.75" x14ac:dyDescent="0.3">
      <c r="AE50852" s="71"/>
    </row>
    <row r="50853" spans="31:31" ht="15.75" x14ac:dyDescent="0.3">
      <c r="AE50853" s="71"/>
    </row>
    <row r="50854" spans="31:31" ht="15.75" x14ac:dyDescent="0.3">
      <c r="AE50854" s="71"/>
    </row>
    <row r="50855" spans="31:31" ht="15.75" x14ac:dyDescent="0.3">
      <c r="AE50855" s="71"/>
    </row>
    <row r="50856" spans="31:31" ht="15.75" x14ac:dyDescent="0.3">
      <c r="AE50856" s="71"/>
    </row>
    <row r="50857" spans="31:31" ht="15.75" x14ac:dyDescent="0.3">
      <c r="AE50857" s="71"/>
    </row>
    <row r="50858" spans="31:31" ht="15.75" x14ac:dyDescent="0.3">
      <c r="AE50858" s="71"/>
    </row>
    <row r="50859" spans="31:31" ht="15.75" x14ac:dyDescent="0.3">
      <c r="AE50859" s="71"/>
    </row>
    <row r="50860" spans="31:31" ht="15.75" x14ac:dyDescent="0.3">
      <c r="AE50860" s="71"/>
    </row>
    <row r="50861" spans="31:31" ht="15.75" x14ac:dyDescent="0.3">
      <c r="AE50861" s="71"/>
    </row>
    <row r="50862" spans="31:31" ht="15.75" x14ac:dyDescent="0.3">
      <c r="AE50862" s="71"/>
    </row>
    <row r="50863" spans="31:31" ht="15.75" x14ac:dyDescent="0.3">
      <c r="AE50863" s="71"/>
    </row>
    <row r="50864" spans="31:31" ht="15.75" x14ac:dyDescent="0.3">
      <c r="AE50864" s="71"/>
    </row>
    <row r="50865" spans="31:31" ht="15.75" x14ac:dyDescent="0.3">
      <c r="AE50865" s="71"/>
    </row>
    <row r="50866" spans="31:31" ht="15.75" x14ac:dyDescent="0.3">
      <c r="AE50866" s="71"/>
    </row>
    <row r="50867" spans="31:31" ht="15.75" x14ac:dyDescent="0.3">
      <c r="AE50867" s="71"/>
    </row>
    <row r="50868" spans="31:31" ht="15.75" x14ac:dyDescent="0.3">
      <c r="AE50868" s="71"/>
    </row>
    <row r="50869" spans="31:31" ht="15.75" x14ac:dyDescent="0.3">
      <c r="AE50869" s="71"/>
    </row>
    <row r="50870" spans="31:31" ht="15.75" x14ac:dyDescent="0.3">
      <c r="AE50870" s="71"/>
    </row>
    <row r="50871" spans="31:31" ht="15.75" x14ac:dyDescent="0.3">
      <c r="AE50871" s="71"/>
    </row>
    <row r="50872" spans="31:31" ht="15.75" x14ac:dyDescent="0.3">
      <c r="AE50872" s="71"/>
    </row>
    <row r="50873" spans="31:31" ht="15.75" x14ac:dyDescent="0.3">
      <c r="AE50873" s="71"/>
    </row>
    <row r="50874" spans="31:31" ht="15.75" x14ac:dyDescent="0.3">
      <c r="AE50874" s="71"/>
    </row>
    <row r="50875" spans="31:31" ht="15.75" x14ac:dyDescent="0.3">
      <c r="AE50875" s="71"/>
    </row>
    <row r="50876" spans="31:31" ht="15.75" x14ac:dyDescent="0.3">
      <c r="AE50876" s="71"/>
    </row>
    <row r="50877" spans="31:31" ht="15.75" x14ac:dyDescent="0.3">
      <c r="AE50877" s="71"/>
    </row>
    <row r="50878" spans="31:31" ht="15.75" x14ac:dyDescent="0.3">
      <c r="AE50878" s="71"/>
    </row>
    <row r="50879" spans="31:31" ht="15.75" x14ac:dyDescent="0.3">
      <c r="AE50879" s="71"/>
    </row>
    <row r="50880" spans="31:31" ht="15.75" x14ac:dyDescent="0.3">
      <c r="AE50880" s="71"/>
    </row>
    <row r="50881" spans="31:31" ht="15.75" x14ac:dyDescent="0.3">
      <c r="AE50881" s="71"/>
    </row>
    <row r="50882" spans="31:31" ht="15.75" x14ac:dyDescent="0.3">
      <c r="AE50882" s="71"/>
    </row>
    <row r="50883" spans="31:31" ht="15.75" x14ac:dyDescent="0.3">
      <c r="AE50883" s="71"/>
    </row>
    <row r="50884" spans="31:31" ht="15.75" x14ac:dyDescent="0.3">
      <c r="AE50884" s="71"/>
    </row>
    <row r="50885" spans="31:31" ht="15.75" x14ac:dyDescent="0.3">
      <c r="AE50885" s="71"/>
    </row>
    <row r="50886" spans="31:31" ht="15.75" x14ac:dyDescent="0.3">
      <c r="AE50886" s="71"/>
    </row>
    <row r="50887" spans="31:31" ht="15.75" x14ac:dyDescent="0.3">
      <c r="AE50887" s="71"/>
    </row>
    <row r="50888" spans="31:31" ht="15.75" x14ac:dyDescent="0.3">
      <c r="AE50888" s="71"/>
    </row>
    <row r="50889" spans="31:31" ht="15.75" x14ac:dyDescent="0.3">
      <c r="AE50889" s="71"/>
    </row>
    <row r="50890" spans="31:31" ht="15.75" x14ac:dyDescent="0.3">
      <c r="AE50890" s="71"/>
    </row>
    <row r="50891" spans="31:31" ht="15.75" x14ac:dyDescent="0.3">
      <c r="AE50891" s="71"/>
    </row>
    <row r="50892" spans="31:31" ht="15.75" x14ac:dyDescent="0.3">
      <c r="AE50892" s="71"/>
    </row>
    <row r="50893" spans="31:31" ht="15.75" x14ac:dyDescent="0.3">
      <c r="AE50893" s="71"/>
    </row>
    <row r="50894" spans="31:31" ht="15.75" x14ac:dyDescent="0.3">
      <c r="AE50894" s="71"/>
    </row>
    <row r="50895" spans="31:31" ht="15.75" x14ac:dyDescent="0.3">
      <c r="AE50895" s="71"/>
    </row>
    <row r="50896" spans="31:31" ht="15.75" x14ac:dyDescent="0.3">
      <c r="AE50896" s="71"/>
    </row>
    <row r="50897" spans="31:31" ht="15.75" x14ac:dyDescent="0.3">
      <c r="AE50897" s="71"/>
    </row>
    <row r="50898" spans="31:31" ht="15.75" x14ac:dyDescent="0.3">
      <c r="AE50898" s="71"/>
    </row>
    <row r="50899" spans="31:31" ht="15.75" x14ac:dyDescent="0.3">
      <c r="AE50899" s="71"/>
    </row>
    <row r="50900" spans="31:31" ht="15.75" x14ac:dyDescent="0.3">
      <c r="AE50900" s="71"/>
    </row>
    <row r="50901" spans="31:31" ht="15.75" x14ac:dyDescent="0.3">
      <c r="AE50901" s="71"/>
    </row>
    <row r="50902" spans="31:31" ht="15.75" x14ac:dyDescent="0.3">
      <c r="AE50902" s="71"/>
    </row>
    <row r="50903" spans="31:31" ht="15.75" x14ac:dyDescent="0.3">
      <c r="AE50903" s="71"/>
    </row>
    <row r="50904" spans="31:31" ht="15.75" x14ac:dyDescent="0.3">
      <c r="AE50904" s="71"/>
    </row>
    <row r="50905" spans="31:31" ht="15.75" x14ac:dyDescent="0.3">
      <c r="AE50905" s="71"/>
    </row>
    <row r="50906" spans="31:31" ht="15.75" x14ac:dyDescent="0.3">
      <c r="AE50906" s="71"/>
    </row>
    <row r="50907" spans="31:31" ht="15.75" x14ac:dyDescent="0.3">
      <c r="AE50907" s="71"/>
    </row>
    <row r="50908" spans="31:31" ht="15.75" x14ac:dyDescent="0.3">
      <c r="AE50908" s="71"/>
    </row>
    <row r="50909" spans="31:31" ht="15.75" x14ac:dyDescent="0.3">
      <c r="AE50909" s="71"/>
    </row>
    <row r="50910" spans="31:31" ht="15.75" x14ac:dyDescent="0.3">
      <c r="AE50910" s="71"/>
    </row>
    <row r="50911" spans="31:31" ht="15.75" x14ac:dyDescent="0.3">
      <c r="AE50911" s="71"/>
    </row>
    <row r="50912" spans="31:31" ht="15.75" x14ac:dyDescent="0.3">
      <c r="AE50912" s="71"/>
    </row>
    <row r="50913" spans="31:31" ht="15.75" x14ac:dyDescent="0.3">
      <c r="AE50913" s="71"/>
    </row>
    <row r="50914" spans="31:31" ht="15.75" x14ac:dyDescent="0.3">
      <c r="AE50914" s="71"/>
    </row>
    <row r="50915" spans="31:31" ht="15.75" x14ac:dyDescent="0.3">
      <c r="AE50915" s="71"/>
    </row>
    <row r="50916" spans="31:31" ht="15.75" x14ac:dyDescent="0.3">
      <c r="AE50916" s="71"/>
    </row>
    <row r="50917" spans="31:31" ht="15.75" x14ac:dyDescent="0.3">
      <c r="AE50917" s="71"/>
    </row>
    <row r="50918" spans="31:31" ht="15.75" x14ac:dyDescent="0.3">
      <c r="AE50918" s="71"/>
    </row>
    <row r="50919" spans="31:31" ht="15.75" x14ac:dyDescent="0.3">
      <c r="AE50919" s="71"/>
    </row>
    <row r="50920" spans="31:31" ht="15.75" x14ac:dyDescent="0.3">
      <c r="AE50920" s="71"/>
    </row>
    <row r="50921" spans="31:31" ht="15.75" x14ac:dyDescent="0.3">
      <c r="AE50921" s="71"/>
    </row>
    <row r="50922" spans="31:31" ht="15.75" x14ac:dyDescent="0.3">
      <c r="AE50922" s="71"/>
    </row>
    <row r="50923" spans="31:31" ht="15.75" x14ac:dyDescent="0.3">
      <c r="AE50923" s="71"/>
    </row>
    <row r="50924" spans="31:31" ht="15.75" x14ac:dyDescent="0.3">
      <c r="AE50924" s="71"/>
    </row>
    <row r="50925" spans="31:31" ht="15.75" x14ac:dyDescent="0.3">
      <c r="AE50925" s="71"/>
    </row>
    <row r="50926" spans="31:31" ht="15.75" x14ac:dyDescent="0.3">
      <c r="AE50926" s="71"/>
    </row>
    <row r="50927" spans="31:31" ht="15.75" x14ac:dyDescent="0.3">
      <c r="AE50927" s="71"/>
    </row>
    <row r="50928" spans="31:31" ht="15.75" x14ac:dyDescent="0.3">
      <c r="AE50928" s="71"/>
    </row>
    <row r="50929" spans="31:31" ht="15.75" x14ac:dyDescent="0.3">
      <c r="AE50929" s="71"/>
    </row>
    <row r="50930" spans="31:31" ht="15.75" x14ac:dyDescent="0.3">
      <c r="AE50930" s="71"/>
    </row>
    <row r="50931" spans="31:31" ht="15.75" x14ac:dyDescent="0.3">
      <c r="AE50931" s="71"/>
    </row>
    <row r="50932" spans="31:31" ht="15.75" x14ac:dyDescent="0.3">
      <c r="AE50932" s="71"/>
    </row>
    <row r="50933" spans="31:31" ht="15.75" x14ac:dyDescent="0.3">
      <c r="AE50933" s="71"/>
    </row>
    <row r="50934" spans="31:31" ht="15.75" x14ac:dyDescent="0.3">
      <c r="AE50934" s="71"/>
    </row>
    <row r="50935" spans="31:31" ht="15.75" x14ac:dyDescent="0.3">
      <c r="AE50935" s="71"/>
    </row>
    <row r="50936" spans="31:31" ht="15.75" x14ac:dyDescent="0.3">
      <c r="AE50936" s="71"/>
    </row>
    <row r="50937" spans="31:31" ht="15.75" x14ac:dyDescent="0.3">
      <c r="AE50937" s="71"/>
    </row>
    <row r="50938" spans="31:31" ht="15.75" x14ac:dyDescent="0.3">
      <c r="AE50938" s="71"/>
    </row>
    <row r="50939" spans="31:31" ht="15.75" x14ac:dyDescent="0.3">
      <c r="AE50939" s="71"/>
    </row>
    <row r="50940" spans="31:31" ht="15.75" x14ac:dyDescent="0.3">
      <c r="AE50940" s="71"/>
    </row>
    <row r="50941" spans="31:31" ht="15.75" x14ac:dyDescent="0.3">
      <c r="AE50941" s="71"/>
    </row>
    <row r="50942" spans="31:31" ht="15.75" x14ac:dyDescent="0.3">
      <c r="AE50942" s="71"/>
    </row>
    <row r="50943" spans="31:31" ht="15.75" x14ac:dyDescent="0.3">
      <c r="AE50943" s="71"/>
    </row>
    <row r="50944" spans="31:31" ht="15.75" x14ac:dyDescent="0.3">
      <c r="AE50944" s="71"/>
    </row>
    <row r="50945" spans="31:31" ht="15.75" x14ac:dyDescent="0.3">
      <c r="AE50945" s="71"/>
    </row>
    <row r="50946" spans="31:31" ht="15.75" x14ac:dyDescent="0.3">
      <c r="AE50946" s="71"/>
    </row>
    <row r="50947" spans="31:31" ht="15.75" x14ac:dyDescent="0.3">
      <c r="AE50947" s="71"/>
    </row>
    <row r="50948" spans="31:31" ht="15.75" x14ac:dyDescent="0.3">
      <c r="AE50948" s="71"/>
    </row>
    <row r="50949" spans="31:31" ht="15.75" x14ac:dyDescent="0.3">
      <c r="AE50949" s="71"/>
    </row>
    <row r="50950" spans="31:31" ht="15.75" x14ac:dyDescent="0.3">
      <c r="AE50950" s="71"/>
    </row>
    <row r="50951" spans="31:31" ht="15.75" x14ac:dyDescent="0.3">
      <c r="AE50951" s="71"/>
    </row>
    <row r="50952" spans="31:31" ht="15.75" x14ac:dyDescent="0.3">
      <c r="AE50952" s="71"/>
    </row>
    <row r="50953" spans="31:31" ht="15.75" x14ac:dyDescent="0.3">
      <c r="AE50953" s="71"/>
    </row>
    <row r="50954" spans="31:31" ht="15.75" x14ac:dyDescent="0.3">
      <c r="AE50954" s="71"/>
    </row>
    <row r="50955" spans="31:31" ht="15.75" x14ac:dyDescent="0.3">
      <c r="AE50955" s="71"/>
    </row>
    <row r="50956" spans="31:31" ht="15.75" x14ac:dyDescent="0.3">
      <c r="AE50956" s="71"/>
    </row>
    <row r="50957" spans="31:31" ht="15.75" x14ac:dyDescent="0.3">
      <c r="AE50957" s="71"/>
    </row>
    <row r="50958" spans="31:31" ht="15.75" x14ac:dyDescent="0.3">
      <c r="AE50958" s="71"/>
    </row>
    <row r="50959" spans="31:31" ht="15.75" x14ac:dyDescent="0.3">
      <c r="AE50959" s="71"/>
    </row>
    <row r="50960" spans="31:31" ht="15.75" x14ac:dyDescent="0.3">
      <c r="AE50960" s="71"/>
    </row>
    <row r="50961" spans="31:31" ht="15.75" x14ac:dyDescent="0.3">
      <c r="AE50961" s="71"/>
    </row>
    <row r="50962" spans="31:31" ht="15.75" x14ac:dyDescent="0.3">
      <c r="AE50962" s="71"/>
    </row>
    <row r="50963" spans="31:31" ht="15.75" x14ac:dyDescent="0.3">
      <c r="AE50963" s="71"/>
    </row>
    <row r="50964" spans="31:31" ht="15.75" x14ac:dyDescent="0.3">
      <c r="AE50964" s="71"/>
    </row>
    <row r="50965" spans="31:31" ht="15.75" x14ac:dyDescent="0.3">
      <c r="AE50965" s="71"/>
    </row>
    <row r="50966" spans="31:31" ht="15.75" x14ac:dyDescent="0.3">
      <c r="AE50966" s="71"/>
    </row>
    <row r="50967" spans="31:31" ht="15.75" x14ac:dyDescent="0.3">
      <c r="AE50967" s="71"/>
    </row>
    <row r="50968" spans="31:31" ht="15.75" x14ac:dyDescent="0.3">
      <c r="AE50968" s="71"/>
    </row>
    <row r="50969" spans="31:31" ht="15.75" x14ac:dyDescent="0.3">
      <c r="AE50969" s="71"/>
    </row>
    <row r="50970" spans="31:31" ht="15.75" x14ac:dyDescent="0.3">
      <c r="AE50970" s="71"/>
    </row>
    <row r="50971" spans="31:31" ht="15.75" x14ac:dyDescent="0.3">
      <c r="AE50971" s="71"/>
    </row>
    <row r="50972" spans="31:31" ht="15.75" x14ac:dyDescent="0.3">
      <c r="AE50972" s="71"/>
    </row>
    <row r="50973" spans="31:31" ht="15.75" x14ac:dyDescent="0.3">
      <c r="AE50973" s="71"/>
    </row>
    <row r="50974" spans="31:31" ht="15.75" x14ac:dyDescent="0.3">
      <c r="AE50974" s="71"/>
    </row>
    <row r="50975" spans="31:31" ht="15.75" x14ac:dyDescent="0.3">
      <c r="AE50975" s="71"/>
    </row>
    <row r="50976" spans="31:31" ht="15.75" x14ac:dyDescent="0.3">
      <c r="AE50976" s="71"/>
    </row>
    <row r="50977" spans="31:31" ht="15.75" x14ac:dyDescent="0.3">
      <c r="AE50977" s="71"/>
    </row>
    <row r="50978" spans="31:31" ht="15.75" x14ac:dyDescent="0.3">
      <c r="AE50978" s="71"/>
    </row>
    <row r="50979" spans="31:31" ht="15.75" x14ac:dyDescent="0.3">
      <c r="AE50979" s="71"/>
    </row>
    <row r="50980" spans="31:31" ht="15.75" x14ac:dyDescent="0.3">
      <c r="AE50980" s="71"/>
    </row>
    <row r="50981" spans="31:31" ht="15.75" x14ac:dyDescent="0.3">
      <c r="AE50981" s="71"/>
    </row>
    <row r="50982" spans="31:31" ht="15.75" x14ac:dyDescent="0.3">
      <c r="AE50982" s="71"/>
    </row>
    <row r="50983" spans="31:31" ht="15.75" x14ac:dyDescent="0.3">
      <c r="AE50983" s="71"/>
    </row>
    <row r="50984" spans="31:31" ht="15.75" x14ac:dyDescent="0.3">
      <c r="AE50984" s="71"/>
    </row>
    <row r="50985" spans="31:31" ht="15.75" x14ac:dyDescent="0.3">
      <c r="AE50985" s="71"/>
    </row>
    <row r="50986" spans="31:31" ht="15.75" x14ac:dyDescent="0.3">
      <c r="AE50986" s="71"/>
    </row>
    <row r="50987" spans="31:31" ht="15.75" x14ac:dyDescent="0.3">
      <c r="AE50987" s="71"/>
    </row>
    <row r="50988" spans="31:31" ht="15.75" x14ac:dyDescent="0.3">
      <c r="AE50988" s="71"/>
    </row>
    <row r="50989" spans="31:31" ht="15.75" x14ac:dyDescent="0.3">
      <c r="AE50989" s="71"/>
    </row>
    <row r="50990" spans="31:31" ht="15.75" x14ac:dyDescent="0.3">
      <c r="AE50990" s="71"/>
    </row>
    <row r="50991" spans="31:31" ht="15.75" x14ac:dyDescent="0.3">
      <c r="AE50991" s="71"/>
    </row>
    <row r="50992" spans="31:31" ht="15.75" x14ac:dyDescent="0.3">
      <c r="AE50992" s="71"/>
    </row>
    <row r="50993" spans="31:31" ht="15.75" x14ac:dyDescent="0.3">
      <c r="AE50993" s="71"/>
    </row>
    <row r="50994" spans="31:31" ht="15.75" x14ac:dyDescent="0.3">
      <c r="AE50994" s="71"/>
    </row>
    <row r="50995" spans="31:31" ht="15.75" x14ac:dyDescent="0.3">
      <c r="AE50995" s="71"/>
    </row>
    <row r="50996" spans="31:31" ht="15.75" x14ac:dyDescent="0.3">
      <c r="AE50996" s="71"/>
    </row>
    <row r="50997" spans="31:31" ht="15.75" x14ac:dyDescent="0.3">
      <c r="AE50997" s="71"/>
    </row>
    <row r="50998" spans="31:31" ht="15.75" x14ac:dyDescent="0.3">
      <c r="AE50998" s="71"/>
    </row>
    <row r="50999" spans="31:31" ht="15.75" x14ac:dyDescent="0.3">
      <c r="AE50999" s="71"/>
    </row>
    <row r="51000" spans="31:31" ht="15.75" x14ac:dyDescent="0.3">
      <c r="AE51000" s="71"/>
    </row>
    <row r="51001" spans="31:31" ht="15.75" x14ac:dyDescent="0.3">
      <c r="AE51001" s="71"/>
    </row>
    <row r="51002" spans="31:31" ht="15.75" x14ac:dyDescent="0.3">
      <c r="AE51002" s="71"/>
    </row>
    <row r="51003" spans="31:31" ht="15.75" x14ac:dyDescent="0.3">
      <c r="AE51003" s="71"/>
    </row>
    <row r="51004" spans="31:31" ht="15.75" x14ac:dyDescent="0.3">
      <c r="AE51004" s="71"/>
    </row>
    <row r="51005" spans="31:31" ht="15.75" x14ac:dyDescent="0.3">
      <c r="AE51005" s="71"/>
    </row>
    <row r="51006" spans="31:31" ht="15.75" x14ac:dyDescent="0.3">
      <c r="AE51006" s="71"/>
    </row>
    <row r="51007" spans="31:31" ht="15.75" x14ac:dyDescent="0.3">
      <c r="AE51007" s="71"/>
    </row>
    <row r="51008" spans="31:31" ht="15.75" x14ac:dyDescent="0.3">
      <c r="AE51008" s="71"/>
    </row>
    <row r="51009" spans="31:31" ht="15.75" x14ac:dyDescent="0.3">
      <c r="AE51009" s="71"/>
    </row>
    <row r="51010" spans="31:31" ht="15.75" x14ac:dyDescent="0.3">
      <c r="AE51010" s="71"/>
    </row>
    <row r="51011" spans="31:31" ht="15.75" x14ac:dyDescent="0.3">
      <c r="AE51011" s="71"/>
    </row>
    <row r="51012" spans="31:31" ht="15.75" x14ac:dyDescent="0.3">
      <c r="AE51012" s="71"/>
    </row>
    <row r="51013" spans="31:31" ht="15.75" x14ac:dyDescent="0.3">
      <c r="AE51013" s="71"/>
    </row>
    <row r="51014" spans="31:31" ht="15.75" x14ac:dyDescent="0.3">
      <c r="AE51014" s="71"/>
    </row>
    <row r="51015" spans="31:31" ht="15.75" x14ac:dyDescent="0.3">
      <c r="AE51015" s="71"/>
    </row>
    <row r="51016" spans="31:31" ht="15.75" x14ac:dyDescent="0.3">
      <c r="AE51016" s="71"/>
    </row>
    <row r="51017" spans="31:31" ht="15.75" x14ac:dyDescent="0.3">
      <c r="AE51017" s="71"/>
    </row>
    <row r="51018" spans="31:31" ht="15.75" x14ac:dyDescent="0.3">
      <c r="AE51018" s="71"/>
    </row>
    <row r="51019" spans="31:31" ht="15.75" x14ac:dyDescent="0.3">
      <c r="AE51019" s="71"/>
    </row>
    <row r="51020" spans="31:31" ht="15.75" x14ac:dyDescent="0.3">
      <c r="AE51020" s="71"/>
    </row>
    <row r="51021" spans="31:31" ht="15.75" x14ac:dyDescent="0.3">
      <c r="AE51021" s="71"/>
    </row>
    <row r="51022" spans="31:31" ht="15.75" x14ac:dyDescent="0.3">
      <c r="AE51022" s="71"/>
    </row>
    <row r="51023" spans="31:31" ht="15.75" x14ac:dyDescent="0.3">
      <c r="AE51023" s="71"/>
    </row>
    <row r="51024" spans="31:31" ht="15.75" x14ac:dyDescent="0.3">
      <c r="AE51024" s="71"/>
    </row>
    <row r="51025" spans="31:31" ht="15.75" x14ac:dyDescent="0.3">
      <c r="AE51025" s="71"/>
    </row>
    <row r="51026" spans="31:31" ht="15.75" x14ac:dyDescent="0.3">
      <c r="AE51026" s="71"/>
    </row>
    <row r="51027" spans="31:31" ht="15.75" x14ac:dyDescent="0.3">
      <c r="AE51027" s="71"/>
    </row>
    <row r="51028" spans="31:31" ht="15.75" x14ac:dyDescent="0.3">
      <c r="AE51028" s="71"/>
    </row>
    <row r="51029" spans="31:31" ht="15.75" x14ac:dyDescent="0.3">
      <c r="AE51029" s="71"/>
    </row>
    <row r="51030" spans="31:31" ht="15.75" x14ac:dyDescent="0.3">
      <c r="AE51030" s="71"/>
    </row>
    <row r="51031" spans="31:31" ht="15.75" x14ac:dyDescent="0.3">
      <c r="AE51031" s="71"/>
    </row>
    <row r="51032" spans="31:31" ht="15.75" x14ac:dyDescent="0.3">
      <c r="AE51032" s="71"/>
    </row>
    <row r="51033" spans="31:31" ht="15.75" x14ac:dyDescent="0.3">
      <c r="AE51033" s="71"/>
    </row>
    <row r="51034" spans="31:31" ht="15.75" x14ac:dyDescent="0.3">
      <c r="AE51034" s="71"/>
    </row>
    <row r="51035" spans="31:31" ht="15.75" x14ac:dyDescent="0.3">
      <c r="AE51035" s="71"/>
    </row>
    <row r="51036" spans="31:31" ht="15.75" x14ac:dyDescent="0.3">
      <c r="AE51036" s="71"/>
    </row>
    <row r="51037" spans="31:31" ht="15.75" x14ac:dyDescent="0.3">
      <c r="AE51037" s="71"/>
    </row>
    <row r="51038" spans="31:31" ht="15.75" x14ac:dyDescent="0.3">
      <c r="AE51038" s="71"/>
    </row>
    <row r="51039" spans="31:31" ht="15.75" x14ac:dyDescent="0.3">
      <c r="AE51039" s="71"/>
    </row>
    <row r="51040" spans="31:31" ht="15.75" x14ac:dyDescent="0.3">
      <c r="AE51040" s="71"/>
    </row>
    <row r="51041" spans="31:31" ht="15.75" x14ac:dyDescent="0.3">
      <c r="AE51041" s="71"/>
    </row>
    <row r="51042" spans="31:31" ht="15.75" x14ac:dyDescent="0.3">
      <c r="AE51042" s="71"/>
    </row>
    <row r="51043" spans="31:31" ht="15.75" x14ac:dyDescent="0.3">
      <c r="AE51043" s="71"/>
    </row>
    <row r="51044" spans="31:31" ht="15.75" x14ac:dyDescent="0.3">
      <c r="AE51044" s="71"/>
    </row>
    <row r="51045" spans="31:31" ht="15.75" x14ac:dyDescent="0.3">
      <c r="AE51045" s="71"/>
    </row>
    <row r="51046" spans="31:31" ht="15.75" x14ac:dyDescent="0.3">
      <c r="AE51046" s="71"/>
    </row>
    <row r="51047" spans="31:31" ht="15.75" x14ac:dyDescent="0.3">
      <c r="AE51047" s="71"/>
    </row>
    <row r="51048" spans="31:31" ht="15.75" x14ac:dyDescent="0.3">
      <c r="AE51048" s="71"/>
    </row>
    <row r="51049" spans="31:31" ht="15.75" x14ac:dyDescent="0.3">
      <c r="AE51049" s="71"/>
    </row>
    <row r="51050" spans="31:31" ht="15.75" x14ac:dyDescent="0.3">
      <c r="AE51050" s="71"/>
    </row>
    <row r="51051" spans="31:31" ht="15.75" x14ac:dyDescent="0.3">
      <c r="AE51051" s="71"/>
    </row>
    <row r="51052" spans="31:31" ht="15.75" x14ac:dyDescent="0.3">
      <c r="AE51052" s="71"/>
    </row>
    <row r="51053" spans="31:31" ht="15.75" x14ac:dyDescent="0.3">
      <c r="AE51053" s="71"/>
    </row>
    <row r="51054" spans="31:31" ht="15.75" x14ac:dyDescent="0.3">
      <c r="AE51054" s="71"/>
    </row>
    <row r="51055" spans="31:31" ht="15.75" x14ac:dyDescent="0.3">
      <c r="AE51055" s="71"/>
    </row>
    <row r="51056" spans="31:31" ht="15.75" x14ac:dyDescent="0.3">
      <c r="AE51056" s="71"/>
    </row>
    <row r="51057" spans="31:31" ht="15.75" x14ac:dyDescent="0.3">
      <c r="AE51057" s="71"/>
    </row>
    <row r="51058" spans="31:31" ht="15.75" x14ac:dyDescent="0.3">
      <c r="AE51058" s="71"/>
    </row>
    <row r="51059" spans="31:31" ht="15.75" x14ac:dyDescent="0.3">
      <c r="AE51059" s="71"/>
    </row>
    <row r="51060" spans="31:31" ht="15.75" x14ac:dyDescent="0.3">
      <c r="AE51060" s="71"/>
    </row>
    <row r="51061" spans="31:31" ht="15.75" x14ac:dyDescent="0.3">
      <c r="AE51061" s="71"/>
    </row>
    <row r="51062" spans="31:31" ht="15.75" x14ac:dyDescent="0.3">
      <c r="AE51062" s="71"/>
    </row>
    <row r="51063" spans="31:31" ht="15.75" x14ac:dyDescent="0.3">
      <c r="AE51063" s="71"/>
    </row>
    <row r="51064" spans="31:31" ht="15.75" x14ac:dyDescent="0.3">
      <c r="AE51064" s="71"/>
    </row>
    <row r="51065" spans="31:31" ht="15.75" x14ac:dyDescent="0.3">
      <c r="AE51065" s="71"/>
    </row>
    <row r="51066" spans="31:31" ht="15.75" x14ac:dyDescent="0.3">
      <c r="AE51066" s="71"/>
    </row>
    <row r="51067" spans="31:31" ht="15.75" x14ac:dyDescent="0.3">
      <c r="AE51067" s="71"/>
    </row>
    <row r="51068" spans="31:31" ht="15.75" x14ac:dyDescent="0.3">
      <c r="AE51068" s="71"/>
    </row>
    <row r="51069" spans="31:31" ht="15.75" x14ac:dyDescent="0.3">
      <c r="AE51069" s="71"/>
    </row>
    <row r="51070" spans="31:31" ht="15.75" x14ac:dyDescent="0.3">
      <c r="AE51070" s="71"/>
    </row>
    <row r="51071" spans="31:31" ht="15.75" x14ac:dyDescent="0.3">
      <c r="AE51071" s="71"/>
    </row>
    <row r="51072" spans="31:31" ht="15.75" x14ac:dyDescent="0.3">
      <c r="AE51072" s="71"/>
    </row>
    <row r="51073" spans="31:31" ht="15.75" x14ac:dyDescent="0.3">
      <c r="AE51073" s="71"/>
    </row>
    <row r="51074" spans="31:31" ht="15.75" x14ac:dyDescent="0.3">
      <c r="AE51074" s="71"/>
    </row>
    <row r="51075" spans="31:31" ht="15.75" x14ac:dyDescent="0.3">
      <c r="AE51075" s="71"/>
    </row>
    <row r="51076" spans="31:31" ht="15.75" x14ac:dyDescent="0.3">
      <c r="AE51076" s="71"/>
    </row>
    <row r="51077" spans="31:31" ht="15.75" x14ac:dyDescent="0.3">
      <c r="AE51077" s="71"/>
    </row>
    <row r="51078" spans="31:31" ht="15.75" x14ac:dyDescent="0.3">
      <c r="AE51078" s="71"/>
    </row>
    <row r="51079" spans="31:31" ht="15.75" x14ac:dyDescent="0.3">
      <c r="AE51079" s="71"/>
    </row>
    <row r="51080" spans="31:31" ht="15.75" x14ac:dyDescent="0.3">
      <c r="AE51080" s="71"/>
    </row>
    <row r="51081" spans="31:31" ht="15.75" x14ac:dyDescent="0.3">
      <c r="AE51081" s="71"/>
    </row>
    <row r="51082" spans="31:31" ht="15.75" x14ac:dyDescent="0.3">
      <c r="AE51082" s="71"/>
    </row>
    <row r="51083" spans="31:31" ht="15.75" x14ac:dyDescent="0.3">
      <c r="AE51083" s="71"/>
    </row>
    <row r="51084" spans="31:31" ht="15.75" x14ac:dyDescent="0.3">
      <c r="AE51084" s="71"/>
    </row>
    <row r="51085" spans="31:31" ht="15.75" x14ac:dyDescent="0.3">
      <c r="AE51085" s="71"/>
    </row>
    <row r="51086" spans="31:31" ht="15.75" x14ac:dyDescent="0.3">
      <c r="AE51086" s="71"/>
    </row>
    <row r="51087" spans="31:31" ht="15.75" x14ac:dyDescent="0.3">
      <c r="AE51087" s="71"/>
    </row>
    <row r="51088" spans="31:31" ht="15.75" x14ac:dyDescent="0.3">
      <c r="AE51088" s="71"/>
    </row>
    <row r="51089" spans="31:31" ht="15.75" x14ac:dyDescent="0.3">
      <c r="AE51089" s="71"/>
    </row>
    <row r="51090" spans="31:31" ht="15.75" x14ac:dyDescent="0.3">
      <c r="AE51090" s="71"/>
    </row>
    <row r="51091" spans="31:31" ht="15.75" x14ac:dyDescent="0.3">
      <c r="AE51091" s="71"/>
    </row>
    <row r="51092" spans="31:31" ht="15.75" x14ac:dyDescent="0.3">
      <c r="AE51092" s="71"/>
    </row>
    <row r="51093" spans="31:31" ht="15.75" x14ac:dyDescent="0.3">
      <c r="AE51093" s="71"/>
    </row>
    <row r="51094" spans="31:31" ht="15.75" x14ac:dyDescent="0.3">
      <c r="AE51094" s="71"/>
    </row>
    <row r="51095" spans="31:31" ht="15.75" x14ac:dyDescent="0.3">
      <c r="AE51095" s="71"/>
    </row>
    <row r="51096" spans="31:31" ht="15.75" x14ac:dyDescent="0.3">
      <c r="AE51096" s="71"/>
    </row>
    <row r="51097" spans="31:31" ht="15.75" x14ac:dyDescent="0.3">
      <c r="AE51097" s="71"/>
    </row>
    <row r="51098" spans="31:31" ht="15.75" x14ac:dyDescent="0.3">
      <c r="AE51098" s="71"/>
    </row>
    <row r="51099" spans="31:31" ht="15.75" x14ac:dyDescent="0.3">
      <c r="AE51099" s="71"/>
    </row>
    <row r="51100" spans="31:31" ht="15.75" x14ac:dyDescent="0.3">
      <c r="AE51100" s="71"/>
    </row>
    <row r="51101" spans="31:31" ht="15.75" x14ac:dyDescent="0.3">
      <c r="AE51101" s="71"/>
    </row>
    <row r="51102" spans="31:31" ht="15.75" x14ac:dyDescent="0.3">
      <c r="AE51102" s="71"/>
    </row>
    <row r="51103" spans="31:31" ht="15.75" x14ac:dyDescent="0.3">
      <c r="AE51103" s="71"/>
    </row>
    <row r="51104" spans="31:31" ht="15.75" x14ac:dyDescent="0.3">
      <c r="AE51104" s="71"/>
    </row>
    <row r="51105" spans="31:31" ht="15.75" x14ac:dyDescent="0.3">
      <c r="AE51105" s="71"/>
    </row>
    <row r="51106" spans="31:31" ht="15.75" x14ac:dyDescent="0.3">
      <c r="AE51106" s="71"/>
    </row>
    <row r="51107" spans="31:31" ht="15.75" x14ac:dyDescent="0.3">
      <c r="AE51107" s="71"/>
    </row>
    <row r="51108" spans="31:31" ht="15.75" x14ac:dyDescent="0.3">
      <c r="AE51108" s="71"/>
    </row>
    <row r="51109" spans="31:31" ht="15.75" x14ac:dyDescent="0.3">
      <c r="AE51109" s="71"/>
    </row>
    <row r="51110" spans="31:31" ht="15.75" x14ac:dyDescent="0.3">
      <c r="AE51110" s="71"/>
    </row>
    <row r="51111" spans="31:31" ht="15.75" x14ac:dyDescent="0.3">
      <c r="AE51111" s="71"/>
    </row>
    <row r="51112" spans="31:31" ht="15.75" x14ac:dyDescent="0.3">
      <c r="AE51112" s="71"/>
    </row>
    <row r="51113" spans="31:31" ht="15.75" x14ac:dyDescent="0.3">
      <c r="AE51113" s="71"/>
    </row>
    <row r="51114" spans="31:31" ht="15.75" x14ac:dyDescent="0.3">
      <c r="AE51114" s="71"/>
    </row>
    <row r="51115" spans="31:31" ht="15.75" x14ac:dyDescent="0.3">
      <c r="AE51115" s="71"/>
    </row>
    <row r="51116" spans="31:31" ht="15.75" x14ac:dyDescent="0.3">
      <c r="AE51116" s="71"/>
    </row>
    <row r="51117" spans="31:31" ht="15.75" x14ac:dyDescent="0.3">
      <c r="AE51117" s="71"/>
    </row>
    <row r="51118" spans="31:31" ht="15.75" x14ac:dyDescent="0.3">
      <c r="AE51118" s="71"/>
    </row>
    <row r="51119" spans="31:31" ht="15.75" x14ac:dyDescent="0.3">
      <c r="AE51119" s="71"/>
    </row>
    <row r="51120" spans="31:31" ht="15.75" x14ac:dyDescent="0.3">
      <c r="AE51120" s="71"/>
    </row>
    <row r="51121" spans="31:31" ht="15.75" x14ac:dyDescent="0.3">
      <c r="AE51121" s="71"/>
    </row>
    <row r="51122" spans="31:31" ht="15.75" x14ac:dyDescent="0.3">
      <c r="AE51122" s="71"/>
    </row>
    <row r="51123" spans="31:31" ht="15.75" x14ac:dyDescent="0.3">
      <c r="AE51123" s="71"/>
    </row>
    <row r="51124" spans="31:31" ht="15.75" x14ac:dyDescent="0.3">
      <c r="AE51124" s="71"/>
    </row>
    <row r="51125" spans="31:31" ht="15.75" x14ac:dyDescent="0.3">
      <c r="AE51125" s="71"/>
    </row>
    <row r="51126" spans="31:31" ht="15.75" x14ac:dyDescent="0.3">
      <c r="AE51126" s="71"/>
    </row>
    <row r="51127" spans="31:31" ht="15.75" x14ac:dyDescent="0.3">
      <c r="AE51127" s="71"/>
    </row>
    <row r="51128" spans="31:31" ht="15.75" x14ac:dyDescent="0.3">
      <c r="AE51128" s="71"/>
    </row>
    <row r="51129" spans="31:31" ht="15.75" x14ac:dyDescent="0.3">
      <c r="AE51129" s="71"/>
    </row>
    <row r="51130" spans="31:31" ht="15.75" x14ac:dyDescent="0.3">
      <c r="AE51130" s="71"/>
    </row>
    <row r="51131" spans="31:31" ht="15.75" x14ac:dyDescent="0.3">
      <c r="AE51131" s="71"/>
    </row>
    <row r="51132" spans="31:31" ht="15.75" x14ac:dyDescent="0.3">
      <c r="AE51132" s="71"/>
    </row>
    <row r="51133" spans="31:31" ht="15.75" x14ac:dyDescent="0.3">
      <c r="AE51133" s="71"/>
    </row>
    <row r="51134" spans="31:31" ht="15.75" x14ac:dyDescent="0.3">
      <c r="AE51134" s="71"/>
    </row>
    <row r="51135" spans="31:31" ht="15.75" x14ac:dyDescent="0.3">
      <c r="AE51135" s="71"/>
    </row>
    <row r="51136" spans="31:31" ht="15.75" x14ac:dyDescent="0.3">
      <c r="AE51136" s="71"/>
    </row>
    <row r="51137" spans="31:31" ht="15.75" x14ac:dyDescent="0.3">
      <c r="AE51137" s="71"/>
    </row>
    <row r="51138" spans="31:31" ht="15.75" x14ac:dyDescent="0.3">
      <c r="AE51138" s="71"/>
    </row>
    <row r="51139" spans="31:31" ht="15.75" x14ac:dyDescent="0.3">
      <c r="AE51139" s="71"/>
    </row>
    <row r="51140" spans="31:31" ht="15.75" x14ac:dyDescent="0.3">
      <c r="AE51140" s="71"/>
    </row>
    <row r="51141" spans="31:31" ht="15.75" x14ac:dyDescent="0.3">
      <c r="AE51141" s="71"/>
    </row>
    <row r="51142" spans="31:31" ht="15.75" x14ac:dyDescent="0.3">
      <c r="AE51142" s="71"/>
    </row>
    <row r="51143" spans="31:31" ht="15.75" x14ac:dyDescent="0.3">
      <c r="AE51143" s="71"/>
    </row>
    <row r="51144" spans="31:31" ht="15.75" x14ac:dyDescent="0.3">
      <c r="AE51144" s="71"/>
    </row>
    <row r="51145" spans="31:31" ht="15.75" x14ac:dyDescent="0.3">
      <c r="AE51145" s="71"/>
    </row>
    <row r="51146" spans="31:31" ht="15.75" x14ac:dyDescent="0.3">
      <c r="AE51146" s="71"/>
    </row>
    <row r="51147" spans="31:31" ht="15.75" x14ac:dyDescent="0.3">
      <c r="AE51147" s="71"/>
    </row>
    <row r="51148" spans="31:31" ht="15.75" x14ac:dyDescent="0.3">
      <c r="AE51148" s="71"/>
    </row>
    <row r="51149" spans="31:31" ht="15.75" x14ac:dyDescent="0.3">
      <c r="AE51149" s="71"/>
    </row>
    <row r="51150" spans="31:31" ht="15.75" x14ac:dyDescent="0.3">
      <c r="AE51150" s="71"/>
    </row>
    <row r="51151" spans="31:31" ht="15.75" x14ac:dyDescent="0.3">
      <c r="AE51151" s="71"/>
    </row>
    <row r="51152" spans="31:31" ht="15.75" x14ac:dyDescent="0.3">
      <c r="AE51152" s="71"/>
    </row>
    <row r="51153" spans="31:31" ht="15.75" x14ac:dyDescent="0.3">
      <c r="AE51153" s="71"/>
    </row>
    <row r="51154" spans="31:31" ht="15.75" x14ac:dyDescent="0.3">
      <c r="AE51154" s="71"/>
    </row>
    <row r="51155" spans="31:31" ht="15.75" x14ac:dyDescent="0.3">
      <c r="AE51155" s="71"/>
    </row>
    <row r="51156" spans="31:31" ht="15.75" x14ac:dyDescent="0.3">
      <c r="AE51156" s="71"/>
    </row>
    <row r="51157" spans="31:31" ht="15.75" x14ac:dyDescent="0.3">
      <c r="AE51157" s="71"/>
    </row>
    <row r="51158" spans="31:31" ht="15.75" x14ac:dyDescent="0.3">
      <c r="AE51158" s="71"/>
    </row>
    <row r="51159" spans="31:31" ht="15.75" x14ac:dyDescent="0.3">
      <c r="AE51159" s="71"/>
    </row>
    <row r="51160" spans="31:31" ht="15.75" x14ac:dyDescent="0.3">
      <c r="AE51160" s="71"/>
    </row>
    <row r="51161" spans="31:31" ht="15.75" x14ac:dyDescent="0.3">
      <c r="AE51161" s="71"/>
    </row>
    <row r="51162" spans="31:31" ht="15.75" x14ac:dyDescent="0.3">
      <c r="AE51162" s="71"/>
    </row>
    <row r="51163" spans="31:31" ht="15.75" x14ac:dyDescent="0.3">
      <c r="AE51163" s="71"/>
    </row>
    <row r="51164" spans="31:31" ht="15.75" x14ac:dyDescent="0.3">
      <c r="AE51164" s="71"/>
    </row>
    <row r="51165" spans="31:31" ht="15.75" x14ac:dyDescent="0.3">
      <c r="AE51165" s="71"/>
    </row>
    <row r="51166" spans="31:31" ht="15.75" x14ac:dyDescent="0.3">
      <c r="AE51166" s="71"/>
    </row>
    <row r="51167" spans="31:31" ht="15.75" x14ac:dyDescent="0.3">
      <c r="AE51167" s="71"/>
    </row>
    <row r="51168" spans="31:31" ht="15.75" x14ac:dyDescent="0.3">
      <c r="AE51168" s="71"/>
    </row>
    <row r="51169" spans="31:31" ht="15.75" x14ac:dyDescent="0.3">
      <c r="AE51169" s="71"/>
    </row>
    <row r="51170" spans="31:31" ht="15.75" x14ac:dyDescent="0.3">
      <c r="AE51170" s="71"/>
    </row>
    <row r="51171" spans="31:31" ht="15.75" x14ac:dyDescent="0.3">
      <c r="AE51171" s="71"/>
    </row>
    <row r="51172" spans="31:31" ht="15.75" x14ac:dyDescent="0.3">
      <c r="AE51172" s="71"/>
    </row>
    <row r="51173" spans="31:31" ht="15.75" x14ac:dyDescent="0.3">
      <c r="AE51173" s="71"/>
    </row>
    <row r="51174" spans="31:31" ht="15.75" x14ac:dyDescent="0.3">
      <c r="AE51174" s="71"/>
    </row>
    <row r="51175" spans="31:31" ht="15.75" x14ac:dyDescent="0.3">
      <c r="AE51175" s="71"/>
    </row>
    <row r="51176" spans="31:31" ht="15.75" x14ac:dyDescent="0.3">
      <c r="AE51176" s="71"/>
    </row>
    <row r="51177" spans="31:31" ht="15.75" x14ac:dyDescent="0.3">
      <c r="AE51177" s="71"/>
    </row>
    <row r="51178" spans="31:31" ht="15.75" x14ac:dyDescent="0.3">
      <c r="AE51178" s="71"/>
    </row>
    <row r="51179" spans="31:31" ht="15.75" x14ac:dyDescent="0.3">
      <c r="AE51179" s="71"/>
    </row>
    <row r="51180" spans="31:31" ht="15.75" x14ac:dyDescent="0.3">
      <c r="AE51180" s="71"/>
    </row>
    <row r="51181" spans="31:31" ht="15.75" x14ac:dyDescent="0.3">
      <c r="AE51181" s="71"/>
    </row>
    <row r="51182" spans="31:31" ht="15.75" x14ac:dyDescent="0.3">
      <c r="AE51182" s="71"/>
    </row>
    <row r="51183" spans="31:31" ht="15.75" x14ac:dyDescent="0.3">
      <c r="AE51183" s="71"/>
    </row>
    <row r="51184" spans="31:31" ht="15.75" x14ac:dyDescent="0.3">
      <c r="AE51184" s="71"/>
    </row>
    <row r="51185" spans="31:31" ht="15.75" x14ac:dyDescent="0.3">
      <c r="AE51185" s="71"/>
    </row>
    <row r="51186" spans="31:31" ht="15.75" x14ac:dyDescent="0.3">
      <c r="AE51186" s="71"/>
    </row>
    <row r="51187" spans="31:31" ht="15.75" x14ac:dyDescent="0.3">
      <c r="AE51187" s="71"/>
    </row>
    <row r="51188" spans="31:31" ht="15.75" x14ac:dyDescent="0.3">
      <c r="AE51188" s="71"/>
    </row>
    <row r="51189" spans="31:31" ht="15.75" x14ac:dyDescent="0.3">
      <c r="AE51189" s="71"/>
    </row>
    <row r="51190" spans="31:31" ht="15.75" x14ac:dyDescent="0.3">
      <c r="AE51190" s="71"/>
    </row>
    <row r="51191" spans="31:31" ht="15.75" x14ac:dyDescent="0.3">
      <c r="AE51191" s="71"/>
    </row>
    <row r="51192" spans="31:31" ht="15.75" x14ac:dyDescent="0.3">
      <c r="AE51192" s="71"/>
    </row>
    <row r="51193" spans="31:31" ht="15.75" x14ac:dyDescent="0.3">
      <c r="AE51193" s="71"/>
    </row>
    <row r="51194" spans="31:31" ht="15.75" x14ac:dyDescent="0.3">
      <c r="AE51194" s="71"/>
    </row>
    <row r="51195" spans="31:31" ht="15.75" x14ac:dyDescent="0.3">
      <c r="AE51195" s="71"/>
    </row>
    <row r="51196" spans="31:31" ht="15.75" x14ac:dyDescent="0.3">
      <c r="AE51196" s="71"/>
    </row>
    <row r="51197" spans="31:31" ht="15.75" x14ac:dyDescent="0.3">
      <c r="AE51197" s="71"/>
    </row>
    <row r="51198" spans="31:31" ht="15.75" x14ac:dyDescent="0.3">
      <c r="AE51198" s="71"/>
    </row>
    <row r="51199" spans="31:31" ht="15.75" x14ac:dyDescent="0.3">
      <c r="AE51199" s="71"/>
    </row>
    <row r="51200" spans="31:31" ht="15.75" x14ac:dyDescent="0.3">
      <c r="AE51200" s="71"/>
    </row>
    <row r="51201" spans="31:31" ht="15.75" x14ac:dyDescent="0.3">
      <c r="AE51201" s="71"/>
    </row>
    <row r="51202" spans="31:31" ht="15.75" x14ac:dyDescent="0.3">
      <c r="AE51202" s="71"/>
    </row>
    <row r="51203" spans="31:31" ht="15.75" x14ac:dyDescent="0.3">
      <c r="AE51203" s="71"/>
    </row>
    <row r="51204" spans="31:31" ht="15.75" x14ac:dyDescent="0.3">
      <c r="AE51204" s="71"/>
    </row>
    <row r="51205" spans="31:31" ht="15.75" x14ac:dyDescent="0.3">
      <c r="AE51205" s="71"/>
    </row>
    <row r="51206" spans="31:31" ht="15.75" x14ac:dyDescent="0.3">
      <c r="AE51206" s="71"/>
    </row>
    <row r="51207" spans="31:31" ht="15.75" x14ac:dyDescent="0.3">
      <c r="AE51207" s="71"/>
    </row>
    <row r="51208" spans="31:31" ht="15.75" x14ac:dyDescent="0.3">
      <c r="AE51208" s="71"/>
    </row>
    <row r="51209" spans="31:31" ht="15.75" x14ac:dyDescent="0.3">
      <c r="AE51209" s="71"/>
    </row>
    <row r="51210" spans="31:31" ht="15.75" x14ac:dyDescent="0.3">
      <c r="AE51210" s="71"/>
    </row>
    <row r="51211" spans="31:31" ht="15.75" x14ac:dyDescent="0.3">
      <c r="AE51211" s="71"/>
    </row>
    <row r="51212" spans="31:31" ht="15.75" x14ac:dyDescent="0.3">
      <c r="AE51212" s="71"/>
    </row>
    <row r="51213" spans="31:31" ht="15.75" x14ac:dyDescent="0.3">
      <c r="AE51213" s="71"/>
    </row>
    <row r="51214" spans="31:31" ht="15.75" x14ac:dyDescent="0.3">
      <c r="AE51214" s="71"/>
    </row>
    <row r="51215" spans="31:31" ht="15.75" x14ac:dyDescent="0.3">
      <c r="AE51215" s="71"/>
    </row>
    <row r="51216" spans="31:31" ht="15.75" x14ac:dyDescent="0.3">
      <c r="AE51216" s="71"/>
    </row>
    <row r="51217" spans="31:31" ht="15.75" x14ac:dyDescent="0.3">
      <c r="AE51217" s="71"/>
    </row>
    <row r="51218" spans="31:31" ht="15.75" x14ac:dyDescent="0.3">
      <c r="AE51218" s="71"/>
    </row>
    <row r="51219" spans="31:31" ht="15.75" x14ac:dyDescent="0.3">
      <c r="AE51219" s="71"/>
    </row>
    <row r="51220" spans="31:31" ht="15.75" x14ac:dyDescent="0.3">
      <c r="AE51220" s="71"/>
    </row>
    <row r="51221" spans="31:31" ht="15.75" x14ac:dyDescent="0.3">
      <c r="AE51221" s="71"/>
    </row>
    <row r="51222" spans="31:31" ht="15.75" x14ac:dyDescent="0.3">
      <c r="AE51222" s="71"/>
    </row>
    <row r="51223" spans="31:31" ht="15.75" x14ac:dyDescent="0.3">
      <c r="AE51223" s="71"/>
    </row>
    <row r="51224" spans="31:31" ht="15.75" x14ac:dyDescent="0.3">
      <c r="AE51224" s="71"/>
    </row>
    <row r="51225" spans="31:31" ht="15.75" x14ac:dyDescent="0.3">
      <c r="AE51225" s="71"/>
    </row>
    <row r="51226" spans="31:31" ht="15.75" x14ac:dyDescent="0.3">
      <c r="AE51226" s="71"/>
    </row>
    <row r="51227" spans="31:31" ht="15.75" x14ac:dyDescent="0.3">
      <c r="AE51227" s="71"/>
    </row>
    <row r="51228" spans="31:31" ht="15.75" x14ac:dyDescent="0.3">
      <c r="AE51228" s="71"/>
    </row>
    <row r="51229" spans="31:31" ht="15.75" x14ac:dyDescent="0.3">
      <c r="AE51229" s="71"/>
    </row>
    <row r="51230" spans="31:31" ht="15.75" x14ac:dyDescent="0.3">
      <c r="AE51230" s="71"/>
    </row>
    <row r="51231" spans="31:31" ht="15.75" x14ac:dyDescent="0.3">
      <c r="AE51231" s="71"/>
    </row>
    <row r="51232" spans="31:31" ht="15.75" x14ac:dyDescent="0.3">
      <c r="AE51232" s="71"/>
    </row>
    <row r="51233" spans="31:31" ht="15.75" x14ac:dyDescent="0.3">
      <c r="AE51233" s="71"/>
    </row>
    <row r="51234" spans="31:31" ht="15.75" x14ac:dyDescent="0.3">
      <c r="AE51234" s="71"/>
    </row>
    <row r="51235" spans="31:31" ht="15.75" x14ac:dyDescent="0.3">
      <c r="AE51235" s="71"/>
    </row>
    <row r="51236" spans="31:31" ht="15.75" x14ac:dyDescent="0.3">
      <c r="AE51236" s="71"/>
    </row>
    <row r="51237" spans="31:31" ht="15.75" x14ac:dyDescent="0.3">
      <c r="AE51237" s="71"/>
    </row>
    <row r="51238" spans="31:31" ht="15.75" x14ac:dyDescent="0.3">
      <c r="AE51238" s="71"/>
    </row>
    <row r="51239" spans="31:31" ht="15.75" x14ac:dyDescent="0.3">
      <c r="AE51239" s="71"/>
    </row>
    <row r="51240" spans="31:31" ht="15.75" x14ac:dyDescent="0.3">
      <c r="AE51240" s="71"/>
    </row>
    <row r="51241" spans="31:31" ht="15.75" x14ac:dyDescent="0.3">
      <c r="AE51241" s="71"/>
    </row>
    <row r="51242" spans="31:31" ht="15.75" x14ac:dyDescent="0.3">
      <c r="AE51242" s="71"/>
    </row>
    <row r="51243" spans="31:31" ht="15.75" x14ac:dyDescent="0.3">
      <c r="AE51243" s="71"/>
    </row>
    <row r="51244" spans="31:31" ht="15.75" x14ac:dyDescent="0.3">
      <c r="AE51244" s="71"/>
    </row>
    <row r="51245" spans="31:31" ht="15.75" x14ac:dyDescent="0.3">
      <c r="AE51245" s="71"/>
    </row>
    <row r="51246" spans="31:31" ht="15.75" x14ac:dyDescent="0.3">
      <c r="AE51246" s="71"/>
    </row>
    <row r="51247" spans="31:31" ht="15.75" x14ac:dyDescent="0.3">
      <c r="AE51247" s="71"/>
    </row>
    <row r="51248" spans="31:31" ht="15.75" x14ac:dyDescent="0.3">
      <c r="AE51248" s="71"/>
    </row>
    <row r="51249" spans="31:31" ht="15.75" x14ac:dyDescent="0.3">
      <c r="AE51249" s="71"/>
    </row>
    <row r="51250" spans="31:31" ht="15.75" x14ac:dyDescent="0.3">
      <c r="AE51250" s="71"/>
    </row>
    <row r="51251" spans="31:31" ht="15.75" x14ac:dyDescent="0.3">
      <c r="AE51251" s="71"/>
    </row>
    <row r="51252" spans="31:31" ht="15.75" x14ac:dyDescent="0.3">
      <c r="AE51252" s="71"/>
    </row>
    <row r="51253" spans="31:31" ht="15.75" x14ac:dyDescent="0.3">
      <c r="AE51253" s="71"/>
    </row>
    <row r="51254" spans="31:31" ht="15.75" x14ac:dyDescent="0.3">
      <c r="AE51254" s="71"/>
    </row>
    <row r="51255" spans="31:31" ht="15.75" x14ac:dyDescent="0.3">
      <c r="AE51255" s="71"/>
    </row>
    <row r="51256" spans="31:31" ht="15.75" x14ac:dyDescent="0.3">
      <c r="AE51256" s="71"/>
    </row>
    <row r="51257" spans="31:31" ht="15.75" x14ac:dyDescent="0.3">
      <c r="AE51257" s="71"/>
    </row>
    <row r="51258" spans="31:31" ht="15.75" x14ac:dyDescent="0.3">
      <c r="AE51258" s="71"/>
    </row>
    <row r="51259" spans="31:31" ht="15.75" x14ac:dyDescent="0.3">
      <c r="AE51259" s="71"/>
    </row>
    <row r="51260" spans="31:31" ht="15.75" x14ac:dyDescent="0.3">
      <c r="AE51260" s="71"/>
    </row>
    <row r="51261" spans="31:31" ht="15.75" x14ac:dyDescent="0.3">
      <c r="AE51261" s="71"/>
    </row>
    <row r="51262" spans="31:31" ht="15.75" x14ac:dyDescent="0.3">
      <c r="AE51262" s="71"/>
    </row>
    <row r="51263" spans="31:31" ht="15.75" x14ac:dyDescent="0.3">
      <c r="AE51263" s="71"/>
    </row>
    <row r="51264" spans="31:31" ht="15.75" x14ac:dyDescent="0.3">
      <c r="AE51264" s="71"/>
    </row>
    <row r="51265" spans="31:31" ht="15.75" x14ac:dyDescent="0.3">
      <c r="AE51265" s="71"/>
    </row>
    <row r="51266" spans="31:31" ht="15.75" x14ac:dyDescent="0.3">
      <c r="AE51266" s="71"/>
    </row>
    <row r="51267" spans="31:31" ht="15.75" x14ac:dyDescent="0.3">
      <c r="AE51267" s="71"/>
    </row>
    <row r="51268" spans="31:31" ht="15.75" x14ac:dyDescent="0.3">
      <c r="AE51268" s="71"/>
    </row>
    <row r="51269" spans="31:31" ht="15.75" x14ac:dyDescent="0.3">
      <c r="AE51269" s="71"/>
    </row>
    <row r="51270" spans="31:31" ht="15.75" x14ac:dyDescent="0.3">
      <c r="AE51270" s="71"/>
    </row>
    <row r="51271" spans="31:31" ht="15.75" x14ac:dyDescent="0.3">
      <c r="AE51271" s="71"/>
    </row>
    <row r="51272" spans="31:31" ht="15.75" x14ac:dyDescent="0.3">
      <c r="AE51272" s="71"/>
    </row>
    <row r="51273" spans="31:31" ht="15.75" x14ac:dyDescent="0.3">
      <c r="AE51273" s="71"/>
    </row>
    <row r="51274" spans="31:31" ht="15.75" x14ac:dyDescent="0.3">
      <c r="AE51274" s="71"/>
    </row>
    <row r="51275" spans="31:31" ht="15.75" x14ac:dyDescent="0.3">
      <c r="AE51275" s="71"/>
    </row>
    <row r="51276" spans="31:31" ht="15.75" x14ac:dyDescent="0.3">
      <c r="AE51276" s="71"/>
    </row>
    <row r="51277" spans="31:31" ht="15.75" x14ac:dyDescent="0.3">
      <c r="AE51277" s="71"/>
    </row>
    <row r="51278" spans="31:31" ht="15.75" x14ac:dyDescent="0.3">
      <c r="AE51278" s="71"/>
    </row>
    <row r="51279" spans="31:31" ht="15.75" x14ac:dyDescent="0.3">
      <c r="AE51279" s="71"/>
    </row>
    <row r="51280" spans="31:31" ht="15.75" x14ac:dyDescent="0.3">
      <c r="AE51280" s="71"/>
    </row>
    <row r="51281" spans="31:31" ht="15.75" x14ac:dyDescent="0.3">
      <c r="AE51281" s="71"/>
    </row>
    <row r="51282" spans="31:31" ht="15.75" x14ac:dyDescent="0.3">
      <c r="AE51282" s="71"/>
    </row>
    <row r="51283" spans="31:31" ht="15.75" x14ac:dyDescent="0.3">
      <c r="AE51283" s="71"/>
    </row>
    <row r="51284" spans="31:31" ht="15.75" x14ac:dyDescent="0.3">
      <c r="AE51284" s="71"/>
    </row>
    <row r="51285" spans="31:31" ht="15.75" x14ac:dyDescent="0.3">
      <c r="AE51285" s="71"/>
    </row>
    <row r="51286" spans="31:31" ht="15.75" x14ac:dyDescent="0.3">
      <c r="AE51286" s="71"/>
    </row>
    <row r="51287" spans="31:31" ht="15.75" x14ac:dyDescent="0.3">
      <c r="AE51287" s="71"/>
    </row>
    <row r="51288" spans="31:31" ht="15.75" x14ac:dyDescent="0.3">
      <c r="AE51288" s="71"/>
    </row>
    <row r="51289" spans="31:31" ht="15.75" x14ac:dyDescent="0.3">
      <c r="AE51289" s="71"/>
    </row>
    <row r="51290" spans="31:31" ht="15.75" x14ac:dyDescent="0.3">
      <c r="AE51290" s="71"/>
    </row>
    <row r="51291" spans="31:31" ht="15.75" x14ac:dyDescent="0.3">
      <c r="AE51291" s="71"/>
    </row>
    <row r="51292" spans="31:31" ht="15.75" x14ac:dyDescent="0.3">
      <c r="AE51292" s="71"/>
    </row>
    <row r="51293" spans="31:31" ht="15.75" x14ac:dyDescent="0.3">
      <c r="AE51293" s="71"/>
    </row>
    <row r="51294" spans="31:31" ht="15.75" x14ac:dyDescent="0.3">
      <c r="AE51294" s="71"/>
    </row>
    <row r="51295" spans="31:31" ht="15.75" x14ac:dyDescent="0.3">
      <c r="AE51295" s="71"/>
    </row>
    <row r="51296" spans="31:31" ht="15.75" x14ac:dyDescent="0.3">
      <c r="AE51296" s="71"/>
    </row>
    <row r="51297" spans="31:31" ht="15.75" x14ac:dyDescent="0.3">
      <c r="AE51297" s="71"/>
    </row>
    <row r="51298" spans="31:31" ht="15.75" x14ac:dyDescent="0.3">
      <c r="AE51298" s="71"/>
    </row>
    <row r="51299" spans="31:31" ht="15.75" x14ac:dyDescent="0.3">
      <c r="AE51299" s="71"/>
    </row>
    <row r="51300" spans="31:31" ht="15.75" x14ac:dyDescent="0.3">
      <c r="AE51300" s="71"/>
    </row>
    <row r="51301" spans="31:31" ht="15.75" x14ac:dyDescent="0.3">
      <c r="AE51301" s="71"/>
    </row>
    <row r="51302" spans="31:31" ht="15.75" x14ac:dyDescent="0.3">
      <c r="AE51302" s="71"/>
    </row>
    <row r="51303" spans="31:31" ht="15.75" x14ac:dyDescent="0.3">
      <c r="AE51303" s="71"/>
    </row>
    <row r="51304" spans="31:31" ht="15.75" x14ac:dyDescent="0.3">
      <c r="AE51304" s="71"/>
    </row>
    <row r="51305" spans="31:31" ht="15.75" x14ac:dyDescent="0.3">
      <c r="AE51305" s="71"/>
    </row>
    <row r="51306" spans="31:31" ht="15.75" x14ac:dyDescent="0.3">
      <c r="AE51306" s="71"/>
    </row>
    <row r="51307" spans="31:31" ht="15.75" x14ac:dyDescent="0.3">
      <c r="AE51307" s="71"/>
    </row>
    <row r="51308" spans="31:31" ht="15.75" x14ac:dyDescent="0.3">
      <c r="AE51308" s="71"/>
    </row>
    <row r="51309" spans="31:31" ht="15.75" x14ac:dyDescent="0.3">
      <c r="AE51309" s="71"/>
    </row>
    <row r="51310" spans="31:31" ht="15.75" x14ac:dyDescent="0.3">
      <c r="AE51310" s="71"/>
    </row>
    <row r="51311" spans="31:31" ht="15.75" x14ac:dyDescent="0.3">
      <c r="AE51311" s="71"/>
    </row>
    <row r="51312" spans="31:31" ht="15.75" x14ac:dyDescent="0.3">
      <c r="AE51312" s="71"/>
    </row>
    <row r="51313" spans="31:31" ht="15.75" x14ac:dyDescent="0.3">
      <c r="AE51313" s="71"/>
    </row>
    <row r="51314" spans="31:31" ht="15.75" x14ac:dyDescent="0.3">
      <c r="AE51314" s="71"/>
    </row>
    <row r="51315" spans="31:31" ht="15.75" x14ac:dyDescent="0.3">
      <c r="AE51315" s="71"/>
    </row>
    <row r="51316" spans="31:31" ht="15.75" x14ac:dyDescent="0.3">
      <c r="AE51316" s="71"/>
    </row>
    <row r="51317" spans="31:31" ht="15.75" x14ac:dyDescent="0.3">
      <c r="AE51317" s="71"/>
    </row>
    <row r="51318" spans="31:31" ht="15.75" x14ac:dyDescent="0.3">
      <c r="AE51318" s="71"/>
    </row>
    <row r="51319" spans="31:31" ht="15.75" x14ac:dyDescent="0.3">
      <c r="AE51319" s="71"/>
    </row>
    <row r="51320" spans="31:31" ht="15.75" x14ac:dyDescent="0.3">
      <c r="AE51320" s="71"/>
    </row>
    <row r="51321" spans="31:31" ht="15.75" x14ac:dyDescent="0.3">
      <c r="AE51321" s="71"/>
    </row>
    <row r="51322" spans="31:31" ht="15.75" x14ac:dyDescent="0.3">
      <c r="AE51322" s="71"/>
    </row>
    <row r="51323" spans="31:31" ht="15.75" x14ac:dyDescent="0.3">
      <c r="AE51323" s="71"/>
    </row>
    <row r="51324" spans="31:31" ht="15.75" x14ac:dyDescent="0.3">
      <c r="AE51324" s="71"/>
    </row>
    <row r="51325" spans="31:31" ht="15.75" x14ac:dyDescent="0.3">
      <c r="AE51325" s="71"/>
    </row>
    <row r="51326" spans="31:31" ht="15.75" x14ac:dyDescent="0.3">
      <c r="AE51326" s="71"/>
    </row>
    <row r="51327" spans="31:31" ht="15.75" x14ac:dyDescent="0.3">
      <c r="AE51327" s="71"/>
    </row>
    <row r="51328" spans="31:31" ht="15.75" x14ac:dyDescent="0.3">
      <c r="AE51328" s="71"/>
    </row>
    <row r="51329" spans="31:31" ht="15.75" x14ac:dyDescent="0.3">
      <c r="AE51329" s="71"/>
    </row>
    <row r="51330" spans="31:31" ht="15.75" x14ac:dyDescent="0.3">
      <c r="AE51330" s="71"/>
    </row>
    <row r="51331" spans="31:31" ht="15.75" x14ac:dyDescent="0.3">
      <c r="AE51331" s="71"/>
    </row>
    <row r="51332" spans="31:31" ht="15.75" x14ac:dyDescent="0.3">
      <c r="AE51332" s="71"/>
    </row>
    <row r="51333" spans="31:31" ht="15.75" x14ac:dyDescent="0.3">
      <c r="AE51333" s="71"/>
    </row>
    <row r="51334" spans="31:31" ht="15.75" x14ac:dyDescent="0.3">
      <c r="AE51334" s="71"/>
    </row>
    <row r="51335" spans="31:31" ht="15.75" x14ac:dyDescent="0.3">
      <c r="AE51335" s="71"/>
    </row>
    <row r="51336" spans="31:31" ht="15.75" x14ac:dyDescent="0.3">
      <c r="AE51336" s="71"/>
    </row>
    <row r="51337" spans="31:31" ht="15.75" x14ac:dyDescent="0.3">
      <c r="AE51337" s="71"/>
    </row>
    <row r="51338" spans="31:31" ht="15.75" x14ac:dyDescent="0.3">
      <c r="AE51338" s="71"/>
    </row>
    <row r="51339" spans="31:31" ht="15.75" x14ac:dyDescent="0.3">
      <c r="AE51339" s="71"/>
    </row>
    <row r="51340" spans="31:31" ht="15.75" x14ac:dyDescent="0.3">
      <c r="AE51340" s="71"/>
    </row>
    <row r="51341" spans="31:31" ht="15.75" x14ac:dyDescent="0.3">
      <c r="AE51341" s="71"/>
    </row>
    <row r="51342" spans="31:31" ht="15.75" x14ac:dyDescent="0.3">
      <c r="AE51342" s="71"/>
    </row>
    <row r="51343" spans="31:31" ht="15.75" x14ac:dyDescent="0.3">
      <c r="AE51343" s="71"/>
    </row>
    <row r="51344" spans="31:31" ht="15.75" x14ac:dyDescent="0.3">
      <c r="AE51344" s="71"/>
    </row>
    <row r="51345" spans="31:31" ht="15.75" x14ac:dyDescent="0.3">
      <c r="AE51345" s="71"/>
    </row>
    <row r="51346" spans="31:31" ht="15.75" x14ac:dyDescent="0.3">
      <c r="AE51346" s="71"/>
    </row>
    <row r="51347" spans="31:31" ht="15.75" x14ac:dyDescent="0.3">
      <c r="AE51347" s="71"/>
    </row>
    <row r="51348" spans="31:31" ht="15.75" x14ac:dyDescent="0.3">
      <c r="AE51348" s="71"/>
    </row>
    <row r="51349" spans="31:31" ht="15.75" x14ac:dyDescent="0.3">
      <c r="AE51349" s="71"/>
    </row>
    <row r="51350" spans="31:31" ht="15.75" x14ac:dyDescent="0.3">
      <c r="AE51350" s="71"/>
    </row>
    <row r="51351" spans="31:31" ht="15.75" x14ac:dyDescent="0.3">
      <c r="AE51351" s="71"/>
    </row>
    <row r="51352" spans="31:31" ht="15.75" x14ac:dyDescent="0.3">
      <c r="AE51352" s="71"/>
    </row>
    <row r="51353" spans="31:31" ht="15.75" x14ac:dyDescent="0.3">
      <c r="AE51353" s="71"/>
    </row>
    <row r="51354" spans="31:31" ht="15.75" x14ac:dyDescent="0.3">
      <c r="AE51354" s="71"/>
    </row>
    <row r="51355" spans="31:31" ht="15.75" x14ac:dyDescent="0.3">
      <c r="AE51355" s="71"/>
    </row>
    <row r="51356" spans="31:31" ht="15.75" x14ac:dyDescent="0.3">
      <c r="AE51356" s="71"/>
    </row>
    <row r="51357" spans="31:31" ht="15.75" x14ac:dyDescent="0.3">
      <c r="AE51357" s="71"/>
    </row>
    <row r="51358" spans="31:31" ht="15.75" x14ac:dyDescent="0.3">
      <c r="AE51358" s="71"/>
    </row>
    <row r="51359" spans="31:31" ht="15.75" x14ac:dyDescent="0.3">
      <c r="AE51359" s="71"/>
    </row>
    <row r="51360" spans="31:31" ht="15.75" x14ac:dyDescent="0.3">
      <c r="AE51360" s="71"/>
    </row>
    <row r="51361" spans="31:31" ht="15.75" x14ac:dyDescent="0.3">
      <c r="AE51361" s="71"/>
    </row>
    <row r="51362" spans="31:31" ht="15.75" x14ac:dyDescent="0.3">
      <c r="AE51362" s="71"/>
    </row>
    <row r="51363" spans="31:31" ht="15.75" x14ac:dyDescent="0.3">
      <c r="AE51363" s="71"/>
    </row>
    <row r="51364" spans="31:31" ht="15.75" x14ac:dyDescent="0.3">
      <c r="AE51364" s="71"/>
    </row>
    <row r="51365" spans="31:31" ht="15.75" x14ac:dyDescent="0.3">
      <c r="AE51365" s="71"/>
    </row>
    <row r="51366" spans="31:31" ht="15.75" x14ac:dyDescent="0.3">
      <c r="AE51366" s="71"/>
    </row>
    <row r="51367" spans="31:31" ht="15.75" x14ac:dyDescent="0.3">
      <c r="AE51367" s="71"/>
    </row>
    <row r="51368" spans="31:31" ht="15.75" x14ac:dyDescent="0.3">
      <c r="AE51368" s="71"/>
    </row>
    <row r="51369" spans="31:31" ht="15.75" x14ac:dyDescent="0.3">
      <c r="AE51369" s="71"/>
    </row>
    <row r="51370" spans="31:31" ht="15.75" x14ac:dyDescent="0.3">
      <c r="AE51370" s="71"/>
    </row>
    <row r="51371" spans="31:31" ht="15.75" x14ac:dyDescent="0.3">
      <c r="AE51371" s="71"/>
    </row>
    <row r="51372" spans="31:31" ht="15.75" x14ac:dyDescent="0.3">
      <c r="AE51372" s="71"/>
    </row>
    <row r="51373" spans="31:31" ht="15.75" x14ac:dyDescent="0.3">
      <c r="AE51373" s="71"/>
    </row>
    <row r="51374" spans="31:31" ht="15.75" x14ac:dyDescent="0.3">
      <c r="AE51374" s="71"/>
    </row>
    <row r="51375" spans="31:31" ht="15.75" x14ac:dyDescent="0.3">
      <c r="AE51375" s="71"/>
    </row>
    <row r="51376" spans="31:31" ht="15.75" x14ac:dyDescent="0.3">
      <c r="AE51376" s="71"/>
    </row>
    <row r="51377" spans="31:31" ht="15.75" x14ac:dyDescent="0.3">
      <c r="AE51377" s="71"/>
    </row>
    <row r="51378" spans="31:31" ht="15.75" x14ac:dyDescent="0.3">
      <c r="AE51378" s="71"/>
    </row>
    <row r="51379" spans="31:31" ht="15.75" x14ac:dyDescent="0.3">
      <c r="AE51379" s="71"/>
    </row>
    <row r="51380" spans="31:31" ht="15.75" x14ac:dyDescent="0.3">
      <c r="AE51380" s="71"/>
    </row>
    <row r="51381" spans="31:31" ht="15.75" x14ac:dyDescent="0.3">
      <c r="AE51381" s="71"/>
    </row>
    <row r="51382" spans="31:31" ht="15.75" x14ac:dyDescent="0.3">
      <c r="AE51382" s="71"/>
    </row>
    <row r="51383" spans="31:31" ht="15.75" x14ac:dyDescent="0.3">
      <c r="AE51383" s="71"/>
    </row>
    <row r="51384" spans="31:31" ht="15.75" x14ac:dyDescent="0.3">
      <c r="AE51384" s="71"/>
    </row>
    <row r="51385" spans="31:31" ht="15.75" x14ac:dyDescent="0.3">
      <c r="AE51385" s="71"/>
    </row>
    <row r="51386" spans="31:31" ht="15.75" x14ac:dyDescent="0.3">
      <c r="AE51386" s="71"/>
    </row>
    <row r="51387" spans="31:31" ht="15.75" x14ac:dyDescent="0.3">
      <c r="AE51387" s="71"/>
    </row>
    <row r="51388" spans="31:31" ht="15.75" x14ac:dyDescent="0.3">
      <c r="AE51388" s="71"/>
    </row>
    <row r="51389" spans="31:31" ht="15.75" x14ac:dyDescent="0.3">
      <c r="AE51389" s="71"/>
    </row>
    <row r="51390" spans="31:31" ht="15.75" x14ac:dyDescent="0.3">
      <c r="AE51390" s="71"/>
    </row>
    <row r="51391" spans="31:31" ht="15.75" x14ac:dyDescent="0.3">
      <c r="AE51391" s="71"/>
    </row>
    <row r="51392" spans="31:31" ht="15.75" x14ac:dyDescent="0.3">
      <c r="AE51392" s="71"/>
    </row>
    <row r="51393" spans="31:31" ht="15.75" x14ac:dyDescent="0.3">
      <c r="AE51393" s="71"/>
    </row>
    <row r="51394" spans="31:31" ht="15.75" x14ac:dyDescent="0.3">
      <c r="AE51394" s="71"/>
    </row>
    <row r="51395" spans="31:31" ht="15.75" x14ac:dyDescent="0.3">
      <c r="AE51395" s="71"/>
    </row>
    <row r="51396" spans="31:31" ht="15.75" x14ac:dyDescent="0.3">
      <c r="AE51396" s="71"/>
    </row>
    <row r="51397" spans="31:31" ht="15.75" x14ac:dyDescent="0.3">
      <c r="AE51397" s="71"/>
    </row>
    <row r="51398" spans="31:31" ht="15.75" x14ac:dyDescent="0.3">
      <c r="AE51398" s="71"/>
    </row>
    <row r="51399" spans="31:31" ht="15.75" x14ac:dyDescent="0.3">
      <c r="AE51399" s="71"/>
    </row>
    <row r="51400" spans="31:31" ht="15.75" x14ac:dyDescent="0.3">
      <c r="AE51400" s="71"/>
    </row>
    <row r="51401" spans="31:31" ht="15.75" x14ac:dyDescent="0.3">
      <c r="AE51401" s="71"/>
    </row>
    <row r="51402" spans="31:31" ht="15.75" x14ac:dyDescent="0.3">
      <c r="AE51402" s="71"/>
    </row>
    <row r="51403" spans="31:31" ht="15.75" x14ac:dyDescent="0.3">
      <c r="AE51403" s="71"/>
    </row>
    <row r="51404" spans="31:31" ht="15.75" x14ac:dyDescent="0.3">
      <c r="AE51404" s="71"/>
    </row>
    <row r="51405" spans="31:31" ht="15.75" x14ac:dyDescent="0.3">
      <c r="AE51405" s="71"/>
    </row>
    <row r="51406" spans="31:31" ht="15.75" x14ac:dyDescent="0.3">
      <c r="AE51406" s="71"/>
    </row>
    <row r="51407" spans="31:31" ht="15.75" x14ac:dyDescent="0.3">
      <c r="AE51407" s="71"/>
    </row>
    <row r="51408" spans="31:31" ht="15.75" x14ac:dyDescent="0.3">
      <c r="AE51408" s="71"/>
    </row>
    <row r="51409" spans="31:31" ht="15.75" x14ac:dyDescent="0.3">
      <c r="AE51409" s="71"/>
    </row>
    <row r="51410" spans="31:31" ht="15.75" x14ac:dyDescent="0.3">
      <c r="AE51410" s="71"/>
    </row>
    <row r="51411" spans="31:31" ht="15.75" x14ac:dyDescent="0.3">
      <c r="AE51411" s="71"/>
    </row>
    <row r="51412" spans="31:31" ht="15.75" x14ac:dyDescent="0.3">
      <c r="AE51412" s="71"/>
    </row>
    <row r="51413" spans="31:31" ht="15.75" x14ac:dyDescent="0.3">
      <c r="AE51413" s="71"/>
    </row>
    <row r="51414" spans="31:31" ht="15.75" x14ac:dyDescent="0.3">
      <c r="AE51414" s="71"/>
    </row>
    <row r="51415" spans="31:31" ht="15.75" x14ac:dyDescent="0.3">
      <c r="AE51415" s="71"/>
    </row>
    <row r="51416" spans="31:31" ht="15.75" x14ac:dyDescent="0.3">
      <c r="AE51416" s="71"/>
    </row>
    <row r="51417" spans="31:31" ht="15.75" x14ac:dyDescent="0.3">
      <c r="AE51417" s="71"/>
    </row>
    <row r="51418" spans="31:31" ht="15.75" x14ac:dyDescent="0.3">
      <c r="AE51418" s="71"/>
    </row>
    <row r="51419" spans="31:31" ht="15.75" x14ac:dyDescent="0.3">
      <c r="AE51419" s="71"/>
    </row>
    <row r="51420" spans="31:31" ht="15.75" x14ac:dyDescent="0.3">
      <c r="AE51420" s="71"/>
    </row>
    <row r="51421" spans="31:31" ht="15.75" x14ac:dyDescent="0.3">
      <c r="AE51421" s="71"/>
    </row>
    <row r="51422" spans="31:31" ht="15.75" x14ac:dyDescent="0.3">
      <c r="AE51422" s="71"/>
    </row>
    <row r="51423" spans="31:31" ht="15.75" x14ac:dyDescent="0.3">
      <c r="AE51423" s="71"/>
    </row>
    <row r="51424" spans="31:31" ht="15.75" x14ac:dyDescent="0.3">
      <c r="AE51424" s="71"/>
    </row>
    <row r="51425" spans="31:31" ht="15.75" x14ac:dyDescent="0.3">
      <c r="AE51425" s="71"/>
    </row>
    <row r="51426" spans="31:31" ht="15.75" x14ac:dyDescent="0.3">
      <c r="AE51426" s="71"/>
    </row>
    <row r="51427" spans="31:31" ht="15.75" x14ac:dyDescent="0.3">
      <c r="AE51427" s="71"/>
    </row>
    <row r="51428" spans="31:31" ht="15.75" x14ac:dyDescent="0.3">
      <c r="AE51428" s="71"/>
    </row>
    <row r="51429" spans="31:31" ht="15.75" x14ac:dyDescent="0.3">
      <c r="AE51429" s="71"/>
    </row>
    <row r="51430" spans="31:31" ht="15.75" x14ac:dyDescent="0.3">
      <c r="AE51430" s="71"/>
    </row>
    <row r="51431" spans="31:31" ht="15.75" x14ac:dyDescent="0.3">
      <c r="AE51431" s="71"/>
    </row>
    <row r="51432" spans="31:31" ht="15.75" x14ac:dyDescent="0.3">
      <c r="AE51432" s="71"/>
    </row>
    <row r="51433" spans="31:31" ht="15.75" x14ac:dyDescent="0.3">
      <c r="AE51433" s="71"/>
    </row>
    <row r="51434" spans="31:31" ht="15.75" x14ac:dyDescent="0.3">
      <c r="AE51434" s="71"/>
    </row>
    <row r="51435" spans="31:31" ht="15.75" x14ac:dyDescent="0.3">
      <c r="AE51435" s="71"/>
    </row>
    <row r="51436" spans="31:31" ht="15.75" x14ac:dyDescent="0.3">
      <c r="AE51436" s="71"/>
    </row>
    <row r="51437" spans="31:31" ht="15.75" x14ac:dyDescent="0.3">
      <c r="AE51437" s="71"/>
    </row>
    <row r="51438" spans="31:31" ht="15.75" x14ac:dyDescent="0.3">
      <c r="AE51438" s="71"/>
    </row>
    <row r="51439" spans="31:31" ht="15.75" x14ac:dyDescent="0.3">
      <c r="AE51439" s="71"/>
    </row>
    <row r="51440" spans="31:31" ht="15.75" x14ac:dyDescent="0.3">
      <c r="AE51440" s="71"/>
    </row>
    <row r="51441" spans="31:31" ht="15.75" x14ac:dyDescent="0.3">
      <c r="AE51441" s="71"/>
    </row>
    <row r="51442" spans="31:31" ht="15.75" x14ac:dyDescent="0.3">
      <c r="AE51442" s="71"/>
    </row>
    <row r="51443" spans="31:31" ht="15.75" x14ac:dyDescent="0.3">
      <c r="AE51443" s="71"/>
    </row>
    <row r="51444" spans="31:31" ht="15.75" x14ac:dyDescent="0.3">
      <c r="AE51444" s="71"/>
    </row>
    <row r="51445" spans="31:31" ht="15.75" x14ac:dyDescent="0.3">
      <c r="AE51445" s="71"/>
    </row>
    <row r="51446" spans="31:31" ht="15.75" x14ac:dyDescent="0.3">
      <c r="AE51446" s="71"/>
    </row>
    <row r="51447" spans="31:31" ht="15.75" x14ac:dyDescent="0.3">
      <c r="AE51447" s="71"/>
    </row>
    <row r="51448" spans="31:31" ht="15.75" x14ac:dyDescent="0.3">
      <c r="AE51448" s="71"/>
    </row>
    <row r="51449" spans="31:31" ht="15.75" x14ac:dyDescent="0.3">
      <c r="AE51449" s="71"/>
    </row>
    <row r="51450" spans="31:31" ht="15.75" x14ac:dyDescent="0.3">
      <c r="AE51450" s="71"/>
    </row>
    <row r="51451" spans="31:31" ht="15.75" x14ac:dyDescent="0.3">
      <c r="AE51451" s="71"/>
    </row>
    <row r="51452" spans="31:31" ht="15.75" x14ac:dyDescent="0.3">
      <c r="AE51452" s="71"/>
    </row>
    <row r="51453" spans="31:31" ht="15.75" x14ac:dyDescent="0.3">
      <c r="AE51453" s="71"/>
    </row>
    <row r="51454" spans="31:31" ht="15.75" x14ac:dyDescent="0.3">
      <c r="AE51454" s="71"/>
    </row>
    <row r="51455" spans="31:31" ht="15.75" x14ac:dyDescent="0.3">
      <c r="AE51455" s="71"/>
    </row>
    <row r="51456" spans="31:31" ht="15.75" x14ac:dyDescent="0.3">
      <c r="AE51456" s="71"/>
    </row>
    <row r="51457" spans="31:31" ht="15.75" x14ac:dyDescent="0.3">
      <c r="AE51457" s="71"/>
    </row>
    <row r="51458" spans="31:31" ht="15.75" x14ac:dyDescent="0.3">
      <c r="AE51458" s="71"/>
    </row>
    <row r="51459" spans="31:31" ht="15.75" x14ac:dyDescent="0.3">
      <c r="AE51459" s="71"/>
    </row>
    <row r="51460" spans="31:31" ht="15.75" x14ac:dyDescent="0.3">
      <c r="AE51460" s="71"/>
    </row>
    <row r="51461" spans="31:31" ht="15.75" x14ac:dyDescent="0.3">
      <c r="AE51461" s="71"/>
    </row>
    <row r="51462" spans="31:31" ht="15.75" x14ac:dyDescent="0.3">
      <c r="AE51462" s="71"/>
    </row>
    <row r="51463" spans="31:31" ht="15.75" x14ac:dyDescent="0.3">
      <c r="AE51463" s="71"/>
    </row>
    <row r="51464" spans="31:31" ht="15.75" x14ac:dyDescent="0.3">
      <c r="AE51464" s="71"/>
    </row>
    <row r="51465" spans="31:31" ht="15.75" x14ac:dyDescent="0.3">
      <c r="AE51465" s="71"/>
    </row>
    <row r="51466" spans="31:31" ht="15.75" x14ac:dyDescent="0.3">
      <c r="AE51466" s="71"/>
    </row>
    <row r="51467" spans="31:31" ht="15.75" x14ac:dyDescent="0.3">
      <c r="AE51467" s="71"/>
    </row>
    <row r="51468" spans="31:31" ht="15.75" x14ac:dyDescent="0.3">
      <c r="AE51468" s="71"/>
    </row>
    <row r="51469" spans="31:31" ht="15.75" x14ac:dyDescent="0.3">
      <c r="AE51469" s="71"/>
    </row>
    <row r="51470" spans="31:31" ht="15.75" x14ac:dyDescent="0.3">
      <c r="AE51470" s="71"/>
    </row>
    <row r="51471" spans="31:31" ht="15.75" x14ac:dyDescent="0.3">
      <c r="AE51471" s="71"/>
    </row>
    <row r="51472" spans="31:31" ht="15.75" x14ac:dyDescent="0.3">
      <c r="AE51472" s="71"/>
    </row>
    <row r="51473" spans="31:31" ht="15.75" x14ac:dyDescent="0.3">
      <c r="AE51473" s="71"/>
    </row>
    <row r="51474" spans="31:31" ht="15.75" x14ac:dyDescent="0.3">
      <c r="AE51474" s="71"/>
    </row>
    <row r="51475" spans="31:31" ht="15.75" x14ac:dyDescent="0.3">
      <c r="AE51475" s="71"/>
    </row>
    <row r="51476" spans="31:31" ht="15.75" x14ac:dyDescent="0.3">
      <c r="AE51476" s="71"/>
    </row>
    <row r="51477" spans="31:31" ht="15.75" x14ac:dyDescent="0.3">
      <c r="AE51477" s="71"/>
    </row>
    <row r="51478" spans="31:31" ht="15.75" x14ac:dyDescent="0.3">
      <c r="AE51478" s="71"/>
    </row>
    <row r="51479" spans="31:31" ht="15.75" x14ac:dyDescent="0.3">
      <c r="AE51479" s="71"/>
    </row>
    <row r="51480" spans="31:31" ht="15.75" x14ac:dyDescent="0.3">
      <c r="AE51480" s="71"/>
    </row>
    <row r="51481" spans="31:31" ht="15.75" x14ac:dyDescent="0.3">
      <c r="AE51481" s="71"/>
    </row>
    <row r="51482" spans="31:31" ht="15.75" x14ac:dyDescent="0.3">
      <c r="AE51482" s="71"/>
    </row>
    <row r="51483" spans="31:31" ht="15.75" x14ac:dyDescent="0.3">
      <c r="AE51483" s="71"/>
    </row>
    <row r="51484" spans="31:31" ht="15.75" x14ac:dyDescent="0.3">
      <c r="AE51484" s="71"/>
    </row>
    <row r="51485" spans="31:31" ht="15.75" x14ac:dyDescent="0.3">
      <c r="AE51485" s="71"/>
    </row>
    <row r="51486" spans="31:31" ht="15.75" x14ac:dyDescent="0.3">
      <c r="AE51486" s="71"/>
    </row>
    <row r="51487" spans="31:31" ht="15.75" x14ac:dyDescent="0.3">
      <c r="AE51487" s="71"/>
    </row>
    <row r="51488" spans="31:31" ht="15.75" x14ac:dyDescent="0.3">
      <c r="AE51488" s="71"/>
    </row>
    <row r="51489" spans="31:31" ht="15.75" x14ac:dyDescent="0.3">
      <c r="AE51489" s="71"/>
    </row>
    <row r="51490" spans="31:31" ht="15.75" x14ac:dyDescent="0.3">
      <c r="AE51490" s="71"/>
    </row>
    <row r="51491" spans="31:31" ht="15.75" x14ac:dyDescent="0.3">
      <c r="AE51491" s="71"/>
    </row>
    <row r="51492" spans="31:31" ht="15.75" x14ac:dyDescent="0.3">
      <c r="AE51492" s="71"/>
    </row>
    <row r="51493" spans="31:31" ht="15.75" x14ac:dyDescent="0.3">
      <c r="AE51493" s="71"/>
    </row>
    <row r="51494" spans="31:31" ht="15.75" x14ac:dyDescent="0.3">
      <c r="AE51494" s="71"/>
    </row>
    <row r="51495" spans="31:31" ht="15.75" x14ac:dyDescent="0.3">
      <c r="AE51495" s="71"/>
    </row>
    <row r="51496" spans="31:31" ht="15.75" x14ac:dyDescent="0.3">
      <c r="AE51496" s="71"/>
    </row>
    <row r="51497" spans="31:31" ht="15.75" x14ac:dyDescent="0.3">
      <c r="AE51497" s="71"/>
    </row>
    <row r="51498" spans="31:31" ht="15.75" x14ac:dyDescent="0.3">
      <c r="AE51498" s="71"/>
    </row>
    <row r="51499" spans="31:31" ht="15.75" x14ac:dyDescent="0.3">
      <c r="AE51499" s="71"/>
    </row>
    <row r="51500" spans="31:31" ht="15.75" x14ac:dyDescent="0.3">
      <c r="AE51500" s="71"/>
    </row>
    <row r="51501" spans="31:31" ht="15.75" x14ac:dyDescent="0.3">
      <c r="AE51501" s="71"/>
    </row>
    <row r="51502" spans="31:31" ht="15.75" x14ac:dyDescent="0.3">
      <c r="AE51502" s="71"/>
    </row>
    <row r="51503" spans="31:31" ht="15.75" x14ac:dyDescent="0.3">
      <c r="AE51503" s="71"/>
    </row>
    <row r="51504" spans="31:31" ht="15.75" x14ac:dyDescent="0.3">
      <c r="AE51504" s="71"/>
    </row>
    <row r="51505" spans="31:31" ht="15.75" x14ac:dyDescent="0.3">
      <c r="AE51505" s="71"/>
    </row>
    <row r="51506" spans="31:31" ht="15.75" x14ac:dyDescent="0.3">
      <c r="AE51506" s="71"/>
    </row>
    <row r="51507" spans="31:31" ht="15.75" x14ac:dyDescent="0.3">
      <c r="AE51507" s="71"/>
    </row>
    <row r="51508" spans="31:31" ht="15.75" x14ac:dyDescent="0.3">
      <c r="AE51508" s="71"/>
    </row>
    <row r="51509" spans="31:31" ht="15.75" x14ac:dyDescent="0.3">
      <c r="AE51509" s="71"/>
    </row>
    <row r="51510" spans="31:31" ht="15.75" x14ac:dyDescent="0.3">
      <c r="AE51510" s="71"/>
    </row>
    <row r="51511" spans="31:31" ht="15.75" x14ac:dyDescent="0.3">
      <c r="AE51511" s="71"/>
    </row>
    <row r="51512" spans="31:31" ht="15.75" x14ac:dyDescent="0.3">
      <c r="AE51512" s="71"/>
    </row>
    <row r="51513" spans="31:31" ht="15.75" x14ac:dyDescent="0.3">
      <c r="AE51513" s="71"/>
    </row>
    <row r="51514" spans="31:31" ht="15.75" x14ac:dyDescent="0.3">
      <c r="AE51514" s="71"/>
    </row>
    <row r="51515" spans="31:31" ht="15.75" x14ac:dyDescent="0.3">
      <c r="AE51515" s="71"/>
    </row>
    <row r="51516" spans="31:31" ht="15.75" x14ac:dyDescent="0.3">
      <c r="AE51516" s="71"/>
    </row>
    <row r="51517" spans="31:31" ht="15.75" x14ac:dyDescent="0.3">
      <c r="AE51517" s="71"/>
    </row>
    <row r="51518" spans="31:31" ht="15.75" x14ac:dyDescent="0.3">
      <c r="AE51518" s="71"/>
    </row>
    <row r="51519" spans="31:31" ht="15.75" x14ac:dyDescent="0.3">
      <c r="AE51519" s="71"/>
    </row>
    <row r="51520" spans="31:31" ht="15.75" x14ac:dyDescent="0.3">
      <c r="AE51520" s="71"/>
    </row>
    <row r="51521" spans="31:31" ht="15.75" x14ac:dyDescent="0.3">
      <c r="AE51521" s="71"/>
    </row>
    <row r="51522" spans="31:31" ht="15.75" x14ac:dyDescent="0.3">
      <c r="AE51522" s="71"/>
    </row>
    <row r="51523" spans="31:31" ht="15.75" x14ac:dyDescent="0.3">
      <c r="AE51523" s="71"/>
    </row>
    <row r="51524" spans="31:31" ht="15.75" x14ac:dyDescent="0.3">
      <c r="AE51524" s="71"/>
    </row>
    <row r="51525" spans="31:31" ht="15.75" x14ac:dyDescent="0.3">
      <c r="AE51525" s="71"/>
    </row>
    <row r="51526" spans="31:31" ht="15.75" x14ac:dyDescent="0.3">
      <c r="AE51526" s="71"/>
    </row>
    <row r="51527" spans="31:31" ht="15.75" x14ac:dyDescent="0.3">
      <c r="AE51527" s="71"/>
    </row>
    <row r="51528" spans="31:31" ht="15.75" x14ac:dyDescent="0.3">
      <c r="AE51528" s="71"/>
    </row>
    <row r="51529" spans="31:31" ht="15.75" x14ac:dyDescent="0.3">
      <c r="AE51529" s="71"/>
    </row>
    <row r="51530" spans="31:31" ht="15.75" x14ac:dyDescent="0.3">
      <c r="AE51530" s="71"/>
    </row>
    <row r="51531" spans="31:31" ht="15.75" x14ac:dyDescent="0.3">
      <c r="AE51531" s="71"/>
    </row>
    <row r="51532" spans="31:31" ht="15.75" x14ac:dyDescent="0.3">
      <c r="AE51532" s="71"/>
    </row>
    <row r="51533" spans="31:31" ht="15.75" x14ac:dyDescent="0.3">
      <c r="AE51533" s="71"/>
    </row>
    <row r="51534" spans="31:31" ht="15.75" x14ac:dyDescent="0.3">
      <c r="AE51534" s="71"/>
    </row>
    <row r="51535" spans="31:31" ht="15.75" x14ac:dyDescent="0.3">
      <c r="AE51535" s="71"/>
    </row>
    <row r="51536" spans="31:31" ht="15.75" x14ac:dyDescent="0.3">
      <c r="AE51536" s="71"/>
    </row>
    <row r="51537" spans="31:31" ht="15.75" x14ac:dyDescent="0.3">
      <c r="AE51537" s="71"/>
    </row>
    <row r="51538" spans="31:31" ht="15.75" x14ac:dyDescent="0.3">
      <c r="AE51538" s="71"/>
    </row>
    <row r="51539" spans="31:31" ht="15.75" x14ac:dyDescent="0.3">
      <c r="AE51539" s="71"/>
    </row>
    <row r="51540" spans="31:31" ht="15.75" x14ac:dyDescent="0.3">
      <c r="AE51540" s="71"/>
    </row>
    <row r="51541" spans="31:31" ht="15.75" x14ac:dyDescent="0.3">
      <c r="AE51541" s="71"/>
    </row>
    <row r="51542" spans="31:31" ht="15.75" x14ac:dyDescent="0.3">
      <c r="AE51542" s="71"/>
    </row>
    <row r="51543" spans="31:31" ht="15.75" x14ac:dyDescent="0.3">
      <c r="AE51543" s="71"/>
    </row>
    <row r="51544" spans="31:31" ht="15.75" x14ac:dyDescent="0.3">
      <c r="AE51544" s="71"/>
    </row>
    <row r="51545" spans="31:31" ht="15.75" x14ac:dyDescent="0.3">
      <c r="AE51545" s="71"/>
    </row>
    <row r="51546" spans="31:31" ht="15.75" x14ac:dyDescent="0.3">
      <c r="AE51546" s="71"/>
    </row>
    <row r="51547" spans="31:31" ht="15.75" x14ac:dyDescent="0.3">
      <c r="AE51547" s="71"/>
    </row>
    <row r="51548" spans="31:31" ht="15.75" x14ac:dyDescent="0.3">
      <c r="AE51548" s="71"/>
    </row>
    <row r="51549" spans="31:31" ht="15.75" x14ac:dyDescent="0.3">
      <c r="AE51549" s="71"/>
    </row>
    <row r="51550" spans="31:31" ht="15.75" x14ac:dyDescent="0.3">
      <c r="AE51550" s="71"/>
    </row>
    <row r="51551" spans="31:31" ht="15.75" x14ac:dyDescent="0.3">
      <c r="AE51551" s="71"/>
    </row>
    <row r="51552" spans="31:31" ht="15.75" x14ac:dyDescent="0.3">
      <c r="AE51552" s="71"/>
    </row>
    <row r="51553" spans="31:31" ht="15.75" x14ac:dyDescent="0.3">
      <c r="AE51553" s="71"/>
    </row>
    <row r="51554" spans="31:31" ht="15.75" x14ac:dyDescent="0.3">
      <c r="AE51554" s="71"/>
    </row>
    <row r="51555" spans="31:31" ht="15.75" x14ac:dyDescent="0.3">
      <c r="AE51555" s="71"/>
    </row>
    <row r="51556" spans="31:31" ht="15.75" x14ac:dyDescent="0.3">
      <c r="AE51556" s="71"/>
    </row>
    <row r="51557" spans="31:31" ht="15.75" x14ac:dyDescent="0.3">
      <c r="AE51557" s="71"/>
    </row>
    <row r="51558" spans="31:31" ht="15.75" x14ac:dyDescent="0.3">
      <c r="AE51558" s="71"/>
    </row>
    <row r="51559" spans="31:31" ht="15.75" x14ac:dyDescent="0.3">
      <c r="AE51559" s="71"/>
    </row>
    <row r="51560" spans="31:31" ht="15.75" x14ac:dyDescent="0.3">
      <c r="AE51560" s="71"/>
    </row>
    <row r="51561" spans="31:31" ht="15.75" x14ac:dyDescent="0.3">
      <c r="AE51561" s="71"/>
    </row>
    <row r="51562" spans="31:31" ht="15.75" x14ac:dyDescent="0.3">
      <c r="AE51562" s="71"/>
    </row>
    <row r="51563" spans="31:31" ht="15.75" x14ac:dyDescent="0.3">
      <c r="AE51563" s="71"/>
    </row>
    <row r="51564" spans="31:31" ht="15.75" x14ac:dyDescent="0.3">
      <c r="AE51564" s="71"/>
    </row>
    <row r="51565" spans="31:31" ht="15.75" x14ac:dyDescent="0.3">
      <c r="AE51565" s="71"/>
    </row>
    <row r="51566" spans="31:31" ht="15.75" x14ac:dyDescent="0.3">
      <c r="AE51566" s="71"/>
    </row>
    <row r="51567" spans="31:31" ht="15.75" x14ac:dyDescent="0.3">
      <c r="AE51567" s="71"/>
    </row>
    <row r="51568" spans="31:31" ht="15.75" x14ac:dyDescent="0.3">
      <c r="AE51568" s="71"/>
    </row>
    <row r="51569" spans="31:31" ht="15.75" x14ac:dyDescent="0.3">
      <c r="AE51569" s="71"/>
    </row>
    <row r="51570" spans="31:31" ht="15.75" x14ac:dyDescent="0.3">
      <c r="AE51570" s="71"/>
    </row>
    <row r="51571" spans="31:31" ht="15.75" x14ac:dyDescent="0.3">
      <c r="AE51571" s="71"/>
    </row>
    <row r="51572" spans="31:31" ht="15.75" x14ac:dyDescent="0.3">
      <c r="AE51572" s="71"/>
    </row>
    <row r="51573" spans="31:31" ht="15.75" x14ac:dyDescent="0.3">
      <c r="AE51573" s="71"/>
    </row>
    <row r="51574" spans="31:31" ht="15.75" x14ac:dyDescent="0.3">
      <c r="AE51574" s="71"/>
    </row>
    <row r="51575" spans="31:31" ht="15.75" x14ac:dyDescent="0.3">
      <c r="AE51575" s="71"/>
    </row>
    <row r="51576" spans="31:31" ht="15.75" x14ac:dyDescent="0.3">
      <c r="AE51576" s="71"/>
    </row>
    <row r="51577" spans="31:31" ht="15.75" x14ac:dyDescent="0.3">
      <c r="AE51577" s="71"/>
    </row>
    <row r="51578" spans="31:31" ht="15.75" x14ac:dyDescent="0.3">
      <c r="AE51578" s="71"/>
    </row>
    <row r="51579" spans="31:31" ht="15.75" x14ac:dyDescent="0.3">
      <c r="AE51579" s="71"/>
    </row>
    <row r="51580" spans="31:31" ht="15.75" x14ac:dyDescent="0.3">
      <c r="AE51580" s="71"/>
    </row>
    <row r="51581" spans="31:31" ht="15.75" x14ac:dyDescent="0.3">
      <c r="AE51581" s="71"/>
    </row>
    <row r="51582" spans="31:31" ht="15.75" x14ac:dyDescent="0.3">
      <c r="AE51582" s="71"/>
    </row>
    <row r="51583" spans="31:31" ht="15.75" x14ac:dyDescent="0.3">
      <c r="AE51583" s="71"/>
    </row>
    <row r="51584" spans="31:31" ht="15.75" x14ac:dyDescent="0.3">
      <c r="AE51584" s="71"/>
    </row>
    <row r="51585" spans="31:31" ht="15.75" x14ac:dyDescent="0.3">
      <c r="AE51585" s="71"/>
    </row>
    <row r="51586" spans="31:31" ht="15.75" x14ac:dyDescent="0.3">
      <c r="AE51586" s="71"/>
    </row>
    <row r="51587" spans="31:31" ht="15.75" x14ac:dyDescent="0.3">
      <c r="AE51587" s="71"/>
    </row>
    <row r="51588" spans="31:31" ht="15.75" x14ac:dyDescent="0.3">
      <c r="AE51588" s="71"/>
    </row>
    <row r="51589" spans="31:31" ht="15.75" x14ac:dyDescent="0.3">
      <c r="AE51589" s="71"/>
    </row>
    <row r="51590" spans="31:31" ht="15.75" x14ac:dyDescent="0.3">
      <c r="AE51590" s="71"/>
    </row>
    <row r="51591" spans="31:31" ht="15.75" x14ac:dyDescent="0.3">
      <c r="AE51591" s="71"/>
    </row>
    <row r="51592" spans="31:31" ht="15.75" x14ac:dyDescent="0.3">
      <c r="AE51592" s="71"/>
    </row>
    <row r="51593" spans="31:31" ht="15.75" x14ac:dyDescent="0.3">
      <c r="AE51593" s="71"/>
    </row>
    <row r="51594" spans="31:31" ht="15.75" x14ac:dyDescent="0.3">
      <c r="AE51594" s="71"/>
    </row>
    <row r="51595" spans="31:31" ht="15.75" x14ac:dyDescent="0.3">
      <c r="AE51595" s="71"/>
    </row>
    <row r="51596" spans="31:31" ht="15.75" x14ac:dyDescent="0.3">
      <c r="AE51596" s="71"/>
    </row>
    <row r="51597" spans="31:31" ht="15.75" x14ac:dyDescent="0.3">
      <c r="AE51597" s="71"/>
    </row>
    <row r="51598" spans="31:31" ht="15.75" x14ac:dyDescent="0.3">
      <c r="AE51598" s="71"/>
    </row>
    <row r="51599" spans="31:31" ht="15.75" x14ac:dyDescent="0.3">
      <c r="AE51599" s="71"/>
    </row>
    <row r="51600" spans="31:31" ht="15.75" x14ac:dyDescent="0.3">
      <c r="AE51600" s="71"/>
    </row>
    <row r="51601" spans="31:31" ht="15.75" x14ac:dyDescent="0.3">
      <c r="AE51601" s="71"/>
    </row>
    <row r="51602" spans="31:31" ht="15.75" x14ac:dyDescent="0.3">
      <c r="AE51602" s="71"/>
    </row>
    <row r="51603" spans="31:31" ht="15.75" x14ac:dyDescent="0.3">
      <c r="AE51603" s="71"/>
    </row>
    <row r="51604" spans="31:31" ht="15.75" x14ac:dyDescent="0.3">
      <c r="AE51604" s="71"/>
    </row>
    <row r="51605" spans="31:31" ht="15.75" x14ac:dyDescent="0.3">
      <c r="AE51605" s="71"/>
    </row>
    <row r="51606" spans="31:31" ht="15.75" x14ac:dyDescent="0.3">
      <c r="AE51606" s="71"/>
    </row>
    <row r="51607" spans="31:31" ht="15.75" x14ac:dyDescent="0.3">
      <c r="AE51607" s="71"/>
    </row>
    <row r="51608" spans="31:31" ht="15.75" x14ac:dyDescent="0.3">
      <c r="AE51608" s="71"/>
    </row>
    <row r="51609" spans="31:31" ht="15.75" x14ac:dyDescent="0.3">
      <c r="AE51609" s="71"/>
    </row>
    <row r="51610" spans="31:31" ht="15.75" x14ac:dyDescent="0.3">
      <c r="AE51610" s="71"/>
    </row>
    <row r="51611" spans="31:31" ht="15.75" x14ac:dyDescent="0.3">
      <c r="AE51611" s="71"/>
    </row>
    <row r="51612" spans="31:31" ht="15.75" x14ac:dyDescent="0.3">
      <c r="AE51612" s="71"/>
    </row>
    <row r="51613" spans="31:31" ht="15.75" x14ac:dyDescent="0.3">
      <c r="AE51613" s="71"/>
    </row>
    <row r="51614" spans="31:31" ht="15.75" x14ac:dyDescent="0.3">
      <c r="AE51614" s="71"/>
    </row>
    <row r="51615" spans="31:31" ht="15.75" x14ac:dyDescent="0.3">
      <c r="AE51615" s="71"/>
    </row>
    <row r="51616" spans="31:31" ht="15.75" x14ac:dyDescent="0.3">
      <c r="AE51616" s="71"/>
    </row>
    <row r="51617" spans="31:31" ht="15.75" x14ac:dyDescent="0.3">
      <c r="AE51617" s="71"/>
    </row>
    <row r="51618" spans="31:31" ht="15.75" x14ac:dyDescent="0.3">
      <c r="AE51618" s="71"/>
    </row>
    <row r="51619" spans="31:31" ht="15.75" x14ac:dyDescent="0.3">
      <c r="AE51619" s="71"/>
    </row>
    <row r="51620" spans="31:31" ht="15.75" x14ac:dyDescent="0.3">
      <c r="AE51620" s="71"/>
    </row>
    <row r="51621" spans="31:31" ht="15.75" x14ac:dyDescent="0.3">
      <c r="AE51621" s="71"/>
    </row>
    <row r="51622" spans="31:31" ht="15.75" x14ac:dyDescent="0.3">
      <c r="AE51622" s="71"/>
    </row>
    <row r="51623" spans="31:31" ht="15.75" x14ac:dyDescent="0.3">
      <c r="AE51623" s="71"/>
    </row>
    <row r="51624" spans="31:31" ht="15.75" x14ac:dyDescent="0.3">
      <c r="AE51624" s="71"/>
    </row>
    <row r="51625" spans="31:31" ht="15.75" x14ac:dyDescent="0.3">
      <c r="AE51625" s="71"/>
    </row>
    <row r="51626" spans="31:31" ht="15.75" x14ac:dyDescent="0.3">
      <c r="AE51626" s="71"/>
    </row>
    <row r="51627" spans="31:31" ht="15.75" x14ac:dyDescent="0.3">
      <c r="AE51627" s="71"/>
    </row>
    <row r="51628" spans="31:31" ht="15.75" x14ac:dyDescent="0.3">
      <c r="AE51628" s="71"/>
    </row>
    <row r="51629" spans="31:31" ht="15.75" x14ac:dyDescent="0.3">
      <c r="AE51629" s="71"/>
    </row>
    <row r="51630" spans="31:31" ht="15.75" x14ac:dyDescent="0.3">
      <c r="AE51630" s="71"/>
    </row>
    <row r="51631" spans="31:31" ht="15.75" x14ac:dyDescent="0.3">
      <c r="AE51631" s="71"/>
    </row>
    <row r="51632" spans="31:31" ht="15.75" x14ac:dyDescent="0.3">
      <c r="AE51632" s="71"/>
    </row>
    <row r="51633" spans="31:31" ht="15.75" x14ac:dyDescent="0.3">
      <c r="AE51633" s="71"/>
    </row>
    <row r="51634" spans="31:31" ht="15.75" x14ac:dyDescent="0.3">
      <c r="AE51634" s="71"/>
    </row>
    <row r="51635" spans="31:31" ht="15.75" x14ac:dyDescent="0.3">
      <c r="AE51635" s="71"/>
    </row>
    <row r="51636" spans="31:31" ht="15.75" x14ac:dyDescent="0.3">
      <c r="AE51636" s="71"/>
    </row>
    <row r="51637" spans="31:31" ht="15.75" x14ac:dyDescent="0.3">
      <c r="AE51637" s="71"/>
    </row>
    <row r="51638" spans="31:31" ht="15.75" x14ac:dyDescent="0.3">
      <c r="AE51638" s="71"/>
    </row>
    <row r="51639" spans="31:31" ht="15.75" x14ac:dyDescent="0.3">
      <c r="AE51639" s="71"/>
    </row>
    <row r="51640" spans="31:31" ht="15.75" x14ac:dyDescent="0.3">
      <c r="AE51640" s="71"/>
    </row>
    <row r="51641" spans="31:31" ht="15.75" x14ac:dyDescent="0.3">
      <c r="AE51641" s="71"/>
    </row>
    <row r="51642" spans="31:31" ht="15.75" x14ac:dyDescent="0.3">
      <c r="AE51642" s="71"/>
    </row>
    <row r="51643" spans="31:31" ht="15.75" x14ac:dyDescent="0.3">
      <c r="AE51643" s="71"/>
    </row>
    <row r="51644" spans="31:31" ht="15.75" x14ac:dyDescent="0.3">
      <c r="AE51644" s="71"/>
    </row>
    <row r="51645" spans="31:31" ht="15.75" x14ac:dyDescent="0.3">
      <c r="AE51645" s="71"/>
    </row>
    <row r="51646" spans="31:31" ht="15.75" x14ac:dyDescent="0.3">
      <c r="AE51646" s="71"/>
    </row>
    <row r="51647" spans="31:31" ht="15.75" x14ac:dyDescent="0.3">
      <c r="AE51647" s="71"/>
    </row>
    <row r="51648" spans="31:31" ht="15.75" x14ac:dyDescent="0.3">
      <c r="AE51648" s="71"/>
    </row>
    <row r="51649" spans="31:31" ht="15.75" x14ac:dyDescent="0.3">
      <c r="AE51649" s="71"/>
    </row>
    <row r="51650" spans="31:31" ht="15.75" x14ac:dyDescent="0.3">
      <c r="AE51650" s="71"/>
    </row>
    <row r="51651" spans="31:31" ht="15.75" x14ac:dyDescent="0.3">
      <c r="AE51651" s="71"/>
    </row>
    <row r="51652" spans="31:31" ht="15.75" x14ac:dyDescent="0.3">
      <c r="AE51652" s="71"/>
    </row>
    <row r="51653" spans="31:31" ht="15.75" x14ac:dyDescent="0.3">
      <c r="AE51653" s="71"/>
    </row>
    <row r="51654" spans="31:31" ht="15.75" x14ac:dyDescent="0.3">
      <c r="AE51654" s="71"/>
    </row>
    <row r="51655" spans="31:31" ht="15.75" x14ac:dyDescent="0.3">
      <c r="AE51655" s="71"/>
    </row>
    <row r="51656" spans="31:31" ht="15.75" x14ac:dyDescent="0.3">
      <c r="AE51656" s="71"/>
    </row>
    <row r="51657" spans="31:31" ht="15.75" x14ac:dyDescent="0.3">
      <c r="AE51657" s="71"/>
    </row>
    <row r="51658" spans="31:31" ht="15.75" x14ac:dyDescent="0.3">
      <c r="AE51658" s="71"/>
    </row>
    <row r="51659" spans="31:31" ht="15.75" x14ac:dyDescent="0.3">
      <c r="AE51659" s="71"/>
    </row>
    <row r="51660" spans="31:31" ht="15.75" x14ac:dyDescent="0.3">
      <c r="AE51660" s="71"/>
    </row>
    <row r="51661" spans="31:31" ht="15.75" x14ac:dyDescent="0.3">
      <c r="AE51661" s="71"/>
    </row>
    <row r="51662" spans="31:31" ht="15.75" x14ac:dyDescent="0.3">
      <c r="AE51662" s="71"/>
    </row>
    <row r="51663" spans="31:31" ht="15.75" x14ac:dyDescent="0.3">
      <c r="AE51663" s="71"/>
    </row>
    <row r="51664" spans="31:31" ht="15.75" x14ac:dyDescent="0.3">
      <c r="AE51664" s="71"/>
    </row>
    <row r="51665" spans="31:31" ht="15.75" x14ac:dyDescent="0.3">
      <c r="AE51665" s="71"/>
    </row>
    <row r="51666" spans="31:31" ht="15.75" x14ac:dyDescent="0.3">
      <c r="AE51666" s="71"/>
    </row>
    <row r="51667" spans="31:31" ht="15.75" x14ac:dyDescent="0.3">
      <c r="AE51667" s="71"/>
    </row>
    <row r="51668" spans="31:31" ht="15.75" x14ac:dyDescent="0.3">
      <c r="AE51668" s="71"/>
    </row>
    <row r="51669" spans="31:31" ht="15.75" x14ac:dyDescent="0.3">
      <c r="AE51669" s="71"/>
    </row>
    <row r="51670" spans="31:31" ht="15.75" x14ac:dyDescent="0.3">
      <c r="AE51670" s="71"/>
    </row>
    <row r="51671" spans="31:31" ht="15.75" x14ac:dyDescent="0.3">
      <c r="AE51671" s="71"/>
    </row>
    <row r="51672" spans="31:31" ht="15.75" x14ac:dyDescent="0.3">
      <c r="AE51672" s="71"/>
    </row>
    <row r="51673" spans="31:31" ht="15.75" x14ac:dyDescent="0.3">
      <c r="AE51673" s="71"/>
    </row>
    <row r="51674" spans="31:31" ht="15.75" x14ac:dyDescent="0.3">
      <c r="AE51674" s="71"/>
    </row>
    <row r="51675" spans="31:31" ht="15.75" x14ac:dyDescent="0.3">
      <c r="AE51675" s="71"/>
    </row>
    <row r="51676" spans="31:31" ht="15.75" x14ac:dyDescent="0.3">
      <c r="AE51676" s="71"/>
    </row>
    <row r="51677" spans="31:31" ht="15.75" x14ac:dyDescent="0.3">
      <c r="AE51677" s="71"/>
    </row>
    <row r="51678" spans="31:31" ht="15.75" x14ac:dyDescent="0.3">
      <c r="AE51678" s="71"/>
    </row>
    <row r="51679" spans="31:31" ht="15.75" x14ac:dyDescent="0.3">
      <c r="AE51679" s="71"/>
    </row>
    <row r="51680" spans="31:31" ht="15.75" x14ac:dyDescent="0.3">
      <c r="AE51680" s="71"/>
    </row>
    <row r="51681" spans="31:31" ht="15.75" x14ac:dyDescent="0.3">
      <c r="AE51681" s="71"/>
    </row>
    <row r="51682" spans="31:31" ht="15.75" x14ac:dyDescent="0.3">
      <c r="AE51682" s="71"/>
    </row>
    <row r="51683" spans="31:31" ht="15.75" x14ac:dyDescent="0.3">
      <c r="AE51683" s="71"/>
    </row>
    <row r="51684" spans="31:31" ht="15.75" x14ac:dyDescent="0.3">
      <c r="AE51684" s="71"/>
    </row>
    <row r="51685" spans="31:31" ht="15.75" x14ac:dyDescent="0.3">
      <c r="AE51685" s="71"/>
    </row>
    <row r="51686" spans="31:31" ht="15.75" x14ac:dyDescent="0.3">
      <c r="AE51686" s="71"/>
    </row>
    <row r="51687" spans="31:31" ht="15.75" x14ac:dyDescent="0.3">
      <c r="AE51687" s="71"/>
    </row>
    <row r="51688" spans="31:31" ht="15.75" x14ac:dyDescent="0.3">
      <c r="AE51688" s="71"/>
    </row>
    <row r="51689" spans="31:31" ht="15.75" x14ac:dyDescent="0.3">
      <c r="AE51689" s="71"/>
    </row>
    <row r="51690" spans="31:31" ht="15.75" x14ac:dyDescent="0.3">
      <c r="AE51690" s="71"/>
    </row>
    <row r="51691" spans="31:31" ht="15.75" x14ac:dyDescent="0.3">
      <c r="AE51691" s="71"/>
    </row>
    <row r="51692" spans="31:31" ht="15.75" x14ac:dyDescent="0.3">
      <c r="AE51692" s="71"/>
    </row>
    <row r="51693" spans="31:31" ht="15.75" x14ac:dyDescent="0.3">
      <c r="AE51693" s="71"/>
    </row>
    <row r="51694" spans="31:31" ht="15.75" x14ac:dyDescent="0.3">
      <c r="AE51694" s="71"/>
    </row>
    <row r="51695" spans="31:31" ht="15.75" x14ac:dyDescent="0.3">
      <c r="AE51695" s="71"/>
    </row>
    <row r="51696" spans="31:31" ht="15.75" x14ac:dyDescent="0.3">
      <c r="AE51696" s="71"/>
    </row>
    <row r="51697" spans="31:31" ht="15.75" x14ac:dyDescent="0.3">
      <c r="AE51697" s="71"/>
    </row>
    <row r="51698" spans="31:31" ht="15.75" x14ac:dyDescent="0.3">
      <c r="AE51698" s="71"/>
    </row>
    <row r="51699" spans="31:31" ht="15.75" x14ac:dyDescent="0.3">
      <c r="AE51699" s="71"/>
    </row>
    <row r="51700" spans="31:31" ht="15.75" x14ac:dyDescent="0.3">
      <c r="AE51700" s="71"/>
    </row>
    <row r="51701" spans="31:31" ht="15.75" x14ac:dyDescent="0.3">
      <c r="AE51701" s="71"/>
    </row>
    <row r="51702" spans="31:31" ht="15.75" x14ac:dyDescent="0.3">
      <c r="AE51702" s="71"/>
    </row>
    <row r="51703" spans="31:31" ht="15.75" x14ac:dyDescent="0.3">
      <c r="AE51703" s="71"/>
    </row>
    <row r="51704" spans="31:31" ht="15.75" x14ac:dyDescent="0.3">
      <c r="AE51704" s="71"/>
    </row>
    <row r="51705" spans="31:31" ht="15.75" x14ac:dyDescent="0.3">
      <c r="AE51705" s="71"/>
    </row>
    <row r="51706" spans="31:31" ht="15.75" x14ac:dyDescent="0.3">
      <c r="AE51706" s="71"/>
    </row>
    <row r="51707" spans="31:31" ht="15.75" x14ac:dyDescent="0.3">
      <c r="AE51707" s="71"/>
    </row>
    <row r="51708" spans="31:31" ht="15.75" x14ac:dyDescent="0.3">
      <c r="AE51708" s="71"/>
    </row>
    <row r="51709" spans="31:31" ht="15.75" x14ac:dyDescent="0.3">
      <c r="AE51709" s="71"/>
    </row>
    <row r="51710" spans="31:31" ht="15.75" x14ac:dyDescent="0.3">
      <c r="AE51710" s="71"/>
    </row>
    <row r="51711" spans="31:31" ht="15.75" x14ac:dyDescent="0.3">
      <c r="AE51711" s="71"/>
    </row>
    <row r="51712" spans="31:31" ht="15.75" x14ac:dyDescent="0.3">
      <c r="AE51712" s="71"/>
    </row>
    <row r="51713" spans="31:31" ht="15.75" x14ac:dyDescent="0.3">
      <c r="AE51713" s="71"/>
    </row>
    <row r="51714" spans="31:31" ht="15.75" x14ac:dyDescent="0.3">
      <c r="AE51714" s="71"/>
    </row>
    <row r="51715" spans="31:31" ht="15.75" x14ac:dyDescent="0.3">
      <c r="AE51715" s="71"/>
    </row>
    <row r="51716" spans="31:31" ht="15.75" x14ac:dyDescent="0.3">
      <c r="AE51716" s="71"/>
    </row>
    <row r="51717" spans="31:31" ht="15.75" x14ac:dyDescent="0.3">
      <c r="AE51717" s="71"/>
    </row>
    <row r="51718" spans="31:31" ht="15.75" x14ac:dyDescent="0.3">
      <c r="AE51718" s="71"/>
    </row>
    <row r="51719" spans="31:31" ht="15.75" x14ac:dyDescent="0.3">
      <c r="AE51719" s="71"/>
    </row>
    <row r="51720" spans="31:31" ht="15.75" x14ac:dyDescent="0.3">
      <c r="AE51720" s="71"/>
    </row>
    <row r="51721" spans="31:31" ht="15.75" x14ac:dyDescent="0.3">
      <c r="AE51721" s="71"/>
    </row>
    <row r="51722" spans="31:31" ht="15.75" x14ac:dyDescent="0.3">
      <c r="AE51722" s="71"/>
    </row>
    <row r="51723" spans="31:31" ht="15.75" x14ac:dyDescent="0.3">
      <c r="AE51723" s="71"/>
    </row>
    <row r="51724" spans="31:31" ht="15.75" x14ac:dyDescent="0.3">
      <c r="AE51724" s="71"/>
    </row>
    <row r="51725" spans="31:31" ht="15.75" x14ac:dyDescent="0.3">
      <c r="AE51725" s="71"/>
    </row>
    <row r="51726" spans="31:31" ht="15.75" x14ac:dyDescent="0.3">
      <c r="AE51726" s="71"/>
    </row>
    <row r="51727" spans="31:31" ht="15.75" x14ac:dyDescent="0.3">
      <c r="AE51727" s="71"/>
    </row>
    <row r="51728" spans="31:31" ht="15.75" x14ac:dyDescent="0.3">
      <c r="AE51728" s="71"/>
    </row>
    <row r="51729" spans="31:31" ht="15.75" x14ac:dyDescent="0.3">
      <c r="AE51729" s="71"/>
    </row>
    <row r="51730" spans="31:31" ht="15.75" x14ac:dyDescent="0.3">
      <c r="AE51730" s="71"/>
    </row>
    <row r="51731" spans="31:31" ht="15.75" x14ac:dyDescent="0.3">
      <c r="AE51731" s="71"/>
    </row>
    <row r="51732" spans="31:31" ht="15.75" x14ac:dyDescent="0.3">
      <c r="AE51732" s="71"/>
    </row>
    <row r="51733" spans="31:31" ht="15.75" x14ac:dyDescent="0.3">
      <c r="AE51733" s="71"/>
    </row>
    <row r="51734" spans="31:31" ht="15.75" x14ac:dyDescent="0.3">
      <c r="AE51734" s="71"/>
    </row>
    <row r="51735" spans="31:31" ht="15.75" x14ac:dyDescent="0.3">
      <c r="AE51735" s="71"/>
    </row>
    <row r="51736" spans="31:31" ht="15.75" x14ac:dyDescent="0.3">
      <c r="AE51736" s="71"/>
    </row>
    <row r="51737" spans="31:31" ht="15.75" x14ac:dyDescent="0.3">
      <c r="AE51737" s="71"/>
    </row>
    <row r="51738" spans="31:31" ht="15.75" x14ac:dyDescent="0.3">
      <c r="AE51738" s="71"/>
    </row>
    <row r="51739" spans="31:31" ht="15.75" x14ac:dyDescent="0.3">
      <c r="AE51739" s="71"/>
    </row>
    <row r="51740" spans="31:31" ht="15.75" x14ac:dyDescent="0.3">
      <c r="AE51740" s="71"/>
    </row>
    <row r="51741" spans="31:31" ht="15.75" x14ac:dyDescent="0.3">
      <c r="AE51741" s="71"/>
    </row>
    <row r="51742" spans="31:31" ht="15.75" x14ac:dyDescent="0.3">
      <c r="AE51742" s="71"/>
    </row>
    <row r="51743" spans="31:31" ht="15.75" x14ac:dyDescent="0.3">
      <c r="AE51743" s="71"/>
    </row>
    <row r="51744" spans="31:31" ht="15.75" x14ac:dyDescent="0.3">
      <c r="AE51744" s="71"/>
    </row>
    <row r="51745" spans="31:31" ht="15.75" x14ac:dyDescent="0.3">
      <c r="AE51745" s="71"/>
    </row>
    <row r="51746" spans="31:31" ht="15.75" x14ac:dyDescent="0.3">
      <c r="AE51746" s="71"/>
    </row>
    <row r="51747" spans="31:31" ht="15.75" x14ac:dyDescent="0.3">
      <c r="AE51747" s="71"/>
    </row>
    <row r="51748" spans="31:31" ht="15.75" x14ac:dyDescent="0.3">
      <c r="AE51748" s="71"/>
    </row>
    <row r="51749" spans="31:31" ht="15.75" x14ac:dyDescent="0.3">
      <c r="AE51749" s="71"/>
    </row>
    <row r="51750" spans="31:31" ht="15.75" x14ac:dyDescent="0.3">
      <c r="AE51750" s="71"/>
    </row>
    <row r="51751" spans="31:31" ht="15.75" x14ac:dyDescent="0.3">
      <c r="AE51751" s="71"/>
    </row>
    <row r="51752" spans="31:31" ht="15.75" x14ac:dyDescent="0.3">
      <c r="AE51752" s="71"/>
    </row>
    <row r="51753" spans="31:31" ht="15.75" x14ac:dyDescent="0.3">
      <c r="AE51753" s="71"/>
    </row>
    <row r="51754" spans="31:31" ht="15.75" x14ac:dyDescent="0.3">
      <c r="AE51754" s="71"/>
    </row>
    <row r="51755" spans="31:31" ht="15.75" x14ac:dyDescent="0.3">
      <c r="AE51755" s="71"/>
    </row>
    <row r="51756" spans="31:31" ht="15.75" x14ac:dyDescent="0.3">
      <c r="AE51756" s="71"/>
    </row>
    <row r="51757" spans="31:31" ht="15.75" x14ac:dyDescent="0.3">
      <c r="AE51757" s="71"/>
    </row>
    <row r="51758" spans="31:31" ht="15.75" x14ac:dyDescent="0.3">
      <c r="AE51758" s="71"/>
    </row>
    <row r="51759" spans="31:31" ht="15.75" x14ac:dyDescent="0.3">
      <c r="AE51759" s="71"/>
    </row>
    <row r="51760" spans="31:31" ht="15.75" x14ac:dyDescent="0.3">
      <c r="AE51760" s="71"/>
    </row>
    <row r="51761" spans="31:31" ht="15.75" x14ac:dyDescent="0.3">
      <c r="AE51761" s="71"/>
    </row>
    <row r="51762" spans="31:31" ht="15.75" x14ac:dyDescent="0.3">
      <c r="AE51762" s="71"/>
    </row>
    <row r="51763" spans="31:31" ht="15.75" x14ac:dyDescent="0.3">
      <c r="AE51763" s="71"/>
    </row>
    <row r="51764" spans="31:31" ht="15.75" x14ac:dyDescent="0.3">
      <c r="AE51764" s="71"/>
    </row>
    <row r="51765" spans="31:31" ht="15.75" x14ac:dyDescent="0.3">
      <c r="AE51765" s="71"/>
    </row>
    <row r="51766" spans="31:31" ht="15.75" x14ac:dyDescent="0.3">
      <c r="AE51766" s="71"/>
    </row>
    <row r="51767" spans="31:31" ht="15.75" x14ac:dyDescent="0.3">
      <c r="AE51767" s="71"/>
    </row>
    <row r="51768" spans="31:31" ht="15.75" x14ac:dyDescent="0.3">
      <c r="AE51768" s="71"/>
    </row>
    <row r="51769" spans="31:31" ht="15.75" x14ac:dyDescent="0.3">
      <c r="AE51769" s="71"/>
    </row>
    <row r="51770" spans="31:31" ht="15.75" x14ac:dyDescent="0.3">
      <c r="AE51770" s="71"/>
    </row>
    <row r="51771" spans="31:31" ht="15.75" x14ac:dyDescent="0.3">
      <c r="AE51771" s="71"/>
    </row>
    <row r="51772" spans="31:31" ht="15.75" x14ac:dyDescent="0.3">
      <c r="AE51772" s="71"/>
    </row>
    <row r="51773" spans="31:31" ht="15.75" x14ac:dyDescent="0.3">
      <c r="AE51773" s="71"/>
    </row>
    <row r="51774" spans="31:31" ht="15.75" x14ac:dyDescent="0.3">
      <c r="AE51774" s="71"/>
    </row>
    <row r="51775" spans="31:31" ht="15.75" x14ac:dyDescent="0.3">
      <c r="AE51775" s="71"/>
    </row>
    <row r="51776" spans="31:31" ht="15.75" x14ac:dyDescent="0.3">
      <c r="AE51776" s="71"/>
    </row>
    <row r="51777" spans="31:31" ht="15.75" x14ac:dyDescent="0.3">
      <c r="AE51777" s="71"/>
    </row>
    <row r="51778" spans="31:31" ht="15.75" x14ac:dyDescent="0.3">
      <c r="AE51778" s="71"/>
    </row>
    <row r="51779" spans="31:31" ht="15.75" x14ac:dyDescent="0.3">
      <c r="AE51779" s="71"/>
    </row>
    <row r="51780" spans="31:31" ht="15.75" x14ac:dyDescent="0.3">
      <c r="AE51780" s="71"/>
    </row>
    <row r="51781" spans="31:31" ht="15.75" x14ac:dyDescent="0.3">
      <c r="AE51781" s="71"/>
    </row>
    <row r="51782" spans="31:31" ht="15.75" x14ac:dyDescent="0.3">
      <c r="AE51782" s="71"/>
    </row>
    <row r="51783" spans="31:31" ht="15.75" x14ac:dyDescent="0.3">
      <c r="AE51783" s="71"/>
    </row>
    <row r="51784" spans="31:31" ht="15.75" x14ac:dyDescent="0.3">
      <c r="AE51784" s="71"/>
    </row>
    <row r="51785" spans="31:31" ht="15.75" x14ac:dyDescent="0.3">
      <c r="AE51785" s="71"/>
    </row>
    <row r="51786" spans="31:31" ht="15.75" x14ac:dyDescent="0.3">
      <c r="AE51786" s="71"/>
    </row>
    <row r="51787" spans="31:31" ht="15.75" x14ac:dyDescent="0.3">
      <c r="AE51787" s="71"/>
    </row>
    <row r="51788" spans="31:31" ht="15.75" x14ac:dyDescent="0.3">
      <c r="AE51788" s="71"/>
    </row>
    <row r="51789" spans="31:31" ht="15.75" x14ac:dyDescent="0.3">
      <c r="AE51789" s="71"/>
    </row>
    <row r="51790" spans="31:31" ht="15.75" x14ac:dyDescent="0.3">
      <c r="AE51790" s="71"/>
    </row>
    <row r="51791" spans="31:31" ht="15.75" x14ac:dyDescent="0.3">
      <c r="AE51791" s="71"/>
    </row>
    <row r="51792" spans="31:31" ht="15.75" x14ac:dyDescent="0.3">
      <c r="AE51792" s="71"/>
    </row>
    <row r="51793" spans="31:31" ht="15.75" x14ac:dyDescent="0.3">
      <c r="AE51793" s="71"/>
    </row>
    <row r="51794" spans="31:31" ht="15.75" x14ac:dyDescent="0.3">
      <c r="AE51794" s="71"/>
    </row>
    <row r="51795" spans="31:31" ht="15.75" x14ac:dyDescent="0.3">
      <c r="AE51795" s="71"/>
    </row>
    <row r="51796" spans="31:31" ht="15.75" x14ac:dyDescent="0.3">
      <c r="AE51796" s="71"/>
    </row>
    <row r="51797" spans="31:31" ht="15.75" x14ac:dyDescent="0.3">
      <c r="AE51797" s="71"/>
    </row>
    <row r="51798" spans="31:31" ht="15.75" x14ac:dyDescent="0.3">
      <c r="AE51798" s="71"/>
    </row>
    <row r="51799" spans="31:31" ht="15.75" x14ac:dyDescent="0.3">
      <c r="AE51799" s="71"/>
    </row>
    <row r="51800" spans="31:31" ht="15.75" x14ac:dyDescent="0.3">
      <c r="AE51800" s="71"/>
    </row>
    <row r="51801" spans="31:31" ht="15.75" x14ac:dyDescent="0.3">
      <c r="AE51801" s="71"/>
    </row>
    <row r="51802" spans="31:31" ht="15.75" x14ac:dyDescent="0.3">
      <c r="AE51802" s="71"/>
    </row>
    <row r="51803" spans="31:31" ht="15.75" x14ac:dyDescent="0.3">
      <c r="AE51803" s="71"/>
    </row>
    <row r="51804" spans="31:31" ht="15.75" x14ac:dyDescent="0.3">
      <c r="AE51804" s="71"/>
    </row>
    <row r="51805" spans="31:31" ht="15.75" x14ac:dyDescent="0.3">
      <c r="AE51805" s="71"/>
    </row>
    <row r="51806" spans="31:31" ht="15.75" x14ac:dyDescent="0.3">
      <c r="AE51806" s="71"/>
    </row>
    <row r="51807" spans="31:31" ht="15.75" x14ac:dyDescent="0.3">
      <c r="AE51807" s="71"/>
    </row>
    <row r="51808" spans="31:31" ht="15.75" x14ac:dyDescent="0.3">
      <c r="AE51808" s="71"/>
    </row>
    <row r="51809" spans="31:31" ht="15.75" x14ac:dyDescent="0.3">
      <c r="AE51809" s="71"/>
    </row>
    <row r="51810" spans="31:31" ht="15.75" x14ac:dyDescent="0.3">
      <c r="AE51810" s="71"/>
    </row>
    <row r="51811" spans="31:31" ht="15.75" x14ac:dyDescent="0.3">
      <c r="AE51811" s="71"/>
    </row>
    <row r="51812" spans="31:31" ht="15.75" x14ac:dyDescent="0.3">
      <c r="AE51812" s="71"/>
    </row>
    <row r="51813" spans="31:31" ht="15.75" x14ac:dyDescent="0.3">
      <c r="AE51813" s="71"/>
    </row>
    <row r="51814" spans="31:31" ht="15.75" x14ac:dyDescent="0.3">
      <c r="AE51814" s="71"/>
    </row>
    <row r="51815" spans="31:31" ht="15.75" x14ac:dyDescent="0.3">
      <c r="AE51815" s="71"/>
    </row>
    <row r="51816" spans="31:31" ht="15.75" x14ac:dyDescent="0.3">
      <c r="AE51816" s="71"/>
    </row>
    <row r="51817" spans="31:31" ht="15.75" x14ac:dyDescent="0.3">
      <c r="AE51817" s="71"/>
    </row>
    <row r="51818" spans="31:31" ht="15.75" x14ac:dyDescent="0.3">
      <c r="AE51818" s="71"/>
    </row>
    <row r="51819" spans="31:31" ht="15.75" x14ac:dyDescent="0.3">
      <c r="AE51819" s="71"/>
    </row>
    <row r="51820" spans="31:31" ht="15.75" x14ac:dyDescent="0.3">
      <c r="AE51820" s="71"/>
    </row>
    <row r="51821" spans="31:31" ht="15.75" x14ac:dyDescent="0.3">
      <c r="AE51821" s="71"/>
    </row>
    <row r="51822" spans="31:31" ht="15.75" x14ac:dyDescent="0.3">
      <c r="AE51822" s="71"/>
    </row>
    <row r="51823" spans="31:31" ht="15.75" x14ac:dyDescent="0.3">
      <c r="AE51823" s="71"/>
    </row>
    <row r="51824" spans="31:31" ht="15.75" x14ac:dyDescent="0.3">
      <c r="AE51824" s="71"/>
    </row>
    <row r="51825" spans="31:31" ht="15.75" x14ac:dyDescent="0.3">
      <c r="AE51825" s="71"/>
    </row>
    <row r="51826" spans="31:31" ht="15.75" x14ac:dyDescent="0.3">
      <c r="AE51826" s="71"/>
    </row>
    <row r="51827" spans="31:31" ht="15.75" x14ac:dyDescent="0.3">
      <c r="AE51827" s="71"/>
    </row>
    <row r="51828" spans="31:31" ht="15.75" x14ac:dyDescent="0.3">
      <c r="AE51828" s="71"/>
    </row>
    <row r="51829" spans="31:31" ht="15.75" x14ac:dyDescent="0.3">
      <c r="AE51829" s="71"/>
    </row>
    <row r="51830" spans="31:31" ht="15.75" x14ac:dyDescent="0.3">
      <c r="AE51830" s="71"/>
    </row>
    <row r="51831" spans="31:31" ht="15.75" x14ac:dyDescent="0.3">
      <c r="AE51831" s="71"/>
    </row>
    <row r="51832" spans="31:31" ht="15.75" x14ac:dyDescent="0.3">
      <c r="AE51832" s="71"/>
    </row>
    <row r="51833" spans="31:31" ht="15.75" x14ac:dyDescent="0.3">
      <c r="AE51833" s="71"/>
    </row>
    <row r="51834" spans="31:31" ht="15.75" x14ac:dyDescent="0.3">
      <c r="AE51834" s="71"/>
    </row>
    <row r="51835" spans="31:31" ht="15.75" x14ac:dyDescent="0.3">
      <c r="AE51835" s="71"/>
    </row>
    <row r="51836" spans="31:31" ht="15.75" x14ac:dyDescent="0.3">
      <c r="AE51836" s="71"/>
    </row>
    <row r="51837" spans="31:31" ht="15.75" x14ac:dyDescent="0.3">
      <c r="AE51837" s="71"/>
    </row>
    <row r="51838" spans="31:31" ht="15.75" x14ac:dyDescent="0.3">
      <c r="AE51838" s="71"/>
    </row>
    <row r="51839" spans="31:31" ht="15.75" x14ac:dyDescent="0.3">
      <c r="AE51839" s="71"/>
    </row>
    <row r="51840" spans="31:31" ht="15.75" x14ac:dyDescent="0.3">
      <c r="AE51840" s="71"/>
    </row>
    <row r="51841" spans="31:31" ht="15.75" x14ac:dyDescent="0.3">
      <c r="AE51841" s="71"/>
    </row>
    <row r="51842" spans="31:31" ht="15.75" x14ac:dyDescent="0.3">
      <c r="AE51842" s="71"/>
    </row>
    <row r="51843" spans="31:31" ht="15.75" x14ac:dyDescent="0.3">
      <c r="AE51843" s="71"/>
    </row>
    <row r="51844" spans="31:31" ht="15.75" x14ac:dyDescent="0.3">
      <c r="AE51844" s="71"/>
    </row>
    <row r="51845" spans="31:31" ht="15.75" x14ac:dyDescent="0.3">
      <c r="AE51845" s="71"/>
    </row>
    <row r="51846" spans="31:31" ht="15.75" x14ac:dyDescent="0.3">
      <c r="AE51846" s="71"/>
    </row>
    <row r="51847" spans="31:31" ht="15.75" x14ac:dyDescent="0.3">
      <c r="AE51847" s="71"/>
    </row>
    <row r="51848" spans="31:31" ht="15.75" x14ac:dyDescent="0.3">
      <c r="AE51848" s="71"/>
    </row>
    <row r="51849" spans="31:31" ht="15.75" x14ac:dyDescent="0.3">
      <c r="AE51849" s="71"/>
    </row>
    <row r="51850" spans="31:31" ht="15.75" x14ac:dyDescent="0.3">
      <c r="AE51850" s="71"/>
    </row>
    <row r="51851" spans="31:31" ht="15.75" x14ac:dyDescent="0.3">
      <c r="AE51851" s="71"/>
    </row>
    <row r="51852" spans="31:31" ht="15.75" x14ac:dyDescent="0.3">
      <c r="AE51852" s="71"/>
    </row>
    <row r="51853" spans="31:31" ht="15.75" x14ac:dyDescent="0.3">
      <c r="AE51853" s="71"/>
    </row>
    <row r="51854" spans="31:31" ht="15.75" x14ac:dyDescent="0.3">
      <c r="AE51854" s="71"/>
    </row>
    <row r="51855" spans="31:31" ht="15.75" x14ac:dyDescent="0.3">
      <c r="AE51855" s="71"/>
    </row>
    <row r="51856" spans="31:31" ht="15.75" x14ac:dyDescent="0.3">
      <c r="AE51856" s="71"/>
    </row>
    <row r="51857" spans="31:31" ht="15.75" x14ac:dyDescent="0.3">
      <c r="AE51857" s="71"/>
    </row>
    <row r="51858" spans="31:31" ht="15.75" x14ac:dyDescent="0.3">
      <c r="AE51858" s="71"/>
    </row>
    <row r="51859" spans="31:31" ht="15.75" x14ac:dyDescent="0.3">
      <c r="AE51859" s="71"/>
    </row>
    <row r="51860" spans="31:31" ht="15.75" x14ac:dyDescent="0.3">
      <c r="AE51860" s="71"/>
    </row>
    <row r="51861" spans="31:31" ht="15.75" x14ac:dyDescent="0.3">
      <c r="AE51861" s="71"/>
    </row>
    <row r="51862" spans="31:31" ht="15.75" x14ac:dyDescent="0.3">
      <c r="AE51862" s="71"/>
    </row>
    <row r="51863" spans="31:31" ht="15.75" x14ac:dyDescent="0.3">
      <c r="AE51863" s="71"/>
    </row>
    <row r="51864" spans="31:31" ht="15.75" x14ac:dyDescent="0.3">
      <c r="AE51864" s="71"/>
    </row>
    <row r="51865" spans="31:31" ht="15.75" x14ac:dyDescent="0.3">
      <c r="AE51865" s="71"/>
    </row>
    <row r="51866" spans="31:31" ht="15.75" x14ac:dyDescent="0.3">
      <c r="AE51866" s="71"/>
    </row>
    <row r="51867" spans="31:31" ht="15.75" x14ac:dyDescent="0.3">
      <c r="AE51867" s="71"/>
    </row>
    <row r="51868" spans="31:31" ht="15.75" x14ac:dyDescent="0.3">
      <c r="AE51868" s="71"/>
    </row>
    <row r="51869" spans="31:31" ht="15.75" x14ac:dyDescent="0.3">
      <c r="AE51869" s="71"/>
    </row>
    <row r="51870" spans="31:31" ht="15.75" x14ac:dyDescent="0.3">
      <c r="AE51870" s="71"/>
    </row>
    <row r="51871" spans="31:31" ht="15.75" x14ac:dyDescent="0.3">
      <c r="AE51871" s="71"/>
    </row>
    <row r="51872" spans="31:31" ht="15.75" x14ac:dyDescent="0.3">
      <c r="AE51872" s="71"/>
    </row>
    <row r="51873" spans="31:31" ht="15.75" x14ac:dyDescent="0.3">
      <c r="AE51873" s="71"/>
    </row>
    <row r="51874" spans="31:31" ht="15.75" x14ac:dyDescent="0.3">
      <c r="AE51874" s="71"/>
    </row>
    <row r="51875" spans="31:31" ht="15.75" x14ac:dyDescent="0.3">
      <c r="AE51875" s="71"/>
    </row>
    <row r="51876" spans="31:31" ht="15.75" x14ac:dyDescent="0.3">
      <c r="AE51876" s="71"/>
    </row>
    <row r="51877" spans="31:31" ht="15.75" x14ac:dyDescent="0.3">
      <c r="AE51877" s="71"/>
    </row>
    <row r="51878" spans="31:31" ht="15.75" x14ac:dyDescent="0.3">
      <c r="AE51878" s="71"/>
    </row>
    <row r="51879" spans="31:31" ht="15.75" x14ac:dyDescent="0.3">
      <c r="AE51879" s="71"/>
    </row>
    <row r="51880" spans="31:31" ht="15.75" x14ac:dyDescent="0.3">
      <c r="AE51880" s="71"/>
    </row>
    <row r="51881" spans="31:31" ht="15.75" x14ac:dyDescent="0.3">
      <c r="AE51881" s="71"/>
    </row>
    <row r="51882" spans="31:31" ht="15.75" x14ac:dyDescent="0.3">
      <c r="AE51882" s="71"/>
    </row>
    <row r="51883" spans="31:31" ht="15.75" x14ac:dyDescent="0.3">
      <c r="AE51883" s="71"/>
    </row>
    <row r="51884" spans="31:31" ht="15.75" x14ac:dyDescent="0.3">
      <c r="AE51884" s="71"/>
    </row>
    <row r="51885" spans="31:31" ht="15.75" x14ac:dyDescent="0.3">
      <c r="AE51885" s="71"/>
    </row>
    <row r="51886" spans="31:31" ht="15.75" x14ac:dyDescent="0.3">
      <c r="AE51886" s="71"/>
    </row>
    <row r="51887" spans="31:31" ht="15.75" x14ac:dyDescent="0.3">
      <c r="AE51887" s="71"/>
    </row>
    <row r="51888" spans="31:31" ht="15.75" x14ac:dyDescent="0.3">
      <c r="AE51888" s="71"/>
    </row>
    <row r="51889" spans="31:31" ht="15.75" x14ac:dyDescent="0.3">
      <c r="AE51889" s="71"/>
    </row>
    <row r="51890" spans="31:31" ht="15.75" x14ac:dyDescent="0.3">
      <c r="AE51890" s="71"/>
    </row>
    <row r="51891" spans="31:31" ht="15.75" x14ac:dyDescent="0.3">
      <c r="AE51891" s="71"/>
    </row>
    <row r="51892" spans="31:31" ht="15.75" x14ac:dyDescent="0.3">
      <c r="AE51892" s="71"/>
    </row>
    <row r="51893" spans="31:31" ht="15.75" x14ac:dyDescent="0.3">
      <c r="AE51893" s="71"/>
    </row>
    <row r="51894" spans="31:31" ht="15.75" x14ac:dyDescent="0.3">
      <c r="AE51894" s="71"/>
    </row>
    <row r="51895" spans="31:31" ht="15.75" x14ac:dyDescent="0.3">
      <c r="AE51895" s="71"/>
    </row>
    <row r="51896" spans="31:31" ht="15.75" x14ac:dyDescent="0.3">
      <c r="AE51896" s="71"/>
    </row>
    <row r="51897" spans="31:31" ht="15.75" x14ac:dyDescent="0.3">
      <c r="AE51897" s="71"/>
    </row>
    <row r="51898" spans="31:31" ht="15.75" x14ac:dyDescent="0.3">
      <c r="AE51898" s="71"/>
    </row>
    <row r="51899" spans="31:31" ht="15.75" x14ac:dyDescent="0.3">
      <c r="AE51899" s="71"/>
    </row>
    <row r="51900" spans="31:31" ht="15.75" x14ac:dyDescent="0.3">
      <c r="AE51900" s="71"/>
    </row>
    <row r="51901" spans="31:31" ht="15.75" x14ac:dyDescent="0.3">
      <c r="AE51901" s="71"/>
    </row>
    <row r="51902" spans="31:31" ht="15.75" x14ac:dyDescent="0.3">
      <c r="AE51902" s="71"/>
    </row>
    <row r="51903" spans="31:31" ht="15.75" x14ac:dyDescent="0.3">
      <c r="AE51903" s="71"/>
    </row>
    <row r="51904" spans="31:31" ht="15.75" x14ac:dyDescent="0.3">
      <c r="AE51904" s="71"/>
    </row>
    <row r="51905" spans="31:31" ht="15.75" x14ac:dyDescent="0.3">
      <c r="AE51905" s="71"/>
    </row>
    <row r="51906" spans="31:31" ht="15.75" x14ac:dyDescent="0.3">
      <c r="AE51906" s="71"/>
    </row>
    <row r="51907" spans="31:31" ht="15.75" x14ac:dyDescent="0.3">
      <c r="AE51907" s="71"/>
    </row>
    <row r="51908" spans="31:31" ht="15.75" x14ac:dyDescent="0.3">
      <c r="AE51908" s="71"/>
    </row>
    <row r="51909" spans="31:31" ht="15.75" x14ac:dyDescent="0.3">
      <c r="AE51909" s="71"/>
    </row>
    <row r="51910" spans="31:31" ht="15.75" x14ac:dyDescent="0.3">
      <c r="AE51910" s="71"/>
    </row>
    <row r="51911" spans="31:31" ht="15.75" x14ac:dyDescent="0.3">
      <c r="AE51911" s="71"/>
    </row>
    <row r="51912" spans="31:31" ht="15.75" x14ac:dyDescent="0.3">
      <c r="AE51912" s="71"/>
    </row>
    <row r="51913" spans="31:31" ht="15.75" x14ac:dyDescent="0.3">
      <c r="AE51913" s="71"/>
    </row>
    <row r="51914" spans="31:31" ht="15.75" x14ac:dyDescent="0.3">
      <c r="AE51914" s="71"/>
    </row>
    <row r="51915" spans="31:31" ht="15.75" x14ac:dyDescent="0.3">
      <c r="AE51915" s="71"/>
    </row>
    <row r="51916" spans="31:31" ht="15.75" x14ac:dyDescent="0.3">
      <c r="AE51916" s="71"/>
    </row>
    <row r="51917" spans="31:31" ht="15.75" x14ac:dyDescent="0.3">
      <c r="AE51917" s="71"/>
    </row>
    <row r="51918" spans="31:31" ht="15.75" x14ac:dyDescent="0.3">
      <c r="AE51918" s="71"/>
    </row>
    <row r="51919" spans="31:31" ht="15.75" x14ac:dyDescent="0.3">
      <c r="AE51919" s="71"/>
    </row>
    <row r="51920" spans="31:31" ht="15.75" x14ac:dyDescent="0.3">
      <c r="AE51920" s="71"/>
    </row>
    <row r="51921" spans="31:31" ht="15.75" x14ac:dyDescent="0.3">
      <c r="AE51921" s="71"/>
    </row>
    <row r="51922" spans="31:31" ht="15.75" x14ac:dyDescent="0.3">
      <c r="AE51922" s="71"/>
    </row>
    <row r="51923" spans="31:31" ht="15.75" x14ac:dyDescent="0.3">
      <c r="AE51923" s="71"/>
    </row>
    <row r="51924" spans="31:31" ht="15.75" x14ac:dyDescent="0.3">
      <c r="AE51924" s="71"/>
    </row>
    <row r="51925" spans="31:31" ht="15.75" x14ac:dyDescent="0.3">
      <c r="AE51925" s="71"/>
    </row>
    <row r="51926" spans="31:31" ht="15.75" x14ac:dyDescent="0.3">
      <c r="AE51926" s="71"/>
    </row>
    <row r="51927" spans="31:31" ht="15.75" x14ac:dyDescent="0.3">
      <c r="AE51927" s="71"/>
    </row>
    <row r="51928" spans="31:31" ht="15.75" x14ac:dyDescent="0.3">
      <c r="AE51928" s="71"/>
    </row>
    <row r="51929" spans="31:31" ht="15.75" x14ac:dyDescent="0.3">
      <c r="AE51929" s="71"/>
    </row>
    <row r="51930" spans="31:31" ht="15.75" x14ac:dyDescent="0.3">
      <c r="AE51930" s="71"/>
    </row>
    <row r="51931" spans="31:31" ht="15.75" x14ac:dyDescent="0.3">
      <c r="AE51931" s="71"/>
    </row>
    <row r="51932" spans="31:31" ht="15.75" x14ac:dyDescent="0.3">
      <c r="AE51932" s="71"/>
    </row>
    <row r="51933" spans="31:31" ht="15.75" x14ac:dyDescent="0.3">
      <c r="AE51933" s="71"/>
    </row>
    <row r="51934" spans="31:31" ht="15.75" x14ac:dyDescent="0.3">
      <c r="AE51934" s="71"/>
    </row>
    <row r="51935" spans="31:31" ht="15.75" x14ac:dyDescent="0.3">
      <c r="AE51935" s="71"/>
    </row>
    <row r="51936" spans="31:31" ht="15.75" x14ac:dyDescent="0.3">
      <c r="AE51936" s="71"/>
    </row>
    <row r="51937" spans="31:31" ht="15.75" x14ac:dyDescent="0.3">
      <c r="AE51937" s="71"/>
    </row>
    <row r="51938" spans="31:31" ht="15.75" x14ac:dyDescent="0.3">
      <c r="AE51938" s="71"/>
    </row>
    <row r="51939" spans="31:31" ht="15.75" x14ac:dyDescent="0.3">
      <c r="AE51939" s="71"/>
    </row>
    <row r="51940" spans="31:31" ht="15.75" x14ac:dyDescent="0.3">
      <c r="AE51940" s="71"/>
    </row>
    <row r="51941" spans="31:31" ht="15.75" x14ac:dyDescent="0.3">
      <c r="AE51941" s="71"/>
    </row>
    <row r="51942" spans="31:31" ht="15.75" x14ac:dyDescent="0.3">
      <c r="AE51942" s="71"/>
    </row>
    <row r="51943" spans="31:31" ht="15.75" x14ac:dyDescent="0.3">
      <c r="AE51943" s="71"/>
    </row>
    <row r="51944" spans="31:31" ht="15.75" x14ac:dyDescent="0.3">
      <c r="AE51944" s="71"/>
    </row>
    <row r="51945" spans="31:31" ht="15.75" x14ac:dyDescent="0.3">
      <c r="AE51945" s="71"/>
    </row>
    <row r="51946" spans="31:31" ht="15.75" x14ac:dyDescent="0.3">
      <c r="AE51946" s="71"/>
    </row>
    <row r="51947" spans="31:31" ht="15.75" x14ac:dyDescent="0.3">
      <c r="AE51947" s="71"/>
    </row>
    <row r="51948" spans="31:31" ht="15.75" x14ac:dyDescent="0.3">
      <c r="AE51948" s="71"/>
    </row>
    <row r="51949" spans="31:31" ht="15.75" x14ac:dyDescent="0.3">
      <c r="AE51949" s="71"/>
    </row>
    <row r="51950" spans="31:31" ht="15.75" x14ac:dyDescent="0.3">
      <c r="AE51950" s="71"/>
    </row>
    <row r="51951" spans="31:31" ht="15.75" x14ac:dyDescent="0.3">
      <c r="AE51951" s="71"/>
    </row>
    <row r="51952" spans="31:31" ht="15.75" x14ac:dyDescent="0.3">
      <c r="AE51952" s="71"/>
    </row>
    <row r="51953" spans="31:31" ht="15.75" x14ac:dyDescent="0.3">
      <c r="AE51953" s="71"/>
    </row>
    <row r="51954" spans="31:31" ht="15.75" x14ac:dyDescent="0.3">
      <c r="AE51954" s="71"/>
    </row>
    <row r="51955" spans="31:31" ht="15.75" x14ac:dyDescent="0.3">
      <c r="AE51955" s="71"/>
    </row>
    <row r="51956" spans="31:31" ht="15.75" x14ac:dyDescent="0.3">
      <c r="AE51956" s="71"/>
    </row>
    <row r="51957" spans="31:31" ht="15.75" x14ac:dyDescent="0.3">
      <c r="AE51957" s="71"/>
    </row>
    <row r="51958" spans="31:31" ht="15.75" x14ac:dyDescent="0.3">
      <c r="AE51958" s="71"/>
    </row>
    <row r="51959" spans="31:31" ht="15.75" x14ac:dyDescent="0.3">
      <c r="AE51959" s="71"/>
    </row>
    <row r="51960" spans="31:31" ht="15.75" x14ac:dyDescent="0.3">
      <c r="AE51960" s="71"/>
    </row>
    <row r="51961" spans="31:31" ht="15.75" x14ac:dyDescent="0.3">
      <c r="AE51961" s="71"/>
    </row>
    <row r="51962" spans="31:31" ht="15.75" x14ac:dyDescent="0.3">
      <c r="AE51962" s="71"/>
    </row>
    <row r="51963" spans="31:31" ht="15.75" x14ac:dyDescent="0.3">
      <c r="AE51963" s="71"/>
    </row>
    <row r="51964" spans="31:31" ht="15.75" x14ac:dyDescent="0.3">
      <c r="AE51964" s="71"/>
    </row>
    <row r="51965" spans="31:31" ht="15.75" x14ac:dyDescent="0.3">
      <c r="AE51965" s="71"/>
    </row>
    <row r="51966" spans="31:31" ht="15.75" x14ac:dyDescent="0.3">
      <c r="AE51966" s="71"/>
    </row>
    <row r="51967" spans="31:31" ht="15.75" x14ac:dyDescent="0.3">
      <c r="AE51967" s="71"/>
    </row>
    <row r="51968" spans="31:31" ht="15.75" x14ac:dyDescent="0.3">
      <c r="AE51968" s="71"/>
    </row>
    <row r="51969" spans="31:31" ht="15.75" x14ac:dyDescent="0.3">
      <c r="AE51969" s="71"/>
    </row>
    <row r="51970" spans="31:31" ht="15.75" x14ac:dyDescent="0.3">
      <c r="AE51970" s="71"/>
    </row>
    <row r="51971" spans="31:31" ht="15.75" x14ac:dyDescent="0.3">
      <c r="AE51971" s="71"/>
    </row>
    <row r="51972" spans="31:31" ht="15.75" x14ac:dyDescent="0.3">
      <c r="AE51972" s="71"/>
    </row>
    <row r="51973" spans="31:31" ht="15.75" x14ac:dyDescent="0.3">
      <c r="AE51973" s="71"/>
    </row>
    <row r="51974" spans="31:31" ht="15.75" x14ac:dyDescent="0.3">
      <c r="AE51974" s="71"/>
    </row>
    <row r="51975" spans="31:31" ht="15.75" x14ac:dyDescent="0.3">
      <c r="AE51975" s="71"/>
    </row>
    <row r="51976" spans="31:31" ht="15.75" x14ac:dyDescent="0.3">
      <c r="AE51976" s="71"/>
    </row>
    <row r="51977" spans="31:31" ht="15.75" x14ac:dyDescent="0.3">
      <c r="AE51977" s="71"/>
    </row>
    <row r="51978" spans="31:31" ht="15.75" x14ac:dyDescent="0.3">
      <c r="AE51978" s="71"/>
    </row>
    <row r="51979" spans="31:31" ht="15.75" x14ac:dyDescent="0.3">
      <c r="AE51979" s="71"/>
    </row>
    <row r="51980" spans="31:31" ht="15.75" x14ac:dyDescent="0.3">
      <c r="AE51980" s="71"/>
    </row>
    <row r="51981" spans="31:31" ht="15.75" x14ac:dyDescent="0.3">
      <c r="AE51981" s="71"/>
    </row>
    <row r="51982" spans="31:31" ht="15.75" x14ac:dyDescent="0.3">
      <c r="AE51982" s="71"/>
    </row>
    <row r="51983" spans="31:31" ht="15.75" x14ac:dyDescent="0.3">
      <c r="AE51983" s="71"/>
    </row>
    <row r="51984" spans="31:31" ht="15.75" x14ac:dyDescent="0.3">
      <c r="AE51984" s="71"/>
    </row>
    <row r="51985" spans="31:31" ht="15.75" x14ac:dyDescent="0.3">
      <c r="AE51985" s="71"/>
    </row>
    <row r="51986" spans="31:31" ht="15.75" x14ac:dyDescent="0.3">
      <c r="AE51986" s="71"/>
    </row>
    <row r="51987" spans="31:31" ht="15.75" x14ac:dyDescent="0.3">
      <c r="AE51987" s="71"/>
    </row>
    <row r="51988" spans="31:31" ht="15.75" x14ac:dyDescent="0.3">
      <c r="AE51988" s="71"/>
    </row>
    <row r="51989" spans="31:31" ht="15.75" x14ac:dyDescent="0.3">
      <c r="AE51989" s="71"/>
    </row>
    <row r="51990" spans="31:31" ht="15.75" x14ac:dyDescent="0.3">
      <c r="AE51990" s="71"/>
    </row>
    <row r="51991" spans="31:31" ht="15.75" x14ac:dyDescent="0.3">
      <c r="AE51991" s="71"/>
    </row>
    <row r="51992" spans="31:31" ht="15.75" x14ac:dyDescent="0.3">
      <c r="AE51992" s="71"/>
    </row>
    <row r="51993" spans="31:31" ht="15.75" x14ac:dyDescent="0.3">
      <c r="AE51993" s="71"/>
    </row>
    <row r="51994" spans="31:31" ht="15.75" x14ac:dyDescent="0.3">
      <c r="AE51994" s="71"/>
    </row>
    <row r="51995" spans="31:31" ht="15.75" x14ac:dyDescent="0.3">
      <c r="AE51995" s="71"/>
    </row>
    <row r="51996" spans="31:31" ht="15.75" x14ac:dyDescent="0.3">
      <c r="AE51996" s="71"/>
    </row>
    <row r="51997" spans="31:31" ht="15.75" x14ac:dyDescent="0.3">
      <c r="AE51997" s="71"/>
    </row>
    <row r="51998" spans="31:31" ht="15.75" x14ac:dyDescent="0.3">
      <c r="AE51998" s="71"/>
    </row>
    <row r="51999" spans="31:31" ht="15.75" x14ac:dyDescent="0.3">
      <c r="AE51999" s="71"/>
    </row>
    <row r="52000" spans="31:31" ht="15.75" x14ac:dyDescent="0.3">
      <c r="AE52000" s="71"/>
    </row>
    <row r="52001" spans="31:31" ht="15.75" x14ac:dyDescent="0.3">
      <c r="AE52001" s="71"/>
    </row>
    <row r="52002" spans="31:31" ht="15.75" x14ac:dyDescent="0.3">
      <c r="AE52002" s="71"/>
    </row>
    <row r="52003" spans="31:31" ht="15.75" x14ac:dyDescent="0.3">
      <c r="AE52003" s="71"/>
    </row>
    <row r="52004" spans="31:31" ht="15.75" x14ac:dyDescent="0.3">
      <c r="AE52004" s="71"/>
    </row>
    <row r="52005" spans="31:31" ht="15.75" x14ac:dyDescent="0.3">
      <c r="AE52005" s="71"/>
    </row>
    <row r="52006" spans="31:31" ht="15.75" x14ac:dyDescent="0.3">
      <c r="AE52006" s="71"/>
    </row>
    <row r="52007" spans="31:31" ht="15.75" x14ac:dyDescent="0.3">
      <c r="AE52007" s="71"/>
    </row>
    <row r="52008" spans="31:31" ht="15.75" x14ac:dyDescent="0.3">
      <c r="AE52008" s="71"/>
    </row>
    <row r="52009" spans="31:31" ht="15.75" x14ac:dyDescent="0.3">
      <c r="AE52009" s="71"/>
    </row>
    <row r="52010" spans="31:31" ht="15.75" x14ac:dyDescent="0.3">
      <c r="AE52010" s="71"/>
    </row>
    <row r="52011" spans="31:31" ht="15.75" x14ac:dyDescent="0.3">
      <c r="AE52011" s="71"/>
    </row>
    <row r="52012" spans="31:31" ht="15.75" x14ac:dyDescent="0.3">
      <c r="AE52012" s="71"/>
    </row>
    <row r="52013" spans="31:31" ht="15.75" x14ac:dyDescent="0.3">
      <c r="AE52013" s="71"/>
    </row>
    <row r="52014" spans="31:31" ht="15.75" x14ac:dyDescent="0.3">
      <c r="AE52014" s="71"/>
    </row>
    <row r="52015" spans="31:31" ht="15.75" x14ac:dyDescent="0.3">
      <c r="AE52015" s="71"/>
    </row>
    <row r="52016" spans="31:31" ht="15.75" x14ac:dyDescent="0.3">
      <c r="AE52016" s="71"/>
    </row>
    <row r="52017" spans="31:31" ht="15.75" x14ac:dyDescent="0.3">
      <c r="AE52017" s="71"/>
    </row>
    <row r="52018" spans="31:31" ht="15.75" x14ac:dyDescent="0.3">
      <c r="AE52018" s="71"/>
    </row>
    <row r="52019" spans="31:31" ht="15.75" x14ac:dyDescent="0.3">
      <c r="AE52019" s="71"/>
    </row>
    <row r="52020" spans="31:31" ht="15.75" x14ac:dyDescent="0.3">
      <c r="AE52020" s="71"/>
    </row>
    <row r="52021" spans="31:31" ht="15.75" x14ac:dyDescent="0.3">
      <c r="AE52021" s="71"/>
    </row>
    <row r="52022" spans="31:31" ht="15.75" x14ac:dyDescent="0.3">
      <c r="AE52022" s="71"/>
    </row>
    <row r="52023" spans="31:31" ht="15.75" x14ac:dyDescent="0.3">
      <c r="AE52023" s="71"/>
    </row>
    <row r="52024" spans="31:31" ht="15.75" x14ac:dyDescent="0.3">
      <c r="AE52024" s="71"/>
    </row>
    <row r="52025" spans="31:31" ht="15.75" x14ac:dyDescent="0.3">
      <c r="AE52025" s="71"/>
    </row>
    <row r="52026" spans="31:31" ht="15.75" x14ac:dyDescent="0.3">
      <c r="AE52026" s="71"/>
    </row>
    <row r="52027" spans="31:31" ht="15.75" x14ac:dyDescent="0.3">
      <c r="AE52027" s="71"/>
    </row>
    <row r="52028" spans="31:31" ht="15.75" x14ac:dyDescent="0.3">
      <c r="AE52028" s="71"/>
    </row>
    <row r="52029" spans="31:31" ht="15.75" x14ac:dyDescent="0.3">
      <c r="AE52029" s="71"/>
    </row>
    <row r="52030" spans="31:31" ht="15.75" x14ac:dyDescent="0.3">
      <c r="AE52030" s="71"/>
    </row>
    <row r="52031" spans="31:31" ht="15.75" x14ac:dyDescent="0.3">
      <c r="AE52031" s="71"/>
    </row>
    <row r="52032" spans="31:31" ht="15.75" x14ac:dyDescent="0.3">
      <c r="AE52032" s="71"/>
    </row>
    <row r="52033" spans="31:31" ht="15.75" x14ac:dyDescent="0.3">
      <c r="AE52033" s="71"/>
    </row>
    <row r="52034" spans="31:31" ht="15.75" x14ac:dyDescent="0.3">
      <c r="AE52034" s="71"/>
    </row>
    <row r="52035" spans="31:31" ht="15.75" x14ac:dyDescent="0.3">
      <c r="AE52035" s="71"/>
    </row>
    <row r="52036" spans="31:31" ht="15.75" x14ac:dyDescent="0.3">
      <c r="AE52036" s="71"/>
    </row>
    <row r="52037" spans="31:31" ht="15.75" x14ac:dyDescent="0.3">
      <c r="AE52037" s="71"/>
    </row>
    <row r="52038" spans="31:31" ht="15.75" x14ac:dyDescent="0.3">
      <c r="AE52038" s="71"/>
    </row>
    <row r="52039" spans="31:31" ht="15.75" x14ac:dyDescent="0.3">
      <c r="AE52039" s="71"/>
    </row>
    <row r="52040" spans="31:31" ht="15.75" x14ac:dyDescent="0.3">
      <c r="AE52040" s="71"/>
    </row>
    <row r="52041" spans="31:31" ht="15.75" x14ac:dyDescent="0.3">
      <c r="AE52041" s="71"/>
    </row>
    <row r="52042" spans="31:31" ht="15.75" x14ac:dyDescent="0.3">
      <c r="AE52042" s="71"/>
    </row>
    <row r="52043" spans="31:31" ht="15.75" x14ac:dyDescent="0.3">
      <c r="AE52043" s="71"/>
    </row>
    <row r="52044" spans="31:31" ht="15.75" x14ac:dyDescent="0.3">
      <c r="AE52044" s="71"/>
    </row>
    <row r="52045" spans="31:31" ht="15.75" x14ac:dyDescent="0.3">
      <c r="AE52045" s="71"/>
    </row>
    <row r="52046" spans="31:31" ht="15.75" x14ac:dyDescent="0.3">
      <c r="AE52046" s="71"/>
    </row>
    <row r="52047" spans="31:31" ht="15.75" x14ac:dyDescent="0.3">
      <c r="AE52047" s="71"/>
    </row>
    <row r="52048" spans="31:31" ht="15.75" x14ac:dyDescent="0.3">
      <c r="AE52048" s="71"/>
    </row>
    <row r="52049" spans="31:31" ht="15.75" x14ac:dyDescent="0.3">
      <c r="AE52049" s="71"/>
    </row>
    <row r="52050" spans="31:31" ht="15.75" x14ac:dyDescent="0.3">
      <c r="AE52050" s="71"/>
    </row>
    <row r="52051" spans="31:31" ht="15.75" x14ac:dyDescent="0.3">
      <c r="AE52051" s="71"/>
    </row>
    <row r="52052" spans="31:31" ht="15.75" x14ac:dyDescent="0.3">
      <c r="AE52052" s="71"/>
    </row>
    <row r="52053" spans="31:31" ht="15.75" x14ac:dyDescent="0.3">
      <c r="AE52053" s="71"/>
    </row>
    <row r="52054" spans="31:31" ht="15.75" x14ac:dyDescent="0.3">
      <c r="AE52054" s="71"/>
    </row>
    <row r="52055" spans="31:31" ht="15.75" x14ac:dyDescent="0.3">
      <c r="AE52055" s="71"/>
    </row>
    <row r="52056" spans="31:31" ht="15.75" x14ac:dyDescent="0.3">
      <c r="AE52056" s="71"/>
    </row>
    <row r="52057" spans="31:31" ht="15.75" x14ac:dyDescent="0.3">
      <c r="AE52057" s="71"/>
    </row>
    <row r="52058" spans="31:31" ht="15.75" x14ac:dyDescent="0.3">
      <c r="AE52058" s="71"/>
    </row>
    <row r="52059" spans="31:31" ht="15.75" x14ac:dyDescent="0.3">
      <c r="AE52059" s="71"/>
    </row>
    <row r="52060" spans="31:31" ht="15.75" x14ac:dyDescent="0.3">
      <c r="AE52060" s="71"/>
    </row>
    <row r="52061" spans="31:31" ht="15.75" x14ac:dyDescent="0.3">
      <c r="AE52061" s="71"/>
    </row>
    <row r="52062" spans="31:31" ht="15.75" x14ac:dyDescent="0.3">
      <c r="AE52062" s="71"/>
    </row>
    <row r="52063" spans="31:31" ht="15.75" x14ac:dyDescent="0.3">
      <c r="AE52063" s="71"/>
    </row>
    <row r="52064" spans="31:31" ht="15.75" x14ac:dyDescent="0.3">
      <c r="AE52064" s="71"/>
    </row>
    <row r="52065" spans="31:31" ht="15.75" x14ac:dyDescent="0.3">
      <c r="AE52065" s="71"/>
    </row>
    <row r="52066" spans="31:31" ht="15.75" x14ac:dyDescent="0.3">
      <c r="AE52066" s="71"/>
    </row>
    <row r="52067" spans="31:31" ht="15.75" x14ac:dyDescent="0.3">
      <c r="AE52067" s="71"/>
    </row>
    <row r="52068" spans="31:31" ht="15.75" x14ac:dyDescent="0.3">
      <c r="AE52068" s="71"/>
    </row>
    <row r="52069" spans="31:31" ht="15.75" x14ac:dyDescent="0.3">
      <c r="AE52069" s="71"/>
    </row>
    <row r="52070" spans="31:31" ht="15.75" x14ac:dyDescent="0.3">
      <c r="AE52070" s="71"/>
    </row>
    <row r="52071" spans="31:31" ht="15.75" x14ac:dyDescent="0.3">
      <c r="AE52071" s="71"/>
    </row>
    <row r="52072" spans="31:31" ht="15.75" x14ac:dyDescent="0.3">
      <c r="AE52072" s="71"/>
    </row>
    <row r="52073" spans="31:31" ht="15.75" x14ac:dyDescent="0.3">
      <c r="AE52073" s="71"/>
    </row>
    <row r="52074" spans="31:31" ht="15.75" x14ac:dyDescent="0.3">
      <c r="AE52074" s="71"/>
    </row>
    <row r="52075" spans="31:31" ht="15.75" x14ac:dyDescent="0.3">
      <c r="AE52075" s="71"/>
    </row>
    <row r="52076" spans="31:31" ht="15.75" x14ac:dyDescent="0.3">
      <c r="AE52076" s="71"/>
    </row>
    <row r="52077" spans="31:31" ht="15.75" x14ac:dyDescent="0.3">
      <c r="AE52077" s="71"/>
    </row>
    <row r="52078" spans="31:31" ht="15.75" x14ac:dyDescent="0.3">
      <c r="AE52078" s="71"/>
    </row>
    <row r="52079" spans="31:31" ht="15.75" x14ac:dyDescent="0.3">
      <c r="AE52079" s="71"/>
    </row>
    <row r="52080" spans="31:31" ht="15.75" x14ac:dyDescent="0.3">
      <c r="AE52080" s="71"/>
    </row>
    <row r="52081" spans="31:31" ht="15.75" x14ac:dyDescent="0.3">
      <c r="AE52081" s="71"/>
    </row>
    <row r="52082" spans="31:31" ht="15.75" x14ac:dyDescent="0.3">
      <c r="AE52082" s="71"/>
    </row>
    <row r="52083" spans="31:31" ht="15.75" x14ac:dyDescent="0.3">
      <c r="AE52083" s="71"/>
    </row>
    <row r="52084" spans="31:31" ht="15.75" x14ac:dyDescent="0.3">
      <c r="AE52084" s="71"/>
    </row>
    <row r="52085" spans="31:31" ht="15.75" x14ac:dyDescent="0.3">
      <c r="AE52085" s="71"/>
    </row>
    <row r="52086" spans="31:31" ht="15.75" x14ac:dyDescent="0.3">
      <c r="AE52086" s="71"/>
    </row>
    <row r="52087" spans="31:31" ht="15.75" x14ac:dyDescent="0.3">
      <c r="AE52087" s="71"/>
    </row>
    <row r="52088" spans="31:31" ht="15.75" x14ac:dyDescent="0.3">
      <c r="AE52088" s="71"/>
    </row>
    <row r="52089" spans="31:31" ht="15.75" x14ac:dyDescent="0.3">
      <c r="AE52089" s="71"/>
    </row>
    <row r="52090" spans="31:31" ht="15.75" x14ac:dyDescent="0.3">
      <c r="AE52090" s="71"/>
    </row>
    <row r="52091" spans="31:31" ht="15.75" x14ac:dyDescent="0.3">
      <c r="AE52091" s="71"/>
    </row>
    <row r="52092" spans="31:31" ht="15.75" x14ac:dyDescent="0.3">
      <c r="AE52092" s="71"/>
    </row>
    <row r="52093" spans="31:31" ht="15.75" x14ac:dyDescent="0.3">
      <c r="AE52093" s="71"/>
    </row>
    <row r="52094" spans="31:31" ht="15.75" x14ac:dyDescent="0.3">
      <c r="AE52094" s="71"/>
    </row>
    <row r="52095" spans="31:31" ht="15.75" x14ac:dyDescent="0.3">
      <c r="AE52095" s="71"/>
    </row>
    <row r="52096" spans="31:31" ht="15.75" x14ac:dyDescent="0.3">
      <c r="AE52096" s="71"/>
    </row>
    <row r="52097" spans="31:31" ht="15.75" x14ac:dyDescent="0.3">
      <c r="AE52097" s="71"/>
    </row>
    <row r="52098" spans="31:31" ht="15.75" x14ac:dyDescent="0.3">
      <c r="AE52098" s="71"/>
    </row>
    <row r="52099" spans="31:31" ht="15.75" x14ac:dyDescent="0.3">
      <c r="AE52099" s="71"/>
    </row>
    <row r="52100" spans="31:31" ht="15.75" x14ac:dyDescent="0.3">
      <c r="AE52100" s="71"/>
    </row>
    <row r="52101" spans="31:31" ht="15.75" x14ac:dyDescent="0.3">
      <c r="AE52101" s="71"/>
    </row>
    <row r="52102" spans="31:31" ht="15.75" x14ac:dyDescent="0.3">
      <c r="AE52102" s="71"/>
    </row>
    <row r="52103" spans="31:31" ht="15.75" x14ac:dyDescent="0.3">
      <c r="AE52103" s="71"/>
    </row>
    <row r="52104" spans="31:31" ht="15.75" x14ac:dyDescent="0.3">
      <c r="AE52104" s="71"/>
    </row>
    <row r="52105" spans="31:31" ht="15.75" x14ac:dyDescent="0.3">
      <c r="AE52105" s="71"/>
    </row>
    <row r="52106" spans="31:31" ht="15.75" x14ac:dyDescent="0.3">
      <c r="AE52106" s="71"/>
    </row>
    <row r="52107" spans="31:31" ht="15.75" x14ac:dyDescent="0.3">
      <c r="AE52107" s="71"/>
    </row>
    <row r="52108" spans="31:31" ht="15.75" x14ac:dyDescent="0.3">
      <c r="AE52108" s="71"/>
    </row>
    <row r="52109" spans="31:31" ht="15.75" x14ac:dyDescent="0.3">
      <c r="AE52109" s="71"/>
    </row>
    <row r="52110" spans="31:31" ht="15.75" x14ac:dyDescent="0.3">
      <c r="AE52110" s="71"/>
    </row>
    <row r="52111" spans="31:31" ht="15.75" x14ac:dyDescent="0.3">
      <c r="AE52111" s="71"/>
    </row>
    <row r="52112" spans="31:31" ht="15.75" x14ac:dyDescent="0.3">
      <c r="AE52112" s="71"/>
    </row>
    <row r="52113" spans="31:31" ht="15.75" x14ac:dyDescent="0.3">
      <c r="AE52113" s="71"/>
    </row>
    <row r="52114" spans="31:31" ht="15.75" x14ac:dyDescent="0.3">
      <c r="AE52114" s="71"/>
    </row>
    <row r="52115" spans="31:31" ht="15.75" x14ac:dyDescent="0.3">
      <c r="AE52115" s="71"/>
    </row>
    <row r="52116" spans="31:31" ht="15.75" x14ac:dyDescent="0.3">
      <c r="AE52116" s="71"/>
    </row>
    <row r="52117" spans="31:31" ht="15.75" x14ac:dyDescent="0.3">
      <c r="AE52117" s="71"/>
    </row>
    <row r="52118" spans="31:31" ht="15.75" x14ac:dyDescent="0.3">
      <c r="AE52118" s="71"/>
    </row>
    <row r="52119" spans="31:31" ht="15.75" x14ac:dyDescent="0.3">
      <c r="AE52119" s="71"/>
    </row>
    <row r="52120" spans="31:31" ht="15.75" x14ac:dyDescent="0.3">
      <c r="AE52120" s="71"/>
    </row>
    <row r="52121" spans="31:31" ht="15.75" x14ac:dyDescent="0.3">
      <c r="AE52121" s="71"/>
    </row>
    <row r="52122" spans="31:31" ht="15.75" x14ac:dyDescent="0.3">
      <c r="AE52122" s="71"/>
    </row>
    <row r="52123" spans="31:31" ht="15.75" x14ac:dyDescent="0.3">
      <c r="AE52123" s="71"/>
    </row>
    <row r="52124" spans="31:31" ht="15.75" x14ac:dyDescent="0.3">
      <c r="AE52124" s="71"/>
    </row>
    <row r="52125" spans="31:31" ht="15.75" x14ac:dyDescent="0.3">
      <c r="AE52125" s="71"/>
    </row>
    <row r="52126" spans="31:31" ht="15.75" x14ac:dyDescent="0.3">
      <c r="AE52126" s="71"/>
    </row>
    <row r="52127" spans="31:31" ht="15.75" x14ac:dyDescent="0.3">
      <c r="AE52127" s="71"/>
    </row>
    <row r="52128" spans="31:31" ht="15.75" x14ac:dyDescent="0.3">
      <c r="AE52128" s="71"/>
    </row>
    <row r="52129" spans="31:31" ht="15.75" x14ac:dyDescent="0.3">
      <c r="AE52129" s="71"/>
    </row>
    <row r="52130" spans="31:31" ht="15.75" x14ac:dyDescent="0.3">
      <c r="AE52130" s="71"/>
    </row>
    <row r="52131" spans="31:31" ht="15.75" x14ac:dyDescent="0.3">
      <c r="AE52131" s="71"/>
    </row>
    <row r="52132" spans="31:31" ht="15.75" x14ac:dyDescent="0.3">
      <c r="AE52132" s="71"/>
    </row>
    <row r="52133" spans="31:31" ht="15.75" x14ac:dyDescent="0.3">
      <c r="AE52133" s="71"/>
    </row>
    <row r="52134" spans="31:31" ht="15.75" x14ac:dyDescent="0.3">
      <c r="AE52134" s="71"/>
    </row>
    <row r="52135" spans="31:31" ht="15.75" x14ac:dyDescent="0.3">
      <c r="AE52135" s="71"/>
    </row>
    <row r="52136" spans="31:31" ht="15.75" x14ac:dyDescent="0.3">
      <c r="AE52136" s="71"/>
    </row>
    <row r="52137" spans="31:31" ht="15.75" x14ac:dyDescent="0.3">
      <c r="AE52137" s="71"/>
    </row>
    <row r="52138" spans="31:31" ht="15.75" x14ac:dyDescent="0.3">
      <c r="AE52138" s="71"/>
    </row>
    <row r="52139" spans="31:31" ht="15.75" x14ac:dyDescent="0.3">
      <c r="AE52139" s="71"/>
    </row>
    <row r="52140" spans="31:31" ht="15.75" x14ac:dyDescent="0.3">
      <c r="AE52140" s="71"/>
    </row>
    <row r="52141" spans="31:31" ht="15.75" x14ac:dyDescent="0.3">
      <c r="AE52141" s="71"/>
    </row>
    <row r="52142" spans="31:31" ht="15.75" x14ac:dyDescent="0.3">
      <c r="AE52142" s="71"/>
    </row>
    <row r="52143" spans="31:31" ht="15.75" x14ac:dyDescent="0.3">
      <c r="AE52143" s="71"/>
    </row>
    <row r="52144" spans="31:31" ht="15.75" x14ac:dyDescent="0.3">
      <c r="AE52144" s="71"/>
    </row>
    <row r="52145" spans="31:31" ht="15.75" x14ac:dyDescent="0.3">
      <c r="AE52145" s="71"/>
    </row>
    <row r="52146" spans="31:31" ht="15.75" x14ac:dyDescent="0.3">
      <c r="AE52146" s="71"/>
    </row>
    <row r="52147" spans="31:31" ht="15.75" x14ac:dyDescent="0.3">
      <c r="AE52147" s="71"/>
    </row>
    <row r="52148" spans="31:31" ht="15.75" x14ac:dyDescent="0.3">
      <c r="AE52148" s="71"/>
    </row>
    <row r="52149" spans="31:31" ht="15.75" x14ac:dyDescent="0.3">
      <c r="AE52149" s="71"/>
    </row>
    <row r="52150" spans="31:31" ht="15.75" x14ac:dyDescent="0.3">
      <c r="AE52150" s="71"/>
    </row>
    <row r="52151" spans="31:31" ht="15.75" x14ac:dyDescent="0.3">
      <c r="AE52151" s="71"/>
    </row>
    <row r="52152" spans="31:31" ht="15.75" x14ac:dyDescent="0.3">
      <c r="AE52152" s="71"/>
    </row>
    <row r="52153" spans="31:31" ht="15.75" x14ac:dyDescent="0.3">
      <c r="AE52153" s="71"/>
    </row>
    <row r="52154" spans="31:31" ht="15.75" x14ac:dyDescent="0.3">
      <c r="AE52154" s="71"/>
    </row>
    <row r="52155" spans="31:31" ht="15.75" x14ac:dyDescent="0.3">
      <c r="AE52155" s="71"/>
    </row>
    <row r="52156" spans="31:31" ht="15.75" x14ac:dyDescent="0.3">
      <c r="AE52156" s="71"/>
    </row>
    <row r="52157" spans="31:31" ht="15.75" x14ac:dyDescent="0.3">
      <c r="AE52157" s="71"/>
    </row>
    <row r="52158" spans="31:31" ht="15.75" x14ac:dyDescent="0.3">
      <c r="AE52158" s="71"/>
    </row>
    <row r="52159" spans="31:31" ht="15.75" x14ac:dyDescent="0.3">
      <c r="AE52159" s="71"/>
    </row>
    <row r="52160" spans="31:31" ht="15.75" x14ac:dyDescent="0.3">
      <c r="AE52160" s="71"/>
    </row>
    <row r="52161" spans="31:31" ht="15.75" x14ac:dyDescent="0.3">
      <c r="AE52161" s="71"/>
    </row>
    <row r="52162" spans="31:31" ht="15.75" x14ac:dyDescent="0.3">
      <c r="AE52162" s="71"/>
    </row>
    <row r="52163" spans="31:31" ht="15.75" x14ac:dyDescent="0.3">
      <c r="AE52163" s="71"/>
    </row>
    <row r="52164" spans="31:31" ht="15.75" x14ac:dyDescent="0.3">
      <c r="AE52164" s="71"/>
    </row>
    <row r="52165" spans="31:31" ht="15.75" x14ac:dyDescent="0.3">
      <c r="AE52165" s="71"/>
    </row>
    <row r="52166" spans="31:31" ht="15.75" x14ac:dyDescent="0.3">
      <c r="AE52166" s="71"/>
    </row>
    <row r="52167" spans="31:31" ht="15.75" x14ac:dyDescent="0.3">
      <c r="AE52167" s="71"/>
    </row>
    <row r="52168" spans="31:31" ht="15.75" x14ac:dyDescent="0.3">
      <c r="AE52168" s="71"/>
    </row>
    <row r="52169" spans="31:31" ht="15.75" x14ac:dyDescent="0.3">
      <c r="AE52169" s="71"/>
    </row>
    <row r="52170" spans="31:31" ht="15.75" x14ac:dyDescent="0.3">
      <c r="AE52170" s="71"/>
    </row>
    <row r="52171" spans="31:31" ht="15.75" x14ac:dyDescent="0.3">
      <c r="AE52171" s="71"/>
    </row>
    <row r="52172" spans="31:31" ht="15.75" x14ac:dyDescent="0.3">
      <c r="AE52172" s="71"/>
    </row>
    <row r="52173" spans="31:31" ht="15.75" x14ac:dyDescent="0.3">
      <c r="AE52173" s="71"/>
    </row>
    <row r="52174" spans="31:31" ht="15.75" x14ac:dyDescent="0.3">
      <c r="AE52174" s="71"/>
    </row>
    <row r="52175" spans="31:31" ht="15.75" x14ac:dyDescent="0.3">
      <c r="AE52175" s="71"/>
    </row>
    <row r="52176" spans="31:31" ht="15.75" x14ac:dyDescent="0.3">
      <c r="AE52176" s="71"/>
    </row>
    <row r="52177" spans="31:31" ht="15.75" x14ac:dyDescent="0.3">
      <c r="AE52177" s="71"/>
    </row>
    <row r="52178" spans="31:31" ht="15.75" x14ac:dyDescent="0.3">
      <c r="AE52178" s="71"/>
    </row>
    <row r="52179" spans="31:31" ht="15.75" x14ac:dyDescent="0.3">
      <c r="AE52179" s="71"/>
    </row>
    <row r="52180" spans="31:31" ht="15.75" x14ac:dyDescent="0.3">
      <c r="AE52180" s="71"/>
    </row>
    <row r="52181" spans="31:31" ht="15.75" x14ac:dyDescent="0.3">
      <c r="AE52181" s="71"/>
    </row>
    <row r="52182" spans="31:31" ht="15.75" x14ac:dyDescent="0.3">
      <c r="AE52182" s="71"/>
    </row>
    <row r="52183" spans="31:31" ht="15.75" x14ac:dyDescent="0.3">
      <c r="AE52183" s="71"/>
    </row>
    <row r="52184" spans="31:31" ht="15.75" x14ac:dyDescent="0.3">
      <c r="AE52184" s="71"/>
    </row>
    <row r="52185" spans="31:31" ht="15.75" x14ac:dyDescent="0.3">
      <c r="AE52185" s="71"/>
    </row>
    <row r="52186" spans="31:31" ht="15.75" x14ac:dyDescent="0.3">
      <c r="AE52186" s="71"/>
    </row>
    <row r="52187" spans="31:31" ht="15.75" x14ac:dyDescent="0.3">
      <c r="AE52187" s="71"/>
    </row>
    <row r="52188" spans="31:31" ht="15.75" x14ac:dyDescent="0.3">
      <c r="AE52188" s="71"/>
    </row>
    <row r="52189" spans="31:31" ht="15.75" x14ac:dyDescent="0.3">
      <c r="AE52189" s="71"/>
    </row>
    <row r="52190" spans="31:31" ht="15.75" x14ac:dyDescent="0.3">
      <c r="AE52190" s="71"/>
    </row>
    <row r="52191" spans="31:31" ht="15.75" x14ac:dyDescent="0.3">
      <c r="AE52191" s="71"/>
    </row>
    <row r="52192" spans="31:31" ht="15.75" x14ac:dyDescent="0.3">
      <c r="AE52192" s="71"/>
    </row>
    <row r="52193" spans="31:31" ht="15.75" x14ac:dyDescent="0.3">
      <c r="AE52193" s="71"/>
    </row>
    <row r="52194" spans="31:31" ht="15.75" x14ac:dyDescent="0.3">
      <c r="AE52194" s="71"/>
    </row>
    <row r="52195" spans="31:31" ht="15.75" x14ac:dyDescent="0.3">
      <c r="AE52195" s="71"/>
    </row>
    <row r="52196" spans="31:31" ht="15.75" x14ac:dyDescent="0.3">
      <c r="AE52196" s="71"/>
    </row>
    <row r="52197" spans="31:31" ht="15.75" x14ac:dyDescent="0.3">
      <c r="AE52197" s="71"/>
    </row>
    <row r="52198" spans="31:31" ht="15.75" x14ac:dyDescent="0.3">
      <c r="AE52198" s="71"/>
    </row>
    <row r="52199" spans="31:31" ht="15.75" x14ac:dyDescent="0.3">
      <c r="AE52199" s="71"/>
    </row>
    <row r="52200" spans="31:31" ht="15.75" x14ac:dyDescent="0.3">
      <c r="AE52200" s="71"/>
    </row>
    <row r="52201" spans="31:31" ht="15.75" x14ac:dyDescent="0.3">
      <c r="AE52201" s="71"/>
    </row>
    <row r="52202" spans="31:31" ht="15.75" x14ac:dyDescent="0.3">
      <c r="AE52202" s="71"/>
    </row>
    <row r="52203" spans="31:31" ht="15.75" x14ac:dyDescent="0.3">
      <c r="AE52203" s="71"/>
    </row>
    <row r="52204" spans="31:31" ht="15.75" x14ac:dyDescent="0.3">
      <c r="AE52204" s="71"/>
    </row>
    <row r="52205" spans="31:31" ht="15.75" x14ac:dyDescent="0.3">
      <c r="AE52205" s="71"/>
    </row>
    <row r="52206" spans="31:31" ht="15.75" x14ac:dyDescent="0.3">
      <c r="AE52206" s="71"/>
    </row>
    <row r="52207" spans="31:31" ht="15.75" x14ac:dyDescent="0.3">
      <c r="AE52207" s="71"/>
    </row>
    <row r="52208" spans="31:31" ht="15.75" x14ac:dyDescent="0.3">
      <c r="AE52208" s="71"/>
    </row>
    <row r="52209" spans="31:31" ht="15.75" x14ac:dyDescent="0.3">
      <c r="AE52209" s="71"/>
    </row>
    <row r="52210" spans="31:31" ht="15.75" x14ac:dyDescent="0.3">
      <c r="AE52210" s="71"/>
    </row>
    <row r="52211" spans="31:31" ht="15.75" x14ac:dyDescent="0.3">
      <c r="AE52211" s="71"/>
    </row>
    <row r="52212" spans="31:31" ht="15.75" x14ac:dyDescent="0.3">
      <c r="AE52212" s="71"/>
    </row>
    <row r="52213" spans="31:31" ht="15.75" x14ac:dyDescent="0.3">
      <c r="AE52213" s="71"/>
    </row>
    <row r="52214" spans="31:31" ht="15.75" x14ac:dyDescent="0.3">
      <c r="AE52214" s="71"/>
    </row>
    <row r="52215" spans="31:31" ht="15.75" x14ac:dyDescent="0.3">
      <c r="AE52215" s="71"/>
    </row>
    <row r="52216" spans="31:31" ht="15.75" x14ac:dyDescent="0.3">
      <c r="AE52216" s="71"/>
    </row>
    <row r="52217" spans="31:31" ht="15.75" x14ac:dyDescent="0.3">
      <c r="AE52217" s="71"/>
    </row>
    <row r="52218" spans="31:31" ht="15.75" x14ac:dyDescent="0.3">
      <c r="AE52218" s="71"/>
    </row>
    <row r="52219" spans="31:31" ht="15.75" x14ac:dyDescent="0.3">
      <c r="AE52219" s="71"/>
    </row>
    <row r="52220" spans="31:31" ht="15.75" x14ac:dyDescent="0.3">
      <c r="AE52220" s="71"/>
    </row>
    <row r="52221" spans="31:31" ht="15.75" x14ac:dyDescent="0.3">
      <c r="AE52221" s="71"/>
    </row>
    <row r="52222" spans="31:31" ht="15.75" x14ac:dyDescent="0.3">
      <c r="AE52222" s="71"/>
    </row>
    <row r="52223" spans="31:31" ht="15.75" x14ac:dyDescent="0.3">
      <c r="AE52223" s="71"/>
    </row>
    <row r="52224" spans="31:31" ht="15.75" x14ac:dyDescent="0.3">
      <c r="AE52224" s="71"/>
    </row>
    <row r="52225" spans="31:31" ht="15.75" x14ac:dyDescent="0.3">
      <c r="AE52225" s="71"/>
    </row>
    <row r="52226" spans="31:31" ht="15.75" x14ac:dyDescent="0.3">
      <c r="AE52226" s="71"/>
    </row>
    <row r="52227" spans="31:31" ht="15.75" x14ac:dyDescent="0.3">
      <c r="AE52227" s="71"/>
    </row>
    <row r="52228" spans="31:31" ht="15.75" x14ac:dyDescent="0.3">
      <c r="AE52228" s="71"/>
    </row>
    <row r="52229" spans="31:31" ht="15.75" x14ac:dyDescent="0.3">
      <c r="AE52229" s="71"/>
    </row>
    <row r="52230" spans="31:31" ht="15.75" x14ac:dyDescent="0.3">
      <c r="AE52230" s="71"/>
    </row>
    <row r="52231" spans="31:31" ht="15.75" x14ac:dyDescent="0.3">
      <c r="AE52231" s="71"/>
    </row>
    <row r="52232" spans="31:31" ht="15.75" x14ac:dyDescent="0.3">
      <c r="AE52232" s="71"/>
    </row>
    <row r="52233" spans="31:31" ht="15.75" x14ac:dyDescent="0.3">
      <c r="AE52233" s="71"/>
    </row>
    <row r="52234" spans="31:31" ht="15.75" x14ac:dyDescent="0.3">
      <c r="AE52234" s="71"/>
    </row>
    <row r="52235" spans="31:31" ht="15.75" x14ac:dyDescent="0.3">
      <c r="AE52235" s="71"/>
    </row>
    <row r="52236" spans="31:31" ht="15.75" x14ac:dyDescent="0.3">
      <c r="AE52236" s="71"/>
    </row>
    <row r="52237" spans="31:31" ht="15.75" x14ac:dyDescent="0.3">
      <c r="AE52237" s="71"/>
    </row>
    <row r="52238" spans="31:31" ht="15.75" x14ac:dyDescent="0.3">
      <c r="AE52238" s="71"/>
    </row>
    <row r="52239" spans="31:31" ht="15.75" x14ac:dyDescent="0.3">
      <c r="AE52239" s="71"/>
    </row>
    <row r="52240" spans="31:31" ht="15.75" x14ac:dyDescent="0.3">
      <c r="AE52240" s="71"/>
    </row>
    <row r="52241" spans="31:31" ht="15.75" x14ac:dyDescent="0.3">
      <c r="AE52241" s="71"/>
    </row>
    <row r="52242" spans="31:31" ht="15.75" x14ac:dyDescent="0.3">
      <c r="AE52242" s="71"/>
    </row>
    <row r="52243" spans="31:31" ht="15.75" x14ac:dyDescent="0.3">
      <c r="AE52243" s="71"/>
    </row>
    <row r="52244" spans="31:31" ht="15.75" x14ac:dyDescent="0.3">
      <c r="AE52244" s="71"/>
    </row>
    <row r="52245" spans="31:31" ht="15.75" x14ac:dyDescent="0.3">
      <c r="AE52245" s="71"/>
    </row>
    <row r="52246" spans="31:31" ht="15.75" x14ac:dyDescent="0.3">
      <c r="AE52246" s="71"/>
    </row>
    <row r="52247" spans="31:31" ht="15.75" x14ac:dyDescent="0.3">
      <c r="AE52247" s="71"/>
    </row>
    <row r="52248" spans="31:31" ht="15.75" x14ac:dyDescent="0.3">
      <c r="AE52248" s="71"/>
    </row>
    <row r="52249" spans="31:31" ht="15.75" x14ac:dyDescent="0.3">
      <c r="AE52249" s="71"/>
    </row>
    <row r="52250" spans="31:31" ht="15.75" x14ac:dyDescent="0.3">
      <c r="AE52250" s="71"/>
    </row>
    <row r="52251" spans="31:31" ht="15.75" x14ac:dyDescent="0.3">
      <c r="AE52251" s="71"/>
    </row>
    <row r="52252" spans="31:31" ht="15.75" x14ac:dyDescent="0.3">
      <c r="AE52252" s="71"/>
    </row>
    <row r="52253" spans="31:31" ht="15.75" x14ac:dyDescent="0.3">
      <c r="AE52253" s="71"/>
    </row>
    <row r="52254" spans="31:31" ht="15.75" x14ac:dyDescent="0.3">
      <c r="AE52254" s="71"/>
    </row>
    <row r="52255" spans="31:31" ht="15.75" x14ac:dyDescent="0.3">
      <c r="AE52255" s="71"/>
    </row>
    <row r="52256" spans="31:31" ht="15.75" x14ac:dyDescent="0.3">
      <c r="AE52256" s="71"/>
    </row>
    <row r="52257" spans="31:31" ht="15.75" x14ac:dyDescent="0.3">
      <c r="AE52257" s="71"/>
    </row>
    <row r="52258" spans="31:31" ht="15.75" x14ac:dyDescent="0.3">
      <c r="AE52258" s="71"/>
    </row>
    <row r="52259" spans="31:31" ht="15.75" x14ac:dyDescent="0.3">
      <c r="AE52259" s="71"/>
    </row>
    <row r="52260" spans="31:31" ht="15.75" x14ac:dyDescent="0.3">
      <c r="AE52260" s="71"/>
    </row>
    <row r="52261" spans="31:31" ht="15.75" x14ac:dyDescent="0.3">
      <c r="AE52261" s="71"/>
    </row>
    <row r="52262" spans="31:31" ht="15.75" x14ac:dyDescent="0.3">
      <c r="AE52262" s="71"/>
    </row>
    <row r="52263" spans="31:31" ht="15.75" x14ac:dyDescent="0.3">
      <c r="AE52263" s="71"/>
    </row>
    <row r="52264" spans="31:31" ht="15.75" x14ac:dyDescent="0.3">
      <c r="AE52264" s="71"/>
    </row>
    <row r="52265" spans="31:31" ht="15.75" x14ac:dyDescent="0.3">
      <c r="AE52265" s="71"/>
    </row>
    <row r="52266" spans="31:31" ht="15.75" x14ac:dyDescent="0.3">
      <c r="AE52266" s="71"/>
    </row>
    <row r="52267" spans="31:31" ht="15.75" x14ac:dyDescent="0.3">
      <c r="AE52267" s="71"/>
    </row>
    <row r="52268" spans="31:31" ht="15.75" x14ac:dyDescent="0.3">
      <c r="AE52268" s="71"/>
    </row>
    <row r="52269" spans="31:31" ht="15.75" x14ac:dyDescent="0.3">
      <c r="AE52269" s="71"/>
    </row>
    <row r="52270" spans="31:31" ht="15.75" x14ac:dyDescent="0.3">
      <c r="AE52270" s="71"/>
    </row>
    <row r="52271" spans="31:31" ht="15.75" x14ac:dyDescent="0.3">
      <c r="AE52271" s="71"/>
    </row>
    <row r="52272" spans="31:31" ht="15.75" x14ac:dyDescent="0.3">
      <c r="AE52272" s="71"/>
    </row>
    <row r="52273" spans="31:31" ht="15.75" x14ac:dyDescent="0.3">
      <c r="AE52273" s="71"/>
    </row>
    <row r="52274" spans="31:31" ht="15.75" x14ac:dyDescent="0.3">
      <c r="AE52274" s="71"/>
    </row>
    <row r="52275" spans="31:31" ht="15.75" x14ac:dyDescent="0.3">
      <c r="AE52275" s="71"/>
    </row>
    <row r="52276" spans="31:31" ht="15.75" x14ac:dyDescent="0.3">
      <c r="AE52276" s="71"/>
    </row>
    <row r="52277" spans="31:31" ht="15.75" x14ac:dyDescent="0.3">
      <c r="AE52277" s="71"/>
    </row>
    <row r="52278" spans="31:31" ht="15.75" x14ac:dyDescent="0.3">
      <c r="AE52278" s="71"/>
    </row>
    <row r="52279" spans="31:31" ht="15.75" x14ac:dyDescent="0.3">
      <c r="AE52279" s="71"/>
    </row>
    <row r="52280" spans="31:31" ht="15.75" x14ac:dyDescent="0.3">
      <c r="AE52280" s="71"/>
    </row>
    <row r="52281" spans="31:31" ht="15.75" x14ac:dyDescent="0.3">
      <c r="AE52281" s="71"/>
    </row>
    <row r="52282" spans="31:31" ht="15.75" x14ac:dyDescent="0.3">
      <c r="AE52282" s="71"/>
    </row>
    <row r="52283" spans="31:31" ht="15.75" x14ac:dyDescent="0.3">
      <c r="AE52283" s="71"/>
    </row>
    <row r="52284" spans="31:31" ht="15.75" x14ac:dyDescent="0.3">
      <c r="AE52284" s="71"/>
    </row>
    <row r="52285" spans="31:31" ht="15.75" x14ac:dyDescent="0.3">
      <c r="AE52285" s="71"/>
    </row>
    <row r="52286" spans="31:31" ht="15.75" x14ac:dyDescent="0.3">
      <c r="AE52286" s="71"/>
    </row>
    <row r="52287" spans="31:31" ht="15.75" x14ac:dyDescent="0.3">
      <c r="AE52287" s="71"/>
    </row>
    <row r="52288" spans="31:31" ht="15.75" x14ac:dyDescent="0.3">
      <c r="AE52288" s="71"/>
    </row>
    <row r="52289" spans="31:31" ht="15.75" x14ac:dyDescent="0.3">
      <c r="AE52289" s="71"/>
    </row>
    <row r="52290" spans="31:31" ht="15.75" x14ac:dyDescent="0.3">
      <c r="AE52290" s="71"/>
    </row>
    <row r="52291" spans="31:31" ht="15.75" x14ac:dyDescent="0.3">
      <c r="AE52291" s="71"/>
    </row>
    <row r="52292" spans="31:31" ht="15.75" x14ac:dyDescent="0.3">
      <c r="AE52292" s="71"/>
    </row>
    <row r="52293" spans="31:31" ht="15.75" x14ac:dyDescent="0.3">
      <c r="AE52293" s="71"/>
    </row>
    <row r="52294" spans="31:31" ht="15.75" x14ac:dyDescent="0.3">
      <c r="AE52294" s="71"/>
    </row>
    <row r="52295" spans="31:31" ht="15.75" x14ac:dyDescent="0.3">
      <c r="AE52295" s="71"/>
    </row>
    <row r="52296" spans="31:31" ht="15.75" x14ac:dyDescent="0.3">
      <c r="AE52296" s="71"/>
    </row>
    <row r="52297" spans="31:31" ht="15.75" x14ac:dyDescent="0.3">
      <c r="AE52297" s="71"/>
    </row>
    <row r="52298" spans="31:31" ht="15.75" x14ac:dyDescent="0.3">
      <c r="AE52298" s="71"/>
    </row>
    <row r="52299" spans="31:31" ht="15.75" x14ac:dyDescent="0.3">
      <c r="AE52299" s="71"/>
    </row>
    <row r="52300" spans="31:31" ht="15.75" x14ac:dyDescent="0.3">
      <c r="AE52300" s="71"/>
    </row>
    <row r="52301" spans="31:31" ht="15.75" x14ac:dyDescent="0.3">
      <c r="AE52301" s="71"/>
    </row>
    <row r="52302" spans="31:31" ht="15.75" x14ac:dyDescent="0.3">
      <c r="AE52302" s="71"/>
    </row>
    <row r="52303" spans="31:31" ht="15.75" x14ac:dyDescent="0.3">
      <c r="AE52303" s="71"/>
    </row>
    <row r="52304" spans="31:31" ht="15.75" x14ac:dyDescent="0.3">
      <c r="AE52304" s="71"/>
    </row>
    <row r="52305" spans="31:31" ht="15.75" x14ac:dyDescent="0.3">
      <c r="AE52305" s="71"/>
    </row>
    <row r="52306" spans="31:31" ht="15.75" x14ac:dyDescent="0.3">
      <c r="AE52306" s="71"/>
    </row>
    <row r="52307" spans="31:31" ht="15.75" x14ac:dyDescent="0.3">
      <c r="AE52307" s="71"/>
    </row>
    <row r="52308" spans="31:31" ht="15.75" x14ac:dyDescent="0.3">
      <c r="AE52308" s="71"/>
    </row>
    <row r="52309" spans="31:31" ht="15.75" x14ac:dyDescent="0.3">
      <c r="AE52309" s="71"/>
    </row>
    <row r="52310" spans="31:31" ht="15.75" x14ac:dyDescent="0.3">
      <c r="AE52310" s="71"/>
    </row>
    <row r="52311" spans="31:31" ht="15.75" x14ac:dyDescent="0.3">
      <c r="AE52311" s="71"/>
    </row>
    <row r="52312" spans="31:31" ht="15.75" x14ac:dyDescent="0.3">
      <c r="AE52312" s="71"/>
    </row>
    <row r="52313" spans="31:31" ht="15.75" x14ac:dyDescent="0.3">
      <c r="AE52313" s="71"/>
    </row>
    <row r="52314" spans="31:31" ht="15.75" x14ac:dyDescent="0.3">
      <c r="AE52314" s="71"/>
    </row>
    <row r="52315" spans="31:31" ht="15.75" x14ac:dyDescent="0.3">
      <c r="AE52315" s="71"/>
    </row>
    <row r="52316" spans="31:31" ht="15.75" x14ac:dyDescent="0.3">
      <c r="AE52316" s="71"/>
    </row>
    <row r="52317" spans="31:31" ht="15.75" x14ac:dyDescent="0.3">
      <c r="AE52317" s="71"/>
    </row>
    <row r="52318" spans="31:31" ht="15.75" x14ac:dyDescent="0.3">
      <c r="AE52318" s="71"/>
    </row>
    <row r="52319" spans="31:31" ht="15.75" x14ac:dyDescent="0.3">
      <c r="AE52319" s="71"/>
    </row>
    <row r="52320" spans="31:31" ht="15.75" x14ac:dyDescent="0.3">
      <c r="AE52320" s="71"/>
    </row>
    <row r="52321" spans="31:31" ht="15.75" x14ac:dyDescent="0.3">
      <c r="AE52321" s="71"/>
    </row>
    <row r="52322" spans="31:31" ht="15.75" x14ac:dyDescent="0.3">
      <c r="AE52322" s="71"/>
    </row>
    <row r="52323" spans="31:31" ht="15.75" x14ac:dyDescent="0.3">
      <c r="AE52323" s="71"/>
    </row>
    <row r="52324" spans="31:31" ht="15.75" x14ac:dyDescent="0.3">
      <c r="AE52324" s="71"/>
    </row>
    <row r="52325" spans="31:31" ht="15.75" x14ac:dyDescent="0.3">
      <c r="AE52325" s="71"/>
    </row>
    <row r="52326" spans="31:31" ht="15.75" x14ac:dyDescent="0.3">
      <c r="AE52326" s="71"/>
    </row>
    <row r="52327" spans="31:31" ht="15.75" x14ac:dyDescent="0.3">
      <c r="AE52327" s="71"/>
    </row>
    <row r="52328" spans="31:31" ht="15.75" x14ac:dyDescent="0.3">
      <c r="AE52328" s="71"/>
    </row>
    <row r="52329" spans="31:31" ht="15.75" x14ac:dyDescent="0.3">
      <c r="AE52329" s="71"/>
    </row>
    <row r="52330" spans="31:31" ht="15.75" x14ac:dyDescent="0.3">
      <c r="AE52330" s="71"/>
    </row>
    <row r="52331" spans="31:31" ht="15.75" x14ac:dyDescent="0.3">
      <c r="AE52331" s="71"/>
    </row>
    <row r="52332" spans="31:31" ht="15.75" x14ac:dyDescent="0.3">
      <c r="AE52332" s="71"/>
    </row>
    <row r="52333" spans="31:31" ht="15.75" x14ac:dyDescent="0.3">
      <c r="AE52333" s="71"/>
    </row>
    <row r="52334" spans="31:31" ht="15.75" x14ac:dyDescent="0.3">
      <c r="AE52334" s="71"/>
    </row>
    <row r="52335" spans="31:31" ht="15.75" x14ac:dyDescent="0.3">
      <c r="AE52335" s="71"/>
    </row>
    <row r="52336" spans="31:31" ht="15.75" x14ac:dyDescent="0.3">
      <c r="AE52336" s="71"/>
    </row>
    <row r="52337" spans="31:31" ht="15.75" x14ac:dyDescent="0.3">
      <c r="AE52337" s="71"/>
    </row>
    <row r="52338" spans="31:31" ht="15.75" x14ac:dyDescent="0.3">
      <c r="AE52338" s="71"/>
    </row>
    <row r="52339" spans="31:31" ht="15.75" x14ac:dyDescent="0.3">
      <c r="AE52339" s="71"/>
    </row>
    <row r="52340" spans="31:31" ht="15.75" x14ac:dyDescent="0.3">
      <c r="AE52340" s="71"/>
    </row>
    <row r="52341" spans="31:31" ht="15.75" x14ac:dyDescent="0.3">
      <c r="AE52341" s="71"/>
    </row>
    <row r="52342" spans="31:31" ht="15.75" x14ac:dyDescent="0.3">
      <c r="AE52342" s="71"/>
    </row>
    <row r="52343" spans="31:31" ht="15.75" x14ac:dyDescent="0.3">
      <c r="AE52343" s="71"/>
    </row>
    <row r="52344" spans="31:31" ht="15.75" x14ac:dyDescent="0.3">
      <c r="AE52344" s="71"/>
    </row>
    <row r="52345" spans="31:31" ht="15.75" x14ac:dyDescent="0.3">
      <c r="AE52345" s="71"/>
    </row>
    <row r="52346" spans="31:31" ht="15.75" x14ac:dyDescent="0.3">
      <c r="AE52346" s="71"/>
    </row>
    <row r="52347" spans="31:31" ht="15.75" x14ac:dyDescent="0.3">
      <c r="AE52347" s="71"/>
    </row>
    <row r="52348" spans="31:31" ht="15.75" x14ac:dyDescent="0.3">
      <c r="AE52348" s="71"/>
    </row>
    <row r="52349" spans="31:31" ht="15.75" x14ac:dyDescent="0.3">
      <c r="AE52349" s="71"/>
    </row>
    <row r="52350" spans="31:31" ht="15.75" x14ac:dyDescent="0.3">
      <c r="AE52350" s="71"/>
    </row>
    <row r="52351" spans="31:31" ht="15.75" x14ac:dyDescent="0.3">
      <c r="AE52351" s="71"/>
    </row>
    <row r="52352" spans="31:31" ht="15.75" x14ac:dyDescent="0.3">
      <c r="AE52352" s="71"/>
    </row>
    <row r="52353" spans="31:31" ht="15.75" x14ac:dyDescent="0.3">
      <c r="AE52353" s="71"/>
    </row>
    <row r="52354" spans="31:31" ht="15.75" x14ac:dyDescent="0.3">
      <c r="AE52354" s="71"/>
    </row>
    <row r="52355" spans="31:31" ht="15.75" x14ac:dyDescent="0.3">
      <c r="AE52355" s="71"/>
    </row>
    <row r="52356" spans="31:31" ht="15.75" x14ac:dyDescent="0.3">
      <c r="AE52356" s="71"/>
    </row>
    <row r="52357" spans="31:31" ht="15.75" x14ac:dyDescent="0.3">
      <c r="AE52357" s="71"/>
    </row>
    <row r="52358" spans="31:31" ht="15.75" x14ac:dyDescent="0.3">
      <c r="AE52358" s="71"/>
    </row>
    <row r="52359" spans="31:31" ht="15.75" x14ac:dyDescent="0.3">
      <c r="AE52359" s="71"/>
    </row>
    <row r="52360" spans="31:31" ht="15.75" x14ac:dyDescent="0.3">
      <c r="AE52360" s="71"/>
    </row>
    <row r="52361" spans="31:31" ht="15.75" x14ac:dyDescent="0.3">
      <c r="AE52361" s="71"/>
    </row>
    <row r="52362" spans="31:31" ht="15.75" x14ac:dyDescent="0.3">
      <c r="AE52362" s="71"/>
    </row>
    <row r="52363" spans="31:31" ht="15.75" x14ac:dyDescent="0.3">
      <c r="AE52363" s="71"/>
    </row>
    <row r="52364" spans="31:31" ht="15.75" x14ac:dyDescent="0.3">
      <c r="AE52364" s="71"/>
    </row>
    <row r="52365" spans="31:31" ht="15.75" x14ac:dyDescent="0.3">
      <c r="AE52365" s="71"/>
    </row>
    <row r="52366" spans="31:31" ht="15.75" x14ac:dyDescent="0.3">
      <c r="AE52366" s="71"/>
    </row>
    <row r="52367" spans="31:31" ht="15.75" x14ac:dyDescent="0.3">
      <c r="AE52367" s="71"/>
    </row>
    <row r="52368" spans="31:31" ht="15.75" x14ac:dyDescent="0.3">
      <c r="AE52368" s="71"/>
    </row>
    <row r="52369" spans="31:31" ht="15.75" x14ac:dyDescent="0.3">
      <c r="AE52369" s="71"/>
    </row>
    <row r="52370" spans="31:31" ht="15.75" x14ac:dyDescent="0.3">
      <c r="AE52370" s="71"/>
    </row>
    <row r="52371" spans="31:31" ht="15.75" x14ac:dyDescent="0.3">
      <c r="AE52371" s="71"/>
    </row>
    <row r="52372" spans="31:31" ht="15.75" x14ac:dyDescent="0.3">
      <c r="AE52372" s="71"/>
    </row>
    <row r="52373" spans="31:31" ht="15.75" x14ac:dyDescent="0.3">
      <c r="AE52373" s="71"/>
    </row>
    <row r="52374" spans="31:31" ht="15.75" x14ac:dyDescent="0.3">
      <c r="AE52374" s="71"/>
    </row>
    <row r="52375" spans="31:31" ht="15.75" x14ac:dyDescent="0.3">
      <c r="AE52375" s="71"/>
    </row>
    <row r="52376" spans="31:31" ht="15.75" x14ac:dyDescent="0.3">
      <c r="AE52376" s="71"/>
    </row>
    <row r="52377" spans="31:31" ht="15.75" x14ac:dyDescent="0.3">
      <c r="AE52377" s="71"/>
    </row>
    <row r="52378" spans="31:31" ht="15.75" x14ac:dyDescent="0.3">
      <c r="AE52378" s="71"/>
    </row>
    <row r="52379" spans="31:31" ht="15.75" x14ac:dyDescent="0.3">
      <c r="AE52379" s="71"/>
    </row>
    <row r="52380" spans="31:31" ht="15.75" x14ac:dyDescent="0.3">
      <c r="AE52380" s="71"/>
    </row>
    <row r="52381" spans="31:31" ht="15.75" x14ac:dyDescent="0.3">
      <c r="AE52381" s="71"/>
    </row>
    <row r="52382" spans="31:31" ht="15.75" x14ac:dyDescent="0.3">
      <c r="AE52382" s="71"/>
    </row>
    <row r="52383" spans="31:31" ht="15.75" x14ac:dyDescent="0.3">
      <c r="AE52383" s="71"/>
    </row>
    <row r="52384" spans="31:31" ht="15.75" x14ac:dyDescent="0.3">
      <c r="AE52384" s="71"/>
    </row>
    <row r="52385" spans="31:31" ht="15.75" x14ac:dyDescent="0.3">
      <c r="AE52385" s="71"/>
    </row>
    <row r="52386" spans="31:31" ht="15.75" x14ac:dyDescent="0.3">
      <c r="AE52386" s="71"/>
    </row>
    <row r="52387" spans="31:31" ht="15.75" x14ac:dyDescent="0.3">
      <c r="AE52387" s="71"/>
    </row>
    <row r="52388" spans="31:31" ht="15.75" x14ac:dyDescent="0.3">
      <c r="AE52388" s="71"/>
    </row>
    <row r="52389" spans="31:31" ht="15.75" x14ac:dyDescent="0.3">
      <c r="AE52389" s="71"/>
    </row>
    <row r="52390" spans="31:31" ht="15.75" x14ac:dyDescent="0.3">
      <c r="AE52390" s="71"/>
    </row>
    <row r="52391" spans="31:31" ht="15.75" x14ac:dyDescent="0.3">
      <c r="AE52391" s="71"/>
    </row>
    <row r="52392" spans="31:31" ht="15.75" x14ac:dyDescent="0.3">
      <c r="AE52392" s="71"/>
    </row>
    <row r="52393" spans="31:31" ht="15.75" x14ac:dyDescent="0.3">
      <c r="AE52393" s="71"/>
    </row>
    <row r="52394" spans="31:31" ht="15.75" x14ac:dyDescent="0.3">
      <c r="AE52394" s="71"/>
    </row>
    <row r="52395" spans="31:31" ht="15.75" x14ac:dyDescent="0.3">
      <c r="AE52395" s="71"/>
    </row>
    <row r="52396" spans="31:31" ht="15.75" x14ac:dyDescent="0.3">
      <c r="AE52396" s="71"/>
    </row>
    <row r="52397" spans="31:31" ht="15.75" x14ac:dyDescent="0.3">
      <c r="AE52397" s="71"/>
    </row>
    <row r="52398" spans="31:31" ht="15.75" x14ac:dyDescent="0.3">
      <c r="AE52398" s="71"/>
    </row>
    <row r="52399" spans="31:31" ht="15.75" x14ac:dyDescent="0.3">
      <c r="AE52399" s="71"/>
    </row>
    <row r="52400" spans="31:31" ht="15.75" x14ac:dyDescent="0.3">
      <c r="AE52400" s="71"/>
    </row>
    <row r="52401" spans="31:31" ht="15.75" x14ac:dyDescent="0.3">
      <c r="AE52401" s="71"/>
    </row>
    <row r="52402" spans="31:31" ht="15.75" x14ac:dyDescent="0.3">
      <c r="AE52402" s="71"/>
    </row>
    <row r="52403" spans="31:31" ht="15.75" x14ac:dyDescent="0.3">
      <c r="AE52403" s="71"/>
    </row>
    <row r="52404" spans="31:31" ht="15.75" x14ac:dyDescent="0.3">
      <c r="AE52404" s="71"/>
    </row>
    <row r="52405" spans="31:31" ht="15.75" x14ac:dyDescent="0.3">
      <c r="AE52405" s="71"/>
    </row>
    <row r="52406" spans="31:31" ht="15.75" x14ac:dyDescent="0.3">
      <c r="AE52406" s="71"/>
    </row>
    <row r="52407" spans="31:31" ht="15.75" x14ac:dyDescent="0.3">
      <c r="AE52407" s="71"/>
    </row>
    <row r="52408" spans="31:31" ht="15.75" x14ac:dyDescent="0.3">
      <c r="AE52408" s="71"/>
    </row>
    <row r="52409" spans="31:31" ht="15.75" x14ac:dyDescent="0.3">
      <c r="AE52409" s="71"/>
    </row>
    <row r="52410" spans="31:31" ht="15.75" x14ac:dyDescent="0.3">
      <c r="AE52410" s="71"/>
    </row>
    <row r="52411" spans="31:31" ht="15.75" x14ac:dyDescent="0.3">
      <c r="AE52411" s="71"/>
    </row>
    <row r="52412" spans="31:31" ht="15.75" x14ac:dyDescent="0.3">
      <c r="AE52412" s="71"/>
    </row>
    <row r="52413" spans="31:31" ht="15.75" x14ac:dyDescent="0.3">
      <c r="AE52413" s="71"/>
    </row>
    <row r="52414" spans="31:31" ht="15.75" x14ac:dyDescent="0.3">
      <c r="AE52414" s="71"/>
    </row>
    <row r="52415" spans="31:31" ht="15.75" x14ac:dyDescent="0.3">
      <c r="AE52415" s="71"/>
    </row>
    <row r="52416" spans="31:31" ht="15.75" x14ac:dyDescent="0.3">
      <c r="AE52416" s="71"/>
    </row>
    <row r="52417" spans="31:31" ht="15.75" x14ac:dyDescent="0.3">
      <c r="AE52417" s="71"/>
    </row>
    <row r="52418" spans="31:31" ht="15.75" x14ac:dyDescent="0.3">
      <c r="AE52418" s="71"/>
    </row>
    <row r="52419" spans="31:31" ht="15.75" x14ac:dyDescent="0.3">
      <c r="AE52419" s="71"/>
    </row>
    <row r="52420" spans="31:31" ht="15.75" x14ac:dyDescent="0.3">
      <c r="AE52420" s="71"/>
    </row>
    <row r="52421" spans="31:31" ht="15.75" x14ac:dyDescent="0.3">
      <c r="AE52421" s="71"/>
    </row>
    <row r="52422" spans="31:31" ht="15.75" x14ac:dyDescent="0.3">
      <c r="AE52422" s="71"/>
    </row>
    <row r="52423" spans="31:31" ht="15.75" x14ac:dyDescent="0.3">
      <c r="AE52423" s="71"/>
    </row>
    <row r="52424" spans="31:31" ht="15.75" x14ac:dyDescent="0.3">
      <c r="AE52424" s="71"/>
    </row>
    <row r="52425" spans="31:31" ht="15.75" x14ac:dyDescent="0.3">
      <c r="AE52425" s="71"/>
    </row>
    <row r="52426" spans="31:31" ht="15.75" x14ac:dyDescent="0.3">
      <c r="AE52426" s="71"/>
    </row>
    <row r="52427" spans="31:31" ht="15.75" x14ac:dyDescent="0.3">
      <c r="AE52427" s="71"/>
    </row>
    <row r="52428" spans="31:31" ht="15.75" x14ac:dyDescent="0.3">
      <c r="AE52428" s="71"/>
    </row>
    <row r="52429" spans="31:31" ht="15.75" x14ac:dyDescent="0.3">
      <c r="AE52429" s="71"/>
    </row>
    <row r="52430" spans="31:31" ht="15.75" x14ac:dyDescent="0.3">
      <c r="AE52430" s="71"/>
    </row>
    <row r="52431" spans="31:31" ht="15.75" x14ac:dyDescent="0.3">
      <c r="AE52431" s="71"/>
    </row>
    <row r="52432" spans="31:31" ht="15.75" x14ac:dyDescent="0.3">
      <c r="AE52432" s="71"/>
    </row>
    <row r="52433" spans="31:31" ht="15.75" x14ac:dyDescent="0.3">
      <c r="AE52433" s="71"/>
    </row>
    <row r="52434" spans="31:31" ht="15.75" x14ac:dyDescent="0.3">
      <c r="AE52434" s="71"/>
    </row>
    <row r="52435" spans="31:31" ht="15.75" x14ac:dyDescent="0.3">
      <c r="AE52435" s="71"/>
    </row>
    <row r="52436" spans="31:31" ht="15.75" x14ac:dyDescent="0.3">
      <c r="AE52436" s="71"/>
    </row>
    <row r="52437" spans="31:31" ht="15.75" x14ac:dyDescent="0.3">
      <c r="AE52437" s="71"/>
    </row>
    <row r="52438" spans="31:31" ht="15.75" x14ac:dyDescent="0.3">
      <c r="AE52438" s="71"/>
    </row>
    <row r="52439" spans="31:31" ht="15.75" x14ac:dyDescent="0.3">
      <c r="AE52439" s="71"/>
    </row>
    <row r="52440" spans="31:31" ht="15.75" x14ac:dyDescent="0.3">
      <c r="AE52440" s="71"/>
    </row>
    <row r="52441" spans="31:31" ht="15.75" x14ac:dyDescent="0.3">
      <c r="AE52441" s="71"/>
    </row>
    <row r="52442" spans="31:31" ht="15.75" x14ac:dyDescent="0.3">
      <c r="AE52442" s="71"/>
    </row>
    <row r="52443" spans="31:31" ht="15.75" x14ac:dyDescent="0.3">
      <c r="AE52443" s="71"/>
    </row>
    <row r="52444" spans="31:31" ht="15.75" x14ac:dyDescent="0.3">
      <c r="AE52444" s="71"/>
    </row>
    <row r="52445" spans="31:31" ht="15.75" x14ac:dyDescent="0.3">
      <c r="AE52445" s="71"/>
    </row>
    <row r="52446" spans="31:31" ht="15.75" x14ac:dyDescent="0.3">
      <c r="AE52446" s="71"/>
    </row>
    <row r="52447" spans="31:31" ht="15.75" x14ac:dyDescent="0.3">
      <c r="AE52447" s="71"/>
    </row>
    <row r="52448" spans="31:31" ht="15.75" x14ac:dyDescent="0.3">
      <c r="AE52448" s="71"/>
    </row>
    <row r="52449" spans="31:31" ht="15.75" x14ac:dyDescent="0.3">
      <c r="AE52449" s="71"/>
    </row>
    <row r="52450" spans="31:31" ht="15.75" x14ac:dyDescent="0.3">
      <c r="AE52450" s="71"/>
    </row>
    <row r="52451" spans="31:31" ht="15.75" x14ac:dyDescent="0.3">
      <c r="AE52451" s="71"/>
    </row>
    <row r="52452" spans="31:31" ht="15.75" x14ac:dyDescent="0.3">
      <c r="AE52452" s="71"/>
    </row>
    <row r="52453" spans="31:31" ht="15.75" x14ac:dyDescent="0.3">
      <c r="AE52453" s="71"/>
    </row>
    <row r="52454" spans="31:31" ht="15.75" x14ac:dyDescent="0.3">
      <c r="AE52454" s="71"/>
    </row>
    <row r="52455" spans="31:31" ht="15.75" x14ac:dyDescent="0.3">
      <c r="AE52455" s="71"/>
    </row>
    <row r="52456" spans="31:31" ht="15.75" x14ac:dyDescent="0.3">
      <c r="AE52456" s="71"/>
    </row>
    <row r="52457" spans="31:31" ht="15.75" x14ac:dyDescent="0.3">
      <c r="AE52457" s="71"/>
    </row>
    <row r="52458" spans="31:31" ht="15.75" x14ac:dyDescent="0.3">
      <c r="AE52458" s="71"/>
    </row>
    <row r="52459" spans="31:31" ht="15.75" x14ac:dyDescent="0.3">
      <c r="AE52459" s="71"/>
    </row>
    <row r="52460" spans="31:31" ht="15.75" x14ac:dyDescent="0.3">
      <c r="AE52460" s="71"/>
    </row>
    <row r="52461" spans="31:31" ht="15.75" x14ac:dyDescent="0.3">
      <c r="AE52461" s="71"/>
    </row>
    <row r="52462" spans="31:31" ht="15.75" x14ac:dyDescent="0.3">
      <c r="AE52462" s="71"/>
    </row>
    <row r="52463" spans="31:31" ht="15.75" x14ac:dyDescent="0.3">
      <c r="AE52463" s="71"/>
    </row>
    <row r="52464" spans="31:31" ht="15.75" x14ac:dyDescent="0.3">
      <c r="AE52464" s="71"/>
    </row>
    <row r="52465" spans="31:31" ht="15.75" x14ac:dyDescent="0.3">
      <c r="AE52465" s="71"/>
    </row>
    <row r="52466" spans="31:31" ht="15.75" x14ac:dyDescent="0.3">
      <c r="AE52466" s="71"/>
    </row>
    <row r="52467" spans="31:31" ht="15.75" x14ac:dyDescent="0.3">
      <c r="AE52467" s="71"/>
    </row>
    <row r="52468" spans="31:31" ht="15.75" x14ac:dyDescent="0.3">
      <c r="AE52468" s="71"/>
    </row>
    <row r="52469" spans="31:31" ht="15.75" x14ac:dyDescent="0.3">
      <c r="AE52469" s="71"/>
    </row>
    <row r="52470" spans="31:31" ht="15.75" x14ac:dyDescent="0.3">
      <c r="AE52470" s="71"/>
    </row>
    <row r="52471" spans="31:31" ht="15.75" x14ac:dyDescent="0.3">
      <c r="AE52471" s="71"/>
    </row>
    <row r="52472" spans="31:31" ht="15.75" x14ac:dyDescent="0.3">
      <c r="AE52472" s="71"/>
    </row>
    <row r="52473" spans="31:31" ht="15.75" x14ac:dyDescent="0.3">
      <c r="AE52473" s="71"/>
    </row>
    <row r="52474" spans="31:31" ht="15.75" x14ac:dyDescent="0.3">
      <c r="AE52474" s="71"/>
    </row>
    <row r="52475" spans="31:31" ht="15.75" x14ac:dyDescent="0.3">
      <c r="AE52475" s="71"/>
    </row>
    <row r="52476" spans="31:31" ht="15.75" x14ac:dyDescent="0.3">
      <c r="AE52476" s="71"/>
    </row>
    <row r="52477" spans="31:31" ht="15.75" x14ac:dyDescent="0.3">
      <c r="AE52477" s="71"/>
    </row>
    <row r="52478" spans="31:31" ht="15.75" x14ac:dyDescent="0.3">
      <c r="AE52478" s="71"/>
    </row>
    <row r="52479" spans="31:31" ht="15.75" x14ac:dyDescent="0.3">
      <c r="AE52479" s="71"/>
    </row>
    <row r="52480" spans="31:31" ht="15.75" x14ac:dyDescent="0.3">
      <c r="AE52480" s="71"/>
    </row>
    <row r="52481" spans="31:31" ht="15.75" x14ac:dyDescent="0.3">
      <c r="AE52481" s="71"/>
    </row>
    <row r="52482" spans="31:31" ht="15.75" x14ac:dyDescent="0.3">
      <c r="AE52482" s="71"/>
    </row>
    <row r="52483" spans="31:31" ht="15.75" x14ac:dyDescent="0.3">
      <c r="AE52483" s="71"/>
    </row>
    <row r="52484" spans="31:31" ht="15.75" x14ac:dyDescent="0.3">
      <c r="AE52484" s="71"/>
    </row>
    <row r="52485" spans="31:31" ht="15.75" x14ac:dyDescent="0.3">
      <c r="AE52485" s="71"/>
    </row>
    <row r="52486" spans="31:31" ht="15.75" x14ac:dyDescent="0.3">
      <c r="AE52486" s="71"/>
    </row>
    <row r="52487" spans="31:31" ht="15.75" x14ac:dyDescent="0.3">
      <c r="AE52487" s="71"/>
    </row>
    <row r="52488" spans="31:31" ht="15.75" x14ac:dyDescent="0.3">
      <c r="AE52488" s="71"/>
    </row>
    <row r="52489" spans="31:31" ht="15.75" x14ac:dyDescent="0.3">
      <c r="AE52489" s="71"/>
    </row>
    <row r="52490" spans="31:31" ht="15.75" x14ac:dyDescent="0.3">
      <c r="AE52490" s="71"/>
    </row>
    <row r="52491" spans="31:31" ht="15.75" x14ac:dyDescent="0.3">
      <c r="AE52491" s="71"/>
    </row>
    <row r="52492" spans="31:31" ht="15.75" x14ac:dyDescent="0.3">
      <c r="AE52492" s="71"/>
    </row>
    <row r="52493" spans="31:31" ht="15.75" x14ac:dyDescent="0.3">
      <c r="AE52493" s="71"/>
    </row>
    <row r="52494" spans="31:31" ht="15.75" x14ac:dyDescent="0.3">
      <c r="AE52494" s="71"/>
    </row>
    <row r="52495" spans="31:31" ht="15.75" x14ac:dyDescent="0.3">
      <c r="AE52495" s="71"/>
    </row>
    <row r="52496" spans="31:31" ht="15.75" x14ac:dyDescent="0.3">
      <c r="AE52496" s="71"/>
    </row>
    <row r="52497" spans="31:31" ht="15.75" x14ac:dyDescent="0.3">
      <c r="AE52497" s="71"/>
    </row>
    <row r="52498" spans="31:31" ht="15.75" x14ac:dyDescent="0.3">
      <c r="AE52498" s="71"/>
    </row>
    <row r="52499" spans="31:31" ht="15.75" x14ac:dyDescent="0.3">
      <c r="AE52499" s="71"/>
    </row>
    <row r="52500" spans="31:31" ht="15.75" x14ac:dyDescent="0.3">
      <c r="AE52500" s="71"/>
    </row>
    <row r="52501" spans="31:31" ht="15.75" x14ac:dyDescent="0.3">
      <c r="AE52501" s="71"/>
    </row>
    <row r="52502" spans="31:31" ht="15.75" x14ac:dyDescent="0.3">
      <c r="AE52502" s="71"/>
    </row>
    <row r="52503" spans="31:31" ht="15.75" x14ac:dyDescent="0.3">
      <c r="AE52503" s="71"/>
    </row>
    <row r="52504" spans="31:31" ht="15.75" x14ac:dyDescent="0.3">
      <c r="AE52504" s="71"/>
    </row>
    <row r="52505" spans="31:31" ht="15.75" x14ac:dyDescent="0.3">
      <c r="AE52505" s="71"/>
    </row>
    <row r="52506" spans="31:31" ht="15.75" x14ac:dyDescent="0.3">
      <c r="AE52506" s="71"/>
    </row>
    <row r="52507" spans="31:31" ht="15.75" x14ac:dyDescent="0.3">
      <c r="AE52507" s="71"/>
    </row>
    <row r="52508" spans="31:31" ht="15.75" x14ac:dyDescent="0.3">
      <c r="AE52508" s="71"/>
    </row>
    <row r="52509" spans="31:31" ht="15.75" x14ac:dyDescent="0.3">
      <c r="AE52509" s="71"/>
    </row>
    <row r="52510" spans="31:31" ht="15.75" x14ac:dyDescent="0.3">
      <c r="AE52510" s="71"/>
    </row>
    <row r="52511" spans="31:31" ht="15.75" x14ac:dyDescent="0.3">
      <c r="AE52511" s="71"/>
    </row>
    <row r="52512" spans="31:31" ht="15.75" x14ac:dyDescent="0.3">
      <c r="AE52512" s="71"/>
    </row>
    <row r="52513" spans="31:31" ht="15.75" x14ac:dyDescent="0.3">
      <c r="AE52513" s="71"/>
    </row>
    <row r="52514" spans="31:31" ht="15.75" x14ac:dyDescent="0.3">
      <c r="AE52514" s="71"/>
    </row>
    <row r="52515" spans="31:31" ht="15.75" x14ac:dyDescent="0.3">
      <c r="AE52515" s="71"/>
    </row>
    <row r="52516" spans="31:31" ht="15.75" x14ac:dyDescent="0.3">
      <c r="AE52516" s="71"/>
    </row>
    <row r="52517" spans="31:31" ht="15.75" x14ac:dyDescent="0.3">
      <c r="AE52517" s="71"/>
    </row>
    <row r="52518" spans="31:31" ht="15.75" x14ac:dyDescent="0.3">
      <c r="AE52518" s="71"/>
    </row>
    <row r="52519" spans="31:31" ht="15.75" x14ac:dyDescent="0.3">
      <c r="AE52519" s="71"/>
    </row>
    <row r="52520" spans="31:31" ht="15.75" x14ac:dyDescent="0.3">
      <c r="AE52520" s="71"/>
    </row>
    <row r="52521" spans="31:31" ht="15.75" x14ac:dyDescent="0.3">
      <c r="AE52521" s="71"/>
    </row>
    <row r="52522" spans="31:31" ht="15.75" x14ac:dyDescent="0.3">
      <c r="AE52522" s="71"/>
    </row>
    <row r="52523" spans="31:31" ht="15.75" x14ac:dyDescent="0.3">
      <c r="AE52523" s="71"/>
    </row>
    <row r="52524" spans="31:31" ht="15.75" x14ac:dyDescent="0.3">
      <c r="AE52524" s="71"/>
    </row>
    <row r="52525" spans="31:31" ht="15.75" x14ac:dyDescent="0.3">
      <c r="AE52525" s="71"/>
    </row>
    <row r="52526" spans="31:31" ht="15.75" x14ac:dyDescent="0.3">
      <c r="AE52526" s="71"/>
    </row>
    <row r="52527" spans="31:31" ht="15.75" x14ac:dyDescent="0.3">
      <c r="AE52527" s="71"/>
    </row>
    <row r="52528" spans="31:31" ht="15.75" x14ac:dyDescent="0.3">
      <c r="AE52528" s="71"/>
    </row>
    <row r="52529" spans="31:31" ht="15.75" x14ac:dyDescent="0.3">
      <c r="AE52529" s="71"/>
    </row>
    <row r="52530" spans="31:31" ht="15.75" x14ac:dyDescent="0.3">
      <c r="AE52530" s="71"/>
    </row>
    <row r="52531" spans="31:31" ht="15.75" x14ac:dyDescent="0.3">
      <c r="AE52531" s="71"/>
    </row>
    <row r="52532" spans="31:31" ht="15.75" x14ac:dyDescent="0.3">
      <c r="AE52532" s="71"/>
    </row>
    <row r="52533" spans="31:31" ht="15.75" x14ac:dyDescent="0.3">
      <c r="AE52533" s="71"/>
    </row>
    <row r="52534" spans="31:31" ht="15.75" x14ac:dyDescent="0.3">
      <c r="AE52534" s="71"/>
    </row>
    <row r="52535" spans="31:31" ht="15.75" x14ac:dyDescent="0.3">
      <c r="AE52535" s="71"/>
    </row>
    <row r="52536" spans="31:31" ht="15.75" x14ac:dyDescent="0.3">
      <c r="AE52536" s="71"/>
    </row>
    <row r="52537" spans="31:31" ht="15.75" x14ac:dyDescent="0.3">
      <c r="AE52537" s="71"/>
    </row>
    <row r="52538" spans="31:31" ht="15.75" x14ac:dyDescent="0.3">
      <c r="AE52538" s="71"/>
    </row>
    <row r="52539" spans="31:31" ht="15.75" x14ac:dyDescent="0.3">
      <c r="AE52539" s="71"/>
    </row>
    <row r="52540" spans="31:31" ht="15.75" x14ac:dyDescent="0.3">
      <c r="AE52540" s="71"/>
    </row>
    <row r="52541" spans="31:31" ht="15.75" x14ac:dyDescent="0.3">
      <c r="AE52541" s="71"/>
    </row>
    <row r="52542" spans="31:31" ht="15.75" x14ac:dyDescent="0.3">
      <c r="AE52542" s="71"/>
    </row>
    <row r="52543" spans="31:31" ht="15.75" x14ac:dyDescent="0.3">
      <c r="AE52543" s="71"/>
    </row>
    <row r="52544" spans="31:31" ht="15.75" x14ac:dyDescent="0.3">
      <c r="AE52544" s="71"/>
    </row>
    <row r="52545" spans="31:31" ht="15.75" x14ac:dyDescent="0.3">
      <c r="AE52545" s="71"/>
    </row>
    <row r="52546" spans="31:31" ht="15.75" x14ac:dyDescent="0.3">
      <c r="AE52546" s="71"/>
    </row>
    <row r="52547" spans="31:31" ht="15.75" x14ac:dyDescent="0.3">
      <c r="AE52547" s="71"/>
    </row>
    <row r="52548" spans="31:31" ht="15.75" x14ac:dyDescent="0.3">
      <c r="AE52548" s="71"/>
    </row>
    <row r="52549" spans="31:31" ht="15.75" x14ac:dyDescent="0.3">
      <c r="AE52549" s="71"/>
    </row>
    <row r="52550" spans="31:31" ht="15.75" x14ac:dyDescent="0.3">
      <c r="AE52550" s="71"/>
    </row>
    <row r="52551" spans="31:31" ht="15.75" x14ac:dyDescent="0.3">
      <c r="AE52551" s="71"/>
    </row>
    <row r="52552" spans="31:31" ht="15.75" x14ac:dyDescent="0.3">
      <c r="AE52552" s="71"/>
    </row>
    <row r="52553" spans="31:31" ht="15.75" x14ac:dyDescent="0.3">
      <c r="AE52553" s="71"/>
    </row>
    <row r="52554" spans="31:31" ht="15.75" x14ac:dyDescent="0.3">
      <c r="AE52554" s="71"/>
    </row>
    <row r="52555" spans="31:31" ht="15.75" x14ac:dyDescent="0.3">
      <c r="AE52555" s="71"/>
    </row>
    <row r="52556" spans="31:31" ht="15.75" x14ac:dyDescent="0.3">
      <c r="AE52556" s="71"/>
    </row>
    <row r="52557" spans="31:31" ht="15.75" x14ac:dyDescent="0.3">
      <c r="AE52557" s="71"/>
    </row>
    <row r="52558" spans="31:31" ht="15.75" x14ac:dyDescent="0.3">
      <c r="AE52558" s="71"/>
    </row>
    <row r="52559" spans="31:31" ht="15.75" x14ac:dyDescent="0.3">
      <c r="AE52559" s="71"/>
    </row>
    <row r="52560" spans="31:31" ht="15.75" x14ac:dyDescent="0.3">
      <c r="AE52560" s="71"/>
    </row>
    <row r="52561" spans="31:31" ht="15.75" x14ac:dyDescent="0.3">
      <c r="AE52561" s="71"/>
    </row>
    <row r="52562" spans="31:31" ht="15.75" x14ac:dyDescent="0.3">
      <c r="AE52562" s="71"/>
    </row>
    <row r="52563" spans="31:31" ht="15.75" x14ac:dyDescent="0.3">
      <c r="AE52563" s="71"/>
    </row>
    <row r="52564" spans="31:31" ht="15.75" x14ac:dyDescent="0.3">
      <c r="AE52564" s="71"/>
    </row>
    <row r="52565" spans="31:31" ht="15.75" x14ac:dyDescent="0.3">
      <c r="AE52565" s="71"/>
    </row>
    <row r="52566" spans="31:31" ht="15.75" x14ac:dyDescent="0.3">
      <c r="AE52566" s="71"/>
    </row>
    <row r="52567" spans="31:31" ht="15.75" x14ac:dyDescent="0.3">
      <c r="AE52567" s="71"/>
    </row>
    <row r="52568" spans="31:31" ht="15.75" x14ac:dyDescent="0.3">
      <c r="AE52568" s="71"/>
    </row>
    <row r="52569" spans="31:31" ht="15.75" x14ac:dyDescent="0.3">
      <c r="AE52569" s="71"/>
    </row>
    <row r="52570" spans="31:31" ht="15.75" x14ac:dyDescent="0.3">
      <c r="AE52570" s="71"/>
    </row>
    <row r="52571" spans="31:31" ht="15.75" x14ac:dyDescent="0.3">
      <c r="AE52571" s="71"/>
    </row>
    <row r="52572" spans="31:31" ht="15.75" x14ac:dyDescent="0.3">
      <c r="AE52572" s="71"/>
    </row>
    <row r="52573" spans="31:31" ht="15.75" x14ac:dyDescent="0.3">
      <c r="AE52573" s="71"/>
    </row>
    <row r="52574" spans="31:31" ht="15.75" x14ac:dyDescent="0.3">
      <c r="AE52574" s="71"/>
    </row>
    <row r="52575" spans="31:31" ht="15.75" x14ac:dyDescent="0.3">
      <c r="AE52575" s="71"/>
    </row>
    <row r="52576" spans="31:31" ht="15.75" x14ac:dyDescent="0.3">
      <c r="AE52576" s="71"/>
    </row>
    <row r="52577" spans="31:31" ht="15.75" x14ac:dyDescent="0.3">
      <c r="AE52577" s="71"/>
    </row>
    <row r="52578" spans="31:31" ht="15.75" x14ac:dyDescent="0.3">
      <c r="AE52578" s="71"/>
    </row>
    <row r="52579" spans="31:31" ht="15.75" x14ac:dyDescent="0.3">
      <c r="AE52579" s="71"/>
    </row>
    <row r="52580" spans="31:31" ht="15.75" x14ac:dyDescent="0.3">
      <c r="AE52580" s="71"/>
    </row>
    <row r="52581" spans="31:31" ht="15.75" x14ac:dyDescent="0.3">
      <c r="AE52581" s="71"/>
    </row>
    <row r="52582" spans="31:31" ht="15.75" x14ac:dyDescent="0.3">
      <c r="AE52582" s="71"/>
    </row>
    <row r="52583" spans="31:31" ht="15.75" x14ac:dyDescent="0.3">
      <c r="AE52583" s="71"/>
    </row>
    <row r="52584" spans="31:31" ht="15.75" x14ac:dyDescent="0.3">
      <c r="AE52584" s="71"/>
    </row>
    <row r="52585" spans="31:31" ht="15.75" x14ac:dyDescent="0.3">
      <c r="AE52585" s="71"/>
    </row>
    <row r="52586" spans="31:31" ht="15.75" x14ac:dyDescent="0.3">
      <c r="AE52586" s="71"/>
    </row>
    <row r="52587" spans="31:31" ht="15.75" x14ac:dyDescent="0.3">
      <c r="AE52587" s="71"/>
    </row>
    <row r="52588" spans="31:31" ht="15.75" x14ac:dyDescent="0.3">
      <c r="AE52588" s="71"/>
    </row>
    <row r="52589" spans="31:31" ht="15.75" x14ac:dyDescent="0.3">
      <c r="AE52589" s="71"/>
    </row>
    <row r="52590" spans="31:31" ht="15.75" x14ac:dyDescent="0.3">
      <c r="AE52590" s="71"/>
    </row>
    <row r="52591" spans="31:31" ht="15.75" x14ac:dyDescent="0.3">
      <c r="AE52591" s="71"/>
    </row>
    <row r="52592" spans="31:31" ht="15.75" x14ac:dyDescent="0.3">
      <c r="AE52592" s="71"/>
    </row>
    <row r="52593" spans="31:31" ht="15.75" x14ac:dyDescent="0.3">
      <c r="AE52593" s="71"/>
    </row>
    <row r="52594" spans="31:31" ht="15.75" x14ac:dyDescent="0.3">
      <c r="AE52594" s="71"/>
    </row>
    <row r="52595" spans="31:31" ht="15.75" x14ac:dyDescent="0.3">
      <c r="AE52595" s="71"/>
    </row>
    <row r="52596" spans="31:31" ht="15.75" x14ac:dyDescent="0.3">
      <c r="AE52596" s="71"/>
    </row>
    <row r="52597" spans="31:31" ht="15.75" x14ac:dyDescent="0.3">
      <c r="AE52597" s="71"/>
    </row>
    <row r="52598" spans="31:31" ht="15.75" x14ac:dyDescent="0.3">
      <c r="AE52598" s="71"/>
    </row>
    <row r="52599" spans="31:31" ht="15.75" x14ac:dyDescent="0.3">
      <c r="AE52599" s="71"/>
    </row>
    <row r="52600" spans="31:31" ht="15.75" x14ac:dyDescent="0.3">
      <c r="AE52600" s="71"/>
    </row>
    <row r="52601" spans="31:31" ht="15.75" x14ac:dyDescent="0.3">
      <c r="AE52601" s="71"/>
    </row>
    <row r="52602" spans="31:31" ht="15.75" x14ac:dyDescent="0.3">
      <c r="AE52602" s="71"/>
    </row>
    <row r="52603" spans="31:31" ht="15.75" x14ac:dyDescent="0.3">
      <c r="AE52603" s="71"/>
    </row>
    <row r="52604" spans="31:31" ht="15.75" x14ac:dyDescent="0.3">
      <c r="AE52604" s="71"/>
    </row>
    <row r="52605" spans="31:31" ht="15.75" x14ac:dyDescent="0.3">
      <c r="AE52605" s="71"/>
    </row>
    <row r="52606" spans="31:31" ht="15.75" x14ac:dyDescent="0.3">
      <c r="AE52606" s="71"/>
    </row>
    <row r="52607" spans="31:31" ht="15.75" x14ac:dyDescent="0.3">
      <c r="AE52607" s="71"/>
    </row>
    <row r="52608" spans="31:31" ht="15.75" x14ac:dyDescent="0.3">
      <c r="AE52608" s="71"/>
    </row>
    <row r="52609" spans="31:31" ht="15.75" x14ac:dyDescent="0.3">
      <c r="AE52609" s="71"/>
    </row>
    <row r="52610" spans="31:31" ht="15.75" x14ac:dyDescent="0.3">
      <c r="AE52610" s="71"/>
    </row>
    <row r="52611" spans="31:31" ht="15.75" x14ac:dyDescent="0.3">
      <c r="AE52611" s="71"/>
    </row>
    <row r="52612" spans="31:31" ht="15.75" x14ac:dyDescent="0.3">
      <c r="AE52612" s="71"/>
    </row>
    <row r="52613" spans="31:31" ht="15.75" x14ac:dyDescent="0.3">
      <c r="AE52613" s="71"/>
    </row>
    <row r="52614" spans="31:31" ht="15.75" x14ac:dyDescent="0.3">
      <c r="AE52614" s="71"/>
    </row>
    <row r="52615" spans="31:31" ht="15.75" x14ac:dyDescent="0.3">
      <c r="AE52615" s="71"/>
    </row>
    <row r="52616" spans="31:31" ht="15.75" x14ac:dyDescent="0.3">
      <c r="AE52616" s="71"/>
    </row>
    <row r="52617" spans="31:31" ht="15.75" x14ac:dyDescent="0.3">
      <c r="AE52617" s="71"/>
    </row>
    <row r="52618" spans="31:31" ht="15.75" x14ac:dyDescent="0.3">
      <c r="AE52618" s="71"/>
    </row>
    <row r="52619" spans="31:31" ht="15.75" x14ac:dyDescent="0.3">
      <c r="AE52619" s="71"/>
    </row>
    <row r="52620" spans="31:31" ht="15.75" x14ac:dyDescent="0.3">
      <c r="AE52620" s="71"/>
    </row>
    <row r="52621" spans="31:31" ht="15.75" x14ac:dyDescent="0.3">
      <c r="AE52621" s="71"/>
    </row>
    <row r="52622" spans="31:31" ht="15.75" x14ac:dyDescent="0.3">
      <c r="AE52622" s="71"/>
    </row>
    <row r="52623" spans="31:31" ht="15.75" x14ac:dyDescent="0.3">
      <c r="AE52623" s="71"/>
    </row>
    <row r="52624" spans="31:31" ht="15.75" x14ac:dyDescent="0.3">
      <c r="AE52624" s="71"/>
    </row>
    <row r="52625" spans="31:31" ht="15.75" x14ac:dyDescent="0.3">
      <c r="AE52625" s="71"/>
    </row>
    <row r="52626" spans="31:31" ht="15.75" x14ac:dyDescent="0.3">
      <c r="AE52626" s="71"/>
    </row>
    <row r="52627" spans="31:31" ht="15.75" x14ac:dyDescent="0.3">
      <c r="AE52627" s="71"/>
    </row>
    <row r="52628" spans="31:31" ht="15.75" x14ac:dyDescent="0.3">
      <c r="AE52628" s="71"/>
    </row>
    <row r="52629" spans="31:31" ht="15.75" x14ac:dyDescent="0.3">
      <c r="AE52629" s="71"/>
    </row>
    <row r="52630" spans="31:31" ht="15.75" x14ac:dyDescent="0.3">
      <c r="AE52630" s="71"/>
    </row>
    <row r="52631" spans="31:31" ht="15.75" x14ac:dyDescent="0.3">
      <c r="AE52631" s="71"/>
    </row>
    <row r="52632" spans="31:31" ht="15.75" x14ac:dyDescent="0.3">
      <c r="AE52632" s="71"/>
    </row>
    <row r="52633" spans="31:31" ht="15.75" x14ac:dyDescent="0.3">
      <c r="AE52633" s="71"/>
    </row>
    <row r="52634" spans="31:31" ht="15.75" x14ac:dyDescent="0.3">
      <c r="AE52634" s="71"/>
    </row>
    <row r="52635" spans="31:31" ht="15.75" x14ac:dyDescent="0.3">
      <c r="AE52635" s="71"/>
    </row>
    <row r="52636" spans="31:31" ht="15.75" x14ac:dyDescent="0.3">
      <c r="AE52636" s="71"/>
    </row>
    <row r="52637" spans="31:31" ht="15.75" x14ac:dyDescent="0.3">
      <c r="AE52637" s="71"/>
    </row>
    <row r="52638" spans="31:31" ht="15.75" x14ac:dyDescent="0.3">
      <c r="AE52638" s="71"/>
    </row>
    <row r="52639" spans="31:31" ht="15.75" x14ac:dyDescent="0.3">
      <c r="AE52639" s="71"/>
    </row>
    <row r="52640" spans="31:31" ht="15.75" x14ac:dyDescent="0.3">
      <c r="AE52640" s="71"/>
    </row>
    <row r="52641" spans="31:31" ht="15.75" x14ac:dyDescent="0.3">
      <c r="AE52641" s="71"/>
    </row>
    <row r="52642" spans="31:31" ht="15.75" x14ac:dyDescent="0.3">
      <c r="AE52642" s="71"/>
    </row>
    <row r="52643" spans="31:31" ht="15.75" x14ac:dyDescent="0.3">
      <c r="AE52643" s="71"/>
    </row>
    <row r="52644" spans="31:31" ht="15.75" x14ac:dyDescent="0.3">
      <c r="AE52644" s="71"/>
    </row>
    <row r="52645" spans="31:31" ht="15.75" x14ac:dyDescent="0.3">
      <c r="AE52645" s="71"/>
    </row>
    <row r="52646" spans="31:31" ht="15.75" x14ac:dyDescent="0.3">
      <c r="AE52646" s="71"/>
    </row>
    <row r="52647" spans="31:31" ht="15.75" x14ac:dyDescent="0.3">
      <c r="AE52647" s="71"/>
    </row>
    <row r="52648" spans="31:31" ht="15.75" x14ac:dyDescent="0.3">
      <c r="AE52648" s="71"/>
    </row>
    <row r="52649" spans="31:31" ht="15.75" x14ac:dyDescent="0.3">
      <c r="AE52649" s="71"/>
    </row>
    <row r="52650" spans="31:31" ht="15.75" x14ac:dyDescent="0.3">
      <c r="AE52650" s="71"/>
    </row>
    <row r="52651" spans="31:31" ht="15.75" x14ac:dyDescent="0.3">
      <c r="AE52651" s="71"/>
    </row>
    <row r="52652" spans="31:31" ht="15.75" x14ac:dyDescent="0.3">
      <c r="AE52652" s="71"/>
    </row>
    <row r="52653" spans="31:31" ht="15.75" x14ac:dyDescent="0.3">
      <c r="AE52653" s="71"/>
    </row>
    <row r="52654" spans="31:31" ht="15.75" x14ac:dyDescent="0.3">
      <c r="AE52654" s="71"/>
    </row>
    <row r="52655" spans="31:31" ht="15.75" x14ac:dyDescent="0.3">
      <c r="AE52655" s="71"/>
    </row>
    <row r="52656" spans="31:31" ht="15.75" x14ac:dyDescent="0.3">
      <c r="AE52656" s="71"/>
    </row>
    <row r="52657" spans="31:31" ht="15.75" x14ac:dyDescent="0.3">
      <c r="AE52657" s="71"/>
    </row>
    <row r="52658" spans="31:31" ht="15.75" x14ac:dyDescent="0.3">
      <c r="AE52658" s="71"/>
    </row>
    <row r="52659" spans="31:31" ht="15.75" x14ac:dyDescent="0.3">
      <c r="AE52659" s="71"/>
    </row>
    <row r="52660" spans="31:31" ht="15.75" x14ac:dyDescent="0.3">
      <c r="AE52660" s="71"/>
    </row>
    <row r="52661" spans="31:31" ht="15.75" x14ac:dyDescent="0.3">
      <c r="AE52661" s="71"/>
    </row>
    <row r="52662" spans="31:31" ht="15.75" x14ac:dyDescent="0.3">
      <c r="AE52662" s="71"/>
    </row>
    <row r="52663" spans="31:31" ht="15.75" x14ac:dyDescent="0.3">
      <c r="AE52663" s="71"/>
    </row>
    <row r="52664" spans="31:31" ht="15.75" x14ac:dyDescent="0.3">
      <c r="AE52664" s="71"/>
    </row>
    <row r="52665" spans="31:31" ht="15.75" x14ac:dyDescent="0.3">
      <c r="AE52665" s="71"/>
    </row>
    <row r="52666" spans="31:31" ht="15.75" x14ac:dyDescent="0.3">
      <c r="AE52666" s="71"/>
    </row>
    <row r="52667" spans="31:31" ht="15.75" x14ac:dyDescent="0.3">
      <c r="AE52667" s="71"/>
    </row>
    <row r="52668" spans="31:31" ht="15.75" x14ac:dyDescent="0.3">
      <c r="AE52668" s="71"/>
    </row>
    <row r="52669" spans="31:31" ht="15.75" x14ac:dyDescent="0.3">
      <c r="AE52669" s="71"/>
    </row>
    <row r="52670" spans="31:31" ht="15.75" x14ac:dyDescent="0.3">
      <c r="AE52670" s="71"/>
    </row>
    <row r="52671" spans="31:31" ht="15.75" x14ac:dyDescent="0.3">
      <c r="AE52671" s="71"/>
    </row>
    <row r="52672" spans="31:31" ht="15.75" x14ac:dyDescent="0.3">
      <c r="AE52672" s="71"/>
    </row>
    <row r="52673" spans="31:31" ht="15.75" x14ac:dyDescent="0.3">
      <c r="AE52673" s="71"/>
    </row>
    <row r="52674" spans="31:31" ht="15.75" x14ac:dyDescent="0.3">
      <c r="AE52674" s="71"/>
    </row>
    <row r="52675" spans="31:31" ht="15.75" x14ac:dyDescent="0.3">
      <c r="AE52675" s="71"/>
    </row>
    <row r="52676" spans="31:31" ht="15.75" x14ac:dyDescent="0.3">
      <c r="AE52676" s="71"/>
    </row>
    <row r="52677" spans="31:31" ht="15.75" x14ac:dyDescent="0.3">
      <c r="AE52677" s="71"/>
    </row>
    <row r="52678" spans="31:31" ht="15.75" x14ac:dyDescent="0.3">
      <c r="AE52678" s="71"/>
    </row>
    <row r="52679" spans="31:31" ht="15.75" x14ac:dyDescent="0.3">
      <c r="AE52679" s="71"/>
    </row>
    <row r="52680" spans="31:31" ht="15.75" x14ac:dyDescent="0.3">
      <c r="AE52680" s="71"/>
    </row>
    <row r="52681" spans="31:31" ht="15.75" x14ac:dyDescent="0.3">
      <c r="AE52681" s="71"/>
    </row>
    <row r="52682" spans="31:31" ht="15.75" x14ac:dyDescent="0.3">
      <c r="AE52682" s="71"/>
    </row>
    <row r="52683" spans="31:31" ht="15.75" x14ac:dyDescent="0.3">
      <c r="AE52683" s="71"/>
    </row>
    <row r="52684" spans="31:31" ht="15.75" x14ac:dyDescent="0.3">
      <c r="AE52684" s="71"/>
    </row>
    <row r="52685" spans="31:31" ht="15.75" x14ac:dyDescent="0.3">
      <c r="AE52685" s="71"/>
    </row>
    <row r="52686" spans="31:31" ht="15.75" x14ac:dyDescent="0.3">
      <c r="AE52686" s="71"/>
    </row>
    <row r="52687" spans="31:31" ht="15.75" x14ac:dyDescent="0.3">
      <c r="AE52687" s="71"/>
    </row>
    <row r="52688" spans="31:31" ht="15.75" x14ac:dyDescent="0.3">
      <c r="AE52688" s="71"/>
    </row>
    <row r="52689" spans="31:31" ht="15.75" x14ac:dyDescent="0.3">
      <c r="AE52689" s="71"/>
    </row>
    <row r="52690" spans="31:31" ht="15.75" x14ac:dyDescent="0.3">
      <c r="AE52690" s="71"/>
    </row>
    <row r="52691" spans="31:31" ht="15.75" x14ac:dyDescent="0.3">
      <c r="AE52691" s="71"/>
    </row>
    <row r="52692" spans="31:31" ht="15.75" x14ac:dyDescent="0.3">
      <c r="AE52692" s="71"/>
    </row>
    <row r="52693" spans="31:31" ht="15.75" x14ac:dyDescent="0.3">
      <c r="AE52693" s="71"/>
    </row>
    <row r="52694" spans="31:31" ht="15.75" x14ac:dyDescent="0.3">
      <c r="AE52694" s="71"/>
    </row>
    <row r="52695" spans="31:31" ht="15.75" x14ac:dyDescent="0.3">
      <c r="AE52695" s="71"/>
    </row>
    <row r="52696" spans="31:31" ht="15.75" x14ac:dyDescent="0.3">
      <c r="AE52696" s="71"/>
    </row>
    <row r="52697" spans="31:31" ht="15.75" x14ac:dyDescent="0.3">
      <c r="AE52697" s="71"/>
    </row>
    <row r="52698" spans="31:31" ht="15.75" x14ac:dyDescent="0.3">
      <c r="AE52698" s="71"/>
    </row>
    <row r="52699" spans="31:31" ht="15.75" x14ac:dyDescent="0.3">
      <c r="AE52699" s="71"/>
    </row>
    <row r="52700" spans="31:31" ht="15.75" x14ac:dyDescent="0.3">
      <c r="AE52700" s="71"/>
    </row>
    <row r="52701" spans="31:31" ht="15.75" x14ac:dyDescent="0.3">
      <c r="AE52701" s="71"/>
    </row>
    <row r="52702" spans="31:31" ht="15.75" x14ac:dyDescent="0.3">
      <c r="AE52702" s="71"/>
    </row>
    <row r="52703" spans="31:31" ht="15.75" x14ac:dyDescent="0.3">
      <c r="AE52703" s="71"/>
    </row>
    <row r="52704" spans="31:31" ht="15.75" x14ac:dyDescent="0.3">
      <c r="AE52704" s="71"/>
    </row>
    <row r="52705" spans="31:31" ht="15.75" x14ac:dyDescent="0.3">
      <c r="AE52705" s="71"/>
    </row>
    <row r="52706" spans="31:31" ht="15.75" x14ac:dyDescent="0.3">
      <c r="AE52706" s="71"/>
    </row>
    <row r="52707" spans="31:31" ht="15.75" x14ac:dyDescent="0.3">
      <c r="AE52707" s="71"/>
    </row>
    <row r="52708" spans="31:31" ht="15.75" x14ac:dyDescent="0.3">
      <c r="AE52708" s="71"/>
    </row>
    <row r="52709" spans="31:31" ht="15.75" x14ac:dyDescent="0.3">
      <c r="AE52709" s="71"/>
    </row>
    <row r="52710" spans="31:31" ht="15.75" x14ac:dyDescent="0.3">
      <c r="AE52710" s="71"/>
    </row>
    <row r="52711" spans="31:31" ht="15.75" x14ac:dyDescent="0.3">
      <c r="AE52711" s="71"/>
    </row>
    <row r="52712" spans="31:31" ht="15.75" x14ac:dyDescent="0.3">
      <c r="AE52712" s="71"/>
    </row>
    <row r="52713" spans="31:31" ht="15.75" x14ac:dyDescent="0.3">
      <c r="AE52713" s="71"/>
    </row>
    <row r="52714" spans="31:31" ht="15.75" x14ac:dyDescent="0.3">
      <c r="AE52714" s="71"/>
    </row>
    <row r="52715" spans="31:31" ht="15.75" x14ac:dyDescent="0.3">
      <c r="AE52715" s="71"/>
    </row>
    <row r="52716" spans="31:31" ht="15.75" x14ac:dyDescent="0.3">
      <c r="AE52716" s="71"/>
    </row>
    <row r="52717" spans="31:31" ht="15.75" x14ac:dyDescent="0.3">
      <c r="AE52717" s="71"/>
    </row>
    <row r="52718" spans="31:31" ht="15.75" x14ac:dyDescent="0.3">
      <c r="AE52718" s="71"/>
    </row>
    <row r="52719" spans="31:31" ht="15.75" x14ac:dyDescent="0.3">
      <c r="AE52719" s="71"/>
    </row>
    <row r="52720" spans="31:31" ht="15.75" x14ac:dyDescent="0.3">
      <c r="AE52720" s="71"/>
    </row>
    <row r="52721" spans="31:31" ht="15.75" x14ac:dyDescent="0.3">
      <c r="AE52721" s="71"/>
    </row>
    <row r="52722" spans="31:31" ht="15.75" x14ac:dyDescent="0.3">
      <c r="AE52722" s="71"/>
    </row>
    <row r="52723" spans="31:31" ht="15.75" x14ac:dyDescent="0.3">
      <c r="AE52723" s="71"/>
    </row>
    <row r="52724" spans="31:31" ht="15.75" x14ac:dyDescent="0.3">
      <c r="AE52724" s="71"/>
    </row>
    <row r="52725" spans="31:31" ht="15.75" x14ac:dyDescent="0.3">
      <c r="AE52725" s="71"/>
    </row>
    <row r="52726" spans="31:31" ht="15.75" x14ac:dyDescent="0.3">
      <c r="AE52726" s="71"/>
    </row>
    <row r="52727" spans="31:31" ht="15.75" x14ac:dyDescent="0.3">
      <c r="AE52727" s="71"/>
    </row>
    <row r="52728" spans="31:31" ht="15.75" x14ac:dyDescent="0.3">
      <c r="AE52728" s="71"/>
    </row>
    <row r="52729" spans="31:31" ht="15.75" x14ac:dyDescent="0.3">
      <c r="AE52729" s="71"/>
    </row>
    <row r="52730" spans="31:31" ht="15.75" x14ac:dyDescent="0.3">
      <c r="AE52730" s="71"/>
    </row>
    <row r="52731" spans="31:31" ht="15.75" x14ac:dyDescent="0.3">
      <c r="AE52731" s="71"/>
    </row>
    <row r="52732" spans="31:31" ht="15.75" x14ac:dyDescent="0.3">
      <c r="AE52732" s="71"/>
    </row>
    <row r="52733" spans="31:31" ht="15.75" x14ac:dyDescent="0.3">
      <c r="AE52733" s="71"/>
    </row>
    <row r="52734" spans="31:31" ht="15.75" x14ac:dyDescent="0.3">
      <c r="AE52734" s="71"/>
    </row>
    <row r="52735" spans="31:31" ht="15.75" x14ac:dyDescent="0.3">
      <c r="AE52735" s="71"/>
    </row>
    <row r="52736" spans="31:31" ht="15.75" x14ac:dyDescent="0.3">
      <c r="AE52736" s="71"/>
    </row>
    <row r="52737" spans="31:31" ht="15.75" x14ac:dyDescent="0.3">
      <c r="AE52737" s="71"/>
    </row>
    <row r="52738" spans="31:31" ht="15.75" x14ac:dyDescent="0.3">
      <c r="AE52738" s="71"/>
    </row>
    <row r="52739" spans="31:31" ht="15.75" x14ac:dyDescent="0.3">
      <c r="AE52739" s="71"/>
    </row>
    <row r="52740" spans="31:31" ht="15.75" x14ac:dyDescent="0.3">
      <c r="AE52740" s="71"/>
    </row>
    <row r="52741" spans="31:31" ht="15.75" x14ac:dyDescent="0.3">
      <c r="AE52741" s="71"/>
    </row>
    <row r="52742" spans="31:31" ht="15.75" x14ac:dyDescent="0.3">
      <c r="AE52742" s="71"/>
    </row>
    <row r="52743" spans="31:31" ht="15.75" x14ac:dyDescent="0.3">
      <c r="AE52743" s="71"/>
    </row>
    <row r="52744" spans="31:31" ht="15.75" x14ac:dyDescent="0.3">
      <c r="AE52744" s="71"/>
    </row>
    <row r="52745" spans="31:31" ht="15.75" x14ac:dyDescent="0.3">
      <c r="AE52745" s="71"/>
    </row>
    <row r="52746" spans="31:31" ht="15.75" x14ac:dyDescent="0.3">
      <c r="AE52746" s="71"/>
    </row>
    <row r="52747" spans="31:31" ht="15.75" x14ac:dyDescent="0.3">
      <c r="AE52747" s="71"/>
    </row>
    <row r="52748" spans="31:31" ht="15.75" x14ac:dyDescent="0.3">
      <c r="AE52748" s="71"/>
    </row>
    <row r="52749" spans="31:31" ht="15.75" x14ac:dyDescent="0.3">
      <c r="AE52749" s="71"/>
    </row>
    <row r="52750" spans="31:31" ht="15.75" x14ac:dyDescent="0.3">
      <c r="AE52750" s="71"/>
    </row>
    <row r="52751" spans="31:31" ht="15.75" x14ac:dyDescent="0.3">
      <c r="AE52751" s="71"/>
    </row>
    <row r="52752" spans="31:31" ht="15.75" x14ac:dyDescent="0.3">
      <c r="AE52752" s="71"/>
    </row>
    <row r="52753" spans="31:31" ht="15.75" x14ac:dyDescent="0.3">
      <c r="AE52753" s="71"/>
    </row>
    <row r="52754" spans="31:31" ht="15.75" x14ac:dyDescent="0.3">
      <c r="AE52754" s="71"/>
    </row>
    <row r="52755" spans="31:31" ht="15.75" x14ac:dyDescent="0.3">
      <c r="AE52755" s="71"/>
    </row>
    <row r="52756" spans="31:31" ht="15.75" x14ac:dyDescent="0.3">
      <c r="AE52756" s="71"/>
    </row>
    <row r="52757" spans="31:31" ht="15.75" x14ac:dyDescent="0.3">
      <c r="AE52757" s="71"/>
    </row>
    <row r="52758" spans="31:31" ht="15.75" x14ac:dyDescent="0.3">
      <c r="AE52758" s="71"/>
    </row>
    <row r="52759" spans="31:31" ht="15.75" x14ac:dyDescent="0.3">
      <c r="AE52759" s="71"/>
    </row>
    <row r="52760" spans="31:31" ht="15.75" x14ac:dyDescent="0.3">
      <c r="AE52760" s="71"/>
    </row>
    <row r="52761" spans="31:31" ht="15.75" x14ac:dyDescent="0.3">
      <c r="AE52761" s="71"/>
    </row>
    <row r="52762" spans="31:31" ht="15.75" x14ac:dyDescent="0.3">
      <c r="AE52762" s="71"/>
    </row>
    <row r="52763" spans="31:31" ht="15.75" x14ac:dyDescent="0.3">
      <c r="AE52763" s="71"/>
    </row>
    <row r="52764" spans="31:31" ht="15.75" x14ac:dyDescent="0.3">
      <c r="AE52764" s="71"/>
    </row>
    <row r="52765" spans="31:31" ht="15.75" x14ac:dyDescent="0.3">
      <c r="AE52765" s="71"/>
    </row>
    <row r="52766" spans="31:31" ht="15.75" x14ac:dyDescent="0.3">
      <c r="AE52766" s="71"/>
    </row>
    <row r="52767" spans="31:31" ht="15.75" x14ac:dyDescent="0.3">
      <c r="AE52767" s="71"/>
    </row>
    <row r="52768" spans="31:31" ht="15.75" x14ac:dyDescent="0.3">
      <c r="AE52768" s="71"/>
    </row>
    <row r="52769" spans="31:31" ht="15.75" x14ac:dyDescent="0.3">
      <c r="AE52769" s="71"/>
    </row>
    <row r="52770" spans="31:31" ht="15.75" x14ac:dyDescent="0.3">
      <c r="AE52770" s="71"/>
    </row>
    <row r="52771" spans="31:31" ht="15.75" x14ac:dyDescent="0.3">
      <c r="AE52771" s="71"/>
    </row>
    <row r="52772" spans="31:31" ht="15.75" x14ac:dyDescent="0.3">
      <c r="AE52772" s="71"/>
    </row>
    <row r="52773" spans="31:31" ht="15.75" x14ac:dyDescent="0.3">
      <c r="AE52773" s="71"/>
    </row>
    <row r="52774" spans="31:31" ht="15.75" x14ac:dyDescent="0.3">
      <c r="AE52774" s="71"/>
    </row>
    <row r="52775" spans="31:31" ht="15.75" x14ac:dyDescent="0.3">
      <c r="AE52775" s="71"/>
    </row>
    <row r="52776" spans="31:31" ht="15.75" x14ac:dyDescent="0.3">
      <c r="AE52776" s="71"/>
    </row>
    <row r="52777" spans="31:31" ht="15.75" x14ac:dyDescent="0.3">
      <c r="AE52777" s="71"/>
    </row>
    <row r="52778" spans="31:31" ht="15.75" x14ac:dyDescent="0.3">
      <c r="AE52778" s="71"/>
    </row>
    <row r="52779" spans="31:31" ht="15.75" x14ac:dyDescent="0.3">
      <c r="AE52779" s="71"/>
    </row>
    <row r="52780" spans="31:31" ht="15.75" x14ac:dyDescent="0.3">
      <c r="AE52780" s="71"/>
    </row>
    <row r="52781" spans="31:31" ht="15.75" x14ac:dyDescent="0.3">
      <c r="AE52781" s="71"/>
    </row>
    <row r="52782" spans="31:31" ht="15.75" x14ac:dyDescent="0.3">
      <c r="AE52782" s="71"/>
    </row>
    <row r="52783" spans="31:31" ht="15.75" x14ac:dyDescent="0.3">
      <c r="AE52783" s="71"/>
    </row>
    <row r="52784" spans="31:31" ht="15.75" x14ac:dyDescent="0.3">
      <c r="AE52784" s="71"/>
    </row>
    <row r="52785" spans="31:31" ht="15.75" x14ac:dyDescent="0.3">
      <c r="AE52785" s="71"/>
    </row>
    <row r="52786" spans="31:31" ht="15.75" x14ac:dyDescent="0.3">
      <c r="AE52786" s="71"/>
    </row>
    <row r="52787" spans="31:31" ht="15.75" x14ac:dyDescent="0.3">
      <c r="AE52787" s="71"/>
    </row>
    <row r="52788" spans="31:31" ht="15.75" x14ac:dyDescent="0.3">
      <c r="AE52788" s="71"/>
    </row>
    <row r="52789" spans="31:31" ht="15.75" x14ac:dyDescent="0.3">
      <c r="AE52789" s="71"/>
    </row>
    <row r="52790" spans="31:31" ht="15.75" x14ac:dyDescent="0.3">
      <c r="AE52790" s="71"/>
    </row>
    <row r="52791" spans="31:31" ht="15.75" x14ac:dyDescent="0.3">
      <c r="AE52791" s="71"/>
    </row>
    <row r="52792" spans="31:31" ht="15.75" x14ac:dyDescent="0.3">
      <c r="AE52792" s="71"/>
    </row>
    <row r="52793" spans="31:31" ht="15.75" x14ac:dyDescent="0.3">
      <c r="AE52793" s="71"/>
    </row>
    <row r="52794" spans="31:31" ht="15.75" x14ac:dyDescent="0.3">
      <c r="AE52794" s="71"/>
    </row>
    <row r="52795" spans="31:31" ht="15.75" x14ac:dyDescent="0.3">
      <c r="AE52795" s="71"/>
    </row>
    <row r="52796" spans="31:31" ht="15.75" x14ac:dyDescent="0.3">
      <c r="AE52796" s="71"/>
    </row>
    <row r="52797" spans="31:31" ht="15.75" x14ac:dyDescent="0.3">
      <c r="AE52797" s="71"/>
    </row>
    <row r="52798" spans="31:31" ht="15.75" x14ac:dyDescent="0.3">
      <c r="AE52798" s="71"/>
    </row>
    <row r="52799" spans="31:31" ht="15.75" x14ac:dyDescent="0.3">
      <c r="AE52799" s="71"/>
    </row>
    <row r="52800" spans="31:31" ht="15.75" x14ac:dyDescent="0.3">
      <c r="AE52800" s="71"/>
    </row>
    <row r="52801" spans="31:31" ht="15.75" x14ac:dyDescent="0.3">
      <c r="AE52801" s="71"/>
    </row>
    <row r="52802" spans="31:31" ht="15.75" x14ac:dyDescent="0.3">
      <c r="AE52802" s="71"/>
    </row>
    <row r="52803" spans="31:31" ht="15.75" x14ac:dyDescent="0.3">
      <c r="AE52803" s="71"/>
    </row>
    <row r="52804" spans="31:31" ht="15.75" x14ac:dyDescent="0.3">
      <c r="AE52804" s="71"/>
    </row>
    <row r="52805" spans="31:31" ht="15.75" x14ac:dyDescent="0.3">
      <c r="AE52805" s="71"/>
    </row>
    <row r="52806" spans="31:31" ht="15.75" x14ac:dyDescent="0.3">
      <c r="AE52806" s="71"/>
    </row>
    <row r="52807" spans="31:31" ht="15.75" x14ac:dyDescent="0.3">
      <c r="AE52807" s="71"/>
    </row>
    <row r="52808" spans="31:31" ht="15.75" x14ac:dyDescent="0.3">
      <c r="AE52808" s="71"/>
    </row>
    <row r="52809" spans="31:31" ht="15.75" x14ac:dyDescent="0.3">
      <c r="AE52809" s="71"/>
    </row>
    <row r="52810" spans="31:31" ht="15.75" x14ac:dyDescent="0.3">
      <c r="AE52810" s="71"/>
    </row>
    <row r="52811" spans="31:31" ht="15.75" x14ac:dyDescent="0.3">
      <c r="AE52811" s="71"/>
    </row>
    <row r="52812" spans="31:31" ht="15.75" x14ac:dyDescent="0.3">
      <c r="AE52812" s="71"/>
    </row>
    <row r="52813" spans="31:31" ht="15.75" x14ac:dyDescent="0.3">
      <c r="AE52813" s="71"/>
    </row>
    <row r="52814" spans="31:31" ht="15.75" x14ac:dyDescent="0.3">
      <c r="AE52814" s="71"/>
    </row>
    <row r="52815" spans="31:31" ht="15.75" x14ac:dyDescent="0.3">
      <c r="AE52815" s="71"/>
    </row>
    <row r="52816" spans="31:31" ht="15.75" x14ac:dyDescent="0.3">
      <c r="AE52816" s="71"/>
    </row>
    <row r="52817" spans="31:31" ht="15.75" x14ac:dyDescent="0.3">
      <c r="AE52817" s="71"/>
    </row>
    <row r="52818" spans="31:31" ht="15.75" x14ac:dyDescent="0.3">
      <c r="AE52818" s="71"/>
    </row>
    <row r="52819" spans="31:31" ht="15.75" x14ac:dyDescent="0.3">
      <c r="AE52819" s="71"/>
    </row>
    <row r="52820" spans="31:31" ht="15.75" x14ac:dyDescent="0.3">
      <c r="AE52820" s="71"/>
    </row>
    <row r="52821" spans="31:31" ht="15.75" x14ac:dyDescent="0.3">
      <c r="AE52821" s="71"/>
    </row>
    <row r="52822" spans="31:31" ht="15.75" x14ac:dyDescent="0.3">
      <c r="AE52822" s="71"/>
    </row>
    <row r="52823" spans="31:31" ht="15.75" x14ac:dyDescent="0.3">
      <c r="AE52823" s="71"/>
    </row>
    <row r="52824" spans="31:31" ht="15.75" x14ac:dyDescent="0.3">
      <c r="AE52824" s="71"/>
    </row>
    <row r="52825" spans="31:31" ht="15.75" x14ac:dyDescent="0.3">
      <c r="AE52825" s="71"/>
    </row>
    <row r="52826" spans="31:31" ht="15.75" x14ac:dyDescent="0.3">
      <c r="AE52826" s="71"/>
    </row>
    <row r="52827" spans="31:31" ht="15.75" x14ac:dyDescent="0.3">
      <c r="AE52827" s="71"/>
    </row>
    <row r="52828" spans="31:31" ht="15.75" x14ac:dyDescent="0.3">
      <c r="AE52828" s="71"/>
    </row>
    <row r="52829" spans="31:31" ht="15.75" x14ac:dyDescent="0.3">
      <c r="AE52829" s="71"/>
    </row>
    <row r="52830" spans="31:31" ht="15.75" x14ac:dyDescent="0.3">
      <c r="AE52830" s="71"/>
    </row>
    <row r="52831" spans="31:31" ht="15.75" x14ac:dyDescent="0.3">
      <c r="AE52831" s="71"/>
    </row>
    <row r="52832" spans="31:31" ht="15.75" x14ac:dyDescent="0.3">
      <c r="AE52832" s="71"/>
    </row>
    <row r="52833" spans="31:31" ht="15.75" x14ac:dyDescent="0.3">
      <c r="AE52833" s="71"/>
    </row>
    <row r="52834" spans="31:31" ht="15.75" x14ac:dyDescent="0.3">
      <c r="AE52834" s="71"/>
    </row>
    <row r="52835" spans="31:31" ht="15.75" x14ac:dyDescent="0.3">
      <c r="AE52835" s="71"/>
    </row>
    <row r="52836" spans="31:31" ht="15.75" x14ac:dyDescent="0.3">
      <c r="AE52836" s="71"/>
    </row>
    <row r="52837" spans="31:31" ht="15.75" x14ac:dyDescent="0.3">
      <c r="AE52837" s="71"/>
    </row>
    <row r="52838" spans="31:31" ht="15.75" x14ac:dyDescent="0.3">
      <c r="AE52838" s="71"/>
    </row>
    <row r="52839" spans="31:31" ht="15.75" x14ac:dyDescent="0.3">
      <c r="AE52839" s="71"/>
    </row>
    <row r="52840" spans="31:31" ht="15.75" x14ac:dyDescent="0.3">
      <c r="AE52840" s="71"/>
    </row>
    <row r="52841" spans="31:31" ht="15.75" x14ac:dyDescent="0.3">
      <c r="AE52841" s="71"/>
    </row>
    <row r="52842" spans="31:31" ht="15.75" x14ac:dyDescent="0.3">
      <c r="AE52842" s="71"/>
    </row>
    <row r="52843" spans="31:31" ht="15.75" x14ac:dyDescent="0.3">
      <c r="AE52843" s="71"/>
    </row>
    <row r="52844" spans="31:31" ht="15.75" x14ac:dyDescent="0.3">
      <c r="AE52844" s="71"/>
    </row>
    <row r="52845" spans="31:31" ht="15.75" x14ac:dyDescent="0.3">
      <c r="AE52845" s="71"/>
    </row>
    <row r="52846" spans="31:31" ht="15.75" x14ac:dyDescent="0.3">
      <c r="AE52846" s="71"/>
    </row>
    <row r="52847" spans="31:31" ht="15.75" x14ac:dyDescent="0.3">
      <c r="AE52847" s="71"/>
    </row>
    <row r="52848" spans="31:31" ht="15.75" x14ac:dyDescent="0.3">
      <c r="AE52848" s="71"/>
    </row>
    <row r="52849" spans="31:31" ht="15.75" x14ac:dyDescent="0.3">
      <c r="AE52849" s="71"/>
    </row>
    <row r="52850" spans="31:31" ht="15.75" x14ac:dyDescent="0.3">
      <c r="AE52850" s="71"/>
    </row>
    <row r="52851" spans="31:31" ht="15.75" x14ac:dyDescent="0.3">
      <c r="AE52851" s="71"/>
    </row>
    <row r="52852" spans="31:31" ht="15.75" x14ac:dyDescent="0.3">
      <c r="AE52852" s="71"/>
    </row>
    <row r="52853" spans="31:31" ht="15.75" x14ac:dyDescent="0.3">
      <c r="AE52853" s="71"/>
    </row>
    <row r="52854" spans="31:31" ht="15.75" x14ac:dyDescent="0.3">
      <c r="AE52854" s="71"/>
    </row>
    <row r="52855" spans="31:31" ht="15.75" x14ac:dyDescent="0.3">
      <c r="AE52855" s="71"/>
    </row>
    <row r="52856" spans="31:31" ht="15.75" x14ac:dyDescent="0.3">
      <c r="AE52856" s="71"/>
    </row>
    <row r="52857" spans="31:31" ht="15.75" x14ac:dyDescent="0.3">
      <c r="AE52857" s="71"/>
    </row>
    <row r="52858" spans="31:31" ht="15.75" x14ac:dyDescent="0.3">
      <c r="AE52858" s="71"/>
    </row>
    <row r="52859" spans="31:31" ht="15.75" x14ac:dyDescent="0.3">
      <c r="AE52859" s="71"/>
    </row>
    <row r="52860" spans="31:31" ht="15.75" x14ac:dyDescent="0.3">
      <c r="AE52860" s="71"/>
    </row>
    <row r="52861" spans="31:31" ht="15.75" x14ac:dyDescent="0.3">
      <c r="AE52861" s="71"/>
    </row>
    <row r="52862" spans="31:31" ht="15.75" x14ac:dyDescent="0.3">
      <c r="AE52862" s="71"/>
    </row>
    <row r="52863" spans="31:31" ht="15.75" x14ac:dyDescent="0.3">
      <c r="AE52863" s="71"/>
    </row>
    <row r="52864" spans="31:31" ht="15.75" x14ac:dyDescent="0.3">
      <c r="AE52864" s="71"/>
    </row>
    <row r="52865" spans="31:31" ht="15.75" x14ac:dyDescent="0.3">
      <c r="AE52865" s="71"/>
    </row>
    <row r="52866" spans="31:31" ht="15.75" x14ac:dyDescent="0.3">
      <c r="AE52866" s="71"/>
    </row>
    <row r="52867" spans="31:31" ht="15.75" x14ac:dyDescent="0.3">
      <c r="AE52867" s="71"/>
    </row>
    <row r="52868" spans="31:31" ht="15.75" x14ac:dyDescent="0.3">
      <c r="AE52868" s="71"/>
    </row>
    <row r="52869" spans="31:31" ht="15.75" x14ac:dyDescent="0.3">
      <c r="AE52869" s="71"/>
    </row>
    <row r="52870" spans="31:31" ht="15.75" x14ac:dyDescent="0.3">
      <c r="AE52870" s="71"/>
    </row>
    <row r="52871" spans="31:31" ht="15.75" x14ac:dyDescent="0.3">
      <c r="AE52871" s="71"/>
    </row>
    <row r="52872" spans="31:31" ht="15.75" x14ac:dyDescent="0.3">
      <c r="AE52872" s="71"/>
    </row>
    <row r="52873" spans="31:31" ht="15.75" x14ac:dyDescent="0.3">
      <c r="AE52873" s="71"/>
    </row>
    <row r="52874" spans="31:31" ht="15.75" x14ac:dyDescent="0.3">
      <c r="AE52874" s="71"/>
    </row>
    <row r="52875" spans="31:31" ht="15.75" x14ac:dyDescent="0.3">
      <c r="AE52875" s="71"/>
    </row>
    <row r="52876" spans="31:31" ht="15.75" x14ac:dyDescent="0.3">
      <c r="AE52876" s="71"/>
    </row>
    <row r="52877" spans="31:31" ht="15.75" x14ac:dyDescent="0.3">
      <c r="AE52877" s="71"/>
    </row>
    <row r="52878" spans="31:31" ht="15.75" x14ac:dyDescent="0.3">
      <c r="AE52878" s="71"/>
    </row>
    <row r="52879" spans="31:31" ht="15.75" x14ac:dyDescent="0.3">
      <c r="AE52879" s="71"/>
    </row>
    <row r="52880" spans="31:31" ht="15.75" x14ac:dyDescent="0.3">
      <c r="AE52880" s="71"/>
    </row>
    <row r="52881" spans="31:31" ht="15.75" x14ac:dyDescent="0.3">
      <c r="AE52881" s="71"/>
    </row>
    <row r="52882" spans="31:31" ht="15.75" x14ac:dyDescent="0.3">
      <c r="AE52882" s="71"/>
    </row>
    <row r="52883" spans="31:31" ht="15.75" x14ac:dyDescent="0.3">
      <c r="AE52883" s="71"/>
    </row>
    <row r="52884" spans="31:31" ht="15.75" x14ac:dyDescent="0.3">
      <c r="AE52884" s="71"/>
    </row>
    <row r="52885" spans="31:31" ht="15.75" x14ac:dyDescent="0.3">
      <c r="AE52885" s="71"/>
    </row>
    <row r="52886" spans="31:31" ht="15.75" x14ac:dyDescent="0.3">
      <c r="AE52886" s="71"/>
    </row>
    <row r="52887" spans="31:31" ht="15.75" x14ac:dyDescent="0.3">
      <c r="AE52887" s="71"/>
    </row>
    <row r="52888" spans="31:31" ht="15.75" x14ac:dyDescent="0.3">
      <c r="AE52888" s="71"/>
    </row>
    <row r="52889" spans="31:31" ht="15.75" x14ac:dyDescent="0.3">
      <c r="AE52889" s="71"/>
    </row>
    <row r="52890" spans="31:31" ht="15.75" x14ac:dyDescent="0.3">
      <c r="AE52890" s="71"/>
    </row>
    <row r="52891" spans="31:31" ht="15.75" x14ac:dyDescent="0.3">
      <c r="AE52891" s="71"/>
    </row>
    <row r="52892" spans="31:31" ht="15.75" x14ac:dyDescent="0.3">
      <c r="AE52892" s="71"/>
    </row>
    <row r="52893" spans="31:31" ht="15.75" x14ac:dyDescent="0.3">
      <c r="AE52893" s="71"/>
    </row>
    <row r="52894" spans="31:31" ht="15.75" x14ac:dyDescent="0.3">
      <c r="AE52894" s="71"/>
    </row>
    <row r="52895" spans="31:31" ht="15.75" x14ac:dyDescent="0.3">
      <c r="AE52895" s="71"/>
    </row>
    <row r="52896" spans="31:31" ht="15.75" x14ac:dyDescent="0.3">
      <c r="AE52896" s="71"/>
    </row>
    <row r="52897" spans="31:31" ht="15.75" x14ac:dyDescent="0.3">
      <c r="AE52897" s="71"/>
    </row>
    <row r="52898" spans="31:31" ht="15.75" x14ac:dyDescent="0.3">
      <c r="AE52898" s="71"/>
    </row>
    <row r="52899" spans="31:31" ht="15.75" x14ac:dyDescent="0.3">
      <c r="AE52899" s="71"/>
    </row>
    <row r="52900" spans="31:31" ht="15.75" x14ac:dyDescent="0.3">
      <c r="AE52900" s="71"/>
    </row>
    <row r="52901" spans="31:31" ht="15.75" x14ac:dyDescent="0.3">
      <c r="AE52901" s="71"/>
    </row>
    <row r="52902" spans="31:31" ht="15.75" x14ac:dyDescent="0.3">
      <c r="AE52902" s="71"/>
    </row>
    <row r="52903" spans="31:31" ht="15.75" x14ac:dyDescent="0.3">
      <c r="AE52903" s="71"/>
    </row>
    <row r="52904" spans="31:31" ht="15.75" x14ac:dyDescent="0.3">
      <c r="AE52904" s="71"/>
    </row>
    <row r="52905" spans="31:31" ht="15.75" x14ac:dyDescent="0.3">
      <c r="AE52905" s="71"/>
    </row>
    <row r="52906" spans="31:31" ht="15.75" x14ac:dyDescent="0.3">
      <c r="AE52906" s="71"/>
    </row>
    <row r="52907" spans="31:31" ht="15.75" x14ac:dyDescent="0.3">
      <c r="AE52907" s="71"/>
    </row>
    <row r="52908" spans="31:31" ht="15.75" x14ac:dyDescent="0.3">
      <c r="AE52908" s="71"/>
    </row>
    <row r="52909" spans="31:31" ht="15.75" x14ac:dyDescent="0.3">
      <c r="AE52909" s="71"/>
    </row>
    <row r="52910" spans="31:31" ht="15.75" x14ac:dyDescent="0.3">
      <c r="AE52910" s="71"/>
    </row>
    <row r="52911" spans="31:31" ht="15.75" x14ac:dyDescent="0.3">
      <c r="AE52911" s="71"/>
    </row>
    <row r="52912" spans="31:31" ht="15.75" x14ac:dyDescent="0.3">
      <c r="AE52912" s="71"/>
    </row>
    <row r="52913" spans="31:31" ht="15.75" x14ac:dyDescent="0.3">
      <c r="AE52913" s="71"/>
    </row>
    <row r="52914" spans="31:31" ht="15.75" x14ac:dyDescent="0.3">
      <c r="AE52914" s="71"/>
    </row>
    <row r="52915" spans="31:31" ht="15.75" x14ac:dyDescent="0.3">
      <c r="AE52915" s="71"/>
    </row>
    <row r="52916" spans="31:31" ht="15.75" x14ac:dyDescent="0.3">
      <c r="AE52916" s="71"/>
    </row>
    <row r="52917" spans="31:31" ht="15.75" x14ac:dyDescent="0.3">
      <c r="AE52917" s="71"/>
    </row>
    <row r="52918" spans="31:31" ht="15.75" x14ac:dyDescent="0.3">
      <c r="AE52918" s="71"/>
    </row>
    <row r="52919" spans="31:31" ht="15.75" x14ac:dyDescent="0.3">
      <c r="AE52919" s="71"/>
    </row>
    <row r="52920" spans="31:31" ht="15.75" x14ac:dyDescent="0.3">
      <c r="AE52920" s="71"/>
    </row>
    <row r="52921" spans="31:31" ht="15.75" x14ac:dyDescent="0.3">
      <c r="AE52921" s="71"/>
    </row>
    <row r="52922" spans="31:31" ht="15.75" x14ac:dyDescent="0.3">
      <c r="AE52922" s="71"/>
    </row>
    <row r="52923" spans="31:31" ht="15.75" x14ac:dyDescent="0.3">
      <c r="AE52923" s="71"/>
    </row>
    <row r="52924" spans="31:31" ht="15.75" x14ac:dyDescent="0.3">
      <c r="AE52924" s="71"/>
    </row>
    <row r="52925" spans="31:31" ht="15.75" x14ac:dyDescent="0.3">
      <c r="AE52925" s="71"/>
    </row>
    <row r="52926" spans="31:31" ht="15.75" x14ac:dyDescent="0.3">
      <c r="AE52926" s="71"/>
    </row>
    <row r="52927" spans="31:31" ht="15.75" x14ac:dyDescent="0.3">
      <c r="AE52927" s="71"/>
    </row>
    <row r="52928" spans="31:31" ht="15.75" x14ac:dyDescent="0.3">
      <c r="AE52928" s="71"/>
    </row>
    <row r="52929" spans="31:31" ht="15.75" x14ac:dyDescent="0.3">
      <c r="AE52929" s="71"/>
    </row>
    <row r="52930" spans="31:31" ht="15.75" x14ac:dyDescent="0.3">
      <c r="AE52930" s="71"/>
    </row>
    <row r="52931" spans="31:31" ht="15.75" x14ac:dyDescent="0.3">
      <c r="AE52931" s="71"/>
    </row>
    <row r="52932" spans="31:31" ht="15.75" x14ac:dyDescent="0.3">
      <c r="AE52932" s="71"/>
    </row>
    <row r="52933" spans="31:31" ht="15.75" x14ac:dyDescent="0.3">
      <c r="AE52933" s="71"/>
    </row>
    <row r="52934" spans="31:31" ht="15.75" x14ac:dyDescent="0.3">
      <c r="AE52934" s="71"/>
    </row>
    <row r="52935" spans="31:31" ht="15.75" x14ac:dyDescent="0.3">
      <c r="AE52935" s="71"/>
    </row>
    <row r="52936" spans="31:31" ht="15.75" x14ac:dyDescent="0.3">
      <c r="AE52936" s="71"/>
    </row>
    <row r="52937" spans="31:31" ht="15.75" x14ac:dyDescent="0.3">
      <c r="AE52937" s="71"/>
    </row>
    <row r="52938" spans="31:31" ht="15.75" x14ac:dyDescent="0.3">
      <c r="AE52938" s="71"/>
    </row>
    <row r="52939" spans="31:31" ht="15.75" x14ac:dyDescent="0.3">
      <c r="AE52939" s="71"/>
    </row>
    <row r="52940" spans="31:31" ht="15.75" x14ac:dyDescent="0.3">
      <c r="AE52940" s="71"/>
    </row>
    <row r="52941" spans="31:31" ht="15.75" x14ac:dyDescent="0.3">
      <c r="AE52941" s="71"/>
    </row>
    <row r="52942" spans="31:31" ht="15.75" x14ac:dyDescent="0.3">
      <c r="AE52942" s="71"/>
    </row>
    <row r="52943" spans="31:31" ht="15.75" x14ac:dyDescent="0.3">
      <c r="AE52943" s="71"/>
    </row>
    <row r="52944" spans="31:31" ht="15.75" x14ac:dyDescent="0.3">
      <c r="AE52944" s="71"/>
    </row>
    <row r="52945" spans="31:31" ht="15.75" x14ac:dyDescent="0.3">
      <c r="AE52945" s="71"/>
    </row>
    <row r="52946" spans="31:31" ht="15.75" x14ac:dyDescent="0.3">
      <c r="AE52946" s="71"/>
    </row>
    <row r="52947" spans="31:31" ht="15.75" x14ac:dyDescent="0.3">
      <c r="AE52947" s="71"/>
    </row>
    <row r="52948" spans="31:31" ht="15.75" x14ac:dyDescent="0.3">
      <c r="AE52948" s="71"/>
    </row>
    <row r="52949" spans="31:31" ht="15.75" x14ac:dyDescent="0.3">
      <c r="AE52949" s="71"/>
    </row>
    <row r="52950" spans="31:31" ht="15.75" x14ac:dyDescent="0.3">
      <c r="AE52950" s="71"/>
    </row>
    <row r="52951" spans="31:31" ht="15.75" x14ac:dyDescent="0.3">
      <c r="AE52951" s="71"/>
    </row>
    <row r="52952" spans="31:31" ht="15.75" x14ac:dyDescent="0.3">
      <c r="AE52952" s="71"/>
    </row>
    <row r="52953" spans="31:31" ht="15.75" x14ac:dyDescent="0.3">
      <c r="AE52953" s="71"/>
    </row>
    <row r="52954" spans="31:31" ht="15.75" x14ac:dyDescent="0.3">
      <c r="AE52954" s="71"/>
    </row>
    <row r="52955" spans="31:31" ht="15.75" x14ac:dyDescent="0.3">
      <c r="AE52955" s="71"/>
    </row>
    <row r="52956" spans="31:31" ht="15.75" x14ac:dyDescent="0.3">
      <c r="AE52956" s="71"/>
    </row>
    <row r="52957" spans="31:31" ht="15.75" x14ac:dyDescent="0.3">
      <c r="AE52957" s="71"/>
    </row>
    <row r="52958" spans="31:31" ht="15.75" x14ac:dyDescent="0.3">
      <c r="AE52958" s="71"/>
    </row>
    <row r="52959" spans="31:31" ht="15.75" x14ac:dyDescent="0.3">
      <c r="AE52959" s="71"/>
    </row>
    <row r="52960" spans="31:31" ht="15.75" x14ac:dyDescent="0.3">
      <c r="AE52960" s="71"/>
    </row>
    <row r="52961" spans="31:31" ht="15.75" x14ac:dyDescent="0.3">
      <c r="AE52961" s="71"/>
    </row>
    <row r="52962" spans="31:31" ht="15.75" x14ac:dyDescent="0.3">
      <c r="AE52962" s="71"/>
    </row>
    <row r="52963" spans="31:31" ht="15.75" x14ac:dyDescent="0.3">
      <c r="AE52963" s="71"/>
    </row>
    <row r="52964" spans="31:31" ht="15.75" x14ac:dyDescent="0.3">
      <c r="AE52964" s="71"/>
    </row>
    <row r="52965" spans="31:31" ht="15.75" x14ac:dyDescent="0.3">
      <c r="AE52965" s="71"/>
    </row>
    <row r="52966" spans="31:31" ht="15.75" x14ac:dyDescent="0.3">
      <c r="AE52966" s="71"/>
    </row>
    <row r="52967" spans="31:31" ht="15.75" x14ac:dyDescent="0.3">
      <c r="AE52967" s="71"/>
    </row>
    <row r="52968" spans="31:31" ht="15.75" x14ac:dyDescent="0.3">
      <c r="AE52968" s="71"/>
    </row>
    <row r="52969" spans="31:31" ht="15.75" x14ac:dyDescent="0.3">
      <c r="AE52969" s="71"/>
    </row>
    <row r="52970" spans="31:31" ht="15.75" x14ac:dyDescent="0.3">
      <c r="AE52970" s="71"/>
    </row>
    <row r="52971" spans="31:31" ht="15.75" x14ac:dyDescent="0.3">
      <c r="AE52971" s="71"/>
    </row>
    <row r="52972" spans="31:31" ht="15.75" x14ac:dyDescent="0.3">
      <c r="AE52972" s="71"/>
    </row>
    <row r="52973" spans="31:31" ht="15.75" x14ac:dyDescent="0.3">
      <c r="AE52973" s="71"/>
    </row>
    <row r="52974" spans="31:31" ht="15.75" x14ac:dyDescent="0.3">
      <c r="AE52974" s="71"/>
    </row>
    <row r="52975" spans="31:31" ht="15.75" x14ac:dyDescent="0.3">
      <c r="AE52975" s="71"/>
    </row>
    <row r="52976" spans="31:31" ht="15.75" x14ac:dyDescent="0.3">
      <c r="AE52976" s="71"/>
    </row>
    <row r="52977" spans="31:31" ht="15.75" x14ac:dyDescent="0.3">
      <c r="AE52977" s="71"/>
    </row>
    <row r="52978" spans="31:31" ht="15.75" x14ac:dyDescent="0.3">
      <c r="AE52978" s="71"/>
    </row>
    <row r="52979" spans="31:31" ht="15.75" x14ac:dyDescent="0.3">
      <c r="AE52979" s="71"/>
    </row>
    <row r="52980" spans="31:31" ht="15.75" x14ac:dyDescent="0.3">
      <c r="AE52980" s="71"/>
    </row>
    <row r="52981" spans="31:31" ht="15.75" x14ac:dyDescent="0.3">
      <c r="AE52981" s="71"/>
    </row>
    <row r="52982" spans="31:31" ht="15.75" x14ac:dyDescent="0.3">
      <c r="AE52982" s="71"/>
    </row>
    <row r="52983" spans="31:31" ht="15.75" x14ac:dyDescent="0.3">
      <c r="AE52983" s="71"/>
    </row>
    <row r="52984" spans="31:31" ht="15.75" x14ac:dyDescent="0.3">
      <c r="AE52984" s="71"/>
    </row>
    <row r="52985" spans="31:31" ht="15.75" x14ac:dyDescent="0.3">
      <c r="AE52985" s="71"/>
    </row>
    <row r="52986" spans="31:31" ht="15.75" x14ac:dyDescent="0.3">
      <c r="AE52986" s="71"/>
    </row>
    <row r="52987" spans="31:31" ht="15.75" x14ac:dyDescent="0.3">
      <c r="AE52987" s="71"/>
    </row>
    <row r="52988" spans="31:31" ht="15.75" x14ac:dyDescent="0.3">
      <c r="AE52988" s="71"/>
    </row>
    <row r="52989" spans="31:31" ht="15.75" x14ac:dyDescent="0.3">
      <c r="AE52989" s="71"/>
    </row>
    <row r="52990" spans="31:31" ht="15.75" x14ac:dyDescent="0.3">
      <c r="AE52990" s="71"/>
    </row>
    <row r="52991" spans="31:31" ht="15.75" x14ac:dyDescent="0.3">
      <c r="AE52991" s="71"/>
    </row>
    <row r="52992" spans="31:31" ht="15.75" x14ac:dyDescent="0.3">
      <c r="AE52992" s="71"/>
    </row>
    <row r="52993" spans="31:31" ht="15.75" x14ac:dyDescent="0.3">
      <c r="AE52993" s="71"/>
    </row>
    <row r="52994" spans="31:31" ht="15.75" x14ac:dyDescent="0.3">
      <c r="AE52994" s="71"/>
    </row>
    <row r="52995" spans="31:31" ht="15.75" x14ac:dyDescent="0.3">
      <c r="AE52995" s="71"/>
    </row>
    <row r="52996" spans="31:31" ht="15.75" x14ac:dyDescent="0.3">
      <c r="AE52996" s="71"/>
    </row>
    <row r="52997" spans="31:31" ht="15.75" x14ac:dyDescent="0.3">
      <c r="AE52997" s="71"/>
    </row>
    <row r="52998" spans="31:31" ht="15.75" x14ac:dyDescent="0.3">
      <c r="AE52998" s="71"/>
    </row>
    <row r="52999" spans="31:31" ht="15.75" x14ac:dyDescent="0.3">
      <c r="AE52999" s="71"/>
    </row>
    <row r="53000" spans="31:31" ht="15.75" x14ac:dyDescent="0.3">
      <c r="AE53000" s="71"/>
    </row>
    <row r="53001" spans="31:31" ht="15.75" x14ac:dyDescent="0.3">
      <c r="AE53001" s="71"/>
    </row>
    <row r="53002" spans="31:31" ht="15.75" x14ac:dyDescent="0.3">
      <c r="AE53002" s="71"/>
    </row>
    <row r="53003" spans="31:31" ht="15.75" x14ac:dyDescent="0.3">
      <c r="AE53003" s="71"/>
    </row>
    <row r="53004" spans="31:31" ht="15.75" x14ac:dyDescent="0.3">
      <c r="AE53004" s="71"/>
    </row>
    <row r="53005" spans="31:31" ht="15.75" x14ac:dyDescent="0.3">
      <c r="AE53005" s="71"/>
    </row>
    <row r="53006" spans="31:31" ht="15.75" x14ac:dyDescent="0.3">
      <c r="AE53006" s="71"/>
    </row>
    <row r="53007" spans="31:31" ht="15.75" x14ac:dyDescent="0.3">
      <c r="AE53007" s="71"/>
    </row>
    <row r="53008" spans="31:31" ht="15.75" x14ac:dyDescent="0.3">
      <c r="AE53008" s="71"/>
    </row>
    <row r="53009" spans="31:31" ht="15.75" x14ac:dyDescent="0.3">
      <c r="AE53009" s="71"/>
    </row>
    <row r="53010" spans="31:31" ht="15.75" x14ac:dyDescent="0.3">
      <c r="AE53010" s="71"/>
    </row>
    <row r="53011" spans="31:31" ht="15.75" x14ac:dyDescent="0.3">
      <c r="AE53011" s="71"/>
    </row>
    <row r="53012" spans="31:31" ht="15.75" x14ac:dyDescent="0.3">
      <c r="AE53012" s="71"/>
    </row>
    <row r="53013" spans="31:31" ht="15.75" x14ac:dyDescent="0.3">
      <c r="AE53013" s="71"/>
    </row>
    <row r="53014" spans="31:31" ht="15.75" x14ac:dyDescent="0.3">
      <c r="AE53014" s="71"/>
    </row>
    <row r="53015" spans="31:31" ht="15.75" x14ac:dyDescent="0.3">
      <c r="AE53015" s="71"/>
    </row>
    <row r="53016" spans="31:31" ht="15.75" x14ac:dyDescent="0.3">
      <c r="AE53016" s="71"/>
    </row>
    <row r="53017" spans="31:31" ht="15.75" x14ac:dyDescent="0.3">
      <c r="AE53017" s="71"/>
    </row>
    <row r="53018" spans="31:31" ht="15.75" x14ac:dyDescent="0.3">
      <c r="AE53018" s="71"/>
    </row>
    <row r="53019" spans="31:31" ht="15.75" x14ac:dyDescent="0.3">
      <c r="AE53019" s="71"/>
    </row>
    <row r="53020" spans="31:31" ht="15.75" x14ac:dyDescent="0.3">
      <c r="AE53020" s="71"/>
    </row>
    <row r="53021" spans="31:31" ht="15.75" x14ac:dyDescent="0.3">
      <c r="AE53021" s="71"/>
    </row>
    <row r="53022" spans="31:31" ht="15.75" x14ac:dyDescent="0.3">
      <c r="AE53022" s="71"/>
    </row>
    <row r="53023" spans="31:31" ht="15.75" x14ac:dyDescent="0.3">
      <c r="AE53023" s="71"/>
    </row>
    <row r="53024" spans="31:31" ht="15.75" x14ac:dyDescent="0.3">
      <c r="AE53024" s="71"/>
    </row>
    <row r="53025" spans="31:31" ht="15.75" x14ac:dyDescent="0.3">
      <c r="AE53025" s="71"/>
    </row>
    <row r="53026" spans="31:31" ht="15.75" x14ac:dyDescent="0.3">
      <c r="AE53026" s="71"/>
    </row>
    <row r="53027" spans="31:31" ht="15.75" x14ac:dyDescent="0.3">
      <c r="AE53027" s="71"/>
    </row>
    <row r="53028" spans="31:31" ht="15.75" x14ac:dyDescent="0.3">
      <c r="AE53028" s="71"/>
    </row>
    <row r="53029" spans="31:31" ht="15.75" x14ac:dyDescent="0.3">
      <c r="AE53029" s="71"/>
    </row>
    <row r="53030" spans="31:31" ht="15.75" x14ac:dyDescent="0.3">
      <c r="AE53030" s="71"/>
    </row>
    <row r="53031" spans="31:31" ht="15.75" x14ac:dyDescent="0.3">
      <c r="AE53031" s="71"/>
    </row>
    <row r="53032" spans="31:31" ht="15.75" x14ac:dyDescent="0.3">
      <c r="AE53032" s="71"/>
    </row>
    <row r="53033" spans="31:31" ht="15.75" x14ac:dyDescent="0.3">
      <c r="AE53033" s="71"/>
    </row>
    <row r="53034" spans="31:31" ht="15.75" x14ac:dyDescent="0.3">
      <c r="AE53034" s="71"/>
    </row>
    <row r="53035" spans="31:31" ht="15.75" x14ac:dyDescent="0.3">
      <c r="AE53035" s="71"/>
    </row>
    <row r="53036" spans="31:31" ht="15.75" x14ac:dyDescent="0.3">
      <c r="AE53036" s="71"/>
    </row>
    <row r="53037" spans="31:31" ht="15.75" x14ac:dyDescent="0.3">
      <c r="AE53037" s="71"/>
    </row>
    <row r="53038" spans="31:31" ht="15.75" x14ac:dyDescent="0.3">
      <c r="AE53038" s="71"/>
    </row>
    <row r="53039" spans="31:31" ht="15.75" x14ac:dyDescent="0.3">
      <c r="AE53039" s="71"/>
    </row>
    <row r="53040" spans="31:31" ht="15.75" x14ac:dyDescent="0.3">
      <c r="AE53040" s="71"/>
    </row>
    <row r="53041" spans="31:31" ht="15.75" x14ac:dyDescent="0.3">
      <c r="AE53041" s="71"/>
    </row>
    <row r="53042" spans="31:31" ht="15.75" x14ac:dyDescent="0.3">
      <c r="AE53042" s="71"/>
    </row>
    <row r="53043" spans="31:31" ht="15.75" x14ac:dyDescent="0.3">
      <c r="AE53043" s="71"/>
    </row>
    <row r="53044" spans="31:31" ht="15.75" x14ac:dyDescent="0.3">
      <c r="AE53044" s="71"/>
    </row>
    <row r="53045" spans="31:31" ht="15.75" x14ac:dyDescent="0.3">
      <c r="AE53045" s="71"/>
    </row>
    <row r="53046" spans="31:31" ht="15.75" x14ac:dyDescent="0.3">
      <c r="AE53046" s="71"/>
    </row>
    <row r="53047" spans="31:31" ht="15.75" x14ac:dyDescent="0.3">
      <c r="AE53047" s="71"/>
    </row>
    <row r="53048" spans="31:31" ht="15.75" x14ac:dyDescent="0.3">
      <c r="AE53048" s="71"/>
    </row>
    <row r="53049" spans="31:31" ht="15.75" x14ac:dyDescent="0.3">
      <c r="AE53049" s="71"/>
    </row>
    <row r="53050" spans="31:31" ht="15.75" x14ac:dyDescent="0.3">
      <c r="AE53050" s="71"/>
    </row>
    <row r="53051" spans="31:31" ht="15.75" x14ac:dyDescent="0.3">
      <c r="AE53051" s="71"/>
    </row>
    <row r="53052" spans="31:31" ht="15.75" x14ac:dyDescent="0.3">
      <c r="AE53052" s="71"/>
    </row>
    <row r="53053" spans="31:31" ht="15.75" x14ac:dyDescent="0.3">
      <c r="AE53053" s="71"/>
    </row>
    <row r="53054" spans="31:31" ht="15.75" x14ac:dyDescent="0.3">
      <c r="AE53054" s="71"/>
    </row>
    <row r="53055" spans="31:31" ht="15.75" x14ac:dyDescent="0.3">
      <c r="AE53055" s="71"/>
    </row>
    <row r="53056" spans="31:31" ht="15.75" x14ac:dyDescent="0.3">
      <c r="AE53056" s="71"/>
    </row>
    <row r="53057" spans="31:31" ht="15.75" x14ac:dyDescent="0.3">
      <c r="AE53057" s="71"/>
    </row>
    <row r="53058" spans="31:31" ht="15.75" x14ac:dyDescent="0.3">
      <c r="AE53058" s="71"/>
    </row>
    <row r="53059" spans="31:31" ht="15.75" x14ac:dyDescent="0.3">
      <c r="AE53059" s="71"/>
    </row>
    <row r="53060" spans="31:31" ht="15.75" x14ac:dyDescent="0.3">
      <c r="AE53060" s="71"/>
    </row>
    <row r="53061" spans="31:31" ht="15.75" x14ac:dyDescent="0.3">
      <c r="AE53061" s="71"/>
    </row>
    <row r="53062" spans="31:31" ht="15.75" x14ac:dyDescent="0.3">
      <c r="AE53062" s="71"/>
    </row>
    <row r="53063" spans="31:31" ht="15.75" x14ac:dyDescent="0.3">
      <c r="AE53063" s="71"/>
    </row>
    <row r="53064" spans="31:31" ht="15.75" x14ac:dyDescent="0.3">
      <c r="AE53064" s="71"/>
    </row>
    <row r="53065" spans="31:31" ht="15.75" x14ac:dyDescent="0.3">
      <c r="AE53065" s="71"/>
    </row>
    <row r="53066" spans="31:31" ht="15.75" x14ac:dyDescent="0.3">
      <c r="AE53066" s="71"/>
    </row>
    <row r="53067" spans="31:31" ht="15.75" x14ac:dyDescent="0.3">
      <c r="AE53067" s="71"/>
    </row>
    <row r="53068" spans="31:31" ht="15.75" x14ac:dyDescent="0.3">
      <c r="AE53068" s="71"/>
    </row>
    <row r="53069" spans="31:31" ht="15.75" x14ac:dyDescent="0.3">
      <c r="AE53069" s="71"/>
    </row>
    <row r="53070" spans="31:31" ht="15.75" x14ac:dyDescent="0.3">
      <c r="AE53070" s="71"/>
    </row>
    <row r="53071" spans="31:31" ht="15.75" x14ac:dyDescent="0.3">
      <c r="AE53071" s="71"/>
    </row>
    <row r="53072" spans="31:31" ht="15.75" x14ac:dyDescent="0.3">
      <c r="AE53072" s="71"/>
    </row>
    <row r="53073" spans="31:31" ht="15.75" x14ac:dyDescent="0.3">
      <c r="AE53073" s="71"/>
    </row>
    <row r="53074" spans="31:31" ht="15.75" x14ac:dyDescent="0.3">
      <c r="AE53074" s="71"/>
    </row>
    <row r="53075" spans="31:31" ht="15.75" x14ac:dyDescent="0.3">
      <c r="AE53075" s="71"/>
    </row>
    <row r="53076" spans="31:31" ht="15.75" x14ac:dyDescent="0.3">
      <c r="AE53076" s="71"/>
    </row>
    <row r="53077" spans="31:31" ht="15.75" x14ac:dyDescent="0.3">
      <c r="AE53077" s="71"/>
    </row>
    <row r="53078" spans="31:31" ht="15.75" x14ac:dyDescent="0.3">
      <c r="AE53078" s="71"/>
    </row>
    <row r="53079" spans="31:31" ht="15.75" x14ac:dyDescent="0.3">
      <c r="AE53079" s="71"/>
    </row>
    <row r="53080" spans="31:31" ht="15.75" x14ac:dyDescent="0.3">
      <c r="AE53080" s="71"/>
    </row>
    <row r="53081" spans="31:31" ht="15.75" x14ac:dyDescent="0.3">
      <c r="AE53081" s="71"/>
    </row>
    <row r="53082" spans="31:31" ht="15.75" x14ac:dyDescent="0.3">
      <c r="AE53082" s="71"/>
    </row>
    <row r="53083" spans="31:31" ht="15.75" x14ac:dyDescent="0.3">
      <c r="AE53083" s="71"/>
    </row>
    <row r="53084" spans="31:31" ht="15.75" x14ac:dyDescent="0.3">
      <c r="AE53084" s="71"/>
    </row>
    <row r="53085" spans="31:31" ht="15.75" x14ac:dyDescent="0.3">
      <c r="AE53085" s="71"/>
    </row>
    <row r="53086" spans="31:31" ht="15.75" x14ac:dyDescent="0.3">
      <c r="AE53086" s="71"/>
    </row>
    <row r="53087" spans="31:31" ht="15.75" x14ac:dyDescent="0.3">
      <c r="AE53087" s="71"/>
    </row>
    <row r="53088" spans="31:31" ht="15.75" x14ac:dyDescent="0.3">
      <c r="AE53088" s="71"/>
    </row>
    <row r="53089" spans="31:31" ht="15.75" x14ac:dyDescent="0.3">
      <c r="AE53089" s="71"/>
    </row>
    <row r="53090" spans="31:31" ht="15.75" x14ac:dyDescent="0.3">
      <c r="AE53090" s="71"/>
    </row>
    <row r="53091" spans="31:31" ht="15.75" x14ac:dyDescent="0.3">
      <c r="AE53091" s="71"/>
    </row>
    <row r="53092" spans="31:31" ht="15.75" x14ac:dyDescent="0.3">
      <c r="AE53092" s="71"/>
    </row>
    <row r="53093" spans="31:31" ht="15.75" x14ac:dyDescent="0.3">
      <c r="AE53093" s="71"/>
    </row>
    <row r="53094" spans="31:31" ht="15.75" x14ac:dyDescent="0.3">
      <c r="AE53094" s="71"/>
    </row>
    <row r="53095" spans="31:31" ht="15.75" x14ac:dyDescent="0.3">
      <c r="AE53095" s="71"/>
    </row>
    <row r="53096" spans="31:31" ht="15.75" x14ac:dyDescent="0.3">
      <c r="AE53096" s="71"/>
    </row>
    <row r="53097" spans="31:31" ht="15.75" x14ac:dyDescent="0.3">
      <c r="AE53097" s="71"/>
    </row>
    <row r="53098" spans="31:31" ht="15.75" x14ac:dyDescent="0.3">
      <c r="AE53098" s="71"/>
    </row>
    <row r="53099" spans="31:31" ht="15.75" x14ac:dyDescent="0.3">
      <c r="AE53099" s="71"/>
    </row>
    <row r="53100" spans="31:31" ht="15.75" x14ac:dyDescent="0.3">
      <c r="AE53100" s="71"/>
    </row>
    <row r="53101" spans="31:31" ht="15.75" x14ac:dyDescent="0.3">
      <c r="AE53101" s="71"/>
    </row>
    <row r="53102" spans="31:31" ht="15.75" x14ac:dyDescent="0.3">
      <c r="AE53102" s="71"/>
    </row>
    <row r="53103" spans="31:31" ht="15.75" x14ac:dyDescent="0.3">
      <c r="AE53103" s="71"/>
    </row>
    <row r="53104" spans="31:31" ht="15.75" x14ac:dyDescent="0.3">
      <c r="AE53104" s="71"/>
    </row>
    <row r="53105" spans="31:31" ht="15.75" x14ac:dyDescent="0.3">
      <c r="AE53105" s="71"/>
    </row>
    <row r="53106" spans="31:31" ht="15.75" x14ac:dyDescent="0.3">
      <c r="AE53106" s="71"/>
    </row>
    <row r="53107" spans="31:31" ht="15.75" x14ac:dyDescent="0.3">
      <c r="AE53107" s="71"/>
    </row>
    <row r="53108" spans="31:31" ht="15.75" x14ac:dyDescent="0.3">
      <c r="AE53108" s="71"/>
    </row>
    <row r="53109" spans="31:31" ht="15.75" x14ac:dyDescent="0.3">
      <c r="AE53109" s="71"/>
    </row>
    <row r="53110" spans="31:31" ht="15.75" x14ac:dyDescent="0.3">
      <c r="AE53110" s="71"/>
    </row>
    <row r="53111" spans="31:31" ht="15.75" x14ac:dyDescent="0.3">
      <c r="AE53111" s="71"/>
    </row>
    <row r="53112" spans="31:31" ht="15.75" x14ac:dyDescent="0.3">
      <c r="AE53112" s="71"/>
    </row>
    <row r="53113" spans="31:31" ht="15.75" x14ac:dyDescent="0.3">
      <c r="AE53113" s="71"/>
    </row>
    <row r="53114" spans="31:31" ht="15.75" x14ac:dyDescent="0.3">
      <c r="AE53114" s="71"/>
    </row>
    <row r="53115" spans="31:31" ht="15.75" x14ac:dyDescent="0.3">
      <c r="AE53115" s="71"/>
    </row>
    <row r="53116" spans="31:31" ht="15.75" x14ac:dyDescent="0.3">
      <c r="AE53116" s="71"/>
    </row>
    <row r="53117" spans="31:31" ht="15.75" x14ac:dyDescent="0.3">
      <c r="AE53117" s="71"/>
    </row>
    <row r="53118" spans="31:31" ht="15.75" x14ac:dyDescent="0.3">
      <c r="AE53118" s="71"/>
    </row>
    <row r="53119" spans="31:31" ht="15.75" x14ac:dyDescent="0.3">
      <c r="AE53119" s="71"/>
    </row>
    <row r="53120" spans="31:31" ht="15.75" x14ac:dyDescent="0.3">
      <c r="AE53120" s="71"/>
    </row>
    <row r="53121" spans="31:31" ht="15.75" x14ac:dyDescent="0.3">
      <c r="AE53121" s="71"/>
    </row>
    <row r="53122" spans="31:31" ht="15.75" x14ac:dyDescent="0.3">
      <c r="AE53122" s="71"/>
    </row>
    <row r="53123" spans="31:31" ht="15.75" x14ac:dyDescent="0.3">
      <c r="AE53123" s="71"/>
    </row>
    <row r="53124" spans="31:31" ht="15.75" x14ac:dyDescent="0.3">
      <c r="AE53124" s="71"/>
    </row>
    <row r="53125" spans="31:31" ht="15.75" x14ac:dyDescent="0.3">
      <c r="AE53125" s="71"/>
    </row>
    <row r="53126" spans="31:31" ht="15.75" x14ac:dyDescent="0.3">
      <c r="AE53126" s="71"/>
    </row>
    <row r="53127" spans="31:31" ht="15.75" x14ac:dyDescent="0.3">
      <c r="AE53127" s="71"/>
    </row>
    <row r="53128" spans="31:31" ht="15.75" x14ac:dyDescent="0.3">
      <c r="AE53128" s="71"/>
    </row>
    <row r="53129" spans="31:31" ht="15.75" x14ac:dyDescent="0.3">
      <c r="AE53129" s="71"/>
    </row>
    <row r="53130" spans="31:31" ht="15.75" x14ac:dyDescent="0.3">
      <c r="AE53130" s="71"/>
    </row>
    <row r="53131" spans="31:31" ht="15.75" x14ac:dyDescent="0.3">
      <c r="AE53131" s="71"/>
    </row>
    <row r="53132" spans="31:31" ht="15.75" x14ac:dyDescent="0.3">
      <c r="AE53132" s="71"/>
    </row>
    <row r="53133" spans="31:31" ht="15.75" x14ac:dyDescent="0.3">
      <c r="AE53133" s="71"/>
    </row>
    <row r="53134" spans="31:31" ht="15.75" x14ac:dyDescent="0.3">
      <c r="AE53134" s="71"/>
    </row>
    <row r="53135" spans="31:31" ht="15.75" x14ac:dyDescent="0.3">
      <c r="AE53135" s="71"/>
    </row>
    <row r="53136" spans="31:31" ht="15.75" x14ac:dyDescent="0.3">
      <c r="AE53136" s="71"/>
    </row>
    <row r="53137" spans="31:31" ht="15.75" x14ac:dyDescent="0.3">
      <c r="AE53137" s="71"/>
    </row>
    <row r="53138" spans="31:31" ht="15.75" x14ac:dyDescent="0.3">
      <c r="AE53138" s="71"/>
    </row>
    <row r="53139" spans="31:31" ht="15.75" x14ac:dyDescent="0.3">
      <c r="AE53139" s="71"/>
    </row>
    <row r="53140" spans="31:31" ht="15.75" x14ac:dyDescent="0.3">
      <c r="AE53140" s="71"/>
    </row>
    <row r="53141" spans="31:31" ht="15.75" x14ac:dyDescent="0.3">
      <c r="AE53141" s="71"/>
    </row>
    <row r="53142" spans="31:31" ht="15.75" x14ac:dyDescent="0.3">
      <c r="AE53142" s="71"/>
    </row>
    <row r="53143" spans="31:31" ht="15.75" x14ac:dyDescent="0.3">
      <c r="AE53143" s="71"/>
    </row>
    <row r="53144" spans="31:31" ht="15.75" x14ac:dyDescent="0.3">
      <c r="AE53144" s="71"/>
    </row>
    <row r="53145" spans="31:31" ht="15.75" x14ac:dyDescent="0.3">
      <c r="AE53145" s="71"/>
    </row>
    <row r="53146" spans="31:31" ht="15.75" x14ac:dyDescent="0.3">
      <c r="AE53146" s="71"/>
    </row>
    <row r="53147" spans="31:31" ht="15.75" x14ac:dyDescent="0.3">
      <c r="AE53147" s="71"/>
    </row>
    <row r="53148" spans="31:31" ht="15.75" x14ac:dyDescent="0.3">
      <c r="AE53148" s="71"/>
    </row>
    <row r="53149" spans="31:31" ht="15.75" x14ac:dyDescent="0.3">
      <c r="AE53149" s="71"/>
    </row>
    <row r="53150" spans="31:31" ht="15.75" x14ac:dyDescent="0.3">
      <c r="AE53150" s="71"/>
    </row>
    <row r="53151" spans="31:31" ht="15.75" x14ac:dyDescent="0.3">
      <c r="AE53151" s="71"/>
    </row>
    <row r="53152" spans="31:31" ht="15.75" x14ac:dyDescent="0.3">
      <c r="AE53152" s="71"/>
    </row>
    <row r="53153" spans="31:31" ht="15.75" x14ac:dyDescent="0.3">
      <c r="AE53153" s="71"/>
    </row>
    <row r="53154" spans="31:31" ht="15.75" x14ac:dyDescent="0.3">
      <c r="AE53154" s="71"/>
    </row>
    <row r="53155" spans="31:31" ht="15.75" x14ac:dyDescent="0.3">
      <c r="AE53155" s="71"/>
    </row>
    <row r="53156" spans="31:31" ht="15.75" x14ac:dyDescent="0.3">
      <c r="AE53156" s="71"/>
    </row>
    <row r="53157" spans="31:31" ht="15.75" x14ac:dyDescent="0.3">
      <c r="AE53157" s="71"/>
    </row>
    <row r="53158" spans="31:31" ht="15.75" x14ac:dyDescent="0.3">
      <c r="AE53158" s="71"/>
    </row>
    <row r="53159" spans="31:31" ht="15.75" x14ac:dyDescent="0.3">
      <c r="AE53159" s="71"/>
    </row>
    <row r="53160" spans="31:31" ht="15.75" x14ac:dyDescent="0.3">
      <c r="AE53160" s="71"/>
    </row>
    <row r="53161" spans="31:31" ht="15.75" x14ac:dyDescent="0.3">
      <c r="AE53161" s="71"/>
    </row>
    <row r="53162" spans="31:31" ht="15.75" x14ac:dyDescent="0.3">
      <c r="AE53162" s="71"/>
    </row>
    <row r="53163" spans="31:31" ht="15.75" x14ac:dyDescent="0.3">
      <c r="AE53163" s="71"/>
    </row>
    <row r="53164" spans="31:31" ht="15.75" x14ac:dyDescent="0.3">
      <c r="AE53164" s="71"/>
    </row>
    <row r="53165" spans="31:31" ht="15.75" x14ac:dyDescent="0.3">
      <c r="AE53165" s="71"/>
    </row>
    <row r="53166" spans="31:31" ht="15.75" x14ac:dyDescent="0.3">
      <c r="AE53166" s="71"/>
    </row>
    <row r="53167" spans="31:31" ht="15.75" x14ac:dyDescent="0.3">
      <c r="AE53167" s="71"/>
    </row>
    <row r="53168" spans="31:31" ht="15.75" x14ac:dyDescent="0.3">
      <c r="AE53168" s="71"/>
    </row>
    <row r="53169" spans="31:31" ht="15.75" x14ac:dyDescent="0.3">
      <c r="AE53169" s="71"/>
    </row>
    <row r="53170" spans="31:31" ht="15.75" x14ac:dyDescent="0.3">
      <c r="AE53170" s="71"/>
    </row>
    <row r="53171" spans="31:31" ht="15.75" x14ac:dyDescent="0.3">
      <c r="AE53171" s="71"/>
    </row>
    <row r="53172" spans="31:31" ht="15.75" x14ac:dyDescent="0.3">
      <c r="AE53172" s="71"/>
    </row>
    <row r="53173" spans="31:31" ht="15.75" x14ac:dyDescent="0.3">
      <c r="AE53173" s="71"/>
    </row>
    <row r="53174" spans="31:31" ht="15.75" x14ac:dyDescent="0.3">
      <c r="AE53174" s="71"/>
    </row>
    <row r="53175" spans="31:31" ht="15.75" x14ac:dyDescent="0.3">
      <c r="AE53175" s="71"/>
    </row>
    <row r="53176" spans="31:31" ht="15.75" x14ac:dyDescent="0.3">
      <c r="AE53176" s="71"/>
    </row>
    <row r="53177" spans="31:31" ht="15.75" x14ac:dyDescent="0.3">
      <c r="AE53177" s="71"/>
    </row>
    <row r="53178" spans="31:31" ht="15.75" x14ac:dyDescent="0.3">
      <c r="AE53178" s="71"/>
    </row>
    <row r="53179" spans="31:31" ht="15.75" x14ac:dyDescent="0.3">
      <c r="AE53179" s="71"/>
    </row>
    <row r="53180" spans="31:31" ht="15.75" x14ac:dyDescent="0.3">
      <c r="AE53180" s="71"/>
    </row>
    <row r="53181" spans="31:31" ht="15.75" x14ac:dyDescent="0.3">
      <c r="AE53181" s="71"/>
    </row>
    <row r="53182" spans="31:31" ht="15.75" x14ac:dyDescent="0.3">
      <c r="AE53182" s="71"/>
    </row>
    <row r="53183" spans="31:31" ht="15.75" x14ac:dyDescent="0.3">
      <c r="AE53183" s="71"/>
    </row>
    <row r="53184" spans="31:31" ht="15.75" x14ac:dyDescent="0.3">
      <c r="AE53184" s="71"/>
    </row>
    <row r="53185" spans="31:31" ht="15.75" x14ac:dyDescent="0.3">
      <c r="AE53185" s="71"/>
    </row>
    <row r="53186" spans="31:31" ht="15.75" x14ac:dyDescent="0.3">
      <c r="AE53186" s="71"/>
    </row>
    <row r="53187" spans="31:31" ht="15.75" x14ac:dyDescent="0.3">
      <c r="AE53187" s="71"/>
    </row>
    <row r="53188" spans="31:31" ht="15.75" x14ac:dyDescent="0.3">
      <c r="AE53188" s="71"/>
    </row>
    <row r="53189" spans="31:31" ht="15.75" x14ac:dyDescent="0.3">
      <c r="AE53189" s="71"/>
    </row>
    <row r="53190" spans="31:31" ht="15.75" x14ac:dyDescent="0.3">
      <c r="AE53190" s="71"/>
    </row>
    <row r="53191" spans="31:31" ht="15.75" x14ac:dyDescent="0.3">
      <c r="AE53191" s="71"/>
    </row>
    <row r="53192" spans="31:31" ht="15.75" x14ac:dyDescent="0.3">
      <c r="AE53192" s="71"/>
    </row>
    <row r="53193" spans="31:31" ht="15.75" x14ac:dyDescent="0.3">
      <c r="AE53193" s="71"/>
    </row>
    <row r="53194" spans="31:31" ht="15.75" x14ac:dyDescent="0.3">
      <c r="AE53194" s="71"/>
    </row>
    <row r="53195" spans="31:31" ht="15.75" x14ac:dyDescent="0.3">
      <c r="AE53195" s="71"/>
    </row>
    <row r="53196" spans="31:31" ht="15.75" x14ac:dyDescent="0.3">
      <c r="AE53196" s="71"/>
    </row>
    <row r="53197" spans="31:31" ht="15.75" x14ac:dyDescent="0.3">
      <c r="AE53197" s="71"/>
    </row>
    <row r="53198" spans="31:31" ht="15.75" x14ac:dyDescent="0.3">
      <c r="AE53198" s="71"/>
    </row>
    <row r="53199" spans="31:31" ht="15.75" x14ac:dyDescent="0.3">
      <c r="AE53199" s="71"/>
    </row>
    <row r="53200" spans="31:31" ht="15.75" x14ac:dyDescent="0.3">
      <c r="AE53200" s="71"/>
    </row>
    <row r="53201" spans="31:31" ht="15.75" x14ac:dyDescent="0.3">
      <c r="AE53201" s="71"/>
    </row>
    <row r="53202" spans="31:31" ht="15.75" x14ac:dyDescent="0.3">
      <c r="AE53202" s="71"/>
    </row>
    <row r="53203" spans="31:31" ht="15.75" x14ac:dyDescent="0.3">
      <c r="AE53203" s="71"/>
    </row>
    <row r="53204" spans="31:31" ht="15.75" x14ac:dyDescent="0.3">
      <c r="AE53204" s="71"/>
    </row>
    <row r="53205" spans="31:31" ht="15.75" x14ac:dyDescent="0.3">
      <c r="AE53205" s="71"/>
    </row>
    <row r="53206" spans="31:31" ht="15.75" x14ac:dyDescent="0.3">
      <c r="AE53206" s="71"/>
    </row>
    <row r="53207" spans="31:31" ht="15.75" x14ac:dyDescent="0.3">
      <c r="AE53207" s="71"/>
    </row>
    <row r="53208" spans="31:31" ht="15.75" x14ac:dyDescent="0.3">
      <c r="AE53208" s="71"/>
    </row>
    <row r="53209" spans="31:31" ht="15.75" x14ac:dyDescent="0.3">
      <c r="AE53209" s="71"/>
    </row>
    <row r="53210" spans="31:31" ht="15.75" x14ac:dyDescent="0.3">
      <c r="AE53210" s="71"/>
    </row>
    <row r="53211" spans="31:31" ht="15.75" x14ac:dyDescent="0.3">
      <c r="AE53211" s="71"/>
    </row>
    <row r="53212" spans="31:31" ht="15.75" x14ac:dyDescent="0.3">
      <c r="AE53212" s="71"/>
    </row>
    <row r="53213" spans="31:31" ht="15.75" x14ac:dyDescent="0.3">
      <c r="AE53213" s="71"/>
    </row>
    <row r="53214" spans="31:31" ht="15.75" x14ac:dyDescent="0.3">
      <c r="AE53214" s="71"/>
    </row>
    <row r="53215" spans="31:31" ht="15.75" x14ac:dyDescent="0.3">
      <c r="AE53215" s="71"/>
    </row>
    <row r="53216" spans="31:31" ht="15.75" x14ac:dyDescent="0.3">
      <c r="AE53216" s="71"/>
    </row>
    <row r="53217" spans="31:31" ht="15.75" x14ac:dyDescent="0.3">
      <c r="AE53217" s="71"/>
    </row>
    <row r="53218" spans="31:31" ht="15.75" x14ac:dyDescent="0.3">
      <c r="AE53218" s="71"/>
    </row>
    <row r="53219" spans="31:31" ht="15.75" x14ac:dyDescent="0.3">
      <c r="AE53219" s="71"/>
    </row>
    <row r="53220" spans="31:31" ht="15.75" x14ac:dyDescent="0.3">
      <c r="AE53220" s="71"/>
    </row>
    <row r="53221" spans="31:31" ht="15.75" x14ac:dyDescent="0.3">
      <c r="AE53221" s="71"/>
    </row>
    <row r="53222" spans="31:31" ht="15.75" x14ac:dyDescent="0.3">
      <c r="AE53222" s="71"/>
    </row>
    <row r="53223" spans="31:31" ht="15.75" x14ac:dyDescent="0.3">
      <c r="AE53223" s="71"/>
    </row>
    <row r="53224" spans="31:31" ht="15.75" x14ac:dyDescent="0.3">
      <c r="AE53224" s="71"/>
    </row>
    <row r="53225" spans="31:31" ht="15.75" x14ac:dyDescent="0.3">
      <c r="AE53225" s="71"/>
    </row>
    <row r="53226" spans="31:31" ht="15.75" x14ac:dyDescent="0.3">
      <c r="AE53226" s="71"/>
    </row>
    <row r="53227" spans="31:31" ht="15.75" x14ac:dyDescent="0.3">
      <c r="AE53227" s="71"/>
    </row>
    <row r="53228" spans="31:31" ht="15.75" x14ac:dyDescent="0.3">
      <c r="AE53228" s="71"/>
    </row>
    <row r="53229" spans="31:31" ht="15.75" x14ac:dyDescent="0.3">
      <c r="AE53229" s="71"/>
    </row>
    <row r="53230" spans="31:31" ht="15.75" x14ac:dyDescent="0.3">
      <c r="AE53230" s="71"/>
    </row>
    <row r="53231" spans="31:31" ht="15.75" x14ac:dyDescent="0.3">
      <c r="AE53231" s="71"/>
    </row>
    <row r="53232" spans="31:31" ht="15.75" x14ac:dyDescent="0.3">
      <c r="AE53232" s="71"/>
    </row>
    <row r="53233" spans="31:31" ht="15.75" x14ac:dyDescent="0.3">
      <c r="AE53233" s="71"/>
    </row>
    <row r="53234" spans="31:31" ht="15.75" x14ac:dyDescent="0.3">
      <c r="AE53234" s="71"/>
    </row>
    <row r="53235" spans="31:31" ht="15.75" x14ac:dyDescent="0.3">
      <c r="AE53235" s="71"/>
    </row>
    <row r="53236" spans="31:31" ht="15.75" x14ac:dyDescent="0.3">
      <c r="AE53236" s="71"/>
    </row>
    <row r="53237" spans="31:31" ht="15.75" x14ac:dyDescent="0.3">
      <c r="AE53237" s="71"/>
    </row>
    <row r="53238" spans="31:31" ht="15.75" x14ac:dyDescent="0.3">
      <c r="AE53238" s="71"/>
    </row>
    <row r="53239" spans="31:31" ht="15.75" x14ac:dyDescent="0.3">
      <c r="AE53239" s="71"/>
    </row>
    <row r="53240" spans="31:31" ht="15.75" x14ac:dyDescent="0.3">
      <c r="AE53240" s="71"/>
    </row>
    <row r="53241" spans="31:31" ht="15.75" x14ac:dyDescent="0.3">
      <c r="AE53241" s="71"/>
    </row>
    <row r="53242" spans="31:31" ht="15.75" x14ac:dyDescent="0.3">
      <c r="AE53242" s="71"/>
    </row>
    <row r="53243" spans="31:31" ht="15.75" x14ac:dyDescent="0.3">
      <c r="AE53243" s="71"/>
    </row>
    <row r="53244" spans="31:31" ht="15.75" x14ac:dyDescent="0.3">
      <c r="AE53244" s="71"/>
    </row>
    <row r="53245" spans="31:31" ht="15.75" x14ac:dyDescent="0.3">
      <c r="AE53245" s="71"/>
    </row>
    <row r="53246" spans="31:31" ht="15.75" x14ac:dyDescent="0.3">
      <c r="AE53246" s="71"/>
    </row>
    <row r="53247" spans="31:31" ht="15.75" x14ac:dyDescent="0.3">
      <c r="AE53247" s="71"/>
    </row>
    <row r="53248" spans="31:31" ht="15.75" x14ac:dyDescent="0.3">
      <c r="AE53248" s="71"/>
    </row>
    <row r="53249" spans="31:31" ht="15.75" x14ac:dyDescent="0.3">
      <c r="AE53249" s="71"/>
    </row>
    <row r="53250" spans="31:31" ht="15.75" x14ac:dyDescent="0.3">
      <c r="AE53250" s="71"/>
    </row>
    <row r="53251" spans="31:31" ht="15.75" x14ac:dyDescent="0.3">
      <c r="AE53251" s="71"/>
    </row>
    <row r="53252" spans="31:31" ht="15.75" x14ac:dyDescent="0.3">
      <c r="AE53252" s="71"/>
    </row>
    <row r="53253" spans="31:31" ht="15.75" x14ac:dyDescent="0.3">
      <c r="AE53253" s="71"/>
    </row>
    <row r="53254" spans="31:31" ht="15.75" x14ac:dyDescent="0.3">
      <c r="AE53254" s="71"/>
    </row>
    <row r="53255" spans="31:31" ht="15.75" x14ac:dyDescent="0.3">
      <c r="AE53255" s="71"/>
    </row>
    <row r="53256" spans="31:31" ht="15.75" x14ac:dyDescent="0.3">
      <c r="AE53256" s="71"/>
    </row>
    <row r="53257" spans="31:31" ht="15.75" x14ac:dyDescent="0.3">
      <c r="AE53257" s="71"/>
    </row>
    <row r="53258" spans="31:31" ht="15.75" x14ac:dyDescent="0.3">
      <c r="AE53258" s="71"/>
    </row>
    <row r="53259" spans="31:31" ht="15.75" x14ac:dyDescent="0.3">
      <c r="AE53259" s="71"/>
    </row>
    <row r="53260" spans="31:31" ht="15.75" x14ac:dyDescent="0.3">
      <c r="AE53260" s="71"/>
    </row>
    <row r="53261" spans="31:31" ht="15.75" x14ac:dyDescent="0.3">
      <c r="AE53261" s="71"/>
    </row>
    <row r="53262" spans="31:31" ht="15.75" x14ac:dyDescent="0.3">
      <c r="AE53262" s="71"/>
    </row>
    <row r="53263" spans="31:31" ht="15.75" x14ac:dyDescent="0.3">
      <c r="AE53263" s="71"/>
    </row>
    <row r="53264" spans="31:31" ht="15.75" x14ac:dyDescent="0.3">
      <c r="AE53264" s="71"/>
    </row>
    <row r="53265" spans="31:31" ht="15.75" x14ac:dyDescent="0.3">
      <c r="AE53265" s="71"/>
    </row>
    <row r="53266" spans="31:31" ht="15.75" x14ac:dyDescent="0.3">
      <c r="AE53266" s="71"/>
    </row>
    <row r="53267" spans="31:31" ht="15.75" x14ac:dyDescent="0.3">
      <c r="AE53267" s="71"/>
    </row>
    <row r="53268" spans="31:31" ht="15.75" x14ac:dyDescent="0.3">
      <c r="AE53268" s="71"/>
    </row>
    <row r="53269" spans="31:31" ht="15.75" x14ac:dyDescent="0.3">
      <c r="AE53269" s="71"/>
    </row>
    <row r="53270" spans="31:31" ht="15.75" x14ac:dyDescent="0.3">
      <c r="AE53270" s="71"/>
    </row>
    <row r="53271" spans="31:31" ht="15.75" x14ac:dyDescent="0.3">
      <c r="AE53271" s="71"/>
    </row>
    <row r="53272" spans="31:31" ht="15.75" x14ac:dyDescent="0.3">
      <c r="AE53272" s="71"/>
    </row>
    <row r="53273" spans="31:31" ht="15.75" x14ac:dyDescent="0.3">
      <c r="AE53273" s="71"/>
    </row>
    <row r="53274" spans="31:31" ht="15.75" x14ac:dyDescent="0.3">
      <c r="AE53274" s="71"/>
    </row>
    <row r="53275" spans="31:31" ht="15.75" x14ac:dyDescent="0.3">
      <c r="AE53275" s="71"/>
    </row>
    <row r="53276" spans="31:31" ht="15.75" x14ac:dyDescent="0.3">
      <c r="AE53276" s="71"/>
    </row>
    <row r="53277" spans="31:31" ht="15.75" x14ac:dyDescent="0.3">
      <c r="AE53277" s="71"/>
    </row>
    <row r="53278" spans="31:31" ht="15.75" x14ac:dyDescent="0.3">
      <c r="AE53278" s="71"/>
    </row>
    <row r="53279" spans="31:31" ht="15.75" x14ac:dyDescent="0.3">
      <c r="AE53279" s="71"/>
    </row>
    <row r="53280" spans="31:31" ht="15.75" x14ac:dyDescent="0.3">
      <c r="AE53280" s="71"/>
    </row>
    <row r="53281" spans="31:31" ht="15.75" x14ac:dyDescent="0.3">
      <c r="AE53281" s="71"/>
    </row>
    <row r="53282" spans="31:31" ht="15.75" x14ac:dyDescent="0.3">
      <c r="AE53282" s="71"/>
    </row>
    <row r="53283" spans="31:31" ht="15.75" x14ac:dyDescent="0.3">
      <c r="AE53283" s="71"/>
    </row>
    <row r="53284" spans="31:31" ht="15.75" x14ac:dyDescent="0.3">
      <c r="AE53284" s="71"/>
    </row>
    <row r="53285" spans="31:31" ht="15.75" x14ac:dyDescent="0.3">
      <c r="AE53285" s="71"/>
    </row>
    <row r="53286" spans="31:31" ht="15.75" x14ac:dyDescent="0.3">
      <c r="AE53286" s="71"/>
    </row>
    <row r="53287" spans="31:31" ht="15.75" x14ac:dyDescent="0.3">
      <c r="AE53287" s="71"/>
    </row>
    <row r="53288" spans="31:31" ht="15.75" x14ac:dyDescent="0.3">
      <c r="AE53288" s="71"/>
    </row>
    <row r="53289" spans="31:31" ht="15.75" x14ac:dyDescent="0.3">
      <c r="AE53289" s="71"/>
    </row>
    <row r="53290" spans="31:31" ht="15.75" x14ac:dyDescent="0.3">
      <c r="AE53290" s="71"/>
    </row>
    <row r="53291" spans="31:31" ht="15.75" x14ac:dyDescent="0.3">
      <c r="AE53291" s="71"/>
    </row>
    <row r="53292" spans="31:31" ht="15.75" x14ac:dyDescent="0.3">
      <c r="AE53292" s="71"/>
    </row>
    <row r="53293" spans="31:31" ht="15.75" x14ac:dyDescent="0.3">
      <c r="AE53293" s="71"/>
    </row>
    <row r="53294" spans="31:31" ht="15.75" x14ac:dyDescent="0.3">
      <c r="AE53294" s="71"/>
    </row>
    <row r="53295" spans="31:31" ht="15.75" x14ac:dyDescent="0.3">
      <c r="AE53295" s="71"/>
    </row>
    <row r="53296" spans="31:31" ht="15.75" x14ac:dyDescent="0.3">
      <c r="AE53296" s="71"/>
    </row>
    <row r="53297" spans="31:31" ht="15.75" x14ac:dyDescent="0.3">
      <c r="AE53297" s="71"/>
    </row>
    <row r="53298" spans="31:31" ht="15.75" x14ac:dyDescent="0.3">
      <c r="AE53298" s="71"/>
    </row>
    <row r="53299" spans="31:31" ht="15.75" x14ac:dyDescent="0.3">
      <c r="AE53299" s="71"/>
    </row>
    <row r="53300" spans="31:31" ht="15.75" x14ac:dyDescent="0.3">
      <c r="AE53300" s="71"/>
    </row>
    <row r="53301" spans="31:31" ht="15.75" x14ac:dyDescent="0.3">
      <c r="AE53301" s="71"/>
    </row>
    <row r="53302" spans="31:31" ht="15.75" x14ac:dyDescent="0.3">
      <c r="AE53302" s="71"/>
    </row>
    <row r="53303" spans="31:31" ht="15.75" x14ac:dyDescent="0.3">
      <c r="AE53303" s="71"/>
    </row>
    <row r="53304" spans="31:31" ht="15.75" x14ac:dyDescent="0.3">
      <c r="AE53304" s="71"/>
    </row>
    <row r="53305" spans="31:31" ht="15.75" x14ac:dyDescent="0.3">
      <c r="AE53305" s="71"/>
    </row>
    <row r="53306" spans="31:31" ht="15.75" x14ac:dyDescent="0.3">
      <c r="AE53306" s="71"/>
    </row>
    <row r="53307" spans="31:31" ht="15.75" x14ac:dyDescent="0.3">
      <c r="AE53307" s="71"/>
    </row>
    <row r="53308" spans="31:31" ht="15.75" x14ac:dyDescent="0.3">
      <c r="AE53308" s="71"/>
    </row>
    <row r="53309" spans="31:31" ht="15.75" x14ac:dyDescent="0.3">
      <c r="AE53309" s="71"/>
    </row>
    <row r="53310" spans="31:31" ht="15.75" x14ac:dyDescent="0.3">
      <c r="AE53310" s="71"/>
    </row>
    <row r="53311" spans="31:31" ht="15.75" x14ac:dyDescent="0.3">
      <c r="AE53311" s="71"/>
    </row>
    <row r="53312" spans="31:31" ht="15.75" x14ac:dyDescent="0.3">
      <c r="AE53312" s="71"/>
    </row>
    <row r="53313" spans="31:31" ht="15.75" x14ac:dyDescent="0.3">
      <c r="AE53313" s="71"/>
    </row>
    <row r="53314" spans="31:31" ht="15.75" x14ac:dyDescent="0.3">
      <c r="AE53314" s="71"/>
    </row>
    <row r="53315" spans="31:31" ht="15.75" x14ac:dyDescent="0.3">
      <c r="AE53315" s="71"/>
    </row>
    <row r="53316" spans="31:31" ht="15.75" x14ac:dyDescent="0.3">
      <c r="AE53316" s="71"/>
    </row>
    <row r="53317" spans="31:31" ht="15.75" x14ac:dyDescent="0.3">
      <c r="AE53317" s="71"/>
    </row>
    <row r="53318" spans="31:31" ht="15.75" x14ac:dyDescent="0.3">
      <c r="AE53318" s="71"/>
    </row>
    <row r="53319" spans="31:31" ht="15.75" x14ac:dyDescent="0.3">
      <c r="AE53319" s="71"/>
    </row>
    <row r="53320" spans="31:31" ht="15.75" x14ac:dyDescent="0.3">
      <c r="AE53320" s="71"/>
    </row>
    <row r="53321" spans="31:31" ht="15.75" x14ac:dyDescent="0.3">
      <c r="AE53321" s="71"/>
    </row>
    <row r="53322" spans="31:31" ht="15.75" x14ac:dyDescent="0.3">
      <c r="AE53322" s="71"/>
    </row>
    <row r="53323" spans="31:31" ht="15.75" x14ac:dyDescent="0.3">
      <c r="AE53323" s="71"/>
    </row>
    <row r="53324" spans="31:31" ht="15.75" x14ac:dyDescent="0.3">
      <c r="AE53324" s="71"/>
    </row>
    <row r="53325" spans="31:31" ht="15.75" x14ac:dyDescent="0.3">
      <c r="AE53325" s="71"/>
    </row>
    <row r="53326" spans="31:31" ht="15.75" x14ac:dyDescent="0.3">
      <c r="AE53326" s="71"/>
    </row>
    <row r="53327" spans="31:31" ht="15.75" x14ac:dyDescent="0.3">
      <c r="AE53327" s="71"/>
    </row>
    <row r="53328" spans="31:31" ht="15.75" x14ac:dyDescent="0.3">
      <c r="AE53328" s="71"/>
    </row>
    <row r="53329" spans="31:31" ht="15.75" x14ac:dyDescent="0.3">
      <c r="AE53329" s="71"/>
    </row>
    <row r="53330" spans="31:31" ht="15.75" x14ac:dyDescent="0.3">
      <c r="AE53330" s="71"/>
    </row>
    <row r="53331" spans="31:31" ht="15.75" x14ac:dyDescent="0.3">
      <c r="AE53331" s="71"/>
    </row>
    <row r="53332" spans="31:31" ht="15.75" x14ac:dyDescent="0.3">
      <c r="AE53332" s="71"/>
    </row>
    <row r="53333" spans="31:31" ht="15.75" x14ac:dyDescent="0.3">
      <c r="AE53333" s="71"/>
    </row>
    <row r="53334" spans="31:31" ht="15.75" x14ac:dyDescent="0.3">
      <c r="AE53334" s="71"/>
    </row>
    <row r="53335" spans="31:31" ht="15.75" x14ac:dyDescent="0.3">
      <c r="AE53335" s="71"/>
    </row>
    <row r="53336" spans="31:31" ht="15.75" x14ac:dyDescent="0.3">
      <c r="AE53336" s="71"/>
    </row>
    <row r="53337" spans="31:31" ht="15.75" x14ac:dyDescent="0.3">
      <c r="AE53337" s="71"/>
    </row>
    <row r="53338" spans="31:31" ht="15.75" x14ac:dyDescent="0.3">
      <c r="AE53338" s="71"/>
    </row>
    <row r="53339" spans="31:31" ht="15.75" x14ac:dyDescent="0.3">
      <c r="AE53339" s="71"/>
    </row>
    <row r="53340" spans="31:31" ht="15.75" x14ac:dyDescent="0.3">
      <c r="AE53340" s="71"/>
    </row>
    <row r="53341" spans="31:31" ht="15.75" x14ac:dyDescent="0.3">
      <c r="AE53341" s="71"/>
    </row>
    <row r="53342" spans="31:31" ht="15.75" x14ac:dyDescent="0.3">
      <c r="AE53342" s="71"/>
    </row>
    <row r="53343" spans="31:31" ht="15.75" x14ac:dyDescent="0.3">
      <c r="AE53343" s="71"/>
    </row>
    <row r="53344" spans="31:31" ht="15.75" x14ac:dyDescent="0.3">
      <c r="AE53344" s="71"/>
    </row>
    <row r="53345" spans="31:31" ht="15.75" x14ac:dyDescent="0.3">
      <c r="AE53345" s="71"/>
    </row>
    <row r="53346" spans="31:31" ht="15.75" x14ac:dyDescent="0.3">
      <c r="AE53346" s="71"/>
    </row>
    <row r="53347" spans="31:31" ht="15.75" x14ac:dyDescent="0.3">
      <c r="AE53347" s="71"/>
    </row>
    <row r="53348" spans="31:31" ht="15.75" x14ac:dyDescent="0.3">
      <c r="AE53348" s="71"/>
    </row>
    <row r="53349" spans="31:31" ht="15.75" x14ac:dyDescent="0.3">
      <c r="AE53349" s="71"/>
    </row>
    <row r="53350" spans="31:31" ht="15.75" x14ac:dyDescent="0.3">
      <c r="AE53350" s="71"/>
    </row>
    <row r="53351" spans="31:31" ht="15.75" x14ac:dyDescent="0.3">
      <c r="AE53351" s="71"/>
    </row>
    <row r="53352" spans="31:31" ht="15.75" x14ac:dyDescent="0.3">
      <c r="AE53352" s="71"/>
    </row>
    <row r="53353" spans="31:31" ht="15.75" x14ac:dyDescent="0.3">
      <c r="AE53353" s="71"/>
    </row>
    <row r="53354" spans="31:31" ht="15.75" x14ac:dyDescent="0.3">
      <c r="AE53354" s="71"/>
    </row>
    <row r="53355" spans="31:31" ht="15.75" x14ac:dyDescent="0.3">
      <c r="AE53355" s="71"/>
    </row>
    <row r="53356" spans="31:31" ht="15.75" x14ac:dyDescent="0.3">
      <c r="AE53356" s="71"/>
    </row>
    <row r="53357" spans="31:31" ht="15.75" x14ac:dyDescent="0.3">
      <c r="AE53357" s="71"/>
    </row>
    <row r="53358" spans="31:31" ht="15.75" x14ac:dyDescent="0.3">
      <c r="AE53358" s="71"/>
    </row>
    <row r="53359" spans="31:31" ht="15.75" x14ac:dyDescent="0.3">
      <c r="AE53359" s="71"/>
    </row>
    <row r="53360" spans="31:31" ht="15.75" x14ac:dyDescent="0.3">
      <c r="AE53360" s="71"/>
    </row>
    <row r="53361" spans="31:31" ht="15.75" x14ac:dyDescent="0.3">
      <c r="AE53361" s="71"/>
    </row>
    <row r="53362" spans="31:31" ht="15.75" x14ac:dyDescent="0.3">
      <c r="AE53362" s="71"/>
    </row>
    <row r="53363" spans="31:31" ht="15.75" x14ac:dyDescent="0.3">
      <c r="AE53363" s="71"/>
    </row>
    <row r="53364" spans="31:31" ht="15.75" x14ac:dyDescent="0.3">
      <c r="AE53364" s="71"/>
    </row>
    <row r="53365" spans="31:31" ht="15.75" x14ac:dyDescent="0.3">
      <c r="AE53365" s="71"/>
    </row>
    <row r="53366" spans="31:31" ht="15.75" x14ac:dyDescent="0.3">
      <c r="AE53366" s="71"/>
    </row>
    <row r="53367" spans="31:31" ht="15.75" x14ac:dyDescent="0.3">
      <c r="AE53367" s="71"/>
    </row>
    <row r="53368" spans="31:31" ht="15.75" x14ac:dyDescent="0.3">
      <c r="AE53368" s="71"/>
    </row>
    <row r="53369" spans="31:31" ht="15.75" x14ac:dyDescent="0.3">
      <c r="AE53369" s="71"/>
    </row>
    <row r="53370" spans="31:31" ht="15.75" x14ac:dyDescent="0.3">
      <c r="AE53370" s="71"/>
    </row>
    <row r="53371" spans="31:31" ht="15.75" x14ac:dyDescent="0.3">
      <c r="AE53371" s="71"/>
    </row>
    <row r="53372" spans="31:31" ht="15.75" x14ac:dyDescent="0.3">
      <c r="AE53372" s="71"/>
    </row>
    <row r="53373" spans="31:31" ht="15.75" x14ac:dyDescent="0.3">
      <c r="AE53373" s="71"/>
    </row>
    <row r="53374" spans="31:31" ht="15.75" x14ac:dyDescent="0.3">
      <c r="AE53374" s="71"/>
    </row>
    <row r="53375" spans="31:31" ht="15.75" x14ac:dyDescent="0.3">
      <c r="AE53375" s="71"/>
    </row>
    <row r="53376" spans="31:31" ht="15.75" x14ac:dyDescent="0.3">
      <c r="AE53376" s="71"/>
    </row>
    <row r="53377" spans="31:31" ht="15.75" x14ac:dyDescent="0.3">
      <c r="AE53377" s="71"/>
    </row>
    <row r="53378" spans="31:31" ht="15.75" x14ac:dyDescent="0.3">
      <c r="AE53378" s="71"/>
    </row>
    <row r="53379" spans="31:31" ht="15.75" x14ac:dyDescent="0.3">
      <c r="AE53379" s="71"/>
    </row>
    <row r="53380" spans="31:31" ht="15.75" x14ac:dyDescent="0.3">
      <c r="AE53380" s="71"/>
    </row>
    <row r="53381" spans="31:31" ht="15.75" x14ac:dyDescent="0.3">
      <c r="AE53381" s="71"/>
    </row>
    <row r="53382" spans="31:31" ht="15.75" x14ac:dyDescent="0.3">
      <c r="AE53382" s="71"/>
    </row>
    <row r="53383" spans="31:31" ht="15.75" x14ac:dyDescent="0.3">
      <c r="AE53383" s="71"/>
    </row>
    <row r="53384" spans="31:31" ht="15.75" x14ac:dyDescent="0.3">
      <c r="AE53384" s="71"/>
    </row>
    <row r="53385" spans="31:31" ht="15.75" x14ac:dyDescent="0.3">
      <c r="AE53385" s="71"/>
    </row>
    <row r="53386" spans="31:31" ht="15.75" x14ac:dyDescent="0.3">
      <c r="AE53386" s="71"/>
    </row>
    <row r="53387" spans="31:31" ht="15.75" x14ac:dyDescent="0.3">
      <c r="AE53387" s="71"/>
    </row>
    <row r="53388" spans="31:31" ht="15.75" x14ac:dyDescent="0.3">
      <c r="AE53388" s="71"/>
    </row>
    <row r="53389" spans="31:31" ht="15.75" x14ac:dyDescent="0.3">
      <c r="AE53389" s="71"/>
    </row>
    <row r="53390" spans="31:31" ht="15.75" x14ac:dyDescent="0.3">
      <c r="AE53390" s="71"/>
    </row>
    <row r="53391" spans="31:31" ht="15.75" x14ac:dyDescent="0.3">
      <c r="AE53391" s="71"/>
    </row>
    <row r="53392" spans="31:31" ht="15.75" x14ac:dyDescent="0.3">
      <c r="AE53392" s="71"/>
    </row>
    <row r="53393" spans="31:31" ht="15.75" x14ac:dyDescent="0.3">
      <c r="AE53393" s="71"/>
    </row>
    <row r="53394" spans="31:31" ht="15.75" x14ac:dyDescent="0.3">
      <c r="AE53394" s="71"/>
    </row>
    <row r="53395" spans="31:31" ht="15.75" x14ac:dyDescent="0.3">
      <c r="AE53395" s="71"/>
    </row>
    <row r="53396" spans="31:31" ht="15.75" x14ac:dyDescent="0.3">
      <c r="AE53396" s="71"/>
    </row>
    <row r="53397" spans="31:31" ht="15.75" x14ac:dyDescent="0.3">
      <c r="AE53397" s="71"/>
    </row>
    <row r="53398" spans="31:31" ht="15.75" x14ac:dyDescent="0.3">
      <c r="AE53398" s="71"/>
    </row>
    <row r="53399" spans="31:31" ht="15.75" x14ac:dyDescent="0.3">
      <c r="AE53399" s="71"/>
    </row>
    <row r="53400" spans="31:31" ht="15.75" x14ac:dyDescent="0.3">
      <c r="AE53400" s="71"/>
    </row>
    <row r="53401" spans="31:31" ht="15.75" x14ac:dyDescent="0.3">
      <c r="AE53401" s="71"/>
    </row>
    <row r="53402" spans="31:31" ht="15.75" x14ac:dyDescent="0.3">
      <c r="AE53402" s="71"/>
    </row>
    <row r="53403" spans="31:31" ht="15.75" x14ac:dyDescent="0.3">
      <c r="AE53403" s="71"/>
    </row>
    <row r="53404" spans="31:31" ht="15.75" x14ac:dyDescent="0.3">
      <c r="AE53404" s="71"/>
    </row>
    <row r="53405" spans="31:31" ht="15.75" x14ac:dyDescent="0.3">
      <c r="AE53405" s="71"/>
    </row>
    <row r="53406" spans="31:31" ht="15.75" x14ac:dyDescent="0.3">
      <c r="AE53406" s="71"/>
    </row>
    <row r="53407" spans="31:31" ht="15.75" x14ac:dyDescent="0.3">
      <c r="AE53407" s="71"/>
    </row>
    <row r="53408" spans="31:31" ht="15.75" x14ac:dyDescent="0.3">
      <c r="AE53408" s="71"/>
    </row>
    <row r="53409" spans="31:31" ht="15.75" x14ac:dyDescent="0.3">
      <c r="AE53409" s="71"/>
    </row>
    <row r="53410" spans="31:31" ht="15.75" x14ac:dyDescent="0.3">
      <c r="AE53410" s="71"/>
    </row>
    <row r="53411" spans="31:31" ht="15.75" x14ac:dyDescent="0.3">
      <c r="AE53411" s="71"/>
    </row>
    <row r="53412" spans="31:31" ht="15.75" x14ac:dyDescent="0.3">
      <c r="AE53412" s="71"/>
    </row>
    <row r="53413" spans="31:31" ht="15.75" x14ac:dyDescent="0.3">
      <c r="AE53413" s="71"/>
    </row>
    <row r="53414" spans="31:31" ht="15.75" x14ac:dyDescent="0.3">
      <c r="AE53414" s="71"/>
    </row>
    <row r="53415" spans="31:31" ht="15.75" x14ac:dyDescent="0.3">
      <c r="AE53415" s="71"/>
    </row>
    <row r="53416" spans="31:31" ht="15.75" x14ac:dyDescent="0.3">
      <c r="AE53416" s="71"/>
    </row>
    <row r="53417" spans="31:31" ht="15.75" x14ac:dyDescent="0.3">
      <c r="AE53417" s="71"/>
    </row>
    <row r="53418" spans="31:31" ht="15.75" x14ac:dyDescent="0.3">
      <c r="AE53418" s="71"/>
    </row>
    <row r="53419" spans="31:31" ht="15.75" x14ac:dyDescent="0.3">
      <c r="AE53419" s="71"/>
    </row>
    <row r="53420" spans="31:31" ht="15.75" x14ac:dyDescent="0.3">
      <c r="AE53420" s="71"/>
    </row>
    <row r="53421" spans="31:31" ht="15.75" x14ac:dyDescent="0.3">
      <c r="AE53421" s="71"/>
    </row>
    <row r="53422" spans="31:31" ht="15.75" x14ac:dyDescent="0.3">
      <c r="AE53422" s="71"/>
    </row>
    <row r="53423" spans="31:31" ht="15.75" x14ac:dyDescent="0.3">
      <c r="AE53423" s="71"/>
    </row>
    <row r="53424" spans="31:31" ht="15.75" x14ac:dyDescent="0.3">
      <c r="AE53424" s="71"/>
    </row>
    <row r="53425" spans="31:31" ht="15.75" x14ac:dyDescent="0.3">
      <c r="AE53425" s="71"/>
    </row>
    <row r="53426" spans="31:31" ht="15.75" x14ac:dyDescent="0.3">
      <c r="AE53426" s="71"/>
    </row>
    <row r="53427" spans="31:31" ht="15.75" x14ac:dyDescent="0.3">
      <c r="AE53427" s="71"/>
    </row>
    <row r="53428" spans="31:31" ht="15.75" x14ac:dyDescent="0.3">
      <c r="AE53428" s="71"/>
    </row>
    <row r="53429" spans="31:31" ht="15.75" x14ac:dyDescent="0.3">
      <c r="AE53429" s="71"/>
    </row>
    <row r="53430" spans="31:31" ht="15.75" x14ac:dyDescent="0.3">
      <c r="AE53430" s="71"/>
    </row>
    <row r="53431" spans="31:31" ht="15.75" x14ac:dyDescent="0.3">
      <c r="AE53431" s="71"/>
    </row>
    <row r="53432" spans="31:31" ht="15.75" x14ac:dyDescent="0.3">
      <c r="AE53432" s="71"/>
    </row>
    <row r="53433" spans="31:31" ht="15.75" x14ac:dyDescent="0.3">
      <c r="AE53433" s="71"/>
    </row>
    <row r="53434" spans="31:31" ht="15.75" x14ac:dyDescent="0.3">
      <c r="AE53434" s="71"/>
    </row>
    <row r="53435" spans="31:31" ht="15.75" x14ac:dyDescent="0.3">
      <c r="AE53435" s="71"/>
    </row>
    <row r="53436" spans="31:31" ht="15.75" x14ac:dyDescent="0.3">
      <c r="AE53436" s="71"/>
    </row>
    <row r="53437" spans="31:31" ht="15.75" x14ac:dyDescent="0.3">
      <c r="AE53437" s="71"/>
    </row>
    <row r="53438" spans="31:31" ht="15.75" x14ac:dyDescent="0.3">
      <c r="AE53438" s="71"/>
    </row>
    <row r="53439" spans="31:31" ht="15.75" x14ac:dyDescent="0.3">
      <c r="AE53439" s="71"/>
    </row>
    <row r="53440" spans="31:31" ht="15.75" x14ac:dyDescent="0.3">
      <c r="AE53440" s="71"/>
    </row>
    <row r="53441" spans="31:31" ht="15.75" x14ac:dyDescent="0.3">
      <c r="AE53441" s="71"/>
    </row>
    <row r="53442" spans="31:31" ht="15.75" x14ac:dyDescent="0.3">
      <c r="AE53442" s="71"/>
    </row>
    <row r="53443" spans="31:31" ht="15.75" x14ac:dyDescent="0.3">
      <c r="AE53443" s="71"/>
    </row>
    <row r="53444" spans="31:31" ht="15.75" x14ac:dyDescent="0.3">
      <c r="AE53444" s="71"/>
    </row>
    <row r="53445" spans="31:31" ht="15.75" x14ac:dyDescent="0.3">
      <c r="AE53445" s="71"/>
    </row>
    <row r="53446" spans="31:31" ht="15.75" x14ac:dyDescent="0.3">
      <c r="AE53446" s="71"/>
    </row>
    <row r="53447" spans="31:31" ht="15.75" x14ac:dyDescent="0.3">
      <c r="AE53447" s="71"/>
    </row>
    <row r="53448" spans="31:31" ht="15.75" x14ac:dyDescent="0.3">
      <c r="AE53448" s="71"/>
    </row>
    <row r="53449" spans="31:31" ht="15.75" x14ac:dyDescent="0.3">
      <c r="AE53449" s="71"/>
    </row>
    <row r="53450" spans="31:31" ht="15.75" x14ac:dyDescent="0.3">
      <c r="AE53450" s="71"/>
    </row>
    <row r="53451" spans="31:31" ht="15.75" x14ac:dyDescent="0.3">
      <c r="AE53451" s="71"/>
    </row>
    <row r="53452" spans="31:31" ht="15.75" x14ac:dyDescent="0.3">
      <c r="AE53452" s="71"/>
    </row>
    <row r="53453" spans="31:31" ht="15.75" x14ac:dyDescent="0.3">
      <c r="AE53453" s="71"/>
    </row>
    <row r="53454" spans="31:31" ht="15.75" x14ac:dyDescent="0.3">
      <c r="AE53454" s="71"/>
    </row>
    <row r="53455" spans="31:31" ht="15.75" x14ac:dyDescent="0.3">
      <c r="AE53455" s="71"/>
    </row>
    <row r="53456" spans="31:31" ht="15.75" x14ac:dyDescent="0.3">
      <c r="AE53456" s="71"/>
    </row>
    <row r="53457" spans="31:31" ht="15.75" x14ac:dyDescent="0.3">
      <c r="AE53457" s="71"/>
    </row>
    <row r="53458" spans="31:31" ht="15.75" x14ac:dyDescent="0.3">
      <c r="AE53458" s="71"/>
    </row>
    <row r="53459" spans="31:31" ht="15.75" x14ac:dyDescent="0.3">
      <c r="AE53459" s="71"/>
    </row>
    <row r="53460" spans="31:31" ht="15.75" x14ac:dyDescent="0.3">
      <c r="AE53460" s="71"/>
    </row>
    <row r="53461" spans="31:31" ht="15.75" x14ac:dyDescent="0.3">
      <c r="AE53461" s="71"/>
    </row>
    <row r="53462" spans="31:31" ht="15.75" x14ac:dyDescent="0.3">
      <c r="AE53462" s="71"/>
    </row>
    <row r="53463" spans="31:31" ht="15.75" x14ac:dyDescent="0.3">
      <c r="AE53463" s="71"/>
    </row>
    <row r="53464" spans="31:31" ht="15.75" x14ac:dyDescent="0.3">
      <c r="AE53464" s="71"/>
    </row>
    <row r="53465" spans="31:31" ht="15.75" x14ac:dyDescent="0.3">
      <c r="AE53465" s="71"/>
    </row>
    <row r="53466" spans="31:31" ht="15.75" x14ac:dyDescent="0.3">
      <c r="AE53466" s="71"/>
    </row>
    <row r="53467" spans="31:31" ht="15.75" x14ac:dyDescent="0.3">
      <c r="AE53467" s="71"/>
    </row>
    <row r="53468" spans="31:31" ht="15.75" x14ac:dyDescent="0.3">
      <c r="AE53468" s="71"/>
    </row>
    <row r="53469" spans="31:31" ht="15.75" x14ac:dyDescent="0.3">
      <c r="AE53469" s="71"/>
    </row>
    <row r="53470" spans="31:31" ht="15.75" x14ac:dyDescent="0.3">
      <c r="AE53470" s="71"/>
    </row>
    <row r="53471" spans="31:31" ht="15.75" x14ac:dyDescent="0.3">
      <c r="AE53471" s="71"/>
    </row>
    <row r="53472" spans="31:31" ht="15.75" x14ac:dyDescent="0.3">
      <c r="AE53472" s="71"/>
    </row>
    <row r="53473" spans="31:31" ht="15.75" x14ac:dyDescent="0.3">
      <c r="AE53473" s="71"/>
    </row>
    <row r="53474" spans="31:31" ht="15.75" x14ac:dyDescent="0.3">
      <c r="AE53474" s="71"/>
    </row>
    <row r="53475" spans="31:31" ht="15.75" x14ac:dyDescent="0.3">
      <c r="AE53475" s="71"/>
    </row>
    <row r="53476" spans="31:31" ht="15.75" x14ac:dyDescent="0.3">
      <c r="AE53476" s="71"/>
    </row>
    <row r="53477" spans="31:31" ht="15.75" x14ac:dyDescent="0.3">
      <c r="AE53477" s="71"/>
    </row>
    <row r="53478" spans="31:31" ht="15.75" x14ac:dyDescent="0.3">
      <c r="AE53478" s="71"/>
    </row>
    <row r="53479" spans="31:31" ht="15.75" x14ac:dyDescent="0.3">
      <c r="AE53479" s="71"/>
    </row>
    <row r="53480" spans="31:31" ht="15.75" x14ac:dyDescent="0.3">
      <c r="AE53480" s="71"/>
    </row>
    <row r="53481" spans="31:31" ht="15.75" x14ac:dyDescent="0.3">
      <c r="AE53481" s="71"/>
    </row>
    <row r="53482" spans="31:31" ht="15.75" x14ac:dyDescent="0.3">
      <c r="AE53482" s="71"/>
    </row>
    <row r="53483" spans="31:31" ht="15.75" x14ac:dyDescent="0.3">
      <c r="AE53483" s="71"/>
    </row>
    <row r="53484" spans="31:31" ht="15.75" x14ac:dyDescent="0.3">
      <c r="AE53484" s="71"/>
    </row>
    <row r="53485" spans="31:31" ht="15.75" x14ac:dyDescent="0.3">
      <c r="AE53485" s="71"/>
    </row>
    <row r="53486" spans="31:31" ht="15.75" x14ac:dyDescent="0.3">
      <c r="AE53486" s="71"/>
    </row>
    <row r="53487" spans="31:31" ht="15.75" x14ac:dyDescent="0.3">
      <c r="AE53487" s="71"/>
    </row>
    <row r="53488" spans="31:31" ht="15.75" x14ac:dyDescent="0.3">
      <c r="AE53488" s="71"/>
    </row>
    <row r="53489" spans="31:31" ht="15.75" x14ac:dyDescent="0.3">
      <c r="AE53489" s="71"/>
    </row>
    <row r="53490" spans="31:31" ht="15.75" x14ac:dyDescent="0.3">
      <c r="AE53490" s="71"/>
    </row>
    <row r="53491" spans="31:31" ht="15.75" x14ac:dyDescent="0.3">
      <c r="AE53491" s="71"/>
    </row>
    <row r="53492" spans="31:31" ht="15.75" x14ac:dyDescent="0.3">
      <c r="AE53492" s="71"/>
    </row>
    <row r="53493" spans="31:31" ht="15.75" x14ac:dyDescent="0.3">
      <c r="AE53493" s="71"/>
    </row>
    <row r="53494" spans="31:31" ht="15.75" x14ac:dyDescent="0.3">
      <c r="AE53494" s="71"/>
    </row>
    <row r="53495" spans="31:31" ht="15.75" x14ac:dyDescent="0.3">
      <c r="AE53495" s="71"/>
    </row>
    <row r="53496" spans="31:31" ht="15.75" x14ac:dyDescent="0.3">
      <c r="AE53496" s="71"/>
    </row>
    <row r="53497" spans="31:31" ht="15.75" x14ac:dyDescent="0.3">
      <c r="AE53497" s="71"/>
    </row>
    <row r="53498" spans="31:31" ht="15.75" x14ac:dyDescent="0.3">
      <c r="AE53498" s="71"/>
    </row>
    <row r="53499" spans="31:31" ht="15.75" x14ac:dyDescent="0.3">
      <c r="AE53499" s="71"/>
    </row>
    <row r="53500" spans="31:31" ht="15.75" x14ac:dyDescent="0.3">
      <c r="AE53500" s="71"/>
    </row>
    <row r="53501" spans="31:31" ht="15.75" x14ac:dyDescent="0.3">
      <c r="AE53501" s="71"/>
    </row>
    <row r="53502" spans="31:31" ht="15.75" x14ac:dyDescent="0.3">
      <c r="AE53502" s="71"/>
    </row>
    <row r="53503" spans="31:31" ht="15.75" x14ac:dyDescent="0.3">
      <c r="AE53503" s="71"/>
    </row>
    <row r="53504" spans="31:31" ht="15.75" x14ac:dyDescent="0.3">
      <c r="AE53504" s="71"/>
    </row>
    <row r="53505" spans="31:31" ht="15.75" x14ac:dyDescent="0.3">
      <c r="AE53505" s="71"/>
    </row>
    <row r="53506" spans="31:31" ht="15.75" x14ac:dyDescent="0.3">
      <c r="AE53506" s="71"/>
    </row>
    <row r="53507" spans="31:31" ht="15.75" x14ac:dyDescent="0.3">
      <c r="AE53507" s="71"/>
    </row>
    <row r="53508" spans="31:31" ht="15.75" x14ac:dyDescent="0.3">
      <c r="AE53508" s="71"/>
    </row>
    <row r="53509" spans="31:31" ht="15.75" x14ac:dyDescent="0.3">
      <c r="AE53509" s="71"/>
    </row>
    <row r="53510" spans="31:31" ht="15.75" x14ac:dyDescent="0.3">
      <c r="AE53510" s="71"/>
    </row>
    <row r="53511" spans="31:31" ht="15.75" x14ac:dyDescent="0.3">
      <c r="AE53511" s="71"/>
    </row>
    <row r="53512" spans="31:31" ht="15.75" x14ac:dyDescent="0.3">
      <c r="AE53512" s="71"/>
    </row>
    <row r="53513" spans="31:31" ht="15.75" x14ac:dyDescent="0.3">
      <c r="AE53513" s="71"/>
    </row>
    <row r="53514" spans="31:31" ht="15.75" x14ac:dyDescent="0.3">
      <c r="AE53514" s="71"/>
    </row>
    <row r="53515" spans="31:31" ht="15.75" x14ac:dyDescent="0.3">
      <c r="AE53515" s="71"/>
    </row>
    <row r="53516" spans="31:31" ht="15.75" x14ac:dyDescent="0.3">
      <c r="AE53516" s="71"/>
    </row>
    <row r="53517" spans="31:31" ht="15.75" x14ac:dyDescent="0.3">
      <c r="AE53517" s="71"/>
    </row>
    <row r="53518" spans="31:31" ht="15.75" x14ac:dyDescent="0.3">
      <c r="AE53518" s="71"/>
    </row>
    <row r="53519" spans="31:31" ht="15.75" x14ac:dyDescent="0.3">
      <c r="AE53519" s="71"/>
    </row>
    <row r="53520" spans="31:31" ht="15.75" x14ac:dyDescent="0.3">
      <c r="AE53520" s="71"/>
    </row>
    <row r="53521" spans="31:31" ht="15.75" x14ac:dyDescent="0.3">
      <c r="AE53521" s="71"/>
    </row>
    <row r="53522" spans="31:31" ht="15.75" x14ac:dyDescent="0.3">
      <c r="AE53522" s="71"/>
    </row>
    <row r="53523" spans="31:31" ht="15.75" x14ac:dyDescent="0.3">
      <c r="AE53523" s="71"/>
    </row>
    <row r="53524" spans="31:31" ht="15.75" x14ac:dyDescent="0.3">
      <c r="AE53524" s="71"/>
    </row>
    <row r="53525" spans="31:31" ht="15.75" x14ac:dyDescent="0.3">
      <c r="AE53525" s="71"/>
    </row>
    <row r="53526" spans="31:31" ht="15.75" x14ac:dyDescent="0.3">
      <c r="AE53526" s="71"/>
    </row>
    <row r="53527" spans="31:31" ht="15.75" x14ac:dyDescent="0.3">
      <c r="AE53527" s="71"/>
    </row>
    <row r="53528" spans="31:31" ht="15.75" x14ac:dyDescent="0.3">
      <c r="AE53528" s="71"/>
    </row>
    <row r="53529" spans="31:31" ht="15.75" x14ac:dyDescent="0.3">
      <c r="AE53529" s="71"/>
    </row>
    <row r="53530" spans="31:31" ht="15.75" x14ac:dyDescent="0.3">
      <c r="AE53530" s="71"/>
    </row>
    <row r="53531" spans="31:31" ht="15.75" x14ac:dyDescent="0.3">
      <c r="AE53531" s="71"/>
    </row>
    <row r="53532" spans="31:31" ht="15.75" x14ac:dyDescent="0.3">
      <c r="AE53532" s="71"/>
    </row>
    <row r="53533" spans="31:31" ht="15.75" x14ac:dyDescent="0.3">
      <c r="AE53533" s="71"/>
    </row>
    <row r="53534" spans="31:31" ht="15.75" x14ac:dyDescent="0.3">
      <c r="AE53534" s="71"/>
    </row>
    <row r="53535" spans="31:31" ht="15.75" x14ac:dyDescent="0.3">
      <c r="AE53535" s="71"/>
    </row>
    <row r="53536" spans="31:31" ht="15.75" x14ac:dyDescent="0.3">
      <c r="AE53536" s="71"/>
    </row>
    <row r="53537" spans="31:31" ht="15.75" x14ac:dyDescent="0.3">
      <c r="AE53537" s="71"/>
    </row>
    <row r="53538" spans="31:31" ht="15.75" x14ac:dyDescent="0.3">
      <c r="AE53538" s="71"/>
    </row>
    <row r="53539" spans="31:31" ht="15.75" x14ac:dyDescent="0.3">
      <c r="AE53539" s="71"/>
    </row>
    <row r="53540" spans="31:31" ht="15.75" x14ac:dyDescent="0.3">
      <c r="AE53540" s="71"/>
    </row>
    <row r="53541" spans="31:31" ht="15.75" x14ac:dyDescent="0.3">
      <c r="AE53541" s="71"/>
    </row>
    <row r="53542" spans="31:31" ht="15.75" x14ac:dyDescent="0.3">
      <c r="AE53542" s="71"/>
    </row>
    <row r="53543" spans="31:31" ht="15.75" x14ac:dyDescent="0.3">
      <c r="AE53543" s="71"/>
    </row>
    <row r="53544" spans="31:31" ht="15.75" x14ac:dyDescent="0.3">
      <c r="AE53544" s="71"/>
    </row>
    <row r="53545" spans="31:31" ht="15.75" x14ac:dyDescent="0.3">
      <c r="AE53545" s="71"/>
    </row>
    <row r="53546" spans="31:31" ht="15.75" x14ac:dyDescent="0.3">
      <c r="AE53546" s="71"/>
    </row>
    <row r="53547" spans="31:31" ht="15.75" x14ac:dyDescent="0.3">
      <c r="AE53547" s="71"/>
    </row>
    <row r="53548" spans="31:31" ht="15.75" x14ac:dyDescent="0.3">
      <c r="AE53548" s="71"/>
    </row>
    <row r="53549" spans="31:31" ht="15.75" x14ac:dyDescent="0.3">
      <c r="AE53549" s="71"/>
    </row>
    <row r="53550" spans="31:31" ht="15.75" x14ac:dyDescent="0.3">
      <c r="AE53550" s="71"/>
    </row>
    <row r="53551" spans="31:31" ht="15.75" x14ac:dyDescent="0.3">
      <c r="AE53551" s="71"/>
    </row>
    <row r="53552" spans="31:31" ht="15.75" x14ac:dyDescent="0.3">
      <c r="AE53552" s="71"/>
    </row>
    <row r="53553" spans="31:31" ht="15.75" x14ac:dyDescent="0.3">
      <c r="AE53553" s="71"/>
    </row>
    <row r="53554" spans="31:31" ht="15.75" x14ac:dyDescent="0.3">
      <c r="AE53554" s="71"/>
    </row>
    <row r="53555" spans="31:31" ht="15.75" x14ac:dyDescent="0.3">
      <c r="AE53555" s="71"/>
    </row>
    <row r="53556" spans="31:31" ht="15.75" x14ac:dyDescent="0.3">
      <c r="AE53556" s="71"/>
    </row>
    <row r="53557" spans="31:31" ht="15.75" x14ac:dyDescent="0.3">
      <c r="AE53557" s="71"/>
    </row>
    <row r="53558" spans="31:31" ht="15.75" x14ac:dyDescent="0.3">
      <c r="AE53558" s="71"/>
    </row>
    <row r="53559" spans="31:31" ht="15.75" x14ac:dyDescent="0.3">
      <c r="AE53559" s="71"/>
    </row>
    <row r="53560" spans="31:31" ht="15.75" x14ac:dyDescent="0.3">
      <c r="AE53560" s="71"/>
    </row>
    <row r="53561" spans="31:31" ht="15.75" x14ac:dyDescent="0.3">
      <c r="AE53561" s="71"/>
    </row>
    <row r="53562" spans="31:31" ht="15.75" x14ac:dyDescent="0.3">
      <c r="AE53562" s="71"/>
    </row>
    <row r="53563" spans="31:31" ht="15.75" x14ac:dyDescent="0.3">
      <c r="AE53563" s="71"/>
    </row>
    <row r="53564" spans="31:31" ht="15.75" x14ac:dyDescent="0.3">
      <c r="AE53564" s="71"/>
    </row>
    <row r="53565" spans="31:31" ht="15.75" x14ac:dyDescent="0.3">
      <c r="AE53565" s="71"/>
    </row>
    <row r="53566" spans="31:31" ht="15.75" x14ac:dyDescent="0.3">
      <c r="AE53566" s="71"/>
    </row>
    <row r="53567" spans="31:31" ht="15.75" x14ac:dyDescent="0.3">
      <c r="AE53567" s="71"/>
    </row>
    <row r="53568" spans="31:31" ht="15.75" x14ac:dyDescent="0.3">
      <c r="AE53568" s="71"/>
    </row>
    <row r="53569" spans="31:31" ht="15.75" x14ac:dyDescent="0.3">
      <c r="AE53569" s="71"/>
    </row>
    <row r="53570" spans="31:31" ht="15.75" x14ac:dyDescent="0.3">
      <c r="AE53570" s="71"/>
    </row>
    <row r="53571" spans="31:31" ht="15.75" x14ac:dyDescent="0.3">
      <c r="AE53571" s="71"/>
    </row>
    <row r="53572" spans="31:31" ht="15.75" x14ac:dyDescent="0.3">
      <c r="AE53572" s="71"/>
    </row>
    <row r="53573" spans="31:31" ht="15.75" x14ac:dyDescent="0.3">
      <c r="AE53573" s="71"/>
    </row>
    <row r="53574" spans="31:31" ht="15.75" x14ac:dyDescent="0.3">
      <c r="AE53574" s="71"/>
    </row>
    <row r="53575" spans="31:31" ht="15.75" x14ac:dyDescent="0.3">
      <c r="AE53575" s="71"/>
    </row>
    <row r="53576" spans="31:31" ht="15.75" x14ac:dyDescent="0.3">
      <c r="AE53576" s="71"/>
    </row>
    <row r="53577" spans="31:31" ht="15.75" x14ac:dyDescent="0.3">
      <c r="AE53577" s="71"/>
    </row>
    <row r="53578" spans="31:31" ht="15.75" x14ac:dyDescent="0.3">
      <c r="AE53578" s="71"/>
    </row>
    <row r="53579" spans="31:31" ht="15.75" x14ac:dyDescent="0.3">
      <c r="AE53579" s="71"/>
    </row>
    <row r="53580" spans="31:31" ht="15.75" x14ac:dyDescent="0.3">
      <c r="AE53580" s="71"/>
    </row>
    <row r="53581" spans="31:31" ht="15.75" x14ac:dyDescent="0.3">
      <c r="AE53581" s="71"/>
    </row>
    <row r="53582" spans="31:31" ht="15.75" x14ac:dyDescent="0.3">
      <c r="AE53582" s="71"/>
    </row>
    <row r="53583" spans="31:31" ht="15.75" x14ac:dyDescent="0.3">
      <c r="AE53583" s="71"/>
    </row>
    <row r="53584" spans="31:31" ht="15.75" x14ac:dyDescent="0.3">
      <c r="AE53584" s="71"/>
    </row>
    <row r="53585" spans="31:31" ht="15.75" x14ac:dyDescent="0.3">
      <c r="AE53585" s="71"/>
    </row>
    <row r="53586" spans="31:31" ht="15.75" x14ac:dyDescent="0.3">
      <c r="AE53586" s="71"/>
    </row>
    <row r="53587" spans="31:31" ht="15.75" x14ac:dyDescent="0.3">
      <c r="AE53587" s="71"/>
    </row>
    <row r="53588" spans="31:31" ht="15.75" x14ac:dyDescent="0.3">
      <c r="AE53588" s="71"/>
    </row>
    <row r="53589" spans="31:31" ht="15.75" x14ac:dyDescent="0.3">
      <c r="AE53589" s="71"/>
    </row>
    <row r="53590" spans="31:31" ht="15.75" x14ac:dyDescent="0.3">
      <c r="AE53590" s="71"/>
    </row>
    <row r="53591" spans="31:31" ht="15.75" x14ac:dyDescent="0.3">
      <c r="AE53591" s="71"/>
    </row>
    <row r="53592" spans="31:31" ht="15.75" x14ac:dyDescent="0.3">
      <c r="AE53592" s="71"/>
    </row>
    <row r="53593" spans="31:31" ht="15.75" x14ac:dyDescent="0.3">
      <c r="AE53593" s="71"/>
    </row>
    <row r="53594" spans="31:31" ht="15.75" x14ac:dyDescent="0.3">
      <c r="AE53594" s="71"/>
    </row>
    <row r="53595" spans="31:31" ht="15.75" x14ac:dyDescent="0.3">
      <c r="AE53595" s="71"/>
    </row>
    <row r="53596" spans="31:31" ht="15.75" x14ac:dyDescent="0.3">
      <c r="AE53596" s="71"/>
    </row>
    <row r="53597" spans="31:31" ht="15.75" x14ac:dyDescent="0.3">
      <c r="AE53597" s="71"/>
    </row>
    <row r="53598" spans="31:31" ht="15.75" x14ac:dyDescent="0.3">
      <c r="AE53598" s="71"/>
    </row>
    <row r="53599" spans="31:31" ht="15.75" x14ac:dyDescent="0.3">
      <c r="AE53599" s="71"/>
    </row>
    <row r="53600" spans="31:31" ht="15.75" x14ac:dyDescent="0.3">
      <c r="AE53600" s="71"/>
    </row>
    <row r="53601" spans="31:31" ht="15.75" x14ac:dyDescent="0.3">
      <c r="AE53601" s="71"/>
    </row>
    <row r="53602" spans="31:31" ht="15.75" x14ac:dyDescent="0.3">
      <c r="AE53602" s="71"/>
    </row>
    <row r="53603" spans="31:31" ht="15.75" x14ac:dyDescent="0.3">
      <c r="AE53603" s="71"/>
    </row>
    <row r="53604" spans="31:31" ht="15.75" x14ac:dyDescent="0.3">
      <c r="AE53604" s="71"/>
    </row>
    <row r="53605" spans="31:31" ht="15.75" x14ac:dyDescent="0.3">
      <c r="AE53605" s="71"/>
    </row>
    <row r="53606" spans="31:31" ht="15.75" x14ac:dyDescent="0.3">
      <c r="AE53606" s="71"/>
    </row>
    <row r="53607" spans="31:31" ht="15.75" x14ac:dyDescent="0.3">
      <c r="AE53607" s="71"/>
    </row>
    <row r="53608" spans="31:31" ht="15.75" x14ac:dyDescent="0.3">
      <c r="AE53608" s="71"/>
    </row>
    <row r="53609" spans="31:31" ht="15.75" x14ac:dyDescent="0.3">
      <c r="AE53609" s="71"/>
    </row>
    <row r="53610" spans="31:31" ht="15.75" x14ac:dyDescent="0.3">
      <c r="AE53610" s="71"/>
    </row>
    <row r="53611" spans="31:31" ht="15.75" x14ac:dyDescent="0.3">
      <c r="AE53611" s="71"/>
    </row>
    <row r="53612" spans="31:31" ht="15.75" x14ac:dyDescent="0.3">
      <c r="AE53612" s="71"/>
    </row>
    <row r="53613" spans="31:31" ht="15.75" x14ac:dyDescent="0.3">
      <c r="AE53613" s="71"/>
    </row>
    <row r="53614" spans="31:31" ht="15.75" x14ac:dyDescent="0.3">
      <c r="AE53614" s="71"/>
    </row>
    <row r="53615" spans="31:31" ht="15.75" x14ac:dyDescent="0.3">
      <c r="AE53615" s="71"/>
    </row>
    <row r="53616" spans="31:31" ht="15.75" x14ac:dyDescent="0.3">
      <c r="AE53616" s="71"/>
    </row>
    <row r="53617" spans="31:31" ht="15.75" x14ac:dyDescent="0.3">
      <c r="AE53617" s="71"/>
    </row>
    <row r="53618" spans="31:31" ht="15.75" x14ac:dyDescent="0.3">
      <c r="AE53618" s="71"/>
    </row>
    <row r="53619" spans="31:31" ht="15.75" x14ac:dyDescent="0.3">
      <c r="AE53619" s="71"/>
    </row>
    <row r="53620" spans="31:31" ht="15.75" x14ac:dyDescent="0.3">
      <c r="AE53620" s="71"/>
    </row>
    <row r="53621" spans="31:31" ht="15.75" x14ac:dyDescent="0.3">
      <c r="AE53621" s="71"/>
    </row>
    <row r="53622" spans="31:31" ht="15.75" x14ac:dyDescent="0.3">
      <c r="AE53622" s="71"/>
    </row>
    <row r="53623" spans="31:31" ht="15.75" x14ac:dyDescent="0.3">
      <c r="AE53623" s="71"/>
    </row>
    <row r="53624" spans="31:31" ht="15.75" x14ac:dyDescent="0.3">
      <c r="AE53624" s="71"/>
    </row>
    <row r="53625" spans="31:31" ht="15.75" x14ac:dyDescent="0.3">
      <c r="AE53625" s="71"/>
    </row>
    <row r="53626" spans="31:31" ht="15.75" x14ac:dyDescent="0.3">
      <c r="AE53626" s="71"/>
    </row>
    <row r="53627" spans="31:31" ht="15.75" x14ac:dyDescent="0.3">
      <c r="AE53627" s="71"/>
    </row>
    <row r="53628" spans="31:31" ht="15.75" x14ac:dyDescent="0.3">
      <c r="AE53628" s="71"/>
    </row>
    <row r="53629" spans="31:31" ht="15.75" x14ac:dyDescent="0.3">
      <c r="AE53629" s="71"/>
    </row>
    <row r="53630" spans="31:31" ht="15.75" x14ac:dyDescent="0.3">
      <c r="AE53630" s="71"/>
    </row>
    <row r="53631" spans="31:31" ht="15.75" x14ac:dyDescent="0.3">
      <c r="AE53631" s="71"/>
    </row>
    <row r="53632" spans="31:31" ht="15.75" x14ac:dyDescent="0.3">
      <c r="AE53632" s="71"/>
    </row>
    <row r="53633" spans="31:31" ht="15.75" x14ac:dyDescent="0.3">
      <c r="AE53633" s="71"/>
    </row>
    <row r="53634" spans="31:31" ht="15.75" x14ac:dyDescent="0.3">
      <c r="AE53634" s="71"/>
    </row>
    <row r="53635" spans="31:31" ht="15.75" x14ac:dyDescent="0.3">
      <c r="AE53635" s="71"/>
    </row>
    <row r="53636" spans="31:31" ht="15.75" x14ac:dyDescent="0.3">
      <c r="AE53636" s="71"/>
    </row>
    <row r="53637" spans="31:31" ht="15.75" x14ac:dyDescent="0.3">
      <c r="AE53637" s="71"/>
    </row>
    <row r="53638" spans="31:31" ht="15.75" x14ac:dyDescent="0.3">
      <c r="AE53638" s="71"/>
    </row>
    <row r="53639" spans="31:31" ht="15.75" x14ac:dyDescent="0.3">
      <c r="AE53639" s="71"/>
    </row>
    <row r="53640" spans="31:31" ht="15.75" x14ac:dyDescent="0.3">
      <c r="AE53640" s="71"/>
    </row>
    <row r="53641" spans="31:31" ht="15.75" x14ac:dyDescent="0.3">
      <c r="AE53641" s="71"/>
    </row>
    <row r="53642" spans="31:31" ht="15.75" x14ac:dyDescent="0.3">
      <c r="AE53642" s="71"/>
    </row>
    <row r="53643" spans="31:31" ht="15.75" x14ac:dyDescent="0.3">
      <c r="AE53643" s="71"/>
    </row>
    <row r="53644" spans="31:31" ht="15.75" x14ac:dyDescent="0.3">
      <c r="AE53644" s="71"/>
    </row>
    <row r="53645" spans="31:31" ht="15.75" x14ac:dyDescent="0.3">
      <c r="AE53645" s="71"/>
    </row>
    <row r="53646" spans="31:31" ht="15.75" x14ac:dyDescent="0.3">
      <c r="AE53646" s="71"/>
    </row>
    <row r="53647" spans="31:31" ht="15.75" x14ac:dyDescent="0.3">
      <c r="AE53647" s="71"/>
    </row>
    <row r="53648" spans="31:31" ht="15.75" x14ac:dyDescent="0.3">
      <c r="AE53648" s="71"/>
    </row>
    <row r="53649" spans="31:31" ht="15.75" x14ac:dyDescent="0.3">
      <c r="AE53649" s="71"/>
    </row>
    <row r="53650" spans="31:31" ht="15.75" x14ac:dyDescent="0.3">
      <c r="AE53650" s="71"/>
    </row>
    <row r="53651" spans="31:31" ht="15.75" x14ac:dyDescent="0.3">
      <c r="AE53651" s="71"/>
    </row>
    <row r="53652" spans="31:31" ht="15.75" x14ac:dyDescent="0.3">
      <c r="AE53652" s="71"/>
    </row>
    <row r="53653" spans="31:31" ht="15.75" x14ac:dyDescent="0.3">
      <c r="AE53653" s="71"/>
    </row>
    <row r="53654" spans="31:31" ht="15.75" x14ac:dyDescent="0.3">
      <c r="AE53654" s="71"/>
    </row>
    <row r="53655" spans="31:31" ht="15.75" x14ac:dyDescent="0.3">
      <c r="AE53655" s="71"/>
    </row>
    <row r="53656" spans="31:31" ht="15.75" x14ac:dyDescent="0.3">
      <c r="AE53656" s="71"/>
    </row>
    <row r="53657" spans="31:31" ht="15.75" x14ac:dyDescent="0.3">
      <c r="AE53657" s="71"/>
    </row>
    <row r="53658" spans="31:31" ht="15.75" x14ac:dyDescent="0.3">
      <c r="AE53658" s="71"/>
    </row>
    <row r="53659" spans="31:31" ht="15.75" x14ac:dyDescent="0.3">
      <c r="AE53659" s="71"/>
    </row>
    <row r="53660" spans="31:31" ht="15.75" x14ac:dyDescent="0.3">
      <c r="AE53660" s="71"/>
    </row>
    <row r="53661" spans="31:31" ht="15.75" x14ac:dyDescent="0.3">
      <c r="AE53661" s="71"/>
    </row>
    <row r="53662" spans="31:31" ht="15.75" x14ac:dyDescent="0.3">
      <c r="AE53662" s="71"/>
    </row>
    <row r="53663" spans="31:31" ht="15.75" x14ac:dyDescent="0.3">
      <c r="AE53663" s="71"/>
    </row>
    <row r="53664" spans="31:31" ht="15.75" x14ac:dyDescent="0.3">
      <c r="AE53664" s="71"/>
    </row>
    <row r="53665" spans="31:31" ht="15.75" x14ac:dyDescent="0.3">
      <c r="AE53665" s="71"/>
    </row>
    <row r="53666" spans="31:31" ht="15.75" x14ac:dyDescent="0.3">
      <c r="AE53666" s="71"/>
    </row>
    <row r="53667" spans="31:31" ht="15.75" x14ac:dyDescent="0.3">
      <c r="AE53667" s="71"/>
    </row>
    <row r="53668" spans="31:31" ht="15.75" x14ac:dyDescent="0.3">
      <c r="AE53668" s="71"/>
    </row>
    <row r="53669" spans="31:31" ht="15.75" x14ac:dyDescent="0.3">
      <c r="AE53669" s="71"/>
    </row>
    <row r="53670" spans="31:31" ht="15.75" x14ac:dyDescent="0.3">
      <c r="AE53670" s="71"/>
    </row>
    <row r="53671" spans="31:31" ht="15.75" x14ac:dyDescent="0.3">
      <c r="AE53671" s="71"/>
    </row>
    <row r="53672" spans="31:31" ht="15.75" x14ac:dyDescent="0.3">
      <c r="AE53672" s="71"/>
    </row>
    <row r="53673" spans="31:31" ht="15.75" x14ac:dyDescent="0.3">
      <c r="AE53673" s="71"/>
    </row>
    <row r="53674" spans="31:31" ht="15.75" x14ac:dyDescent="0.3">
      <c r="AE53674" s="71"/>
    </row>
    <row r="53675" spans="31:31" ht="15.75" x14ac:dyDescent="0.3">
      <c r="AE53675" s="71"/>
    </row>
    <row r="53676" spans="31:31" ht="15.75" x14ac:dyDescent="0.3">
      <c r="AE53676" s="71"/>
    </row>
    <row r="53677" spans="31:31" ht="15.75" x14ac:dyDescent="0.3">
      <c r="AE53677" s="71"/>
    </row>
    <row r="53678" spans="31:31" ht="15.75" x14ac:dyDescent="0.3">
      <c r="AE53678" s="71"/>
    </row>
    <row r="53679" spans="31:31" ht="15.75" x14ac:dyDescent="0.3">
      <c r="AE53679" s="71"/>
    </row>
    <row r="53680" spans="31:31" ht="15.75" x14ac:dyDescent="0.3">
      <c r="AE53680" s="71"/>
    </row>
    <row r="53681" spans="31:31" ht="15.75" x14ac:dyDescent="0.3">
      <c r="AE53681" s="71"/>
    </row>
    <row r="53682" spans="31:31" ht="15.75" x14ac:dyDescent="0.3">
      <c r="AE53682" s="71"/>
    </row>
    <row r="53683" spans="31:31" ht="15.75" x14ac:dyDescent="0.3">
      <c r="AE53683" s="71"/>
    </row>
    <row r="53684" spans="31:31" ht="15.75" x14ac:dyDescent="0.3">
      <c r="AE53684" s="71"/>
    </row>
    <row r="53685" spans="31:31" ht="15.75" x14ac:dyDescent="0.3">
      <c r="AE53685" s="71"/>
    </row>
    <row r="53686" spans="31:31" ht="15.75" x14ac:dyDescent="0.3">
      <c r="AE53686" s="71"/>
    </row>
    <row r="53687" spans="31:31" ht="15.75" x14ac:dyDescent="0.3">
      <c r="AE53687" s="71"/>
    </row>
    <row r="53688" spans="31:31" ht="15.75" x14ac:dyDescent="0.3">
      <c r="AE53688" s="71"/>
    </row>
    <row r="53689" spans="31:31" ht="15.75" x14ac:dyDescent="0.3">
      <c r="AE53689" s="71"/>
    </row>
    <row r="53690" spans="31:31" ht="15.75" x14ac:dyDescent="0.3">
      <c r="AE53690" s="71"/>
    </row>
    <row r="53691" spans="31:31" ht="15.75" x14ac:dyDescent="0.3">
      <c r="AE53691" s="71"/>
    </row>
    <row r="53692" spans="31:31" ht="15.75" x14ac:dyDescent="0.3">
      <c r="AE53692" s="71"/>
    </row>
    <row r="53693" spans="31:31" ht="15.75" x14ac:dyDescent="0.3">
      <c r="AE53693" s="71"/>
    </row>
    <row r="53694" spans="31:31" ht="15.75" x14ac:dyDescent="0.3">
      <c r="AE53694" s="71"/>
    </row>
    <row r="53695" spans="31:31" ht="15.75" x14ac:dyDescent="0.3">
      <c r="AE53695" s="71"/>
    </row>
    <row r="53696" spans="31:31" ht="15.75" x14ac:dyDescent="0.3">
      <c r="AE53696" s="71"/>
    </row>
    <row r="53697" spans="31:31" ht="15.75" x14ac:dyDescent="0.3">
      <c r="AE53697" s="71"/>
    </row>
    <row r="53698" spans="31:31" ht="15.75" x14ac:dyDescent="0.3">
      <c r="AE53698" s="71"/>
    </row>
    <row r="53699" spans="31:31" ht="15.75" x14ac:dyDescent="0.3">
      <c r="AE53699" s="71"/>
    </row>
    <row r="53700" spans="31:31" ht="15.75" x14ac:dyDescent="0.3">
      <c r="AE53700" s="71"/>
    </row>
    <row r="53701" spans="31:31" ht="15.75" x14ac:dyDescent="0.3">
      <c r="AE53701" s="71"/>
    </row>
    <row r="53702" spans="31:31" ht="15.75" x14ac:dyDescent="0.3">
      <c r="AE53702" s="71"/>
    </row>
    <row r="53703" spans="31:31" ht="15.75" x14ac:dyDescent="0.3">
      <c r="AE53703" s="71"/>
    </row>
    <row r="53704" spans="31:31" ht="15.75" x14ac:dyDescent="0.3">
      <c r="AE53704" s="71"/>
    </row>
    <row r="53705" spans="31:31" ht="15.75" x14ac:dyDescent="0.3">
      <c r="AE53705" s="71"/>
    </row>
    <row r="53706" spans="31:31" ht="15.75" x14ac:dyDescent="0.3">
      <c r="AE53706" s="71"/>
    </row>
    <row r="53707" spans="31:31" ht="15.75" x14ac:dyDescent="0.3">
      <c r="AE53707" s="71"/>
    </row>
    <row r="53708" spans="31:31" ht="15.75" x14ac:dyDescent="0.3">
      <c r="AE53708" s="71"/>
    </row>
    <row r="53709" spans="31:31" ht="15.75" x14ac:dyDescent="0.3">
      <c r="AE53709" s="71"/>
    </row>
    <row r="53710" spans="31:31" ht="15.75" x14ac:dyDescent="0.3">
      <c r="AE53710" s="71"/>
    </row>
    <row r="53711" spans="31:31" ht="15.75" x14ac:dyDescent="0.3">
      <c r="AE53711" s="71"/>
    </row>
    <row r="53712" spans="31:31" ht="15.75" x14ac:dyDescent="0.3">
      <c r="AE53712" s="71"/>
    </row>
    <row r="53713" spans="31:31" ht="15.75" x14ac:dyDescent="0.3">
      <c r="AE53713" s="71"/>
    </row>
    <row r="53714" spans="31:31" ht="15.75" x14ac:dyDescent="0.3">
      <c r="AE53714" s="71"/>
    </row>
    <row r="53715" spans="31:31" ht="15.75" x14ac:dyDescent="0.3">
      <c r="AE53715" s="71"/>
    </row>
    <row r="53716" spans="31:31" ht="15.75" x14ac:dyDescent="0.3">
      <c r="AE53716" s="71"/>
    </row>
    <row r="53717" spans="31:31" ht="15.75" x14ac:dyDescent="0.3">
      <c r="AE53717" s="71"/>
    </row>
    <row r="53718" spans="31:31" ht="15.75" x14ac:dyDescent="0.3">
      <c r="AE53718" s="71"/>
    </row>
    <row r="53719" spans="31:31" ht="15.75" x14ac:dyDescent="0.3">
      <c r="AE53719" s="71"/>
    </row>
    <row r="53720" spans="31:31" ht="15.75" x14ac:dyDescent="0.3">
      <c r="AE53720" s="71"/>
    </row>
    <row r="53721" spans="31:31" ht="15.75" x14ac:dyDescent="0.3">
      <c r="AE53721" s="71"/>
    </row>
    <row r="53722" spans="31:31" ht="15.75" x14ac:dyDescent="0.3">
      <c r="AE53722" s="71"/>
    </row>
    <row r="53723" spans="31:31" ht="15.75" x14ac:dyDescent="0.3">
      <c r="AE53723" s="71"/>
    </row>
    <row r="53724" spans="31:31" ht="15.75" x14ac:dyDescent="0.3">
      <c r="AE53724" s="71"/>
    </row>
    <row r="53725" spans="31:31" ht="15.75" x14ac:dyDescent="0.3">
      <c r="AE53725" s="71"/>
    </row>
    <row r="53726" spans="31:31" ht="15.75" x14ac:dyDescent="0.3">
      <c r="AE53726" s="71"/>
    </row>
    <row r="53727" spans="31:31" ht="15.75" x14ac:dyDescent="0.3">
      <c r="AE53727" s="71"/>
    </row>
    <row r="53728" spans="31:31" ht="15.75" x14ac:dyDescent="0.3">
      <c r="AE53728" s="71"/>
    </row>
    <row r="53729" spans="31:31" ht="15.75" x14ac:dyDescent="0.3">
      <c r="AE53729" s="71"/>
    </row>
    <row r="53730" spans="31:31" ht="15.75" x14ac:dyDescent="0.3">
      <c r="AE53730" s="71"/>
    </row>
    <row r="53731" spans="31:31" ht="15.75" x14ac:dyDescent="0.3">
      <c r="AE53731" s="71"/>
    </row>
    <row r="53732" spans="31:31" ht="15.75" x14ac:dyDescent="0.3">
      <c r="AE53732" s="71"/>
    </row>
    <row r="53733" spans="31:31" ht="15.75" x14ac:dyDescent="0.3">
      <c r="AE53733" s="71"/>
    </row>
    <row r="53734" spans="31:31" ht="15.75" x14ac:dyDescent="0.3">
      <c r="AE53734" s="71"/>
    </row>
    <row r="53735" spans="31:31" ht="15.75" x14ac:dyDescent="0.3">
      <c r="AE53735" s="71"/>
    </row>
    <row r="53736" spans="31:31" ht="15.75" x14ac:dyDescent="0.3">
      <c r="AE53736" s="71"/>
    </row>
    <row r="53737" spans="31:31" ht="15.75" x14ac:dyDescent="0.3">
      <c r="AE53737" s="71"/>
    </row>
    <row r="53738" spans="31:31" ht="15.75" x14ac:dyDescent="0.3">
      <c r="AE53738" s="71"/>
    </row>
    <row r="53739" spans="31:31" ht="15.75" x14ac:dyDescent="0.3">
      <c r="AE53739" s="71"/>
    </row>
    <row r="53740" spans="31:31" ht="15.75" x14ac:dyDescent="0.3">
      <c r="AE53740" s="71"/>
    </row>
    <row r="53741" spans="31:31" ht="15.75" x14ac:dyDescent="0.3">
      <c r="AE53741" s="71"/>
    </row>
    <row r="53742" spans="31:31" ht="15.75" x14ac:dyDescent="0.3">
      <c r="AE53742" s="71"/>
    </row>
    <row r="53743" spans="31:31" ht="15.75" x14ac:dyDescent="0.3">
      <c r="AE53743" s="71"/>
    </row>
    <row r="53744" spans="31:31" ht="15.75" x14ac:dyDescent="0.3">
      <c r="AE53744" s="71"/>
    </row>
    <row r="53745" spans="31:31" ht="15.75" x14ac:dyDescent="0.3">
      <c r="AE53745" s="71"/>
    </row>
    <row r="53746" spans="31:31" ht="15.75" x14ac:dyDescent="0.3">
      <c r="AE53746" s="71"/>
    </row>
    <row r="53747" spans="31:31" ht="15.75" x14ac:dyDescent="0.3">
      <c r="AE53747" s="71"/>
    </row>
    <row r="53748" spans="31:31" ht="15.75" x14ac:dyDescent="0.3">
      <c r="AE53748" s="71"/>
    </row>
    <row r="53749" spans="31:31" ht="15.75" x14ac:dyDescent="0.3">
      <c r="AE53749" s="71"/>
    </row>
    <row r="53750" spans="31:31" ht="15.75" x14ac:dyDescent="0.3">
      <c r="AE53750" s="71"/>
    </row>
    <row r="53751" spans="31:31" ht="15.75" x14ac:dyDescent="0.3">
      <c r="AE53751" s="71"/>
    </row>
    <row r="53752" spans="31:31" ht="15.75" x14ac:dyDescent="0.3">
      <c r="AE53752" s="71"/>
    </row>
    <row r="53753" spans="31:31" ht="15.75" x14ac:dyDescent="0.3">
      <c r="AE53753" s="71"/>
    </row>
    <row r="53754" spans="31:31" ht="15.75" x14ac:dyDescent="0.3">
      <c r="AE53754" s="71"/>
    </row>
    <row r="53755" spans="31:31" ht="15.75" x14ac:dyDescent="0.3">
      <c r="AE53755" s="71"/>
    </row>
    <row r="53756" spans="31:31" ht="15.75" x14ac:dyDescent="0.3">
      <c r="AE53756" s="71"/>
    </row>
    <row r="53757" spans="31:31" ht="15.75" x14ac:dyDescent="0.3">
      <c r="AE53757" s="71"/>
    </row>
    <row r="53758" spans="31:31" ht="15.75" x14ac:dyDescent="0.3">
      <c r="AE53758" s="71"/>
    </row>
    <row r="53759" spans="31:31" ht="15.75" x14ac:dyDescent="0.3">
      <c r="AE53759" s="71"/>
    </row>
    <row r="53760" spans="31:31" ht="15.75" x14ac:dyDescent="0.3">
      <c r="AE53760" s="71"/>
    </row>
    <row r="53761" spans="31:31" ht="15.75" x14ac:dyDescent="0.3">
      <c r="AE53761" s="71"/>
    </row>
    <row r="53762" spans="31:31" ht="15.75" x14ac:dyDescent="0.3">
      <c r="AE53762" s="71"/>
    </row>
    <row r="53763" spans="31:31" ht="15.75" x14ac:dyDescent="0.3">
      <c r="AE53763" s="71"/>
    </row>
    <row r="53764" spans="31:31" ht="15.75" x14ac:dyDescent="0.3">
      <c r="AE53764" s="71"/>
    </row>
    <row r="53765" spans="31:31" ht="15.75" x14ac:dyDescent="0.3">
      <c r="AE53765" s="71"/>
    </row>
    <row r="53766" spans="31:31" ht="15.75" x14ac:dyDescent="0.3">
      <c r="AE53766" s="71"/>
    </row>
    <row r="53767" spans="31:31" ht="15.75" x14ac:dyDescent="0.3">
      <c r="AE53767" s="71"/>
    </row>
    <row r="53768" spans="31:31" ht="15.75" x14ac:dyDescent="0.3">
      <c r="AE53768" s="71"/>
    </row>
    <row r="53769" spans="31:31" ht="15.75" x14ac:dyDescent="0.3">
      <c r="AE53769" s="71"/>
    </row>
    <row r="53770" spans="31:31" ht="15.75" x14ac:dyDescent="0.3">
      <c r="AE53770" s="71"/>
    </row>
    <row r="53771" spans="31:31" ht="15.75" x14ac:dyDescent="0.3">
      <c r="AE53771" s="71"/>
    </row>
    <row r="53772" spans="31:31" ht="15.75" x14ac:dyDescent="0.3">
      <c r="AE53772" s="71"/>
    </row>
    <row r="53773" spans="31:31" ht="15.75" x14ac:dyDescent="0.3">
      <c r="AE53773" s="71"/>
    </row>
    <row r="53774" spans="31:31" ht="15.75" x14ac:dyDescent="0.3">
      <c r="AE53774" s="71"/>
    </row>
    <row r="53775" spans="31:31" ht="15.75" x14ac:dyDescent="0.3">
      <c r="AE53775" s="71"/>
    </row>
    <row r="53776" spans="31:31" ht="15.75" x14ac:dyDescent="0.3">
      <c r="AE53776" s="71"/>
    </row>
    <row r="53777" spans="31:31" ht="15.75" x14ac:dyDescent="0.3">
      <c r="AE53777" s="71"/>
    </row>
    <row r="53778" spans="31:31" ht="15.75" x14ac:dyDescent="0.3">
      <c r="AE53778" s="71"/>
    </row>
    <row r="53779" spans="31:31" ht="15.75" x14ac:dyDescent="0.3">
      <c r="AE53779" s="71"/>
    </row>
    <row r="53780" spans="31:31" ht="15.75" x14ac:dyDescent="0.3">
      <c r="AE53780" s="71"/>
    </row>
    <row r="53781" spans="31:31" ht="15.75" x14ac:dyDescent="0.3">
      <c r="AE53781" s="71"/>
    </row>
    <row r="53782" spans="31:31" ht="15.75" x14ac:dyDescent="0.3">
      <c r="AE53782" s="71"/>
    </row>
    <row r="53783" spans="31:31" ht="15.75" x14ac:dyDescent="0.3">
      <c r="AE53783" s="71"/>
    </row>
    <row r="53784" spans="31:31" ht="15.75" x14ac:dyDescent="0.3">
      <c r="AE53784" s="71"/>
    </row>
    <row r="53785" spans="31:31" ht="15.75" x14ac:dyDescent="0.3">
      <c r="AE53785" s="71"/>
    </row>
    <row r="53786" spans="31:31" ht="15.75" x14ac:dyDescent="0.3">
      <c r="AE53786" s="71"/>
    </row>
    <row r="53787" spans="31:31" ht="15.75" x14ac:dyDescent="0.3">
      <c r="AE53787" s="71"/>
    </row>
    <row r="53788" spans="31:31" ht="15.75" x14ac:dyDescent="0.3">
      <c r="AE53788" s="71"/>
    </row>
    <row r="53789" spans="31:31" ht="15.75" x14ac:dyDescent="0.3">
      <c r="AE53789" s="71"/>
    </row>
    <row r="53790" spans="31:31" ht="15.75" x14ac:dyDescent="0.3">
      <c r="AE53790" s="71"/>
    </row>
    <row r="53791" spans="31:31" ht="15.75" x14ac:dyDescent="0.3">
      <c r="AE53791" s="71"/>
    </row>
    <row r="53792" spans="31:31" ht="15.75" x14ac:dyDescent="0.3">
      <c r="AE53792" s="71"/>
    </row>
    <row r="53793" spans="31:31" ht="15.75" x14ac:dyDescent="0.3">
      <c r="AE53793" s="71"/>
    </row>
    <row r="53794" spans="31:31" ht="15.75" x14ac:dyDescent="0.3">
      <c r="AE53794" s="71"/>
    </row>
    <row r="53795" spans="31:31" ht="15.75" x14ac:dyDescent="0.3">
      <c r="AE53795" s="71"/>
    </row>
    <row r="53796" spans="31:31" ht="15.75" x14ac:dyDescent="0.3">
      <c r="AE53796" s="71"/>
    </row>
    <row r="53797" spans="31:31" ht="15.75" x14ac:dyDescent="0.3">
      <c r="AE53797" s="71"/>
    </row>
    <row r="53798" spans="31:31" ht="15.75" x14ac:dyDescent="0.3">
      <c r="AE53798" s="71"/>
    </row>
    <row r="53799" spans="31:31" ht="15.75" x14ac:dyDescent="0.3">
      <c r="AE53799" s="71"/>
    </row>
    <row r="53800" spans="31:31" ht="15.75" x14ac:dyDescent="0.3">
      <c r="AE53800" s="71"/>
    </row>
    <row r="53801" spans="31:31" ht="15.75" x14ac:dyDescent="0.3">
      <c r="AE53801" s="71"/>
    </row>
    <row r="53802" spans="31:31" ht="15.75" x14ac:dyDescent="0.3">
      <c r="AE53802" s="71"/>
    </row>
    <row r="53803" spans="31:31" ht="15.75" x14ac:dyDescent="0.3">
      <c r="AE53803" s="71"/>
    </row>
    <row r="53804" spans="31:31" ht="15.75" x14ac:dyDescent="0.3">
      <c r="AE53804" s="71"/>
    </row>
    <row r="53805" spans="31:31" ht="15.75" x14ac:dyDescent="0.3">
      <c r="AE53805" s="71"/>
    </row>
    <row r="53806" spans="31:31" ht="15.75" x14ac:dyDescent="0.3">
      <c r="AE53806" s="71"/>
    </row>
    <row r="53807" spans="31:31" ht="15.75" x14ac:dyDescent="0.3">
      <c r="AE53807" s="71"/>
    </row>
    <row r="53808" spans="31:31" ht="15.75" x14ac:dyDescent="0.3">
      <c r="AE53808" s="71"/>
    </row>
    <row r="53809" spans="31:31" ht="15.75" x14ac:dyDescent="0.3">
      <c r="AE53809" s="71"/>
    </row>
    <row r="53810" spans="31:31" ht="15.75" x14ac:dyDescent="0.3">
      <c r="AE53810" s="71"/>
    </row>
    <row r="53811" spans="31:31" ht="15.75" x14ac:dyDescent="0.3">
      <c r="AE53811" s="71"/>
    </row>
    <row r="53812" spans="31:31" ht="15.75" x14ac:dyDescent="0.3">
      <c r="AE53812" s="71"/>
    </row>
    <row r="53813" spans="31:31" ht="15.75" x14ac:dyDescent="0.3">
      <c r="AE53813" s="71"/>
    </row>
    <row r="53814" spans="31:31" ht="15.75" x14ac:dyDescent="0.3">
      <c r="AE53814" s="71"/>
    </row>
    <row r="53815" spans="31:31" ht="15.75" x14ac:dyDescent="0.3">
      <c r="AE53815" s="71"/>
    </row>
    <row r="53816" spans="31:31" ht="15.75" x14ac:dyDescent="0.3">
      <c r="AE53816" s="71"/>
    </row>
    <row r="53817" spans="31:31" ht="15.75" x14ac:dyDescent="0.3">
      <c r="AE53817" s="71"/>
    </row>
    <row r="53818" spans="31:31" ht="15.75" x14ac:dyDescent="0.3">
      <c r="AE53818" s="71"/>
    </row>
    <row r="53819" spans="31:31" ht="15.75" x14ac:dyDescent="0.3">
      <c r="AE53819" s="71"/>
    </row>
    <row r="53820" spans="31:31" ht="15.75" x14ac:dyDescent="0.3">
      <c r="AE53820" s="71"/>
    </row>
    <row r="53821" spans="31:31" ht="15.75" x14ac:dyDescent="0.3">
      <c r="AE53821" s="71"/>
    </row>
    <row r="53822" spans="31:31" ht="15.75" x14ac:dyDescent="0.3">
      <c r="AE53822" s="71"/>
    </row>
    <row r="53823" spans="31:31" ht="15.75" x14ac:dyDescent="0.3">
      <c r="AE53823" s="71"/>
    </row>
    <row r="53824" spans="31:31" ht="15.75" x14ac:dyDescent="0.3">
      <c r="AE53824" s="71"/>
    </row>
    <row r="53825" spans="31:31" ht="15.75" x14ac:dyDescent="0.3">
      <c r="AE53825" s="71"/>
    </row>
    <row r="53826" spans="31:31" ht="15.75" x14ac:dyDescent="0.3">
      <c r="AE53826" s="71"/>
    </row>
    <row r="53827" spans="31:31" ht="15.75" x14ac:dyDescent="0.3">
      <c r="AE53827" s="71"/>
    </row>
    <row r="53828" spans="31:31" ht="15.75" x14ac:dyDescent="0.3">
      <c r="AE53828" s="71"/>
    </row>
    <row r="53829" spans="31:31" ht="15.75" x14ac:dyDescent="0.3">
      <c r="AE53829" s="71"/>
    </row>
    <row r="53830" spans="31:31" ht="15.75" x14ac:dyDescent="0.3">
      <c r="AE53830" s="71"/>
    </row>
    <row r="53831" spans="31:31" ht="15.75" x14ac:dyDescent="0.3">
      <c r="AE53831" s="71"/>
    </row>
    <row r="53832" spans="31:31" ht="15.75" x14ac:dyDescent="0.3">
      <c r="AE53832" s="71"/>
    </row>
    <row r="53833" spans="31:31" ht="15.75" x14ac:dyDescent="0.3">
      <c r="AE53833" s="71"/>
    </row>
    <row r="53834" spans="31:31" ht="15.75" x14ac:dyDescent="0.3">
      <c r="AE53834" s="71"/>
    </row>
    <row r="53835" spans="31:31" ht="15.75" x14ac:dyDescent="0.3">
      <c r="AE53835" s="71"/>
    </row>
    <row r="53836" spans="31:31" ht="15.75" x14ac:dyDescent="0.3">
      <c r="AE53836" s="71"/>
    </row>
    <row r="53837" spans="31:31" ht="15.75" x14ac:dyDescent="0.3">
      <c r="AE53837" s="71"/>
    </row>
    <row r="53838" spans="31:31" ht="15.75" x14ac:dyDescent="0.3">
      <c r="AE53838" s="71"/>
    </row>
    <row r="53839" spans="31:31" ht="15.75" x14ac:dyDescent="0.3">
      <c r="AE53839" s="71"/>
    </row>
    <row r="53840" spans="31:31" ht="15.75" x14ac:dyDescent="0.3">
      <c r="AE53840" s="71"/>
    </row>
    <row r="53841" spans="31:31" ht="15.75" x14ac:dyDescent="0.3">
      <c r="AE53841" s="71"/>
    </row>
    <row r="53842" spans="31:31" ht="15.75" x14ac:dyDescent="0.3">
      <c r="AE53842" s="71"/>
    </row>
    <row r="53843" spans="31:31" ht="15.75" x14ac:dyDescent="0.3">
      <c r="AE53843" s="71"/>
    </row>
    <row r="53844" spans="31:31" ht="15.75" x14ac:dyDescent="0.3">
      <c r="AE53844" s="71"/>
    </row>
    <row r="53845" spans="31:31" ht="15.75" x14ac:dyDescent="0.3">
      <c r="AE53845" s="71"/>
    </row>
    <row r="53846" spans="31:31" ht="15.75" x14ac:dyDescent="0.3">
      <c r="AE53846" s="71"/>
    </row>
    <row r="53847" spans="31:31" ht="15.75" x14ac:dyDescent="0.3">
      <c r="AE53847" s="71"/>
    </row>
    <row r="53848" spans="31:31" ht="15.75" x14ac:dyDescent="0.3">
      <c r="AE53848" s="71"/>
    </row>
    <row r="53849" spans="31:31" ht="15.75" x14ac:dyDescent="0.3">
      <c r="AE53849" s="71"/>
    </row>
    <row r="53850" spans="31:31" ht="15.75" x14ac:dyDescent="0.3">
      <c r="AE53850" s="71"/>
    </row>
    <row r="53851" spans="31:31" ht="15.75" x14ac:dyDescent="0.3">
      <c r="AE53851" s="71"/>
    </row>
    <row r="53852" spans="31:31" ht="15.75" x14ac:dyDescent="0.3">
      <c r="AE53852" s="71"/>
    </row>
    <row r="53853" spans="31:31" ht="15.75" x14ac:dyDescent="0.3">
      <c r="AE53853" s="71"/>
    </row>
    <row r="53854" spans="31:31" ht="15.75" x14ac:dyDescent="0.3">
      <c r="AE53854" s="71"/>
    </row>
    <row r="53855" spans="31:31" ht="15.75" x14ac:dyDescent="0.3">
      <c r="AE53855" s="71"/>
    </row>
    <row r="53856" spans="31:31" ht="15.75" x14ac:dyDescent="0.3">
      <c r="AE53856" s="71"/>
    </row>
    <row r="53857" spans="31:31" ht="15.75" x14ac:dyDescent="0.3">
      <c r="AE53857" s="71"/>
    </row>
    <row r="53858" spans="31:31" ht="15.75" x14ac:dyDescent="0.3">
      <c r="AE53858" s="71"/>
    </row>
    <row r="53859" spans="31:31" ht="15.75" x14ac:dyDescent="0.3">
      <c r="AE53859" s="71"/>
    </row>
    <row r="53860" spans="31:31" ht="15.75" x14ac:dyDescent="0.3">
      <c r="AE53860" s="71"/>
    </row>
    <row r="53861" spans="31:31" ht="15.75" x14ac:dyDescent="0.3">
      <c r="AE53861" s="71"/>
    </row>
    <row r="53862" spans="31:31" ht="15.75" x14ac:dyDescent="0.3">
      <c r="AE53862" s="71"/>
    </row>
    <row r="53863" spans="31:31" ht="15.75" x14ac:dyDescent="0.3">
      <c r="AE53863" s="71"/>
    </row>
    <row r="53864" spans="31:31" ht="15.75" x14ac:dyDescent="0.3">
      <c r="AE53864" s="71"/>
    </row>
    <row r="53865" spans="31:31" ht="15.75" x14ac:dyDescent="0.3">
      <c r="AE53865" s="71"/>
    </row>
    <row r="53866" spans="31:31" ht="15.75" x14ac:dyDescent="0.3">
      <c r="AE53866" s="71"/>
    </row>
    <row r="53867" spans="31:31" ht="15.75" x14ac:dyDescent="0.3">
      <c r="AE53867" s="71"/>
    </row>
    <row r="53868" spans="31:31" ht="15.75" x14ac:dyDescent="0.3">
      <c r="AE53868" s="71"/>
    </row>
    <row r="53869" spans="31:31" ht="15.75" x14ac:dyDescent="0.3">
      <c r="AE53869" s="71"/>
    </row>
    <row r="53870" spans="31:31" ht="15.75" x14ac:dyDescent="0.3">
      <c r="AE53870" s="71"/>
    </row>
    <row r="53871" spans="31:31" ht="15.75" x14ac:dyDescent="0.3">
      <c r="AE53871" s="71"/>
    </row>
    <row r="53872" spans="31:31" ht="15.75" x14ac:dyDescent="0.3">
      <c r="AE53872" s="71"/>
    </row>
    <row r="53873" spans="31:31" ht="15.75" x14ac:dyDescent="0.3">
      <c r="AE53873" s="71"/>
    </row>
    <row r="53874" spans="31:31" ht="15.75" x14ac:dyDescent="0.3">
      <c r="AE53874" s="71"/>
    </row>
    <row r="53875" spans="31:31" ht="15.75" x14ac:dyDescent="0.3">
      <c r="AE53875" s="71"/>
    </row>
    <row r="53876" spans="31:31" ht="15.75" x14ac:dyDescent="0.3">
      <c r="AE53876" s="71"/>
    </row>
    <row r="53877" spans="31:31" ht="15.75" x14ac:dyDescent="0.3">
      <c r="AE53877" s="71"/>
    </row>
    <row r="53878" spans="31:31" ht="15.75" x14ac:dyDescent="0.3">
      <c r="AE53878" s="71"/>
    </row>
    <row r="53879" spans="31:31" ht="15.75" x14ac:dyDescent="0.3">
      <c r="AE53879" s="71"/>
    </row>
    <row r="53880" spans="31:31" ht="15.75" x14ac:dyDescent="0.3">
      <c r="AE53880" s="71"/>
    </row>
    <row r="53881" spans="31:31" ht="15.75" x14ac:dyDescent="0.3">
      <c r="AE53881" s="71"/>
    </row>
    <row r="53882" spans="31:31" ht="15.75" x14ac:dyDescent="0.3">
      <c r="AE53882" s="71"/>
    </row>
    <row r="53883" spans="31:31" ht="15.75" x14ac:dyDescent="0.3">
      <c r="AE53883" s="71"/>
    </row>
    <row r="53884" spans="31:31" ht="15.75" x14ac:dyDescent="0.3">
      <c r="AE53884" s="71"/>
    </row>
    <row r="53885" spans="31:31" ht="15.75" x14ac:dyDescent="0.3">
      <c r="AE53885" s="71"/>
    </row>
    <row r="53886" spans="31:31" ht="15.75" x14ac:dyDescent="0.3">
      <c r="AE53886" s="71"/>
    </row>
    <row r="53887" spans="31:31" ht="15.75" x14ac:dyDescent="0.3">
      <c r="AE53887" s="71"/>
    </row>
    <row r="53888" spans="31:31" ht="15.75" x14ac:dyDescent="0.3">
      <c r="AE53888" s="71"/>
    </row>
    <row r="53889" spans="31:31" ht="15.75" x14ac:dyDescent="0.3">
      <c r="AE53889" s="71"/>
    </row>
    <row r="53890" spans="31:31" ht="15.75" x14ac:dyDescent="0.3">
      <c r="AE53890" s="71"/>
    </row>
    <row r="53891" spans="31:31" ht="15.75" x14ac:dyDescent="0.3">
      <c r="AE53891" s="71"/>
    </row>
    <row r="53892" spans="31:31" ht="15.75" x14ac:dyDescent="0.3">
      <c r="AE53892" s="71"/>
    </row>
    <row r="53893" spans="31:31" ht="15.75" x14ac:dyDescent="0.3">
      <c r="AE53893" s="71"/>
    </row>
    <row r="53894" spans="31:31" ht="15.75" x14ac:dyDescent="0.3">
      <c r="AE53894" s="71"/>
    </row>
    <row r="53895" spans="31:31" ht="15.75" x14ac:dyDescent="0.3">
      <c r="AE53895" s="71"/>
    </row>
    <row r="53896" spans="31:31" ht="15.75" x14ac:dyDescent="0.3">
      <c r="AE53896" s="71"/>
    </row>
    <row r="53897" spans="31:31" ht="15.75" x14ac:dyDescent="0.3">
      <c r="AE53897" s="71"/>
    </row>
    <row r="53898" spans="31:31" ht="15.75" x14ac:dyDescent="0.3">
      <c r="AE53898" s="71"/>
    </row>
    <row r="53899" spans="31:31" ht="15.75" x14ac:dyDescent="0.3">
      <c r="AE53899" s="71"/>
    </row>
    <row r="53900" spans="31:31" ht="15.75" x14ac:dyDescent="0.3">
      <c r="AE53900" s="71"/>
    </row>
    <row r="53901" spans="31:31" ht="15.75" x14ac:dyDescent="0.3">
      <c r="AE53901" s="71"/>
    </row>
    <row r="53902" spans="31:31" ht="15.75" x14ac:dyDescent="0.3">
      <c r="AE53902" s="71"/>
    </row>
    <row r="53903" spans="31:31" ht="15.75" x14ac:dyDescent="0.3">
      <c r="AE53903" s="71"/>
    </row>
    <row r="53904" spans="31:31" ht="15.75" x14ac:dyDescent="0.3">
      <c r="AE53904" s="71"/>
    </row>
    <row r="53905" spans="31:31" ht="15.75" x14ac:dyDescent="0.3">
      <c r="AE53905" s="71"/>
    </row>
    <row r="53906" spans="31:31" ht="15.75" x14ac:dyDescent="0.3">
      <c r="AE53906" s="71"/>
    </row>
    <row r="53907" spans="31:31" ht="15.75" x14ac:dyDescent="0.3">
      <c r="AE53907" s="71"/>
    </row>
    <row r="53908" spans="31:31" ht="15.75" x14ac:dyDescent="0.3">
      <c r="AE53908" s="71"/>
    </row>
    <row r="53909" spans="31:31" ht="15.75" x14ac:dyDescent="0.3">
      <c r="AE53909" s="71"/>
    </row>
    <row r="53910" spans="31:31" ht="15.75" x14ac:dyDescent="0.3">
      <c r="AE53910" s="71"/>
    </row>
    <row r="53911" spans="31:31" ht="15.75" x14ac:dyDescent="0.3">
      <c r="AE53911" s="71"/>
    </row>
    <row r="53912" spans="31:31" ht="15.75" x14ac:dyDescent="0.3">
      <c r="AE53912" s="71"/>
    </row>
    <row r="53913" spans="31:31" ht="15.75" x14ac:dyDescent="0.3">
      <c r="AE53913" s="71"/>
    </row>
    <row r="53914" spans="31:31" ht="15.75" x14ac:dyDescent="0.3">
      <c r="AE53914" s="71"/>
    </row>
    <row r="53915" spans="31:31" ht="15.75" x14ac:dyDescent="0.3">
      <c r="AE53915" s="71"/>
    </row>
    <row r="53916" spans="31:31" ht="15.75" x14ac:dyDescent="0.3">
      <c r="AE53916" s="71"/>
    </row>
    <row r="53917" spans="31:31" ht="15.75" x14ac:dyDescent="0.3">
      <c r="AE53917" s="71"/>
    </row>
    <row r="53918" spans="31:31" ht="15.75" x14ac:dyDescent="0.3">
      <c r="AE53918" s="71"/>
    </row>
    <row r="53919" spans="31:31" ht="15.75" x14ac:dyDescent="0.3">
      <c r="AE53919" s="71"/>
    </row>
    <row r="53920" spans="31:31" ht="15.75" x14ac:dyDescent="0.3">
      <c r="AE53920" s="71"/>
    </row>
    <row r="53921" spans="31:31" ht="15.75" x14ac:dyDescent="0.3">
      <c r="AE53921" s="71"/>
    </row>
    <row r="53922" spans="31:31" ht="15.75" x14ac:dyDescent="0.3">
      <c r="AE53922" s="71"/>
    </row>
    <row r="53923" spans="31:31" ht="15.75" x14ac:dyDescent="0.3">
      <c r="AE53923" s="71"/>
    </row>
    <row r="53924" spans="31:31" ht="15.75" x14ac:dyDescent="0.3">
      <c r="AE53924" s="71"/>
    </row>
    <row r="53925" spans="31:31" ht="15.75" x14ac:dyDescent="0.3">
      <c r="AE53925" s="71"/>
    </row>
    <row r="53926" spans="31:31" ht="15.75" x14ac:dyDescent="0.3">
      <c r="AE53926" s="71"/>
    </row>
    <row r="53927" spans="31:31" ht="15.75" x14ac:dyDescent="0.3">
      <c r="AE53927" s="71"/>
    </row>
    <row r="53928" spans="31:31" ht="15.75" x14ac:dyDescent="0.3">
      <c r="AE53928" s="71"/>
    </row>
    <row r="53929" spans="31:31" ht="15.75" x14ac:dyDescent="0.3">
      <c r="AE53929" s="71"/>
    </row>
    <row r="53930" spans="31:31" ht="15.75" x14ac:dyDescent="0.3">
      <c r="AE53930" s="71"/>
    </row>
    <row r="53931" spans="31:31" ht="15.75" x14ac:dyDescent="0.3">
      <c r="AE53931" s="71"/>
    </row>
    <row r="53932" spans="31:31" ht="15.75" x14ac:dyDescent="0.3">
      <c r="AE53932" s="71"/>
    </row>
    <row r="53933" spans="31:31" ht="15.75" x14ac:dyDescent="0.3">
      <c r="AE53933" s="71"/>
    </row>
    <row r="53934" spans="31:31" ht="15.75" x14ac:dyDescent="0.3">
      <c r="AE53934" s="71"/>
    </row>
    <row r="53935" spans="31:31" ht="15.75" x14ac:dyDescent="0.3">
      <c r="AE53935" s="71"/>
    </row>
    <row r="53936" spans="31:31" ht="15.75" x14ac:dyDescent="0.3">
      <c r="AE53936" s="71"/>
    </row>
    <row r="53937" spans="31:31" ht="15.75" x14ac:dyDescent="0.3">
      <c r="AE53937" s="71"/>
    </row>
    <row r="53938" spans="31:31" ht="15.75" x14ac:dyDescent="0.3">
      <c r="AE53938" s="71"/>
    </row>
    <row r="53939" spans="31:31" ht="15.75" x14ac:dyDescent="0.3">
      <c r="AE53939" s="71"/>
    </row>
    <row r="53940" spans="31:31" ht="15.75" x14ac:dyDescent="0.3">
      <c r="AE53940" s="71"/>
    </row>
    <row r="53941" spans="31:31" ht="15.75" x14ac:dyDescent="0.3">
      <c r="AE53941" s="71"/>
    </row>
    <row r="53942" spans="31:31" ht="15.75" x14ac:dyDescent="0.3">
      <c r="AE53942" s="71"/>
    </row>
    <row r="53943" spans="31:31" ht="15.75" x14ac:dyDescent="0.3">
      <c r="AE53943" s="71"/>
    </row>
    <row r="53944" spans="31:31" ht="15.75" x14ac:dyDescent="0.3">
      <c r="AE53944" s="71"/>
    </row>
    <row r="53945" spans="31:31" ht="15.75" x14ac:dyDescent="0.3">
      <c r="AE53945" s="71"/>
    </row>
    <row r="53946" spans="31:31" ht="15.75" x14ac:dyDescent="0.3">
      <c r="AE53946" s="71"/>
    </row>
    <row r="53947" spans="31:31" ht="15.75" x14ac:dyDescent="0.3">
      <c r="AE53947" s="71"/>
    </row>
    <row r="53948" spans="31:31" ht="15.75" x14ac:dyDescent="0.3">
      <c r="AE53948" s="71"/>
    </row>
    <row r="53949" spans="31:31" ht="15.75" x14ac:dyDescent="0.3">
      <c r="AE53949" s="71"/>
    </row>
    <row r="53950" spans="31:31" ht="15.75" x14ac:dyDescent="0.3">
      <c r="AE53950" s="71"/>
    </row>
    <row r="53951" spans="31:31" ht="15.75" x14ac:dyDescent="0.3">
      <c r="AE53951" s="71"/>
    </row>
    <row r="53952" spans="31:31" ht="15.75" x14ac:dyDescent="0.3">
      <c r="AE53952" s="71"/>
    </row>
    <row r="53953" spans="31:31" ht="15.75" x14ac:dyDescent="0.3">
      <c r="AE53953" s="71"/>
    </row>
    <row r="53954" spans="31:31" ht="15.75" x14ac:dyDescent="0.3">
      <c r="AE53954" s="71"/>
    </row>
    <row r="53955" spans="31:31" ht="15.75" x14ac:dyDescent="0.3">
      <c r="AE53955" s="71"/>
    </row>
    <row r="53956" spans="31:31" ht="15.75" x14ac:dyDescent="0.3">
      <c r="AE53956" s="71"/>
    </row>
    <row r="53957" spans="31:31" ht="15.75" x14ac:dyDescent="0.3">
      <c r="AE53957" s="71"/>
    </row>
    <row r="53958" spans="31:31" ht="15.75" x14ac:dyDescent="0.3">
      <c r="AE53958" s="71"/>
    </row>
    <row r="53959" spans="31:31" ht="15.75" x14ac:dyDescent="0.3">
      <c r="AE53959" s="71"/>
    </row>
    <row r="53960" spans="31:31" ht="15.75" x14ac:dyDescent="0.3">
      <c r="AE53960" s="71"/>
    </row>
    <row r="53961" spans="31:31" ht="15.75" x14ac:dyDescent="0.3">
      <c r="AE53961" s="71"/>
    </row>
    <row r="53962" spans="31:31" ht="15.75" x14ac:dyDescent="0.3">
      <c r="AE53962" s="71"/>
    </row>
    <row r="53963" spans="31:31" ht="15.75" x14ac:dyDescent="0.3">
      <c r="AE53963" s="71"/>
    </row>
    <row r="53964" spans="31:31" ht="15.75" x14ac:dyDescent="0.3">
      <c r="AE53964" s="71"/>
    </row>
    <row r="53965" spans="31:31" ht="15.75" x14ac:dyDescent="0.3">
      <c r="AE53965" s="71"/>
    </row>
    <row r="53966" spans="31:31" ht="15.75" x14ac:dyDescent="0.3">
      <c r="AE53966" s="71"/>
    </row>
    <row r="53967" spans="31:31" ht="15.75" x14ac:dyDescent="0.3">
      <c r="AE53967" s="71"/>
    </row>
    <row r="53968" spans="31:31" ht="15.75" x14ac:dyDescent="0.3">
      <c r="AE53968" s="71"/>
    </row>
    <row r="53969" spans="31:31" ht="15.75" x14ac:dyDescent="0.3">
      <c r="AE53969" s="71"/>
    </row>
    <row r="53970" spans="31:31" ht="15.75" x14ac:dyDescent="0.3">
      <c r="AE53970" s="71"/>
    </row>
    <row r="53971" spans="31:31" ht="15.75" x14ac:dyDescent="0.3">
      <c r="AE53971" s="71"/>
    </row>
    <row r="53972" spans="31:31" ht="15.75" x14ac:dyDescent="0.3">
      <c r="AE53972" s="71"/>
    </row>
    <row r="53973" spans="31:31" ht="15.75" x14ac:dyDescent="0.3">
      <c r="AE53973" s="71"/>
    </row>
    <row r="53974" spans="31:31" ht="15.75" x14ac:dyDescent="0.3">
      <c r="AE53974" s="71"/>
    </row>
    <row r="53975" spans="31:31" ht="15.75" x14ac:dyDescent="0.3">
      <c r="AE53975" s="71"/>
    </row>
    <row r="53976" spans="31:31" ht="15.75" x14ac:dyDescent="0.3">
      <c r="AE53976" s="71"/>
    </row>
    <row r="53977" spans="31:31" ht="15.75" x14ac:dyDescent="0.3">
      <c r="AE53977" s="71"/>
    </row>
    <row r="53978" spans="31:31" ht="15.75" x14ac:dyDescent="0.3">
      <c r="AE53978" s="71"/>
    </row>
    <row r="53979" spans="31:31" ht="15.75" x14ac:dyDescent="0.3">
      <c r="AE53979" s="71"/>
    </row>
    <row r="53980" spans="31:31" ht="15.75" x14ac:dyDescent="0.3">
      <c r="AE53980" s="71"/>
    </row>
    <row r="53981" spans="31:31" ht="15.75" x14ac:dyDescent="0.3">
      <c r="AE53981" s="71"/>
    </row>
    <row r="53982" spans="31:31" ht="15.75" x14ac:dyDescent="0.3">
      <c r="AE53982" s="71"/>
    </row>
    <row r="53983" spans="31:31" ht="15.75" x14ac:dyDescent="0.3">
      <c r="AE53983" s="71"/>
    </row>
    <row r="53984" spans="31:31" ht="15.75" x14ac:dyDescent="0.3">
      <c r="AE53984" s="71"/>
    </row>
    <row r="53985" spans="31:31" ht="15.75" x14ac:dyDescent="0.3">
      <c r="AE53985" s="71"/>
    </row>
    <row r="53986" spans="31:31" ht="15.75" x14ac:dyDescent="0.3">
      <c r="AE53986" s="71"/>
    </row>
    <row r="53987" spans="31:31" ht="15.75" x14ac:dyDescent="0.3">
      <c r="AE53987" s="71"/>
    </row>
    <row r="53988" spans="31:31" ht="15.75" x14ac:dyDescent="0.3">
      <c r="AE53988" s="71"/>
    </row>
    <row r="53989" spans="31:31" ht="15.75" x14ac:dyDescent="0.3">
      <c r="AE53989" s="71"/>
    </row>
    <row r="53990" spans="31:31" ht="15.75" x14ac:dyDescent="0.3">
      <c r="AE53990" s="71"/>
    </row>
    <row r="53991" spans="31:31" ht="15.75" x14ac:dyDescent="0.3">
      <c r="AE53991" s="71"/>
    </row>
    <row r="53992" spans="31:31" ht="15.75" x14ac:dyDescent="0.3">
      <c r="AE53992" s="71"/>
    </row>
    <row r="53993" spans="31:31" ht="15.75" x14ac:dyDescent="0.3">
      <c r="AE53993" s="71"/>
    </row>
    <row r="53994" spans="31:31" ht="15.75" x14ac:dyDescent="0.3">
      <c r="AE53994" s="71"/>
    </row>
    <row r="53995" spans="31:31" ht="15.75" x14ac:dyDescent="0.3">
      <c r="AE53995" s="71"/>
    </row>
    <row r="53996" spans="31:31" ht="15.75" x14ac:dyDescent="0.3">
      <c r="AE53996" s="71"/>
    </row>
    <row r="53997" spans="31:31" ht="15.75" x14ac:dyDescent="0.3">
      <c r="AE53997" s="71"/>
    </row>
    <row r="53998" spans="31:31" ht="15.75" x14ac:dyDescent="0.3">
      <c r="AE53998" s="71"/>
    </row>
    <row r="53999" spans="31:31" ht="15.75" x14ac:dyDescent="0.3">
      <c r="AE53999" s="71"/>
    </row>
    <row r="54000" spans="31:31" ht="15.75" x14ac:dyDescent="0.3">
      <c r="AE54000" s="71"/>
    </row>
    <row r="54001" spans="31:31" ht="15.75" x14ac:dyDescent="0.3">
      <c r="AE54001" s="71"/>
    </row>
    <row r="54002" spans="31:31" ht="15.75" x14ac:dyDescent="0.3">
      <c r="AE54002" s="71"/>
    </row>
    <row r="54003" spans="31:31" ht="15.75" x14ac:dyDescent="0.3">
      <c r="AE54003" s="71"/>
    </row>
    <row r="54004" spans="31:31" ht="15.75" x14ac:dyDescent="0.3">
      <c r="AE54004" s="71"/>
    </row>
    <row r="54005" spans="31:31" ht="15.75" x14ac:dyDescent="0.3">
      <c r="AE54005" s="71"/>
    </row>
    <row r="54006" spans="31:31" ht="15.75" x14ac:dyDescent="0.3">
      <c r="AE54006" s="71"/>
    </row>
    <row r="54007" spans="31:31" ht="15.75" x14ac:dyDescent="0.3">
      <c r="AE54007" s="71"/>
    </row>
    <row r="54008" spans="31:31" ht="15.75" x14ac:dyDescent="0.3">
      <c r="AE54008" s="71"/>
    </row>
    <row r="54009" spans="31:31" ht="15.75" x14ac:dyDescent="0.3">
      <c r="AE54009" s="71"/>
    </row>
    <row r="54010" spans="31:31" ht="15.75" x14ac:dyDescent="0.3">
      <c r="AE54010" s="71"/>
    </row>
    <row r="54011" spans="31:31" ht="15.75" x14ac:dyDescent="0.3">
      <c r="AE54011" s="71"/>
    </row>
    <row r="54012" spans="31:31" ht="15.75" x14ac:dyDescent="0.3">
      <c r="AE54012" s="71"/>
    </row>
    <row r="54013" spans="31:31" ht="15.75" x14ac:dyDescent="0.3">
      <c r="AE54013" s="71"/>
    </row>
    <row r="54014" spans="31:31" ht="15.75" x14ac:dyDescent="0.3">
      <c r="AE54014" s="71"/>
    </row>
    <row r="54015" spans="31:31" ht="15.75" x14ac:dyDescent="0.3">
      <c r="AE54015" s="71"/>
    </row>
    <row r="54016" spans="31:31" ht="15.75" x14ac:dyDescent="0.3">
      <c r="AE54016" s="71"/>
    </row>
    <row r="54017" spans="31:31" ht="15.75" x14ac:dyDescent="0.3">
      <c r="AE54017" s="71"/>
    </row>
    <row r="54018" spans="31:31" ht="15.75" x14ac:dyDescent="0.3">
      <c r="AE54018" s="71"/>
    </row>
    <row r="54019" spans="31:31" ht="15.75" x14ac:dyDescent="0.3">
      <c r="AE54019" s="71"/>
    </row>
    <row r="54020" spans="31:31" ht="15.75" x14ac:dyDescent="0.3">
      <c r="AE54020" s="71"/>
    </row>
    <row r="54021" spans="31:31" ht="15.75" x14ac:dyDescent="0.3">
      <c r="AE54021" s="71"/>
    </row>
    <row r="54022" spans="31:31" ht="15.75" x14ac:dyDescent="0.3">
      <c r="AE54022" s="71"/>
    </row>
    <row r="54023" spans="31:31" ht="15.75" x14ac:dyDescent="0.3">
      <c r="AE54023" s="71"/>
    </row>
    <row r="54024" spans="31:31" ht="15.75" x14ac:dyDescent="0.3">
      <c r="AE54024" s="71"/>
    </row>
    <row r="54025" spans="31:31" ht="15.75" x14ac:dyDescent="0.3">
      <c r="AE54025" s="71"/>
    </row>
    <row r="54026" spans="31:31" ht="15.75" x14ac:dyDescent="0.3">
      <c r="AE54026" s="71"/>
    </row>
    <row r="54027" spans="31:31" ht="15.75" x14ac:dyDescent="0.3">
      <c r="AE54027" s="71"/>
    </row>
    <row r="54028" spans="31:31" ht="15.75" x14ac:dyDescent="0.3">
      <c r="AE54028" s="71"/>
    </row>
    <row r="54029" spans="31:31" ht="15.75" x14ac:dyDescent="0.3">
      <c r="AE54029" s="71"/>
    </row>
    <row r="54030" spans="31:31" ht="15.75" x14ac:dyDescent="0.3">
      <c r="AE54030" s="71"/>
    </row>
    <row r="54031" spans="31:31" ht="15.75" x14ac:dyDescent="0.3">
      <c r="AE54031" s="71"/>
    </row>
    <row r="54032" spans="31:31" ht="15.75" x14ac:dyDescent="0.3">
      <c r="AE54032" s="71"/>
    </row>
    <row r="54033" spans="31:31" ht="15.75" x14ac:dyDescent="0.3">
      <c r="AE54033" s="71"/>
    </row>
    <row r="54034" spans="31:31" ht="15.75" x14ac:dyDescent="0.3">
      <c r="AE54034" s="71"/>
    </row>
    <row r="54035" spans="31:31" ht="15.75" x14ac:dyDescent="0.3">
      <c r="AE54035" s="71"/>
    </row>
    <row r="54036" spans="31:31" ht="15.75" x14ac:dyDescent="0.3">
      <c r="AE54036" s="71"/>
    </row>
    <row r="54037" spans="31:31" ht="15.75" x14ac:dyDescent="0.3">
      <c r="AE54037" s="71"/>
    </row>
    <row r="54038" spans="31:31" ht="15.75" x14ac:dyDescent="0.3">
      <c r="AE54038" s="71"/>
    </row>
    <row r="54039" spans="31:31" ht="15.75" x14ac:dyDescent="0.3">
      <c r="AE54039" s="71"/>
    </row>
    <row r="54040" spans="31:31" ht="15.75" x14ac:dyDescent="0.3">
      <c r="AE54040" s="71"/>
    </row>
    <row r="54041" spans="31:31" ht="15.75" x14ac:dyDescent="0.3">
      <c r="AE54041" s="71"/>
    </row>
    <row r="54042" spans="31:31" ht="15.75" x14ac:dyDescent="0.3">
      <c r="AE54042" s="71"/>
    </row>
    <row r="54043" spans="31:31" ht="15.75" x14ac:dyDescent="0.3">
      <c r="AE54043" s="71"/>
    </row>
    <row r="54044" spans="31:31" ht="15.75" x14ac:dyDescent="0.3">
      <c r="AE54044" s="71"/>
    </row>
    <row r="54045" spans="31:31" ht="15.75" x14ac:dyDescent="0.3">
      <c r="AE54045" s="71"/>
    </row>
    <row r="54046" spans="31:31" ht="15.75" x14ac:dyDescent="0.3">
      <c r="AE54046" s="71"/>
    </row>
    <row r="54047" spans="31:31" ht="15.75" x14ac:dyDescent="0.3">
      <c r="AE54047" s="71"/>
    </row>
    <row r="54048" spans="31:31" ht="15.75" x14ac:dyDescent="0.3">
      <c r="AE54048" s="71"/>
    </row>
    <row r="54049" spans="31:31" ht="15.75" x14ac:dyDescent="0.3">
      <c r="AE54049" s="71"/>
    </row>
    <row r="54050" spans="31:31" ht="15.75" x14ac:dyDescent="0.3">
      <c r="AE54050" s="71"/>
    </row>
    <row r="54051" spans="31:31" ht="15.75" x14ac:dyDescent="0.3">
      <c r="AE54051" s="71"/>
    </row>
    <row r="54052" spans="31:31" ht="15.75" x14ac:dyDescent="0.3">
      <c r="AE54052" s="71"/>
    </row>
    <row r="54053" spans="31:31" ht="15.75" x14ac:dyDescent="0.3">
      <c r="AE54053" s="71"/>
    </row>
    <row r="54054" spans="31:31" ht="15.75" x14ac:dyDescent="0.3">
      <c r="AE54054" s="71"/>
    </row>
    <row r="54055" spans="31:31" ht="15.75" x14ac:dyDescent="0.3">
      <c r="AE54055" s="71"/>
    </row>
    <row r="54056" spans="31:31" ht="15.75" x14ac:dyDescent="0.3">
      <c r="AE54056" s="71"/>
    </row>
    <row r="54057" spans="31:31" ht="15.75" x14ac:dyDescent="0.3">
      <c r="AE54057" s="71"/>
    </row>
    <row r="54058" spans="31:31" ht="15.75" x14ac:dyDescent="0.3">
      <c r="AE54058" s="71"/>
    </row>
    <row r="54059" spans="31:31" ht="15.75" x14ac:dyDescent="0.3">
      <c r="AE54059" s="71"/>
    </row>
    <row r="54060" spans="31:31" ht="15.75" x14ac:dyDescent="0.3">
      <c r="AE54060" s="71"/>
    </row>
    <row r="54061" spans="31:31" ht="15.75" x14ac:dyDescent="0.3">
      <c r="AE54061" s="71"/>
    </row>
    <row r="54062" spans="31:31" ht="15.75" x14ac:dyDescent="0.3">
      <c r="AE54062" s="71"/>
    </row>
    <row r="54063" spans="31:31" ht="15.75" x14ac:dyDescent="0.3">
      <c r="AE54063" s="71"/>
    </row>
    <row r="54064" spans="31:31" ht="15.75" x14ac:dyDescent="0.3">
      <c r="AE54064" s="71"/>
    </row>
    <row r="54065" spans="31:31" ht="15.75" x14ac:dyDescent="0.3">
      <c r="AE54065" s="71"/>
    </row>
    <row r="54066" spans="31:31" ht="15.75" x14ac:dyDescent="0.3">
      <c r="AE54066" s="71"/>
    </row>
    <row r="54067" spans="31:31" ht="15.75" x14ac:dyDescent="0.3">
      <c r="AE54067" s="71"/>
    </row>
    <row r="54068" spans="31:31" ht="15.75" x14ac:dyDescent="0.3">
      <c r="AE54068" s="71"/>
    </row>
    <row r="54069" spans="31:31" ht="15.75" x14ac:dyDescent="0.3">
      <c r="AE54069" s="71"/>
    </row>
    <row r="54070" spans="31:31" ht="15.75" x14ac:dyDescent="0.3">
      <c r="AE54070" s="71"/>
    </row>
    <row r="54071" spans="31:31" ht="15.75" x14ac:dyDescent="0.3">
      <c r="AE54071" s="71"/>
    </row>
    <row r="54072" spans="31:31" ht="15.75" x14ac:dyDescent="0.3">
      <c r="AE54072" s="71"/>
    </row>
    <row r="54073" spans="31:31" ht="15.75" x14ac:dyDescent="0.3">
      <c r="AE54073" s="71"/>
    </row>
    <row r="54074" spans="31:31" ht="15.75" x14ac:dyDescent="0.3">
      <c r="AE54074" s="71"/>
    </row>
    <row r="54075" spans="31:31" ht="15.75" x14ac:dyDescent="0.3">
      <c r="AE54075" s="71"/>
    </row>
    <row r="54076" spans="31:31" ht="15.75" x14ac:dyDescent="0.3">
      <c r="AE54076" s="71"/>
    </row>
    <row r="54077" spans="31:31" ht="15.75" x14ac:dyDescent="0.3">
      <c r="AE54077" s="71"/>
    </row>
    <row r="54078" spans="31:31" ht="15.75" x14ac:dyDescent="0.3">
      <c r="AE54078" s="71"/>
    </row>
    <row r="54079" spans="31:31" ht="15.75" x14ac:dyDescent="0.3">
      <c r="AE54079" s="71"/>
    </row>
    <row r="54080" spans="31:31" ht="15.75" x14ac:dyDescent="0.3">
      <c r="AE54080" s="71"/>
    </row>
    <row r="54081" spans="31:31" ht="15.75" x14ac:dyDescent="0.3">
      <c r="AE54081" s="71"/>
    </row>
    <row r="54082" spans="31:31" ht="15.75" x14ac:dyDescent="0.3">
      <c r="AE54082" s="71"/>
    </row>
    <row r="54083" spans="31:31" ht="15.75" x14ac:dyDescent="0.3">
      <c r="AE54083" s="71"/>
    </row>
    <row r="54084" spans="31:31" ht="15.75" x14ac:dyDescent="0.3">
      <c r="AE54084" s="71"/>
    </row>
    <row r="54085" spans="31:31" ht="15.75" x14ac:dyDescent="0.3">
      <c r="AE54085" s="71"/>
    </row>
    <row r="54086" spans="31:31" ht="15.75" x14ac:dyDescent="0.3">
      <c r="AE54086" s="71"/>
    </row>
    <row r="54087" spans="31:31" ht="15.75" x14ac:dyDescent="0.3">
      <c r="AE54087" s="71"/>
    </row>
    <row r="54088" spans="31:31" ht="15.75" x14ac:dyDescent="0.3">
      <c r="AE54088" s="71"/>
    </row>
    <row r="54089" spans="31:31" ht="15.75" x14ac:dyDescent="0.3">
      <c r="AE54089" s="71"/>
    </row>
    <row r="54090" spans="31:31" ht="15.75" x14ac:dyDescent="0.3">
      <c r="AE54090" s="71"/>
    </row>
    <row r="54091" spans="31:31" ht="15.75" x14ac:dyDescent="0.3">
      <c r="AE54091" s="71"/>
    </row>
    <row r="54092" spans="31:31" ht="15.75" x14ac:dyDescent="0.3">
      <c r="AE54092" s="71"/>
    </row>
    <row r="54093" spans="31:31" ht="15.75" x14ac:dyDescent="0.3">
      <c r="AE54093" s="71"/>
    </row>
    <row r="54094" spans="31:31" ht="15.75" x14ac:dyDescent="0.3">
      <c r="AE54094" s="71"/>
    </row>
    <row r="54095" spans="31:31" ht="15.75" x14ac:dyDescent="0.3">
      <c r="AE54095" s="71"/>
    </row>
    <row r="54096" spans="31:31" ht="15.75" x14ac:dyDescent="0.3">
      <c r="AE54096" s="71"/>
    </row>
    <row r="54097" spans="31:31" ht="15.75" x14ac:dyDescent="0.3">
      <c r="AE54097" s="71"/>
    </row>
    <row r="54098" spans="31:31" ht="15.75" x14ac:dyDescent="0.3">
      <c r="AE54098" s="71"/>
    </row>
    <row r="54099" spans="31:31" ht="15.75" x14ac:dyDescent="0.3">
      <c r="AE54099" s="71"/>
    </row>
    <row r="54100" spans="31:31" ht="15.75" x14ac:dyDescent="0.3">
      <c r="AE54100" s="71"/>
    </row>
    <row r="54101" spans="31:31" ht="15.75" x14ac:dyDescent="0.3">
      <c r="AE54101" s="71"/>
    </row>
    <row r="54102" spans="31:31" ht="15.75" x14ac:dyDescent="0.3">
      <c r="AE54102" s="71"/>
    </row>
    <row r="54103" spans="31:31" ht="15.75" x14ac:dyDescent="0.3">
      <c r="AE54103" s="71"/>
    </row>
    <row r="54104" spans="31:31" ht="15.75" x14ac:dyDescent="0.3">
      <c r="AE54104" s="71"/>
    </row>
    <row r="54105" spans="31:31" ht="15.75" x14ac:dyDescent="0.3">
      <c r="AE54105" s="71"/>
    </row>
    <row r="54106" spans="31:31" ht="15.75" x14ac:dyDescent="0.3">
      <c r="AE54106" s="71"/>
    </row>
    <row r="54107" spans="31:31" ht="15.75" x14ac:dyDescent="0.3">
      <c r="AE54107" s="71"/>
    </row>
    <row r="54108" spans="31:31" ht="15.75" x14ac:dyDescent="0.3">
      <c r="AE54108" s="71"/>
    </row>
    <row r="54109" spans="31:31" ht="15.75" x14ac:dyDescent="0.3">
      <c r="AE54109" s="71"/>
    </row>
    <row r="54110" spans="31:31" ht="15.75" x14ac:dyDescent="0.3">
      <c r="AE54110" s="71"/>
    </row>
    <row r="54111" spans="31:31" ht="15.75" x14ac:dyDescent="0.3">
      <c r="AE54111" s="71"/>
    </row>
    <row r="54112" spans="31:31" ht="15.75" x14ac:dyDescent="0.3">
      <c r="AE54112" s="71"/>
    </row>
    <row r="54113" spans="31:31" ht="15.75" x14ac:dyDescent="0.3">
      <c r="AE54113" s="71"/>
    </row>
    <row r="54114" spans="31:31" ht="15.75" x14ac:dyDescent="0.3">
      <c r="AE54114" s="71"/>
    </row>
    <row r="54115" spans="31:31" ht="15.75" x14ac:dyDescent="0.3">
      <c r="AE54115" s="71"/>
    </row>
    <row r="54116" spans="31:31" ht="15.75" x14ac:dyDescent="0.3">
      <c r="AE54116" s="71"/>
    </row>
    <row r="54117" spans="31:31" ht="15.75" x14ac:dyDescent="0.3">
      <c r="AE54117" s="71"/>
    </row>
    <row r="54118" spans="31:31" ht="15.75" x14ac:dyDescent="0.3">
      <c r="AE54118" s="71"/>
    </row>
    <row r="54119" spans="31:31" ht="15.75" x14ac:dyDescent="0.3">
      <c r="AE54119" s="71"/>
    </row>
    <row r="54120" spans="31:31" ht="15.75" x14ac:dyDescent="0.3">
      <c r="AE54120" s="71"/>
    </row>
    <row r="54121" spans="31:31" ht="15.75" x14ac:dyDescent="0.3">
      <c r="AE54121" s="71"/>
    </row>
    <row r="54122" spans="31:31" ht="15.75" x14ac:dyDescent="0.3">
      <c r="AE54122" s="71"/>
    </row>
    <row r="54123" spans="31:31" ht="15.75" x14ac:dyDescent="0.3">
      <c r="AE54123" s="71"/>
    </row>
    <row r="54124" spans="31:31" ht="15.75" x14ac:dyDescent="0.3">
      <c r="AE54124" s="71"/>
    </row>
    <row r="54125" spans="31:31" ht="15.75" x14ac:dyDescent="0.3">
      <c r="AE54125" s="71"/>
    </row>
    <row r="54126" spans="31:31" ht="15.75" x14ac:dyDescent="0.3">
      <c r="AE54126" s="71"/>
    </row>
    <row r="54127" spans="31:31" ht="15.75" x14ac:dyDescent="0.3">
      <c r="AE54127" s="71"/>
    </row>
    <row r="54128" spans="31:31" ht="15.75" x14ac:dyDescent="0.3">
      <c r="AE54128" s="71"/>
    </row>
    <row r="54129" spans="31:31" ht="15.75" x14ac:dyDescent="0.3">
      <c r="AE54129" s="71"/>
    </row>
    <row r="54130" spans="31:31" ht="15.75" x14ac:dyDescent="0.3">
      <c r="AE54130" s="71"/>
    </row>
    <row r="54131" spans="31:31" ht="15.75" x14ac:dyDescent="0.3">
      <c r="AE54131" s="71"/>
    </row>
    <row r="54132" spans="31:31" ht="15.75" x14ac:dyDescent="0.3">
      <c r="AE54132" s="71"/>
    </row>
    <row r="54133" spans="31:31" ht="15.75" x14ac:dyDescent="0.3">
      <c r="AE54133" s="71"/>
    </row>
    <row r="54134" spans="31:31" ht="15.75" x14ac:dyDescent="0.3">
      <c r="AE54134" s="71"/>
    </row>
    <row r="54135" spans="31:31" ht="15.75" x14ac:dyDescent="0.3">
      <c r="AE54135" s="71"/>
    </row>
    <row r="54136" spans="31:31" ht="15.75" x14ac:dyDescent="0.3">
      <c r="AE54136" s="71"/>
    </row>
    <row r="54137" spans="31:31" ht="15.75" x14ac:dyDescent="0.3">
      <c r="AE54137" s="71"/>
    </row>
    <row r="54138" spans="31:31" ht="15.75" x14ac:dyDescent="0.3">
      <c r="AE54138" s="71"/>
    </row>
    <row r="54139" spans="31:31" ht="15.75" x14ac:dyDescent="0.3">
      <c r="AE54139" s="71"/>
    </row>
    <row r="54140" spans="31:31" ht="15.75" x14ac:dyDescent="0.3">
      <c r="AE54140" s="71"/>
    </row>
    <row r="54141" spans="31:31" ht="15.75" x14ac:dyDescent="0.3">
      <c r="AE54141" s="71"/>
    </row>
    <row r="54142" spans="31:31" ht="15.75" x14ac:dyDescent="0.3">
      <c r="AE54142" s="71"/>
    </row>
    <row r="54143" spans="31:31" ht="15.75" x14ac:dyDescent="0.3">
      <c r="AE54143" s="71"/>
    </row>
    <row r="54144" spans="31:31" ht="15.75" x14ac:dyDescent="0.3">
      <c r="AE54144" s="71"/>
    </row>
    <row r="54145" spans="31:31" ht="15.75" x14ac:dyDescent="0.3">
      <c r="AE54145" s="71"/>
    </row>
    <row r="54146" spans="31:31" ht="15.75" x14ac:dyDescent="0.3">
      <c r="AE54146" s="71"/>
    </row>
    <row r="54147" spans="31:31" ht="15.75" x14ac:dyDescent="0.3">
      <c r="AE54147" s="71"/>
    </row>
    <row r="54148" spans="31:31" ht="15.75" x14ac:dyDescent="0.3">
      <c r="AE54148" s="71"/>
    </row>
    <row r="54149" spans="31:31" ht="15.75" x14ac:dyDescent="0.3">
      <c r="AE54149" s="71"/>
    </row>
    <row r="54150" spans="31:31" ht="15.75" x14ac:dyDescent="0.3">
      <c r="AE54150" s="71"/>
    </row>
    <row r="54151" spans="31:31" ht="15.75" x14ac:dyDescent="0.3">
      <c r="AE54151" s="71"/>
    </row>
    <row r="54152" spans="31:31" ht="15.75" x14ac:dyDescent="0.3">
      <c r="AE54152" s="71"/>
    </row>
    <row r="54153" spans="31:31" ht="15.75" x14ac:dyDescent="0.3">
      <c r="AE54153" s="71"/>
    </row>
    <row r="54154" spans="31:31" ht="15.75" x14ac:dyDescent="0.3">
      <c r="AE54154" s="71"/>
    </row>
    <row r="54155" spans="31:31" ht="15.75" x14ac:dyDescent="0.3">
      <c r="AE54155" s="71"/>
    </row>
    <row r="54156" spans="31:31" ht="15.75" x14ac:dyDescent="0.3">
      <c r="AE54156" s="71"/>
    </row>
    <row r="54157" spans="31:31" ht="15.75" x14ac:dyDescent="0.3">
      <c r="AE54157" s="71"/>
    </row>
    <row r="54158" spans="31:31" ht="15.75" x14ac:dyDescent="0.3">
      <c r="AE54158" s="71"/>
    </row>
    <row r="54159" spans="31:31" ht="15.75" x14ac:dyDescent="0.3">
      <c r="AE54159" s="71"/>
    </row>
    <row r="54160" spans="31:31" ht="15.75" x14ac:dyDescent="0.3">
      <c r="AE54160" s="71"/>
    </row>
    <row r="54161" spans="31:31" ht="15.75" x14ac:dyDescent="0.3">
      <c r="AE54161" s="71"/>
    </row>
    <row r="54162" spans="31:31" ht="15.75" x14ac:dyDescent="0.3">
      <c r="AE54162" s="71"/>
    </row>
    <row r="54163" spans="31:31" ht="15.75" x14ac:dyDescent="0.3">
      <c r="AE54163" s="71"/>
    </row>
    <row r="54164" spans="31:31" ht="15.75" x14ac:dyDescent="0.3">
      <c r="AE54164" s="71"/>
    </row>
    <row r="54165" spans="31:31" ht="15.75" x14ac:dyDescent="0.3">
      <c r="AE54165" s="71"/>
    </row>
    <row r="54166" spans="31:31" ht="15.75" x14ac:dyDescent="0.3">
      <c r="AE54166" s="71"/>
    </row>
    <row r="54167" spans="31:31" ht="15.75" x14ac:dyDescent="0.3">
      <c r="AE54167" s="71"/>
    </row>
    <row r="54168" spans="31:31" ht="15.75" x14ac:dyDescent="0.3">
      <c r="AE54168" s="71"/>
    </row>
    <row r="54169" spans="31:31" ht="15.75" x14ac:dyDescent="0.3">
      <c r="AE54169" s="71"/>
    </row>
    <row r="54170" spans="31:31" ht="15.75" x14ac:dyDescent="0.3">
      <c r="AE54170" s="71"/>
    </row>
    <row r="54171" spans="31:31" ht="15.75" x14ac:dyDescent="0.3">
      <c r="AE54171" s="71"/>
    </row>
    <row r="54172" spans="31:31" ht="15.75" x14ac:dyDescent="0.3">
      <c r="AE54172" s="71"/>
    </row>
    <row r="54173" spans="31:31" ht="15.75" x14ac:dyDescent="0.3">
      <c r="AE54173" s="71"/>
    </row>
    <row r="54174" spans="31:31" ht="15.75" x14ac:dyDescent="0.3">
      <c r="AE54174" s="71"/>
    </row>
    <row r="54175" spans="31:31" ht="15.75" x14ac:dyDescent="0.3">
      <c r="AE54175" s="71"/>
    </row>
    <row r="54176" spans="31:31" ht="15.75" x14ac:dyDescent="0.3">
      <c r="AE54176" s="71"/>
    </row>
    <row r="54177" spans="31:31" ht="15.75" x14ac:dyDescent="0.3">
      <c r="AE54177" s="71"/>
    </row>
    <row r="54178" spans="31:31" ht="15.75" x14ac:dyDescent="0.3">
      <c r="AE54178" s="71"/>
    </row>
    <row r="54179" spans="31:31" ht="15.75" x14ac:dyDescent="0.3">
      <c r="AE54179" s="71"/>
    </row>
    <row r="54180" spans="31:31" ht="15.75" x14ac:dyDescent="0.3">
      <c r="AE54180" s="71"/>
    </row>
    <row r="54181" spans="31:31" ht="15.75" x14ac:dyDescent="0.3">
      <c r="AE54181" s="71"/>
    </row>
    <row r="54182" spans="31:31" ht="15.75" x14ac:dyDescent="0.3">
      <c r="AE54182" s="71"/>
    </row>
    <row r="54183" spans="31:31" ht="15.75" x14ac:dyDescent="0.3">
      <c r="AE54183" s="71"/>
    </row>
    <row r="54184" spans="31:31" ht="15.75" x14ac:dyDescent="0.3">
      <c r="AE54184" s="71"/>
    </row>
    <row r="54185" spans="31:31" ht="15.75" x14ac:dyDescent="0.3">
      <c r="AE54185" s="71"/>
    </row>
    <row r="54186" spans="31:31" ht="15.75" x14ac:dyDescent="0.3">
      <c r="AE54186" s="71"/>
    </row>
    <row r="54187" spans="31:31" ht="15.75" x14ac:dyDescent="0.3">
      <c r="AE54187" s="71"/>
    </row>
    <row r="54188" spans="31:31" ht="15.75" x14ac:dyDescent="0.3">
      <c r="AE54188" s="71"/>
    </row>
    <row r="54189" spans="31:31" ht="15.75" x14ac:dyDescent="0.3">
      <c r="AE54189" s="71"/>
    </row>
    <row r="54190" spans="31:31" ht="15.75" x14ac:dyDescent="0.3">
      <c r="AE54190" s="71"/>
    </row>
    <row r="54191" spans="31:31" ht="15.75" x14ac:dyDescent="0.3">
      <c r="AE54191" s="71"/>
    </row>
    <row r="54192" spans="31:31" ht="15.75" x14ac:dyDescent="0.3">
      <c r="AE54192" s="71"/>
    </row>
    <row r="54193" spans="31:31" ht="15.75" x14ac:dyDescent="0.3">
      <c r="AE54193" s="71"/>
    </row>
    <row r="54194" spans="31:31" ht="15.75" x14ac:dyDescent="0.3">
      <c r="AE54194" s="71"/>
    </row>
    <row r="54195" spans="31:31" ht="15.75" x14ac:dyDescent="0.3">
      <c r="AE54195" s="71"/>
    </row>
    <row r="54196" spans="31:31" ht="15.75" x14ac:dyDescent="0.3">
      <c r="AE54196" s="71"/>
    </row>
    <row r="54197" spans="31:31" ht="15.75" x14ac:dyDescent="0.3">
      <c r="AE54197" s="71"/>
    </row>
    <row r="54198" spans="31:31" ht="15.75" x14ac:dyDescent="0.3">
      <c r="AE54198" s="71"/>
    </row>
    <row r="54199" spans="31:31" ht="15.75" x14ac:dyDescent="0.3">
      <c r="AE54199" s="71"/>
    </row>
    <row r="54200" spans="31:31" ht="15.75" x14ac:dyDescent="0.3">
      <c r="AE54200" s="71"/>
    </row>
    <row r="54201" spans="31:31" ht="15.75" x14ac:dyDescent="0.3">
      <c r="AE54201" s="71"/>
    </row>
    <row r="54202" spans="31:31" ht="15.75" x14ac:dyDescent="0.3">
      <c r="AE54202" s="71"/>
    </row>
    <row r="54203" spans="31:31" ht="15.75" x14ac:dyDescent="0.3">
      <c r="AE54203" s="71"/>
    </row>
    <row r="54204" spans="31:31" ht="15.75" x14ac:dyDescent="0.3">
      <c r="AE54204" s="71"/>
    </row>
    <row r="54205" spans="31:31" ht="15.75" x14ac:dyDescent="0.3">
      <c r="AE54205" s="71"/>
    </row>
    <row r="54206" spans="31:31" ht="15.75" x14ac:dyDescent="0.3">
      <c r="AE54206" s="71"/>
    </row>
    <row r="54207" spans="31:31" ht="15.75" x14ac:dyDescent="0.3">
      <c r="AE54207" s="71"/>
    </row>
    <row r="54208" spans="31:31" ht="15.75" x14ac:dyDescent="0.3">
      <c r="AE54208" s="71"/>
    </row>
    <row r="54209" spans="31:31" ht="15.75" x14ac:dyDescent="0.3">
      <c r="AE54209" s="71"/>
    </row>
    <row r="54210" spans="31:31" ht="15.75" x14ac:dyDescent="0.3">
      <c r="AE54210" s="71"/>
    </row>
    <row r="54211" spans="31:31" ht="15.75" x14ac:dyDescent="0.3">
      <c r="AE54211" s="71"/>
    </row>
    <row r="54212" spans="31:31" ht="15.75" x14ac:dyDescent="0.3">
      <c r="AE54212" s="71"/>
    </row>
    <row r="54213" spans="31:31" ht="15.75" x14ac:dyDescent="0.3">
      <c r="AE54213" s="71"/>
    </row>
    <row r="54214" spans="31:31" ht="15.75" x14ac:dyDescent="0.3">
      <c r="AE54214" s="71"/>
    </row>
    <row r="54215" spans="31:31" ht="15.75" x14ac:dyDescent="0.3">
      <c r="AE54215" s="71"/>
    </row>
    <row r="54216" spans="31:31" ht="15.75" x14ac:dyDescent="0.3">
      <c r="AE54216" s="71"/>
    </row>
    <row r="54217" spans="31:31" ht="15.75" x14ac:dyDescent="0.3">
      <c r="AE54217" s="71"/>
    </row>
    <row r="54218" spans="31:31" ht="15.75" x14ac:dyDescent="0.3">
      <c r="AE54218" s="71"/>
    </row>
    <row r="54219" spans="31:31" ht="15.75" x14ac:dyDescent="0.3">
      <c r="AE54219" s="71"/>
    </row>
    <row r="54220" spans="31:31" ht="15.75" x14ac:dyDescent="0.3">
      <c r="AE54220" s="71"/>
    </row>
    <row r="54221" spans="31:31" ht="15.75" x14ac:dyDescent="0.3">
      <c r="AE54221" s="71"/>
    </row>
    <row r="54222" spans="31:31" ht="15.75" x14ac:dyDescent="0.3">
      <c r="AE54222" s="71"/>
    </row>
    <row r="54223" spans="31:31" ht="15.75" x14ac:dyDescent="0.3">
      <c r="AE54223" s="71"/>
    </row>
    <row r="54224" spans="31:31" ht="15.75" x14ac:dyDescent="0.3">
      <c r="AE54224" s="71"/>
    </row>
    <row r="54225" spans="31:31" ht="15.75" x14ac:dyDescent="0.3">
      <c r="AE54225" s="71"/>
    </row>
    <row r="54226" spans="31:31" ht="15.75" x14ac:dyDescent="0.3">
      <c r="AE54226" s="71"/>
    </row>
    <row r="54227" spans="31:31" ht="15.75" x14ac:dyDescent="0.3">
      <c r="AE54227" s="71"/>
    </row>
    <row r="54228" spans="31:31" ht="15.75" x14ac:dyDescent="0.3">
      <c r="AE54228" s="71"/>
    </row>
    <row r="54229" spans="31:31" ht="15.75" x14ac:dyDescent="0.3">
      <c r="AE54229" s="71"/>
    </row>
    <row r="54230" spans="31:31" ht="15.75" x14ac:dyDescent="0.3">
      <c r="AE54230" s="71"/>
    </row>
    <row r="54231" spans="31:31" ht="15.75" x14ac:dyDescent="0.3">
      <c r="AE54231" s="71"/>
    </row>
    <row r="54232" spans="31:31" ht="15.75" x14ac:dyDescent="0.3">
      <c r="AE54232" s="71"/>
    </row>
    <row r="54233" spans="31:31" ht="15.75" x14ac:dyDescent="0.3">
      <c r="AE54233" s="71"/>
    </row>
    <row r="54234" spans="31:31" ht="15.75" x14ac:dyDescent="0.3">
      <c r="AE54234" s="71"/>
    </row>
    <row r="54235" spans="31:31" ht="15.75" x14ac:dyDescent="0.3">
      <c r="AE54235" s="71"/>
    </row>
    <row r="54236" spans="31:31" ht="15.75" x14ac:dyDescent="0.3">
      <c r="AE54236" s="71"/>
    </row>
    <row r="54237" spans="31:31" ht="15.75" x14ac:dyDescent="0.3">
      <c r="AE54237" s="71"/>
    </row>
    <row r="54238" spans="31:31" ht="15.75" x14ac:dyDescent="0.3">
      <c r="AE54238" s="71"/>
    </row>
    <row r="54239" spans="31:31" ht="15.75" x14ac:dyDescent="0.3">
      <c r="AE54239" s="71"/>
    </row>
    <row r="54240" spans="31:31" ht="15.75" x14ac:dyDescent="0.3">
      <c r="AE54240" s="71"/>
    </row>
    <row r="54241" spans="31:31" ht="15.75" x14ac:dyDescent="0.3">
      <c r="AE54241" s="71"/>
    </row>
    <row r="54242" spans="31:31" ht="15.75" x14ac:dyDescent="0.3">
      <c r="AE54242" s="71"/>
    </row>
    <row r="54243" spans="31:31" ht="15.75" x14ac:dyDescent="0.3">
      <c r="AE54243" s="71"/>
    </row>
    <row r="54244" spans="31:31" ht="15.75" x14ac:dyDescent="0.3">
      <c r="AE54244" s="71"/>
    </row>
    <row r="54245" spans="31:31" ht="15.75" x14ac:dyDescent="0.3">
      <c r="AE54245" s="71"/>
    </row>
    <row r="54246" spans="31:31" ht="15.75" x14ac:dyDescent="0.3">
      <c r="AE54246" s="71"/>
    </row>
    <row r="54247" spans="31:31" ht="15.75" x14ac:dyDescent="0.3">
      <c r="AE54247" s="71"/>
    </row>
    <row r="54248" spans="31:31" ht="15.75" x14ac:dyDescent="0.3">
      <c r="AE54248" s="71"/>
    </row>
    <row r="54249" spans="31:31" ht="15.75" x14ac:dyDescent="0.3">
      <c r="AE54249" s="71"/>
    </row>
    <row r="54250" spans="31:31" ht="15.75" x14ac:dyDescent="0.3">
      <c r="AE54250" s="71"/>
    </row>
    <row r="54251" spans="31:31" ht="15.75" x14ac:dyDescent="0.3">
      <c r="AE54251" s="71"/>
    </row>
    <row r="54252" spans="31:31" ht="15.75" x14ac:dyDescent="0.3">
      <c r="AE54252" s="71"/>
    </row>
    <row r="54253" spans="31:31" ht="15.75" x14ac:dyDescent="0.3">
      <c r="AE54253" s="71"/>
    </row>
    <row r="54254" spans="31:31" ht="15.75" x14ac:dyDescent="0.3">
      <c r="AE54254" s="71"/>
    </row>
    <row r="54255" spans="31:31" ht="15.75" x14ac:dyDescent="0.3">
      <c r="AE54255" s="71"/>
    </row>
    <row r="54256" spans="31:31" ht="15.75" x14ac:dyDescent="0.3">
      <c r="AE54256" s="71"/>
    </row>
    <row r="54257" spans="31:31" ht="15.75" x14ac:dyDescent="0.3">
      <c r="AE54257" s="71"/>
    </row>
    <row r="54258" spans="31:31" ht="15.75" x14ac:dyDescent="0.3">
      <c r="AE54258" s="71"/>
    </row>
    <row r="54259" spans="31:31" ht="15.75" x14ac:dyDescent="0.3">
      <c r="AE54259" s="71"/>
    </row>
    <row r="54260" spans="31:31" ht="15.75" x14ac:dyDescent="0.3">
      <c r="AE54260" s="71"/>
    </row>
    <row r="54261" spans="31:31" ht="15.75" x14ac:dyDescent="0.3">
      <c r="AE54261" s="71"/>
    </row>
    <row r="54262" spans="31:31" ht="15.75" x14ac:dyDescent="0.3">
      <c r="AE54262" s="71"/>
    </row>
    <row r="54263" spans="31:31" ht="15.75" x14ac:dyDescent="0.3">
      <c r="AE54263" s="71"/>
    </row>
    <row r="54264" spans="31:31" ht="15.75" x14ac:dyDescent="0.3">
      <c r="AE54264" s="71"/>
    </row>
    <row r="54265" spans="31:31" ht="15.75" x14ac:dyDescent="0.3">
      <c r="AE54265" s="71"/>
    </row>
    <row r="54266" spans="31:31" ht="15.75" x14ac:dyDescent="0.3">
      <c r="AE54266" s="71"/>
    </row>
    <row r="54267" spans="31:31" ht="15.75" x14ac:dyDescent="0.3">
      <c r="AE54267" s="71"/>
    </row>
    <row r="54268" spans="31:31" ht="15.75" x14ac:dyDescent="0.3">
      <c r="AE54268" s="71"/>
    </row>
    <row r="54269" spans="31:31" ht="15.75" x14ac:dyDescent="0.3">
      <c r="AE54269" s="71"/>
    </row>
    <row r="54270" spans="31:31" ht="15.75" x14ac:dyDescent="0.3">
      <c r="AE54270" s="71"/>
    </row>
    <row r="54271" spans="31:31" ht="15.75" x14ac:dyDescent="0.3">
      <c r="AE54271" s="71"/>
    </row>
    <row r="54272" spans="31:31" ht="15.75" x14ac:dyDescent="0.3">
      <c r="AE54272" s="71"/>
    </row>
    <row r="54273" spans="31:31" ht="15.75" x14ac:dyDescent="0.3">
      <c r="AE54273" s="71"/>
    </row>
    <row r="54274" spans="31:31" ht="15.75" x14ac:dyDescent="0.3">
      <c r="AE54274" s="71"/>
    </row>
    <row r="54275" spans="31:31" ht="15.75" x14ac:dyDescent="0.3">
      <c r="AE54275" s="71"/>
    </row>
    <row r="54276" spans="31:31" ht="15.75" x14ac:dyDescent="0.3">
      <c r="AE54276" s="71"/>
    </row>
    <row r="54277" spans="31:31" ht="15.75" x14ac:dyDescent="0.3">
      <c r="AE54277" s="71"/>
    </row>
    <row r="54278" spans="31:31" ht="15.75" x14ac:dyDescent="0.3">
      <c r="AE54278" s="71"/>
    </row>
    <row r="54279" spans="31:31" ht="15.75" x14ac:dyDescent="0.3">
      <c r="AE54279" s="71"/>
    </row>
    <row r="54280" spans="31:31" ht="15.75" x14ac:dyDescent="0.3">
      <c r="AE54280" s="71"/>
    </row>
    <row r="54281" spans="31:31" ht="15.75" x14ac:dyDescent="0.3">
      <c r="AE54281" s="71"/>
    </row>
    <row r="54282" spans="31:31" ht="15.75" x14ac:dyDescent="0.3">
      <c r="AE54282" s="71"/>
    </row>
    <row r="54283" spans="31:31" ht="15.75" x14ac:dyDescent="0.3">
      <c r="AE54283" s="71"/>
    </row>
    <row r="54284" spans="31:31" ht="15.75" x14ac:dyDescent="0.3">
      <c r="AE54284" s="71"/>
    </row>
    <row r="54285" spans="31:31" ht="15.75" x14ac:dyDescent="0.3">
      <c r="AE54285" s="71"/>
    </row>
    <row r="54286" spans="31:31" ht="15.75" x14ac:dyDescent="0.3">
      <c r="AE54286" s="71"/>
    </row>
    <row r="54287" spans="31:31" ht="15.75" x14ac:dyDescent="0.3">
      <c r="AE54287" s="71"/>
    </row>
    <row r="54288" spans="31:31" ht="15.75" x14ac:dyDescent="0.3">
      <c r="AE54288" s="71"/>
    </row>
    <row r="54289" spans="31:31" ht="15.75" x14ac:dyDescent="0.3">
      <c r="AE54289" s="71"/>
    </row>
    <row r="54290" spans="31:31" ht="15.75" x14ac:dyDescent="0.3">
      <c r="AE54290" s="71"/>
    </row>
    <row r="54291" spans="31:31" ht="15.75" x14ac:dyDescent="0.3">
      <c r="AE54291" s="71"/>
    </row>
    <row r="54292" spans="31:31" ht="15.75" x14ac:dyDescent="0.3">
      <c r="AE54292" s="71"/>
    </row>
    <row r="54293" spans="31:31" ht="15.75" x14ac:dyDescent="0.3">
      <c r="AE54293" s="71"/>
    </row>
    <row r="54294" spans="31:31" ht="15.75" x14ac:dyDescent="0.3">
      <c r="AE54294" s="71"/>
    </row>
    <row r="54295" spans="31:31" ht="15.75" x14ac:dyDescent="0.3">
      <c r="AE54295" s="71"/>
    </row>
    <row r="54296" spans="31:31" ht="15.75" x14ac:dyDescent="0.3">
      <c r="AE54296" s="71"/>
    </row>
    <row r="54297" spans="31:31" ht="15.75" x14ac:dyDescent="0.3">
      <c r="AE54297" s="71"/>
    </row>
    <row r="54298" spans="31:31" ht="15.75" x14ac:dyDescent="0.3">
      <c r="AE54298" s="71"/>
    </row>
    <row r="54299" spans="31:31" ht="15.75" x14ac:dyDescent="0.3">
      <c r="AE54299" s="71"/>
    </row>
    <row r="54300" spans="31:31" ht="15.75" x14ac:dyDescent="0.3">
      <c r="AE54300" s="71"/>
    </row>
    <row r="54301" spans="31:31" ht="15.75" x14ac:dyDescent="0.3">
      <c r="AE54301" s="71"/>
    </row>
    <row r="54302" spans="31:31" ht="15.75" x14ac:dyDescent="0.3">
      <c r="AE54302" s="71"/>
    </row>
    <row r="54303" spans="31:31" ht="15.75" x14ac:dyDescent="0.3">
      <c r="AE54303" s="71"/>
    </row>
    <row r="54304" spans="31:31" ht="15.75" x14ac:dyDescent="0.3">
      <c r="AE54304" s="71"/>
    </row>
    <row r="54305" spans="31:31" ht="15.75" x14ac:dyDescent="0.3">
      <c r="AE54305" s="71"/>
    </row>
    <row r="54306" spans="31:31" ht="15.75" x14ac:dyDescent="0.3">
      <c r="AE54306" s="71"/>
    </row>
    <row r="54307" spans="31:31" ht="15.75" x14ac:dyDescent="0.3">
      <c r="AE54307" s="71"/>
    </row>
    <row r="54308" spans="31:31" ht="15.75" x14ac:dyDescent="0.3">
      <c r="AE54308" s="71"/>
    </row>
    <row r="54309" spans="31:31" ht="15.75" x14ac:dyDescent="0.3">
      <c r="AE54309" s="71"/>
    </row>
    <row r="54310" spans="31:31" ht="15.75" x14ac:dyDescent="0.3">
      <c r="AE54310" s="71"/>
    </row>
    <row r="54311" spans="31:31" ht="15.75" x14ac:dyDescent="0.3">
      <c r="AE54311" s="71"/>
    </row>
    <row r="54312" spans="31:31" ht="15.75" x14ac:dyDescent="0.3">
      <c r="AE54312" s="71"/>
    </row>
    <row r="54313" spans="31:31" ht="15.75" x14ac:dyDescent="0.3">
      <c r="AE54313" s="71"/>
    </row>
    <row r="54314" spans="31:31" ht="15.75" x14ac:dyDescent="0.3">
      <c r="AE54314" s="71"/>
    </row>
    <row r="54315" spans="31:31" ht="15.75" x14ac:dyDescent="0.3">
      <c r="AE54315" s="71"/>
    </row>
    <row r="54316" spans="31:31" ht="15.75" x14ac:dyDescent="0.3">
      <c r="AE54316" s="71"/>
    </row>
    <row r="54317" spans="31:31" ht="15.75" x14ac:dyDescent="0.3">
      <c r="AE54317" s="71"/>
    </row>
    <row r="54318" spans="31:31" ht="15.75" x14ac:dyDescent="0.3">
      <c r="AE54318" s="71"/>
    </row>
    <row r="54319" spans="31:31" ht="15.75" x14ac:dyDescent="0.3">
      <c r="AE54319" s="71"/>
    </row>
    <row r="54320" spans="31:31" ht="15.75" x14ac:dyDescent="0.3">
      <c r="AE54320" s="71"/>
    </row>
    <row r="54321" spans="31:31" ht="15.75" x14ac:dyDescent="0.3">
      <c r="AE54321" s="71"/>
    </row>
    <row r="54322" spans="31:31" ht="15.75" x14ac:dyDescent="0.3">
      <c r="AE54322" s="71"/>
    </row>
    <row r="54323" spans="31:31" ht="15.75" x14ac:dyDescent="0.3">
      <c r="AE54323" s="71"/>
    </row>
    <row r="54324" spans="31:31" ht="15.75" x14ac:dyDescent="0.3">
      <c r="AE54324" s="71"/>
    </row>
    <row r="54325" spans="31:31" ht="15.75" x14ac:dyDescent="0.3">
      <c r="AE54325" s="71"/>
    </row>
    <row r="54326" spans="31:31" ht="15.75" x14ac:dyDescent="0.3">
      <c r="AE54326" s="71"/>
    </row>
    <row r="54327" spans="31:31" ht="15.75" x14ac:dyDescent="0.3">
      <c r="AE54327" s="71"/>
    </row>
    <row r="54328" spans="31:31" ht="15.75" x14ac:dyDescent="0.3">
      <c r="AE54328" s="71"/>
    </row>
    <row r="54329" spans="31:31" ht="15.75" x14ac:dyDescent="0.3">
      <c r="AE54329" s="71"/>
    </row>
    <row r="54330" spans="31:31" ht="15.75" x14ac:dyDescent="0.3">
      <c r="AE54330" s="71"/>
    </row>
    <row r="54331" spans="31:31" ht="15.75" x14ac:dyDescent="0.3">
      <c r="AE54331" s="71"/>
    </row>
    <row r="54332" spans="31:31" ht="15.75" x14ac:dyDescent="0.3">
      <c r="AE54332" s="71"/>
    </row>
    <row r="54333" spans="31:31" ht="15.75" x14ac:dyDescent="0.3">
      <c r="AE54333" s="71"/>
    </row>
    <row r="54334" spans="31:31" ht="15.75" x14ac:dyDescent="0.3">
      <c r="AE54334" s="71"/>
    </row>
    <row r="54335" spans="31:31" ht="15.75" x14ac:dyDescent="0.3">
      <c r="AE54335" s="71"/>
    </row>
    <row r="54336" spans="31:31" ht="15.75" x14ac:dyDescent="0.3">
      <c r="AE54336" s="71"/>
    </row>
    <row r="54337" spans="31:31" ht="15.75" x14ac:dyDescent="0.3">
      <c r="AE54337" s="71"/>
    </row>
    <row r="54338" spans="31:31" ht="15.75" x14ac:dyDescent="0.3">
      <c r="AE54338" s="71"/>
    </row>
    <row r="54339" spans="31:31" ht="15.75" x14ac:dyDescent="0.3">
      <c r="AE54339" s="71"/>
    </row>
    <row r="54340" spans="31:31" ht="15.75" x14ac:dyDescent="0.3">
      <c r="AE54340" s="71"/>
    </row>
    <row r="54341" spans="31:31" ht="15.75" x14ac:dyDescent="0.3">
      <c r="AE54341" s="71"/>
    </row>
    <row r="54342" spans="31:31" ht="15.75" x14ac:dyDescent="0.3">
      <c r="AE54342" s="71"/>
    </row>
    <row r="54343" spans="31:31" ht="15.75" x14ac:dyDescent="0.3">
      <c r="AE54343" s="71"/>
    </row>
    <row r="54344" spans="31:31" ht="15.75" x14ac:dyDescent="0.3">
      <c r="AE54344" s="71"/>
    </row>
    <row r="54345" spans="31:31" ht="15.75" x14ac:dyDescent="0.3">
      <c r="AE54345" s="71"/>
    </row>
    <row r="54346" spans="31:31" ht="15.75" x14ac:dyDescent="0.3">
      <c r="AE54346" s="71"/>
    </row>
    <row r="54347" spans="31:31" ht="15.75" x14ac:dyDescent="0.3">
      <c r="AE54347" s="71"/>
    </row>
    <row r="54348" spans="31:31" ht="15.75" x14ac:dyDescent="0.3">
      <c r="AE54348" s="71"/>
    </row>
    <row r="54349" spans="31:31" ht="15.75" x14ac:dyDescent="0.3">
      <c r="AE54349" s="71"/>
    </row>
    <row r="54350" spans="31:31" ht="15.75" x14ac:dyDescent="0.3">
      <c r="AE54350" s="71"/>
    </row>
    <row r="54351" spans="31:31" ht="15.75" x14ac:dyDescent="0.3">
      <c r="AE54351" s="71"/>
    </row>
    <row r="54352" spans="31:31" ht="15.75" x14ac:dyDescent="0.3">
      <c r="AE54352" s="71"/>
    </row>
    <row r="54353" spans="31:31" ht="15.75" x14ac:dyDescent="0.3">
      <c r="AE54353" s="71"/>
    </row>
    <row r="54354" spans="31:31" ht="15.75" x14ac:dyDescent="0.3">
      <c r="AE54354" s="71"/>
    </row>
    <row r="54355" spans="31:31" ht="15.75" x14ac:dyDescent="0.3">
      <c r="AE54355" s="71"/>
    </row>
    <row r="54356" spans="31:31" ht="15.75" x14ac:dyDescent="0.3">
      <c r="AE54356" s="71"/>
    </row>
    <row r="54357" spans="31:31" ht="15.75" x14ac:dyDescent="0.3">
      <c r="AE54357" s="71"/>
    </row>
    <row r="54358" spans="31:31" ht="15.75" x14ac:dyDescent="0.3">
      <c r="AE54358" s="71"/>
    </row>
    <row r="54359" spans="31:31" ht="15.75" x14ac:dyDescent="0.3">
      <c r="AE54359" s="71"/>
    </row>
    <row r="54360" spans="31:31" ht="15.75" x14ac:dyDescent="0.3">
      <c r="AE54360" s="71"/>
    </row>
    <row r="54361" spans="31:31" ht="15.75" x14ac:dyDescent="0.3">
      <c r="AE54361" s="71"/>
    </row>
    <row r="54362" spans="31:31" ht="15.75" x14ac:dyDescent="0.3">
      <c r="AE54362" s="71"/>
    </row>
    <row r="54363" spans="31:31" ht="15.75" x14ac:dyDescent="0.3">
      <c r="AE54363" s="71"/>
    </row>
    <row r="54364" spans="31:31" ht="15.75" x14ac:dyDescent="0.3">
      <c r="AE54364" s="71"/>
    </row>
    <row r="54365" spans="31:31" ht="15.75" x14ac:dyDescent="0.3">
      <c r="AE54365" s="71"/>
    </row>
    <row r="54366" spans="31:31" ht="15.75" x14ac:dyDescent="0.3">
      <c r="AE54366" s="71"/>
    </row>
    <row r="54367" spans="31:31" ht="15.75" x14ac:dyDescent="0.3">
      <c r="AE54367" s="71"/>
    </row>
    <row r="54368" spans="31:31" ht="15.75" x14ac:dyDescent="0.3">
      <c r="AE54368" s="71"/>
    </row>
    <row r="54369" spans="31:31" ht="15.75" x14ac:dyDescent="0.3">
      <c r="AE54369" s="71"/>
    </row>
    <row r="54370" spans="31:31" ht="15.75" x14ac:dyDescent="0.3">
      <c r="AE54370" s="71"/>
    </row>
    <row r="54371" spans="31:31" ht="15.75" x14ac:dyDescent="0.3">
      <c r="AE54371" s="71"/>
    </row>
    <row r="54372" spans="31:31" ht="15.75" x14ac:dyDescent="0.3">
      <c r="AE54372" s="71"/>
    </row>
    <row r="54373" spans="31:31" ht="15.75" x14ac:dyDescent="0.3">
      <c r="AE54373" s="71"/>
    </row>
    <row r="54374" spans="31:31" ht="15.75" x14ac:dyDescent="0.3">
      <c r="AE54374" s="71"/>
    </row>
    <row r="54375" spans="31:31" ht="15.75" x14ac:dyDescent="0.3">
      <c r="AE54375" s="71"/>
    </row>
    <row r="54376" spans="31:31" ht="15.75" x14ac:dyDescent="0.3">
      <c r="AE54376" s="71"/>
    </row>
    <row r="54377" spans="31:31" ht="15.75" x14ac:dyDescent="0.3">
      <c r="AE54377" s="71"/>
    </row>
    <row r="54378" spans="31:31" ht="15.75" x14ac:dyDescent="0.3">
      <c r="AE54378" s="71"/>
    </row>
    <row r="54379" spans="31:31" ht="15.75" x14ac:dyDescent="0.3">
      <c r="AE54379" s="71"/>
    </row>
    <row r="54380" spans="31:31" ht="15.75" x14ac:dyDescent="0.3">
      <c r="AE54380" s="71"/>
    </row>
    <row r="54381" spans="31:31" ht="15.75" x14ac:dyDescent="0.3">
      <c r="AE54381" s="71"/>
    </row>
    <row r="54382" spans="31:31" ht="15.75" x14ac:dyDescent="0.3">
      <c r="AE54382" s="71"/>
    </row>
    <row r="54383" spans="31:31" ht="15.75" x14ac:dyDescent="0.3">
      <c r="AE54383" s="71"/>
    </row>
    <row r="54384" spans="31:31" ht="15.75" x14ac:dyDescent="0.3">
      <c r="AE54384" s="71"/>
    </row>
    <row r="54385" spans="31:31" ht="15.75" x14ac:dyDescent="0.3">
      <c r="AE54385" s="71"/>
    </row>
    <row r="54386" spans="31:31" ht="15.75" x14ac:dyDescent="0.3">
      <c r="AE54386" s="71"/>
    </row>
    <row r="54387" spans="31:31" ht="15.75" x14ac:dyDescent="0.3">
      <c r="AE54387" s="71"/>
    </row>
    <row r="54388" spans="31:31" ht="15.75" x14ac:dyDescent="0.3">
      <c r="AE54388" s="71"/>
    </row>
    <row r="54389" spans="31:31" ht="15.75" x14ac:dyDescent="0.3">
      <c r="AE54389" s="71"/>
    </row>
    <row r="54390" spans="31:31" ht="15.75" x14ac:dyDescent="0.3">
      <c r="AE54390" s="71"/>
    </row>
    <row r="54391" spans="31:31" ht="15.75" x14ac:dyDescent="0.3">
      <c r="AE54391" s="71"/>
    </row>
    <row r="54392" spans="31:31" ht="15.75" x14ac:dyDescent="0.3">
      <c r="AE54392" s="71"/>
    </row>
    <row r="54393" spans="31:31" ht="15.75" x14ac:dyDescent="0.3">
      <c r="AE54393" s="71"/>
    </row>
    <row r="54394" spans="31:31" ht="15.75" x14ac:dyDescent="0.3">
      <c r="AE54394" s="71"/>
    </row>
    <row r="54395" spans="31:31" ht="15.75" x14ac:dyDescent="0.3">
      <c r="AE54395" s="71"/>
    </row>
    <row r="54396" spans="31:31" ht="15.75" x14ac:dyDescent="0.3">
      <c r="AE54396" s="71"/>
    </row>
    <row r="54397" spans="31:31" ht="15.75" x14ac:dyDescent="0.3">
      <c r="AE54397" s="71"/>
    </row>
    <row r="54398" spans="31:31" ht="15.75" x14ac:dyDescent="0.3">
      <c r="AE54398" s="71"/>
    </row>
    <row r="54399" spans="31:31" ht="15.75" x14ac:dyDescent="0.3">
      <c r="AE54399" s="71"/>
    </row>
    <row r="54400" spans="31:31" ht="15.75" x14ac:dyDescent="0.3">
      <c r="AE54400" s="71"/>
    </row>
    <row r="54401" spans="31:31" ht="15.75" x14ac:dyDescent="0.3">
      <c r="AE54401" s="71"/>
    </row>
    <row r="54402" spans="31:31" ht="15.75" x14ac:dyDescent="0.3">
      <c r="AE54402" s="71"/>
    </row>
    <row r="54403" spans="31:31" ht="15.75" x14ac:dyDescent="0.3">
      <c r="AE54403" s="71"/>
    </row>
    <row r="54404" spans="31:31" ht="15.75" x14ac:dyDescent="0.3">
      <c r="AE54404" s="71"/>
    </row>
    <row r="54405" spans="31:31" ht="15.75" x14ac:dyDescent="0.3">
      <c r="AE54405" s="71"/>
    </row>
    <row r="54406" spans="31:31" ht="15.75" x14ac:dyDescent="0.3">
      <c r="AE54406" s="71"/>
    </row>
    <row r="54407" spans="31:31" ht="15.75" x14ac:dyDescent="0.3">
      <c r="AE54407" s="71"/>
    </row>
    <row r="54408" spans="31:31" ht="15.75" x14ac:dyDescent="0.3">
      <c r="AE54408" s="71"/>
    </row>
    <row r="54409" spans="31:31" ht="15.75" x14ac:dyDescent="0.3">
      <c r="AE54409" s="71"/>
    </row>
    <row r="54410" spans="31:31" ht="15.75" x14ac:dyDescent="0.3">
      <c r="AE54410" s="71"/>
    </row>
    <row r="54411" spans="31:31" ht="15.75" x14ac:dyDescent="0.3">
      <c r="AE54411" s="71"/>
    </row>
    <row r="54412" spans="31:31" ht="15.75" x14ac:dyDescent="0.3">
      <c r="AE54412" s="71"/>
    </row>
    <row r="54413" spans="31:31" ht="15.75" x14ac:dyDescent="0.3">
      <c r="AE54413" s="71"/>
    </row>
    <row r="54414" spans="31:31" ht="15.75" x14ac:dyDescent="0.3">
      <c r="AE54414" s="71"/>
    </row>
    <row r="54415" spans="31:31" ht="15.75" x14ac:dyDescent="0.3">
      <c r="AE54415" s="71"/>
    </row>
    <row r="54416" spans="31:31" ht="15.75" x14ac:dyDescent="0.3">
      <c r="AE54416" s="71"/>
    </row>
    <row r="54417" spans="31:31" ht="15.75" x14ac:dyDescent="0.3">
      <c r="AE54417" s="71"/>
    </row>
    <row r="54418" spans="31:31" ht="15.75" x14ac:dyDescent="0.3">
      <c r="AE54418" s="71"/>
    </row>
    <row r="54419" spans="31:31" ht="15.75" x14ac:dyDescent="0.3">
      <c r="AE54419" s="71"/>
    </row>
    <row r="54420" spans="31:31" ht="15.75" x14ac:dyDescent="0.3">
      <c r="AE54420" s="71"/>
    </row>
    <row r="54421" spans="31:31" ht="15.75" x14ac:dyDescent="0.3">
      <c r="AE54421" s="71"/>
    </row>
    <row r="54422" spans="31:31" ht="15.75" x14ac:dyDescent="0.3">
      <c r="AE54422" s="71"/>
    </row>
    <row r="54423" spans="31:31" ht="15.75" x14ac:dyDescent="0.3">
      <c r="AE54423" s="71"/>
    </row>
    <row r="54424" spans="31:31" ht="15.75" x14ac:dyDescent="0.3">
      <c r="AE54424" s="71"/>
    </row>
    <row r="54425" spans="31:31" ht="15.75" x14ac:dyDescent="0.3">
      <c r="AE54425" s="71"/>
    </row>
    <row r="54426" spans="31:31" ht="15.75" x14ac:dyDescent="0.3">
      <c r="AE54426" s="71"/>
    </row>
    <row r="54427" spans="31:31" ht="15.75" x14ac:dyDescent="0.3">
      <c r="AE54427" s="71"/>
    </row>
    <row r="54428" spans="31:31" ht="15.75" x14ac:dyDescent="0.3">
      <c r="AE54428" s="71"/>
    </row>
    <row r="54429" spans="31:31" ht="15.75" x14ac:dyDescent="0.3">
      <c r="AE54429" s="71"/>
    </row>
    <row r="54430" spans="31:31" ht="15.75" x14ac:dyDescent="0.3">
      <c r="AE54430" s="71"/>
    </row>
    <row r="54431" spans="31:31" ht="15.75" x14ac:dyDescent="0.3">
      <c r="AE54431" s="71"/>
    </row>
    <row r="54432" spans="31:31" ht="15.75" x14ac:dyDescent="0.3">
      <c r="AE54432" s="71"/>
    </row>
    <row r="54433" spans="31:31" ht="15.75" x14ac:dyDescent="0.3">
      <c r="AE54433" s="71"/>
    </row>
    <row r="54434" spans="31:31" ht="15.75" x14ac:dyDescent="0.3">
      <c r="AE54434" s="71"/>
    </row>
    <row r="54435" spans="31:31" ht="15.75" x14ac:dyDescent="0.3">
      <c r="AE54435" s="71"/>
    </row>
    <row r="54436" spans="31:31" ht="15.75" x14ac:dyDescent="0.3">
      <c r="AE54436" s="71"/>
    </row>
    <row r="54437" spans="31:31" ht="15.75" x14ac:dyDescent="0.3">
      <c r="AE54437" s="71"/>
    </row>
    <row r="54438" spans="31:31" ht="15.75" x14ac:dyDescent="0.3">
      <c r="AE54438" s="71"/>
    </row>
    <row r="54439" spans="31:31" ht="15.75" x14ac:dyDescent="0.3">
      <c r="AE54439" s="71"/>
    </row>
    <row r="54440" spans="31:31" ht="15.75" x14ac:dyDescent="0.3">
      <c r="AE54440" s="71"/>
    </row>
    <row r="54441" spans="31:31" ht="15.75" x14ac:dyDescent="0.3">
      <c r="AE54441" s="71"/>
    </row>
    <row r="54442" spans="31:31" ht="15.75" x14ac:dyDescent="0.3">
      <c r="AE54442" s="71"/>
    </row>
    <row r="54443" spans="31:31" ht="15.75" x14ac:dyDescent="0.3">
      <c r="AE54443" s="71"/>
    </row>
    <row r="54444" spans="31:31" ht="15.75" x14ac:dyDescent="0.3">
      <c r="AE54444" s="71"/>
    </row>
    <row r="54445" spans="31:31" ht="15.75" x14ac:dyDescent="0.3">
      <c r="AE54445" s="71"/>
    </row>
    <row r="54446" spans="31:31" ht="15.75" x14ac:dyDescent="0.3">
      <c r="AE54446" s="71"/>
    </row>
    <row r="54447" spans="31:31" ht="15.75" x14ac:dyDescent="0.3">
      <c r="AE54447" s="71"/>
    </row>
    <row r="54448" spans="31:31" ht="15.75" x14ac:dyDescent="0.3">
      <c r="AE54448" s="71"/>
    </row>
    <row r="54449" spans="31:31" ht="15.75" x14ac:dyDescent="0.3">
      <c r="AE54449" s="71"/>
    </row>
    <row r="54450" spans="31:31" ht="15.75" x14ac:dyDescent="0.3">
      <c r="AE54450" s="71"/>
    </row>
    <row r="54451" spans="31:31" ht="15.75" x14ac:dyDescent="0.3">
      <c r="AE54451" s="71"/>
    </row>
    <row r="54452" spans="31:31" ht="15.75" x14ac:dyDescent="0.3">
      <c r="AE54452" s="71"/>
    </row>
    <row r="54453" spans="31:31" ht="15.75" x14ac:dyDescent="0.3">
      <c r="AE54453" s="71"/>
    </row>
    <row r="54454" spans="31:31" ht="15.75" x14ac:dyDescent="0.3">
      <c r="AE54454" s="71"/>
    </row>
    <row r="54455" spans="31:31" ht="15.75" x14ac:dyDescent="0.3">
      <c r="AE54455" s="71"/>
    </row>
    <row r="54456" spans="31:31" ht="15.75" x14ac:dyDescent="0.3">
      <c r="AE54456" s="71"/>
    </row>
    <row r="54457" spans="31:31" ht="15.75" x14ac:dyDescent="0.3">
      <c r="AE54457" s="71"/>
    </row>
    <row r="54458" spans="31:31" ht="15.75" x14ac:dyDescent="0.3">
      <c r="AE54458" s="71"/>
    </row>
    <row r="54459" spans="31:31" ht="15.75" x14ac:dyDescent="0.3">
      <c r="AE54459" s="71"/>
    </row>
    <row r="54460" spans="31:31" ht="15.75" x14ac:dyDescent="0.3">
      <c r="AE54460" s="71"/>
    </row>
    <row r="54461" spans="31:31" ht="15.75" x14ac:dyDescent="0.3">
      <c r="AE54461" s="71"/>
    </row>
    <row r="54462" spans="31:31" ht="15.75" x14ac:dyDescent="0.3">
      <c r="AE54462" s="71"/>
    </row>
    <row r="54463" spans="31:31" ht="15.75" x14ac:dyDescent="0.3">
      <c r="AE54463" s="71"/>
    </row>
    <row r="54464" spans="31:31" ht="15.75" x14ac:dyDescent="0.3">
      <c r="AE54464" s="71"/>
    </row>
    <row r="54465" spans="31:31" ht="15.75" x14ac:dyDescent="0.3">
      <c r="AE54465" s="71"/>
    </row>
    <row r="54466" spans="31:31" ht="15.75" x14ac:dyDescent="0.3">
      <c r="AE54466" s="71"/>
    </row>
    <row r="54467" spans="31:31" ht="15.75" x14ac:dyDescent="0.3">
      <c r="AE54467" s="71"/>
    </row>
    <row r="54468" spans="31:31" ht="15.75" x14ac:dyDescent="0.3">
      <c r="AE54468" s="71"/>
    </row>
    <row r="54469" spans="31:31" ht="15.75" x14ac:dyDescent="0.3">
      <c r="AE54469" s="71"/>
    </row>
    <row r="54470" spans="31:31" ht="15.75" x14ac:dyDescent="0.3">
      <c r="AE54470" s="71"/>
    </row>
    <row r="54471" spans="31:31" ht="15.75" x14ac:dyDescent="0.3">
      <c r="AE54471" s="71"/>
    </row>
    <row r="54472" spans="31:31" ht="15.75" x14ac:dyDescent="0.3">
      <c r="AE54472" s="71"/>
    </row>
    <row r="54473" spans="31:31" ht="15.75" x14ac:dyDescent="0.3">
      <c r="AE54473" s="71"/>
    </row>
    <row r="54474" spans="31:31" ht="15.75" x14ac:dyDescent="0.3">
      <c r="AE54474" s="71"/>
    </row>
    <row r="54475" spans="31:31" ht="15.75" x14ac:dyDescent="0.3">
      <c r="AE54475" s="71"/>
    </row>
    <row r="54476" spans="31:31" ht="15.75" x14ac:dyDescent="0.3">
      <c r="AE54476" s="71"/>
    </row>
    <row r="54477" spans="31:31" ht="15.75" x14ac:dyDescent="0.3">
      <c r="AE54477" s="71"/>
    </row>
    <row r="54478" spans="31:31" ht="15.75" x14ac:dyDescent="0.3">
      <c r="AE54478" s="71"/>
    </row>
    <row r="54479" spans="31:31" ht="15.75" x14ac:dyDescent="0.3">
      <c r="AE54479" s="71"/>
    </row>
    <row r="54480" spans="31:31" ht="15.75" x14ac:dyDescent="0.3">
      <c r="AE54480" s="71"/>
    </row>
    <row r="54481" spans="31:31" ht="15.75" x14ac:dyDescent="0.3">
      <c r="AE54481" s="71"/>
    </row>
    <row r="54482" spans="31:31" ht="15.75" x14ac:dyDescent="0.3">
      <c r="AE54482" s="71"/>
    </row>
    <row r="54483" spans="31:31" ht="15.75" x14ac:dyDescent="0.3">
      <c r="AE54483" s="71"/>
    </row>
    <row r="54484" spans="31:31" ht="15.75" x14ac:dyDescent="0.3">
      <c r="AE54484" s="71"/>
    </row>
    <row r="54485" spans="31:31" ht="15.75" x14ac:dyDescent="0.3">
      <c r="AE54485" s="71"/>
    </row>
    <row r="54486" spans="31:31" ht="15.75" x14ac:dyDescent="0.3">
      <c r="AE54486" s="71"/>
    </row>
    <row r="54487" spans="31:31" ht="15.75" x14ac:dyDescent="0.3">
      <c r="AE54487" s="71"/>
    </row>
    <row r="54488" spans="31:31" ht="15.75" x14ac:dyDescent="0.3">
      <c r="AE54488" s="71"/>
    </row>
    <row r="54489" spans="31:31" ht="15.75" x14ac:dyDescent="0.3">
      <c r="AE54489" s="71"/>
    </row>
    <row r="54490" spans="31:31" ht="15.75" x14ac:dyDescent="0.3">
      <c r="AE54490" s="71"/>
    </row>
    <row r="54491" spans="31:31" ht="15.75" x14ac:dyDescent="0.3">
      <c r="AE54491" s="71"/>
    </row>
    <row r="54492" spans="31:31" ht="15.75" x14ac:dyDescent="0.3">
      <c r="AE54492" s="71"/>
    </row>
    <row r="54493" spans="31:31" ht="15.75" x14ac:dyDescent="0.3">
      <c r="AE54493" s="71"/>
    </row>
    <row r="54494" spans="31:31" ht="15.75" x14ac:dyDescent="0.3">
      <c r="AE54494" s="71"/>
    </row>
    <row r="54495" spans="31:31" ht="15.75" x14ac:dyDescent="0.3">
      <c r="AE54495" s="71"/>
    </row>
    <row r="54496" spans="31:31" ht="15.75" x14ac:dyDescent="0.3">
      <c r="AE54496" s="71"/>
    </row>
    <row r="54497" spans="31:31" ht="15.75" x14ac:dyDescent="0.3">
      <c r="AE54497" s="71"/>
    </row>
    <row r="54498" spans="31:31" ht="15.75" x14ac:dyDescent="0.3">
      <c r="AE54498" s="71"/>
    </row>
    <row r="54499" spans="31:31" ht="15.75" x14ac:dyDescent="0.3">
      <c r="AE54499" s="71"/>
    </row>
    <row r="54500" spans="31:31" ht="15.75" x14ac:dyDescent="0.3">
      <c r="AE54500" s="71"/>
    </row>
    <row r="54501" spans="31:31" ht="15.75" x14ac:dyDescent="0.3">
      <c r="AE54501" s="71"/>
    </row>
    <row r="54502" spans="31:31" ht="15.75" x14ac:dyDescent="0.3">
      <c r="AE54502" s="71"/>
    </row>
    <row r="54503" spans="31:31" ht="15.75" x14ac:dyDescent="0.3">
      <c r="AE54503" s="71"/>
    </row>
    <row r="54504" spans="31:31" ht="15.75" x14ac:dyDescent="0.3">
      <c r="AE54504" s="71"/>
    </row>
    <row r="54505" spans="31:31" ht="15.75" x14ac:dyDescent="0.3">
      <c r="AE54505" s="71"/>
    </row>
    <row r="54506" spans="31:31" ht="15.75" x14ac:dyDescent="0.3">
      <c r="AE54506" s="71"/>
    </row>
    <row r="54507" spans="31:31" ht="15.75" x14ac:dyDescent="0.3">
      <c r="AE54507" s="71"/>
    </row>
    <row r="54508" spans="31:31" ht="15.75" x14ac:dyDescent="0.3">
      <c r="AE54508" s="71"/>
    </row>
    <row r="54509" spans="31:31" ht="15.75" x14ac:dyDescent="0.3">
      <c r="AE54509" s="71"/>
    </row>
    <row r="54510" spans="31:31" ht="15.75" x14ac:dyDescent="0.3">
      <c r="AE54510" s="71"/>
    </row>
    <row r="54511" spans="31:31" ht="15.75" x14ac:dyDescent="0.3">
      <c r="AE54511" s="71"/>
    </row>
    <row r="54512" spans="31:31" ht="15.75" x14ac:dyDescent="0.3">
      <c r="AE54512" s="71"/>
    </row>
    <row r="54513" spans="31:31" ht="15.75" x14ac:dyDescent="0.3">
      <c r="AE54513" s="71"/>
    </row>
    <row r="54514" spans="31:31" ht="15.75" x14ac:dyDescent="0.3">
      <c r="AE54514" s="71"/>
    </row>
    <row r="54515" spans="31:31" ht="15.75" x14ac:dyDescent="0.3">
      <c r="AE54515" s="71"/>
    </row>
    <row r="54516" spans="31:31" ht="15.75" x14ac:dyDescent="0.3">
      <c r="AE54516" s="71"/>
    </row>
    <row r="54517" spans="31:31" ht="15.75" x14ac:dyDescent="0.3">
      <c r="AE54517" s="71"/>
    </row>
    <row r="54518" spans="31:31" ht="15.75" x14ac:dyDescent="0.3">
      <c r="AE54518" s="71"/>
    </row>
    <row r="54519" spans="31:31" ht="15.75" x14ac:dyDescent="0.3">
      <c r="AE54519" s="71"/>
    </row>
    <row r="54520" spans="31:31" ht="15.75" x14ac:dyDescent="0.3">
      <c r="AE54520" s="71"/>
    </row>
    <row r="54521" spans="31:31" ht="15.75" x14ac:dyDescent="0.3">
      <c r="AE54521" s="71"/>
    </row>
    <row r="54522" spans="31:31" ht="15.75" x14ac:dyDescent="0.3">
      <c r="AE54522" s="71"/>
    </row>
    <row r="54523" spans="31:31" ht="15.75" x14ac:dyDescent="0.3">
      <c r="AE54523" s="71"/>
    </row>
    <row r="54524" spans="31:31" ht="15.75" x14ac:dyDescent="0.3">
      <c r="AE54524" s="71"/>
    </row>
    <row r="54525" spans="31:31" ht="15.75" x14ac:dyDescent="0.3">
      <c r="AE54525" s="71"/>
    </row>
    <row r="54526" spans="31:31" ht="15.75" x14ac:dyDescent="0.3">
      <c r="AE54526" s="71"/>
    </row>
    <row r="54527" spans="31:31" ht="15.75" x14ac:dyDescent="0.3">
      <c r="AE54527" s="71"/>
    </row>
    <row r="54528" spans="31:31" ht="15.75" x14ac:dyDescent="0.3">
      <c r="AE54528" s="71"/>
    </row>
    <row r="54529" spans="31:31" ht="15.75" x14ac:dyDescent="0.3">
      <c r="AE54529" s="71"/>
    </row>
    <row r="54530" spans="31:31" ht="15.75" x14ac:dyDescent="0.3">
      <c r="AE54530" s="71"/>
    </row>
    <row r="54531" spans="31:31" ht="15.75" x14ac:dyDescent="0.3">
      <c r="AE54531" s="71"/>
    </row>
    <row r="54532" spans="31:31" ht="15.75" x14ac:dyDescent="0.3">
      <c r="AE54532" s="71"/>
    </row>
    <row r="54533" spans="31:31" ht="15.75" x14ac:dyDescent="0.3">
      <c r="AE54533" s="71"/>
    </row>
    <row r="54534" spans="31:31" ht="15.75" x14ac:dyDescent="0.3">
      <c r="AE54534" s="71"/>
    </row>
    <row r="54535" spans="31:31" ht="15.75" x14ac:dyDescent="0.3">
      <c r="AE54535" s="71"/>
    </row>
    <row r="54536" spans="31:31" ht="15.75" x14ac:dyDescent="0.3">
      <c r="AE54536" s="71"/>
    </row>
    <row r="54537" spans="31:31" ht="15.75" x14ac:dyDescent="0.3">
      <c r="AE54537" s="71"/>
    </row>
    <row r="54538" spans="31:31" ht="15.75" x14ac:dyDescent="0.3">
      <c r="AE54538" s="71"/>
    </row>
    <row r="54539" spans="31:31" ht="15.75" x14ac:dyDescent="0.3">
      <c r="AE54539" s="71"/>
    </row>
    <row r="54540" spans="31:31" ht="15.75" x14ac:dyDescent="0.3">
      <c r="AE54540" s="71"/>
    </row>
    <row r="54541" spans="31:31" ht="15.75" x14ac:dyDescent="0.3">
      <c r="AE54541" s="71"/>
    </row>
    <row r="54542" spans="31:31" ht="15.75" x14ac:dyDescent="0.3">
      <c r="AE54542" s="71"/>
    </row>
    <row r="54543" spans="31:31" ht="15.75" x14ac:dyDescent="0.3">
      <c r="AE54543" s="71"/>
    </row>
    <row r="54544" spans="31:31" ht="15.75" x14ac:dyDescent="0.3">
      <c r="AE54544" s="71"/>
    </row>
    <row r="54545" spans="31:31" ht="15.75" x14ac:dyDescent="0.3">
      <c r="AE54545" s="71"/>
    </row>
    <row r="54546" spans="31:31" ht="15.75" x14ac:dyDescent="0.3">
      <c r="AE54546" s="71"/>
    </row>
    <row r="54547" spans="31:31" ht="15.75" x14ac:dyDescent="0.3">
      <c r="AE54547" s="71"/>
    </row>
    <row r="54548" spans="31:31" ht="15.75" x14ac:dyDescent="0.3">
      <c r="AE54548" s="71"/>
    </row>
    <row r="54549" spans="31:31" ht="15.75" x14ac:dyDescent="0.3">
      <c r="AE54549" s="71"/>
    </row>
    <row r="54550" spans="31:31" ht="15.75" x14ac:dyDescent="0.3">
      <c r="AE54550" s="71"/>
    </row>
    <row r="54551" spans="31:31" ht="15.75" x14ac:dyDescent="0.3">
      <c r="AE54551" s="71"/>
    </row>
    <row r="54552" spans="31:31" ht="15.75" x14ac:dyDescent="0.3">
      <c r="AE54552" s="71"/>
    </row>
    <row r="54553" spans="31:31" ht="15.75" x14ac:dyDescent="0.3">
      <c r="AE54553" s="71"/>
    </row>
    <row r="54554" spans="31:31" ht="15.75" x14ac:dyDescent="0.3">
      <c r="AE54554" s="71"/>
    </row>
    <row r="54555" spans="31:31" ht="15.75" x14ac:dyDescent="0.3">
      <c r="AE54555" s="71"/>
    </row>
    <row r="54556" spans="31:31" ht="15.75" x14ac:dyDescent="0.3">
      <c r="AE54556" s="71"/>
    </row>
    <row r="54557" spans="31:31" ht="15.75" x14ac:dyDescent="0.3">
      <c r="AE54557" s="71"/>
    </row>
    <row r="54558" spans="31:31" ht="15.75" x14ac:dyDescent="0.3">
      <c r="AE54558" s="71"/>
    </row>
    <row r="54559" spans="31:31" ht="15.75" x14ac:dyDescent="0.3">
      <c r="AE54559" s="71"/>
    </row>
    <row r="54560" spans="31:31" ht="15.75" x14ac:dyDescent="0.3">
      <c r="AE54560" s="71"/>
    </row>
    <row r="54561" spans="31:31" ht="15.75" x14ac:dyDescent="0.3">
      <c r="AE54561" s="71"/>
    </row>
    <row r="54562" spans="31:31" ht="15.75" x14ac:dyDescent="0.3">
      <c r="AE54562" s="71"/>
    </row>
    <row r="54563" spans="31:31" ht="15.75" x14ac:dyDescent="0.3">
      <c r="AE54563" s="71"/>
    </row>
    <row r="54564" spans="31:31" ht="15.75" x14ac:dyDescent="0.3">
      <c r="AE54564" s="71"/>
    </row>
    <row r="54565" spans="31:31" ht="15.75" x14ac:dyDescent="0.3">
      <c r="AE54565" s="71"/>
    </row>
    <row r="54566" spans="31:31" ht="15.75" x14ac:dyDescent="0.3">
      <c r="AE54566" s="71"/>
    </row>
    <row r="54567" spans="31:31" ht="15.75" x14ac:dyDescent="0.3">
      <c r="AE54567" s="71"/>
    </row>
    <row r="54568" spans="31:31" ht="15.75" x14ac:dyDescent="0.3">
      <c r="AE54568" s="71"/>
    </row>
    <row r="54569" spans="31:31" ht="15.75" x14ac:dyDescent="0.3">
      <c r="AE54569" s="71"/>
    </row>
    <row r="54570" spans="31:31" ht="15.75" x14ac:dyDescent="0.3">
      <c r="AE54570" s="71"/>
    </row>
    <row r="54571" spans="31:31" ht="15.75" x14ac:dyDescent="0.3">
      <c r="AE54571" s="71"/>
    </row>
    <row r="54572" spans="31:31" ht="15.75" x14ac:dyDescent="0.3">
      <c r="AE54572" s="71"/>
    </row>
    <row r="54573" spans="31:31" ht="15.75" x14ac:dyDescent="0.3">
      <c r="AE54573" s="71"/>
    </row>
    <row r="54574" spans="31:31" ht="15.75" x14ac:dyDescent="0.3">
      <c r="AE54574" s="71"/>
    </row>
    <row r="54575" spans="31:31" ht="15.75" x14ac:dyDescent="0.3">
      <c r="AE54575" s="71"/>
    </row>
    <row r="54576" spans="31:31" ht="15.75" x14ac:dyDescent="0.3">
      <c r="AE54576" s="71"/>
    </row>
    <row r="54577" spans="31:31" ht="15.75" x14ac:dyDescent="0.3">
      <c r="AE54577" s="71"/>
    </row>
    <row r="54578" spans="31:31" ht="15.75" x14ac:dyDescent="0.3">
      <c r="AE54578" s="71"/>
    </row>
    <row r="54579" spans="31:31" ht="15.75" x14ac:dyDescent="0.3">
      <c r="AE54579" s="71"/>
    </row>
    <row r="54580" spans="31:31" ht="15.75" x14ac:dyDescent="0.3">
      <c r="AE54580" s="71"/>
    </row>
    <row r="54581" spans="31:31" ht="15.75" x14ac:dyDescent="0.3">
      <c r="AE54581" s="71"/>
    </row>
    <row r="54582" spans="31:31" ht="15.75" x14ac:dyDescent="0.3">
      <c r="AE54582" s="71"/>
    </row>
    <row r="54583" spans="31:31" ht="15.75" x14ac:dyDescent="0.3">
      <c r="AE54583" s="71"/>
    </row>
    <row r="54584" spans="31:31" ht="15.75" x14ac:dyDescent="0.3">
      <c r="AE54584" s="71"/>
    </row>
    <row r="54585" spans="31:31" ht="15.75" x14ac:dyDescent="0.3">
      <c r="AE54585" s="71"/>
    </row>
    <row r="54586" spans="31:31" ht="15.75" x14ac:dyDescent="0.3">
      <c r="AE54586" s="71"/>
    </row>
    <row r="54587" spans="31:31" ht="15.75" x14ac:dyDescent="0.3">
      <c r="AE54587" s="71"/>
    </row>
    <row r="54588" spans="31:31" ht="15.75" x14ac:dyDescent="0.3">
      <c r="AE54588" s="71"/>
    </row>
    <row r="54589" spans="31:31" ht="15.75" x14ac:dyDescent="0.3">
      <c r="AE54589" s="71"/>
    </row>
    <row r="54590" spans="31:31" ht="15.75" x14ac:dyDescent="0.3">
      <c r="AE54590" s="71"/>
    </row>
    <row r="54591" spans="31:31" ht="15.75" x14ac:dyDescent="0.3">
      <c r="AE54591" s="71"/>
    </row>
    <row r="54592" spans="31:31" ht="15.75" x14ac:dyDescent="0.3">
      <c r="AE54592" s="71"/>
    </row>
    <row r="54593" spans="31:31" ht="15.75" x14ac:dyDescent="0.3">
      <c r="AE54593" s="71"/>
    </row>
    <row r="54594" spans="31:31" ht="15.75" x14ac:dyDescent="0.3">
      <c r="AE54594" s="71"/>
    </row>
    <row r="54595" spans="31:31" ht="15.75" x14ac:dyDescent="0.3">
      <c r="AE54595" s="71"/>
    </row>
    <row r="54596" spans="31:31" ht="15.75" x14ac:dyDescent="0.3">
      <c r="AE54596" s="71"/>
    </row>
    <row r="54597" spans="31:31" ht="15.75" x14ac:dyDescent="0.3">
      <c r="AE54597" s="71"/>
    </row>
    <row r="54598" spans="31:31" ht="15.75" x14ac:dyDescent="0.3">
      <c r="AE54598" s="71"/>
    </row>
    <row r="54599" spans="31:31" ht="15.75" x14ac:dyDescent="0.3">
      <c r="AE54599" s="71"/>
    </row>
    <row r="54600" spans="31:31" ht="15.75" x14ac:dyDescent="0.3">
      <c r="AE54600" s="71"/>
    </row>
    <row r="54601" spans="31:31" ht="15.75" x14ac:dyDescent="0.3">
      <c r="AE54601" s="71"/>
    </row>
    <row r="54602" spans="31:31" ht="15.75" x14ac:dyDescent="0.3">
      <c r="AE54602" s="71"/>
    </row>
    <row r="54603" spans="31:31" ht="15.75" x14ac:dyDescent="0.3">
      <c r="AE54603" s="71"/>
    </row>
    <row r="54604" spans="31:31" ht="15.75" x14ac:dyDescent="0.3">
      <c r="AE54604" s="71"/>
    </row>
    <row r="54605" spans="31:31" ht="15.75" x14ac:dyDescent="0.3">
      <c r="AE54605" s="71"/>
    </row>
    <row r="54606" spans="31:31" ht="15.75" x14ac:dyDescent="0.3">
      <c r="AE54606" s="71"/>
    </row>
    <row r="54607" spans="31:31" ht="15.75" x14ac:dyDescent="0.3">
      <c r="AE54607" s="71"/>
    </row>
    <row r="54608" spans="31:31" ht="15.75" x14ac:dyDescent="0.3">
      <c r="AE54608" s="71"/>
    </row>
    <row r="54609" spans="31:31" ht="15.75" x14ac:dyDescent="0.3">
      <c r="AE54609" s="71"/>
    </row>
    <row r="54610" spans="31:31" ht="15.75" x14ac:dyDescent="0.3">
      <c r="AE54610" s="71"/>
    </row>
    <row r="54611" spans="31:31" ht="15.75" x14ac:dyDescent="0.3">
      <c r="AE54611" s="71"/>
    </row>
    <row r="54612" spans="31:31" ht="15.75" x14ac:dyDescent="0.3">
      <c r="AE54612" s="71"/>
    </row>
    <row r="54613" spans="31:31" ht="15.75" x14ac:dyDescent="0.3">
      <c r="AE54613" s="71"/>
    </row>
    <row r="54614" spans="31:31" ht="15.75" x14ac:dyDescent="0.3">
      <c r="AE54614" s="71"/>
    </row>
    <row r="54615" spans="31:31" ht="15.75" x14ac:dyDescent="0.3">
      <c r="AE54615" s="71"/>
    </row>
    <row r="54616" spans="31:31" ht="15.75" x14ac:dyDescent="0.3">
      <c r="AE54616" s="71"/>
    </row>
    <row r="54617" spans="31:31" ht="15.75" x14ac:dyDescent="0.3">
      <c r="AE54617" s="71"/>
    </row>
    <row r="54618" spans="31:31" ht="15.75" x14ac:dyDescent="0.3">
      <c r="AE54618" s="71"/>
    </row>
    <row r="54619" spans="31:31" ht="15.75" x14ac:dyDescent="0.3">
      <c r="AE54619" s="71"/>
    </row>
    <row r="54620" spans="31:31" ht="15.75" x14ac:dyDescent="0.3">
      <c r="AE54620" s="71"/>
    </row>
    <row r="54621" spans="31:31" ht="15.75" x14ac:dyDescent="0.3">
      <c r="AE54621" s="71"/>
    </row>
    <row r="54622" spans="31:31" ht="15.75" x14ac:dyDescent="0.3">
      <c r="AE54622" s="71"/>
    </row>
    <row r="54623" spans="31:31" ht="15.75" x14ac:dyDescent="0.3">
      <c r="AE54623" s="71"/>
    </row>
    <row r="54624" spans="31:31" ht="15.75" x14ac:dyDescent="0.3">
      <c r="AE54624" s="71"/>
    </row>
    <row r="54625" spans="31:31" ht="15.75" x14ac:dyDescent="0.3">
      <c r="AE54625" s="71"/>
    </row>
    <row r="54626" spans="31:31" ht="15.75" x14ac:dyDescent="0.3">
      <c r="AE54626" s="71"/>
    </row>
    <row r="54627" spans="31:31" ht="15.75" x14ac:dyDescent="0.3">
      <c r="AE54627" s="71"/>
    </row>
    <row r="54628" spans="31:31" ht="15.75" x14ac:dyDescent="0.3">
      <c r="AE54628" s="71"/>
    </row>
    <row r="54629" spans="31:31" ht="15.75" x14ac:dyDescent="0.3">
      <c r="AE54629" s="71"/>
    </row>
    <row r="54630" spans="31:31" ht="15.75" x14ac:dyDescent="0.3">
      <c r="AE54630" s="71"/>
    </row>
    <row r="54631" spans="31:31" ht="15.75" x14ac:dyDescent="0.3">
      <c r="AE54631" s="71"/>
    </row>
    <row r="54632" spans="31:31" ht="15.75" x14ac:dyDescent="0.3">
      <c r="AE54632" s="71"/>
    </row>
    <row r="54633" spans="31:31" ht="15.75" x14ac:dyDescent="0.3">
      <c r="AE54633" s="71"/>
    </row>
    <row r="54634" spans="31:31" ht="15.75" x14ac:dyDescent="0.3">
      <c r="AE54634" s="71"/>
    </row>
    <row r="54635" spans="31:31" ht="15.75" x14ac:dyDescent="0.3">
      <c r="AE54635" s="71"/>
    </row>
    <row r="54636" spans="31:31" ht="15.75" x14ac:dyDescent="0.3">
      <c r="AE54636" s="71"/>
    </row>
    <row r="54637" spans="31:31" ht="15.75" x14ac:dyDescent="0.3">
      <c r="AE54637" s="71"/>
    </row>
    <row r="54638" spans="31:31" ht="15.75" x14ac:dyDescent="0.3">
      <c r="AE54638" s="71"/>
    </row>
    <row r="54639" spans="31:31" ht="15.75" x14ac:dyDescent="0.3">
      <c r="AE54639" s="71"/>
    </row>
    <row r="54640" spans="31:31" ht="15.75" x14ac:dyDescent="0.3">
      <c r="AE54640" s="71"/>
    </row>
    <row r="54641" spans="31:31" ht="15.75" x14ac:dyDescent="0.3">
      <c r="AE54641" s="71"/>
    </row>
    <row r="54642" spans="31:31" ht="15.75" x14ac:dyDescent="0.3">
      <c r="AE54642" s="71"/>
    </row>
    <row r="54643" spans="31:31" ht="15.75" x14ac:dyDescent="0.3">
      <c r="AE54643" s="71"/>
    </row>
    <row r="54644" spans="31:31" ht="15.75" x14ac:dyDescent="0.3">
      <c r="AE54644" s="71"/>
    </row>
    <row r="54645" spans="31:31" ht="15.75" x14ac:dyDescent="0.3">
      <c r="AE54645" s="71"/>
    </row>
    <row r="54646" spans="31:31" ht="15.75" x14ac:dyDescent="0.3">
      <c r="AE54646" s="71"/>
    </row>
    <row r="54647" spans="31:31" ht="15.75" x14ac:dyDescent="0.3">
      <c r="AE54647" s="71"/>
    </row>
    <row r="54648" spans="31:31" ht="15.75" x14ac:dyDescent="0.3">
      <c r="AE54648" s="71"/>
    </row>
    <row r="54649" spans="31:31" ht="15.75" x14ac:dyDescent="0.3">
      <c r="AE54649" s="71"/>
    </row>
    <row r="54650" spans="31:31" ht="15.75" x14ac:dyDescent="0.3">
      <c r="AE54650" s="71"/>
    </row>
    <row r="54651" spans="31:31" ht="15.75" x14ac:dyDescent="0.3">
      <c r="AE54651" s="71"/>
    </row>
    <row r="54652" spans="31:31" ht="15.75" x14ac:dyDescent="0.3">
      <c r="AE54652" s="71"/>
    </row>
    <row r="54653" spans="31:31" ht="15.75" x14ac:dyDescent="0.3">
      <c r="AE54653" s="71"/>
    </row>
    <row r="54654" spans="31:31" ht="15.75" x14ac:dyDescent="0.3">
      <c r="AE54654" s="71"/>
    </row>
    <row r="54655" spans="31:31" ht="15.75" x14ac:dyDescent="0.3">
      <c r="AE54655" s="71"/>
    </row>
    <row r="54656" spans="31:31" ht="15.75" x14ac:dyDescent="0.3">
      <c r="AE54656" s="71"/>
    </row>
    <row r="54657" spans="31:31" ht="15.75" x14ac:dyDescent="0.3">
      <c r="AE54657" s="71"/>
    </row>
    <row r="54658" spans="31:31" ht="15.75" x14ac:dyDescent="0.3">
      <c r="AE54658" s="71"/>
    </row>
    <row r="54659" spans="31:31" ht="15.75" x14ac:dyDescent="0.3">
      <c r="AE54659" s="71"/>
    </row>
    <row r="54660" spans="31:31" ht="15.75" x14ac:dyDescent="0.3">
      <c r="AE54660" s="71"/>
    </row>
    <row r="54661" spans="31:31" ht="15.75" x14ac:dyDescent="0.3">
      <c r="AE54661" s="71"/>
    </row>
    <row r="54662" spans="31:31" ht="15.75" x14ac:dyDescent="0.3">
      <c r="AE54662" s="71"/>
    </row>
    <row r="54663" spans="31:31" ht="15.75" x14ac:dyDescent="0.3">
      <c r="AE54663" s="71"/>
    </row>
    <row r="54664" spans="31:31" ht="15.75" x14ac:dyDescent="0.3">
      <c r="AE54664" s="71"/>
    </row>
    <row r="54665" spans="31:31" ht="15.75" x14ac:dyDescent="0.3">
      <c r="AE54665" s="71"/>
    </row>
    <row r="54666" spans="31:31" ht="15.75" x14ac:dyDescent="0.3">
      <c r="AE54666" s="71"/>
    </row>
    <row r="54667" spans="31:31" ht="15.75" x14ac:dyDescent="0.3">
      <c r="AE54667" s="71"/>
    </row>
    <row r="54668" spans="31:31" ht="15.75" x14ac:dyDescent="0.3">
      <c r="AE54668" s="71"/>
    </row>
    <row r="54669" spans="31:31" ht="15.75" x14ac:dyDescent="0.3">
      <c r="AE54669" s="71"/>
    </row>
    <row r="54670" spans="31:31" ht="15.75" x14ac:dyDescent="0.3">
      <c r="AE54670" s="71"/>
    </row>
    <row r="54671" spans="31:31" ht="15.75" x14ac:dyDescent="0.3">
      <c r="AE54671" s="71"/>
    </row>
    <row r="54672" spans="31:31" ht="15.75" x14ac:dyDescent="0.3">
      <c r="AE54672" s="71"/>
    </row>
    <row r="54673" spans="31:31" ht="15.75" x14ac:dyDescent="0.3">
      <c r="AE54673" s="71"/>
    </row>
    <row r="54674" spans="31:31" ht="15.75" x14ac:dyDescent="0.3">
      <c r="AE54674" s="71"/>
    </row>
    <row r="54675" spans="31:31" ht="15.75" x14ac:dyDescent="0.3">
      <c r="AE54675" s="71"/>
    </row>
    <row r="54676" spans="31:31" ht="15.75" x14ac:dyDescent="0.3">
      <c r="AE54676" s="71"/>
    </row>
    <row r="54677" spans="31:31" ht="15.75" x14ac:dyDescent="0.3">
      <c r="AE54677" s="71"/>
    </row>
    <row r="54678" spans="31:31" ht="15.75" x14ac:dyDescent="0.3">
      <c r="AE54678" s="71"/>
    </row>
    <row r="54679" spans="31:31" ht="15.75" x14ac:dyDescent="0.3">
      <c r="AE54679" s="71"/>
    </row>
    <row r="54680" spans="31:31" ht="15.75" x14ac:dyDescent="0.3">
      <c r="AE54680" s="71"/>
    </row>
    <row r="54681" spans="31:31" ht="15.75" x14ac:dyDescent="0.3">
      <c r="AE54681" s="71"/>
    </row>
    <row r="54682" spans="31:31" ht="15.75" x14ac:dyDescent="0.3">
      <c r="AE54682" s="71"/>
    </row>
    <row r="54683" spans="31:31" ht="15.75" x14ac:dyDescent="0.3">
      <c r="AE54683" s="71"/>
    </row>
    <row r="54684" spans="31:31" ht="15.75" x14ac:dyDescent="0.3">
      <c r="AE54684" s="71"/>
    </row>
    <row r="54685" spans="31:31" ht="15.75" x14ac:dyDescent="0.3">
      <c r="AE54685" s="71"/>
    </row>
    <row r="54686" spans="31:31" ht="15.75" x14ac:dyDescent="0.3">
      <c r="AE54686" s="71"/>
    </row>
    <row r="54687" spans="31:31" ht="15.75" x14ac:dyDescent="0.3">
      <c r="AE54687" s="71"/>
    </row>
    <row r="54688" spans="31:31" ht="15.75" x14ac:dyDescent="0.3">
      <c r="AE54688" s="71"/>
    </row>
    <row r="54689" spans="31:31" ht="15.75" x14ac:dyDescent="0.3">
      <c r="AE54689" s="71"/>
    </row>
    <row r="54690" spans="31:31" ht="15.75" x14ac:dyDescent="0.3">
      <c r="AE54690" s="71"/>
    </row>
    <row r="54691" spans="31:31" ht="15.75" x14ac:dyDescent="0.3">
      <c r="AE54691" s="71"/>
    </row>
    <row r="54692" spans="31:31" ht="15.75" x14ac:dyDescent="0.3">
      <c r="AE54692" s="71"/>
    </row>
    <row r="54693" spans="31:31" ht="15.75" x14ac:dyDescent="0.3">
      <c r="AE54693" s="71"/>
    </row>
    <row r="54694" spans="31:31" ht="15.75" x14ac:dyDescent="0.3">
      <c r="AE54694" s="71"/>
    </row>
    <row r="54695" spans="31:31" ht="15.75" x14ac:dyDescent="0.3">
      <c r="AE54695" s="71"/>
    </row>
    <row r="54696" spans="31:31" ht="15.75" x14ac:dyDescent="0.3">
      <c r="AE54696" s="71"/>
    </row>
    <row r="54697" spans="31:31" ht="15.75" x14ac:dyDescent="0.3">
      <c r="AE54697" s="71"/>
    </row>
    <row r="54698" spans="31:31" ht="15.75" x14ac:dyDescent="0.3">
      <c r="AE54698" s="71"/>
    </row>
    <row r="54699" spans="31:31" ht="15.75" x14ac:dyDescent="0.3">
      <c r="AE54699" s="71"/>
    </row>
    <row r="54700" spans="31:31" ht="15.75" x14ac:dyDescent="0.3">
      <c r="AE54700" s="71"/>
    </row>
    <row r="54701" spans="31:31" ht="15.75" x14ac:dyDescent="0.3">
      <c r="AE54701" s="71"/>
    </row>
    <row r="54702" spans="31:31" ht="15.75" x14ac:dyDescent="0.3">
      <c r="AE54702" s="71"/>
    </row>
    <row r="54703" spans="31:31" ht="15.75" x14ac:dyDescent="0.3">
      <c r="AE54703" s="71"/>
    </row>
    <row r="54704" spans="31:31" ht="15.75" x14ac:dyDescent="0.3">
      <c r="AE54704" s="71"/>
    </row>
    <row r="54705" spans="31:31" ht="15.75" x14ac:dyDescent="0.3">
      <c r="AE54705" s="71"/>
    </row>
    <row r="54706" spans="31:31" ht="15.75" x14ac:dyDescent="0.3">
      <c r="AE54706" s="71"/>
    </row>
    <row r="54707" spans="31:31" ht="15.75" x14ac:dyDescent="0.3">
      <c r="AE54707" s="71"/>
    </row>
    <row r="54708" spans="31:31" ht="15.75" x14ac:dyDescent="0.3">
      <c r="AE54708" s="71"/>
    </row>
    <row r="54709" spans="31:31" ht="15.75" x14ac:dyDescent="0.3">
      <c r="AE54709" s="71"/>
    </row>
    <row r="54710" spans="31:31" ht="15.75" x14ac:dyDescent="0.3">
      <c r="AE54710" s="71"/>
    </row>
    <row r="54711" spans="31:31" ht="15.75" x14ac:dyDescent="0.3">
      <c r="AE54711" s="71"/>
    </row>
    <row r="54712" spans="31:31" ht="15.75" x14ac:dyDescent="0.3">
      <c r="AE54712" s="71"/>
    </row>
    <row r="54713" spans="31:31" ht="15.75" x14ac:dyDescent="0.3">
      <c r="AE54713" s="71"/>
    </row>
    <row r="54714" spans="31:31" ht="15.75" x14ac:dyDescent="0.3">
      <c r="AE54714" s="71"/>
    </row>
    <row r="54715" spans="31:31" ht="15.75" x14ac:dyDescent="0.3">
      <c r="AE54715" s="71"/>
    </row>
    <row r="54716" spans="31:31" ht="15.75" x14ac:dyDescent="0.3">
      <c r="AE54716" s="71"/>
    </row>
    <row r="54717" spans="31:31" ht="15.75" x14ac:dyDescent="0.3">
      <c r="AE54717" s="71"/>
    </row>
    <row r="54718" spans="31:31" ht="15.75" x14ac:dyDescent="0.3">
      <c r="AE54718" s="71"/>
    </row>
    <row r="54719" spans="31:31" ht="15.75" x14ac:dyDescent="0.3">
      <c r="AE54719" s="71"/>
    </row>
    <row r="54720" spans="31:31" ht="15.75" x14ac:dyDescent="0.3">
      <c r="AE54720" s="71"/>
    </row>
    <row r="54721" spans="31:31" ht="15.75" x14ac:dyDescent="0.3">
      <c r="AE54721" s="71"/>
    </row>
    <row r="54722" spans="31:31" ht="15.75" x14ac:dyDescent="0.3">
      <c r="AE54722" s="71"/>
    </row>
    <row r="54723" spans="31:31" ht="15.75" x14ac:dyDescent="0.3">
      <c r="AE54723" s="71"/>
    </row>
    <row r="54724" spans="31:31" ht="15.75" x14ac:dyDescent="0.3">
      <c r="AE54724" s="71"/>
    </row>
    <row r="54725" spans="31:31" ht="15.75" x14ac:dyDescent="0.3">
      <c r="AE54725" s="71"/>
    </row>
    <row r="54726" spans="31:31" ht="15.75" x14ac:dyDescent="0.3">
      <c r="AE54726" s="71"/>
    </row>
    <row r="54727" spans="31:31" ht="15.75" x14ac:dyDescent="0.3">
      <c r="AE54727" s="71"/>
    </row>
    <row r="54728" spans="31:31" ht="15.75" x14ac:dyDescent="0.3">
      <c r="AE54728" s="71"/>
    </row>
    <row r="54729" spans="31:31" ht="15.75" x14ac:dyDescent="0.3">
      <c r="AE54729" s="71"/>
    </row>
    <row r="54730" spans="31:31" ht="15.75" x14ac:dyDescent="0.3">
      <c r="AE54730" s="71"/>
    </row>
    <row r="54731" spans="31:31" ht="15.75" x14ac:dyDescent="0.3">
      <c r="AE54731" s="71"/>
    </row>
    <row r="54732" spans="31:31" ht="15.75" x14ac:dyDescent="0.3">
      <c r="AE54732" s="71"/>
    </row>
    <row r="54733" spans="31:31" ht="15.75" x14ac:dyDescent="0.3">
      <c r="AE54733" s="71"/>
    </row>
    <row r="54734" spans="31:31" ht="15.75" x14ac:dyDescent="0.3">
      <c r="AE54734" s="71"/>
    </row>
    <row r="54735" spans="31:31" ht="15.75" x14ac:dyDescent="0.3">
      <c r="AE54735" s="71"/>
    </row>
    <row r="54736" spans="31:31" ht="15.75" x14ac:dyDescent="0.3">
      <c r="AE54736" s="71"/>
    </row>
    <row r="54737" spans="31:31" ht="15.75" x14ac:dyDescent="0.3">
      <c r="AE54737" s="71"/>
    </row>
    <row r="54738" spans="31:31" ht="15.75" x14ac:dyDescent="0.3">
      <c r="AE54738" s="71"/>
    </row>
    <row r="54739" spans="31:31" ht="15.75" x14ac:dyDescent="0.3">
      <c r="AE54739" s="71"/>
    </row>
    <row r="54740" spans="31:31" ht="15.75" x14ac:dyDescent="0.3">
      <c r="AE54740" s="71"/>
    </row>
    <row r="54741" spans="31:31" ht="15.75" x14ac:dyDescent="0.3">
      <c r="AE54741" s="71"/>
    </row>
    <row r="54742" spans="31:31" ht="15.75" x14ac:dyDescent="0.3">
      <c r="AE54742" s="71"/>
    </row>
    <row r="54743" spans="31:31" ht="15.75" x14ac:dyDescent="0.3">
      <c r="AE54743" s="71"/>
    </row>
    <row r="54744" spans="31:31" ht="15.75" x14ac:dyDescent="0.3">
      <c r="AE54744" s="71"/>
    </row>
    <row r="54745" spans="31:31" ht="15.75" x14ac:dyDescent="0.3">
      <c r="AE54745" s="71"/>
    </row>
    <row r="54746" spans="31:31" ht="15.75" x14ac:dyDescent="0.3">
      <c r="AE54746" s="71"/>
    </row>
    <row r="54747" spans="31:31" ht="15.75" x14ac:dyDescent="0.3">
      <c r="AE54747" s="71"/>
    </row>
    <row r="54748" spans="31:31" ht="15.75" x14ac:dyDescent="0.3">
      <c r="AE54748" s="71"/>
    </row>
    <row r="54749" spans="31:31" ht="15.75" x14ac:dyDescent="0.3">
      <c r="AE54749" s="71"/>
    </row>
    <row r="54750" spans="31:31" ht="15.75" x14ac:dyDescent="0.3">
      <c r="AE54750" s="71"/>
    </row>
    <row r="54751" spans="31:31" ht="15.75" x14ac:dyDescent="0.3">
      <c r="AE54751" s="71"/>
    </row>
    <row r="54752" spans="31:31" ht="15.75" x14ac:dyDescent="0.3">
      <c r="AE54752" s="71"/>
    </row>
    <row r="54753" spans="31:31" ht="15.75" x14ac:dyDescent="0.3">
      <c r="AE54753" s="71"/>
    </row>
    <row r="54754" spans="31:31" ht="15.75" x14ac:dyDescent="0.3">
      <c r="AE54754" s="71"/>
    </row>
    <row r="54755" spans="31:31" ht="15.75" x14ac:dyDescent="0.3">
      <c r="AE54755" s="71"/>
    </row>
    <row r="54756" spans="31:31" ht="15.75" x14ac:dyDescent="0.3">
      <c r="AE54756" s="71"/>
    </row>
    <row r="54757" spans="31:31" ht="15.75" x14ac:dyDescent="0.3">
      <c r="AE54757" s="71"/>
    </row>
    <row r="54758" spans="31:31" ht="15.75" x14ac:dyDescent="0.3">
      <c r="AE54758" s="71"/>
    </row>
    <row r="54759" spans="31:31" ht="15.75" x14ac:dyDescent="0.3">
      <c r="AE54759" s="71"/>
    </row>
    <row r="54760" spans="31:31" ht="15.75" x14ac:dyDescent="0.3">
      <c r="AE54760" s="71"/>
    </row>
    <row r="54761" spans="31:31" ht="15.75" x14ac:dyDescent="0.3">
      <c r="AE54761" s="71"/>
    </row>
    <row r="54762" spans="31:31" ht="15.75" x14ac:dyDescent="0.3">
      <c r="AE54762" s="71"/>
    </row>
    <row r="54763" spans="31:31" ht="15.75" x14ac:dyDescent="0.3">
      <c r="AE54763" s="71"/>
    </row>
    <row r="54764" spans="31:31" ht="15.75" x14ac:dyDescent="0.3">
      <c r="AE54764" s="71"/>
    </row>
    <row r="54765" spans="31:31" ht="15.75" x14ac:dyDescent="0.3">
      <c r="AE54765" s="71"/>
    </row>
    <row r="54766" spans="31:31" ht="15.75" x14ac:dyDescent="0.3">
      <c r="AE54766" s="71"/>
    </row>
    <row r="54767" spans="31:31" ht="15.75" x14ac:dyDescent="0.3">
      <c r="AE54767" s="71"/>
    </row>
    <row r="54768" spans="31:31" ht="15.75" x14ac:dyDescent="0.3">
      <c r="AE54768" s="71"/>
    </row>
    <row r="54769" spans="31:31" ht="15.75" x14ac:dyDescent="0.3">
      <c r="AE54769" s="71"/>
    </row>
    <row r="54770" spans="31:31" ht="15.75" x14ac:dyDescent="0.3">
      <c r="AE54770" s="71"/>
    </row>
    <row r="54771" spans="31:31" ht="15.75" x14ac:dyDescent="0.3">
      <c r="AE54771" s="71"/>
    </row>
    <row r="54772" spans="31:31" ht="15.75" x14ac:dyDescent="0.3">
      <c r="AE54772" s="71"/>
    </row>
    <row r="54773" spans="31:31" ht="15.75" x14ac:dyDescent="0.3">
      <c r="AE54773" s="71"/>
    </row>
    <row r="54774" spans="31:31" ht="15.75" x14ac:dyDescent="0.3">
      <c r="AE54774" s="71"/>
    </row>
    <row r="54775" spans="31:31" ht="15.75" x14ac:dyDescent="0.3">
      <c r="AE54775" s="71"/>
    </row>
    <row r="54776" spans="31:31" ht="15.75" x14ac:dyDescent="0.3">
      <c r="AE54776" s="71"/>
    </row>
    <row r="54777" spans="31:31" ht="15.75" x14ac:dyDescent="0.3">
      <c r="AE54777" s="71"/>
    </row>
    <row r="54778" spans="31:31" ht="15.75" x14ac:dyDescent="0.3">
      <c r="AE54778" s="71"/>
    </row>
    <row r="54779" spans="31:31" ht="15.75" x14ac:dyDescent="0.3">
      <c r="AE54779" s="71"/>
    </row>
    <row r="54780" spans="31:31" ht="15.75" x14ac:dyDescent="0.3">
      <c r="AE54780" s="71"/>
    </row>
    <row r="54781" spans="31:31" ht="15.75" x14ac:dyDescent="0.3">
      <c r="AE54781" s="71"/>
    </row>
    <row r="54782" spans="31:31" ht="15.75" x14ac:dyDescent="0.3">
      <c r="AE54782" s="71"/>
    </row>
    <row r="54783" spans="31:31" ht="15.75" x14ac:dyDescent="0.3">
      <c r="AE54783" s="71"/>
    </row>
    <row r="54784" spans="31:31" ht="15.75" x14ac:dyDescent="0.3">
      <c r="AE54784" s="71"/>
    </row>
    <row r="54785" spans="31:31" ht="15.75" x14ac:dyDescent="0.3">
      <c r="AE54785" s="71"/>
    </row>
    <row r="54786" spans="31:31" ht="15.75" x14ac:dyDescent="0.3">
      <c r="AE54786" s="71"/>
    </row>
    <row r="54787" spans="31:31" ht="15.75" x14ac:dyDescent="0.3">
      <c r="AE54787" s="71"/>
    </row>
    <row r="54788" spans="31:31" ht="15.75" x14ac:dyDescent="0.3">
      <c r="AE54788" s="71"/>
    </row>
    <row r="54789" spans="31:31" ht="15.75" x14ac:dyDescent="0.3">
      <c r="AE54789" s="71"/>
    </row>
    <row r="54790" spans="31:31" ht="15.75" x14ac:dyDescent="0.3">
      <c r="AE54790" s="71"/>
    </row>
    <row r="54791" spans="31:31" ht="15.75" x14ac:dyDescent="0.3">
      <c r="AE54791" s="71"/>
    </row>
    <row r="54792" spans="31:31" ht="15.75" x14ac:dyDescent="0.3">
      <c r="AE54792" s="71"/>
    </row>
    <row r="54793" spans="31:31" ht="15.75" x14ac:dyDescent="0.3">
      <c r="AE54793" s="71"/>
    </row>
    <row r="54794" spans="31:31" ht="15.75" x14ac:dyDescent="0.3">
      <c r="AE54794" s="71"/>
    </row>
    <row r="54795" spans="31:31" ht="15.75" x14ac:dyDescent="0.3">
      <c r="AE54795" s="71"/>
    </row>
    <row r="54796" spans="31:31" ht="15.75" x14ac:dyDescent="0.3">
      <c r="AE54796" s="71"/>
    </row>
    <row r="54797" spans="31:31" ht="15.75" x14ac:dyDescent="0.3">
      <c r="AE54797" s="71"/>
    </row>
    <row r="54798" spans="31:31" ht="15.75" x14ac:dyDescent="0.3">
      <c r="AE54798" s="71"/>
    </row>
    <row r="54799" spans="31:31" ht="15.75" x14ac:dyDescent="0.3">
      <c r="AE54799" s="71"/>
    </row>
    <row r="54800" spans="31:31" ht="15.75" x14ac:dyDescent="0.3">
      <c r="AE54800" s="71"/>
    </row>
    <row r="54801" spans="31:31" ht="15.75" x14ac:dyDescent="0.3">
      <c r="AE54801" s="71"/>
    </row>
    <row r="54802" spans="31:31" ht="15.75" x14ac:dyDescent="0.3">
      <c r="AE54802" s="71"/>
    </row>
    <row r="54803" spans="31:31" ht="15.75" x14ac:dyDescent="0.3">
      <c r="AE54803" s="71"/>
    </row>
    <row r="54804" spans="31:31" ht="15.75" x14ac:dyDescent="0.3">
      <c r="AE54804" s="71"/>
    </row>
    <row r="54805" spans="31:31" ht="15.75" x14ac:dyDescent="0.3">
      <c r="AE54805" s="71"/>
    </row>
    <row r="54806" spans="31:31" ht="15.75" x14ac:dyDescent="0.3">
      <c r="AE54806" s="71"/>
    </row>
    <row r="54807" spans="31:31" ht="15.75" x14ac:dyDescent="0.3">
      <c r="AE54807" s="71"/>
    </row>
    <row r="54808" spans="31:31" ht="15.75" x14ac:dyDescent="0.3">
      <c r="AE54808" s="71"/>
    </row>
    <row r="54809" spans="31:31" ht="15.75" x14ac:dyDescent="0.3">
      <c r="AE54809" s="71"/>
    </row>
    <row r="54810" spans="31:31" ht="15.75" x14ac:dyDescent="0.3">
      <c r="AE54810" s="71"/>
    </row>
    <row r="54811" spans="31:31" ht="15.75" x14ac:dyDescent="0.3">
      <c r="AE54811" s="71"/>
    </row>
    <row r="54812" spans="31:31" ht="15.75" x14ac:dyDescent="0.3">
      <c r="AE54812" s="71"/>
    </row>
    <row r="54813" spans="31:31" ht="15.75" x14ac:dyDescent="0.3">
      <c r="AE54813" s="71"/>
    </row>
    <row r="54814" spans="31:31" ht="15.75" x14ac:dyDescent="0.3">
      <c r="AE54814" s="71"/>
    </row>
    <row r="54815" spans="31:31" ht="15.75" x14ac:dyDescent="0.3">
      <c r="AE54815" s="71"/>
    </row>
    <row r="54816" spans="31:31" ht="15.75" x14ac:dyDescent="0.3">
      <c r="AE54816" s="71"/>
    </row>
    <row r="54817" spans="31:31" ht="15.75" x14ac:dyDescent="0.3">
      <c r="AE54817" s="71"/>
    </row>
    <row r="54818" spans="31:31" ht="15.75" x14ac:dyDescent="0.3">
      <c r="AE54818" s="71"/>
    </row>
    <row r="54819" spans="31:31" ht="15.75" x14ac:dyDescent="0.3">
      <c r="AE54819" s="71"/>
    </row>
    <row r="54820" spans="31:31" ht="15.75" x14ac:dyDescent="0.3">
      <c r="AE54820" s="71"/>
    </row>
    <row r="54821" spans="31:31" ht="15.75" x14ac:dyDescent="0.3">
      <c r="AE54821" s="71"/>
    </row>
    <row r="54822" spans="31:31" ht="15.75" x14ac:dyDescent="0.3">
      <c r="AE54822" s="71"/>
    </row>
    <row r="54823" spans="31:31" ht="15.75" x14ac:dyDescent="0.3">
      <c r="AE54823" s="71"/>
    </row>
    <row r="54824" spans="31:31" ht="15.75" x14ac:dyDescent="0.3">
      <c r="AE54824" s="71"/>
    </row>
    <row r="54825" spans="31:31" ht="15.75" x14ac:dyDescent="0.3">
      <c r="AE54825" s="71"/>
    </row>
    <row r="54826" spans="31:31" ht="15.75" x14ac:dyDescent="0.3">
      <c r="AE54826" s="71"/>
    </row>
    <row r="54827" spans="31:31" ht="15.75" x14ac:dyDescent="0.3">
      <c r="AE54827" s="71"/>
    </row>
    <row r="54828" spans="31:31" ht="15.75" x14ac:dyDescent="0.3">
      <c r="AE54828" s="71"/>
    </row>
    <row r="54829" spans="31:31" ht="15.75" x14ac:dyDescent="0.3">
      <c r="AE54829" s="71"/>
    </row>
    <row r="54830" spans="31:31" ht="15.75" x14ac:dyDescent="0.3">
      <c r="AE54830" s="71"/>
    </row>
    <row r="54831" spans="31:31" ht="15.75" x14ac:dyDescent="0.3">
      <c r="AE54831" s="71"/>
    </row>
    <row r="54832" spans="31:31" ht="15.75" x14ac:dyDescent="0.3">
      <c r="AE54832" s="71"/>
    </row>
    <row r="54833" spans="31:31" ht="15.75" x14ac:dyDescent="0.3">
      <c r="AE54833" s="71"/>
    </row>
    <row r="54834" spans="31:31" ht="15.75" x14ac:dyDescent="0.3">
      <c r="AE54834" s="71"/>
    </row>
    <row r="54835" spans="31:31" ht="15.75" x14ac:dyDescent="0.3">
      <c r="AE54835" s="71"/>
    </row>
    <row r="54836" spans="31:31" ht="15.75" x14ac:dyDescent="0.3">
      <c r="AE54836" s="71"/>
    </row>
    <row r="54837" spans="31:31" ht="15.75" x14ac:dyDescent="0.3">
      <c r="AE54837" s="71"/>
    </row>
    <row r="54838" spans="31:31" ht="15.75" x14ac:dyDescent="0.3">
      <c r="AE54838" s="71"/>
    </row>
    <row r="54839" spans="31:31" ht="15.75" x14ac:dyDescent="0.3">
      <c r="AE54839" s="71"/>
    </row>
    <row r="54840" spans="31:31" ht="15.75" x14ac:dyDescent="0.3">
      <c r="AE54840" s="71"/>
    </row>
    <row r="54841" spans="31:31" ht="15.75" x14ac:dyDescent="0.3">
      <c r="AE54841" s="71"/>
    </row>
    <row r="54842" spans="31:31" ht="15.75" x14ac:dyDescent="0.3">
      <c r="AE54842" s="71"/>
    </row>
    <row r="54843" spans="31:31" ht="15.75" x14ac:dyDescent="0.3">
      <c r="AE54843" s="71"/>
    </row>
    <row r="54844" spans="31:31" ht="15.75" x14ac:dyDescent="0.3">
      <c r="AE54844" s="71"/>
    </row>
    <row r="54845" spans="31:31" ht="15.75" x14ac:dyDescent="0.3">
      <c r="AE54845" s="71"/>
    </row>
    <row r="54846" spans="31:31" ht="15.75" x14ac:dyDescent="0.3">
      <c r="AE54846" s="71"/>
    </row>
    <row r="54847" spans="31:31" ht="15.75" x14ac:dyDescent="0.3">
      <c r="AE54847" s="71"/>
    </row>
    <row r="54848" spans="31:31" ht="15.75" x14ac:dyDescent="0.3">
      <c r="AE54848" s="71"/>
    </row>
    <row r="54849" spans="31:31" ht="15.75" x14ac:dyDescent="0.3">
      <c r="AE54849" s="71"/>
    </row>
    <row r="54850" spans="31:31" ht="15.75" x14ac:dyDescent="0.3">
      <c r="AE54850" s="71"/>
    </row>
    <row r="54851" spans="31:31" ht="15.75" x14ac:dyDescent="0.3">
      <c r="AE54851" s="71"/>
    </row>
    <row r="54852" spans="31:31" ht="15.75" x14ac:dyDescent="0.3">
      <c r="AE54852" s="71"/>
    </row>
    <row r="54853" spans="31:31" ht="15.75" x14ac:dyDescent="0.3">
      <c r="AE54853" s="71"/>
    </row>
    <row r="54854" spans="31:31" ht="15.75" x14ac:dyDescent="0.3">
      <c r="AE54854" s="71"/>
    </row>
    <row r="54855" spans="31:31" ht="15.75" x14ac:dyDescent="0.3">
      <c r="AE54855" s="71"/>
    </row>
    <row r="54856" spans="31:31" ht="15.75" x14ac:dyDescent="0.3">
      <c r="AE54856" s="71"/>
    </row>
    <row r="54857" spans="31:31" ht="15.75" x14ac:dyDescent="0.3">
      <c r="AE54857" s="71"/>
    </row>
    <row r="54858" spans="31:31" ht="15.75" x14ac:dyDescent="0.3">
      <c r="AE54858" s="71"/>
    </row>
    <row r="54859" spans="31:31" ht="15.75" x14ac:dyDescent="0.3">
      <c r="AE54859" s="71"/>
    </row>
    <row r="54860" spans="31:31" ht="15.75" x14ac:dyDescent="0.3">
      <c r="AE54860" s="71"/>
    </row>
    <row r="54861" spans="31:31" ht="15.75" x14ac:dyDescent="0.3">
      <c r="AE54861" s="71"/>
    </row>
    <row r="54862" spans="31:31" ht="15.75" x14ac:dyDescent="0.3">
      <c r="AE54862" s="71"/>
    </row>
    <row r="54863" spans="31:31" ht="15.75" x14ac:dyDescent="0.3">
      <c r="AE54863" s="71"/>
    </row>
    <row r="54864" spans="31:31" ht="15.75" x14ac:dyDescent="0.3">
      <c r="AE54864" s="71"/>
    </row>
    <row r="54865" spans="31:31" ht="15.75" x14ac:dyDescent="0.3">
      <c r="AE54865" s="71"/>
    </row>
    <row r="54866" spans="31:31" ht="15.75" x14ac:dyDescent="0.3">
      <c r="AE54866" s="71"/>
    </row>
    <row r="54867" spans="31:31" ht="15.75" x14ac:dyDescent="0.3">
      <c r="AE54867" s="71"/>
    </row>
    <row r="54868" spans="31:31" ht="15.75" x14ac:dyDescent="0.3">
      <c r="AE54868" s="71"/>
    </row>
    <row r="54869" spans="31:31" ht="15.75" x14ac:dyDescent="0.3">
      <c r="AE54869" s="71"/>
    </row>
    <row r="54870" spans="31:31" ht="15.75" x14ac:dyDescent="0.3">
      <c r="AE54870" s="71"/>
    </row>
    <row r="54871" spans="31:31" ht="15.75" x14ac:dyDescent="0.3">
      <c r="AE54871" s="71"/>
    </row>
    <row r="54872" spans="31:31" ht="15.75" x14ac:dyDescent="0.3">
      <c r="AE54872" s="71"/>
    </row>
    <row r="54873" spans="31:31" ht="15.75" x14ac:dyDescent="0.3">
      <c r="AE54873" s="71"/>
    </row>
    <row r="54874" spans="31:31" ht="15.75" x14ac:dyDescent="0.3">
      <c r="AE54874" s="71"/>
    </row>
    <row r="54875" spans="31:31" ht="15.75" x14ac:dyDescent="0.3">
      <c r="AE54875" s="71"/>
    </row>
    <row r="54876" spans="31:31" ht="15.75" x14ac:dyDescent="0.3">
      <c r="AE54876" s="71"/>
    </row>
    <row r="54877" spans="31:31" ht="15.75" x14ac:dyDescent="0.3">
      <c r="AE54877" s="71"/>
    </row>
    <row r="54878" spans="31:31" ht="15.75" x14ac:dyDescent="0.3">
      <c r="AE54878" s="71"/>
    </row>
    <row r="54879" spans="31:31" ht="15.75" x14ac:dyDescent="0.3">
      <c r="AE54879" s="71"/>
    </row>
    <row r="54880" spans="31:31" ht="15.75" x14ac:dyDescent="0.3">
      <c r="AE54880" s="71"/>
    </row>
    <row r="54881" spans="31:31" ht="15.75" x14ac:dyDescent="0.3">
      <c r="AE54881" s="71"/>
    </row>
    <row r="54882" spans="31:31" ht="15.75" x14ac:dyDescent="0.3">
      <c r="AE54882" s="71"/>
    </row>
    <row r="54883" spans="31:31" ht="15.75" x14ac:dyDescent="0.3">
      <c r="AE54883" s="71"/>
    </row>
    <row r="54884" spans="31:31" ht="15.75" x14ac:dyDescent="0.3">
      <c r="AE54884" s="71"/>
    </row>
    <row r="54885" spans="31:31" ht="15.75" x14ac:dyDescent="0.3">
      <c r="AE54885" s="71"/>
    </row>
    <row r="54886" spans="31:31" ht="15.75" x14ac:dyDescent="0.3">
      <c r="AE54886" s="71"/>
    </row>
    <row r="54887" spans="31:31" ht="15.75" x14ac:dyDescent="0.3">
      <c r="AE54887" s="71"/>
    </row>
    <row r="54888" spans="31:31" ht="15.75" x14ac:dyDescent="0.3">
      <c r="AE54888" s="71"/>
    </row>
    <row r="54889" spans="31:31" ht="15.75" x14ac:dyDescent="0.3">
      <c r="AE54889" s="71"/>
    </row>
    <row r="54890" spans="31:31" ht="15.75" x14ac:dyDescent="0.3">
      <c r="AE54890" s="71"/>
    </row>
    <row r="54891" spans="31:31" ht="15.75" x14ac:dyDescent="0.3">
      <c r="AE54891" s="71"/>
    </row>
    <row r="54892" spans="31:31" ht="15.75" x14ac:dyDescent="0.3">
      <c r="AE54892" s="71"/>
    </row>
    <row r="54893" spans="31:31" ht="15.75" x14ac:dyDescent="0.3">
      <c r="AE54893" s="71"/>
    </row>
    <row r="54894" spans="31:31" ht="15.75" x14ac:dyDescent="0.3">
      <c r="AE54894" s="71"/>
    </row>
    <row r="54895" spans="31:31" ht="15.75" x14ac:dyDescent="0.3">
      <c r="AE54895" s="71"/>
    </row>
    <row r="54896" spans="31:31" ht="15.75" x14ac:dyDescent="0.3">
      <c r="AE54896" s="71"/>
    </row>
    <row r="54897" spans="31:31" ht="15.75" x14ac:dyDescent="0.3">
      <c r="AE54897" s="71"/>
    </row>
    <row r="54898" spans="31:31" ht="15.75" x14ac:dyDescent="0.3">
      <c r="AE54898" s="71"/>
    </row>
    <row r="54899" spans="31:31" ht="15.75" x14ac:dyDescent="0.3">
      <c r="AE54899" s="71"/>
    </row>
    <row r="54900" spans="31:31" ht="15.75" x14ac:dyDescent="0.3">
      <c r="AE54900" s="71"/>
    </row>
    <row r="54901" spans="31:31" ht="15.75" x14ac:dyDescent="0.3">
      <c r="AE54901" s="71"/>
    </row>
    <row r="54902" spans="31:31" ht="15.75" x14ac:dyDescent="0.3">
      <c r="AE54902" s="71"/>
    </row>
    <row r="54903" spans="31:31" ht="15.75" x14ac:dyDescent="0.3">
      <c r="AE54903" s="71"/>
    </row>
    <row r="54904" spans="31:31" ht="15.75" x14ac:dyDescent="0.3">
      <c r="AE54904" s="71"/>
    </row>
    <row r="54905" spans="31:31" ht="15.75" x14ac:dyDescent="0.3">
      <c r="AE54905" s="71"/>
    </row>
    <row r="54906" spans="31:31" ht="15.75" x14ac:dyDescent="0.3">
      <c r="AE54906" s="71"/>
    </row>
    <row r="54907" spans="31:31" ht="15.75" x14ac:dyDescent="0.3">
      <c r="AE54907" s="71"/>
    </row>
    <row r="54908" spans="31:31" ht="15.75" x14ac:dyDescent="0.3">
      <c r="AE54908" s="71"/>
    </row>
    <row r="54909" spans="31:31" ht="15.75" x14ac:dyDescent="0.3">
      <c r="AE54909" s="71"/>
    </row>
    <row r="54910" spans="31:31" ht="15.75" x14ac:dyDescent="0.3">
      <c r="AE54910" s="71"/>
    </row>
    <row r="54911" spans="31:31" ht="15.75" x14ac:dyDescent="0.3">
      <c r="AE54911" s="71"/>
    </row>
    <row r="54912" spans="31:31" ht="15.75" x14ac:dyDescent="0.3">
      <c r="AE54912" s="71"/>
    </row>
    <row r="54913" spans="31:31" ht="15.75" x14ac:dyDescent="0.3">
      <c r="AE54913" s="71"/>
    </row>
    <row r="54914" spans="31:31" ht="15.75" x14ac:dyDescent="0.3">
      <c r="AE54914" s="71"/>
    </row>
    <row r="54915" spans="31:31" ht="15.75" x14ac:dyDescent="0.3">
      <c r="AE54915" s="71"/>
    </row>
    <row r="54916" spans="31:31" ht="15.75" x14ac:dyDescent="0.3">
      <c r="AE54916" s="71"/>
    </row>
    <row r="54917" spans="31:31" ht="15.75" x14ac:dyDescent="0.3">
      <c r="AE54917" s="71"/>
    </row>
    <row r="54918" spans="31:31" ht="15.75" x14ac:dyDescent="0.3">
      <c r="AE54918" s="71"/>
    </row>
    <row r="54919" spans="31:31" ht="15.75" x14ac:dyDescent="0.3">
      <c r="AE54919" s="71"/>
    </row>
    <row r="54920" spans="31:31" ht="15.75" x14ac:dyDescent="0.3">
      <c r="AE54920" s="71"/>
    </row>
    <row r="54921" spans="31:31" ht="15.75" x14ac:dyDescent="0.3">
      <c r="AE54921" s="71"/>
    </row>
    <row r="54922" spans="31:31" ht="15.75" x14ac:dyDescent="0.3">
      <c r="AE54922" s="71"/>
    </row>
    <row r="54923" spans="31:31" ht="15.75" x14ac:dyDescent="0.3">
      <c r="AE54923" s="71"/>
    </row>
    <row r="54924" spans="31:31" ht="15.75" x14ac:dyDescent="0.3">
      <c r="AE54924" s="71"/>
    </row>
    <row r="54925" spans="31:31" ht="15.75" x14ac:dyDescent="0.3">
      <c r="AE54925" s="71"/>
    </row>
    <row r="54926" spans="31:31" ht="15.75" x14ac:dyDescent="0.3">
      <c r="AE54926" s="71"/>
    </row>
    <row r="54927" spans="31:31" ht="15.75" x14ac:dyDescent="0.3">
      <c r="AE54927" s="71"/>
    </row>
    <row r="54928" spans="31:31" ht="15.75" x14ac:dyDescent="0.3">
      <c r="AE54928" s="71"/>
    </row>
    <row r="54929" spans="31:31" ht="15.75" x14ac:dyDescent="0.3">
      <c r="AE54929" s="71"/>
    </row>
    <row r="54930" spans="31:31" ht="15.75" x14ac:dyDescent="0.3">
      <c r="AE54930" s="71"/>
    </row>
    <row r="54931" spans="31:31" ht="15.75" x14ac:dyDescent="0.3">
      <c r="AE54931" s="71"/>
    </row>
    <row r="54932" spans="31:31" ht="15.75" x14ac:dyDescent="0.3">
      <c r="AE54932" s="71"/>
    </row>
    <row r="54933" spans="31:31" ht="15.75" x14ac:dyDescent="0.3">
      <c r="AE54933" s="71"/>
    </row>
    <row r="54934" spans="31:31" ht="15.75" x14ac:dyDescent="0.3">
      <c r="AE54934" s="71"/>
    </row>
    <row r="54935" spans="31:31" ht="15.75" x14ac:dyDescent="0.3">
      <c r="AE54935" s="71"/>
    </row>
    <row r="54936" spans="31:31" ht="15.75" x14ac:dyDescent="0.3">
      <c r="AE54936" s="71"/>
    </row>
    <row r="54937" spans="31:31" ht="15.75" x14ac:dyDescent="0.3">
      <c r="AE54937" s="71"/>
    </row>
    <row r="54938" spans="31:31" ht="15.75" x14ac:dyDescent="0.3">
      <c r="AE54938" s="71"/>
    </row>
    <row r="54939" spans="31:31" ht="15.75" x14ac:dyDescent="0.3">
      <c r="AE54939" s="71"/>
    </row>
    <row r="54940" spans="31:31" ht="15.75" x14ac:dyDescent="0.3">
      <c r="AE54940" s="71"/>
    </row>
    <row r="54941" spans="31:31" ht="15.75" x14ac:dyDescent="0.3">
      <c r="AE54941" s="71"/>
    </row>
    <row r="54942" spans="31:31" ht="15.75" x14ac:dyDescent="0.3">
      <c r="AE54942" s="71"/>
    </row>
    <row r="54943" spans="31:31" ht="15.75" x14ac:dyDescent="0.3">
      <c r="AE54943" s="71"/>
    </row>
    <row r="54944" spans="31:31" ht="15.75" x14ac:dyDescent="0.3">
      <c r="AE54944" s="71"/>
    </row>
    <row r="54945" spans="31:31" ht="15.75" x14ac:dyDescent="0.3">
      <c r="AE54945" s="71"/>
    </row>
    <row r="54946" spans="31:31" ht="15.75" x14ac:dyDescent="0.3">
      <c r="AE54946" s="71"/>
    </row>
    <row r="54947" spans="31:31" ht="15.75" x14ac:dyDescent="0.3">
      <c r="AE54947" s="71"/>
    </row>
    <row r="54948" spans="31:31" ht="15.75" x14ac:dyDescent="0.3">
      <c r="AE54948" s="71"/>
    </row>
    <row r="54949" spans="31:31" ht="15.75" x14ac:dyDescent="0.3">
      <c r="AE54949" s="71"/>
    </row>
    <row r="54950" spans="31:31" ht="15.75" x14ac:dyDescent="0.3">
      <c r="AE54950" s="71"/>
    </row>
    <row r="54951" spans="31:31" ht="15.75" x14ac:dyDescent="0.3">
      <c r="AE54951" s="71"/>
    </row>
    <row r="54952" spans="31:31" ht="15.75" x14ac:dyDescent="0.3">
      <c r="AE54952" s="71"/>
    </row>
    <row r="54953" spans="31:31" ht="15.75" x14ac:dyDescent="0.3">
      <c r="AE54953" s="71"/>
    </row>
    <row r="54954" spans="31:31" ht="15.75" x14ac:dyDescent="0.3">
      <c r="AE54954" s="71"/>
    </row>
    <row r="54955" spans="31:31" ht="15.75" x14ac:dyDescent="0.3">
      <c r="AE54955" s="71"/>
    </row>
    <row r="54956" spans="31:31" ht="15.75" x14ac:dyDescent="0.3">
      <c r="AE54956" s="71"/>
    </row>
    <row r="54957" spans="31:31" ht="15.75" x14ac:dyDescent="0.3">
      <c r="AE54957" s="71"/>
    </row>
    <row r="54958" spans="31:31" ht="15.75" x14ac:dyDescent="0.3">
      <c r="AE54958" s="71"/>
    </row>
    <row r="54959" spans="31:31" ht="15.75" x14ac:dyDescent="0.3">
      <c r="AE54959" s="71"/>
    </row>
    <row r="54960" spans="31:31" ht="15.75" x14ac:dyDescent="0.3">
      <c r="AE54960" s="71"/>
    </row>
    <row r="54961" spans="31:31" ht="15.75" x14ac:dyDescent="0.3">
      <c r="AE54961" s="71"/>
    </row>
    <row r="54962" spans="31:31" ht="15.75" x14ac:dyDescent="0.3">
      <c r="AE54962" s="71"/>
    </row>
    <row r="54963" spans="31:31" ht="15.75" x14ac:dyDescent="0.3">
      <c r="AE54963" s="71"/>
    </row>
    <row r="54964" spans="31:31" ht="15.75" x14ac:dyDescent="0.3">
      <c r="AE54964" s="71"/>
    </row>
    <row r="54965" spans="31:31" ht="15.75" x14ac:dyDescent="0.3">
      <c r="AE54965" s="71"/>
    </row>
    <row r="54966" spans="31:31" ht="15.75" x14ac:dyDescent="0.3">
      <c r="AE54966" s="71"/>
    </row>
    <row r="54967" spans="31:31" ht="15.75" x14ac:dyDescent="0.3">
      <c r="AE54967" s="71"/>
    </row>
    <row r="54968" spans="31:31" ht="15.75" x14ac:dyDescent="0.3">
      <c r="AE54968" s="71"/>
    </row>
    <row r="54969" spans="31:31" ht="15.75" x14ac:dyDescent="0.3">
      <c r="AE54969" s="71"/>
    </row>
    <row r="54970" spans="31:31" ht="15.75" x14ac:dyDescent="0.3">
      <c r="AE54970" s="71"/>
    </row>
    <row r="54971" spans="31:31" ht="15.75" x14ac:dyDescent="0.3">
      <c r="AE54971" s="71"/>
    </row>
    <row r="54972" spans="31:31" ht="15.75" x14ac:dyDescent="0.3">
      <c r="AE54972" s="71"/>
    </row>
    <row r="54973" spans="31:31" ht="15.75" x14ac:dyDescent="0.3">
      <c r="AE54973" s="71"/>
    </row>
    <row r="54974" spans="31:31" ht="15.75" x14ac:dyDescent="0.3">
      <c r="AE54974" s="71"/>
    </row>
    <row r="54975" spans="31:31" ht="15.75" x14ac:dyDescent="0.3">
      <c r="AE54975" s="71"/>
    </row>
    <row r="54976" spans="31:31" ht="15.75" x14ac:dyDescent="0.3">
      <c r="AE54976" s="71"/>
    </row>
    <row r="54977" spans="31:31" ht="15.75" x14ac:dyDescent="0.3">
      <c r="AE54977" s="71"/>
    </row>
    <row r="54978" spans="31:31" ht="15.75" x14ac:dyDescent="0.3">
      <c r="AE54978" s="71"/>
    </row>
    <row r="54979" spans="31:31" ht="15.75" x14ac:dyDescent="0.3">
      <c r="AE54979" s="71"/>
    </row>
    <row r="54980" spans="31:31" ht="15.75" x14ac:dyDescent="0.3">
      <c r="AE54980" s="71"/>
    </row>
    <row r="54981" spans="31:31" ht="15.75" x14ac:dyDescent="0.3">
      <c r="AE54981" s="71"/>
    </row>
    <row r="54982" spans="31:31" ht="15.75" x14ac:dyDescent="0.3">
      <c r="AE54982" s="71"/>
    </row>
    <row r="54983" spans="31:31" ht="15.75" x14ac:dyDescent="0.3">
      <c r="AE54983" s="71"/>
    </row>
    <row r="54984" spans="31:31" ht="15.75" x14ac:dyDescent="0.3">
      <c r="AE54984" s="71"/>
    </row>
    <row r="54985" spans="31:31" ht="15.75" x14ac:dyDescent="0.3">
      <c r="AE54985" s="71"/>
    </row>
    <row r="54986" spans="31:31" ht="15.75" x14ac:dyDescent="0.3">
      <c r="AE54986" s="71"/>
    </row>
    <row r="54987" spans="31:31" ht="15.75" x14ac:dyDescent="0.3">
      <c r="AE54987" s="71"/>
    </row>
    <row r="54988" spans="31:31" ht="15.75" x14ac:dyDescent="0.3">
      <c r="AE54988" s="71"/>
    </row>
    <row r="54989" spans="31:31" ht="15.75" x14ac:dyDescent="0.3">
      <c r="AE54989" s="71"/>
    </row>
    <row r="54990" spans="31:31" ht="15.75" x14ac:dyDescent="0.3">
      <c r="AE54990" s="71"/>
    </row>
    <row r="54991" spans="31:31" ht="15.75" x14ac:dyDescent="0.3">
      <c r="AE54991" s="71"/>
    </row>
    <row r="54992" spans="31:31" ht="15.75" x14ac:dyDescent="0.3">
      <c r="AE54992" s="71"/>
    </row>
    <row r="54993" spans="31:31" ht="15.75" x14ac:dyDescent="0.3">
      <c r="AE54993" s="71"/>
    </row>
    <row r="54994" spans="31:31" ht="15.75" x14ac:dyDescent="0.3">
      <c r="AE54994" s="71"/>
    </row>
    <row r="54995" spans="31:31" ht="15.75" x14ac:dyDescent="0.3">
      <c r="AE54995" s="71"/>
    </row>
    <row r="54996" spans="31:31" ht="15.75" x14ac:dyDescent="0.3">
      <c r="AE54996" s="71"/>
    </row>
    <row r="54997" spans="31:31" ht="15.75" x14ac:dyDescent="0.3">
      <c r="AE54997" s="71"/>
    </row>
    <row r="54998" spans="31:31" ht="15.75" x14ac:dyDescent="0.3">
      <c r="AE54998" s="71"/>
    </row>
    <row r="54999" spans="31:31" ht="15.75" x14ac:dyDescent="0.3">
      <c r="AE54999" s="71"/>
    </row>
    <row r="55000" spans="31:31" ht="15.75" x14ac:dyDescent="0.3">
      <c r="AE55000" s="71"/>
    </row>
    <row r="55001" spans="31:31" ht="15.75" x14ac:dyDescent="0.3">
      <c r="AE55001" s="71"/>
    </row>
    <row r="55002" spans="31:31" ht="15.75" x14ac:dyDescent="0.3">
      <c r="AE55002" s="71"/>
    </row>
    <row r="55003" spans="31:31" ht="15.75" x14ac:dyDescent="0.3">
      <c r="AE55003" s="71"/>
    </row>
    <row r="55004" spans="31:31" ht="15.75" x14ac:dyDescent="0.3">
      <c r="AE55004" s="71"/>
    </row>
    <row r="55005" spans="31:31" ht="15.75" x14ac:dyDescent="0.3">
      <c r="AE55005" s="71"/>
    </row>
    <row r="55006" spans="31:31" ht="15.75" x14ac:dyDescent="0.3">
      <c r="AE55006" s="71"/>
    </row>
    <row r="55007" spans="31:31" ht="15.75" x14ac:dyDescent="0.3">
      <c r="AE55007" s="71"/>
    </row>
    <row r="55008" spans="31:31" ht="15.75" x14ac:dyDescent="0.3">
      <c r="AE55008" s="71"/>
    </row>
    <row r="55009" spans="31:31" ht="15.75" x14ac:dyDescent="0.3">
      <c r="AE55009" s="71"/>
    </row>
    <row r="55010" spans="31:31" ht="15.75" x14ac:dyDescent="0.3">
      <c r="AE55010" s="71"/>
    </row>
    <row r="55011" spans="31:31" ht="15.75" x14ac:dyDescent="0.3">
      <c r="AE55011" s="71"/>
    </row>
    <row r="55012" spans="31:31" ht="15.75" x14ac:dyDescent="0.3">
      <c r="AE55012" s="71"/>
    </row>
    <row r="55013" spans="31:31" ht="15.75" x14ac:dyDescent="0.3">
      <c r="AE55013" s="71"/>
    </row>
    <row r="55014" spans="31:31" ht="15.75" x14ac:dyDescent="0.3">
      <c r="AE55014" s="71"/>
    </row>
    <row r="55015" spans="31:31" ht="15.75" x14ac:dyDescent="0.3">
      <c r="AE55015" s="71"/>
    </row>
    <row r="55016" spans="31:31" ht="15.75" x14ac:dyDescent="0.3">
      <c r="AE55016" s="71"/>
    </row>
    <row r="55017" spans="31:31" ht="15.75" x14ac:dyDescent="0.3">
      <c r="AE55017" s="71"/>
    </row>
    <row r="55018" spans="31:31" ht="15.75" x14ac:dyDescent="0.3">
      <c r="AE55018" s="71"/>
    </row>
    <row r="55019" spans="31:31" ht="15.75" x14ac:dyDescent="0.3">
      <c r="AE55019" s="71"/>
    </row>
    <row r="55020" spans="31:31" ht="15.75" x14ac:dyDescent="0.3">
      <c r="AE55020" s="71"/>
    </row>
    <row r="55021" spans="31:31" ht="15.75" x14ac:dyDescent="0.3">
      <c r="AE55021" s="71"/>
    </row>
    <row r="55022" spans="31:31" ht="15.75" x14ac:dyDescent="0.3">
      <c r="AE55022" s="71"/>
    </row>
    <row r="55023" spans="31:31" ht="15.75" x14ac:dyDescent="0.3">
      <c r="AE55023" s="71"/>
    </row>
    <row r="55024" spans="31:31" ht="15.75" x14ac:dyDescent="0.3">
      <c r="AE55024" s="71"/>
    </row>
    <row r="55025" spans="31:31" ht="15.75" x14ac:dyDescent="0.3">
      <c r="AE55025" s="71"/>
    </row>
    <row r="55026" spans="31:31" ht="15.75" x14ac:dyDescent="0.3">
      <c r="AE55026" s="71"/>
    </row>
    <row r="55027" spans="31:31" ht="15.75" x14ac:dyDescent="0.3">
      <c r="AE55027" s="71"/>
    </row>
    <row r="55028" spans="31:31" ht="15.75" x14ac:dyDescent="0.3">
      <c r="AE55028" s="71"/>
    </row>
    <row r="55029" spans="31:31" ht="15.75" x14ac:dyDescent="0.3">
      <c r="AE55029" s="71"/>
    </row>
    <row r="55030" spans="31:31" ht="15.75" x14ac:dyDescent="0.3">
      <c r="AE55030" s="71"/>
    </row>
    <row r="55031" spans="31:31" ht="15.75" x14ac:dyDescent="0.3">
      <c r="AE55031" s="71"/>
    </row>
    <row r="55032" spans="31:31" ht="15.75" x14ac:dyDescent="0.3">
      <c r="AE55032" s="71"/>
    </row>
    <row r="55033" spans="31:31" ht="15.75" x14ac:dyDescent="0.3">
      <c r="AE55033" s="71"/>
    </row>
    <row r="55034" spans="31:31" ht="15.75" x14ac:dyDescent="0.3">
      <c r="AE55034" s="71"/>
    </row>
    <row r="55035" spans="31:31" ht="15.75" x14ac:dyDescent="0.3">
      <c r="AE55035" s="71"/>
    </row>
    <row r="55036" spans="31:31" ht="15.75" x14ac:dyDescent="0.3">
      <c r="AE55036" s="71"/>
    </row>
    <row r="55037" spans="31:31" ht="15.75" x14ac:dyDescent="0.3">
      <c r="AE55037" s="71"/>
    </row>
    <row r="55038" spans="31:31" ht="15.75" x14ac:dyDescent="0.3">
      <c r="AE55038" s="71"/>
    </row>
    <row r="55039" spans="31:31" ht="15.75" x14ac:dyDescent="0.3">
      <c r="AE55039" s="71"/>
    </row>
    <row r="55040" spans="31:31" ht="15.75" x14ac:dyDescent="0.3">
      <c r="AE55040" s="71"/>
    </row>
    <row r="55041" spans="31:31" ht="15.75" x14ac:dyDescent="0.3">
      <c r="AE55041" s="71"/>
    </row>
    <row r="55042" spans="31:31" ht="15.75" x14ac:dyDescent="0.3">
      <c r="AE55042" s="71"/>
    </row>
    <row r="55043" spans="31:31" ht="15.75" x14ac:dyDescent="0.3">
      <c r="AE55043" s="71"/>
    </row>
    <row r="55044" spans="31:31" ht="15.75" x14ac:dyDescent="0.3">
      <c r="AE55044" s="71"/>
    </row>
    <row r="55045" spans="31:31" ht="15.75" x14ac:dyDescent="0.3">
      <c r="AE55045" s="71"/>
    </row>
    <row r="55046" spans="31:31" ht="15.75" x14ac:dyDescent="0.3">
      <c r="AE55046" s="71"/>
    </row>
    <row r="55047" spans="31:31" ht="15.75" x14ac:dyDescent="0.3">
      <c r="AE55047" s="71"/>
    </row>
    <row r="55048" spans="31:31" ht="15.75" x14ac:dyDescent="0.3">
      <c r="AE55048" s="71"/>
    </row>
    <row r="55049" spans="31:31" ht="15.75" x14ac:dyDescent="0.3">
      <c r="AE55049" s="71"/>
    </row>
    <row r="55050" spans="31:31" ht="15.75" x14ac:dyDescent="0.3">
      <c r="AE55050" s="71"/>
    </row>
    <row r="55051" spans="31:31" ht="15.75" x14ac:dyDescent="0.3">
      <c r="AE55051" s="71"/>
    </row>
    <row r="55052" spans="31:31" ht="15.75" x14ac:dyDescent="0.3">
      <c r="AE55052" s="71"/>
    </row>
    <row r="55053" spans="31:31" ht="15.75" x14ac:dyDescent="0.3">
      <c r="AE55053" s="71"/>
    </row>
    <row r="55054" spans="31:31" ht="15.75" x14ac:dyDescent="0.3">
      <c r="AE55054" s="71"/>
    </row>
    <row r="55055" spans="31:31" ht="15.75" x14ac:dyDescent="0.3">
      <c r="AE55055" s="71"/>
    </row>
    <row r="55056" spans="31:31" ht="15.75" x14ac:dyDescent="0.3">
      <c r="AE55056" s="71"/>
    </row>
    <row r="55057" spans="31:31" ht="15.75" x14ac:dyDescent="0.3">
      <c r="AE55057" s="71"/>
    </row>
    <row r="55058" spans="31:31" ht="15.75" x14ac:dyDescent="0.3">
      <c r="AE55058" s="71"/>
    </row>
    <row r="55059" spans="31:31" ht="15.75" x14ac:dyDescent="0.3">
      <c r="AE55059" s="71"/>
    </row>
    <row r="55060" spans="31:31" ht="15.75" x14ac:dyDescent="0.3">
      <c r="AE55060" s="71"/>
    </row>
    <row r="55061" spans="31:31" ht="15.75" x14ac:dyDescent="0.3">
      <c r="AE55061" s="71"/>
    </row>
    <row r="55062" spans="31:31" ht="15.75" x14ac:dyDescent="0.3">
      <c r="AE55062" s="71"/>
    </row>
    <row r="55063" spans="31:31" ht="15.75" x14ac:dyDescent="0.3">
      <c r="AE55063" s="71"/>
    </row>
    <row r="55064" spans="31:31" ht="15.75" x14ac:dyDescent="0.3">
      <c r="AE55064" s="71"/>
    </row>
    <row r="55065" spans="31:31" ht="15.75" x14ac:dyDescent="0.3">
      <c r="AE55065" s="71"/>
    </row>
    <row r="55066" spans="31:31" ht="15.75" x14ac:dyDescent="0.3">
      <c r="AE55066" s="71"/>
    </row>
    <row r="55067" spans="31:31" ht="15.75" x14ac:dyDescent="0.3">
      <c r="AE55067" s="71"/>
    </row>
    <row r="55068" spans="31:31" ht="15.75" x14ac:dyDescent="0.3">
      <c r="AE55068" s="71"/>
    </row>
    <row r="55069" spans="31:31" ht="15.75" x14ac:dyDescent="0.3">
      <c r="AE55069" s="71"/>
    </row>
    <row r="55070" spans="31:31" ht="15.75" x14ac:dyDescent="0.3">
      <c r="AE55070" s="71"/>
    </row>
    <row r="55071" spans="31:31" ht="15.75" x14ac:dyDescent="0.3">
      <c r="AE55071" s="71"/>
    </row>
    <row r="55072" spans="31:31" ht="15.75" x14ac:dyDescent="0.3">
      <c r="AE55072" s="71"/>
    </row>
    <row r="55073" spans="31:31" ht="15.75" x14ac:dyDescent="0.3">
      <c r="AE55073" s="71"/>
    </row>
    <row r="55074" spans="31:31" ht="15.75" x14ac:dyDescent="0.3">
      <c r="AE55074" s="71"/>
    </row>
    <row r="55075" spans="31:31" ht="15.75" x14ac:dyDescent="0.3">
      <c r="AE55075" s="71"/>
    </row>
    <row r="55076" spans="31:31" ht="15.75" x14ac:dyDescent="0.3">
      <c r="AE55076" s="71"/>
    </row>
    <row r="55077" spans="31:31" ht="15.75" x14ac:dyDescent="0.3">
      <c r="AE55077" s="71"/>
    </row>
    <row r="55078" spans="31:31" ht="15.75" x14ac:dyDescent="0.3">
      <c r="AE55078" s="71"/>
    </row>
    <row r="55079" spans="31:31" ht="15.75" x14ac:dyDescent="0.3">
      <c r="AE55079" s="71"/>
    </row>
    <row r="55080" spans="31:31" ht="15.75" x14ac:dyDescent="0.3">
      <c r="AE55080" s="71"/>
    </row>
    <row r="55081" spans="31:31" ht="15.75" x14ac:dyDescent="0.3">
      <c r="AE55081" s="71"/>
    </row>
    <row r="55082" spans="31:31" ht="15.75" x14ac:dyDescent="0.3">
      <c r="AE55082" s="71"/>
    </row>
    <row r="55083" spans="31:31" ht="15.75" x14ac:dyDescent="0.3">
      <c r="AE55083" s="71"/>
    </row>
    <row r="55084" spans="31:31" ht="15.75" x14ac:dyDescent="0.3">
      <c r="AE55084" s="71"/>
    </row>
    <row r="55085" spans="31:31" ht="15.75" x14ac:dyDescent="0.3">
      <c r="AE55085" s="71"/>
    </row>
    <row r="55086" spans="31:31" ht="15.75" x14ac:dyDescent="0.3">
      <c r="AE55086" s="71"/>
    </row>
    <row r="55087" spans="31:31" ht="15.75" x14ac:dyDescent="0.3">
      <c r="AE55087" s="71"/>
    </row>
    <row r="55088" spans="31:31" ht="15.75" x14ac:dyDescent="0.3">
      <c r="AE55088" s="71"/>
    </row>
    <row r="55089" spans="31:31" ht="15.75" x14ac:dyDescent="0.3">
      <c r="AE55089" s="71"/>
    </row>
    <row r="55090" spans="31:31" ht="15.75" x14ac:dyDescent="0.3">
      <c r="AE55090" s="71"/>
    </row>
    <row r="55091" spans="31:31" ht="15.75" x14ac:dyDescent="0.3">
      <c r="AE55091" s="71"/>
    </row>
    <row r="55092" spans="31:31" ht="15.75" x14ac:dyDescent="0.3">
      <c r="AE55092" s="71"/>
    </row>
    <row r="55093" spans="31:31" ht="15.75" x14ac:dyDescent="0.3">
      <c r="AE55093" s="71"/>
    </row>
    <row r="55094" spans="31:31" ht="15.75" x14ac:dyDescent="0.3">
      <c r="AE55094" s="71"/>
    </row>
    <row r="55095" spans="31:31" ht="15.75" x14ac:dyDescent="0.3">
      <c r="AE55095" s="71"/>
    </row>
    <row r="55096" spans="31:31" ht="15.75" x14ac:dyDescent="0.3">
      <c r="AE55096" s="71"/>
    </row>
    <row r="55097" spans="31:31" ht="15.75" x14ac:dyDescent="0.3">
      <c r="AE55097" s="71"/>
    </row>
    <row r="55098" spans="31:31" ht="15.75" x14ac:dyDescent="0.3">
      <c r="AE55098" s="71"/>
    </row>
    <row r="55099" spans="31:31" ht="15.75" x14ac:dyDescent="0.3">
      <c r="AE55099" s="71"/>
    </row>
    <row r="55100" spans="31:31" ht="15.75" x14ac:dyDescent="0.3">
      <c r="AE55100" s="71"/>
    </row>
    <row r="55101" spans="31:31" ht="15.75" x14ac:dyDescent="0.3">
      <c r="AE55101" s="71"/>
    </row>
    <row r="55102" spans="31:31" ht="15.75" x14ac:dyDescent="0.3">
      <c r="AE55102" s="71"/>
    </row>
    <row r="55103" spans="31:31" ht="15.75" x14ac:dyDescent="0.3">
      <c r="AE55103" s="71"/>
    </row>
    <row r="55104" spans="31:31" ht="15.75" x14ac:dyDescent="0.3">
      <c r="AE55104" s="71"/>
    </row>
    <row r="55105" spans="31:31" ht="15.75" x14ac:dyDescent="0.3">
      <c r="AE55105" s="71"/>
    </row>
    <row r="55106" spans="31:31" ht="15.75" x14ac:dyDescent="0.3">
      <c r="AE55106" s="71"/>
    </row>
    <row r="55107" spans="31:31" ht="15.75" x14ac:dyDescent="0.3">
      <c r="AE55107" s="71"/>
    </row>
    <row r="55108" spans="31:31" ht="15.75" x14ac:dyDescent="0.3">
      <c r="AE55108" s="71"/>
    </row>
    <row r="55109" spans="31:31" ht="15.75" x14ac:dyDescent="0.3">
      <c r="AE55109" s="71"/>
    </row>
    <row r="55110" spans="31:31" ht="15.75" x14ac:dyDescent="0.3">
      <c r="AE55110" s="71"/>
    </row>
    <row r="55111" spans="31:31" ht="15.75" x14ac:dyDescent="0.3">
      <c r="AE55111" s="71"/>
    </row>
    <row r="55112" spans="31:31" ht="15.75" x14ac:dyDescent="0.3">
      <c r="AE55112" s="71"/>
    </row>
    <row r="55113" spans="31:31" ht="15.75" x14ac:dyDescent="0.3">
      <c r="AE55113" s="71"/>
    </row>
    <row r="55114" spans="31:31" ht="15.75" x14ac:dyDescent="0.3">
      <c r="AE55114" s="71"/>
    </row>
    <row r="55115" spans="31:31" ht="15.75" x14ac:dyDescent="0.3">
      <c r="AE55115" s="71"/>
    </row>
    <row r="55116" spans="31:31" ht="15.75" x14ac:dyDescent="0.3">
      <c r="AE55116" s="71"/>
    </row>
    <row r="55117" spans="31:31" ht="15.75" x14ac:dyDescent="0.3">
      <c r="AE55117" s="71"/>
    </row>
    <row r="55118" spans="31:31" ht="15.75" x14ac:dyDescent="0.3">
      <c r="AE55118" s="71"/>
    </row>
    <row r="55119" spans="31:31" ht="15.75" x14ac:dyDescent="0.3">
      <c r="AE55119" s="71"/>
    </row>
    <row r="55120" spans="31:31" ht="15.75" x14ac:dyDescent="0.3">
      <c r="AE55120" s="71"/>
    </row>
    <row r="55121" spans="31:31" ht="15.75" x14ac:dyDescent="0.3">
      <c r="AE55121" s="71"/>
    </row>
    <row r="55122" spans="31:31" ht="15.75" x14ac:dyDescent="0.3">
      <c r="AE55122" s="71"/>
    </row>
    <row r="55123" spans="31:31" ht="15.75" x14ac:dyDescent="0.3">
      <c r="AE55123" s="71"/>
    </row>
    <row r="55124" spans="31:31" ht="15.75" x14ac:dyDescent="0.3">
      <c r="AE55124" s="71"/>
    </row>
    <row r="55125" spans="31:31" ht="15.75" x14ac:dyDescent="0.3">
      <c r="AE55125" s="71"/>
    </row>
    <row r="55126" spans="31:31" ht="15.75" x14ac:dyDescent="0.3">
      <c r="AE55126" s="71"/>
    </row>
    <row r="55127" spans="31:31" ht="15.75" x14ac:dyDescent="0.3">
      <c r="AE55127" s="71"/>
    </row>
    <row r="55128" spans="31:31" ht="15.75" x14ac:dyDescent="0.3">
      <c r="AE55128" s="71"/>
    </row>
    <row r="55129" spans="31:31" ht="15.75" x14ac:dyDescent="0.3">
      <c r="AE55129" s="71"/>
    </row>
    <row r="55130" spans="31:31" ht="15.75" x14ac:dyDescent="0.3">
      <c r="AE55130" s="71"/>
    </row>
    <row r="55131" spans="31:31" ht="15.75" x14ac:dyDescent="0.3">
      <c r="AE55131" s="71"/>
    </row>
    <row r="55132" spans="31:31" ht="15.75" x14ac:dyDescent="0.3">
      <c r="AE55132" s="71"/>
    </row>
    <row r="55133" spans="31:31" ht="15.75" x14ac:dyDescent="0.3">
      <c r="AE55133" s="71"/>
    </row>
    <row r="55134" spans="31:31" ht="15.75" x14ac:dyDescent="0.3">
      <c r="AE55134" s="71"/>
    </row>
    <row r="55135" spans="31:31" ht="15.75" x14ac:dyDescent="0.3">
      <c r="AE55135" s="71"/>
    </row>
    <row r="55136" spans="31:31" ht="15.75" x14ac:dyDescent="0.3">
      <c r="AE55136" s="71"/>
    </row>
    <row r="55137" spans="31:31" ht="15.75" x14ac:dyDescent="0.3">
      <c r="AE55137" s="71"/>
    </row>
    <row r="55138" spans="31:31" ht="15.75" x14ac:dyDescent="0.3">
      <c r="AE55138" s="71"/>
    </row>
    <row r="55139" spans="31:31" ht="15.75" x14ac:dyDescent="0.3">
      <c r="AE55139" s="71"/>
    </row>
    <row r="55140" spans="31:31" ht="15.75" x14ac:dyDescent="0.3">
      <c r="AE55140" s="71"/>
    </row>
    <row r="55141" spans="31:31" ht="15.75" x14ac:dyDescent="0.3">
      <c r="AE55141" s="71"/>
    </row>
    <row r="55142" spans="31:31" ht="15.75" x14ac:dyDescent="0.3">
      <c r="AE55142" s="71"/>
    </row>
    <row r="55143" spans="31:31" ht="15.75" x14ac:dyDescent="0.3">
      <c r="AE55143" s="71"/>
    </row>
    <row r="55144" spans="31:31" ht="15.75" x14ac:dyDescent="0.3">
      <c r="AE55144" s="71"/>
    </row>
    <row r="55145" spans="31:31" ht="15.75" x14ac:dyDescent="0.3">
      <c r="AE55145" s="71"/>
    </row>
    <row r="55146" spans="31:31" ht="15.75" x14ac:dyDescent="0.3">
      <c r="AE55146" s="71"/>
    </row>
    <row r="55147" spans="31:31" ht="15.75" x14ac:dyDescent="0.3">
      <c r="AE55147" s="71"/>
    </row>
    <row r="55148" spans="31:31" ht="15.75" x14ac:dyDescent="0.3">
      <c r="AE55148" s="71"/>
    </row>
    <row r="55149" spans="31:31" ht="15.75" x14ac:dyDescent="0.3">
      <c r="AE55149" s="71"/>
    </row>
    <row r="55150" spans="31:31" ht="15.75" x14ac:dyDescent="0.3">
      <c r="AE55150" s="71"/>
    </row>
    <row r="55151" spans="31:31" ht="15.75" x14ac:dyDescent="0.3">
      <c r="AE55151" s="71"/>
    </row>
    <row r="55152" spans="31:31" ht="15.75" x14ac:dyDescent="0.3">
      <c r="AE55152" s="71"/>
    </row>
    <row r="55153" spans="31:31" ht="15.75" x14ac:dyDescent="0.3">
      <c r="AE55153" s="71"/>
    </row>
    <row r="55154" spans="31:31" ht="15.75" x14ac:dyDescent="0.3">
      <c r="AE55154" s="71"/>
    </row>
    <row r="55155" spans="31:31" ht="15.75" x14ac:dyDescent="0.3">
      <c r="AE55155" s="71"/>
    </row>
    <row r="55156" spans="31:31" ht="15.75" x14ac:dyDescent="0.3">
      <c r="AE55156" s="71"/>
    </row>
    <row r="55157" spans="31:31" ht="15.75" x14ac:dyDescent="0.3">
      <c r="AE55157" s="71"/>
    </row>
    <row r="55158" spans="31:31" ht="15.75" x14ac:dyDescent="0.3">
      <c r="AE55158" s="71"/>
    </row>
    <row r="55159" spans="31:31" ht="15.75" x14ac:dyDescent="0.3">
      <c r="AE55159" s="71"/>
    </row>
    <row r="55160" spans="31:31" ht="15.75" x14ac:dyDescent="0.3">
      <c r="AE55160" s="71"/>
    </row>
    <row r="55161" spans="31:31" ht="15.75" x14ac:dyDescent="0.3">
      <c r="AE55161" s="71"/>
    </row>
    <row r="55162" spans="31:31" ht="15.75" x14ac:dyDescent="0.3">
      <c r="AE55162" s="71"/>
    </row>
    <row r="55163" spans="31:31" ht="15.75" x14ac:dyDescent="0.3">
      <c r="AE55163" s="71"/>
    </row>
    <row r="55164" spans="31:31" ht="15.75" x14ac:dyDescent="0.3">
      <c r="AE55164" s="71"/>
    </row>
    <row r="55165" spans="31:31" ht="15.75" x14ac:dyDescent="0.3">
      <c r="AE55165" s="71"/>
    </row>
    <row r="55166" spans="31:31" ht="15.75" x14ac:dyDescent="0.3">
      <c r="AE55166" s="71"/>
    </row>
    <row r="55167" spans="31:31" ht="15.75" x14ac:dyDescent="0.3">
      <c r="AE55167" s="71"/>
    </row>
    <row r="55168" spans="31:31" ht="15.75" x14ac:dyDescent="0.3">
      <c r="AE55168" s="71"/>
    </row>
    <row r="55169" spans="31:31" ht="15.75" x14ac:dyDescent="0.3">
      <c r="AE55169" s="71"/>
    </row>
    <row r="55170" spans="31:31" ht="15.75" x14ac:dyDescent="0.3">
      <c r="AE55170" s="71"/>
    </row>
    <row r="55171" spans="31:31" ht="15.75" x14ac:dyDescent="0.3">
      <c r="AE55171" s="71"/>
    </row>
    <row r="55172" spans="31:31" ht="15.75" x14ac:dyDescent="0.3">
      <c r="AE55172" s="71"/>
    </row>
    <row r="55173" spans="31:31" ht="15.75" x14ac:dyDescent="0.3">
      <c r="AE55173" s="71"/>
    </row>
    <row r="55174" spans="31:31" ht="15.75" x14ac:dyDescent="0.3">
      <c r="AE55174" s="71"/>
    </row>
    <row r="55175" spans="31:31" ht="15.75" x14ac:dyDescent="0.3">
      <c r="AE55175" s="71"/>
    </row>
    <row r="55176" spans="31:31" ht="15.75" x14ac:dyDescent="0.3">
      <c r="AE55176" s="71"/>
    </row>
    <row r="55177" spans="31:31" ht="15.75" x14ac:dyDescent="0.3">
      <c r="AE55177" s="71"/>
    </row>
    <row r="55178" spans="31:31" ht="15.75" x14ac:dyDescent="0.3">
      <c r="AE55178" s="71"/>
    </row>
    <row r="55179" spans="31:31" ht="15.75" x14ac:dyDescent="0.3">
      <c r="AE55179" s="71"/>
    </row>
    <row r="55180" spans="31:31" ht="15.75" x14ac:dyDescent="0.3">
      <c r="AE55180" s="71"/>
    </row>
    <row r="55181" spans="31:31" ht="15.75" x14ac:dyDescent="0.3">
      <c r="AE55181" s="71"/>
    </row>
    <row r="55182" spans="31:31" ht="15.75" x14ac:dyDescent="0.3">
      <c r="AE55182" s="71"/>
    </row>
    <row r="55183" spans="31:31" ht="15.75" x14ac:dyDescent="0.3">
      <c r="AE55183" s="71"/>
    </row>
    <row r="55184" spans="31:31" ht="15.75" x14ac:dyDescent="0.3">
      <c r="AE55184" s="71"/>
    </row>
    <row r="55185" spans="31:31" ht="15.75" x14ac:dyDescent="0.3">
      <c r="AE55185" s="71"/>
    </row>
    <row r="55186" spans="31:31" ht="15.75" x14ac:dyDescent="0.3">
      <c r="AE55186" s="71"/>
    </row>
    <row r="55187" spans="31:31" ht="15.75" x14ac:dyDescent="0.3">
      <c r="AE55187" s="71"/>
    </row>
    <row r="55188" spans="31:31" ht="15.75" x14ac:dyDescent="0.3">
      <c r="AE55188" s="71"/>
    </row>
    <row r="55189" spans="31:31" ht="15.75" x14ac:dyDescent="0.3">
      <c r="AE55189" s="71"/>
    </row>
    <row r="55190" spans="31:31" ht="15.75" x14ac:dyDescent="0.3">
      <c r="AE55190" s="71"/>
    </row>
    <row r="55191" spans="31:31" ht="15.75" x14ac:dyDescent="0.3">
      <c r="AE55191" s="71"/>
    </row>
    <row r="55192" spans="31:31" ht="15.75" x14ac:dyDescent="0.3">
      <c r="AE55192" s="71"/>
    </row>
    <row r="55193" spans="31:31" ht="15.75" x14ac:dyDescent="0.3">
      <c r="AE55193" s="71"/>
    </row>
    <row r="55194" spans="31:31" ht="15.75" x14ac:dyDescent="0.3">
      <c r="AE55194" s="71"/>
    </row>
    <row r="55195" spans="31:31" ht="15.75" x14ac:dyDescent="0.3">
      <c r="AE55195" s="71"/>
    </row>
    <row r="55196" spans="31:31" ht="15.75" x14ac:dyDescent="0.3">
      <c r="AE55196" s="71"/>
    </row>
    <row r="55197" spans="31:31" ht="15.75" x14ac:dyDescent="0.3">
      <c r="AE55197" s="71"/>
    </row>
    <row r="55198" spans="31:31" ht="15.75" x14ac:dyDescent="0.3">
      <c r="AE55198" s="71"/>
    </row>
    <row r="55199" spans="31:31" ht="15.75" x14ac:dyDescent="0.3">
      <c r="AE55199" s="71"/>
    </row>
    <row r="55200" spans="31:31" ht="15.75" x14ac:dyDescent="0.3">
      <c r="AE55200" s="71"/>
    </row>
    <row r="55201" spans="31:31" ht="15.75" x14ac:dyDescent="0.3">
      <c r="AE55201" s="71"/>
    </row>
    <row r="55202" spans="31:31" ht="15.75" x14ac:dyDescent="0.3">
      <c r="AE55202" s="71"/>
    </row>
    <row r="55203" spans="31:31" ht="15.75" x14ac:dyDescent="0.3">
      <c r="AE55203" s="71"/>
    </row>
    <row r="55204" spans="31:31" ht="15.75" x14ac:dyDescent="0.3">
      <c r="AE55204" s="71"/>
    </row>
    <row r="55205" spans="31:31" ht="15.75" x14ac:dyDescent="0.3">
      <c r="AE55205" s="71"/>
    </row>
    <row r="55206" spans="31:31" ht="15.75" x14ac:dyDescent="0.3">
      <c r="AE55206" s="71"/>
    </row>
    <row r="55207" spans="31:31" ht="15.75" x14ac:dyDescent="0.3">
      <c r="AE55207" s="71"/>
    </row>
    <row r="55208" spans="31:31" ht="15.75" x14ac:dyDescent="0.3">
      <c r="AE55208" s="71"/>
    </row>
    <row r="55209" spans="31:31" ht="15.75" x14ac:dyDescent="0.3">
      <c r="AE55209" s="71"/>
    </row>
    <row r="55210" spans="31:31" ht="15.75" x14ac:dyDescent="0.3">
      <c r="AE55210" s="71"/>
    </row>
    <row r="55211" spans="31:31" ht="15.75" x14ac:dyDescent="0.3">
      <c r="AE55211" s="71"/>
    </row>
    <row r="55212" spans="31:31" ht="15.75" x14ac:dyDescent="0.3">
      <c r="AE55212" s="71"/>
    </row>
    <row r="55213" spans="31:31" ht="15.75" x14ac:dyDescent="0.3">
      <c r="AE55213" s="71"/>
    </row>
    <row r="55214" spans="31:31" ht="15.75" x14ac:dyDescent="0.3">
      <c r="AE55214" s="71"/>
    </row>
    <row r="55215" spans="31:31" ht="15.75" x14ac:dyDescent="0.3">
      <c r="AE55215" s="71"/>
    </row>
    <row r="55216" spans="31:31" ht="15.75" x14ac:dyDescent="0.3">
      <c r="AE55216" s="71"/>
    </row>
    <row r="55217" spans="31:31" ht="15.75" x14ac:dyDescent="0.3">
      <c r="AE55217" s="71"/>
    </row>
    <row r="55218" spans="31:31" ht="15.75" x14ac:dyDescent="0.3">
      <c r="AE55218" s="71"/>
    </row>
    <row r="55219" spans="31:31" ht="15.75" x14ac:dyDescent="0.3">
      <c r="AE55219" s="71"/>
    </row>
    <row r="55220" spans="31:31" ht="15.75" x14ac:dyDescent="0.3">
      <c r="AE55220" s="71"/>
    </row>
    <row r="55221" spans="31:31" ht="15.75" x14ac:dyDescent="0.3">
      <c r="AE55221" s="71"/>
    </row>
    <row r="55222" spans="31:31" ht="15.75" x14ac:dyDescent="0.3">
      <c r="AE55222" s="71"/>
    </row>
    <row r="55223" spans="31:31" ht="15.75" x14ac:dyDescent="0.3">
      <c r="AE55223" s="71"/>
    </row>
    <row r="55224" spans="31:31" ht="15.75" x14ac:dyDescent="0.3">
      <c r="AE55224" s="71"/>
    </row>
    <row r="55225" spans="31:31" ht="15.75" x14ac:dyDescent="0.3">
      <c r="AE55225" s="71"/>
    </row>
    <row r="55226" spans="31:31" ht="15.75" x14ac:dyDescent="0.3">
      <c r="AE55226" s="71"/>
    </row>
    <row r="55227" spans="31:31" ht="15.75" x14ac:dyDescent="0.3">
      <c r="AE55227" s="71"/>
    </row>
    <row r="55228" spans="31:31" ht="15.75" x14ac:dyDescent="0.3">
      <c r="AE55228" s="71"/>
    </row>
    <row r="55229" spans="31:31" ht="15.75" x14ac:dyDescent="0.3">
      <c r="AE55229" s="71"/>
    </row>
    <row r="55230" spans="31:31" ht="15.75" x14ac:dyDescent="0.3">
      <c r="AE55230" s="71"/>
    </row>
    <row r="55231" spans="31:31" ht="15.75" x14ac:dyDescent="0.3">
      <c r="AE55231" s="71"/>
    </row>
    <row r="55232" spans="31:31" ht="15.75" x14ac:dyDescent="0.3">
      <c r="AE55232" s="71"/>
    </row>
    <row r="55233" spans="31:31" ht="15.75" x14ac:dyDescent="0.3">
      <c r="AE55233" s="71"/>
    </row>
    <row r="55234" spans="31:31" ht="15.75" x14ac:dyDescent="0.3">
      <c r="AE55234" s="71"/>
    </row>
    <row r="55235" spans="31:31" ht="15.75" x14ac:dyDescent="0.3">
      <c r="AE55235" s="71"/>
    </row>
    <row r="55236" spans="31:31" ht="15.75" x14ac:dyDescent="0.3">
      <c r="AE55236" s="71"/>
    </row>
    <row r="55237" spans="31:31" ht="15.75" x14ac:dyDescent="0.3">
      <c r="AE55237" s="71"/>
    </row>
    <row r="55238" spans="31:31" ht="15.75" x14ac:dyDescent="0.3">
      <c r="AE55238" s="71"/>
    </row>
    <row r="55239" spans="31:31" ht="15.75" x14ac:dyDescent="0.3">
      <c r="AE55239" s="71"/>
    </row>
    <row r="55240" spans="31:31" ht="15.75" x14ac:dyDescent="0.3">
      <c r="AE55240" s="71"/>
    </row>
    <row r="55241" spans="31:31" ht="15.75" x14ac:dyDescent="0.3">
      <c r="AE55241" s="71"/>
    </row>
    <row r="55242" spans="31:31" ht="15.75" x14ac:dyDescent="0.3">
      <c r="AE55242" s="71"/>
    </row>
    <row r="55243" spans="31:31" ht="15.75" x14ac:dyDescent="0.3">
      <c r="AE55243" s="71"/>
    </row>
    <row r="55244" spans="31:31" ht="15.75" x14ac:dyDescent="0.3">
      <c r="AE55244" s="71"/>
    </row>
    <row r="55245" spans="31:31" ht="15.75" x14ac:dyDescent="0.3">
      <c r="AE55245" s="71"/>
    </row>
    <row r="55246" spans="31:31" ht="15.75" x14ac:dyDescent="0.3">
      <c r="AE55246" s="71"/>
    </row>
    <row r="55247" spans="31:31" ht="15.75" x14ac:dyDescent="0.3">
      <c r="AE55247" s="71"/>
    </row>
    <row r="55248" spans="31:31" ht="15.75" x14ac:dyDescent="0.3">
      <c r="AE55248" s="71"/>
    </row>
    <row r="55249" spans="31:31" ht="15.75" x14ac:dyDescent="0.3">
      <c r="AE55249" s="71"/>
    </row>
    <row r="55250" spans="31:31" ht="15.75" x14ac:dyDescent="0.3">
      <c r="AE55250" s="71"/>
    </row>
    <row r="55251" spans="31:31" ht="15.75" x14ac:dyDescent="0.3">
      <c r="AE55251" s="71"/>
    </row>
    <row r="55252" spans="31:31" ht="15.75" x14ac:dyDescent="0.3">
      <c r="AE55252" s="71"/>
    </row>
    <row r="55253" spans="31:31" ht="15.75" x14ac:dyDescent="0.3">
      <c r="AE55253" s="71"/>
    </row>
    <row r="55254" spans="31:31" ht="15.75" x14ac:dyDescent="0.3">
      <c r="AE55254" s="71"/>
    </row>
    <row r="55255" spans="31:31" ht="15.75" x14ac:dyDescent="0.3">
      <c r="AE55255" s="71"/>
    </row>
    <row r="55256" spans="31:31" ht="15.75" x14ac:dyDescent="0.3">
      <c r="AE55256" s="71"/>
    </row>
    <row r="55257" spans="31:31" ht="15.75" x14ac:dyDescent="0.3">
      <c r="AE55257" s="71"/>
    </row>
    <row r="55258" spans="31:31" ht="15.75" x14ac:dyDescent="0.3">
      <c r="AE55258" s="71"/>
    </row>
    <row r="55259" spans="31:31" ht="15.75" x14ac:dyDescent="0.3">
      <c r="AE55259" s="71"/>
    </row>
    <row r="55260" spans="31:31" ht="15.75" x14ac:dyDescent="0.3">
      <c r="AE55260" s="71"/>
    </row>
    <row r="55261" spans="31:31" ht="15.75" x14ac:dyDescent="0.3">
      <c r="AE55261" s="71"/>
    </row>
    <row r="55262" spans="31:31" ht="15.75" x14ac:dyDescent="0.3">
      <c r="AE55262" s="71"/>
    </row>
    <row r="55263" spans="31:31" ht="15.75" x14ac:dyDescent="0.3">
      <c r="AE55263" s="71"/>
    </row>
    <row r="55264" spans="31:31" ht="15.75" x14ac:dyDescent="0.3">
      <c r="AE55264" s="71"/>
    </row>
    <row r="55265" spans="31:31" ht="15.75" x14ac:dyDescent="0.3">
      <c r="AE55265" s="71"/>
    </row>
    <row r="55266" spans="31:31" ht="15.75" x14ac:dyDescent="0.3">
      <c r="AE55266" s="71"/>
    </row>
    <row r="55267" spans="31:31" ht="15.75" x14ac:dyDescent="0.3">
      <c r="AE55267" s="71"/>
    </row>
    <row r="55268" spans="31:31" ht="15.75" x14ac:dyDescent="0.3">
      <c r="AE55268" s="71"/>
    </row>
    <row r="55269" spans="31:31" ht="15.75" x14ac:dyDescent="0.3">
      <c r="AE55269" s="71"/>
    </row>
    <row r="55270" spans="31:31" ht="15.75" x14ac:dyDescent="0.3">
      <c r="AE55270" s="71"/>
    </row>
    <row r="55271" spans="31:31" ht="15.75" x14ac:dyDescent="0.3">
      <c r="AE55271" s="71"/>
    </row>
    <row r="55272" spans="31:31" ht="15.75" x14ac:dyDescent="0.3">
      <c r="AE55272" s="71"/>
    </row>
    <row r="55273" spans="31:31" ht="15.75" x14ac:dyDescent="0.3">
      <c r="AE55273" s="71"/>
    </row>
    <row r="55274" spans="31:31" ht="15.75" x14ac:dyDescent="0.3">
      <c r="AE55274" s="71"/>
    </row>
    <row r="55275" spans="31:31" ht="15.75" x14ac:dyDescent="0.3">
      <c r="AE55275" s="71"/>
    </row>
    <row r="55276" spans="31:31" ht="15.75" x14ac:dyDescent="0.3">
      <c r="AE55276" s="71"/>
    </row>
    <row r="55277" spans="31:31" ht="15.75" x14ac:dyDescent="0.3">
      <c r="AE55277" s="71"/>
    </row>
    <row r="55278" spans="31:31" ht="15.75" x14ac:dyDescent="0.3">
      <c r="AE55278" s="71"/>
    </row>
    <row r="55279" spans="31:31" ht="15.75" x14ac:dyDescent="0.3">
      <c r="AE55279" s="71"/>
    </row>
    <row r="55280" spans="31:31" ht="15.75" x14ac:dyDescent="0.3">
      <c r="AE55280" s="71"/>
    </row>
    <row r="55281" spans="31:31" ht="15.75" x14ac:dyDescent="0.3">
      <c r="AE55281" s="71"/>
    </row>
    <row r="55282" spans="31:31" ht="15.75" x14ac:dyDescent="0.3">
      <c r="AE55282" s="71"/>
    </row>
    <row r="55283" spans="31:31" ht="15.75" x14ac:dyDescent="0.3">
      <c r="AE55283" s="71"/>
    </row>
    <row r="55284" spans="31:31" ht="15.75" x14ac:dyDescent="0.3">
      <c r="AE55284" s="71"/>
    </row>
    <row r="55285" spans="31:31" ht="15.75" x14ac:dyDescent="0.3">
      <c r="AE55285" s="71"/>
    </row>
    <row r="55286" spans="31:31" ht="15.75" x14ac:dyDescent="0.3">
      <c r="AE55286" s="71"/>
    </row>
    <row r="55287" spans="31:31" ht="15.75" x14ac:dyDescent="0.3">
      <c r="AE55287" s="71"/>
    </row>
    <row r="55288" spans="31:31" ht="15.75" x14ac:dyDescent="0.3">
      <c r="AE55288" s="71"/>
    </row>
    <row r="55289" spans="31:31" ht="15.75" x14ac:dyDescent="0.3">
      <c r="AE55289" s="71"/>
    </row>
    <row r="55290" spans="31:31" ht="15.75" x14ac:dyDescent="0.3">
      <c r="AE55290" s="71"/>
    </row>
    <row r="55291" spans="31:31" ht="15.75" x14ac:dyDescent="0.3">
      <c r="AE55291" s="71"/>
    </row>
    <row r="55292" spans="31:31" ht="15.75" x14ac:dyDescent="0.3">
      <c r="AE55292" s="71"/>
    </row>
    <row r="55293" spans="31:31" ht="15.75" x14ac:dyDescent="0.3">
      <c r="AE55293" s="71"/>
    </row>
    <row r="55294" spans="31:31" ht="15.75" x14ac:dyDescent="0.3">
      <c r="AE55294" s="71"/>
    </row>
    <row r="55295" spans="31:31" ht="15.75" x14ac:dyDescent="0.3">
      <c r="AE55295" s="71"/>
    </row>
    <row r="55296" spans="31:31" ht="15.75" x14ac:dyDescent="0.3">
      <c r="AE55296" s="71"/>
    </row>
    <row r="55297" spans="31:31" ht="15.75" x14ac:dyDescent="0.3">
      <c r="AE55297" s="71"/>
    </row>
    <row r="55298" spans="31:31" ht="15.75" x14ac:dyDescent="0.3">
      <c r="AE55298" s="71"/>
    </row>
    <row r="55299" spans="31:31" ht="15.75" x14ac:dyDescent="0.3">
      <c r="AE55299" s="71"/>
    </row>
    <row r="55300" spans="31:31" ht="15.75" x14ac:dyDescent="0.3">
      <c r="AE55300" s="71"/>
    </row>
    <row r="55301" spans="31:31" ht="15.75" x14ac:dyDescent="0.3">
      <c r="AE55301" s="71"/>
    </row>
    <row r="55302" spans="31:31" ht="15.75" x14ac:dyDescent="0.3">
      <c r="AE55302" s="71"/>
    </row>
    <row r="55303" spans="31:31" ht="15.75" x14ac:dyDescent="0.3">
      <c r="AE55303" s="71"/>
    </row>
    <row r="55304" spans="31:31" ht="15.75" x14ac:dyDescent="0.3">
      <c r="AE55304" s="71"/>
    </row>
    <row r="55305" spans="31:31" ht="15.75" x14ac:dyDescent="0.3">
      <c r="AE55305" s="71"/>
    </row>
    <row r="55306" spans="31:31" ht="15.75" x14ac:dyDescent="0.3">
      <c r="AE55306" s="71"/>
    </row>
    <row r="55307" spans="31:31" ht="15.75" x14ac:dyDescent="0.3">
      <c r="AE55307" s="71"/>
    </row>
    <row r="55308" spans="31:31" ht="15.75" x14ac:dyDescent="0.3">
      <c r="AE55308" s="71"/>
    </row>
    <row r="55309" spans="31:31" ht="15.75" x14ac:dyDescent="0.3">
      <c r="AE55309" s="71"/>
    </row>
    <row r="55310" spans="31:31" ht="15.75" x14ac:dyDescent="0.3">
      <c r="AE55310" s="71"/>
    </row>
    <row r="55311" spans="31:31" ht="15.75" x14ac:dyDescent="0.3">
      <c r="AE55311" s="71"/>
    </row>
    <row r="55312" spans="31:31" ht="15.75" x14ac:dyDescent="0.3">
      <c r="AE55312" s="71"/>
    </row>
    <row r="55313" spans="31:31" ht="15.75" x14ac:dyDescent="0.3">
      <c r="AE55313" s="71"/>
    </row>
    <row r="55314" spans="31:31" ht="15.75" x14ac:dyDescent="0.3">
      <c r="AE55314" s="71"/>
    </row>
    <row r="55315" spans="31:31" ht="15.75" x14ac:dyDescent="0.3">
      <c r="AE55315" s="71"/>
    </row>
    <row r="55316" spans="31:31" ht="15.75" x14ac:dyDescent="0.3">
      <c r="AE55316" s="71"/>
    </row>
    <row r="55317" spans="31:31" ht="15.75" x14ac:dyDescent="0.3">
      <c r="AE55317" s="71"/>
    </row>
    <row r="55318" spans="31:31" ht="15.75" x14ac:dyDescent="0.3">
      <c r="AE55318" s="71"/>
    </row>
    <row r="55319" spans="31:31" ht="15.75" x14ac:dyDescent="0.3">
      <c r="AE55319" s="71"/>
    </row>
    <row r="55320" spans="31:31" ht="15.75" x14ac:dyDescent="0.3">
      <c r="AE55320" s="71"/>
    </row>
    <row r="55321" spans="31:31" ht="15.75" x14ac:dyDescent="0.3">
      <c r="AE55321" s="71"/>
    </row>
    <row r="55322" spans="31:31" ht="15.75" x14ac:dyDescent="0.3">
      <c r="AE55322" s="71"/>
    </row>
    <row r="55323" spans="31:31" ht="15.75" x14ac:dyDescent="0.3">
      <c r="AE55323" s="71"/>
    </row>
    <row r="55324" spans="31:31" ht="15.75" x14ac:dyDescent="0.3">
      <c r="AE55324" s="71"/>
    </row>
    <row r="55325" spans="31:31" ht="15.75" x14ac:dyDescent="0.3">
      <c r="AE55325" s="71"/>
    </row>
    <row r="55326" spans="31:31" ht="15.75" x14ac:dyDescent="0.3">
      <c r="AE55326" s="71"/>
    </row>
    <row r="55327" spans="31:31" ht="15.75" x14ac:dyDescent="0.3">
      <c r="AE55327" s="71"/>
    </row>
    <row r="55328" spans="31:31" ht="15.75" x14ac:dyDescent="0.3">
      <c r="AE55328" s="71"/>
    </row>
    <row r="55329" spans="31:31" ht="15.75" x14ac:dyDescent="0.3">
      <c r="AE55329" s="71"/>
    </row>
    <row r="55330" spans="31:31" ht="15.75" x14ac:dyDescent="0.3">
      <c r="AE55330" s="71"/>
    </row>
    <row r="55331" spans="31:31" ht="15.75" x14ac:dyDescent="0.3">
      <c r="AE55331" s="71"/>
    </row>
    <row r="55332" spans="31:31" ht="15.75" x14ac:dyDescent="0.3">
      <c r="AE55332" s="71"/>
    </row>
    <row r="55333" spans="31:31" ht="15.75" x14ac:dyDescent="0.3">
      <c r="AE55333" s="71"/>
    </row>
    <row r="55334" spans="31:31" ht="15.75" x14ac:dyDescent="0.3">
      <c r="AE55334" s="71"/>
    </row>
    <row r="55335" spans="31:31" ht="15.75" x14ac:dyDescent="0.3">
      <c r="AE55335" s="71"/>
    </row>
    <row r="55336" spans="31:31" ht="15.75" x14ac:dyDescent="0.3">
      <c r="AE55336" s="71"/>
    </row>
    <row r="55337" spans="31:31" ht="15.75" x14ac:dyDescent="0.3">
      <c r="AE55337" s="71"/>
    </row>
    <row r="55338" spans="31:31" ht="15.75" x14ac:dyDescent="0.3">
      <c r="AE55338" s="71"/>
    </row>
    <row r="55339" spans="31:31" ht="15.75" x14ac:dyDescent="0.3">
      <c r="AE55339" s="71"/>
    </row>
    <row r="55340" spans="31:31" ht="15.75" x14ac:dyDescent="0.3">
      <c r="AE55340" s="71"/>
    </row>
    <row r="55341" spans="31:31" ht="15.75" x14ac:dyDescent="0.3">
      <c r="AE55341" s="71"/>
    </row>
    <row r="55342" spans="31:31" ht="15.75" x14ac:dyDescent="0.3">
      <c r="AE55342" s="71"/>
    </row>
    <row r="55343" spans="31:31" ht="15.75" x14ac:dyDescent="0.3">
      <c r="AE55343" s="71"/>
    </row>
    <row r="55344" spans="31:31" ht="15.75" x14ac:dyDescent="0.3">
      <c r="AE55344" s="71"/>
    </row>
    <row r="55345" spans="31:31" ht="15.75" x14ac:dyDescent="0.3">
      <c r="AE55345" s="71"/>
    </row>
    <row r="55346" spans="31:31" ht="15.75" x14ac:dyDescent="0.3">
      <c r="AE55346" s="71"/>
    </row>
    <row r="55347" spans="31:31" ht="15.75" x14ac:dyDescent="0.3">
      <c r="AE55347" s="71"/>
    </row>
    <row r="55348" spans="31:31" ht="15.75" x14ac:dyDescent="0.3">
      <c r="AE55348" s="71"/>
    </row>
    <row r="55349" spans="31:31" ht="15.75" x14ac:dyDescent="0.3">
      <c r="AE55349" s="71"/>
    </row>
    <row r="55350" spans="31:31" ht="15.75" x14ac:dyDescent="0.3">
      <c r="AE55350" s="71"/>
    </row>
    <row r="55351" spans="31:31" ht="15.75" x14ac:dyDescent="0.3">
      <c r="AE55351" s="71"/>
    </row>
    <row r="55352" spans="31:31" ht="15.75" x14ac:dyDescent="0.3">
      <c r="AE55352" s="71"/>
    </row>
    <row r="55353" spans="31:31" ht="15.75" x14ac:dyDescent="0.3">
      <c r="AE55353" s="71"/>
    </row>
    <row r="55354" spans="31:31" ht="15.75" x14ac:dyDescent="0.3">
      <c r="AE55354" s="71"/>
    </row>
    <row r="55355" spans="31:31" ht="15.75" x14ac:dyDescent="0.3">
      <c r="AE55355" s="71"/>
    </row>
    <row r="55356" spans="31:31" ht="15.75" x14ac:dyDescent="0.3">
      <c r="AE55356" s="71"/>
    </row>
    <row r="55357" spans="31:31" ht="15.75" x14ac:dyDescent="0.3">
      <c r="AE55357" s="71"/>
    </row>
    <row r="55358" spans="31:31" ht="15.75" x14ac:dyDescent="0.3">
      <c r="AE55358" s="71"/>
    </row>
    <row r="55359" spans="31:31" ht="15.75" x14ac:dyDescent="0.3">
      <c r="AE55359" s="71"/>
    </row>
    <row r="55360" spans="31:31" ht="15.75" x14ac:dyDescent="0.3">
      <c r="AE55360" s="71"/>
    </row>
    <row r="55361" spans="31:31" ht="15.75" x14ac:dyDescent="0.3">
      <c r="AE55361" s="71"/>
    </row>
    <row r="55362" spans="31:31" ht="15.75" x14ac:dyDescent="0.3">
      <c r="AE55362" s="71"/>
    </row>
    <row r="55363" spans="31:31" ht="15.75" x14ac:dyDescent="0.3">
      <c r="AE55363" s="71"/>
    </row>
    <row r="55364" spans="31:31" ht="15.75" x14ac:dyDescent="0.3">
      <c r="AE55364" s="71"/>
    </row>
    <row r="55365" spans="31:31" ht="15.75" x14ac:dyDescent="0.3">
      <c r="AE55365" s="71"/>
    </row>
    <row r="55366" spans="31:31" ht="15.75" x14ac:dyDescent="0.3">
      <c r="AE55366" s="71"/>
    </row>
    <row r="55367" spans="31:31" ht="15.75" x14ac:dyDescent="0.3">
      <c r="AE55367" s="71"/>
    </row>
    <row r="55368" spans="31:31" ht="15.75" x14ac:dyDescent="0.3">
      <c r="AE55368" s="71"/>
    </row>
    <row r="55369" spans="31:31" ht="15.75" x14ac:dyDescent="0.3">
      <c r="AE55369" s="71"/>
    </row>
    <row r="55370" spans="31:31" ht="15.75" x14ac:dyDescent="0.3">
      <c r="AE55370" s="71"/>
    </row>
    <row r="55371" spans="31:31" ht="15.75" x14ac:dyDescent="0.3">
      <c r="AE55371" s="71"/>
    </row>
    <row r="55372" spans="31:31" ht="15.75" x14ac:dyDescent="0.3">
      <c r="AE55372" s="71"/>
    </row>
    <row r="55373" spans="31:31" ht="15.75" x14ac:dyDescent="0.3">
      <c r="AE55373" s="71"/>
    </row>
    <row r="55374" spans="31:31" ht="15.75" x14ac:dyDescent="0.3">
      <c r="AE55374" s="71"/>
    </row>
    <row r="55375" spans="31:31" ht="15.75" x14ac:dyDescent="0.3">
      <c r="AE55375" s="71"/>
    </row>
    <row r="55376" spans="31:31" ht="15.75" x14ac:dyDescent="0.3">
      <c r="AE55376" s="71"/>
    </row>
    <row r="55377" spans="31:31" ht="15.75" x14ac:dyDescent="0.3">
      <c r="AE55377" s="71"/>
    </row>
    <row r="55378" spans="31:31" ht="15.75" x14ac:dyDescent="0.3">
      <c r="AE55378" s="71"/>
    </row>
    <row r="55379" spans="31:31" ht="15.75" x14ac:dyDescent="0.3">
      <c r="AE55379" s="71"/>
    </row>
    <row r="55380" spans="31:31" ht="15.75" x14ac:dyDescent="0.3">
      <c r="AE55380" s="71"/>
    </row>
    <row r="55381" spans="31:31" ht="15.75" x14ac:dyDescent="0.3">
      <c r="AE55381" s="71"/>
    </row>
    <row r="55382" spans="31:31" ht="15.75" x14ac:dyDescent="0.3">
      <c r="AE55382" s="71"/>
    </row>
    <row r="55383" spans="31:31" ht="15.75" x14ac:dyDescent="0.3">
      <c r="AE55383" s="71"/>
    </row>
    <row r="55384" spans="31:31" ht="15.75" x14ac:dyDescent="0.3">
      <c r="AE55384" s="71"/>
    </row>
    <row r="55385" spans="31:31" ht="15.75" x14ac:dyDescent="0.3">
      <c r="AE55385" s="71"/>
    </row>
    <row r="55386" spans="31:31" ht="15.75" x14ac:dyDescent="0.3">
      <c r="AE55386" s="71"/>
    </row>
    <row r="55387" spans="31:31" ht="15.75" x14ac:dyDescent="0.3">
      <c r="AE55387" s="71"/>
    </row>
    <row r="55388" spans="31:31" ht="15.75" x14ac:dyDescent="0.3">
      <c r="AE55388" s="71"/>
    </row>
    <row r="55389" spans="31:31" ht="15.75" x14ac:dyDescent="0.3">
      <c r="AE55389" s="71"/>
    </row>
    <row r="55390" spans="31:31" ht="15.75" x14ac:dyDescent="0.3">
      <c r="AE55390" s="71"/>
    </row>
    <row r="55391" spans="31:31" ht="15.75" x14ac:dyDescent="0.3">
      <c r="AE55391" s="71"/>
    </row>
    <row r="55392" spans="31:31" ht="15.75" x14ac:dyDescent="0.3">
      <c r="AE55392" s="71"/>
    </row>
    <row r="55393" spans="31:31" ht="15.75" x14ac:dyDescent="0.3">
      <c r="AE55393" s="71"/>
    </row>
    <row r="55394" spans="31:31" ht="15.75" x14ac:dyDescent="0.3">
      <c r="AE55394" s="71"/>
    </row>
    <row r="55395" spans="31:31" ht="15.75" x14ac:dyDescent="0.3">
      <c r="AE55395" s="71"/>
    </row>
    <row r="55396" spans="31:31" ht="15.75" x14ac:dyDescent="0.3">
      <c r="AE55396" s="71"/>
    </row>
    <row r="55397" spans="31:31" ht="15.75" x14ac:dyDescent="0.3">
      <c r="AE55397" s="71"/>
    </row>
    <row r="55398" spans="31:31" ht="15.75" x14ac:dyDescent="0.3">
      <c r="AE55398" s="71"/>
    </row>
    <row r="55399" spans="31:31" ht="15.75" x14ac:dyDescent="0.3">
      <c r="AE55399" s="71"/>
    </row>
    <row r="55400" spans="31:31" ht="15.75" x14ac:dyDescent="0.3">
      <c r="AE55400" s="71"/>
    </row>
    <row r="55401" spans="31:31" ht="15.75" x14ac:dyDescent="0.3">
      <c r="AE55401" s="71"/>
    </row>
    <row r="55402" spans="31:31" ht="15.75" x14ac:dyDescent="0.3">
      <c r="AE55402" s="71"/>
    </row>
    <row r="55403" spans="31:31" ht="15.75" x14ac:dyDescent="0.3">
      <c r="AE55403" s="71"/>
    </row>
    <row r="55404" spans="31:31" ht="15.75" x14ac:dyDescent="0.3">
      <c r="AE55404" s="71"/>
    </row>
    <row r="55405" spans="31:31" ht="15.75" x14ac:dyDescent="0.3">
      <c r="AE55405" s="71"/>
    </row>
    <row r="55406" spans="31:31" ht="15.75" x14ac:dyDescent="0.3">
      <c r="AE55406" s="71"/>
    </row>
    <row r="55407" spans="31:31" ht="15.75" x14ac:dyDescent="0.3">
      <c r="AE55407" s="71"/>
    </row>
    <row r="55408" spans="31:31" ht="15.75" x14ac:dyDescent="0.3">
      <c r="AE55408" s="71"/>
    </row>
    <row r="55409" spans="31:31" ht="15.75" x14ac:dyDescent="0.3">
      <c r="AE55409" s="71"/>
    </row>
    <row r="55410" spans="31:31" ht="15.75" x14ac:dyDescent="0.3">
      <c r="AE55410" s="71"/>
    </row>
    <row r="55411" spans="31:31" ht="15.75" x14ac:dyDescent="0.3">
      <c r="AE55411" s="71"/>
    </row>
    <row r="55412" spans="31:31" ht="15.75" x14ac:dyDescent="0.3">
      <c r="AE55412" s="71"/>
    </row>
    <row r="55413" spans="31:31" ht="15.75" x14ac:dyDescent="0.3">
      <c r="AE55413" s="71"/>
    </row>
    <row r="55414" spans="31:31" ht="15.75" x14ac:dyDescent="0.3">
      <c r="AE55414" s="71"/>
    </row>
    <row r="55415" spans="31:31" ht="15.75" x14ac:dyDescent="0.3">
      <c r="AE55415" s="71"/>
    </row>
    <row r="55416" spans="31:31" ht="15.75" x14ac:dyDescent="0.3">
      <c r="AE55416" s="71"/>
    </row>
    <row r="55417" spans="31:31" ht="15.75" x14ac:dyDescent="0.3">
      <c r="AE55417" s="71"/>
    </row>
    <row r="55418" spans="31:31" ht="15.75" x14ac:dyDescent="0.3">
      <c r="AE55418" s="71"/>
    </row>
    <row r="55419" spans="31:31" ht="15.75" x14ac:dyDescent="0.3">
      <c r="AE55419" s="71"/>
    </row>
    <row r="55420" spans="31:31" ht="15.75" x14ac:dyDescent="0.3">
      <c r="AE55420" s="71"/>
    </row>
    <row r="55421" spans="31:31" ht="15.75" x14ac:dyDescent="0.3">
      <c r="AE55421" s="71"/>
    </row>
    <row r="55422" spans="31:31" ht="15.75" x14ac:dyDescent="0.3">
      <c r="AE55422" s="71"/>
    </row>
    <row r="55423" spans="31:31" ht="15.75" x14ac:dyDescent="0.3">
      <c r="AE55423" s="71"/>
    </row>
    <row r="55424" spans="31:31" ht="15.75" x14ac:dyDescent="0.3">
      <c r="AE55424" s="71"/>
    </row>
    <row r="55425" spans="31:31" ht="15.75" x14ac:dyDescent="0.3">
      <c r="AE55425" s="71"/>
    </row>
    <row r="55426" spans="31:31" ht="15.75" x14ac:dyDescent="0.3">
      <c r="AE55426" s="71"/>
    </row>
    <row r="55427" spans="31:31" ht="15.75" x14ac:dyDescent="0.3">
      <c r="AE55427" s="71"/>
    </row>
    <row r="55428" spans="31:31" ht="15.75" x14ac:dyDescent="0.3">
      <c r="AE55428" s="71"/>
    </row>
    <row r="55429" spans="31:31" ht="15.75" x14ac:dyDescent="0.3">
      <c r="AE55429" s="71"/>
    </row>
    <row r="55430" spans="31:31" ht="15.75" x14ac:dyDescent="0.3">
      <c r="AE55430" s="71"/>
    </row>
    <row r="55431" spans="31:31" ht="15.75" x14ac:dyDescent="0.3">
      <c r="AE55431" s="71"/>
    </row>
    <row r="55432" spans="31:31" ht="15.75" x14ac:dyDescent="0.3">
      <c r="AE55432" s="71"/>
    </row>
    <row r="55433" spans="31:31" ht="15.75" x14ac:dyDescent="0.3">
      <c r="AE55433" s="71"/>
    </row>
    <row r="55434" spans="31:31" ht="15.75" x14ac:dyDescent="0.3">
      <c r="AE55434" s="71"/>
    </row>
    <row r="55435" spans="31:31" ht="15.75" x14ac:dyDescent="0.3">
      <c r="AE55435" s="71"/>
    </row>
    <row r="55436" spans="31:31" ht="15.75" x14ac:dyDescent="0.3">
      <c r="AE55436" s="71"/>
    </row>
    <row r="55437" spans="31:31" ht="15.75" x14ac:dyDescent="0.3">
      <c r="AE55437" s="71"/>
    </row>
    <row r="55438" spans="31:31" ht="15.75" x14ac:dyDescent="0.3">
      <c r="AE55438" s="71"/>
    </row>
    <row r="55439" spans="31:31" ht="15.75" x14ac:dyDescent="0.3">
      <c r="AE55439" s="71"/>
    </row>
    <row r="55440" spans="31:31" ht="15.75" x14ac:dyDescent="0.3">
      <c r="AE55440" s="71"/>
    </row>
    <row r="55441" spans="31:31" ht="15.75" x14ac:dyDescent="0.3">
      <c r="AE55441" s="71"/>
    </row>
    <row r="55442" spans="31:31" ht="15.75" x14ac:dyDescent="0.3">
      <c r="AE55442" s="71"/>
    </row>
    <row r="55443" spans="31:31" ht="15.75" x14ac:dyDescent="0.3">
      <c r="AE55443" s="71"/>
    </row>
    <row r="55444" spans="31:31" ht="15.75" x14ac:dyDescent="0.3">
      <c r="AE55444" s="71"/>
    </row>
    <row r="55445" spans="31:31" ht="15.75" x14ac:dyDescent="0.3">
      <c r="AE55445" s="71"/>
    </row>
    <row r="55446" spans="31:31" ht="15.75" x14ac:dyDescent="0.3">
      <c r="AE55446" s="71"/>
    </row>
    <row r="55447" spans="31:31" ht="15.75" x14ac:dyDescent="0.3">
      <c r="AE55447" s="71"/>
    </row>
    <row r="55448" spans="31:31" ht="15.75" x14ac:dyDescent="0.3">
      <c r="AE55448" s="71"/>
    </row>
    <row r="55449" spans="31:31" ht="15.75" x14ac:dyDescent="0.3">
      <c r="AE55449" s="71"/>
    </row>
    <row r="55450" spans="31:31" ht="15.75" x14ac:dyDescent="0.3">
      <c r="AE55450" s="71"/>
    </row>
    <row r="55451" spans="31:31" ht="15.75" x14ac:dyDescent="0.3">
      <c r="AE55451" s="71"/>
    </row>
    <row r="55452" spans="31:31" ht="15.75" x14ac:dyDescent="0.3">
      <c r="AE55452" s="71"/>
    </row>
    <row r="55453" spans="31:31" ht="15.75" x14ac:dyDescent="0.3">
      <c r="AE55453" s="71"/>
    </row>
    <row r="55454" spans="31:31" ht="15.75" x14ac:dyDescent="0.3">
      <c r="AE55454" s="71"/>
    </row>
    <row r="55455" spans="31:31" ht="15.75" x14ac:dyDescent="0.3">
      <c r="AE55455" s="71"/>
    </row>
    <row r="55456" spans="31:31" ht="15.75" x14ac:dyDescent="0.3">
      <c r="AE55456" s="71"/>
    </row>
    <row r="55457" spans="31:31" ht="15.75" x14ac:dyDescent="0.3">
      <c r="AE55457" s="71"/>
    </row>
    <row r="55458" spans="31:31" ht="15.75" x14ac:dyDescent="0.3">
      <c r="AE55458" s="71"/>
    </row>
    <row r="55459" spans="31:31" ht="15.75" x14ac:dyDescent="0.3">
      <c r="AE55459" s="71"/>
    </row>
    <row r="55460" spans="31:31" ht="15.75" x14ac:dyDescent="0.3">
      <c r="AE55460" s="71"/>
    </row>
    <row r="55461" spans="31:31" ht="15.75" x14ac:dyDescent="0.3">
      <c r="AE55461" s="71"/>
    </row>
    <row r="55462" spans="31:31" ht="15.75" x14ac:dyDescent="0.3">
      <c r="AE55462" s="71"/>
    </row>
    <row r="55463" spans="31:31" ht="15.75" x14ac:dyDescent="0.3">
      <c r="AE55463" s="71"/>
    </row>
    <row r="55464" spans="31:31" ht="15.75" x14ac:dyDescent="0.3">
      <c r="AE55464" s="71"/>
    </row>
    <row r="55465" spans="31:31" ht="15.75" x14ac:dyDescent="0.3">
      <c r="AE55465" s="71"/>
    </row>
    <row r="55466" spans="31:31" ht="15.75" x14ac:dyDescent="0.3">
      <c r="AE55466" s="71"/>
    </row>
    <row r="55467" spans="31:31" ht="15.75" x14ac:dyDescent="0.3">
      <c r="AE55467" s="71"/>
    </row>
    <row r="55468" spans="31:31" ht="15.75" x14ac:dyDescent="0.3">
      <c r="AE55468" s="71"/>
    </row>
    <row r="55469" spans="31:31" ht="15.75" x14ac:dyDescent="0.3">
      <c r="AE55469" s="71"/>
    </row>
    <row r="55470" spans="31:31" ht="15.75" x14ac:dyDescent="0.3">
      <c r="AE55470" s="71"/>
    </row>
    <row r="55471" spans="31:31" ht="15.75" x14ac:dyDescent="0.3">
      <c r="AE55471" s="71"/>
    </row>
    <row r="55472" spans="31:31" ht="15.75" x14ac:dyDescent="0.3">
      <c r="AE55472" s="71"/>
    </row>
    <row r="55473" spans="31:31" ht="15.75" x14ac:dyDescent="0.3">
      <c r="AE55473" s="71"/>
    </row>
    <row r="55474" spans="31:31" ht="15.75" x14ac:dyDescent="0.3">
      <c r="AE55474" s="71"/>
    </row>
    <row r="55475" spans="31:31" ht="15.75" x14ac:dyDescent="0.3">
      <c r="AE55475" s="71"/>
    </row>
    <row r="55476" spans="31:31" ht="15.75" x14ac:dyDescent="0.3">
      <c r="AE55476" s="71"/>
    </row>
    <row r="55477" spans="31:31" ht="15.75" x14ac:dyDescent="0.3">
      <c r="AE55477" s="71"/>
    </row>
    <row r="55478" spans="31:31" ht="15.75" x14ac:dyDescent="0.3">
      <c r="AE55478" s="71"/>
    </row>
    <row r="55479" spans="31:31" ht="15.75" x14ac:dyDescent="0.3">
      <c r="AE55479" s="71"/>
    </row>
    <row r="55480" spans="31:31" ht="15.75" x14ac:dyDescent="0.3">
      <c r="AE55480" s="71"/>
    </row>
    <row r="55481" spans="31:31" ht="15.75" x14ac:dyDescent="0.3">
      <c r="AE55481" s="71"/>
    </row>
    <row r="55482" spans="31:31" ht="15.75" x14ac:dyDescent="0.3">
      <c r="AE55482" s="71"/>
    </row>
    <row r="55483" spans="31:31" ht="15.75" x14ac:dyDescent="0.3">
      <c r="AE55483" s="71"/>
    </row>
    <row r="55484" spans="31:31" ht="15.75" x14ac:dyDescent="0.3">
      <c r="AE55484" s="71"/>
    </row>
    <row r="55485" spans="31:31" ht="15.75" x14ac:dyDescent="0.3">
      <c r="AE55485" s="71"/>
    </row>
    <row r="55486" spans="31:31" ht="15.75" x14ac:dyDescent="0.3">
      <c r="AE55486" s="71"/>
    </row>
    <row r="55487" spans="31:31" ht="15.75" x14ac:dyDescent="0.3">
      <c r="AE55487" s="71"/>
    </row>
    <row r="55488" spans="31:31" ht="15.75" x14ac:dyDescent="0.3">
      <c r="AE55488" s="71"/>
    </row>
    <row r="55489" spans="31:31" ht="15.75" x14ac:dyDescent="0.3">
      <c r="AE55489" s="71"/>
    </row>
    <row r="55490" spans="31:31" ht="15.75" x14ac:dyDescent="0.3">
      <c r="AE55490" s="71"/>
    </row>
    <row r="55491" spans="31:31" ht="15.75" x14ac:dyDescent="0.3">
      <c r="AE55491" s="71"/>
    </row>
    <row r="55492" spans="31:31" ht="15.75" x14ac:dyDescent="0.3">
      <c r="AE55492" s="71"/>
    </row>
    <row r="55493" spans="31:31" ht="15.75" x14ac:dyDescent="0.3">
      <c r="AE55493" s="71"/>
    </row>
    <row r="55494" spans="31:31" ht="15.75" x14ac:dyDescent="0.3">
      <c r="AE55494" s="71"/>
    </row>
    <row r="55495" spans="31:31" ht="15.75" x14ac:dyDescent="0.3">
      <c r="AE55495" s="71"/>
    </row>
    <row r="55496" spans="31:31" ht="15.75" x14ac:dyDescent="0.3">
      <c r="AE55496" s="71"/>
    </row>
    <row r="55497" spans="31:31" ht="15.75" x14ac:dyDescent="0.3">
      <c r="AE55497" s="71"/>
    </row>
    <row r="55498" spans="31:31" ht="15.75" x14ac:dyDescent="0.3">
      <c r="AE55498" s="71"/>
    </row>
    <row r="55499" spans="31:31" ht="15.75" x14ac:dyDescent="0.3">
      <c r="AE55499" s="71"/>
    </row>
    <row r="55500" spans="31:31" ht="15.75" x14ac:dyDescent="0.3">
      <c r="AE55500" s="71"/>
    </row>
    <row r="55501" spans="31:31" ht="15.75" x14ac:dyDescent="0.3">
      <c r="AE55501" s="71"/>
    </row>
    <row r="55502" spans="31:31" ht="15.75" x14ac:dyDescent="0.3">
      <c r="AE55502" s="71"/>
    </row>
    <row r="55503" spans="31:31" ht="15.75" x14ac:dyDescent="0.3">
      <c r="AE55503" s="71"/>
    </row>
    <row r="55504" spans="31:31" ht="15.75" x14ac:dyDescent="0.3">
      <c r="AE55504" s="71"/>
    </row>
    <row r="55505" spans="31:31" ht="15.75" x14ac:dyDescent="0.3">
      <c r="AE55505" s="71"/>
    </row>
    <row r="55506" spans="31:31" ht="15.75" x14ac:dyDescent="0.3">
      <c r="AE55506" s="71"/>
    </row>
    <row r="55507" spans="31:31" ht="15.75" x14ac:dyDescent="0.3">
      <c r="AE55507" s="71"/>
    </row>
    <row r="55508" spans="31:31" ht="15.75" x14ac:dyDescent="0.3">
      <c r="AE55508" s="71"/>
    </row>
    <row r="55509" spans="31:31" ht="15.75" x14ac:dyDescent="0.3">
      <c r="AE55509" s="71"/>
    </row>
    <row r="55510" spans="31:31" ht="15.75" x14ac:dyDescent="0.3">
      <c r="AE55510" s="71"/>
    </row>
    <row r="55511" spans="31:31" ht="15.75" x14ac:dyDescent="0.3">
      <c r="AE55511" s="71"/>
    </row>
    <row r="55512" spans="31:31" ht="15.75" x14ac:dyDescent="0.3">
      <c r="AE55512" s="71"/>
    </row>
    <row r="55513" spans="31:31" ht="15.75" x14ac:dyDescent="0.3">
      <c r="AE55513" s="71"/>
    </row>
    <row r="55514" spans="31:31" ht="15.75" x14ac:dyDescent="0.3">
      <c r="AE55514" s="71"/>
    </row>
    <row r="55515" spans="31:31" ht="15.75" x14ac:dyDescent="0.3">
      <c r="AE55515" s="71"/>
    </row>
    <row r="55516" spans="31:31" ht="15.75" x14ac:dyDescent="0.3">
      <c r="AE55516" s="71"/>
    </row>
    <row r="55517" spans="31:31" ht="15.75" x14ac:dyDescent="0.3">
      <c r="AE55517" s="71"/>
    </row>
    <row r="55518" spans="31:31" ht="15.75" x14ac:dyDescent="0.3">
      <c r="AE55518" s="71"/>
    </row>
    <row r="55519" spans="31:31" ht="15.75" x14ac:dyDescent="0.3">
      <c r="AE55519" s="71"/>
    </row>
    <row r="55520" spans="31:31" ht="15.75" x14ac:dyDescent="0.3">
      <c r="AE55520" s="71"/>
    </row>
    <row r="55521" spans="31:31" ht="15.75" x14ac:dyDescent="0.3">
      <c r="AE55521" s="71"/>
    </row>
    <row r="55522" spans="31:31" ht="15.75" x14ac:dyDescent="0.3">
      <c r="AE55522" s="71"/>
    </row>
    <row r="55523" spans="31:31" ht="15.75" x14ac:dyDescent="0.3">
      <c r="AE55523" s="71"/>
    </row>
    <row r="55524" spans="31:31" ht="15.75" x14ac:dyDescent="0.3">
      <c r="AE55524" s="71"/>
    </row>
    <row r="55525" spans="31:31" ht="15.75" x14ac:dyDescent="0.3">
      <c r="AE55525" s="71"/>
    </row>
    <row r="55526" spans="31:31" ht="15.75" x14ac:dyDescent="0.3">
      <c r="AE55526" s="71"/>
    </row>
    <row r="55527" spans="31:31" ht="15.75" x14ac:dyDescent="0.3">
      <c r="AE55527" s="71"/>
    </row>
    <row r="55528" spans="31:31" ht="15.75" x14ac:dyDescent="0.3">
      <c r="AE55528" s="71"/>
    </row>
    <row r="55529" spans="31:31" ht="15.75" x14ac:dyDescent="0.3">
      <c r="AE55529" s="71"/>
    </row>
    <row r="55530" spans="31:31" ht="15.75" x14ac:dyDescent="0.3">
      <c r="AE55530" s="71"/>
    </row>
    <row r="55531" spans="31:31" ht="15.75" x14ac:dyDescent="0.3">
      <c r="AE55531" s="71"/>
    </row>
    <row r="55532" spans="31:31" ht="15.75" x14ac:dyDescent="0.3">
      <c r="AE55532" s="71"/>
    </row>
    <row r="55533" spans="31:31" ht="15.75" x14ac:dyDescent="0.3">
      <c r="AE55533" s="71"/>
    </row>
    <row r="55534" spans="31:31" ht="15.75" x14ac:dyDescent="0.3">
      <c r="AE55534" s="71"/>
    </row>
    <row r="55535" spans="31:31" ht="15.75" x14ac:dyDescent="0.3">
      <c r="AE55535" s="71"/>
    </row>
    <row r="55536" spans="31:31" ht="15.75" x14ac:dyDescent="0.3">
      <c r="AE55536" s="71"/>
    </row>
    <row r="55537" spans="31:31" ht="15.75" x14ac:dyDescent="0.3">
      <c r="AE55537" s="71"/>
    </row>
    <row r="55538" spans="31:31" ht="15.75" x14ac:dyDescent="0.3">
      <c r="AE55538" s="71"/>
    </row>
    <row r="55539" spans="31:31" ht="15.75" x14ac:dyDescent="0.3">
      <c r="AE55539" s="71"/>
    </row>
    <row r="55540" spans="31:31" ht="15.75" x14ac:dyDescent="0.3">
      <c r="AE55540" s="71"/>
    </row>
    <row r="55541" spans="31:31" ht="15.75" x14ac:dyDescent="0.3">
      <c r="AE55541" s="71"/>
    </row>
    <row r="55542" spans="31:31" ht="15.75" x14ac:dyDescent="0.3">
      <c r="AE55542" s="71"/>
    </row>
    <row r="55543" spans="31:31" ht="15.75" x14ac:dyDescent="0.3">
      <c r="AE55543" s="71"/>
    </row>
    <row r="55544" spans="31:31" ht="15.75" x14ac:dyDescent="0.3">
      <c r="AE55544" s="71"/>
    </row>
    <row r="55545" spans="31:31" ht="15.75" x14ac:dyDescent="0.3">
      <c r="AE55545" s="71"/>
    </row>
    <row r="55546" spans="31:31" ht="15.75" x14ac:dyDescent="0.3">
      <c r="AE55546" s="71"/>
    </row>
    <row r="55547" spans="31:31" ht="15.75" x14ac:dyDescent="0.3">
      <c r="AE55547" s="71"/>
    </row>
    <row r="55548" spans="31:31" ht="15.75" x14ac:dyDescent="0.3">
      <c r="AE55548" s="71"/>
    </row>
    <row r="55549" spans="31:31" ht="15.75" x14ac:dyDescent="0.3">
      <c r="AE55549" s="71"/>
    </row>
    <row r="55550" spans="31:31" ht="15.75" x14ac:dyDescent="0.3">
      <c r="AE55550" s="71"/>
    </row>
    <row r="55551" spans="31:31" ht="15.75" x14ac:dyDescent="0.3">
      <c r="AE55551" s="71"/>
    </row>
    <row r="55552" spans="31:31" ht="15.75" x14ac:dyDescent="0.3">
      <c r="AE55552" s="71"/>
    </row>
    <row r="55553" spans="31:31" ht="15.75" x14ac:dyDescent="0.3">
      <c r="AE55553" s="71"/>
    </row>
    <row r="55554" spans="31:31" ht="15.75" x14ac:dyDescent="0.3">
      <c r="AE55554" s="71"/>
    </row>
    <row r="55555" spans="31:31" ht="15.75" x14ac:dyDescent="0.3">
      <c r="AE55555" s="71"/>
    </row>
    <row r="55556" spans="31:31" ht="15.75" x14ac:dyDescent="0.3">
      <c r="AE55556" s="71"/>
    </row>
    <row r="55557" spans="31:31" ht="15.75" x14ac:dyDescent="0.3">
      <c r="AE55557" s="71"/>
    </row>
    <row r="55558" spans="31:31" ht="15.75" x14ac:dyDescent="0.3">
      <c r="AE55558" s="71"/>
    </row>
    <row r="55559" spans="31:31" ht="15.75" x14ac:dyDescent="0.3">
      <c r="AE55559" s="71"/>
    </row>
    <row r="55560" spans="31:31" ht="15.75" x14ac:dyDescent="0.3">
      <c r="AE55560" s="71"/>
    </row>
    <row r="55561" spans="31:31" ht="15.75" x14ac:dyDescent="0.3">
      <c r="AE55561" s="71"/>
    </row>
    <row r="55562" spans="31:31" ht="15.75" x14ac:dyDescent="0.3">
      <c r="AE55562" s="71"/>
    </row>
    <row r="55563" spans="31:31" ht="15.75" x14ac:dyDescent="0.3">
      <c r="AE55563" s="71"/>
    </row>
    <row r="55564" spans="31:31" ht="15.75" x14ac:dyDescent="0.3">
      <c r="AE55564" s="71"/>
    </row>
    <row r="55565" spans="31:31" ht="15.75" x14ac:dyDescent="0.3">
      <c r="AE55565" s="71"/>
    </row>
    <row r="55566" spans="31:31" ht="15.75" x14ac:dyDescent="0.3">
      <c r="AE55566" s="71"/>
    </row>
    <row r="55567" spans="31:31" ht="15.75" x14ac:dyDescent="0.3">
      <c r="AE55567" s="71"/>
    </row>
    <row r="55568" spans="31:31" ht="15.75" x14ac:dyDescent="0.3">
      <c r="AE55568" s="71"/>
    </row>
    <row r="55569" spans="31:31" ht="15.75" x14ac:dyDescent="0.3">
      <c r="AE55569" s="71"/>
    </row>
    <row r="55570" spans="31:31" ht="15.75" x14ac:dyDescent="0.3">
      <c r="AE55570" s="71"/>
    </row>
    <row r="55571" spans="31:31" ht="15.75" x14ac:dyDescent="0.3">
      <c r="AE55571" s="71"/>
    </row>
    <row r="55572" spans="31:31" ht="15.75" x14ac:dyDescent="0.3">
      <c r="AE55572" s="71"/>
    </row>
    <row r="55573" spans="31:31" ht="15.75" x14ac:dyDescent="0.3">
      <c r="AE55573" s="71"/>
    </row>
    <row r="55574" spans="31:31" ht="15.75" x14ac:dyDescent="0.3">
      <c r="AE55574" s="71"/>
    </row>
    <row r="55575" spans="31:31" ht="15.75" x14ac:dyDescent="0.3">
      <c r="AE55575" s="71"/>
    </row>
    <row r="55576" spans="31:31" ht="15.75" x14ac:dyDescent="0.3">
      <c r="AE55576" s="71"/>
    </row>
    <row r="55577" spans="31:31" ht="15.75" x14ac:dyDescent="0.3">
      <c r="AE55577" s="71"/>
    </row>
    <row r="55578" spans="31:31" ht="15.75" x14ac:dyDescent="0.3">
      <c r="AE55578" s="71"/>
    </row>
    <row r="55579" spans="31:31" ht="15.75" x14ac:dyDescent="0.3">
      <c r="AE55579" s="71"/>
    </row>
    <row r="55580" spans="31:31" ht="15.75" x14ac:dyDescent="0.3">
      <c r="AE55580" s="71"/>
    </row>
    <row r="55581" spans="31:31" ht="15.75" x14ac:dyDescent="0.3">
      <c r="AE55581" s="71"/>
    </row>
    <row r="55582" spans="31:31" ht="15.75" x14ac:dyDescent="0.3">
      <c r="AE55582" s="71"/>
    </row>
    <row r="55583" spans="31:31" ht="15.75" x14ac:dyDescent="0.3">
      <c r="AE55583" s="71"/>
    </row>
    <row r="55584" spans="31:31" ht="15.75" x14ac:dyDescent="0.3">
      <c r="AE55584" s="71"/>
    </row>
    <row r="55585" spans="31:31" ht="15.75" x14ac:dyDescent="0.3">
      <c r="AE55585" s="71"/>
    </row>
    <row r="55586" spans="31:31" ht="15.75" x14ac:dyDescent="0.3">
      <c r="AE55586" s="71"/>
    </row>
    <row r="55587" spans="31:31" ht="15.75" x14ac:dyDescent="0.3">
      <c r="AE55587" s="71"/>
    </row>
    <row r="55588" spans="31:31" ht="15.75" x14ac:dyDescent="0.3">
      <c r="AE55588" s="71"/>
    </row>
    <row r="55589" spans="31:31" ht="15.75" x14ac:dyDescent="0.3">
      <c r="AE55589" s="71"/>
    </row>
    <row r="55590" spans="31:31" ht="15.75" x14ac:dyDescent="0.3">
      <c r="AE55590" s="71"/>
    </row>
    <row r="55591" spans="31:31" ht="15.75" x14ac:dyDescent="0.3">
      <c r="AE55591" s="71"/>
    </row>
    <row r="55592" spans="31:31" ht="15.75" x14ac:dyDescent="0.3">
      <c r="AE55592" s="71"/>
    </row>
    <row r="55593" spans="31:31" ht="15.75" x14ac:dyDescent="0.3">
      <c r="AE55593" s="71"/>
    </row>
    <row r="55594" spans="31:31" ht="15.75" x14ac:dyDescent="0.3">
      <c r="AE55594" s="71"/>
    </row>
    <row r="55595" spans="31:31" ht="15.75" x14ac:dyDescent="0.3">
      <c r="AE55595" s="71"/>
    </row>
    <row r="55596" spans="31:31" ht="15.75" x14ac:dyDescent="0.3">
      <c r="AE55596" s="71"/>
    </row>
    <row r="55597" spans="31:31" ht="15.75" x14ac:dyDescent="0.3">
      <c r="AE55597" s="71"/>
    </row>
    <row r="55598" spans="31:31" ht="15.75" x14ac:dyDescent="0.3">
      <c r="AE55598" s="71"/>
    </row>
    <row r="55599" spans="31:31" ht="15.75" x14ac:dyDescent="0.3">
      <c r="AE55599" s="71"/>
    </row>
    <row r="55600" spans="31:31" ht="15.75" x14ac:dyDescent="0.3">
      <c r="AE55600" s="71"/>
    </row>
    <row r="55601" spans="31:31" ht="15.75" x14ac:dyDescent="0.3">
      <c r="AE55601" s="71"/>
    </row>
    <row r="55602" spans="31:31" ht="15.75" x14ac:dyDescent="0.3">
      <c r="AE55602" s="71"/>
    </row>
    <row r="55603" spans="31:31" ht="15.75" x14ac:dyDescent="0.3">
      <c r="AE55603" s="71"/>
    </row>
    <row r="55604" spans="31:31" ht="15.75" x14ac:dyDescent="0.3">
      <c r="AE55604" s="71"/>
    </row>
    <row r="55605" spans="31:31" ht="15.75" x14ac:dyDescent="0.3">
      <c r="AE55605" s="71"/>
    </row>
    <row r="55606" spans="31:31" ht="15.75" x14ac:dyDescent="0.3">
      <c r="AE55606" s="71"/>
    </row>
    <row r="55607" spans="31:31" ht="15.75" x14ac:dyDescent="0.3">
      <c r="AE55607" s="71"/>
    </row>
    <row r="55608" spans="31:31" ht="15.75" x14ac:dyDescent="0.3">
      <c r="AE55608" s="71"/>
    </row>
    <row r="55609" spans="31:31" ht="15.75" x14ac:dyDescent="0.3">
      <c r="AE55609" s="71"/>
    </row>
    <row r="55610" spans="31:31" ht="15.75" x14ac:dyDescent="0.3">
      <c r="AE55610" s="71"/>
    </row>
    <row r="55611" spans="31:31" ht="15.75" x14ac:dyDescent="0.3">
      <c r="AE55611" s="71"/>
    </row>
    <row r="55612" spans="31:31" ht="15.75" x14ac:dyDescent="0.3">
      <c r="AE55612" s="71"/>
    </row>
    <row r="55613" spans="31:31" ht="15.75" x14ac:dyDescent="0.3">
      <c r="AE55613" s="71"/>
    </row>
    <row r="55614" spans="31:31" ht="15.75" x14ac:dyDescent="0.3">
      <c r="AE55614" s="71"/>
    </row>
    <row r="55615" spans="31:31" ht="15.75" x14ac:dyDescent="0.3">
      <c r="AE55615" s="71"/>
    </row>
    <row r="55616" spans="31:31" ht="15.75" x14ac:dyDescent="0.3">
      <c r="AE55616" s="71"/>
    </row>
    <row r="55617" spans="31:31" ht="15.75" x14ac:dyDescent="0.3">
      <c r="AE55617" s="71"/>
    </row>
    <row r="55618" spans="31:31" ht="15.75" x14ac:dyDescent="0.3">
      <c r="AE55618" s="71"/>
    </row>
    <row r="55619" spans="31:31" ht="15.75" x14ac:dyDescent="0.3">
      <c r="AE55619" s="71"/>
    </row>
    <row r="55620" spans="31:31" ht="15.75" x14ac:dyDescent="0.3">
      <c r="AE55620" s="71"/>
    </row>
    <row r="55621" spans="31:31" ht="15.75" x14ac:dyDescent="0.3">
      <c r="AE55621" s="71"/>
    </row>
    <row r="55622" spans="31:31" ht="15.75" x14ac:dyDescent="0.3">
      <c r="AE55622" s="71"/>
    </row>
    <row r="55623" spans="31:31" ht="15.75" x14ac:dyDescent="0.3">
      <c r="AE55623" s="71"/>
    </row>
    <row r="55624" spans="31:31" ht="15.75" x14ac:dyDescent="0.3">
      <c r="AE55624" s="71"/>
    </row>
    <row r="55625" spans="31:31" ht="15.75" x14ac:dyDescent="0.3">
      <c r="AE55625" s="71"/>
    </row>
    <row r="55626" spans="31:31" ht="15.75" x14ac:dyDescent="0.3">
      <c r="AE55626" s="71"/>
    </row>
    <row r="55627" spans="31:31" ht="15.75" x14ac:dyDescent="0.3">
      <c r="AE55627" s="71"/>
    </row>
    <row r="55628" spans="31:31" ht="15.75" x14ac:dyDescent="0.3">
      <c r="AE55628" s="71"/>
    </row>
    <row r="55629" spans="31:31" ht="15.75" x14ac:dyDescent="0.3">
      <c r="AE55629" s="71"/>
    </row>
    <row r="55630" spans="31:31" ht="15.75" x14ac:dyDescent="0.3">
      <c r="AE55630" s="71"/>
    </row>
    <row r="55631" spans="31:31" ht="15.75" x14ac:dyDescent="0.3">
      <c r="AE55631" s="71"/>
    </row>
    <row r="55632" spans="31:31" ht="15.75" x14ac:dyDescent="0.3">
      <c r="AE55632" s="71"/>
    </row>
    <row r="55633" spans="31:31" ht="15.75" x14ac:dyDescent="0.3">
      <c r="AE55633" s="71"/>
    </row>
    <row r="55634" spans="31:31" ht="15.75" x14ac:dyDescent="0.3">
      <c r="AE55634" s="71"/>
    </row>
    <row r="55635" spans="31:31" ht="15.75" x14ac:dyDescent="0.3">
      <c r="AE55635" s="71"/>
    </row>
    <row r="55636" spans="31:31" ht="15.75" x14ac:dyDescent="0.3">
      <c r="AE55636" s="71"/>
    </row>
    <row r="55637" spans="31:31" ht="15.75" x14ac:dyDescent="0.3">
      <c r="AE55637" s="71"/>
    </row>
    <row r="55638" spans="31:31" ht="15.75" x14ac:dyDescent="0.3">
      <c r="AE55638" s="71"/>
    </row>
    <row r="55639" spans="31:31" ht="15.75" x14ac:dyDescent="0.3">
      <c r="AE55639" s="71"/>
    </row>
    <row r="55640" spans="31:31" ht="15.75" x14ac:dyDescent="0.3">
      <c r="AE55640" s="71"/>
    </row>
    <row r="55641" spans="31:31" ht="15.75" x14ac:dyDescent="0.3">
      <c r="AE55641" s="71"/>
    </row>
    <row r="55642" spans="31:31" ht="15.75" x14ac:dyDescent="0.3">
      <c r="AE55642" s="71"/>
    </row>
    <row r="55643" spans="31:31" ht="15.75" x14ac:dyDescent="0.3">
      <c r="AE55643" s="71"/>
    </row>
    <row r="55644" spans="31:31" ht="15.75" x14ac:dyDescent="0.3">
      <c r="AE55644" s="71"/>
    </row>
    <row r="55645" spans="31:31" ht="15.75" x14ac:dyDescent="0.3">
      <c r="AE55645" s="71"/>
    </row>
    <row r="55646" spans="31:31" ht="15.75" x14ac:dyDescent="0.3">
      <c r="AE55646" s="71"/>
    </row>
    <row r="55647" spans="31:31" ht="15.75" x14ac:dyDescent="0.3">
      <c r="AE55647" s="71"/>
    </row>
    <row r="55648" spans="31:31" ht="15.75" x14ac:dyDescent="0.3">
      <c r="AE55648" s="71"/>
    </row>
    <row r="55649" spans="31:31" ht="15.75" x14ac:dyDescent="0.3">
      <c r="AE55649" s="71"/>
    </row>
    <row r="55650" spans="31:31" ht="15.75" x14ac:dyDescent="0.3">
      <c r="AE55650" s="71"/>
    </row>
    <row r="55651" spans="31:31" ht="15.75" x14ac:dyDescent="0.3">
      <c r="AE55651" s="71"/>
    </row>
    <row r="55652" spans="31:31" ht="15.75" x14ac:dyDescent="0.3">
      <c r="AE55652" s="71"/>
    </row>
    <row r="55653" spans="31:31" ht="15.75" x14ac:dyDescent="0.3">
      <c r="AE55653" s="71"/>
    </row>
    <row r="55654" spans="31:31" ht="15.75" x14ac:dyDescent="0.3">
      <c r="AE55654" s="71"/>
    </row>
    <row r="55655" spans="31:31" ht="15.75" x14ac:dyDescent="0.3">
      <c r="AE55655" s="71"/>
    </row>
    <row r="55656" spans="31:31" ht="15.75" x14ac:dyDescent="0.3">
      <c r="AE55656" s="71"/>
    </row>
    <row r="55657" spans="31:31" ht="15.75" x14ac:dyDescent="0.3">
      <c r="AE55657" s="71"/>
    </row>
    <row r="55658" spans="31:31" ht="15.75" x14ac:dyDescent="0.3">
      <c r="AE55658" s="71"/>
    </row>
    <row r="55659" spans="31:31" ht="15.75" x14ac:dyDescent="0.3">
      <c r="AE55659" s="71"/>
    </row>
    <row r="55660" spans="31:31" ht="15.75" x14ac:dyDescent="0.3">
      <c r="AE55660" s="71"/>
    </row>
    <row r="55661" spans="31:31" ht="15.75" x14ac:dyDescent="0.3">
      <c r="AE55661" s="71"/>
    </row>
    <row r="55662" spans="31:31" ht="15.75" x14ac:dyDescent="0.3">
      <c r="AE55662" s="71"/>
    </row>
    <row r="55663" spans="31:31" ht="15.75" x14ac:dyDescent="0.3">
      <c r="AE55663" s="71"/>
    </row>
    <row r="55664" spans="31:31" ht="15.75" x14ac:dyDescent="0.3">
      <c r="AE55664" s="71"/>
    </row>
    <row r="55665" spans="31:31" ht="15.75" x14ac:dyDescent="0.3">
      <c r="AE55665" s="71"/>
    </row>
    <row r="55666" spans="31:31" ht="15.75" x14ac:dyDescent="0.3">
      <c r="AE55666" s="71"/>
    </row>
    <row r="55667" spans="31:31" ht="15.75" x14ac:dyDescent="0.3">
      <c r="AE55667" s="71"/>
    </row>
    <row r="55668" spans="31:31" ht="15.75" x14ac:dyDescent="0.3">
      <c r="AE55668" s="71"/>
    </row>
    <row r="55669" spans="31:31" ht="15.75" x14ac:dyDescent="0.3">
      <c r="AE55669" s="71"/>
    </row>
    <row r="55670" spans="31:31" ht="15.75" x14ac:dyDescent="0.3">
      <c r="AE55670" s="71"/>
    </row>
    <row r="55671" spans="31:31" ht="15.75" x14ac:dyDescent="0.3">
      <c r="AE55671" s="71"/>
    </row>
    <row r="55672" spans="31:31" ht="15.75" x14ac:dyDescent="0.3">
      <c r="AE55672" s="71"/>
    </row>
    <row r="55673" spans="31:31" ht="15.75" x14ac:dyDescent="0.3">
      <c r="AE55673" s="71"/>
    </row>
    <row r="55674" spans="31:31" ht="15.75" x14ac:dyDescent="0.3">
      <c r="AE55674" s="71"/>
    </row>
    <row r="55675" spans="31:31" ht="15.75" x14ac:dyDescent="0.3">
      <c r="AE55675" s="71"/>
    </row>
    <row r="55676" spans="31:31" ht="15.75" x14ac:dyDescent="0.3">
      <c r="AE55676" s="71"/>
    </row>
    <row r="55677" spans="31:31" ht="15.75" x14ac:dyDescent="0.3">
      <c r="AE55677" s="71"/>
    </row>
    <row r="55678" spans="31:31" ht="15.75" x14ac:dyDescent="0.3">
      <c r="AE55678" s="71"/>
    </row>
    <row r="55679" spans="31:31" ht="15.75" x14ac:dyDescent="0.3">
      <c r="AE55679" s="71"/>
    </row>
    <row r="55680" spans="31:31" ht="15.75" x14ac:dyDescent="0.3">
      <c r="AE55680" s="71"/>
    </row>
    <row r="55681" spans="31:31" ht="15.75" x14ac:dyDescent="0.3">
      <c r="AE55681" s="71"/>
    </row>
    <row r="55682" spans="31:31" ht="15.75" x14ac:dyDescent="0.3">
      <c r="AE55682" s="71"/>
    </row>
    <row r="55683" spans="31:31" ht="15.75" x14ac:dyDescent="0.3">
      <c r="AE55683" s="71"/>
    </row>
    <row r="55684" spans="31:31" ht="15.75" x14ac:dyDescent="0.3">
      <c r="AE55684" s="71"/>
    </row>
    <row r="55685" spans="31:31" ht="15.75" x14ac:dyDescent="0.3">
      <c r="AE55685" s="71"/>
    </row>
    <row r="55686" spans="31:31" ht="15.75" x14ac:dyDescent="0.3">
      <c r="AE55686" s="71"/>
    </row>
    <row r="55687" spans="31:31" ht="15.75" x14ac:dyDescent="0.3">
      <c r="AE55687" s="71"/>
    </row>
    <row r="55688" spans="31:31" ht="15.75" x14ac:dyDescent="0.3">
      <c r="AE55688" s="71"/>
    </row>
    <row r="55689" spans="31:31" ht="15.75" x14ac:dyDescent="0.3">
      <c r="AE55689" s="71"/>
    </row>
    <row r="55690" spans="31:31" ht="15.75" x14ac:dyDescent="0.3">
      <c r="AE55690" s="71"/>
    </row>
    <row r="55691" spans="31:31" ht="15.75" x14ac:dyDescent="0.3">
      <c r="AE55691" s="71"/>
    </row>
    <row r="55692" spans="31:31" ht="15.75" x14ac:dyDescent="0.3">
      <c r="AE55692" s="71"/>
    </row>
    <row r="55693" spans="31:31" ht="15.75" x14ac:dyDescent="0.3">
      <c r="AE55693" s="71"/>
    </row>
    <row r="55694" spans="31:31" ht="15.75" x14ac:dyDescent="0.3">
      <c r="AE55694" s="71"/>
    </row>
    <row r="55695" spans="31:31" ht="15.75" x14ac:dyDescent="0.3">
      <c r="AE55695" s="71"/>
    </row>
    <row r="55696" spans="31:31" ht="15.75" x14ac:dyDescent="0.3">
      <c r="AE55696" s="71"/>
    </row>
    <row r="55697" spans="31:31" ht="15.75" x14ac:dyDescent="0.3">
      <c r="AE55697" s="71"/>
    </row>
    <row r="55698" spans="31:31" ht="15.75" x14ac:dyDescent="0.3">
      <c r="AE55698" s="71"/>
    </row>
    <row r="55699" spans="31:31" ht="15.75" x14ac:dyDescent="0.3">
      <c r="AE55699" s="71"/>
    </row>
    <row r="55700" spans="31:31" ht="15.75" x14ac:dyDescent="0.3">
      <c r="AE55700" s="71"/>
    </row>
    <row r="55701" spans="31:31" ht="15.75" x14ac:dyDescent="0.3">
      <c r="AE55701" s="71"/>
    </row>
    <row r="55702" spans="31:31" ht="15.75" x14ac:dyDescent="0.3">
      <c r="AE55702" s="71"/>
    </row>
    <row r="55703" spans="31:31" ht="15.75" x14ac:dyDescent="0.3">
      <c r="AE55703" s="71"/>
    </row>
    <row r="55704" spans="31:31" ht="15.75" x14ac:dyDescent="0.3">
      <c r="AE55704" s="71"/>
    </row>
    <row r="55705" spans="31:31" ht="15.75" x14ac:dyDescent="0.3">
      <c r="AE55705" s="71"/>
    </row>
    <row r="55706" spans="31:31" ht="15.75" x14ac:dyDescent="0.3">
      <c r="AE55706" s="71"/>
    </row>
    <row r="55707" spans="31:31" ht="15.75" x14ac:dyDescent="0.3">
      <c r="AE55707" s="71"/>
    </row>
    <row r="55708" spans="31:31" ht="15.75" x14ac:dyDescent="0.3">
      <c r="AE55708" s="71"/>
    </row>
    <row r="55709" spans="31:31" ht="15.75" x14ac:dyDescent="0.3">
      <c r="AE55709" s="71"/>
    </row>
    <row r="55710" spans="31:31" ht="15.75" x14ac:dyDescent="0.3">
      <c r="AE55710" s="71"/>
    </row>
    <row r="55711" spans="31:31" ht="15.75" x14ac:dyDescent="0.3">
      <c r="AE55711" s="71"/>
    </row>
    <row r="55712" spans="31:31" ht="15.75" x14ac:dyDescent="0.3">
      <c r="AE55712" s="71"/>
    </row>
    <row r="55713" spans="31:31" ht="15.75" x14ac:dyDescent="0.3">
      <c r="AE55713" s="71"/>
    </row>
    <row r="55714" spans="31:31" ht="15.75" x14ac:dyDescent="0.3">
      <c r="AE55714" s="71"/>
    </row>
    <row r="55715" spans="31:31" ht="15.75" x14ac:dyDescent="0.3">
      <c r="AE55715" s="71"/>
    </row>
    <row r="55716" spans="31:31" ht="15.75" x14ac:dyDescent="0.3">
      <c r="AE55716" s="71"/>
    </row>
    <row r="55717" spans="31:31" ht="15.75" x14ac:dyDescent="0.3">
      <c r="AE55717" s="71"/>
    </row>
    <row r="55718" spans="31:31" ht="15.75" x14ac:dyDescent="0.3">
      <c r="AE55718" s="71"/>
    </row>
    <row r="55719" spans="31:31" ht="15.75" x14ac:dyDescent="0.3">
      <c r="AE55719" s="71"/>
    </row>
    <row r="55720" spans="31:31" ht="15.75" x14ac:dyDescent="0.3">
      <c r="AE55720" s="71"/>
    </row>
    <row r="55721" spans="31:31" ht="15.75" x14ac:dyDescent="0.3">
      <c r="AE55721" s="71"/>
    </row>
    <row r="55722" spans="31:31" ht="15.75" x14ac:dyDescent="0.3">
      <c r="AE55722" s="71"/>
    </row>
    <row r="55723" spans="31:31" ht="15.75" x14ac:dyDescent="0.3">
      <c r="AE55723" s="71"/>
    </row>
    <row r="55724" spans="31:31" ht="15.75" x14ac:dyDescent="0.3">
      <c r="AE55724" s="71"/>
    </row>
    <row r="55725" spans="31:31" ht="15.75" x14ac:dyDescent="0.3">
      <c r="AE55725" s="71"/>
    </row>
    <row r="55726" spans="31:31" ht="15.75" x14ac:dyDescent="0.3">
      <c r="AE55726" s="71"/>
    </row>
    <row r="55727" spans="31:31" ht="15.75" x14ac:dyDescent="0.3">
      <c r="AE55727" s="71"/>
    </row>
    <row r="55728" spans="31:31" ht="15.75" x14ac:dyDescent="0.3">
      <c r="AE55728" s="71"/>
    </row>
    <row r="55729" spans="31:31" ht="15.75" x14ac:dyDescent="0.3">
      <c r="AE55729" s="71"/>
    </row>
    <row r="55730" spans="31:31" ht="15.75" x14ac:dyDescent="0.3">
      <c r="AE55730" s="71"/>
    </row>
    <row r="55731" spans="31:31" ht="15.75" x14ac:dyDescent="0.3">
      <c r="AE55731" s="71"/>
    </row>
    <row r="55732" spans="31:31" ht="15.75" x14ac:dyDescent="0.3">
      <c r="AE55732" s="71"/>
    </row>
    <row r="55733" spans="31:31" ht="15.75" x14ac:dyDescent="0.3">
      <c r="AE55733" s="71"/>
    </row>
    <row r="55734" spans="31:31" ht="15.75" x14ac:dyDescent="0.3">
      <c r="AE55734" s="71"/>
    </row>
    <row r="55735" spans="31:31" ht="15.75" x14ac:dyDescent="0.3">
      <c r="AE55735" s="71"/>
    </row>
    <row r="55736" spans="31:31" ht="15.75" x14ac:dyDescent="0.3">
      <c r="AE55736" s="71"/>
    </row>
    <row r="55737" spans="31:31" ht="15.75" x14ac:dyDescent="0.3">
      <c r="AE55737" s="71"/>
    </row>
    <row r="55738" spans="31:31" ht="15.75" x14ac:dyDescent="0.3">
      <c r="AE55738" s="71"/>
    </row>
    <row r="55739" spans="31:31" ht="15.75" x14ac:dyDescent="0.3">
      <c r="AE55739" s="71"/>
    </row>
    <row r="55740" spans="31:31" ht="15.75" x14ac:dyDescent="0.3">
      <c r="AE55740" s="71"/>
    </row>
    <row r="55741" spans="31:31" ht="15.75" x14ac:dyDescent="0.3">
      <c r="AE55741" s="71"/>
    </row>
    <row r="55742" spans="31:31" ht="15.75" x14ac:dyDescent="0.3">
      <c r="AE55742" s="71"/>
    </row>
    <row r="55743" spans="31:31" ht="15.75" x14ac:dyDescent="0.3">
      <c r="AE55743" s="71"/>
    </row>
    <row r="55744" spans="31:31" ht="15.75" x14ac:dyDescent="0.3">
      <c r="AE55744" s="71"/>
    </row>
    <row r="55745" spans="31:31" ht="15.75" x14ac:dyDescent="0.3">
      <c r="AE55745" s="71"/>
    </row>
    <row r="55746" spans="31:31" ht="15.75" x14ac:dyDescent="0.3">
      <c r="AE55746" s="71"/>
    </row>
    <row r="55747" spans="31:31" ht="15.75" x14ac:dyDescent="0.3">
      <c r="AE55747" s="71"/>
    </row>
    <row r="55748" spans="31:31" ht="15.75" x14ac:dyDescent="0.3">
      <c r="AE55748" s="71"/>
    </row>
    <row r="55749" spans="31:31" ht="15.75" x14ac:dyDescent="0.3">
      <c r="AE55749" s="71"/>
    </row>
    <row r="55750" spans="31:31" ht="15.75" x14ac:dyDescent="0.3">
      <c r="AE55750" s="71"/>
    </row>
    <row r="55751" spans="31:31" ht="15.75" x14ac:dyDescent="0.3">
      <c r="AE55751" s="71"/>
    </row>
    <row r="55752" spans="31:31" ht="15.75" x14ac:dyDescent="0.3">
      <c r="AE55752" s="71"/>
    </row>
    <row r="55753" spans="31:31" ht="15.75" x14ac:dyDescent="0.3">
      <c r="AE55753" s="71"/>
    </row>
    <row r="55754" spans="31:31" ht="15.75" x14ac:dyDescent="0.3">
      <c r="AE55754" s="71"/>
    </row>
    <row r="55755" spans="31:31" ht="15.75" x14ac:dyDescent="0.3">
      <c r="AE55755" s="71"/>
    </row>
    <row r="55756" spans="31:31" ht="15.75" x14ac:dyDescent="0.3">
      <c r="AE55756" s="71"/>
    </row>
    <row r="55757" spans="31:31" ht="15.75" x14ac:dyDescent="0.3">
      <c r="AE55757" s="71"/>
    </row>
    <row r="55758" spans="31:31" ht="15.75" x14ac:dyDescent="0.3">
      <c r="AE55758" s="71"/>
    </row>
    <row r="55759" spans="31:31" ht="15.75" x14ac:dyDescent="0.3">
      <c r="AE55759" s="71"/>
    </row>
    <row r="55760" spans="31:31" ht="15.75" x14ac:dyDescent="0.3">
      <c r="AE55760" s="71"/>
    </row>
    <row r="55761" spans="31:31" ht="15.75" x14ac:dyDescent="0.3">
      <c r="AE55761" s="71"/>
    </row>
    <row r="55762" spans="31:31" ht="15.75" x14ac:dyDescent="0.3">
      <c r="AE55762" s="71"/>
    </row>
    <row r="55763" spans="31:31" ht="15.75" x14ac:dyDescent="0.3">
      <c r="AE55763" s="71"/>
    </row>
    <row r="55764" spans="31:31" ht="15.75" x14ac:dyDescent="0.3">
      <c r="AE55764" s="71"/>
    </row>
    <row r="55765" spans="31:31" ht="15.75" x14ac:dyDescent="0.3">
      <c r="AE55765" s="71"/>
    </row>
    <row r="55766" spans="31:31" ht="15.75" x14ac:dyDescent="0.3">
      <c r="AE55766" s="71"/>
    </row>
    <row r="55767" spans="31:31" ht="15.75" x14ac:dyDescent="0.3">
      <c r="AE55767" s="71"/>
    </row>
    <row r="55768" spans="31:31" ht="15.75" x14ac:dyDescent="0.3">
      <c r="AE55768" s="71"/>
    </row>
    <row r="55769" spans="31:31" ht="15.75" x14ac:dyDescent="0.3">
      <c r="AE55769" s="71"/>
    </row>
    <row r="55770" spans="31:31" ht="15.75" x14ac:dyDescent="0.3">
      <c r="AE55770" s="71"/>
    </row>
    <row r="55771" spans="31:31" ht="15.75" x14ac:dyDescent="0.3">
      <c r="AE55771" s="71"/>
    </row>
    <row r="55772" spans="31:31" ht="15.75" x14ac:dyDescent="0.3">
      <c r="AE55772" s="71"/>
    </row>
    <row r="55773" spans="31:31" ht="15.75" x14ac:dyDescent="0.3">
      <c r="AE55773" s="71"/>
    </row>
    <row r="55774" spans="31:31" ht="15.75" x14ac:dyDescent="0.3">
      <c r="AE55774" s="71"/>
    </row>
    <row r="55775" spans="31:31" ht="15.75" x14ac:dyDescent="0.3">
      <c r="AE55775" s="71"/>
    </row>
    <row r="55776" spans="31:31" ht="15.75" x14ac:dyDescent="0.3">
      <c r="AE55776" s="71"/>
    </row>
    <row r="55777" spans="31:31" ht="15.75" x14ac:dyDescent="0.3">
      <c r="AE55777" s="71"/>
    </row>
    <row r="55778" spans="31:31" ht="15.75" x14ac:dyDescent="0.3">
      <c r="AE55778" s="71"/>
    </row>
    <row r="55779" spans="31:31" ht="15.75" x14ac:dyDescent="0.3">
      <c r="AE55779" s="71"/>
    </row>
    <row r="55780" spans="31:31" ht="15.75" x14ac:dyDescent="0.3">
      <c r="AE55780" s="71"/>
    </row>
    <row r="55781" spans="31:31" ht="15.75" x14ac:dyDescent="0.3">
      <c r="AE55781" s="71"/>
    </row>
    <row r="55782" spans="31:31" ht="15.75" x14ac:dyDescent="0.3">
      <c r="AE55782" s="71"/>
    </row>
    <row r="55783" spans="31:31" ht="15.75" x14ac:dyDescent="0.3">
      <c r="AE55783" s="71"/>
    </row>
    <row r="55784" spans="31:31" ht="15.75" x14ac:dyDescent="0.3">
      <c r="AE55784" s="71"/>
    </row>
    <row r="55785" spans="31:31" ht="15.75" x14ac:dyDescent="0.3">
      <c r="AE55785" s="71"/>
    </row>
    <row r="55786" spans="31:31" ht="15.75" x14ac:dyDescent="0.3">
      <c r="AE55786" s="71"/>
    </row>
    <row r="55787" spans="31:31" ht="15.75" x14ac:dyDescent="0.3">
      <c r="AE55787" s="71"/>
    </row>
    <row r="55788" spans="31:31" ht="15.75" x14ac:dyDescent="0.3">
      <c r="AE55788" s="71"/>
    </row>
    <row r="55789" spans="31:31" ht="15.75" x14ac:dyDescent="0.3">
      <c r="AE55789" s="71"/>
    </row>
    <row r="55790" spans="31:31" ht="15.75" x14ac:dyDescent="0.3">
      <c r="AE55790" s="71"/>
    </row>
    <row r="55791" spans="31:31" ht="15.75" x14ac:dyDescent="0.3">
      <c r="AE55791" s="71"/>
    </row>
    <row r="55792" spans="31:31" ht="15.75" x14ac:dyDescent="0.3">
      <c r="AE55792" s="71"/>
    </row>
    <row r="55793" spans="31:31" ht="15.75" x14ac:dyDescent="0.3">
      <c r="AE55793" s="71"/>
    </row>
    <row r="55794" spans="31:31" ht="15.75" x14ac:dyDescent="0.3">
      <c r="AE55794" s="71"/>
    </row>
    <row r="55795" spans="31:31" ht="15.75" x14ac:dyDescent="0.3">
      <c r="AE55795" s="71"/>
    </row>
    <row r="55796" spans="31:31" ht="15.75" x14ac:dyDescent="0.3">
      <c r="AE55796" s="71"/>
    </row>
    <row r="55797" spans="31:31" ht="15.75" x14ac:dyDescent="0.3">
      <c r="AE55797" s="71"/>
    </row>
    <row r="55798" spans="31:31" ht="15.75" x14ac:dyDescent="0.3">
      <c r="AE55798" s="71"/>
    </row>
    <row r="55799" spans="31:31" ht="15.75" x14ac:dyDescent="0.3">
      <c r="AE55799" s="71"/>
    </row>
    <row r="55800" spans="31:31" ht="15.75" x14ac:dyDescent="0.3">
      <c r="AE55800" s="71"/>
    </row>
    <row r="55801" spans="31:31" ht="15.75" x14ac:dyDescent="0.3">
      <c r="AE55801" s="71"/>
    </row>
    <row r="55802" spans="31:31" ht="15.75" x14ac:dyDescent="0.3">
      <c r="AE55802" s="71"/>
    </row>
    <row r="55803" spans="31:31" ht="15.75" x14ac:dyDescent="0.3">
      <c r="AE55803" s="71"/>
    </row>
    <row r="55804" spans="31:31" ht="15.75" x14ac:dyDescent="0.3">
      <c r="AE55804" s="71"/>
    </row>
    <row r="55805" spans="31:31" ht="15.75" x14ac:dyDescent="0.3">
      <c r="AE55805" s="71"/>
    </row>
    <row r="55806" spans="31:31" ht="15.75" x14ac:dyDescent="0.3">
      <c r="AE55806" s="71"/>
    </row>
    <row r="55807" spans="31:31" ht="15.75" x14ac:dyDescent="0.3">
      <c r="AE55807" s="71"/>
    </row>
    <row r="55808" spans="31:31" ht="15.75" x14ac:dyDescent="0.3">
      <c r="AE55808" s="71"/>
    </row>
    <row r="55809" spans="31:31" ht="15.75" x14ac:dyDescent="0.3">
      <c r="AE55809" s="71"/>
    </row>
    <row r="55810" spans="31:31" ht="15.75" x14ac:dyDescent="0.3">
      <c r="AE55810" s="71"/>
    </row>
    <row r="55811" spans="31:31" ht="15.75" x14ac:dyDescent="0.3">
      <c r="AE55811" s="71"/>
    </row>
    <row r="55812" spans="31:31" ht="15.75" x14ac:dyDescent="0.3">
      <c r="AE55812" s="71"/>
    </row>
    <row r="55813" spans="31:31" ht="15.75" x14ac:dyDescent="0.3">
      <c r="AE55813" s="71"/>
    </row>
    <row r="55814" spans="31:31" ht="15.75" x14ac:dyDescent="0.3">
      <c r="AE55814" s="71"/>
    </row>
    <row r="55815" spans="31:31" ht="15.75" x14ac:dyDescent="0.3">
      <c r="AE55815" s="71"/>
    </row>
    <row r="55816" spans="31:31" ht="15.75" x14ac:dyDescent="0.3">
      <c r="AE55816" s="71"/>
    </row>
    <row r="55817" spans="31:31" ht="15.75" x14ac:dyDescent="0.3">
      <c r="AE55817" s="71"/>
    </row>
    <row r="55818" spans="31:31" ht="15.75" x14ac:dyDescent="0.3">
      <c r="AE55818" s="71"/>
    </row>
    <row r="55819" spans="31:31" ht="15.75" x14ac:dyDescent="0.3">
      <c r="AE55819" s="71"/>
    </row>
    <row r="55820" spans="31:31" ht="15.75" x14ac:dyDescent="0.3">
      <c r="AE55820" s="71"/>
    </row>
    <row r="55821" spans="31:31" ht="15.75" x14ac:dyDescent="0.3">
      <c r="AE55821" s="71"/>
    </row>
    <row r="55822" spans="31:31" ht="15.75" x14ac:dyDescent="0.3">
      <c r="AE55822" s="71"/>
    </row>
    <row r="55823" spans="31:31" ht="15.75" x14ac:dyDescent="0.3">
      <c r="AE55823" s="71"/>
    </row>
    <row r="55824" spans="31:31" ht="15.75" x14ac:dyDescent="0.3">
      <c r="AE55824" s="71"/>
    </row>
    <row r="55825" spans="31:31" ht="15.75" x14ac:dyDescent="0.3">
      <c r="AE55825" s="71"/>
    </row>
    <row r="55826" spans="31:31" ht="15.75" x14ac:dyDescent="0.3">
      <c r="AE55826" s="71"/>
    </row>
    <row r="55827" spans="31:31" ht="15.75" x14ac:dyDescent="0.3">
      <c r="AE55827" s="71"/>
    </row>
    <row r="55828" spans="31:31" ht="15.75" x14ac:dyDescent="0.3">
      <c r="AE55828" s="71"/>
    </row>
    <row r="55829" spans="31:31" ht="15.75" x14ac:dyDescent="0.3">
      <c r="AE55829" s="71"/>
    </row>
    <row r="55830" spans="31:31" ht="15.75" x14ac:dyDescent="0.3">
      <c r="AE55830" s="71"/>
    </row>
    <row r="55831" spans="31:31" ht="15.75" x14ac:dyDescent="0.3">
      <c r="AE55831" s="71"/>
    </row>
    <row r="55832" spans="31:31" ht="15.75" x14ac:dyDescent="0.3">
      <c r="AE55832" s="71"/>
    </row>
    <row r="55833" spans="31:31" ht="15.75" x14ac:dyDescent="0.3">
      <c r="AE55833" s="71"/>
    </row>
    <row r="55834" spans="31:31" ht="15.75" x14ac:dyDescent="0.3">
      <c r="AE55834" s="71"/>
    </row>
    <row r="55835" spans="31:31" ht="15.75" x14ac:dyDescent="0.3">
      <c r="AE55835" s="71"/>
    </row>
    <row r="55836" spans="31:31" ht="15.75" x14ac:dyDescent="0.3">
      <c r="AE55836" s="71"/>
    </row>
    <row r="55837" spans="31:31" ht="15.75" x14ac:dyDescent="0.3">
      <c r="AE55837" s="71"/>
    </row>
    <row r="55838" spans="31:31" ht="15.75" x14ac:dyDescent="0.3">
      <c r="AE55838" s="71"/>
    </row>
    <row r="55839" spans="31:31" ht="15.75" x14ac:dyDescent="0.3">
      <c r="AE55839" s="71"/>
    </row>
    <row r="55840" spans="31:31" ht="15.75" x14ac:dyDescent="0.3">
      <c r="AE55840" s="71"/>
    </row>
    <row r="55841" spans="31:31" ht="15.75" x14ac:dyDescent="0.3">
      <c r="AE55841" s="71"/>
    </row>
    <row r="55842" spans="31:31" ht="15.75" x14ac:dyDescent="0.3">
      <c r="AE55842" s="71"/>
    </row>
    <row r="55843" spans="31:31" ht="15.75" x14ac:dyDescent="0.3">
      <c r="AE55843" s="71"/>
    </row>
    <row r="55844" spans="31:31" ht="15.75" x14ac:dyDescent="0.3">
      <c r="AE55844" s="71"/>
    </row>
    <row r="55845" spans="31:31" ht="15.75" x14ac:dyDescent="0.3">
      <c r="AE55845" s="71"/>
    </row>
    <row r="55846" spans="31:31" ht="15.75" x14ac:dyDescent="0.3">
      <c r="AE55846" s="71"/>
    </row>
    <row r="55847" spans="31:31" ht="15.75" x14ac:dyDescent="0.3">
      <c r="AE55847" s="71"/>
    </row>
    <row r="55848" spans="31:31" ht="15.75" x14ac:dyDescent="0.3">
      <c r="AE55848" s="71"/>
    </row>
    <row r="55849" spans="31:31" ht="15.75" x14ac:dyDescent="0.3">
      <c r="AE55849" s="71"/>
    </row>
    <row r="55850" spans="31:31" ht="15.75" x14ac:dyDescent="0.3">
      <c r="AE55850" s="71"/>
    </row>
    <row r="55851" spans="31:31" ht="15.75" x14ac:dyDescent="0.3">
      <c r="AE55851" s="71"/>
    </row>
    <row r="55852" spans="31:31" ht="15.75" x14ac:dyDescent="0.3">
      <c r="AE55852" s="71"/>
    </row>
    <row r="55853" spans="31:31" ht="15.75" x14ac:dyDescent="0.3">
      <c r="AE55853" s="71"/>
    </row>
    <row r="55854" spans="31:31" ht="15.75" x14ac:dyDescent="0.3">
      <c r="AE55854" s="71"/>
    </row>
    <row r="55855" spans="31:31" ht="15.75" x14ac:dyDescent="0.3">
      <c r="AE55855" s="71"/>
    </row>
    <row r="55856" spans="31:31" ht="15.75" x14ac:dyDescent="0.3">
      <c r="AE55856" s="71"/>
    </row>
    <row r="55857" spans="31:31" ht="15.75" x14ac:dyDescent="0.3">
      <c r="AE55857" s="71"/>
    </row>
    <row r="55858" spans="31:31" ht="15.75" x14ac:dyDescent="0.3">
      <c r="AE55858" s="71"/>
    </row>
    <row r="55859" spans="31:31" ht="15.75" x14ac:dyDescent="0.3">
      <c r="AE55859" s="71"/>
    </row>
    <row r="55860" spans="31:31" ht="15.75" x14ac:dyDescent="0.3">
      <c r="AE55860" s="71"/>
    </row>
    <row r="55861" spans="31:31" ht="15.75" x14ac:dyDescent="0.3">
      <c r="AE55861" s="71"/>
    </row>
    <row r="55862" spans="31:31" ht="15.75" x14ac:dyDescent="0.3">
      <c r="AE55862" s="71"/>
    </row>
    <row r="55863" spans="31:31" ht="15.75" x14ac:dyDescent="0.3">
      <c r="AE55863" s="71"/>
    </row>
    <row r="55864" spans="31:31" ht="15.75" x14ac:dyDescent="0.3">
      <c r="AE55864" s="71"/>
    </row>
    <row r="55865" spans="31:31" ht="15.75" x14ac:dyDescent="0.3">
      <c r="AE55865" s="71"/>
    </row>
    <row r="55866" spans="31:31" ht="15.75" x14ac:dyDescent="0.3">
      <c r="AE55866" s="71"/>
    </row>
    <row r="55867" spans="31:31" ht="15.75" x14ac:dyDescent="0.3">
      <c r="AE55867" s="71"/>
    </row>
    <row r="55868" spans="31:31" ht="15.75" x14ac:dyDescent="0.3">
      <c r="AE55868" s="71"/>
    </row>
    <row r="55869" spans="31:31" ht="15.75" x14ac:dyDescent="0.3">
      <c r="AE55869" s="71"/>
    </row>
    <row r="55870" spans="31:31" ht="15.75" x14ac:dyDescent="0.3">
      <c r="AE55870" s="71"/>
    </row>
    <row r="55871" spans="31:31" ht="15.75" x14ac:dyDescent="0.3">
      <c r="AE55871" s="71"/>
    </row>
    <row r="55872" spans="31:31" ht="15.75" x14ac:dyDescent="0.3">
      <c r="AE55872" s="71"/>
    </row>
    <row r="55873" spans="31:31" ht="15.75" x14ac:dyDescent="0.3">
      <c r="AE55873" s="71"/>
    </row>
    <row r="55874" spans="31:31" ht="15.75" x14ac:dyDescent="0.3">
      <c r="AE55874" s="71"/>
    </row>
    <row r="55875" spans="31:31" ht="15.75" x14ac:dyDescent="0.3">
      <c r="AE55875" s="71"/>
    </row>
    <row r="55876" spans="31:31" ht="15.75" x14ac:dyDescent="0.3">
      <c r="AE55876" s="71"/>
    </row>
    <row r="55877" spans="31:31" ht="15.75" x14ac:dyDescent="0.3">
      <c r="AE55877" s="71"/>
    </row>
    <row r="55878" spans="31:31" ht="15.75" x14ac:dyDescent="0.3">
      <c r="AE55878" s="71"/>
    </row>
    <row r="55879" spans="31:31" ht="15.75" x14ac:dyDescent="0.3">
      <c r="AE55879" s="71"/>
    </row>
    <row r="55880" spans="31:31" ht="15.75" x14ac:dyDescent="0.3">
      <c r="AE55880" s="71"/>
    </row>
    <row r="55881" spans="31:31" ht="15.75" x14ac:dyDescent="0.3">
      <c r="AE55881" s="71"/>
    </row>
    <row r="55882" spans="31:31" ht="15.75" x14ac:dyDescent="0.3">
      <c r="AE55882" s="71"/>
    </row>
    <row r="55883" spans="31:31" ht="15.75" x14ac:dyDescent="0.3">
      <c r="AE55883" s="71"/>
    </row>
    <row r="55884" spans="31:31" ht="15.75" x14ac:dyDescent="0.3">
      <c r="AE55884" s="71"/>
    </row>
    <row r="55885" spans="31:31" ht="15.75" x14ac:dyDescent="0.3">
      <c r="AE55885" s="71"/>
    </row>
    <row r="55886" spans="31:31" ht="15.75" x14ac:dyDescent="0.3">
      <c r="AE55886" s="71"/>
    </row>
    <row r="55887" spans="31:31" ht="15.75" x14ac:dyDescent="0.3">
      <c r="AE55887" s="71"/>
    </row>
    <row r="55888" spans="31:31" ht="15.75" x14ac:dyDescent="0.3">
      <c r="AE55888" s="71"/>
    </row>
    <row r="55889" spans="31:31" ht="15.75" x14ac:dyDescent="0.3">
      <c r="AE55889" s="71"/>
    </row>
    <row r="55890" spans="31:31" ht="15.75" x14ac:dyDescent="0.3">
      <c r="AE55890" s="71"/>
    </row>
    <row r="55891" spans="31:31" ht="15.75" x14ac:dyDescent="0.3">
      <c r="AE55891" s="71"/>
    </row>
    <row r="55892" spans="31:31" ht="15.75" x14ac:dyDescent="0.3">
      <c r="AE55892" s="71"/>
    </row>
    <row r="55893" spans="31:31" ht="15.75" x14ac:dyDescent="0.3">
      <c r="AE55893" s="71"/>
    </row>
    <row r="55894" spans="31:31" ht="15.75" x14ac:dyDescent="0.3">
      <c r="AE55894" s="71"/>
    </row>
    <row r="55895" spans="31:31" ht="15.75" x14ac:dyDescent="0.3">
      <c r="AE55895" s="71"/>
    </row>
    <row r="55896" spans="31:31" ht="15.75" x14ac:dyDescent="0.3">
      <c r="AE55896" s="71"/>
    </row>
    <row r="55897" spans="31:31" ht="15.75" x14ac:dyDescent="0.3">
      <c r="AE55897" s="71"/>
    </row>
    <row r="55898" spans="31:31" ht="15.75" x14ac:dyDescent="0.3">
      <c r="AE55898" s="71"/>
    </row>
    <row r="55899" spans="31:31" ht="15.75" x14ac:dyDescent="0.3">
      <c r="AE55899" s="71"/>
    </row>
    <row r="55900" spans="31:31" ht="15.75" x14ac:dyDescent="0.3">
      <c r="AE55900" s="71"/>
    </row>
    <row r="55901" spans="31:31" ht="15.75" x14ac:dyDescent="0.3">
      <c r="AE55901" s="71"/>
    </row>
    <row r="55902" spans="31:31" ht="15.75" x14ac:dyDescent="0.3">
      <c r="AE55902" s="71"/>
    </row>
    <row r="55903" spans="31:31" ht="15.75" x14ac:dyDescent="0.3">
      <c r="AE55903" s="71"/>
    </row>
    <row r="55904" spans="31:31" ht="15.75" x14ac:dyDescent="0.3">
      <c r="AE55904" s="71"/>
    </row>
    <row r="55905" spans="31:31" ht="15.75" x14ac:dyDescent="0.3">
      <c r="AE55905" s="71"/>
    </row>
    <row r="55906" spans="31:31" ht="15.75" x14ac:dyDescent="0.3">
      <c r="AE55906" s="71"/>
    </row>
    <row r="55907" spans="31:31" ht="15.75" x14ac:dyDescent="0.3">
      <c r="AE55907" s="71"/>
    </row>
    <row r="55908" spans="31:31" ht="15.75" x14ac:dyDescent="0.3">
      <c r="AE55908" s="71"/>
    </row>
    <row r="55909" spans="31:31" ht="15.75" x14ac:dyDescent="0.3">
      <c r="AE55909" s="71"/>
    </row>
    <row r="55910" spans="31:31" ht="15.75" x14ac:dyDescent="0.3">
      <c r="AE55910" s="71"/>
    </row>
    <row r="55911" spans="31:31" ht="15.75" x14ac:dyDescent="0.3">
      <c r="AE55911" s="71"/>
    </row>
    <row r="55912" spans="31:31" ht="15.75" x14ac:dyDescent="0.3">
      <c r="AE55912" s="71"/>
    </row>
    <row r="55913" spans="31:31" ht="15.75" x14ac:dyDescent="0.3">
      <c r="AE55913" s="71"/>
    </row>
    <row r="55914" spans="31:31" ht="15.75" x14ac:dyDescent="0.3">
      <c r="AE55914" s="71"/>
    </row>
    <row r="55915" spans="31:31" ht="15.75" x14ac:dyDescent="0.3">
      <c r="AE55915" s="71"/>
    </row>
    <row r="55916" spans="31:31" ht="15.75" x14ac:dyDescent="0.3">
      <c r="AE55916" s="71"/>
    </row>
    <row r="55917" spans="31:31" ht="15.75" x14ac:dyDescent="0.3">
      <c r="AE55917" s="71"/>
    </row>
    <row r="55918" spans="31:31" ht="15.75" x14ac:dyDescent="0.3">
      <c r="AE55918" s="71"/>
    </row>
    <row r="55919" spans="31:31" ht="15.75" x14ac:dyDescent="0.3">
      <c r="AE55919" s="71"/>
    </row>
    <row r="55920" spans="31:31" ht="15.75" x14ac:dyDescent="0.3">
      <c r="AE55920" s="71"/>
    </row>
    <row r="55921" spans="31:31" ht="15.75" x14ac:dyDescent="0.3">
      <c r="AE55921" s="71"/>
    </row>
    <row r="55922" spans="31:31" ht="15.75" x14ac:dyDescent="0.3">
      <c r="AE55922" s="71"/>
    </row>
    <row r="55923" spans="31:31" ht="15.75" x14ac:dyDescent="0.3">
      <c r="AE55923" s="71"/>
    </row>
    <row r="55924" spans="31:31" ht="15.75" x14ac:dyDescent="0.3">
      <c r="AE55924" s="71"/>
    </row>
    <row r="55925" spans="31:31" ht="15.75" x14ac:dyDescent="0.3">
      <c r="AE55925" s="71"/>
    </row>
    <row r="55926" spans="31:31" ht="15.75" x14ac:dyDescent="0.3">
      <c r="AE55926" s="71"/>
    </row>
    <row r="55927" spans="31:31" ht="15.75" x14ac:dyDescent="0.3">
      <c r="AE55927" s="71"/>
    </row>
    <row r="55928" spans="31:31" ht="15.75" x14ac:dyDescent="0.3">
      <c r="AE55928" s="71"/>
    </row>
    <row r="55929" spans="31:31" ht="15.75" x14ac:dyDescent="0.3">
      <c r="AE55929" s="71"/>
    </row>
    <row r="55930" spans="31:31" ht="15.75" x14ac:dyDescent="0.3">
      <c r="AE55930" s="71"/>
    </row>
    <row r="55931" spans="31:31" ht="15.75" x14ac:dyDescent="0.3">
      <c r="AE55931" s="71"/>
    </row>
    <row r="55932" spans="31:31" ht="15.75" x14ac:dyDescent="0.3">
      <c r="AE55932" s="71"/>
    </row>
    <row r="55933" spans="31:31" ht="15.75" x14ac:dyDescent="0.3">
      <c r="AE55933" s="71"/>
    </row>
    <row r="55934" spans="31:31" ht="15.75" x14ac:dyDescent="0.3">
      <c r="AE55934" s="71"/>
    </row>
    <row r="55935" spans="31:31" ht="15.75" x14ac:dyDescent="0.3">
      <c r="AE55935" s="71"/>
    </row>
    <row r="55936" spans="31:31" ht="15.75" x14ac:dyDescent="0.3">
      <c r="AE55936" s="71"/>
    </row>
    <row r="55937" spans="31:31" ht="15.75" x14ac:dyDescent="0.3">
      <c r="AE55937" s="71"/>
    </row>
    <row r="55938" spans="31:31" ht="15.75" x14ac:dyDescent="0.3">
      <c r="AE55938" s="71"/>
    </row>
    <row r="55939" spans="31:31" ht="15.75" x14ac:dyDescent="0.3">
      <c r="AE55939" s="71"/>
    </row>
    <row r="55940" spans="31:31" ht="15.75" x14ac:dyDescent="0.3">
      <c r="AE55940" s="71"/>
    </row>
    <row r="55941" spans="31:31" ht="15.75" x14ac:dyDescent="0.3">
      <c r="AE55941" s="71"/>
    </row>
    <row r="55942" spans="31:31" ht="15.75" x14ac:dyDescent="0.3">
      <c r="AE55942" s="71"/>
    </row>
    <row r="55943" spans="31:31" ht="15.75" x14ac:dyDescent="0.3">
      <c r="AE55943" s="71"/>
    </row>
    <row r="55944" spans="31:31" ht="15.75" x14ac:dyDescent="0.3">
      <c r="AE55944" s="71"/>
    </row>
    <row r="55945" spans="31:31" ht="15.75" x14ac:dyDescent="0.3">
      <c r="AE55945" s="71"/>
    </row>
    <row r="55946" spans="31:31" ht="15.75" x14ac:dyDescent="0.3">
      <c r="AE55946" s="71"/>
    </row>
    <row r="55947" spans="31:31" ht="15.75" x14ac:dyDescent="0.3">
      <c r="AE55947" s="71"/>
    </row>
    <row r="55948" spans="31:31" ht="15.75" x14ac:dyDescent="0.3">
      <c r="AE55948" s="71"/>
    </row>
    <row r="55949" spans="31:31" ht="15.75" x14ac:dyDescent="0.3">
      <c r="AE55949" s="71"/>
    </row>
    <row r="55950" spans="31:31" ht="15.75" x14ac:dyDescent="0.3">
      <c r="AE55950" s="71"/>
    </row>
    <row r="55951" spans="31:31" ht="15.75" x14ac:dyDescent="0.3">
      <c r="AE55951" s="71"/>
    </row>
    <row r="55952" spans="31:31" ht="15.75" x14ac:dyDescent="0.3">
      <c r="AE55952" s="71"/>
    </row>
    <row r="55953" spans="31:31" ht="15.75" x14ac:dyDescent="0.3">
      <c r="AE55953" s="71"/>
    </row>
    <row r="55954" spans="31:31" ht="15.75" x14ac:dyDescent="0.3">
      <c r="AE55954" s="71"/>
    </row>
    <row r="55955" spans="31:31" ht="15.75" x14ac:dyDescent="0.3">
      <c r="AE55955" s="71"/>
    </row>
    <row r="55956" spans="31:31" ht="15.75" x14ac:dyDescent="0.3">
      <c r="AE55956" s="71"/>
    </row>
    <row r="55957" spans="31:31" ht="15.75" x14ac:dyDescent="0.3">
      <c r="AE55957" s="71"/>
    </row>
    <row r="55958" spans="31:31" ht="15.75" x14ac:dyDescent="0.3">
      <c r="AE55958" s="71"/>
    </row>
    <row r="55959" spans="31:31" ht="15.75" x14ac:dyDescent="0.3">
      <c r="AE55959" s="71"/>
    </row>
    <row r="55960" spans="31:31" ht="15.75" x14ac:dyDescent="0.3">
      <c r="AE55960" s="71"/>
    </row>
    <row r="55961" spans="31:31" ht="15.75" x14ac:dyDescent="0.3">
      <c r="AE55961" s="71"/>
    </row>
    <row r="55962" spans="31:31" ht="15.75" x14ac:dyDescent="0.3">
      <c r="AE55962" s="71"/>
    </row>
    <row r="55963" spans="31:31" ht="15.75" x14ac:dyDescent="0.3">
      <c r="AE55963" s="71"/>
    </row>
    <row r="55964" spans="31:31" ht="15.75" x14ac:dyDescent="0.3">
      <c r="AE55964" s="71"/>
    </row>
    <row r="55965" spans="31:31" ht="15.75" x14ac:dyDescent="0.3">
      <c r="AE55965" s="71"/>
    </row>
    <row r="55966" spans="31:31" ht="15.75" x14ac:dyDescent="0.3">
      <c r="AE55966" s="71"/>
    </row>
    <row r="55967" spans="31:31" ht="15.75" x14ac:dyDescent="0.3">
      <c r="AE55967" s="71"/>
    </row>
    <row r="55968" spans="31:31" ht="15.75" x14ac:dyDescent="0.3">
      <c r="AE55968" s="71"/>
    </row>
    <row r="55969" spans="31:31" ht="15.75" x14ac:dyDescent="0.3">
      <c r="AE55969" s="71"/>
    </row>
    <row r="55970" spans="31:31" ht="15.75" x14ac:dyDescent="0.3">
      <c r="AE55970" s="71"/>
    </row>
    <row r="55971" spans="31:31" ht="15.75" x14ac:dyDescent="0.3">
      <c r="AE55971" s="71"/>
    </row>
    <row r="55972" spans="31:31" ht="15.75" x14ac:dyDescent="0.3">
      <c r="AE55972" s="71"/>
    </row>
    <row r="55973" spans="31:31" ht="15.75" x14ac:dyDescent="0.3">
      <c r="AE55973" s="71"/>
    </row>
    <row r="55974" spans="31:31" ht="15.75" x14ac:dyDescent="0.3">
      <c r="AE55974" s="71"/>
    </row>
    <row r="55975" spans="31:31" ht="15.75" x14ac:dyDescent="0.3">
      <c r="AE55975" s="71"/>
    </row>
    <row r="55976" spans="31:31" ht="15.75" x14ac:dyDescent="0.3">
      <c r="AE55976" s="71"/>
    </row>
    <row r="55977" spans="31:31" ht="15.75" x14ac:dyDescent="0.3">
      <c r="AE55977" s="71"/>
    </row>
    <row r="55978" spans="31:31" ht="15.75" x14ac:dyDescent="0.3">
      <c r="AE55978" s="71"/>
    </row>
    <row r="55979" spans="31:31" ht="15.75" x14ac:dyDescent="0.3">
      <c r="AE55979" s="71"/>
    </row>
    <row r="55980" spans="31:31" ht="15.75" x14ac:dyDescent="0.3">
      <c r="AE55980" s="71"/>
    </row>
    <row r="55981" spans="31:31" ht="15.75" x14ac:dyDescent="0.3">
      <c r="AE55981" s="71"/>
    </row>
    <row r="55982" spans="31:31" ht="15.75" x14ac:dyDescent="0.3">
      <c r="AE55982" s="71"/>
    </row>
    <row r="55983" spans="31:31" ht="15.75" x14ac:dyDescent="0.3">
      <c r="AE55983" s="71"/>
    </row>
    <row r="55984" spans="31:31" ht="15.75" x14ac:dyDescent="0.3">
      <c r="AE55984" s="71"/>
    </row>
    <row r="55985" spans="31:31" ht="15.75" x14ac:dyDescent="0.3">
      <c r="AE55985" s="71"/>
    </row>
    <row r="55986" spans="31:31" ht="15.75" x14ac:dyDescent="0.3">
      <c r="AE55986" s="71"/>
    </row>
    <row r="55987" spans="31:31" ht="15.75" x14ac:dyDescent="0.3">
      <c r="AE55987" s="71"/>
    </row>
    <row r="55988" spans="31:31" ht="15.75" x14ac:dyDescent="0.3">
      <c r="AE55988" s="71"/>
    </row>
    <row r="55989" spans="31:31" ht="15.75" x14ac:dyDescent="0.3">
      <c r="AE55989" s="71"/>
    </row>
    <row r="55990" spans="31:31" ht="15.75" x14ac:dyDescent="0.3">
      <c r="AE55990" s="71"/>
    </row>
    <row r="55991" spans="31:31" ht="15.75" x14ac:dyDescent="0.3">
      <c r="AE55991" s="71"/>
    </row>
    <row r="55992" spans="31:31" ht="15.75" x14ac:dyDescent="0.3">
      <c r="AE55992" s="71"/>
    </row>
    <row r="55993" spans="31:31" ht="15.75" x14ac:dyDescent="0.3">
      <c r="AE55993" s="71"/>
    </row>
    <row r="55994" spans="31:31" ht="15.75" x14ac:dyDescent="0.3">
      <c r="AE55994" s="71"/>
    </row>
    <row r="55995" spans="31:31" ht="15.75" x14ac:dyDescent="0.3">
      <c r="AE55995" s="71"/>
    </row>
    <row r="55996" spans="31:31" ht="15.75" x14ac:dyDescent="0.3">
      <c r="AE55996" s="71"/>
    </row>
    <row r="55997" spans="31:31" ht="15.75" x14ac:dyDescent="0.3">
      <c r="AE55997" s="71"/>
    </row>
    <row r="55998" spans="31:31" ht="15.75" x14ac:dyDescent="0.3">
      <c r="AE55998" s="71"/>
    </row>
    <row r="55999" spans="31:31" ht="15.75" x14ac:dyDescent="0.3">
      <c r="AE55999" s="71"/>
    </row>
    <row r="56000" spans="31:31" ht="15.75" x14ac:dyDescent="0.3">
      <c r="AE56000" s="71"/>
    </row>
    <row r="56001" spans="31:31" ht="15.75" x14ac:dyDescent="0.3">
      <c r="AE56001" s="71"/>
    </row>
    <row r="56002" spans="31:31" ht="15.75" x14ac:dyDescent="0.3">
      <c r="AE56002" s="71"/>
    </row>
    <row r="56003" spans="31:31" ht="15.75" x14ac:dyDescent="0.3">
      <c r="AE56003" s="71"/>
    </row>
    <row r="56004" spans="31:31" ht="15.75" x14ac:dyDescent="0.3">
      <c r="AE56004" s="71"/>
    </row>
    <row r="56005" spans="31:31" ht="15.75" x14ac:dyDescent="0.3">
      <c r="AE56005" s="71"/>
    </row>
    <row r="56006" spans="31:31" ht="15.75" x14ac:dyDescent="0.3">
      <c r="AE56006" s="71"/>
    </row>
    <row r="56007" spans="31:31" ht="15.75" x14ac:dyDescent="0.3">
      <c r="AE56007" s="71"/>
    </row>
    <row r="56008" spans="31:31" ht="15.75" x14ac:dyDescent="0.3">
      <c r="AE56008" s="71"/>
    </row>
    <row r="56009" spans="31:31" ht="15.75" x14ac:dyDescent="0.3">
      <c r="AE56009" s="71"/>
    </row>
    <row r="56010" spans="31:31" ht="15.75" x14ac:dyDescent="0.3">
      <c r="AE56010" s="71"/>
    </row>
    <row r="56011" spans="31:31" ht="15.75" x14ac:dyDescent="0.3">
      <c r="AE56011" s="71"/>
    </row>
    <row r="56012" spans="31:31" ht="15.75" x14ac:dyDescent="0.3">
      <c r="AE56012" s="71"/>
    </row>
    <row r="56013" spans="31:31" ht="15.75" x14ac:dyDescent="0.3">
      <c r="AE56013" s="71"/>
    </row>
    <row r="56014" spans="31:31" ht="15.75" x14ac:dyDescent="0.3">
      <c r="AE56014" s="71"/>
    </row>
    <row r="56015" spans="31:31" ht="15.75" x14ac:dyDescent="0.3">
      <c r="AE56015" s="71"/>
    </row>
    <row r="56016" spans="31:31" ht="15.75" x14ac:dyDescent="0.3">
      <c r="AE56016" s="71"/>
    </row>
    <row r="56017" spans="31:31" ht="15.75" x14ac:dyDescent="0.3">
      <c r="AE56017" s="71"/>
    </row>
    <row r="56018" spans="31:31" ht="15.75" x14ac:dyDescent="0.3">
      <c r="AE56018" s="71"/>
    </row>
    <row r="56019" spans="31:31" ht="15.75" x14ac:dyDescent="0.3">
      <c r="AE56019" s="71"/>
    </row>
    <row r="56020" spans="31:31" ht="15.75" x14ac:dyDescent="0.3">
      <c r="AE56020" s="71"/>
    </row>
    <row r="56021" spans="31:31" ht="15.75" x14ac:dyDescent="0.3">
      <c r="AE56021" s="71"/>
    </row>
    <row r="56022" spans="31:31" ht="15.75" x14ac:dyDescent="0.3">
      <c r="AE56022" s="71"/>
    </row>
    <row r="56023" spans="31:31" ht="15.75" x14ac:dyDescent="0.3">
      <c r="AE56023" s="71"/>
    </row>
    <row r="56024" spans="31:31" ht="15.75" x14ac:dyDescent="0.3">
      <c r="AE56024" s="71"/>
    </row>
    <row r="56025" spans="31:31" ht="15.75" x14ac:dyDescent="0.3">
      <c r="AE56025" s="71"/>
    </row>
    <row r="56026" spans="31:31" ht="15.75" x14ac:dyDescent="0.3">
      <c r="AE56026" s="71"/>
    </row>
    <row r="56027" spans="31:31" ht="15.75" x14ac:dyDescent="0.3">
      <c r="AE56027" s="71"/>
    </row>
    <row r="56028" spans="31:31" ht="15.75" x14ac:dyDescent="0.3">
      <c r="AE56028" s="71"/>
    </row>
    <row r="56029" spans="31:31" ht="15.75" x14ac:dyDescent="0.3">
      <c r="AE56029" s="71"/>
    </row>
    <row r="56030" spans="31:31" ht="15.75" x14ac:dyDescent="0.3">
      <c r="AE56030" s="71"/>
    </row>
    <row r="56031" spans="31:31" ht="15.75" x14ac:dyDescent="0.3">
      <c r="AE56031" s="71"/>
    </row>
    <row r="56032" spans="31:31" ht="15.75" x14ac:dyDescent="0.3">
      <c r="AE56032" s="71"/>
    </row>
    <row r="56033" spans="31:31" ht="15.75" x14ac:dyDescent="0.3">
      <c r="AE56033" s="71"/>
    </row>
    <row r="56034" spans="31:31" ht="15.75" x14ac:dyDescent="0.3">
      <c r="AE56034" s="71"/>
    </row>
    <row r="56035" spans="31:31" ht="15.75" x14ac:dyDescent="0.3">
      <c r="AE56035" s="71"/>
    </row>
    <row r="56036" spans="31:31" ht="15.75" x14ac:dyDescent="0.3">
      <c r="AE56036" s="71"/>
    </row>
    <row r="56037" spans="31:31" ht="15.75" x14ac:dyDescent="0.3">
      <c r="AE56037" s="71"/>
    </row>
    <row r="56038" spans="31:31" ht="15.75" x14ac:dyDescent="0.3">
      <c r="AE56038" s="71"/>
    </row>
    <row r="56039" spans="31:31" ht="15.75" x14ac:dyDescent="0.3">
      <c r="AE56039" s="71"/>
    </row>
    <row r="56040" spans="31:31" ht="15.75" x14ac:dyDescent="0.3">
      <c r="AE56040" s="71"/>
    </row>
    <row r="56041" spans="31:31" ht="15.75" x14ac:dyDescent="0.3">
      <c r="AE56041" s="71"/>
    </row>
    <row r="56042" spans="31:31" ht="15.75" x14ac:dyDescent="0.3">
      <c r="AE56042" s="71"/>
    </row>
    <row r="56043" spans="31:31" ht="15.75" x14ac:dyDescent="0.3">
      <c r="AE56043" s="71"/>
    </row>
    <row r="56044" spans="31:31" ht="15.75" x14ac:dyDescent="0.3">
      <c r="AE56044" s="71"/>
    </row>
    <row r="56045" spans="31:31" ht="15.75" x14ac:dyDescent="0.3">
      <c r="AE56045" s="71"/>
    </row>
    <row r="56046" spans="31:31" ht="15.75" x14ac:dyDescent="0.3">
      <c r="AE56046" s="71"/>
    </row>
    <row r="56047" spans="31:31" ht="15.75" x14ac:dyDescent="0.3">
      <c r="AE56047" s="71"/>
    </row>
    <row r="56048" spans="31:31" ht="15.75" x14ac:dyDescent="0.3">
      <c r="AE56048" s="71"/>
    </row>
    <row r="56049" spans="31:31" ht="15.75" x14ac:dyDescent="0.3">
      <c r="AE56049" s="71"/>
    </row>
    <row r="56050" spans="31:31" ht="15.75" x14ac:dyDescent="0.3">
      <c r="AE56050" s="71"/>
    </row>
    <row r="56051" spans="31:31" ht="15.75" x14ac:dyDescent="0.3">
      <c r="AE56051" s="71"/>
    </row>
    <row r="56052" spans="31:31" ht="15.75" x14ac:dyDescent="0.3">
      <c r="AE56052" s="71"/>
    </row>
    <row r="56053" spans="31:31" ht="15.75" x14ac:dyDescent="0.3">
      <c r="AE56053" s="71"/>
    </row>
    <row r="56054" spans="31:31" ht="15.75" x14ac:dyDescent="0.3">
      <c r="AE56054" s="71"/>
    </row>
    <row r="56055" spans="31:31" ht="15.75" x14ac:dyDescent="0.3">
      <c r="AE56055" s="71"/>
    </row>
    <row r="56056" spans="31:31" ht="15.75" x14ac:dyDescent="0.3">
      <c r="AE56056" s="71"/>
    </row>
    <row r="56057" spans="31:31" ht="15.75" x14ac:dyDescent="0.3">
      <c r="AE56057" s="71"/>
    </row>
    <row r="56058" spans="31:31" ht="15.75" x14ac:dyDescent="0.3">
      <c r="AE56058" s="71"/>
    </row>
    <row r="56059" spans="31:31" ht="15.75" x14ac:dyDescent="0.3">
      <c r="AE56059" s="71"/>
    </row>
    <row r="56060" spans="31:31" ht="15.75" x14ac:dyDescent="0.3">
      <c r="AE56060" s="71"/>
    </row>
    <row r="56061" spans="31:31" ht="15.75" x14ac:dyDescent="0.3">
      <c r="AE56061" s="71"/>
    </row>
    <row r="56062" spans="31:31" ht="15.75" x14ac:dyDescent="0.3">
      <c r="AE56062" s="71"/>
    </row>
    <row r="56063" spans="31:31" ht="15.75" x14ac:dyDescent="0.3">
      <c r="AE56063" s="71"/>
    </row>
    <row r="56064" spans="31:31" ht="15.75" x14ac:dyDescent="0.3">
      <c r="AE56064" s="71"/>
    </row>
    <row r="56065" spans="31:31" ht="15.75" x14ac:dyDescent="0.3">
      <c r="AE56065" s="71"/>
    </row>
    <row r="56066" spans="31:31" ht="15.75" x14ac:dyDescent="0.3">
      <c r="AE56066" s="71"/>
    </row>
    <row r="56067" spans="31:31" ht="15.75" x14ac:dyDescent="0.3">
      <c r="AE56067" s="71"/>
    </row>
    <row r="56068" spans="31:31" ht="15.75" x14ac:dyDescent="0.3">
      <c r="AE56068" s="71"/>
    </row>
    <row r="56069" spans="31:31" ht="15.75" x14ac:dyDescent="0.3">
      <c r="AE56069" s="71"/>
    </row>
    <row r="56070" spans="31:31" ht="15.75" x14ac:dyDescent="0.3">
      <c r="AE56070" s="71"/>
    </row>
    <row r="56071" spans="31:31" ht="15.75" x14ac:dyDescent="0.3">
      <c r="AE56071" s="71"/>
    </row>
    <row r="56072" spans="31:31" ht="15.75" x14ac:dyDescent="0.3">
      <c r="AE56072" s="71"/>
    </row>
    <row r="56073" spans="31:31" ht="15.75" x14ac:dyDescent="0.3">
      <c r="AE56073" s="71"/>
    </row>
    <row r="56074" spans="31:31" ht="15.75" x14ac:dyDescent="0.3">
      <c r="AE56074" s="71"/>
    </row>
    <row r="56075" spans="31:31" ht="15.75" x14ac:dyDescent="0.3">
      <c r="AE56075" s="71"/>
    </row>
    <row r="56076" spans="31:31" ht="15.75" x14ac:dyDescent="0.3">
      <c r="AE56076" s="71"/>
    </row>
    <row r="56077" spans="31:31" ht="15.75" x14ac:dyDescent="0.3">
      <c r="AE56077" s="71"/>
    </row>
    <row r="56078" spans="31:31" ht="15.75" x14ac:dyDescent="0.3">
      <c r="AE56078" s="71"/>
    </row>
    <row r="56079" spans="31:31" ht="15.75" x14ac:dyDescent="0.3">
      <c r="AE56079" s="71"/>
    </row>
    <row r="56080" spans="31:31" ht="15.75" x14ac:dyDescent="0.3">
      <c r="AE56080" s="71"/>
    </row>
    <row r="56081" spans="31:31" ht="15.75" x14ac:dyDescent="0.3">
      <c r="AE56081" s="71"/>
    </row>
    <row r="56082" spans="31:31" ht="15.75" x14ac:dyDescent="0.3">
      <c r="AE56082" s="71"/>
    </row>
    <row r="56083" spans="31:31" ht="15.75" x14ac:dyDescent="0.3">
      <c r="AE56083" s="71"/>
    </row>
    <row r="56084" spans="31:31" ht="15.75" x14ac:dyDescent="0.3">
      <c r="AE56084" s="71"/>
    </row>
    <row r="56085" spans="31:31" ht="15.75" x14ac:dyDescent="0.3">
      <c r="AE56085" s="71"/>
    </row>
    <row r="56086" spans="31:31" ht="15.75" x14ac:dyDescent="0.3">
      <c r="AE56086" s="71"/>
    </row>
    <row r="56087" spans="31:31" ht="15.75" x14ac:dyDescent="0.3">
      <c r="AE56087" s="71"/>
    </row>
    <row r="56088" spans="31:31" ht="15.75" x14ac:dyDescent="0.3">
      <c r="AE56088" s="71"/>
    </row>
    <row r="56089" spans="31:31" ht="15.75" x14ac:dyDescent="0.3">
      <c r="AE56089" s="71"/>
    </row>
    <row r="56090" spans="31:31" ht="15.75" x14ac:dyDescent="0.3">
      <c r="AE56090" s="71"/>
    </row>
    <row r="56091" spans="31:31" ht="15.75" x14ac:dyDescent="0.3">
      <c r="AE56091" s="71"/>
    </row>
    <row r="56092" spans="31:31" ht="15.75" x14ac:dyDescent="0.3">
      <c r="AE56092" s="71"/>
    </row>
    <row r="56093" spans="31:31" ht="15.75" x14ac:dyDescent="0.3">
      <c r="AE56093" s="71"/>
    </row>
    <row r="56094" spans="31:31" ht="15.75" x14ac:dyDescent="0.3">
      <c r="AE56094" s="71"/>
    </row>
    <row r="56095" spans="31:31" ht="15.75" x14ac:dyDescent="0.3">
      <c r="AE56095" s="71"/>
    </row>
    <row r="56096" spans="31:31" ht="15.75" x14ac:dyDescent="0.3">
      <c r="AE56096" s="71"/>
    </row>
    <row r="56097" spans="31:31" ht="15.75" x14ac:dyDescent="0.3">
      <c r="AE56097" s="71"/>
    </row>
    <row r="56098" spans="31:31" ht="15.75" x14ac:dyDescent="0.3">
      <c r="AE56098" s="71"/>
    </row>
    <row r="56099" spans="31:31" ht="15.75" x14ac:dyDescent="0.3">
      <c r="AE56099" s="71"/>
    </row>
    <row r="56100" spans="31:31" ht="15.75" x14ac:dyDescent="0.3">
      <c r="AE56100" s="71"/>
    </row>
    <row r="56101" spans="31:31" ht="15.75" x14ac:dyDescent="0.3">
      <c r="AE56101" s="71"/>
    </row>
    <row r="56102" spans="31:31" ht="15.75" x14ac:dyDescent="0.3">
      <c r="AE56102" s="71"/>
    </row>
    <row r="56103" spans="31:31" ht="15.75" x14ac:dyDescent="0.3">
      <c r="AE56103" s="71"/>
    </row>
    <row r="56104" spans="31:31" ht="15.75" x14ac:dyDescent="0.3">
      <c r="AE56104" s="71"/>
    </row>
    <row r="56105" spans="31:31" ht="15.75" x14ac:dyDescent="0.3">
      <c r="AE56105" s="71"/>
    </row>
    <row r="56106" spans="31:31" ht="15.75" x14ac:dyDescent="0.3">
      <c r="AE56106" s="71"/>
    </row>
    <row r="56107" spans="31:31" ht="15.75" x14ac:dyDescent="0.3">
      <c r="AE56107" s="71"/>
    </row>
    <row r="56108" spans="31:31" ht="15.75" x14ac:dyDescent="0.3">
      <c r="AE56108" s="71"/>
    </row>
    <row r="56109" spans="31:31" ht="15.75" x14ac:dyDescent="0.3">
      <c r="AE56109" s="71"/>
    </row>
    <row r="56110" spans="31:31" ht="15.75" x14ac:dyDescent="0.3">
      <c r="AE56110" s="71"/>
    </row>
    <row r="56111" spans="31:31" ht="15.75" x14ac:dyDescent="0.3">
      <c r="AE56111" s="71"/>
    </row>
    <row r="56112" spans="31:31" ht="15.75" x14ac:dyDescent="0.3">
      <c r="AE56112" s="71"/>
    </row>
    <row r="56113" spans="31:31" ht="15.75" x14ac:dyDescent="0.3">
      <c r="AE56113" s="71"/>
    </row>
    <row r="56114" spans="31:31" ht="15.75" x14ac:dyDescent="0.3">
      <c r="AE56114" s="71"/>
    </row>
    <row r="56115" spans="31:31" ht="15.75" x14ac:dyDescent="0.3">
      <c r="AE56115" s="71"/>
    </row>
    <row r="56116" spans="31:31" ht="15.75" x14ac:dyDescent="0.3">
      <c r="AE56116" s="71"/>
    </row>
    <row r="56117" spans="31:31" ht="15.75" x14ac:dyDescent="0.3">
      <c r="AE56117" s="71"/>
    </row>
    <row r="56118" spans="31:31" ht="15.75" x14ac:dyDescent="0.3">
      <c r="AE56118" s="71"/>
    </row>
    <row r="56119" spans="31:31" ht="15.75" x14ac:dyDescent="0.3">
      <c r="AE56119" s="71"/>
    </row>
    <row r="56120" spans="31:31" ht="15.75" x14ac:dyDescent="0.3">
      <c r="AE56120" s="71"/>
    </row>
    <row r="56121" spans="31:31" ht="15.75" x14ac:dyDescent="0.3">
      <c r="AE56121" s="71"/>
    </row>
    <row r="56122" spans="31:31" ht="15.75" x14ac:dyDescent="0.3">
      <c r="AE56122" s="71"/>
    </row>
    <row r="56123" spans="31:31" ht="15.75" x14ac:dyDescent="0.3">
      <c r="AE56123" s="71"/>
    </row>
    <row r="56124" spans="31:31" ht="15.75" x14ac:dyDescent="0.3">
      <c r="AE56124" s="71"/>
    </row>
    <row r="56125" spans="31:31" ht="15.75" x14ac:dyDescent="0.3">
      <c r="AE56125" s="71"/>
    </row>
    <row r="56126" spans="31:31" ht="15.75" x14ac:dyDescent="0.3">
      <c r="AE56126" s="71"/>
    </row>
    <row r="56127" spans="31:31" ht="15.75" x14ac:dyDescent="0.3">
      <c r="AE56127" s="71"/>
    </row>
    <row r="56128" spans="31:31" ht="15.75" x14ac:dyDescent="0.3">
      <c r="AE56128" s="71"/>
    </row>
    <row r="56129" spans="31:31" ht="15.75" x14ac:dyDescent="0.3">
      <c r="AE56129" s="71"/>
    </row>
    <row r="56130" spans="31:31" ht="15.75" x14ac:dyDescent="0.3">
      <c r="AE56130" s="71"/>
    </row>
    <row r="56131" spans="31:31" ht="15.75" x14ac:dyDescent="0.3">
      <c r="AE56131" s="71"/>
    </row>
    <row r="56132" spans="31:31" ht="15.75" x14ac:dyDescent="0.3">
      <c r="AE56132" s="71"/>
    </row>
    <row r="56133" spans="31:31" ht="15.75" x14ac:dyDescent="0.3">
      <c r="AE56133" s="71"/>
    </row>
    <row r="56134" spans="31:31" ht="15.75" x14ac:dyDescent="0.3">
      <c r="AE56134" s="71"/>
    </row>
    <row r="56135" spans="31:31" ht="15.75" x14ac:dyDescent="0.3">
      <c r="AE56135" s="71"/>
    </row>
    <row r="56136" spans="31:31" ht="15.75" x14ac:dyDescent="0.3">
      <c r="AE56136" s="71"/>
    </row>
    <row r="56137" spans="31:31" ht="15.75" x14ac:dyDescent="0.3">
      <c r="AE56137" s="71"/>
    </row>
    <row r="56138" spans="31:31" ht="15.75" x14ac:dyDescent="0.3">
      <c r="AE56138" s="71"/>
    </row>
    <row r="56139" spans="31:31" ht="15.75" x14ac:dyDescent="0.3">
      <c r="AE56139" s="71"/>
    </row>
    <row r="56140" spans="31:31" ht="15.75" x14ac:dyDescent="0.3">
      <c r="AE56140" s="71"/>
    </row>
    <row r="56141" spans="31:31" ht="15.75" x14ac:dyDescent="0.3">
      <c r="AE56141" s="71"/>
    </row>
    <row r="56142" spans="31:31" ht="15.75" x14ac:dyDescent="0.3">
      <c r="AE56142" s="71"/>
    </row>
    <row r="56143" spans="31:31" ht="15.75" x14ac:dyDescent="0.3">
      <c r="AE56143" s="71"/>
    </row>
    <row r="56144" spans="31:31" ht="15.75" x14ac:dyDescent="0.3">
      <c r="AE56144" s="71"/>
    </row>
    <row r="56145" spans="31:31" ht="15.75" x14ac:dyDescent="0.3">
      <c r="AE56145" s="71"/>
    </row>
    <row r="56146" spans="31:31" ht="15.75" x14ac:dyDescent="0.3">
      <c r="AE56146" s="71"/>
    </row>
    <row r="56147" spans="31:31" ht="15.75" x14ac:dyDescent="0.3">
      <c r="AE56147" s="71"/>
    </row>
    <row r="56148" spans="31:31" ht="15.75" x14ac:dyDescent="0.3">
      <c r="AE56148" s="71"/>
    </row>
    <row r="56149" spans="31:31" ht="15.75" x14ac:dyDescent="0.3">
      <c r="AE56149" s="71"/>
    </row>
    <row r="56150" spans="31:31" ht="15.75" x14ac:dyDescent="0.3">
      <c r="AE56150" s="71"/>
    </row>
    <row r="56151" spans="31:31" ht="15.75" x14ac:dyDescent="0.3">
      <c r="AE56151" s="71"/>
    </row>
    <row r="56152" spans="31:31" ht="15.75" x14ac:dyDescent="0.3">
      <c r="AE56152" s="71"/>
    </row>
    <row r="56153" spans="31:31" ht="15.75" x14ac:dyDescent="0.3">
      <c r="AE56153" s="71"/>
    </row>
    <row r="56154" spans="31:31" ht="15.75" x14ac:dyDescent="0.3">
      <c r="AE56154" s="71"/>
    </row>
    <row r="56155" spans="31:31" ht="15.75" x14ac:dyDescent="0.3">
      <c r="AE56155" s="71"/>
    </row>
    <row r="56156" spans="31:31" ht="15.75" x14ac:dyDescent="0.3">
      <c r="AE56156" s="71"/>
    </row>
    <row r="56157" spans="31:31" ht="15.75" x14ac:dyDescent="0.3">
      <c r="AE56157" s="71"/>
    </row>
    <row r="56158" spans="31:31" ht="15.75" x14ac:dyDescent="0.3">
      <c r="AE56158" s="71"/>
    </row>
    <row r="56159" spans="31:31" ht="15.75" x14ac:dyDescent="0.3">
      <c r="AE56159" s="71"/>
    </row>
    <row r="56160" spans="31:31" ht="15.75" x14ac:dyDescent="0.3">
      <c r="AE56160" s="71"/>
    </row>
    <row r="56161" spans="31:31" ht="15.75" x14ac:dyDescent="0.3">
      <c r="AE56161" s="71"/>
    </row>
    <row r="56162" spans="31:31" ht="15.75" x14ac:dyDescent="0.3">
      <c r="AE56162" s="71"/>
    </row>
    <row r="56163" spans="31:31" ht="15.75" x14ac:dyDescent="0.3">
      <c r="AE56163" s="71"/>
    </row>
    <row r="56164" spans="31:31" ht="15.75" x14ac:dyDescent="0.3">
      <c r="AE56164" s="71"/>
    </row>
    <row r="56165" spans="31:31" ht="15.75" x14ac:dyDescent="0.3">
      <c r="AE56165" s="71"/>
    </row>
    <row r="56166" spans="31:31" ht="15.75" x14ac:dyDescent="0.3">
      <c r="AE56166" s="71"/>
    </row>
    <row r="56167" spans="31:31" ht="15.75" x14ac:dyDescent="0.3">
      <c r="AE56167" s="71"/>
    </row>
    <row r="56168" spans="31:31" ht="15.75" x14ac:dyDescent="0.3">
      <c r="AE56168" s="71"/>
    </row>
    <row r="56169" spans="31:31" ht="15.75" x14ac:dyDescent="0.3">
      <c r="AE56169" s="71"/>
    </row>
    <row r="56170" spans="31:31" ht="15.75" x14ac:dyDescent="0.3">
      <c r="AE56170" s="71"/>
    </row>
    <row r="56171" spans="31:31" ht="15.75" x14ac:dyDescent="0.3">
      <c r="AE56171" s="71"/>
    </row>
    <row r="56172" spans="31:31" ht="15.75" x14ac:dyDescent="0.3">
      <c r="AE56172" s="71"/>
    </row>
    <row r="56173" spans="31:31" ht="15.75" x14ac:dyDescent="0.3">
      <c r="AE56173" s="71"/>
    </row>
    <row r="56174" spans="31:31" ht="15.75" x14ac:dyDescent="0.3">
      <c r="AE56174" s="71"/>
    </row>
    <row r="56175" spans="31:31" ht="15.75" x14ac:dyDescent="0.3">
      <c r="AE56175" s="71"/>
    </row>
    <row r="56176" spans="31:31" ht="15.75" x14ac:dyDescent="0.3">
      <c r="AE56176" s="71"/>
    </row>
    <row r="56177" spans="31:31" ht="15.75" x14ac:dyDescent="0.3">
      <c r="AE56177" s="71"/>
    </row>
    <row r="56178" spans="31:31" ht="15.75" x14ac:dyDescent="0.3">
      <c r="AE56178" s="71"/>
    </row>
    <row r="56179" spans="31:31" ht="15.75" x14ac:dyDescent="0.3">
      <c r="AE56179" s="71"/>
    </row>
    <row r="56180" spans="31:31" ht="15.75" x14ac:dyDescent="0.3">
      <c r="AE56180" s="71"/>
    </row>
    <row r="56181" spans="31:31" ht="15.75" x14ac:dyDescent="0.3">
      <c r="AE56181" s="71"/>
    </row>
    <row r="56182" spans="31:31" ht="15.75" x14ac:dyDescent="0.3">
      <c r="AE56182" s="71"/>
    </row>
    <row r="56183" spans="31:31" ht="15.75" x14ac:dyDescent="0.3">
      <c r="AE56183" s="71"/>
    </row>
    <row r="56184" spans="31:31" ht="15.75" x14ac:dyDescent="0.3">
      <c r="AE56184" s="71"/>
    </row>
    <row r="56185" spans="31:31" ht="15.75" x14ac:dyDescent="0.3">
      <c r="AE56185" s="71"/>
    </row>
    <row r="56186" spans="31:31" ht="15.75" x14ac:dyDescent="0.3">
      <c r="AE56186" s="71"/>
    </row>
    <row r="56187" spans="31:31" ht="15.75" x14ac:dyDescent="0.3">
      <c r="AE56187" s="71"/>
    </row>
    <row r="56188" spans="31:31" ht="15.75" x14ac:dyDescent="0.3">
      <c r="AE56188" s="71"/>
    </row>
    <row r="56189" spans="31:31" ht="15.75" x14ac:dyDescent="0.3">
      <c r="AE56189" s="71"/>
    </row>
    <row r="56190" spans="31:31" ht="15.75" x14ac:dyDescent="0.3">
      <c r="AE56190" s="71"/>
    </row>
    <row r="56191" spans="31:31" ht="15.75" x14ac:dyDescent="0.3">
      <c r="AE56191" s="71"/>
    </row>
    <row r="56192" spans="31:31" ht="15.75" x14ac:dyDescent="0.3">
      <c r="AE56192" s="71"/>
    </row>
    <row r="56193" spans="31:31" ht="15.75" x14ac:dyDescent="0.3">
      <c r="AE56193" s="71"/>
    </row>
    <row r="56194" spans="31:31" ht="15.75" x14ac:dyDescent="0.3">
      <c r="AE56194" s="71"/>
    </row>
    <row r="56195" spans="31:31" ht="15.75" x14ac:dyDescent="0.3">
      <c r="AE56195" s="71"/>
    </row>
    <row r="56196" spans="31:31" ht="15.75" x14ac:dyDescent="0.3">
      <c r="AE56196" s="71"/>
    </row>
    <row r="56197" spans="31:31" ht="15.75" x14ac:dyDescent="0.3">
      <c r="AE56197" s="71"/>
    </row>
    <row r="56198" spans="31:31" ht="15.75" x14ac:dyDescent="0.3">
      <c r="AE56198" s="71"/>
    </row>
    <row r="56199" spans="31:31" ht="15.75" x14ac:dyDescent="0.3">
      <c r="AE56199" s="71"/>
    </row>
    <row r="56200" spans="31:31" ht="15.75" x14ac:dyDescent="0.3">
      <c r="AE56200" s="71"/>
    </row>
    <row r="56201" spans="31:31" ht="15.75" x14ac:dyDescent="0.3">
      <c r="AE56201" s="71"/>
    </row>
    <row r="56202" spans="31:31" ht="15.75" x14ac:dyDescent="0.3">
      <c r="AE56202" s="71"/>
    </row>
    <row r="56203" spans="31:31" ht="15.75" x14ac:dyDescent="0.3">
      <c r="AE56203" s="71"/>
    </row>
    <row r="56204" spans="31:31" ht="15.75" x14ac:dyDescent="0.3">
      <c r="AE56204" s="71"/>
    </row>
    <row r="56205" spans="31:31" ht="15.75" x14ac:dyDescent="0.3">
      <c r="AE56205" s="71"/>
    </row>
    <row r="56206" spans="31:31" ht="15.75" x14ac:dyDescent="0.3">
      <c r="AE56206" s="71"/>
    </row>
    <row r="56207" spans="31:31" ht="15.75" x14ac:dyDescent="0.3">
      <c r="AE56207" s="71"/>
    </row>
    <row r="56208" spans="31:31" ht="15.75" x14ac:dyDescent="0.3">
      <c r="AE56208" s="71"/>
    </row>
    <row r="56209" spans="31:31" ht="15.75" x14ac:dyDescent="0.3">
      <c r="AE56209" s="71"/>
    </row>
    <row r="56210" spans="31:31" ht="15.75" x14ac:dyDescent="0.3">
      <c r="AE56210" s="71"/>
    </row>
    <row r="56211" spans="31:31" ht="15.75" x14ac:dyDescent="0.3">
      <c r="AE56211" s="71"/>
    </row>
    <row r="56212" spans="31:31" ht="15.75" x14ac:dyDescent="0.3">
      <c r="AE56212" s="71"/>
    </row>
    <row r="56213" spans="31:31" ht="15.75" x14ac:dyDescent="0.3">
      <c r="AE56213" s="71"/>
    </row>
    <row r="56214" spans="31:31" ht="15.75" x14ac:dyDescent="0.3">
      <c r="AE56214" s="71"/>
    </row>
    <row r="56215" spans="31:31" ht="15.75" x14ac:dyDescent="0.3">
      <c r="AE56215" s="71"/>
    </row>
    <row r="56216" spans="31:31" ht="15.75" x14ac:dyDescent="0.3">
      <c r="AE56216" s="71"/>
    </row>
    <row r="56217" spans="31:31" ht="15.75" x14ac:dyDescent="0.3">
      <c r="AE56217" s="71"/>
    </row>
    <row r="56218" spans="31:31" ht="15.75" x14ac:dyDescent="0.3">
      <c r="AE56218" s="71"/>
    </row>
    <row r="56219" spans="31:31" ht="15.75" x14ac:dyDescent="0.3">
      <c r="AE56219" s="71"/>
    </row>
    <row r="56220" spans="31:31" ht="15.75" x14ac:dyDescent="0.3">
      <c r="AE56220" s="71"/>
    </row>
    <row r="56221" spans="31:31" ht="15.75" x14ac:dyDescent="0.3">
      <c r="AE56221" s="71"/>
    </row>
    <row r="56222" spans="31:31" ht="15.75" x14ac:dyDescent="0.3">
      <c r="AE56222" s="71"/>
    </row>
    <row r="56223" spans="31:31" ht="15.75" x14ac:dyDescent="0.3">
      <c r="AE56223" s="71"/>
    </row>
    <row r="56224" spans="31:31" ht="15.75" x14ac:dyDescent="0.3">
      <c r="AE56224" s="71"/>
    </row>
    <row r="56225" spans="31:31" ht="15.75" x14ac:dyDescent="0.3">
      <c r="AE56225" s="71"/>
    </row>
    <row r="56226" spans="31:31" ht="15.75" x14ac:dyDescent="0.3">
      <c r="AE56226" s="71"/>
    </row>
    <row r="56227" spans="31:31" ht="15.75" x14ac:dyDescent="0.3">
      <c r="AE56227" s="71"/>
    </row>
    <row r="56228" spans="31:31" ht="15.75" x14ac:dyDescent="0.3">
      <c r="AE56228" s="71"/>
    </row>
    <row r="56229" spans="31:31" ht="15.75" x14ac:dyDescent="0.3">
      <c r="AE56229" s="71"/>
    </row>
    <row r="56230" spans="31:31" ht="15.75" x14ac:dyDescent="0.3">
      <c r="AE56230" s="71"/>
    </row>
    <row r="56231" spans="31:31" ht="15.75" x14ac:dyDescent="0.3">
      <c r="AE56231" s="71"/>
    </row>
    <row r="56232" spans="31:31" ht="15.75" x14ac:dyDescent="0.3">
      <c r="AE56232" s="71"/>
    </row>
    <row r="56233" spans="31:31" ht="15.75" x14ac:dyDescent="0.3">
      <c r="AE56233" s="71"/>
    </row>
    <row r="56234" spans="31:31" ht="15.75" x14ac:dyDescent="0.3">
      <c r="AE56234" s="71"/>
    </row>
    <row r="56235" spans="31:31" ht="15.75" x14ac:dyDescent="0.3">
      <c r="AE56235" s="71"/>
    </row>
    <row r="56236" spans="31:31" ht="15.75" x14ac:dyDescent="0.3">
      <c r="AE56236" s="71"/>
    </row>
    <row r="56237" spans="31:31" ht="15.75" x14ac:dyDescent="0.3">
      <c r="AE56237" s="71"/>
    </row>
    <row r="56238" spans="31:31" ht="15.75" x14ac:dyDescent="0.3">
      <c r="AE56238" s="71"/>
    </row>
    <row r="56239" spans="31:31" ht="15.75" x14ac:dyDescent="0.3">
      <c r="AE56239" s="71"/>
    </row>
    <row r="56240" spans="31:31" ht="15.75" x14ac:dyDescent="0.3">
      <c r="AE56240" s="71"/>
    </row>
    <row r="56241" spans="31:31" ht="15.75" x14ac:dyDescent="0.3">
      <c r="AE56241" s="71"/>
    </row>
    <row r="56242" spans="31:31" ht="15.75" x14ac:dyDescent="0.3">
      <c r="AE56242" s="71"/>
    </row>
    <row r="56243" spans="31:31" ht="15.75" x14ac:dyDescent="0.3">
      <c r="AE56243" s="71"/>
    </row>
    <row r="56244" spans="31:31" ht="15.75" x14ac:dyDescent="0.3">
      <c r="AE56244" s="71"/>
    </row>
    <row r="56245" spans="31:31" ht="15.75" x14ac:dyDescent="0.3">
      <c r="AE56245" s="71"/>
    </row>
    <row r="56246" spans="31:31" ht="15.75" x14ac:dyDescent="0.3">
      <c r="AE56246" s="71"/>
    </row>
    <row r="56247" spans="31:31" ht="15.75" x14ac:dyDescent="0.3">
      <c r="AE56247" s="71"/>
    </row>
    <row r="56248" spans="31:31" ht="15.75" x14ac:dyDescent="0.3">
      <c r="AE56248" s="71"/>
    </row>
    <row r="56249" spans="31:31" ht="15.75" x14ac:dyDescent="0.3">
      <c r="AE56249" s="71"/>
    </row>
    <row r="56250" spans="31:31" ht="15.75" x14ac:dyDescent="0.3">
      <c r="AE56250" s="71"/>
    </row>
    <row r="56251" spans="31:31" ht="15.75" x14ac:dyDescent="0.3">
      <c r="AE56251" s="71"/>
    </row>
    <row r="56252" spans="31:31" ht="15.75" x14ac:dyDescent="0.3">
      <c r="AE56252" s="71"/>
    </row>
    <row r="56253" spans="31:31" ht="15.75" x14ac:dyDescent="0.3">
      <c r="AE56253" s="71"/>
    </row>
    <row r="56254" spans="31:31" ht="15.75" x14ac:dyDescent="0.3">
      <c r="AE56254" s="71"/>
    </row>
    <row r="56255" spans="31:31" ht="15.75" x14ac:dyDescent="0.3">
      <c r="AE56255" s="71"/>
    </row>
    <row r="56256" spans="31:31" ht="15.75" x14ac:dyDescent="0.3">
      <c r="AE56256" s="71"/>
    </row>
    <row r="56257" spans="31:31" ht="15.75" x14ac:dyDescent="0.3">
      <c r="AE56257" s="71"/>
    </row>
    <row r="56258" spans="31:31" ht="15.75" x14ac:dyDescent="0.3">
      <c r="AE56258" s="71"/>
    </row>
    <row r="56259" spans="31:31" ht="15.75" x14ac:dyDescent="0.3">
      <c r="AE56259" s="71"/>
    </row>
    <row r="56260" spans="31:31" ht="15.75" x14ac:dyDescent="0.3">
      <c r="AE56260" s="71"/>
    </row>
    <row r="56261" spans="31:31" ht="15.75" x14ac:dyDescent="0.3">
      <c r="AE56261" s="71"/>
    </row>
    <row r="56262" spans="31:31" ht="15.75" x14ac:dyDescent="0.3">
      <c r="AE56262" s="71"/>
    </row>
    <row r="56263" spans="31:31" ht="15.75" x14ac:dyDescent="0.3">
      <c r="AE56263" s="71"/>
    </row>
    <row r="56264" spans="31:31" ht="15.75" x14ac:dyDescent="0.3">
      <c r="AE56264" s="71"/>
    </row>
    <row r="56265" spans="31:31" ht="15.75" x14ac:dyDescent="0.3">
      <c r="AE56265" s="71"/>
    </row>
    <row r="56266" spans="31:31" ht="15.75" x14ac:dyDescent="0.3">
      <c r="AE56266" s="71"/>
    </row>
    <row r="56267" spans="31:31" ht="15.75" x14ac:dyDescent="0.3">
      <c r="AE56267" s="71"/>
    </row>
    <row r="56268" spans="31:31" ht="15.75" x14ac:dyDescent="0.3">
      <c r="AE56268" s="71"/>
    </row>
    <row r="56269" spans="31:31" ht="15.75" x14ac:dyDescent="0.3">
      <c r="AE56269" s="71"/>
    </row>
    <row r="56270" spans="31:31" ht="15.75" x14ac:dyDescent="0.3">
      <c r="AE56270" s="71"/>
    </row>
    <row r="56271" spans="31:31" ht="15.75" x14ac:dyDescent="0.3">
      <c r="AE56271" s="71"/>
    </row>
    <row r="56272" spans="31:31" ht="15.75" x14ac:dyDescent="0.3">
      <c r="AE56272" s="71"/>
    </row>
    <row r="56273" spans="31:31" ht="15.75" x14ac:dyDescent="0.3">
      <c r="AE56273" s="71"/>
    </row>
    <row r="56274" spans="31:31" ht="15.75" x14ac:dyDescent="0.3">
      <c r="AE56274" s="71"/>
    </row>
    <row r="56275" spans="31:31" ht="15.75" x14ac:dyDescent="0.3">
      <c r="AE56275" s="71"/>
    </row>
    <row r="56276" spans="31:31" ht="15.75" x14ac:dyDescent="0.3">
      <c r="AE56276" s="71"/>
    </row>
    <row r="56277" spans="31:31" ht="15.75" x14ac:dyDescent="0.3">
      <c r="AE56277" s="71"/>
    </row>
    <row r="56278" spans="31:31" ht="15.75" x14ac:dyDescent="0.3">
      <c r="AE56278" s="71"/>
    </row>
    <row r="56279" spans="31:31" ht="15.75" x14ac:dyDescent="0.3">
      <c r="AE56279" s="71"/>
    </row>
    <row r="56280" spans="31:31" ht="15.75" x14ac:dyDescent="0.3">
      <c r="AE56280" s="71"/>
    </row>
    <row r="56281" spans="31:31" ht="15.75" x14ac:dyDescent="0.3">
      <c r="AE56281" s="71"/>
    </row>
    <row r="56282" spans="31:31" ht="15.75" x14ac:dyDescent="0.3">
      <c r="AE56282" s="71"/>
    </row>
    <row r="56283" spans="31:31" ht="15.75" x14ac:dyDescent="0.3">
      <c r="AE56283" s="71"/>
    </row>
    <row r="56284" spans="31:31" ht="15.75" x14ac:dyDescent="0.3">
      <c r="AE56284" s="71"/>
    </row>
    <row r="56285" spans="31:31" ht="15.75" x14ac:dyDescent="0.3">
      <c r="AE56285" s="71"/>
    </row>
    <row r="56286" spans="31:31" ht="15.75" x14ac:dyDescent="0.3">
      <c r="AE56286" s="71"/>
    </row>
    <row r="56287" spans="31:31" ht="15.75" x14ac:dyDescent="0.3">
      <c r="AE56287" s="71"/>
    </row>
    <row r="56288" spans="31:31" ht="15.75" x14ac:dyDescent="0.3">
      <c r="AE56288" s="71"/>
    </row>
    <row r="56289" spans="31:31" ht="15.75" x14ac:dyDescent="0.3">
      <c r="AE56289" s="71"/>
    </row>
    <row r="56290" spans="31:31" ht="15.75" x14ac:dyDescent="0.3">
      <c r="AE56290" s="71"/>
    </row>
    <row r="56291" spans="31:31" ht="15.75" x14ac:dyDescent="0.3">
      <c r="AE56291" s="71"/>
    </row>
    <row r="56292" spans="31:31" ht="15.75" x14ac:dyDescent="0.3">
      <c r="AE56292" s="71"/>
    </row>
    <row r="56293" spans="31:31" ht="15.75" x14ac:dyDescent="0.3">
      <c r="AE56293" s="71"/>
    </row>
    <row r="56294" spans="31:31" ht="15.75" x14ac:dyDescent="0.3">
      <c r="AE56294" s="71"/>
    </row>
    <row r="56295" spans="31:31" ht="15.75" x14ac:dyDescent="0.3">
      <c r="AE56295" s="71"/>
    </row>
    <row r="56296" spans="31:31" ht="15.75" x14ac:dyDescent="0.3">
      <c r="AE56296" s="71"/>
    </row>
    <row r="56297" spans="31:31" ht="15.75" x14ac:dyDescent="0.3">
      <c r="AE56297" s="71"/>
    </row>
    <row r="56298" spans="31:31" ht="15.75" x14ac:dyDescent="0.3">
      <c r="AE56298" s="71"/>
    </row>
    <row r="56299" spans="31:31" ht="15.75" x14ac:dyDescent="0.3">
      <c r="AE56299" s="71"/>
    </row>
    <row r="56300" spans="31:31" ht="15.75" x14ac:dyDescent="0.3">
      <c r="AE56300" s="71"/>
    </row>
    <row r="56301" spans="31:31" ht="15.75" x14ac:dyDescent="0.3">
      <c r="AE56301" s="71"/>
    </row>
    <row r="56302" spans="31:31" ht="15.75" x14ac:dyDescent="0.3">
      <c r="AE56302" s="71"/>
    </row>
    <row r="56303" spans="31:31" ht="15.75" x14ac:dyDescent="0.3">
      <c r="AE56303" s="71"/>
    </row>
    <row r="56304" spans="31:31" ht="15.75" x14ac:dyDescent="0.3">
      <c r="AE56304" s="71"/>
    </row>
    <row r="56305" spans="31:31" ht="15.75" x14ac:dyDescent="0.3">
      <c r="AE56305" s="71"/>
    </row>
    <row r="56306" spans="31:31" ht="15.75" x14ac:dyDescent="0.3">
      <c r="AE56306" s="71"/>
    </row>
    <row r="56307" spans="31:31" ht="15.75" x14ac:dyDescent="0.3">
      <c r="AE56307" s="71"/>
    </row>
    <row r="56308" spans="31:31" ht="15.75" x14ac:dyDescent="0.3">
      <c r="AE56308" s="71"/>
    </row>
    <row r="56309" spans="31:31" ht="15.75" x14ac:dyDescent="0.3">
      <c r="AE56309" s="71"/>
    </row>
    <row r="56310" spans="31:31" ht="15.75" x14ac:dyDescent="0.3">
      <c r="AE56310" s="71"/>
    </row>
    <row r="56311" spans="31:31" ht="15.75" x14ac:dyDescent="0.3">
      <c r="AE56311" s="71"/>
    </row>
    <row r="56312" spans="31:31" ht="15.75" x14ac:dyDescent="0.3">
      <c r="AE56312" s="71"/>
    </row>
    <row r="56313" spans="31:31" ht="15.75" x14ac:dyDescent="0.3">
      <c r="AE56313" s="71"/>
    </row>
    <row r="56314" spans="31:31" ht="15.75" x14ac:dyDescent="0.3">
      <c r="AE56314" s="71"/>
    </row>
    <row r="56315" spans="31:31" ht="15.75" x14ac:dyDescent="0.3">
      <c r="AE56315" s="71"/>
    </row>
    <row r="56316" spans="31:31" ht="15.75" x14ac:dyDescent="0.3">
      <c r="AE56316" s="71"/>
    </row>
    <row r="56317" spans="31:31" ht="15.75" x14ac:dyDescent="0.3">
      <c r="AE56317" s="71"/>
    </row>
    <row r="56318" spans="31:31" ht="15.75" x14ac:dyDescent="0.3">
      <c r="AE56318" s="71"/>
    </row>
    <row r="56319" spans="31:31" ht="15.75" x14ac:dyDescent="0.3">
      <c r="AE56319" s="71"/>
    </row>
    <row r="56320" spans="31:31" ht="15.75" x14ac:dyDescent="0.3">
      <c r="AE56320" s="71"/>
    </row>
    <row r="56321" spans="31:31" ht="15.75" x14ac:dyDescent="0.3">
      <c r="AE56321" s="71"/>
    </row>
    <row r="56322" spans="31:31" ht="15.75" x14ac:dyDescent="0.3">
      <c r="AE56322" s="71"/>
    </row>
    <row r="56323" spans="31:31" ht="15.75" x14ac:dyDescent="0.3">
      <c r="AE56323" s="71"/>
    </row>
    <row r="56324" spans="31:31" ht="15.75" x14ac:dyDescent="0.3">
      <c r="AE56324" s="71"/>
    </row>
    <row r="56325" spans="31:31" ht="15.75" x14ac:dyDescent="0.3">
      <c r="AE56325" s="71"/>
    </row>
    <row r="56326" spans="31:31" ht="15.75" x14ac:dyDescent="0.3">
      <c r="AE56326" s="71"/>
    </row>
    <row r="56327" spans="31:31" ht="15.75" x14ac:dyDescent="0.3">
      <c r="AE56327" s="71"/>
    </row>
    <row r="56328" spans="31:31" ht="15.75" x14ac:dyDescent="0.3">
      <c r="AE56328" s="71"/>
    </row>
    <row r="56329" spans="31:31" ht="15.75" x14ac:dyDescent="0.3">
      <c r="AE56329" s="71"/>
    </row>
    <row r="56330" spans="31:31" ht="15.75" x14ac:dyDescent="0.3">
      <c r="AE56330" s="71"/>
    </row>
    <row r="56331" spans="31:31" ht="15.75" x14ac:dyDescent="0.3">
      <c r="AE56331" s="71"/>
    </row>
    <row r="56332" spans="31:31" ht="15.75" x14ac:dyDescent="0.3">
      <c r="AE56332" s="71"/>
    </row>
    <row r="56333" spans="31:31" ht="15.75" x14ac:dyDescent="0.3">
      <c r="AE56333" s="71"/>
    </row>
    <row r="56334" spans="31:31" ht="15.75" x14ac:dyDescent="0.3">
      <c r="AE56334" s="71"/>
    </row>
    <row r="56335" spans="31:31" ht="15.75" x14ac:dyDescent="0.3">
      <c r="AE56335" s="71"/>
    </row>
    <row r="56336" spans="31:31" ht="15.75" x14ac:dyDescent="0.3">
      <c r="AE56336" s="71"/>
    </row>
    <row r="56337" spans="31:31" ht="15.75" x14ac:dyDescent="0.3">
      <c r="AE56337" s="71"/>
    </row>
    <row r="56338" spans="31:31" ht="15.75" x14ac:dyDescent="0.3">
      <c r="AE56338" s="71"/>
    </row>
    <row r="56339" spans="31:31" ht="15.75" x14ac:dyDescent="0.3">
      <c r="AE56339" s="71"/>
    </row>
    <row r="56340" spans="31:31" ht="15.75" x14ac:dyDescent="0.3">
      <c r="AE56340" s="71"/>
    </row>
    <row r="56341" spans="31:31" ht="15.75" x14ac:dyDescent="0.3">
      <c r="AE56341" s="71"/>
    </row>
    <row r="56342" spans="31:31" ht="15.75" x14ac:dyDescent="0.3">
      <c r="AE56342" s="71"/>
    </row>
    <row r="56343" spans="31:31" ht="15.75" x14ac:dyDescent="0.3">
      <c r="AE56343" s="71"/>
    </row>
    <row r="56344" spans="31:31" ht="15.75" x14ac:dyDescent="0.3">
      <c r="AE56344" s="71"/>
    </row>
    <row r="56345" spans="31:31" ht="15.75" x14ac:dyDescent="0.3">
      <c r="AE56345" s="71"/>
    </row>
    <row r="56346" spans="31:31" ht="15.75" x14ac:dyDescent="0.3">
      <c r="AE56346" s="71"/>
    </row>
    <row r="56347" spans="31:31" ht="15.75" x14ac:dyDescent="0.3">
      <c r="AE56347" s="71"/>
    </row>
    <row r="56348" spans="31:31" ht="15.75" x14ac:dyDescent="0.3">
      <c r="AE56348" s="71"/>
    </row>
    <row r="56349" spans="31:31" ht="15.75" x14ac:dyDescent="0.3">
      <c r="AE56349" s="71"/>
    </row>
    <row r="56350" spans="31:31" ht="15.75" x14ac:dyDescent="0.3">
      <c r="AE56350" s="71"/>
    </row>
    <row r="56351" spans="31:31" ht="15.75" x14ac:dyDescent="0.3">
      <c r="AE56351" s="71"/>
    </row>
    <row r="56352" spans="31:31" ht="15.75" x14ac:dyDescent="0.3">
      <c r="AE56352" s="71"/>
    </row>
    <row r="56353" spans="31:31" ht="15.75" x14ac:dyDescent="0.3">
      <c r="AE56353" s="71"/>
    </row>
    <row r="56354" spans="31:31" ht="15.75" x14ac:dyDescent="0.3">
      <c r="AE56354" s="71"/>
    </row>
    <row r="56355" spans="31:31" ht="15.75" x14ac:dyDescent="0.3">
      <c r="AE56355" s="71"/>
    </row>
    <row r="56356" spans="31:31" ht="15.75" x14ac:dyDescent="0.3">
      <c r="AE56356" s="71"/>
    </row>
    <row r="56357" spans="31:31" ht="15.75" x14ac:dyDescent="0.3">
      <c r="AE56357" s="71"/>
    </row>
    <row r="56358" spans="31:31" ht="15.75" x14ac:dyDescent="0.3">
      <c r="AE56358" s="71"/>
    </row>
    <row r="56359" spans="31:31" ht="15.75" x14ac:dyDescent="0.3">
      <c r="AE56359" s="71"/>
    </row>
    <row r="56360" spans="31:31" ht="15.75" x14ac:dyDescent="0.3">
      <c r="AE56360" s="71"/>
    </row>
    <row r="56361" spans="31:31" ht="15.75" x14ac:dyDescent="0.3">
      <c r="AE56361" s="71"/>
    </row>
    <row r="56362" spans="31:31" ht="15.75" x14ac:dyDescent="0.3">
      <c r="AE56362" s="71"/>
    </row>
    <row r="56363" spans="31:31" ht="15.75" x14ac:dyDescent="0.3">
      <c r="AE56363" s="71"/>
    </row>
    <row r="56364" spans="31:31" ht="15.75" x14ac:dyDescent="0.3">
      <c r="AE56364" s="71"/>
    </row>
    <row r="56365" spans="31:31" ht="15.75" x14ac:dyDescent="0.3">
      <c r="AE56365" s="71"/>
    </row>
    <row r="56366" spans="31:31" ht="15.75" x14ac:dyDescent="0.3">
      <c r="AE56366" s="71"/>
    </row>
    <row r="56367" spans="31:31" ht="15.75" x14ac:dyDescent="0.3">
      <c r="AE56367" s="71"/>
    </row>
    <row r="56368" spans="31:31" ht="15.75" x14ac:dyDescent="0.3">
      <c r="AE56368" s="71"/>
    </row>
    <row r="56369" spans="31:31" ht="15.75" x14ac:dyDescent="0.3">
      <c r="AE56369" s="71"/>
    </row>
    <row r="56370" spans="31:31" ht="15.75" x14ac:dyDescent="0.3">
      <c r="AE56370" s="71"/>
    </row>
    <row r="56371" spans="31:31" ht="15.75" x14ac:dyDescent="0.3">
      <c r="AE56371" s="71"/>
    </row>
    <row r="56372" spans="31:31" ht="15.75" x14ac:dyDescent="0.3">
      <c r="AE56372" s="71"/>
    </row>
    <row r="56373" spans="31:31" ht="15.75" x14ac:dyDescent="0.3">
      <c r="AE56373" s="71"/>
    </row>
    <row r="56374" spans="31:31" ht="15.75" x14ac:dyDescent="0.3">
      <c r="AE56374" s="71"/>
    </row>
    <row r="56375" spans="31:31" ht="15.75" x14ac:dyDescent="0.3">
      <c r="AE56375" s="71"/>
    </row>
    <row r="56376" spans="31:31" ht="15.75" x14ac:dyDescent="0.3">
      <c r="AE56376" s="71"/>
    </row>
    <row r="56377" spans="31:31" ht="15.75" x14ac:dyDescent="0.3">
      <c r="AE56377" s="71"/>
    </row>
    <row r="56378" spans="31:31" ht="15.75" x14ac:dyDescent="0.3">
      <c r="AE56378" s="71"/>
    </row>
    <row r="56379" spans="31:31" ht="15.75" x14ac:dyDescent="0.3">
      <c r="AE56379" s="71"/>
    </row>
    <row r="56380" spans="31:31" ht="15.75" x14ac:dyDescent="0.3">
      <c r="AE56380" s="71"/>
    </row>
    <row r="56381" spans="31:31" ht="15.75" x14ac:dyDescent="0.3">
      <c r="AE56381" s="71"/>
    </row>
    <row r="56382" spans="31:31" ht="15.75" x14ac:dyDescent="0.3">
      <c r="AE56382" s="71"/>
    </row>
    <row r="56383" spans="31:31" ht="15.75" x14ac:dyDescent="0.3">
      <c r="AE56383" s="71"/>
    </row>
    <row r="56384" spans="31:31" ht="15.75" x14ac:dyDescent="0.3">
      <c r="AE56384" s="71"/>
    </row>
    <row r="56385" spans="31:31" ht="15.75" x14ac:dyDescent="0.3">
      <c r="AE56385" s="71"/>
    </row>
    <row r="56386" spans="31:31" ht="15.75" x14ac:dyDescent="0.3">
      <c r="AE56386" s="71"/>
    </row>
    <row r="56387" spans="31:31" ht="15.75" x14ac:dyDescent="0.3">
      <c r="AE56387" s="71"/>
    </row>
    <row r="56388" spans="31:31" ht="15.75" x14ac:dyDescent="0.3">
      <c r="AE56388" s="71"/>
    </row>
    <row r="56389" spans="31:31" ht="15.75" x14ac:dyDescent="0.3">
      <c r="AE56389" s="71"/>
    </row>
    <row r="56390" spans="31:31" ht="15.75" x14ac:dyDescent="0.3">
      <c r="AE56390" s="71"/>
    </row>
    <row r="56391" spans="31:31" ht="15.75" x14ac:dyDescent="0.3">
      <c r="AE56391" s="71"/>
    </row>
    <row r="56392" spans="31:31" ht="15.75" x14ac:dyDescent="0.3">
      <c r="AE56392" s="71"/>
    </row>
    <row r="56393" spans="31:31" ht="15.75" x14ac:dyDescent="0.3">
      <c r="AE56393" s="71"/>
    </row>
    <row r="56394" spans="31:31" ht="15.75" x14ac:dyDescent="0.3">
      <c r="AE56394" s="71"/>
    </row>
    <row r="56395" spans="31:31" ht="15.75" x14ac:dyDescent="0.3">
      <c r="AE56395" s="71"/>
    </row>
    <row r="56396" spans="31:31" ht="15.75" x14ac:dyDescent="0.3">
      <c r="AE56396" s="71"/>
    </row>
    <row r="56397" spans="31:31" ht="15.75" x14ac:dyDescent="0.3">
      <c r="AE56397" s="71"/>
    </row>
    <row r="56398" spans="31:31" ht="15.75" x14ac:dyDescent="0.3">
      <c r="AE56398" s="71"/>
    </row>
    <row r="56399" spans="31:31" ht="15.75" x14ac:dyDescent="0.3">
      <c r="AE56399" s="71"/>
    </row>
    <row r="56400" spans="31:31" ht="15.75" x14ac:dyDescent="0.3">
      <c r="AE56400" s="71"/>
    </row>
    <row r="56401" spans="31:31" ht="15.75" x14ac:dyDescent="0.3">
      <c r="AE56401" s="71"/>
    </row>
    <row r="56402" spans="31:31" ht="15.75" x14ac:dyDescent="0.3">
      <c r="AE56402" s="71"/>
    </row>
    <row r="56403" spans="31:31" ht="15.75" x14ac:dyDescent="0.3">
      <c r="AE56403" s="71"/>
    </row>
    <row r="56404" spans="31:31" ht="15.75" x14ac:dyDescent="0.3">
      <c r="AE56404" s="71"/>
    </row>
    <row r="56405" spans="31:31" ht="15.75" x14ac:dyDescent="0.3">
      <c r="AE56405" s="71"/>
    </row>
    <row r="56406" spans="31:31" ht="15.75" x14ac:dyDescent="0.3">
      <c r="AE56406" s="71"/>
    </row>
    <row r="56407" spans="31:31" ht="15.75" x14ac:dyDescent="0.3">
      <c r="AE56407" s="71"/>
    </row>
    <row r="56408" spans="31:31" ht="15.75" x14ac:dyDescent="0.3">
      <c r="AE56408" s="71"/>
    </row>
    <row r="56409" spans="31:31" ht="15.75" x14ac:dyDescent="0.3">
      <c r="AE56409" s="71"/>
    </row>
    <row r="56410" spans="31:31" ht="15.75" x14ac:dyDescent="0.3">
      <c r="AE56410" s="71"/>
    </row>
    <row r="56411" spans="31:31" ht="15.75" x14ac:dyDescent="0.3">
      <c r="AE56411" s="71"/>
    </row>
    <row r="56412" spans="31:31" ht="15.75" x14ac:dyDescent="0.3">
      <c r="AE56412" s="71"/>
    </row>
    <row r="56413" spans="31:31" ht="15.75" x14ac:dyDescent="0.3">
      <c r="AE56413" s="71"/>
    </row>
    <row r="56414" spans="31:31" ht="15.75" x14ac:dyDescent="0.3">
      <c r="AE56414" s="71"/>
    </row>
    <row r="56415" spans="31:31" ht="15.75" x14ac:dyDescent="0.3">
      <c r="AE56415" s="71"/>
    </row>
    <row r="56416" spans="31:31" ht="15.75" x14ac:dyDescent="0.3">
      <c r="AE56416" s="71"/>
    </row>
    <row r="56417" spans="31:31" ht="15.75" x14ac:dyDescent="0.3">
      <c r="AE56417" s="71"/>
    </row>
    <row r="56418" spans="31:31" ht="15.75" x14ac:dyDescent="0.3">
      <c r="AE56418" s="71"/>
    </row>
    <row r="56419" spans="31:31" ht="15.75" x14ac:dyDescent="0.3">
      <c r="AE56419" s="71"/>
    </row>
    <row r="56420" spans="31:31" ht="15.75" x14ac:dyDescent="0.3">
      <c r="AE56420" s="71"/>
    </row>
    <row r="56421" spans="31:31" ht="15.75" x14ac:dyDescent="0.3">
      <c r="AE56421" s="71"/>
    </row>
    <row r="56422" spans="31:31" ht="15.75" x14ac:dyDescent="0.3">
      <c r="AE56422" s="71"/>
    </row>
    <row r="56423" spans="31:31" ht="15.75" x14ac:dyDescent="0.3">
      <c r="AE56423" s="71"/>
    </row>
    <row r="56424" spans="31:31" ht="15.75" x14ac:dyDescent="0.3">
      <c r="AE56424" s="71"/>
    </row>
    <row r="56425" spans="31:31" ht="15.75" x14ac:dyDescent="0.3">
      <c r="AE56425" s="71"/>
    </row>
    <row r="56426" spans="31:31" ht="15.75" x14ac:dyDescent="0.3">
      <c r="AE56426" s="71"/>
    </row>
    <row r="56427" spans="31:31" ht="15.75" x14ac:dyDescent="0.3">
      <c r="AE56427" s="71"/>
    </row>
    <row r="56428" spans="31:31" ht="15.75" x14ac:dyDescent="0.3">
      <c r="AE56428" s="71"/>
    </row>
    <row r="56429" spans="31:31" ht="15.75" x14ac:dyDescent="0.3">
      <c r="AE56429" s="71"/>
    </row>
    <row r="56430" spans="31:31" ht="15.75" x14ac:dyDescent="0.3">
      <c r="AE56430" s="71"/>
    </row>
    <row r="56431" spans="31:31" ht="15.75" x14ac:dyDescent="0.3">
      <c r="AE56431" s="71"/>
    </row>
    <row r="56432" spans="31:31" ht="15.75" x14ac:dyDescent="0.3">
      <c r="AE56432" s="71"/>
    </row>
    <row r="56433" spans="31:31" ht="15.75" x14ac:dyDescent="0.3">
      <c r="AE56433" s="71"/>
    </row>
    <row r="56434" spans="31:31" ht="15.75" x14ac:dyDescent="0.3">
      <c r="AE56434" s="71"/>
    </row>
    <row r="56435" spans="31:31" ht="15.75" x14ac:dyDescent="0.3">
      <c r="AE56435" s="71"/>
    </row>
    <row r="56436" spans="31:31" ht="15.75" x14ac:dyDescent="0.3">
      <c r="AE56436" s="71"/>
    </row>
    <row r="56437" spans="31:31" ht="15.75" x14ac:dyDescent="0.3">
      <c r="AE56437" s="71"/>
    </row>
    <row r="56438" spans="31:31" ht="15.75" x14ac:dyDescent="0.3">
      <c r="AE56438" s="71"/>
    </row>
    <row r="56439" spans="31:31" ht="15.75" x14ac:dyDescent="0.3">
      <c r="AE56439" s="71"/>
    </row>
    <row r="56440" spans="31:31" ht="15.75" x14ac:dyDescent="0.3">
      <c r="AE56440" s="71"/>
    </row>
    <row r="56441" spans="31:31" ht="15.75" x14ac:dyDescent="0.3">
      <c r="AE56441" s="71"/>
    </row>
    <row r="56442" spans="31:31" ht="15.75" x14ac:dyDescent="0.3">
      <c r="AE56442" s="71"/>
    </row>
    <row r="56443" spans="31:31" ht="15.75" x14ac:dyDescent="0.3">
      <c r="AE56443" s="71"/>
    </row>
    <row r="56444" spans="31:31" ht="15.75" x14ac:dyDescent="0.3">
      <c r="AE56444" s="71"/>
    </row>
    <row r="56445" spans="31:31" ht="15.75" x14ac:dyDescent="0.3">
      <c r="AE56445" s="71"/>
    </row>
    <row r="56446" spans="31:31" ht="15.75" x14ac:dyDescent="0.3">
      <c r="AE56446" s="71"/>
    </row>
    <row r="56447" spans="31:31" ht="15.75" x14ac:dyDescent="0.3">
      <c r="AE56447" s="71"/>
    </row>
    <row r="56448" spans="31:31" ht="15.75" x14ac:dyDescent="0.3">
      <c r="AE56448" s="71"/>
    </row>
    <row r="56449" spans="31:31" ht="15.75" x14ac:dyDescent="0.3">
      <c r="AE56449" s="71"/>
    </row>
    <row r="56450" spans="31:31" ht="15.75" x14ac:dyDescent="0.3">
      <c r="AE56450" s="71"/>
    </row>
    <row r="56451" spans="31:31" ht="15.75" x14ac:dyDescent="0.3">
      <c r="AE56451" s="71"/>
    </row>
    <row r="56452" spans="31:31" ht="15.75" x14ac:dyDescent="0.3">
      <c r="AE56452" s="71"/>
    </row>
    <row r="56453" spans="31:31" ht="15.75" x14ac:dyDescent="0.3">
      <c r="AE56453" s="71"/>
    </row>
    <row r="56454" spans="31:31" ht="15.75" x14ac:dyDescent="0.3">
      <c r="AE56454" s="71"/>
    </row>
    <row r="56455" spans="31:31" ht="15.75" x14ac:dyDescent="0.3">
      <c r="AE56455" s="71"/>
    </row>
    <row r="56456" spans="31:31" ht="15.75" x14ac:dyDescent="0.3">
      <c r="AE56456" s="71"/>
    </row>
    <row r="56457" spans="31:31" ht="15.75" x14ac:dyDescent="0.3">
      <c r="AE56457" s="71"/>
    </row>
    <row r="56458" spans="31:31" ht="15.75" x14ac:dyDescent="0.3">
      <c r="AE56458" s="71"/>
    </row>
    <row r="56459" spans="31:31" ht="15.75" x14ac:dyDescent="0.3">
      <c r="AE56459" s="71"/>
    </row>
    <row r="56460" spans="31:31" ht="15.75" x14ac:dyDescent="0.3">
      <c r="AE56460" s="71"/>
    </row>
    <row r="56461" spans="31:31" ht="15.75" x14ac:dyDescent="0.3">
      <c r="AE56461" s="71"/>
    </row>
    <row r="56462" spans="31:31" ht="15.75" x14ac:dyDescent="0.3">
      <c r="AE56462" s="71"/>
    </row>
    <row r="56463" spans="31:31" ht="15.75" x14ac:dyDescent="0.3">
      <c r="AE56463" s="71"/>
    </row>
    <row r="56464" spans="31:31" ht="15.75" x14ac:dyDescent="0.3">
      <c r="AE56464" s="71"/>
    </row>
    <row r="56465" spans="31:31" ht="15.75" x14ac:dyDescent="0.3">
      <c r="AE56465" s="71"/>
    </row>
    <row r="56466" spans="31:31" ht="15.75" x14ac:dyDescent="0.3">
      <c r="AE56466" s="71"/>
    </row>
    <row r="56467" spans="31:31" ht="15.75" x14ac:dyDescent="0.3">
      <c r="AE56467" s="71"/>
    </row>
    <row r="56468" spans="31:31" ht="15.75" x14ac:dyDescent="0.3">
      <c r="AE56468" s="71"/>
    </row>
    <row r="56469" spans="31:31" ht="15.75" x14ac:dyDescent="0.3">
      <c r="AE56469" s="71"/>
    </row>
    <row r="56470" spans="31:31" ht="15.75" x14ac:dyDescent="0.3">
      <c r="AE56470" s="71"/>
    </row>
    <row r="56471" spans="31:31" ht="15.75" x14ac:dyDescent="0.3">
      <c r="AE56471" s="71"/>
    </row>
    <row r="56472" spans="31:31" ht="15.75" x14ac:dyDescent="0.3">
      <c r="AE56472" s="71"/>
    </row>
    <row r="56473" spans="31:31" ht="15.75" x14ac:dyDescent="0.3">
      <c r="AE56473" s="71"/>
    </row>
    <row r="56474" spans="31:31" ht="15.75" x14ac:dyDescent="0.3">
      <c r="AE56474" s="71"/>
    </row>
    <row r="56475" spans="31:31" ht="15.75" x14ac:dyDescent="0.3">
      <c r="AE56475" s="71"/>
    </row>
    <row r="56476" spans="31:31" ht="15.75" x14ac:dyDescent="0.3">
      <c r="AE56476" s="71"/>
    </row>
    <row r="56477" spans="31:31" ht="15.75" x14ac:dyDescent="0.3">
      <c r="AE56477" s="71"/>
    </row>
    <row r="56478" spans="31:31" ht="15.75" x14ac:dyDescent="0.3">
      <c r="AE56478" s="71"/>
    </row>
    <row r="56479" spans="31:31" ht="15.75" x14ac:dyDescent="0.3">
      <c r="AE56479" s="71"/>
    </row>
    <row r="56480" spans="31:31" ht="15.75" x14ac:dyDescent="0.3">
      <c r="AE56480" s="71"/>
    </row>
    <row r="56481" spans="31:31" ht="15.75" x14ac:dyDescent="0.3">
      <c r="AE56481" s="71"/>
    </row>
    <row r="56482" spans="31:31" ht="15.75" x14ac:dyDescent="0.3">
      <c r="AE56482" s="71"/>
    </row>
    <row r="56483" spans="31:31" ht="15.75" x14ac:dyDescent="0.3">
      <c r="AE56483" s="71"/>
    </row>
    <row r="56484" spans="31:31" ht="15.75" x14ac:dyDescent="0.3">
      <c r="AE56484" s="71"/>
    </row>
    <row r="56485" spans="31:31" ht="15.75" x14ac:dyDescent="0.3">
      <c r="AE56485" s="71"/>
    </row>
    <row r="56486" spans="31:31" ht="15.75" x14ac:dyDescent="0.3">
      <c r="AE56486" s="71"/>
    </row>
    <row r="56487" spans="31:31" ht="15.75" x14ac:dyDescent="0.3">
      <c r="AE56487" s="71"/>
    </row>
    <row r="56488" spans="31:31" ht="15.75" x14ac:dyDescent="0.3">
      <c r="AE56488" s="71"/>
    </row>
    <row r="56489" spans="31:31" ht="15.75" x14ac:dyDescent="0.3">
      <c r="AE56489" s="71"/>
    </row>
    <row r="56490" spans="31:31" ht="15.75" x14ac:dyDescent="0.3">
      <c r="AE56490" s="71"/>
    </row>
    <row r="56491" spans="31:31" ht="15.75" x14ac:dyDescent="0.3">
      <c r="AE56491" s="71"/>
    </row>
    <row r="56492" spans="31:31" ht="15.75" x14ac:dyDescent="0.3">
      <c r="AE56492" s="71"/>
    </row>
    <row r="56493" spans="31:31" ht="15.75" x14ac:dyDescent="0.3">
      <c r="AE56493" s="71"/>
    </row>
    <row r="56494" spans="31:31" ht="15.75" x14ac:dyDescent="0.3">
      <c r="AE56494" s="71"/>
    </row>
    <row r="56495" spans="31:31" ht="15.75" x14ac:dyDescent="0.3">
      <c r="AE56495" s="71"/>
    </row>
    <row r="56496" spans="31:31" ht="15.75" x14ac:dyDescent="0.3">
      <c r="AE56496" s="71"/>
    </row>
    <row r="56497" spans="31:31" ht="15.75" x14ac:dyDescent="0.3">
      <c r="AE56497" s="71"/>
    </row>
    <row r="56498" spans="31:31" ht="15.75" x14ac:dyDescent="0.3">
      <c r="AE56498" s="71"/>
    </row>
    <row r="56499" spans="31:31" ht="15.75" x14ac:dyDescent="0.3">
      <c r="AE56499" s="71"/>
    </row>
    <row r="56500" spans="31:31" ht="15.75" x14ac:dyDescent="0.3">
      <c r="AE56500" s="71"/>
    </row>
    <row r="56501" spans="31:31" ht="15.75" x14ac:dyDescent="0.3">
      <c r="AE56501" s="71"/>
    </row>
    <row r="56502" spans="31:31" ht="15.75" x14ac:dyDescent="0.3">
      <c r="AE56502" s="71"/>
    </row>
    <row r="56503" spans="31:31" ht="15.75" x14ac:dyDescent="0.3">
      <c r="AE56503" s="71"/>
    </row>
    <row r="56504" spans="31:31" ht="15.75" x14ac:dyDescent="0.3">
      <c r="AE56504" s="71"/>
    </row>
    <row r="56505" spans="31:31" ht="15.75" x14ac:dyDescent="0.3">
      <c r="AE56505" s="71"/>
    </row>
    <row r="56506" spans="31:31" ht="15.75" x14ac:dyDescent="0.3">
      <c r="AE56506" s="71"/>
    </row>
    <row r="56507" spans="31:31" ht="15.75" x14ac:dyDescent="0.3">
      <c r="AE56507" s="71"/>
    </row>
    <row r="56508" spans="31:31" ht="15.75" x14ac:dyDescent="0.3">
      <c r="AE56508" s="71"/>
    </row>
    <row r="56509" spans="31:31" ht="15.75" x14ac:dyDescent="0.3">
      <c r="AE56509" s="71"/>
    </row>
    <row r="56510" spans="31:31" ht="15.75" x14ac:dyDescent="0.3">
      <c r="AE56510" s="71"/>
    </row>
    <row r="56511" spans="31:31" ht="15.75" x14ac:dyDescent="0.3">
      <c r="AE56511" s="71"/>
    </row>
    <row r="56512" spans="31:31" ht="15.75" x14ac:dyDescent="0.3">
      <c r="AE56512" s="71"/>
    </row>
    <row r="56513" spans="31:31" ht="15.75" x14ac:dyDescent="0.3">
      <c r="AE56513" s="71"/>
    </row>
    <row r="56514" spans="31:31" ht="15.75" x14ac:dyDescent="0.3">
      <c r="AE56514" s="71"/>
    </row>
    <row r="56515" spans="31:31" ht="15.75" x14ac:dyDescent="0.3">
      <c r="AE56515" s="71"/>
    </row>
    <row r="56516" spans="31:31" ht="15.75" x14ac:dyDescent="0.3">
      <c r="AE56516" s="71"/>
    </row>
    <row r="56517" spans="31:31" ht="15.75" x14ac:dyDescent="0.3">
      <c r="AE56517" s="71"/>
    </row>
    <row r="56518" spans="31:31" ht="15.75" x14ac:dyDescent="0.3">
      <c r="AE56518" s="71"/>
    </row>
    <row r="56519" spans="31:31" ht="15.75" x14ac:dyDescent="0.3">
      <c r="AE56519" s="71"/>
    </row>
    <row r="56520" spans="31:31" ht="15.75" x14ac:dyDescent="0.3">
      <c r="AE56520" s="71"/>
    </row>
    <row r="56521" spans="31:31" ht="15.75" x14ac:dyDescent="0.3">
      <c r="AE56521" s="71"/>
    </row>
    <row r="56522" spans="31:31" ht="15.75" x14ac:dyDescent="0.3">
      <c r="AE56522" s="71"/>
    </row>
    <row r="56523" spans="31:31" ht="15.75" x14ac:dyDescent="0.3">
      <c r="AE56523" s="71"/>
    </row>
    <row r="56524" spans="31:31" ht="15.75" x14ac:dyDescent="0.3">
      <c r="AE56524" s="71"/>
    </row>
    <row r="56525" spans="31:31" ht="15.75" x14ac:dyDescent="0.3">
      <c r="AE56525" s="71"/>
    </row>
    <row r="56526" spans="31:31" ht="15.75" x14ac:dyDescent="0.3">
      <c r="AE56526" s="71"/>
    </row>
    <row r="56527" spans="31:31" ht="15.75" x14ac:dyDescent="0.3">
      <c r="AE56527" s="71"/>
    </row>
    <row r="56528" spans="31:31" ht="15.75" x14ac:dyDescent="0.3">
      <c r="AE56528" s="71"/>
    </row>
    <row r="56529" spans="31:31" ht="15.75" x14ac:dyDescent="0.3">
      <c r="AE56529" s="71"/>
    </row>
    <row r="56530" spans="31:31" ht="15.75" x14ac:dyDescent="0.3">
      <c r="AE56530" s="71"/>
    </row>
    <row r="56531" spans="31:31" ht="15.75" x14ac:dyDescent="0.3">
      <c r="AE56531" s="71"/>
    </row>
    <row r="56532" spans="31:31" ht="15.75" x14ac:dyDescent="0.3">
      <c r="AE56532" s="71"/>
    </row>
    <row r="56533" spans="31:31" ht="15.75" x14ac:dyDescent="0.3">
      <c r="AE56533" s="71"/>
    </row>
    <row r="56534" spans="31:31" ht="15.75" x14ac:dyDescent="0.3">
      <c r="AE56534" s="71"/>
    </row>
    <row r="56535" spans="31:31" ht="15.75" x14ac:dyDescent="0.3">
      <c r="AE56535" s="71"/>
    </row>
    <row r="56536" spans="31:31" ht="15.75" x14ac:dyDescent="0.3">
      <c r="AE56536" s="71"/>
    </row>
    <row r="56537" spans="31:31" ht="15.75" x14ac:dyDescent="0.3">
      <c r="AE56537" s="71"/>
    </row>
    <row r="56538" spans="31:31" ht="15.75" x14ac:dyDescent="0.3">
      <c r="AE56538" s="71"/>
    </row>
    <row r="56539" spans="31:31" ht="15.75" x14ac:dyDescent="0.3">
      <c r="AE56539" s="71"/>
    </row>
    <row r="56540" spans="31:31" ht="15.75" x14ac:dyDescent="0.3">
      <c r="AE56540" s="71"/>
    </row>
    <row r="56541" spans="31:31" ht="15.75" x14ac:dyDescent="0.3">
      <c r="AE56541" s="71"/>
    </row>
    <row r="56542" spans="31:31" ht="15.75" x14ac:dyDescent="0.3">
      <c r="AE56542" s="71"/>
    </row>
    <row r="56543" spans="31:31" ht="15.75" x14ac:dyDescent="0.3">
      <c r="AE56543" s="71"/>
    </row>
    <row r="56544" spans="31:31" ht="15.75" x14ac:dyDescent="0.3">
      <c r="AE56544" s="71"/>
    </row>
    <row r="56545" spans="31:31" ht="15.75" x14ac:dyDescent="0.3">
      <c r="AE56545" s="71"/>
    </row>
    <row r="56546" spans="31:31" ht="15.75" x14ac:dyDescent="0.3">
      <c r="AE56546" s="71"/>
    </row>
    <row r="56547" spans="31:31" ht="15.75" x14ac:dyDescent="0.3">
      <c r="AE56547" s="71"/>
    </row>
    <row r="56548" spans="31:31" ht="15.75" x14ac:dyDescent="0.3">
      <c r="AE56548" s="71"/>
    </row>
    <row r="56549" spans="31:31" ht="15.75" x14ac:dyDescent="0.3">
      <c r="AE56549" s="71"/>
    </row>
    <row r="56550" spans="31:31" ht="15.75" x14ac:dyDescent="0.3">
      <c r="AE56550" s="71"/>
    </row>
    <row r="56551" spans="31:31" ht="15.75" x14ac:dyDescent="0.3">
      <c r="AE56551" s="71"/>
    </row>
    <row r="56552" spans="31:31" ht="15.75" x14ac:dyDescent="0.3">
      <c r="AE56552" s="71"/>
    </row>
    <row r="56553" spans="31:31" ht="15.75" x14ac:dyDescent="0.3">
      <c r="AE56553" s="71"/>
    </row>
    <row r="56554" spans="31:31" ht="15.75" x14ac:dyDescent="0.3">
      <c r="AE56554" s="71"/>
    </row>
    <row r="56555" spans="31:31" ht="15.75" x14ac:dyDescent="0.3">
      <c r="AE56555" s="71"/>
    </row>
    <row r="56556" spans="31:31" ht="15.75" x14ac:dyDescent="0.3">
      <c r="AE56556" s="71"/>
    </row>
    <row r="56557" spans="31:31" ht="15.75" x14ac:dyDescent="0.3">
      <c r="AE56557" s="71"/>
    </row>
    <row r="56558" spans="31:31" ht="15.75" x14ac:dyDescent="0.3">
      <c r="AE56558" s="71"/>
    </row>
    <row r="56559" spans="31:31" ht="15.75" x14ac:dyDescent="0.3">
      <c r="AE56559" s="71"/>
    </row>
    <row r="56560" spans="31:31" ht="15.75" x14ac:dyDescent="0.3">
      <c r="AE56560" s="71"/>
    </row>
    <row r="56561" spans="31:31" ht="15.75" x14ac:dyDescent="0.3">
      <c r="AE56561" s="71"/>
    </row>
    <row r="56562" spans="31:31" ht="15.75" x14ac:dyDescent="0.3">
      <c r="AE56562" s="71"/>
    </row>
    <row r="56563" spans="31:31" ht="15.75" x14ac:dyDescent="0.3">
      <c r="AE56563" s="71"/>
    </row>
    <row r="56564" spans="31:31" ht="15.75" x14ac:dyDescent="0.3">
      <c r="AE56564" s="71"/>
    </row>
    <row r="56565" spans="31:31" ht="15.75" x14ac:dyDescent="0.3">
      <c r="AE56565" s="71"/>
    </row>
    <row r="56566" spans="31:31" ht="15.75" x14ac:dyDescent="0.3">
      <c r="AE56566" s="71"/>
    </row>
    <row r="56567" spans="31:31" ht="15.75" x14ac:dyDescent="0.3">
      <c r="AE56567" s="71"/>
    </row>
    <row r="56568" spans="31:31" ht="15.75" x14ac:dyDescent="0.3">
      <c r="AE56568" s="71"/>
    </row>
    <row r="56569" spans="31:31" ht="15.75" x14ac:dyDescent="0.3">
      <c r="AE56569" s="71"/>
    </row>
    <row r="56570" spans="31:31" ht="15.75" x14ac:dyDescent="0.3">
      <c r="AE56570" s="71"/>
    </row>
    <row r="56571" spans="31:31" ht="15.75" x14ac:dyDescent="0.3">
      <c r="AE56571" s="71"/>
    </row>
    <row r="56572" spans="31:31" ht="15.75" x14ac:dyDescent="0.3">
      <c r="AE56572" s="71"/>
    </row>
    <row r="56573" spans="31:31" ht="15.75" x14ac:dyDescent="0.3">
      <c r="AE56573" s="71"/>
    </row>
    <row r="56574" spans="31:31" ht="15.75" x14ac:dyDescent="0.3">
      <c r="AE56574" s="71"/>
    </row>
    <row r="56575" spans="31:31" ht="15.75" x14ac:dyDescent="0.3">
      <c r="AE56575" s="71"/>
    </row>
    <row r="56576" spans="31:31" ht="15.75" x14ac:dyDescent="0.3">
      <c r="AE56576" s="71"/>
    </row>
    <row r="56577" spans="31:31" ht="15.75" x14ac:dyDescent="0.3">
      <c r="AE56577" s="71"/>
    </row>
    <row r="56578" spans="31:31" ht="15.75" x14ac:dyDescent="0.3">
      <c r="AE56578" s="71"/>
    </row>
    <row r="56579" spans="31:31" ht="15.75" x14ac:dyDescent="0.3">
      <c r="AE56579" s="71"/>
    </row>
    <row r="56580" spans="31:31" ht="15.75" x14ac:dyDescent="0.3">
      <c r="AE56580" s="71"/>
    </row>
    <row r="56581" spans="31:31" ht="15.75" x14ac:dyDescent="0.3">
      <c r="AE56581" s="71"/>
    </row>
    <row r="56582" spans="31:31" ht="15.75" x14ac:dyDescent="0.3">
      <c r="AE56582" s="71"/>
    </row>
    <row r="56583" spans="31:31" ht="15.75" x14ac:dyDescent="0.3">
      <c r="AE56583" s="71"/>
    </row>
    <row r="56584" spans="31:31" ht="15.75" x14ac:dyDescent="0.3">
      <c r="AE56584" s="71"/>
    </row>
    <row r="56585" spans="31:31" ht="15.75" x14ac:dyDescent="0.3">
      <c r="AE56585" s="71"/>
    </row>
    <row r="56586" spans="31:31" ht="15.75" x14ac:dyDescent="0.3">
      <c r="AE56586" s="71"/>
    </row>
    <row r="56587" spans="31:31" ht="15.75" x14ac:dyDescent="0.3">
      <c r="AE56587" s="71"/>
    </row>
    <row r="56588" spans="31:31" ht="15.75" x14ac:dyDescent="0.3">
      <c r="AE56588" s="71"/>
    </row>
    <row r="56589" spans="31:31" ht="15.75" x14ac:dyDescent="0.3">
      <c r="AE56589" s="71"/>
    </row>
    <row r="56590" spans="31:31" ht="15.75" x14ac:dyDescent="0.3">
      <c r="AE56590" s="71"/>
    </row>
    <row r="56591" spans="31:31" ht="15.75" x14ac:dyDescent="0.3">
      <c r="AE56591" s="71"/>
    </row>
    <row r="56592" spans="31:31" ht="15.75" x14ac:dyDescent="0.3">
      <c r="AE56592" s="71"/>
    </row>
    <row r="56593" spans="31:31" ht="15.75" x14ac:dyDescent="0.3">
      <c r="AE56593" s="71"/>
    </row>
    <row r="56594" spans="31:31" ht="15.75" x14ac:dyDescent="0.3">
      <c r="AE56594" s="71"/>
    </row>
    <row r="56595" spans="31:31" ht="15.75" x14ac:dyDescent="0.3">
      <c r="AE56595" s="71"/>
    </row>
    <row r="56596" spans="31:31" ht="15.75" x14ac:dyDescent="0.3">
      <c r="AE56596" s="71"/>
    </row>
    <row r="56597" spans="31:31" ht="15.75" x14ac:dyDescent="0.3">
      <c r="AE56597" s="71"/>
    </row>
    <row r="56598" spans="31:31" ht="15.75" x14ac:dyDescent="0.3">
      <c r="AE56598" s="71"/>
    </row>
    <row r="56599" spans="31:31" ht="15.75" x14ac:dyDescent="0.3">
      <c r="AE56599" s="71"/>
    </row>
    <row r="56600" spans="31:31" ht="15.75" x14ac:dyDescent="0.3">
      <c r="AE56600" s="71"/>
    </row>
    <row r="56601" spans="31:31" ht="15.75" x14ac:dyDescent="0.3">
      <c r="AE56601" s="71"/>
    </row>
    <row r="56602" spans="31:31" ht="15.75" x14ac:dyDescent="0.3">
      <c r="AE56602" s="71"/>
    </row>
    <row r="56603" spans="31:31" ht="15.75" x14ac:dyDescent="0.3">
      <c r="AE56603" s="71"/>
    </row>
    <row r="56604" spans="31:31" ht="15.75" x14ac:dyDescent="0.3">
      <c r="AE56604" s="71"/>
    </row>
    <row r="56605" spans="31:31" ht="15.75" x14ac:dyDescent="0.3">
      <c r="AE56605" s="71"/>
    </row>
    <row r="56606" spans="31:31" ht="15.75" x14ac:dyDescent="0.3">
      <c r="AE56606" s="71"/>
    </row>
    <row r="56607" spans="31:31" ht="15.75" x14ac:dyDescent="0.3">
      <c r="AE56607" s="71"/>
    </row>
    <row r="56608" spans="31:31" ht="15.75" x14ac:dyDescent="0.3">
      <c r="AE56608" s="71"/>
    </row>
    <row r="56609" spans="31:31" ht="15.75" x14ac:dyDescent="0.3">
      <c r="AE56609" s="71"/>
    </row>
    <row r="56610" spans="31:31" ht="15.75" x14ac:dyDescent="0.3">
      <c r="AE56610" s="71"/>
    </row>
    <row r="56611" spans="31:31" ht="15.75" x14ac:dyDescent="0.3">
      <c r="AE56611" s="71"/>
    </row>
    <row r="56612" spans="31:31" ht="15.75" x14ac:dyDescent="0.3">
      <c r="AE56612" s="71"/>
    </row>
    <row r="56613" spans="31:31" ht="15.75" x14ac:dyDescent="0.3">
      <c r="AE56613" s="71"/>
    </row>
    <row r="56614" spans="31:31" ht="15.75" x14ac:dyDescent="0.3">
      <c r="AE56614" s="71"/>
    </row>
    <row r="56615" spans="31:31" ht="15.75" x14ac:dyDescent="0.3">
      <c r="AE56615" s="71"/>
    </row>
    <row r="56616" spans="31:31" ht="15.75" x14ac:dyDescent="0.3">
      <c r="AE56616" s="71"/>
    </row>
    <row r="56617" spans="31:31" ht="15.75" x14ac:dyDescent="0.3">
      <c r="AE56617" s="71"/>
    </row>
    <row r="56618" spans="31:31" ht="15.75" x14ac:dyDescent="0.3">
      <c r="AE56618" s="71"/>
    </row>
    <row r="56619" spans="31:31" ht="15.75" x14ac:dyDescent="0.3">
      <c r="AE56619" s="71"/>
    </row>
    <row r="56620" spans="31:31" ht="15.75" x14ac:dyDescent="0.3">
      <c r="AE56620" s="71"/>
    </row>
    <row r="56621" spans="31:31" ht="15.75" x14ac:dyDescent="0.3">
      <c r="AE56621" s="71"/>
    </row>
    <row r="56622" spans="31:31" ht="15.75" x14ac:dyDescent="0.3">
      <c r="AE56622" s="71"/>
    </row>
    <row r="56623" spans="31:31" ht="15.75" x14ac:dyDescent="0.3">
      <c r="AE56623" s="71"/>
    </row>
    <row r="56624" spans="31:31" ht="15.75" x14ac:dyDescent="0.3">
      <c r="AE56624" s="71"/>
    </row>
    <row r="56625" spans="31:31" ht="15.75" x14ac:dyDescent="0.3">
      <c r="AE56625" s="71"/>
    </row>
    <row r="56626" spans="31:31" ht="15.75" x14ac:dyDescent="0.3">
      <c r="AE56626" s="71"/>
    </row>
    <row r="56627" spans="31:31" ht="15.75" x14ac:dyDescent="0.3">
      <c r="AE56627" s="71"/>
    </row>
    <row r="56628" spans="31:31" ht="15.75" x14ac:dyDescent="0.3">
      <c r="AE56628" s="71"/>
    </row>
    <row r="56629" spans="31:31" ht="15.75" x14ac:dyDescent="0.3">
      <c r="AE56629" s="71"/>
    </row>
    <row r="56630" spans="31:31" ht="15.75" x14ac:dyDescent="0.3">
      <c r="AE56630" s="71"/>
    </row>
    <row r="56631" spans="31:31" ht="15.75" x14ac:dyDescent="0.3">
      <c r="AE56631" s="71"/>
    </row>
    <row r="56632" spans="31:31" ht="15.75" x14ac:dyDescent="0.3">
      <c r="AE56632" s="71"/>
    </row>
    <row r="56633" spans="31:31" ht="15.75" x14ac:dyDescent="0.3">
      <c r="AE56633" s="71"/>
    </row>
    <row r="56634" spans="31:31" ht="15.75" x14ac:dyDescent="0.3">
      <c r="AE56634" s="71"/>
    </row>
    <row r="56635" spans="31:31" ht="15.75" x14ac:dyDescent="0.3">
      <c r="AE56635" s="71"/>
    </row>
    <row r="56636" spans="31:31" ht="15.75" x14ac:dyDescent="0.3">
      <c r="AE56636" s="71"/>
    </row>
    <row r="56637" spans="31:31" ht="15.75" x14ac:dyDescent="0.3">
      <c r="AE56637" s="71"/>
    </row>
    <row r="56638" spans="31:31" ht="15.75" x14ac:dyDescent="0.3">
      <c r="AE56638" s="71"/>
    </row>
    <row r="56639" spans="31:31" ht="15.75" x14ac:dyDescent="0.3">
      <c r="AE56639" s="71"/>
    </row>
    <row r="56640" spans="31:31" ht="15.75" x14ac:dyDescent="0.3">
      <c r="AE56640" s="71"/>
    </row>
    <row r="56641" spans="31:31" ht="15.75" x14ac:dyDescent="0.3">
      <c r="AE56641" s="71"/>
    </row>
    <row r="56642" spans="31:31" ht="15.75" x14ac:dyDescent="0.3">
      <c r="AE56642" s="71"/>
    </row>
    <row r="56643" spans="31:31" ht="15.75" x14ac:dyDescent="0.3">
      <c r="AE56643" s="71"/>
    </row>
    <row r="56644" spans="31:31" ht="15.75" x14ac:dyDescent="0.3">
      <c r="AE56644" s="71"/>
    </row>
    <row r="56645" spans="31:31" ht="15.75" x14ac:dyDescent="0.3">
      <c r="AE56645" s="71"/>
    </row>
    <row r="56646" spans="31:31" ht="15.75" x14ac:dyDescent="0.3">
      <c r="AE56646" s="71"/>
    </row>
    <row r="56647" spans="31:31" ht="15.75" x14ac:dyDescent="0.3">
      <c r="AE56647" s="71"/>
    </row>
    <row r="56648" spans="31:31" ht="15.75" x14ac:dyDescent="0.3">
      <c r="AE56648" s="71"/>
    </row>
    <row r="56649" spans="31:31" ht="15.75" x14ac:dyDescent="0.3">
      <c r="AE56649" s="71"/>
    </row>
    <row r="56650" spans="31:31" ht="15.75" x14ac:dyDescent="0.3">
      <c r="AE56650" s="71"/>
    </row>
    <row r="56651" spans="31:31" ht="15.75" x14ac:dyDescent="0.3">
      <c r="AE56651" s="71"/>
    </row>
    <row r="56652" spans="31:31" ht="15.75" x14ac:dyDescent="0.3">
      <c r="AE56652" s="71"/>
    </row>
    <row r="56653" spans="31:31" ht="15.75" x14ac:dyDescent="0.3">
      <c r="AE56653" s="71"/>
    </row>
    <row r="56654" spans="31:31" ht="15.75" x14ac:dyDescent="0.3">
      <c r="AE56654" s="71"/>
    </row>
    <row r="56655" spans="31:31" ht="15.75" x14ac:dyDescent="0.3">
      <c r="AE56655" s="71"/>
    </row>
    <row r="56656" spans="31:31" ht="15.75" x14ac:dyDescent="0.3">
      <c r="AE56656" s="71"/>
    </row>
    <row r="56657" spans="31:31" ht="15.75" x14ac:dyDescent="0.3">
      <c r="AE56657" s="71"/>
    </row>
    <row r="56658" spans="31:31" ht="15.75" x14ac:dyDescent="0.3">
      <c r="AE56658" s="71"/>
    </row>
    <row r="56659" spans="31:31" ht="15.75" x14ac:dyDescent="0.3">
      <c r="AE56659" s="71"/>
    </row>
    <row r="56660" spans="31:31" ht="15.75" x14ac:dyDescent="0.3">
      <c r="AE56660" s="71"/>
    </row>
    <row r="56661" spans="31:31" ht="15.75" x14ac:dyDescent="0.3">
      <c r="AE56661" s="71"/>
    </row>
    <row r="56662" spans="31:31" ht="15.75" x14ac:dyDescent="0.3">
      <c r="AE56662" s="71"/>
    </row>
    <row r="56663" spans="31:31" ht="15.75" x14ac:dyDescent="0.3">
      <c r="AE56663" s="71"/>
    </row>
    <row r="56664" spans="31:31" ht="15.75" x14ac:dyDescent="0.3">
      <c r="AE56664" s="71"/>
    </row>
    <row r="56665" spans="31:31" ht="15.75" x14ac:dyDescent="0.3">
      <c r="AE56665" s="71"/>
    </row>
    <row r="56666" spans="31:31" ht="15.75" x14ac:dyDescent="0.3">
      <c r="AE56666" s="71"/>
    </row>
    <row r="56667" spans="31:31" ht="15.75" x14ac:dyDescent="0.3">
      <c r="AE56667" s="71"/>
    </row>
    <row r="56668" spans="31:31" ht="15.75" x14ac:dyDescent="0.3">
      <c r="AE56668" s="71"/>
    </row>
    <row r="56669" spans="31:31" ht="15.75" x14ac:dyDescent="0.3">
      <c r="AE56669" s="71"/>
    </row>
    <row r="56670" spans="31:31" ht="15.75" x14ac:dyDescent="0.3">
      <c r="AE56670" s="71"/>
    </row>
    <row r="56671" spans="31:31" ht="15.75" x14ac:dyDescent="0.3">
      <c r="AE56671" s="71"/>
    </row>
    <row r="56672" spans="31:31" ht="15.75" x14ac:dyDescent="0.3">
      <c r="AE56672" s="71"/>
    </row>
    <row r="56673" spans="31:31" ht="15.75" x14ac:dyDescent="0.3">
      <c r="AE56673" s="71"/>
    </row>
    <row r="56674" spans="31:31" ht="15.75" x14ac:dyDescent="0.3">
      <c r="AE56674" s="71"/>
    </row>
    <row r="56675" spans="31:31" ht="15.75" x14ac:dyDescent="0.3">
      <c r="AE56675" s="71"/>
    </row>
    <row r="56676" spans="31:31" ht="15.75" x14ac:dyDescent="0.3">
      <c r="AE56676" s="71"/>
    </row>
    <row r="56677" spans="31:31" ht="15.75" x14ac:dyDescent="0.3">
      <c r="AE56677" s="71"/>
    </row>
    <row r="56678" spans="31:31" ht="15.75" x14ac:dyDescent="0.3">
      <c r="AE56678" s="71"/>
    </row>
    <row r="56679" spans="31:31" ht="15.75" x14ac:dyDescent="0.3">
      <c r="AE56679" s="71"/>
    </row>
    <row r="56680" spans="31:31" ht="15.75" x14ac:dyDescent="0.3">
      <c r="AE56680" s="71"/>
    </row>
    <row r="56681" spans="31:31" ht="15.75" x14ac:dyDescent="0.3">
      <c r="AE56681" s="71"/>
    </row>
    <row r="56682" spans="31:31" ht="15.75" x14ac:dyDescent="0.3">
      <c r="AE56682" s="71"/>
    </row>
    <row r="56683" spans="31:31" ht="15.75" x14ac:dyDescent="0.3">
      <c r="AE56683" s="71"/>
    </row>
    <row r="56684" spans="31:31" ht="15.75" x14ac:dyDescent="0.3">
      <c r="AE56684" s="71"/>
    </row>
    <row r="56685" spans="31:31" ht="15.75" x14ac:dyDescent="0.3">
      <c r="AE56685" s="71"/>
    </row>
    <row r="56686" spans="31:31" ht="15.75" x14ac:dyDescent="0.3">
      <c r="AE56686" s="71"/>
    </row>
    <row r="56687" spans="31:31" ht="15.75" x14ac:dyDescent="0.3">
      <c r="AE56687" s="71"/>
    </row>
    <row r="56688" spans="31:31" ht="15.75" x14ac:dyDescent="0.3">
      <c r="AE56688" s="71"/>
    </row>
    <row r="56689" spans="31:31" ht="15.75" x14ac:dyDescent="0.3">
      <c r="AE56689" s="71"/>
    </row>
    <row r="56690" spans="31:31" ht="15.75" x14ac:dyDescent="0.3">
      <c r="AE56690" s="71"/>
    </row>
    <row r="56691" spans="31:31" ht="15.75" x14ac:dyDescent="0.3">
      <c r="AE56691" s="71"/>
    </row>
    <row r="56692" spans="31:31" ht="15.75" x14ac:dyDescent="0.3">
      <c r="AE56692" s="71"/>
    </row>
    <row r="56693" spans="31:31" ht="15.75" x14ac:dyDescent="0.3">
      <c r="AE56693" s="71"/>
    </row>
    <row r="56694" spans="31:31" ht="15.75" x14ac:dyDescent="0.3">
      <c r="AE56694" s="71"/>
    </row>
    <row r="56695" spans="31:31" ht="15.75" x14ac:dyDescent="0.3">
      <c r="AE56695" s="71"/>
    </row>
    <row r="56696" spans="31:31" ht="15.75" x14ac:dyDescent="0.3">
      <c r="AE56696" s="71"/>
    </row>
    <row r="56697" spans="31:31" ht="15.75" x14ac:dyDescent="0.3">
      <c r="AE56697" s="71"/>
    </row>
    <row r="56698" spans="31:31" ht="15.75" x14ac:dyDescent="0.3">
      <c r="AE56698" s="71"/>
    </row>
    <row r="56699" spans="31:31" ht="15.75" x14ac:dyDescent="0.3">
      <c r="AE56699" s="71"/>
    </row>
    <row r="56700" spans="31:31" ht="15.75" x14ac:dyDescent="0.3">
      <c r="AE56700" s="71"/>
    </row>
    <row r="56701" spans="31:31" ht="15.75" x14ac:dyDescent="0.3">
      <c r="AE56701" s="71"/>
    </row>
    <row r="56702" spans="31:31" ht="15.75" x14ac:dyDescent="0.3">
      <c r="AE56702" s="71"/>
    </row>
    <row r="56703" spans="31:31" ht="15.75" x14ac:dyDescent="0.3">
      <c r="AE56703" s="71"/>
    </row>
    <row r="56704" spans="31:31" ht="15.75" x14ac:dyDescent="0.3">
      <c r="AE56704" s="71"/>
    </row>
    <row r="56705" spans="31:31" ht="15.75" x14ac:dyDescent="0.3">
      <c r="AE56705" s="71"/>
    </row>
    <row r="56706" spans="31:31" ht="15.75" x14ac:dyDescent="0.3">
      <c r="AE56706" s="71"/>
    </row>
    <row r="56707" spans="31:31" ht="15.75" x14ac:dyDescent="0.3">
      <c r="AE56707" s="71"/>
    </row>
    <row r="56708" spans="31:31" ht="15.75" x14ac:dyDescent="0.3">
      <c r="AE56708" s="71"/>
    </row>
    <row r="56709" spans="31:31" ht="15.75" x14ac:dyDescent="0.3">
      <c r="AE56709" s="71"/>
    </row>
    <row r="56710" spans="31:31" ht="15.75" x14ac:dyDescent="0.3">
      <c r="AE56710" s="71"/>
    </row>
    <row r="56711" spans="31:31" ht="15.75" x14ac:dyDescent="0.3">
      <c r="AE56711" s="71"/>
    </row>
    <row r="56712" spans="31:31" ht="15.75" x14ac:dyDescent="0.3">
      <c r="AE56712" s="71"/>
    </row>
    <row r="56713" spans="31:31" ht="15.75" x14ac:dyDescent="0.3">
      <c r="AE56713" s="71"/>
    </row>
    <row r="56714" spans="31:31" ht="15.75" x14ac:dyDescent="0.3">
      <c r="AE56714" s="71"/>
    </row>
    <row r="56715" spans="31:31" ht="15.75" x14ac:dyDescent="0.3">
      <c r="AE56715" s="71"/>
    </row>
    <row r="56716" spans="31:31" ht="15.75" x14ac:dyDescent="0.3">
      <c r="AE56716" s="71"/>
    </row>
    <row r="56717" spans="31:31" ht="15.75" x14ac:dyDescent="0.3">
      <c r="AE56717" s="71"/>
    </row>
    <row r="56718" spans="31:31" ht="15.75" x14ac:dyDescent="0.3">
      <c r="AE56718" s="71"/>
    </row>
    <row r="56719" spans="31:31" ht="15.75" x14ac:dyDescent="0.3">
      <c r="AE56719" s="71"/>
    </row>
    <row r="56720" spans="31:31" ht="15.75" x14ac:dyDescent="0.3">
      <c r="AE56720" s="71"/>
    </row>
    <row r="56721" spans="31:31" ht="15.75" x14ac:dyDescent="0.3">
      <c r="AE56721" s="71"/>
    </row>
    <row r="56722" spans="31:31" ht="15.75" x14ac:dyDescent="0.3">
      <c r="AE56722" s="71"/>
    </row>
    <row r="56723" spans="31:31" ht="15.75" x14ac:dyDescent="0.3">
      <c r="AE56723" s="71"/>
    </row>
    <row r="56724" spans="31:31" ht="15.75" x14ac:dyDescent="0.3">
      <c r="AE56724" s="71"/>
    </row>
    <row r="56725" spans="31:31" ht="15.75" x14ac:dyDescent="0.3">
      <c r="AE56725" s="71"/>
    </row>
    <row r="56726" spans="31:31" ht="15.75" x14ac:dyDescent="0.3">
      <c r="AE56726" s="71"/>
    </row>
    <row r="56727" spans="31:31" ht="15.75" x14ac:dyDescent="0.3">
      <c r="AE56727" s="71"/>
    </row>
    <row r="56728" spans="31:31" ht="15.75" x14ac:dyDescent="0.3">
      <c r="AE56728" s="71"/>
    </row>
    <row r="56729" spans="31:31" ht="15.75" x14ac:dyDescent="0.3">
      <c r="AE56729" s="71"/>
    </row>
    <row r="56730" spans="31:31" ht="15.75" x14ac:dyDescent="0.3">
      <c r="AE56730" s="71"/>
    </row>
    <row r="56731" spans="31:31" ht="15.75" x14ac:dyDescent="0.3">
      <c r="AE56731" s="71"/>
    </row>
    <row r="56732" spans="31:31" ht="15.75" x14ac:dyDescent="0.3">
      <c r="AE56732" s="71"/>
    </row>
    <row r="56733" spans="31:31" ht="15.75" x14ac:dyDescent="0.3">
      <c r="AE56733" s="71"/>
    </row>
    <row r="56734" spans="31:31" ht="15.75" x14ac:dyDescent="0.3">
      <c r="AE56734" s="71"/>
    </row>
    <row r="56735" spans="31:31" ht="15.75" x14ac:dyDescent="0.3">
      <c r="AE56735" s="71"/>
    </row>
    <row r="56736" spans="31:31" ht="15.75" x14ac:dyDescent="0.3">
      <c r="AE56736" s="71"/>
    </row>
    <row r="56737" spans="31:31" ht="15.75" x14ac:dyDescent="0.3">
      <c r="AE56737" s="71"/>
    </row>
    <row r="56738" spans="31:31" ht="15.75" x14ac:dyDescent="0.3">
      <c r="AE56738" s="71"/>
    </row>
    <row r="56739" spans="31:31" ht="15.75" x14ac:dyDescent="0.3">
      <c r="AE56739" s="71"/>
    </row>
    <row r="56740" spans="31:31" ht="15.75" x14ac:dyDescent="0.3">
      <c r="AE56740" s="71"/>
    </row>
    <row r="56741" spans="31:31" ht="15.75" x14ac:dyDescent="0.3">
      <c r="AE56741" s="71"/>
    </row>
    <row r="56742" spans="31:31" ht="15.75" x14ac:dyDescent="0.3">
      <c r="AE56742" s="71"/>
    </row>
    <row r="56743" spans="31:31" ht="15.75" x14ac:dyDescent="0.3">
      <c r="AE56743" s="71"/>
    </row>
    <row r="56744" spans="31:31" ht="15.75" x14ac:dyDescent="0.3">
      <c r="AE56744" s="71"/>
    </row>
    <row r="56745" spans="31:31" ht="15.75" x14ac:dyDescent="0.3">
      <c r="AE56745" s="71"/>
    </row>
    <row r="56746" spans="31:31" ht="15.75" x14ac:dyDescent="0.3">
      <c r="AE56746" s="71"/>
    </row>
    <row r="56747" spans="31:31" ht="15.75" x14ac:dyDescent="0.3">
      <c r="AE56747" s="71"/>
    </row>
    <row r="56748" spans="31:31" ht="15.75" x14ac:dyDescent="0.3">
      <c r="AE56748" s="71"/>
    </row>
    <row r="56749" spans="31:31" ht="15.75" x14ac:dyDescent="0.3">
      <c r="AE56749" s="71"/>
    </row>
    <row r="56750" spans="31:31" ht="15.75" x14ac:dyDescent="0.3">
      <c r="AE56750" s="71"/>
    </row>
    <row r="56751" spans="31:31" ht="15.75" x14ac:dyDescent="0.3">
      <c r="AE56751" s="71"/>
    </row>
    <row r="56752" spans="31:31" ht="15.75" x14ac:dyDescent="0.3">
      <c r="AE56752" s="71"/>
    </row>
    <row r="56753" spans="31:31" ht="15.75" x14ac:dyDescent="0.3">
      <c r="AE56753" s="71"/>
    </row>
    <row r="56754" spans="31:31" ht="15.75" x14ac:dyDescent="0.3">
      <c r="AE56754" s="71"/>
    </row>
    <row r="56755" spans="31:31" ht="15.75" x14ac:dyDescent="0.3">
      <c r="AE56755" s="71"/>
    </row>
    <row r="56756" spans="31:31" ht="15.75" x14ac:dyDescent="0.3">
      <c r="AE56756" s="71"/>
    </row>
    <row r="56757" spans="31:31" ht="15.75" x14ac:dyDescent="0.3">
      <c r="AE56757" s="71"/>
    </row>
    <row r="56758" spans="31:31" ht="15.75" x14ac:dyDescent="0.3">
      <c r="AE56758" s="71"/>
    </row>
    <row r="56759" spans="31:31" ht="15.75" x14ac:dyDescent="0.3">
      <c r="AE56759" s="71"/>
    </row>
    <row r="56760" spans="31:31" ht="15.75" x14ac:dyDescent="0.3">
      <c r="AE56760" s="71"/>
    </row>
    <row r="56761" spans="31:31" ht="15.75" x14ac:dyDescent="0.3">
      <c r="AE56761" s="71"/>
    </row>
    <row r="56762" spans="31:31" ht="15.75" x14ac:dyDescent="0.3">
      <c r="AE56762" s="71"/>
    </row>
    <row r="56763" spans="31:31" ht="15.75" x14ac:dyDescent="0.3">
      <c r="AE56763" s="71"/>
    </row>
    <row r="56764" spans="31:31" ht="15.75" x14ac:dyDescent="0.3">
      <c r="AE56764" s="71"/>
    </row>
    <row r="56765" spans="31:31" ht="15.75" x14ac:dyDescent="0.3">
      <c r="AE56765" s="71"/>
    </row>
    <row r="56766" spans="31:31" ht="15.75" x14ac:dyDescent="0.3">
      <c r="AE56766" s="71"/>
    </row>
    <row r="56767" spans="31:31" ht="15.75" x14ac:dyDescent="0.3">
      <c r="AE56767" s="71"/>
    </row>
    <row r="56768" spans="31:31" ht="15.75" x14ac:dyDescent="0.3">
      <c r="AE56768" s="71"/>
    </row>
    <row r="56769" spans="31:31" ht="15.75" x14ac:dyDescent="0.3">
      <c r="AE56769" s="71"/>
    </row>
    <row r="56770" spans="31:31" ht="15.75" x14ac:dyDescent="0.3">
      <c r="AE56770" s="71"/>
    </row>
    <row r="56771" spans="31:31" ht="15.75" x14ac:dyDescent="0.3">
      <c r="AE56771" s="71"/>
    </row>
    <row r="56772" spans="31:31" ht="15.75" x14ac:dyDescent="0.3">
      <c r="AE56772" s="71"/>
    </row>
    <row r="56773" spans="31:31" ht="15.75" x14ac:dyDescent="0.3">
      <c r="AE56773" s="71"/>
    </row>
    <row r="56774" spans="31:31" ht="15.75" x14ac:dyDescent="0.3">
      <c r="AE56774" s="71"/>
    </row>
    <row r="56775" spans="31:31" ht="15.75" x14ac:dyDescent="0.3">
      <c r="AE56775" s="71"/>
    </row>
    <row r="56776" spans="31:31" ht="15.75" x14ac:dyDescent="0.3">
      <c r="AE56776" s="71"/>
    </row>
    <row r="56777" spans="31:31" ht="15.75" x14ac:dyDescent="0.3">
      <c r="AE56777" s="71"/>
    </row>
    <row r="56778" spans="31:31" ht="15.75" x14ac:dyDescent="0.3">
      <c r="AE56778" s="71"/>
    </row>
    <row r="56779" spans="31:31" ht="15.75" x14ac:dyDescent="0.3">
      <c r="AE56779" s="71"/>
    </row>
    <row r="56780" spans="31:31" ht="15.75" x14ac:dyDescent="0.3">
      <c r="AE56780" s="71"/>
    </row>
    <row r="56781" spans="31:31" ht="15.75" x14ac:dyDescent="0.3">
      <c r="AE56781" s="71"/>
    </row>
    <row r="56782" spans="31:31" ht="15.75" x14ac:dyDescent="0.3">
      <c r="AE56782" s="71"/>
    </row>
    <row r="56783" spans="31:31" ht="15.75" x14ac:dyDescent="0.3">
      <c r="AE56783" s="71"/>
    </row>
    <row r="56784" spans="31:31" ht="15.75" x14ac:dyDescent="0.3">
      <c r="AE56784" s="71"/>
    </row>
    <row r="56785" spans="31:31" ht="15.75" x14ac:dyDescent="0.3">
      <c r="AE56785" s="71"/>
    </row>
    <row r="56786" spans="31:31" ht="15.75" x14ac:dyDescent="0.3">
      <c r="AE56786" s="71"/>
    </row>
    <row r="56787" spans="31:31" ht="15.75" x14ac:dyDescent="0.3">
      <c r="AE56787" s="71"/>
    </row>
    <row r="56788" spans="31:31" ht="15.75" x14ac:dyDescent="0.3">
      <c r="AE56788" s="71"/>
    </row>
    <row r="56789" spans="31:31" ht="15.75" x14ac:dyDescent="0.3">
      <c r="AE56789" s="71"/>
    </row>
    <row r="56790" spans="31:31" ht="15.75" x14ac:dyDescent="0.3">
      <c r="AE56790" s="71"/>
    </row>
    <row r="56791" spans="31:31" ht="15.75" x14ac:dyDescent="0.3">
      <c r="AE56791" s="71"/>
    </row>
    <row r="56792" spans="31:31" ht="15.75" x14ac:dyDescent="0.3">
      <c r="AE56792" s="71"/>
    </row>
    <row r="56793" spans="31:31" ht="15.75" x14ac:dyDescent="0.3">
      <c r="AE56793" s="71"/>
    </row>
    <row r="56794" spans="31:31" ht="15.75" x14ac:dyDescent="0.3">
      <c r="AE56794" s="71"/>
    </row>
    <row r="56795" spans="31:31" ht="15.75" x14ac:dyDescent="0.3">
      <c r="AE56795" s="71"/>
    </row>
    <row r="56796" spans="31:31" ht="15.75" x14ac:dyDescent="0.3">
      <c r="AE56796" s="71"/>
    </row>
    <row r="56797" spans="31:31" ht="15.75" x14ac:dyDescent="0.3">
      <c r="AE56797" s="71"/>
    </row>
    <row r="56798" spans="31:31" ht="15.75" x14ac:dyDescent="0.3">
      <c r="AE56798" s="71"/>
    </row>
    <row r="56799" spans="31:31" ht="15.75" x14ac:dyDescent="0.3">
      <c r="AE56799" s="71"/>
    </row>
    <row r="56800" spans="31:31" ht="15.75" x14ac:dyDescent="0.3">
      <c r="AE56800" s="71"/>
    </row>
    <row r="56801" spans="31:31" ht="15.75" x14ac:dyDescent="0.3">
      <c r="AE56801" s="71"/>
    </row>
    <row r="56802" spans="31:31" ht="15.75" x14ac:dyDescent="0.3">
      <c r="AE56802" s="71"/>
    </row>
    <row r="56803" spans="31:31" ht="15.75" x14ac:dyDescent="0.3">
      <c r="AE56803" s="71"/>
    </row>
    <row r="56804" spans="31:31" ht="15.75" x14ac:dyDescent="0.3">
      <c r="AE56804" s="71"/>
    </row>
    <row r="56805" spans="31:31" ht="15.75" x14ac:dyDescent="0.3">
      <c r="AE56805" s="71"/>
    </row>
    <row r="56806" spans="31:31" ht="15.75" x14ac:dyDescent="0.3">
      <c r="AE56806" s="71"/>
    </row>
    <row r="56807" spans="31:31" ht="15.75" x14ac:dyDescent="0.3">
      <c r="AE56807" s="71"/>
    </row>
    <row r="56808" spans="31:31" ht="15.75" x14ac:dyDescent="0.3">
      <c r="AE56808" s="71"/>
    </row>
    <row r="56809" spans="31:31" ht="15.75" x14ac:dyDescent="0.3">
      <c r="AE56809" s="71"/>
    </row>
    <row r="56810" spans="31:31" ht="15.75" x14ac:dyDescent="0.3">
      <c r="AE56810" s="71"/>
    </row>
    <row r="56811" spans="31:31" ht="15.75" x14ac:dyDescent="0.3">
      <c r="AE56811" s="71"/>
    </row>
    <row r="56812" spans="31:31" ht="15.75" x14ac:dyDescent="0.3">
      <c r="AE56812" s="71"/>
    </row>
    <row r="56813" spans="31:31" ht="15.75" x14ac:dyDescent="0.3">
      <c r="AE56813" s="71"/>
    </row>
    <row r="56814" spans="31:31" ht="15.75" x14ac:dyDescent="0.3">
      <c r="AE56814" s="71"/>
    </row>
    <row r="56815" spans="31:31" ht="15.75" x14ac:dyDescent="0.3">
      <c r="AE56815" s="71"/>
    </row>
    <row r="56816" spans="31:31" ht="15.75" x14ac:dyDescent="0.3">
      <c r="AE56816" s="71"/>
    </row>
    <row r="56817" spans="31:31" ht="15.75" x14ac:dyDescent="0.3">
      <c r="AE56817" s="71"/>
    </row>
    <row r="56818" spans="31:31" ht="15.75" x14ac:dyDescent="0.3">
      <c r="AE56818" s="71"/>
    </row>
    <row r="56819" spans="31:31" ht="15.75" x14ac:dyDescent="0.3">
      <c r="AE56819" s="71"/>
    </row>
    <row r="56820" spans="31:31" ht="15.75" x14ac:dyDescent="0.3">
      <c r="AE56820" s="71"/>
    </row>
    <row r="56821" spans="31:31" ht="15.75" x14ac:dyDescent="0.3">
      <c r="AE56821" s="71"/>
    </row>
    <row r="56822" spans="31:31" ht="15.75" x14ac:dyDescent="0.3">
      <c r="AE56822" s="71"/>
    </row>
    <row r="56823" spans="31:31" ht="15.75" x14ac:dyDescent="0.3">
      <c r="AE56823" s="71"/>
    </row>
    <row r="56824" spans="31:31" ht="15.75" x14ac:dyDescent="0.3">
      <c r="AE56824" s="71"/>
    </row>
    <row r="56825" spans="31:31" ht="15.75" x14ac:dyDescent="0.3">
      <c r="AE56825" s="71"/>
    </row>
    <row r="56826" spans="31:31" ht="15.75" x14ac:dyDescent="0.3">
      <c r="AE56826" s="71"/>
    </row>
    <row r="56827" spans="31:31" ht="15.75" x14ac:dyDescent="0.3">
      <c r="AE56827" s="71"/>
    </row>
    <row r="56828" spans="31:31" ht="15.75" x14ac:dyDescent="0.3">
      <c r="AE56828" s="71"/>
    </row>
    <row r="56829" spans="31:31" ht="15.75" x14ac:dyDescent="0.3">
      <c r="AE56829" s="71"/>
    </row>
    <row r="56830" spans="31:31" ht="15.75" x14ac:dyDescent="0.3">
      <c r="AE56830" s="71"/>
    </row>
    <row r="56831" spans="31:31" ht="15.75" x14ac:dyDescent="0.3">
      <c r="AE56831" s="71"/>
    </row>
    <row r="56832" spans="31:31" ht="15.75" x14ac:dyDescent="0.3">
      <c r="AE56832" s="71"/>
    </row>
    <row r="56833" spans="31:31" ht="15.75" x14ac:dyDescent="0.3">
      <c r="AE56833" s="71"/>
    </row>
    <row r="56834" spans="31:31" ht="15.75" x14ac:dyDescent="0.3">
      <c r="AE56834" s="71"/>
    </row>
    <row r="56835" spans="31:31" ht="15.75" x14ac:dyDescent="0.3">
      <c r="AE56835" s="71"/>
    </row>
    <row r="56836" spans="31:31" ht="15.75" x14ac:dyDescent="0.3">
      <c r="AE56836" s="71"/>
    </row>
    <row r="56837" spans="31:31" ht="15.75" x14ac:dyDescent="0.3">
      <c r="AE56837" s="71"/>
    </row>
    <row r="56838" spans="31:31" ht="15.75" x14ac:dyDescent="0.3">
      <c r="AE56838" s="71"/>
    </row>
    <row r="56839" spans="31:31" ht="15.75" x14ac:dyDescent="0.3">
      <c r="AE56839" s="71"/>
    </row>
    <row r="56840" spans="31:31" ht="15.75" x14ac:dyDescent="0.3">
      <c r="AE56840" s="71"/>
    </row>
    <row r="56841" spans="31:31" ht="15.75" x14ac:dyDescent="0.3">
      <c r="AE56841" s="71"/>
    </row>
    <row r="56842" spans="31:31" ht="15.75" x14ac:dyDescent="0.3">
      <c r="AE56842" s="71"/>
    </row>
    <row r="56843" spans="31:31" ht="15.75" x14ac:dyDescent="0.3">
      <c r="AE56843" s="71"/>
    </row>
    <row r="56844" spans="31:31" ht="15.75" x14ac:dyDescent="0.3">
      <c r="AE56844" s="71"/>
    </row>
    <row r="56845" spans="31:31" ht="15.75" x14ac:dyDescent="0.3">
      <c r="AE56845" s="71"/>
    </row>
    <row r="56846" spans="31:31" ht="15.75" x14ac:dyDescent="0.3">
      <c r="AE56846" s="71"/>
    </row>
    <row r="56847" spans="31:31" ht="15.75" x14ac:dyDescent="0.3">
      <c r="AE56847" s="71"/>
    </row>
    <row r="56848" spans="31:31" ht="15.75" x14ac:dyDescent="0.3">
      <c r="AE56848" s="71"/>
    </row>
    <row r="56849" spans="31:31" ht="15.75" x14ac:dyDescent="0.3">
      <c r="AE56849" s="71"/>
    </row>
    <row r="56850" spans="31:31" ht="15.75" x14ac:dyDescent="0.3">
      <c r="AE56850" s="71"/>
    </row>
    <row r="56851" spans="31:31" ht="15.75" x14ac:dyDescent="0.3">
      <c r="AE56851" s="71"/>
    </row>
    <row r="56852" spans="31:31" ht="15.75" x14ac:dyDescent="0.3">
      <c r="AE56852" s="71"/>
    </row>
    <row r="56853" spans="31:31" ht="15.75" x14ac:dyDescent="0.3">
      <c r="AE56853" s="71"/>
    </row>
    <row r="56854" spans="31:31" ht="15.75" x14ac:dyDescent="0.3">
      <c r="AE56854" s="71"/>
    </row>
    <row r="56855" spans="31:31" ht="15.75" x14ac:dyDescent="0.3">
      <c r="AE56855" s="71"/>
    </row>
    <row r="56856" spans="31:31" ht="15.75" x14ac:dyDescent="0.3">
      <c r="AE56856" s="71"/>
    </row>
    <row r="56857" spans="31:31" ht="15.75" x14ac:dyDescent="0.3">
      <c r="AE56857" s="71"/>
    </row>
    <row r="56858" spans="31:31" ht="15.75" x14ac:dyDescent="0.3">
      <c r="AE56858" s="71"/>
    </row>
    <row r="56859" spans="31:31" ht="15.75" x14ac:dyDescent="0.3">
      <c r="AE56859" s="71"/>
    </row>
    <row r="56860" spans="31:31" ht="15.75" x14ac:dyDescent="0.3">
      <c r="AE56860" s="71"/>
    </row>
    <row r="56861" spans="31:31" ht="15.75" x14ac:dyDescent="0.3">
      <c r="AE56861" s="71"/>
    </row>
    <row r="56862" spans="31:31" ht="15.75" x14ac:dyDescent="0.3">
      <c r="AE56862" s="71"/>
    </row>
    <row r="56863" spans="31:31" ht="15.75" x14ac:dyDescent="0.3">
      <c r="AE56863" s="71"/>
    </row>
    <row r="56864" spans="31:31" ht="15.75" x14ac:dyDescent="0.3">
      <c r="AE56864" s="71"/>
    </row>
    <row r="56865" spans="31:31" ht="15.75" x14ac:dyDescent="0.3">
      <c r="AE56865" s="71"/>
    </row>
    <row r="56866" spans="31:31" ht="15.75" x14ac:dyDescent="0.3">
      <c r="AE56866" s="71"/>
    </row>
    <row r="56867" spans="31:31" ht="15.75" x14ac:dyDescent="0.3">
      <c r="AE56867" s="71"/>
    </row>
    <row r="56868" spans="31:31" ht="15.75" x14ac:dyDescent="0.3">
      <c r="AE56868" s="71"/>
    </row>
    <row r="56869" spans="31:31" ht="15.75" x14ac:dyDescent="0.3">
      <c r="AE56869" s="71"/>
    </row>
    <row r="56870" spans="31:31" ht="15.75" x14ac:dyDescent="0.3">
      <c r="AE56870" s="71"/>
    </row>
    <row r="56871" spans="31:31" ht="15.75" x14ac:dyDescent="0.3">
      <c r="AE56871" s="71"/>
    </row>
    <row r="56872" spans="31:31" ht="15.75" x14ac:dyDescent="0.3">
      <c r="AE56872" s="71"/>
    </row>
    <row r="56873" spans="31:31" ht="15.75" x14ac:dyDescent="0.3">
      <c r="AE56873" s="71"/>
    </row>
    <row r="56874" spans="31:31" ht="15.75" x14ac:dyDescent="0.3">
      <c r="AE56874" s="71"/>
    </row>
    <row r="56875" spans="31:31" ht="15.75" x14ac:dyDescent="0.3">
      <c r="AE56875" s="71"/>
    </row>
    <row r="56876" spans="31:31" ht="15.75" x14ac:dyDescent="0.3">
      <c r="AE56876" s="71"/>
    </row>
    <row r="56877" spans="31:31" ht="15.75" x14ac:dyDescent="0.3">
      <c r="AE56877" s="71"/>
    </row>
    <row r="56878" spans="31:31" ht="15.75" x14ac:dyDescent="0.3">
      <c r="AE56878" s="71"/>
    </row>
    <row r="56879" spans="31:31" ht="15.75" x14ac:dyDescent="0.3">
      <c r="AE56879" s="71"/>
    </row>
    <row r="56880" spans="31:31" ht="15.75" x14ac:dyDescent="0.3">
      <c r="AE56880" s="71"/>
    </row>
    <row r="56881" spans="31:31" ht="15.75" x14ac:dyDescent="0.3">
      <c r="AE56881" s="71"/>
    </row>
    <row r="56882" spans="31:31" ht="15.75" x14ac:dyDescent="0.3">
      <c r="AE56882" s="71"/>
    </row>
    <row r="56883" spans="31:31" ht="15.75" x14ac:dyDescent="0.3">
      <c r="AE56883" s="71"/>
    </row>
    <row r="56884" spans="31:31" ht="15.75" x14ac:dyDescent="0.3">
      <c r="AE56884" s="71"/>
    </row>
    <row r="56885" spans="31:31" ht="15.75" x14ac:dyDescent="0.3">
      <c r="AE56885" s="71"/>
    </row>
    <row r="56886" spans="31:31" ht="15.75" x14ac:dyDescent="0.3">
      <c r="AE56886" s="71"/>
    </row>
    <row r="56887" spans="31:31" ht="15.75" x14ac:dyDescent="0.3">
      <c r="AE56887" s="71"/>
    </row>
    <row r="56888" spans="31:31" ht="15.75" x14ac:dyDescent="0.3">
      <c r="AE56888" s="71"/>
    </row>
    <row r="56889" spans="31:31" ht="15.75" x14ac:dyDescent="0.3">
      <c r="AE56889" s="71"/>
    </row>
    <row r="56890" spans="31:31" ht="15.75" x14ac:dyDescent="0.3">
      <c r="AE56890" s="71"/>
    </row>
    <row r="56891" spans="31:31" ht="15.75" x14ac:dyDescent="0.3">
      <c r="AE56891" s="71"/>
    </row>
    <row r="56892" spans="31:31" ht="15.75" x14ac:dyDescent="0.3">
      <c r="AE56892" s="71"/>
    </row>
    <row r="56893" spans="31:31" ht="15.75" x14ac:dyDescent="0.3">
      <c r="AE56893" s="71"/>
    </row>
    <row r="56894" spans="31:31" ht="15.75" x14ac:dyDescent="0.3">
      <c r="AE56894" s="71"/>
    </row>
    <row r="56895" spans="31:31" ht="15.75" x14ac:dyDescent="0.3">
      <c r="AE56895" s="71"/>
    </row>
    <row r="56896" spans="31:31" ht="15.75" x14ac:dyDescent="0.3">
      <c r="AE56896" s="71"/>
    </row>
    <row r="56897" spans="31:31" ht="15.75" x14ac:dyDescent="0.3">
      <c r="AE56897" s="71"/>
    </row>
    <row r="56898" spans="31:31" ht="15.75" x14ac:dyDescent="0.3">
      <c r="AE56898" s="71"/>
    </row>
    <row r="56899" spans="31:31" ht="15.75" x14ac:dyDescent="0.3">
      <c r="AE56899" s="71"/>
    </row>
    <row r="56900" spans="31:31" ht="15.75" x14ac:dyDescent="0.3">
      <c r="AE56900" s="71"/>
    </row>
    <row r="56901" spans="31:31" ht="15.75" x14ac:dyDescent="0.3">
      <c r="AE56901" s="71"/>
    </row>
    <row r="56902" spans="31:31" ht="15.75" x14ac:dyDescent="0.3">
      <c r="AE56902" s="71"/>
    </row>
    <row r="56903" spans="31:31" ht="15.75" x14ac:dyDescent="0.3">
      <c r="AE56903" s="71"/>
    </row>
    <row r="56904" spans="31:31" ht="15.75" x14ac:dyDescent="0.3">
      <c r="AE56904" s="71"/>
    </row>
    <row r="56905" spans="31:31" ht="15.75" x14ac:dyDescent="0.3">
      <c r="AE56905" s="71"/>
    </row>
    <row r="56906" spans="31:31" ht="15.75" x14ac:dyDescent="0.3">
      <c r="AE56906" s="71"/>
    </row>
    <row r="56907" spans="31:31" ht="15.75" x14ac:dyDescent="0.3">
      <c r="AE56907" s="71"/>
    </row>
    <row r="56908" spans="31:31" ht="15.75" x14ac:dyDescent="0.3">
      <c r="AE56908" s="71"/>
    </row>
    <row r="56909" spans="31:31" ht="15.75" x14ac:dyDescent="0.3">
      <c r="AE56909" s="71"/>
    </row>
    <row r="56910" spans="31:31" ht="15.75" x14ac:dyDescent="0.3">
      <c r="AE56910" s="71"/>
    </row>
    <row r="56911" spans="31:31" ht="15.75" x14ac:dyDescent="0.3">
      <c r="AE56911" s="71"/>
    </row>
    <row r="56912" spans="31:31" ht="15.75" x14ac:dyDescent="0.3">
      <c r="AE56912" s="71"/>
    </row>
    <row r="56913" spans="31:31" ht="15.75" x14ac:dyDescent="0.3">
      <c r="AE56913" s="71"/>
    </row>
    <row r="56914" spans="31:31" ht="15.75" x14ac:dyDescent="0.3">
      <c r="AE56914" s="71"/>
    </row>
    <row r="56915" spans="31:31" ht="15.75" x14ac:dyDescent="0.3">
      <c r="AE56915" s="71"/>
    </row>
    <row r="56916" spans="31:31" ht="15.75" x14ac:dyDescent="0.3">
      <c r="AE56916" s="71"/>
    </row>
    <row r="56917" spans="31:31" ht="15.75" x14ac:dyDescent="0.3">
      <c r="AE56917" s="71"/>
    </row>
    <row r="56918" spans="31:31" ht="15.75" x14ac:dyDescent="0.3">
      <c r="AE56918" s="71"/>
    </row>
    <row r="56919" spans="31:31" ht="15.75" x14ac:dyDescent="0.3">
      <c r="AE56919" s="71"/>
    </row>
    <row r="56920" spans="31:31" ht="15.75" x14ac:dyDescent="0.3">
      <c r="AE56920" s="71"/>
    </row>
    <row r="56921" spans="31:31" ht="15.75" x14ac:dyDescent="0.3">
      <c r="AE56921" s="71"/>
    </row>
    <row r="56922" spans="31:31" ht="15.75" x14ac:dyDescent="0.3">
      <c r="AE56922" s="71"/>
    </row>
    <row r="56923" spans="31:31" ht="15.75" x14ac:dyDescent="0.3">
      <c r="AE56923" s="71"/>
    </row>
    <row r="56924" spans="31:31" ht="15.75" x14ac:dyDescent="0.3">
      <c r="AE56924" s="71"/>
    </row>
    <row r="56925" spans="31:31" ht="15.75" x14ac:dyDescent="0.3">
      <c r="AE56925" s="71"/>
    </row>
    <row r="56926" spans="31:31" ht="15.75" x14ac:dyDescent="0.3">
      <c r="AE56926" s="71"/>
    </row>
    <row r="56927" spans="31:31" ht="15.75" x14ac:dyDescent="0.3">
      <c r="AE56927" s="71"/>
    </row>
    <row r="56928" spans="31:31" ht="15.75" x14ac:dyDescent="0.3">
      <c r="AE56928" s="71"/>
    </row>
    <row r="56929" spans="31:31" ht="15.75" x14ac:dyDescent="0.3">
      <c r="AE56929" s="71"/>
    </row>
    <row r="56930" spans="31:31" ht="15.75" x14ac:dyDescent="0.3">
      <c r="AE56930" s="71"/>
    </row>
    <row r="56931" spans="31:31" ht="15.75" x14ac:dyDescent="0.3">
      <c r="AE56931" s="71"/>
    </row>
    <row r="56932" spans="31:31" ht="15.75" x14ac:dyDescent="0.3">
      <c r="AE56932" s="71"/>
    </row>
    <row r="56933" spans="31:31" ht="15.75" x14ac:dyDescent="0.3">
      <c r="AE56933" s="71"/>
    </row>
    <row r="56934" spans="31:31" ht="15.75" x14ac:dyDescent="0.3">
      <c r="AE56934" s="71"/>
    </row>
    <row r="56935" spans="31:31" ht="15.75" x14ac:dyDescent="0.3">
      <c r="AE56935" s="71"/>
    </row>
    <row r="56936" spans="31:31" ht="15.75" x14ac:dyDescent="0.3">
      <c r="AE56936" s="71"/>
    </row>
    <row r="56937" spans="31:31" ht="15.75" x14ac:dyDescent="0.3">
      <c r="AE56937" s="71"/>
    </row>
    <row r="56938" spans="31:31" ht="15.75" x14ac:dyDescent="0.3">
      <c r="AE56938" s="71"/>
    </row>
    <row r="56939" spans="31:31" ht="15.75" x14ac:dyDescent="0.3">
      <c r="AE56939" s="71"/>
    </row>
    <row r="56940" spans="31:31" ht="15.75" x14ac:dyDescent="0.3">
      <c r="AE56940" s="71"/>
    </row>
    <row r="56941" spans="31:31" ht="15.75" x14ac:dyDescent="0.3">
      <c r="AE56941" s="71"/>
    </row>
    <row r="56942" spans="31:31" ht="15.75" x14ac:dyDescent="0.3">
      <c r="AE56942" s="71"/>
    </row>
    <row r="56943" spans="31:31" ht="15.75" x14ac:dyDescent="0.3">
      <c r="AE56943" s="71"/>
    </row>
    <row r="56944" spans="31:31" ht="15.75" x14ac:dyDescent="0.3">
      <c r="AE56944" s="71"/>
    </row>
    <row r="56945" spans="31:31" ht="15.75" x14ac:dyDescent="0.3">
      <c r="AE56945" s="71"/>
    </row>
    <row r="56946" spans="31:31" ht="15.75" x14ac:dyDescent="0.3">
      <c r="AE56946" s="71"/>
    </row>
    <row r="56947" spans="31:31" ht="15.75" x14ac:dyDescent="0.3">
      <c r="AE56947" s="71"/>
    </row>
    <row r="56948" spans="31:31" ht="15.75" x14ac:dyDescent="0.3">
      <c r="AE56948" s="71"/>
    </row>
    <row r="56949" spans="31:31" ht="15.75" x14ac:dyDescent="0.3">
      <c r="AE56949" s="71"/>
    </row>
    <row r="56950" spans="31:31" ht="15.75" x14ac:dyDescent="0.3">
      <c r="AE56950" s="71"/>
    </row>
    <row r="56951" spans="31:31" ht="15.75" x14ac:dyDescent="0.3">
      <c r="AE56951" s="71"/>
    </row>
    <row r="56952" spans="31:31" ht="15.75" x14ac:dyDescent="0.3">
      <c r="AE56952" s="71"/>
    </row>
    <row r="56953" spans="31:31" ht="15.75" x14ac:dyDescent="0.3">
      <c r="AE56953" s="71"/>
    </row>
    <row r="56954" spans="31:31" ht="15.75" x14ac:dyDescent="0.3">
      <c r="AE56954" s="71"/>
    </row>
    <row r="56955" spans="31:31" ht="15.75" x14ac:dyDescent="0.3">
      <c r="AE56955" s="71"/>
    </row>
    <row r="56956" spans="31:31" ht="15.75" x14ac:dyDescent="0.3">
      <c r="AE56956" s="71"/>
    </row>
    <row r="56957" spans="31:31" ht="15.75" x14ac:dyDescent="0.3">
      <c r="AE56957" s="71"/>
    </row>
    <row r="56958" spans="31:31" ht="15.75" x14ac:dyDescent="0.3">
      <c r="AE56958" s="71"/>
    </row>
    <row r="56959" spans="31:31" ht="15.75" x14ac:dyDescent="0.3">
      <c r="AE56959" s="71"/>
    </row>
    <row r="56960" spans="31:31" ht="15.75" x14ac:dyDescent="0.3">
      <c r="AE56960" s="71"/>
    </row>
    <row r="56961" spans="31:31" ht="15.75" x14ac:dyDescent="0.3">
      <c r="AE56961" s="71"/>
    </row>
    <row r="56962" spans="31:31" ht="15.75" x14ac:dyDescent="0.3">
      <c r="AE56962" s="71"/>
    </row>
    <row r="56963" spans="31:31" ht="15.75" x14ac:dyDescent="0.3">
      <c r="AE56963" s="71"/>
    </row>
    <row r="56964" spans="31:31" ht="15.75" x14ac:dyDescent="0.3">
      <c r="AE56964" s="71"/>
    </row>
    <row r="56965" spans="31:31" ht="15.75" x14ac:dyDescent="0.3">
      <c r="AE56965" s="71"/>
    </row>
    <row r="56966" spans="31:31" ht="15.75" x14ac:dyDescent="0.3">
      <c r="AE56966" s="71"/>
    </row>
    <row r="56967" spans="31:31" ht="15.75" x14ac:dyDescent="0.3">
      <c r="AE56967" s="71"/>
    </row>
    <row r="56968" spans="31:31" ht="15.75" x14ac:dyDescent="0.3">
      <c r="AE56968" s="71"/>
    </row>
    <row r="56969" spans="31:31" ht="15.75" x14ac:dyDescent="0.3">
      <c r="AE56969" s="71"/>
    </row>
    <row r="56970" spans="31:31" ht="15.75" x14ac:dyDescent="0.3">
      <c r="AE56970" s="71"/>
    </row>
    <row r="56971" spans="31:31" ht="15.75" x14ac:dyDescent="0.3">
      <c r="AE56971" s="71"/>
    </row>
    <row r="56972" spans="31:31" ht="15.75" x14ac:dyDescent="0.3">
      <c r="AE56972" s="71"/>
    </row>
    <row r="56973" spans="31:31" ht="15.75" x14ac:dyDescent="0.3">
      <c r="AE56973" s="71"/>
    </row>
    <row r="56974" spans="31:31" ht="15.75" x14ac:dyDescent="0.3">
      <c r="AE56974" s="71"/>
    </row>
    <row r="56975" spans="31:31" ht="15.75" x14ac:dyDescent="0.3">
      <c r="AE56975" s="71"/>
    </row>
    <row r="56976" spans="31:31" ht="15.75" x14ac:dyDescent="0.3">
      <c r="AE56976" s="71"/>
    </row>
    <row r="56977" spans="31:31" ht="15.75" x14ac:dyDescent="0.3">
      <c r="AE56977" s="71"/>
    </row>
    <row r="56978" spans="31:31" ht="15.75" x14ac:dyDescent="0.3">
      <c r="AE56978" s="71"/>
    </row>
    <row r="56979" spans="31:31" ht="15.75" x14ac:dyDescent="0.3">
      <c r="AE56979" s="71"/>
    </row>
    <row r="56980" spans="31:31" ht="15.75" x14ac:dyDescent="0.3">
      <c r="AE56980" s="71"/>
    </row>
    <row r="56981" spans="31:31" ht="15.75" x14ac:dyDescent="0.3">
      <c r="AE56981" s="71"/>
    </row>
    <row r="56982" spans="31:31" ht="15.75" x14ac:dyDescent="0.3">
      <c r="AE56982" s="71"/>
    </row>
    <row r="56983" spans="31:31" ht="15.75" x14ac:dyDescent="0.3">
      <c r="AE56983" s="71"/>
    </row>
    <row r="56984" spans="31:31" ht="15.75" x14ac:dyDescent="0.3">
      <c r="AE56984" s="71"/>
    </row>
    <row r="56985" spans="31:31" ht="15.75" x14ac:dyDescent="0.3">
      <c r="AE56985" s="71"/>
    </row>
    <row r="56986" spans="31:31" ht="15.75" x14ac:dyDescent="0.3">
      <c r="AE56986" s="71"/>
    </row>
    <row r="56987" spans="31:31" ht="15.75" x14ac:dyDescent="0.3">
      <c r="AE56987" s="71"/>
    </row>
    <row r="56988" spans="31:31" ht="15.75" x14ac:dyDescent="0.3">
      <c r="AE56988" s="71"/>
    </row>
    <row r="56989" spans="31:31" ht="15.75" x14ac:dyDescent="0.3">
      <c r="AE56989" s="71"/>
    </row>
    <row r="56990" spans="31:31" ht="15.75" x14ac:dyDescent="0.3">
      <c r="AE56990" s="71"/>
    </row>
    <row r="56991" spans="31:31" ht="15.75" x14ac:dyDescent="0.3">
      <c r="AE56991" s="71"/>
    </row>
    <row r="56992" spans="31:31" ht="15.75" x14ac:dyDescent="0.3">
      <c r="AE56992" s="71"/>
    </row>
    <row r="56993" spans="31:31" ht="15.75" x14ac:dyDescent="0.3">
      <c r="AE56993" s="71"/>
    </row>
    <row r="56994" spans="31:31" ht="15.75" x14ac:dyDescent="0.3">
      <c r="AE56994" s="71"/>
    </row>
    <row r="56995" spans="31:31" ht="15.75" x14ac:dyDescent="0.3">
      <c r="AE56995" s="71"/>
    </row>
    <row r="56996" spans="31:31" ht="15.75" x14ac:dyDescent="0.3">
      <c r="AE56996" s="71"/>
    </row>
    <row r="56997" spans="31:31" ht="15.75" x14ac:dyDescent="0.3">
      <c r="AE56997" s="71"/>
    </row>
    <row r="56998" spans="31:31" ht="15.75" x14ac:dyDescent="0.3">
      <c r="AE56998" s="71"/>
    </row>
    <row r="56999" spans="31:31" ht="15.75" x14ac:dyDescent="0.3">
      <c r="AE56999" s="71"/>
    </row>
    <row r="57000" spans="31:31" ht="15.75" x14ac:dyDescent="0.3">
      <c r="AE57000" s="71"/>
    </row>
    <row r="57001" spans="31:31" ht="15.75" x14ac:dyDescent="0.3">
      <c r="AE57001" s="71"/>
    </row>
    <row r="57002" spans="31:31" ht="15.75" x14ac:dyDescent="0.3">
      <c r="AE57002" s="71"/>
    </row>
    <row r="57003" spans="31:31" ht="15.75" x14ac:dyDescent="0.3">
      <c r="AE57003" s="71"/>
    </row>
    <row r="57004" spans="31:31" ht="15.75" x14ac:dyDescent="0.3">
      <c r="AE57004" s="71"/>
    </row>
    <row r="57005" spans="31:31" ht="15.75" x14ac:dyDescent="0.3">
      <c r="AE57005" s="71"/>
    </row>
    <row r="57006" spans="31:31" ht="15.75" x14ac:dyDescent="0.3">
      <c r="AE57006" s="71"/>
    </row>
    <row r="57007" spans="31:31" ht="15.75" x14ac:dyDescent="0.3">
      <c r="AE57007" s="71"/>
    </row>
    <row r="57008" spans="31:31" ht="15.75" x14ac:dyDescent="0.3">
      <c r="AE57008" s="71"/>
    </row>
    <row r="57009" spans="31:31" ht="15.75" x14ac:dyDescent="0.3">
      <c r="AE57009" s="71"/>
    </row>
    <row r="57010" spans="31:31" ht="15.75" x14ac:dyDescent="0.3">
      <c r="AE57010" s="71"/>
    </row>
    <row r="57011" spans="31:31" ht="15.75" x14ac:dyDescent="0.3">
      <c r="AE57011" s="71"/>
    </row>
    <row r="57012" spans="31:31" ht="15.75" x14ac:dyDescent="0.3">
      <c r="AE57012" s="71"/>
    </row>
    <row r="57013" spans="31:31" ht="15.75" x14ac:dyDescent="0.3">
      <c r="AE57013" s="71"/>
    </row>
    <row r="57014" spans="31:31" ht="15.75" x14ac:dyDescent="0.3">
      <c r="AE57014" s="71"/>
    </row>
    <row r="57015" spans="31:31" ht="15.75" x14ac:dyDescent="0.3">
      <c r="AE57015" s="71"/>
    </row>
    <row r="57016" spans="31:31" ht="15.75" x14ac:dyDescent="0.3">
      <c r="AE57016" s="71"/>
    </row>
    <row r="57017" spans="31:31" ht="15.75" x14ac:dyDescent="0.3">
      <c r="AE57017" s="71"/>
    </row>
    <row r="57018" spans="31:31" ht="15.75" x14ac:dyDescent="0.3">
      <c r="AE57018" s="71"/>
    </row>
    <row r="57019" spans="31:31" ht="15.75" x14ac:dyDescent="0.3">
      <c r="AE57019" s="71"/>
    </row>
    <row r="57020" spans="31:31" ht="15.75" x14ac:dyDescent="0.3">
      <c r="AE57020" s="71"/>
    </row>
    <row r="57021" spans="31:31" ht="15.75" x14ac:dyDescent="0.3">
      <c r="AE57021" s="71"/>
    </row>
    <row r="57022" spans="31:31" ht="15.75" x14ac:dyDescent="0.3">
      <c r="AE57022" s="71"/>
    </row>
    <row r="57023" spans="31:31" ht="15.75" x14ac:dyDescent="0.3">
      <c r="AE57023" s="71"/>
    </row>
    <row r="57024" spans="31:31" ht="15.75" x14ac:dyDescent="0.3">
      <c r="AE57024" s="71"/>
    </row>
    <row r="57025" spans="31:31" ht="15.75" x14ac:dyDescent="0.3">
      <c r="AE57025" s="71"/>
    </row>
    <row r="57026" spans="31:31" ht="15.75" x14ac:dyDescent="0.3">
      <c r="AE57026" s="71"/>
    </row>
    <row r="57027" spans="31:31" ht="15.75" x14ac:dyDescent="0.3">
      <c r="AE57027" s="71"/>
    </row>
    <row r="57028" spans="31:31" ht="15.75" x14ac:dyDescent="0.3">
      <c r="AE57028" s="71"/>
    </row>
    <row r="57029" spans="31:31" ht="15.75" x14ac:dyDescent="0.3">
      <c r="AE57029" s="71"/>
    </row>
    <row r="57030" spans="31:31" ht="15.75" x14ac:dyDescent="0.3">
      <c r="AE57030" s="71"/>
    </row>
    <row r="57031" spans="31:31" ht="15.75" x14ac:dyDescent="0.3">
      <c r="AE57031" s="71"/>
    </row>
    <row r="57032" spans="31:31" ht="15.75" x14ac:dyDescent="0.3">
      <c r="AE57032" s="71"/>
    </row>
    <row r="57033" spans="31:31" ht="15.75" x14ac:dyDescent="0.3">
      <c r="AE57033" s="71"/>
    </row>
    <row r="57034" spans="31:31" ht="15.75" x14ac:dyDescent="0.3">
      <c r="AE57034" s="71"/>
    </row>
    <row r="57035" spans="31:31" ht="15.75" x14ac:dyDescent="0.3">
      <c r="AE57035" s="71"/>
    </row>
    <row r="57036" spans="31:31" ht="15.75" x14ac:dyDescent="0.3">
      <c r="AE57036" s="71"/>
    </row>
    <row r="57037" spans="31:31" ht="15.75" x14ac:dyDescent="0.3">
      <c r="AE57037" s="71"/>
    </row>
    <row r="57038" spans="31:31" ht="15.75" x14ac:dyDescent="0.3">
      <c r="AE57038" s="71"/>
    </row>
    <row r="57039" spans="31:31" ht="15.75" x14ac:dyDescent="0.3">
      <c r="AE57039" s="71"/>
    </row>
    <row r="57040" spans="31:31" ht="15.75" x14ac:dyDescent="0.3">
      <c r="AE57040" s="71"/>
    </row>
    <row r="57041" spans="31:31" ht="15.75" x14ac:dyDescent="0.3">
      <c r="AE57041" s="71"/>
    </row>
    <row r="57042" spans="31:31" ht="15.75" x14ac:dyDescent="0.3">
      <c r="AE57042" s="71"/>
    </row>
    <row r="57043" spans="31:31" ht="15.75" x14ac:dyDescent="0.3">
      <c r="AE57043" s="71"/>
    </row>
    <row r="57044" spans="31:31" ht="15.75" x14ac:dyDescent="0.3">
      <c r="AE57044" s="71"/>
    </row>
    <row r="57045" spans="31:31" ht="15.75" x14ac:dyDescent="0.3">
      <c r="AE57045" s="71"/>
    </row>
    <row r="57046" spans="31:31" ht="15.75" x14ac:dyDescent="0.3">
      <c r="AE57046" s="71"/>
    </row>
    <row r="57047" spans="31:31" ht="15.75" x14ac:dyDescent="0.3">
      <c r="AE57047" s="71"/>
    </row>
    <row r="57048" spans="31:31" ht="15.75" x14ac:dyDescent="0.3">
      <c r="AE57048" s="71"/>
    </row>
    <row r="57049" spans="31:31" ht="15.75" x14ac:dyDescent="0.3">
      <c r="AE57049" s="71"/>
    </row>
    <row r="57050" spans="31:31" ht="15.75" x14ac:dyDescent="0.3">
      <c r="AE57050" s="71"/>
    </row>
    <row r="57051" spans="31:31" ht="15.75" x14ac:dyDescent="0.3">
      <c r="AE57051" s="71"/>
    </row>
    <row r="57052" spans="31:31" ht="15.75" x14ac:dyDescent="0.3">
      <c r="AE57052" s="71"/>
    </row>
    <row r="57053" spans="31:31" ht="15.75" x14ac:dyDescent="0.3">
      <c r="AE57053" s="71"/>
    </row>
    <row r="57054" spans="31:31" ht="15.75" x14ac:dyDescent="0.3">
      <c r="AE57054" s="71"/>
    </row>
    <row r="57055" spans="31:31" ht="15.75" x14ac:dyDescent="0.3">
      <c r="AE57055" s="71"/>
    </row>
    <row r="57056" spans="31:31" ht="15.75" x14ac:dyDescent="0.3">
      <c r="AE57056" s="71"/>
    </row>
    <row r="57057" spans="31:31" ht="15.75" x14ac:dyDescent="0.3">
      <c r="AE57057" s="71"/>
    </row>
    <row r="57058" spans="31:31" ht="15.75" x14ac:dyDescent="0.3">
      <c r="AE57058" s="71"/>
    </row>
    <row r="57059" spans="31:31" ht="15.75" x14ac:dyDescent="0.3">
      <c r="AE57059" s="71"/>
    </row>
    <row r="57060" spans="31:31" ht="15.75" x14ac:dyDescent="0.3">
      <c r="AE57060" s="71"/>
    </row>
    <row r="57061" spans="31:31" ht="15.75" x14ac:dyDescent="0.3">
      <c r="AE57061" s="71"/>
    </row>
    <row r="57062" spans="31:31" ht="15.75" x14ac:dyDescent="0.3">
      <c r="AE57062" s="71"/>
    </row>
    <row r="57063" spans="31:31" ht="15.75" x14ac:dyDescent="0.3">
      <c r="AE57063" s="71"/>
    </row>
    <row r="57064" spans="31:31" ht="15.75" x14ac:dyDescent="0.3">
      <c r="AE57064" s="71"/>
    </row>
    <row r="57065" spans="31:31" ht="15.75" x14ac:dyDescent="0.3">
      <c r="AE57065" s="71"/>
    </row>
    <row r="57066" spans="31:31" ht="15.75" x14ac:dyDescent="0.3">
      <c r="AE57066" s="71"/>
    </row>
    <row r="57067" spans="31:31" ht="15.75" x14ac:dyDescent="0.3">
      <c r="AE57067" s="71"/>
    </row>
    <row r="57068" spans="31:31" ht="15.75" x14ac:dyDescent="0.3">
      <c r="AE57068" s="71"/>
    </row>
    <row r="57069" spans="31:31" ht="15.75" x14ac:dyDescent="0.3">
      <c r="AE57069" s="71"/>
    </row>
    <row r="57070" spans="31:31" ht="15.75" x14ac:dyDescent="0.3">
      <c r="AE57070" s="71"/>
    </row>
    <row r="57071" spans="31:31" ht="15.75" x14ac:dyDescent="0.3">
      <c r="AE57071" s="71"/>
    </row>
    <row r="57072" spans="31:31" ht="15.75" x14ac:dyDescent="0.3">
      <c r="AE57072" s="71"/>
    </row>
    <row r="57073" spans="31:31" ht="15.75" x14ac:dyDescent="0.3">
      <c r="AE57073" s="71"/>
    </row>
    <row r="57074" spans="31:31" ht="15.75" x14ac:dyDescent="0.3">
      <c r="AE57074" s="71"/>
    </row>
    <row r="57075" spans="31:31" ht="15.75" x14ac:dyDescent="0.3">
      <c r="AE57075" s="71"/>
    </row>
    <row r="57076" spans="31:31" ht="15.75" x14ac:dyDescent="0.3">
      <c r="AE57076" s="71"/>
    </row>
    <row r="57077" spans="31:31" ht="15.75" x14ac:dyDescent="0.3">
      <c r="AE57077" s="71"/>
    </row>
    <row r="57078" spans="31:31" ht="15.75" x14ac:dyDescent="0.3">
      <c r="AE57078" s="71"/>
    </row>
    <row r="57079" spans="31:31" ht="15.75" x14ac:dyDescent="0.3">
      <c r="AE57079" s="71"/>
    </row>
    <row r="57080" spans="31:31" ht="15.75" x14ac:dyDescent="0.3">
      <c r="AE57080" s="71"/>
    </row>
    <row r="57081" spans="31:31" ht="15.75" x14ac:dyDescent="0.3">
      <c r="AE57081" s="71"/>
    </row>
    <row r="57082" spans="31:31" ht="15.75" x14ac:dyDescent="0.3">
      <c r="AE57082" s="71"/>
    </row>
    <row r="57083" spans="31:31" ht="15.75" x14ac:dyDescent="0.3">
      <c r="AE57083" s="71"/>
    </row>
    <row r="57084" spans="31:31" ht="15.75" x14ac:dyDescent="0.3">
      <c r="AE57084" s="71"/>
    </row>
    <row r="57085" spans="31:31" ht="15.75" x14ac:dyDescent="0.3">
      <c r="AE57085" s="71"/>
    </row>
    <row r="57086" spans="31:31" ht="15.75" x14ac:dyDescent="0.3">
      <c r="AE57086" s="71"/>
    </row>
    <row r="57087" spans="31:31" ht="15.75" x14ac:dyDescent="0.3">
      <c r="AE57087" s="71"/>
    </row>
    <row r="57088" spans="31:31" ht="15.75" x14ac:dyDescent="0.3">
      <c r="AE57088" s="71"/>
    </row>
    <row r="57089" spans="31:31" ht="15.75" x14ac:dyDescent="0.3">
      <c r="AE57089" s="71"/>
    </row>
    <row r="57090" spans="31:31" ht="15.75" x14ac:dyDescent="0.3">
      <c r="AE57090" s="71"/>
    </row>
    <row r="57091" spans="31:31" ht="15.75" x14ac:dyDescent="0.3">
      <c r="AE57091" s="71"/>
    </row>
    <row r="57092" spans="31:31" ht="15.75" x14ac:dyDescent="0.3">
      <c r="AE57092" s="71"/>
    </row>
    <row r="57093" spans="31:31" ht="15.75" x14ac:dyDescent="0.3">
      <c r="AE57093" s="71"/>
    </row>
    <row r="57094" spans="31:31" ht="15.75" x14ac:dyDescent="0.3">
      <c r="AE57094" s="71"/>
    </row>
    <row r="57095" spans="31:31" ht="15.75" x14ac:dyDescent="0.3">
      <c r="AE57095" s="71"/>
    </row>
    <row r="57096" spans="31:31" ht="15.75" x14ac:dyDescent="0.3">
      <c r="AE57096" s="71"/>
    </row>
    <row r="57097" spans="31:31" ht="15.75" x14ac:dyDescent="0.3">
      <c r="AE57097" s="71"/>
    </row>
    <row r="57098" spans="31:31" ht="15.75" x14ac:dyDescent="0.3">
      <c r="AE57098" s="71"/>
    </row>
    <row r="57099" spans="31:31" ht="15.75" x14ac:dyDescent="0.3">
      <c r="AE57099" s="71"/>
    </row>
    <row r="57100" spans="31:31" ht="15.75" x14ac:dyDescent="0.3">
      <c r="AE57100" s="71"/>
    </row>
    <row r="57101" spans="31:31" ht="15.75" x14ac:dyDescent="0.3">
      <c r="AE57101" s="71"/>
    </row>
    <row r="57102" spans="31:31" ht="15.75" x14ac:dyDescent="0.3">
      <c r="AE57102" s="71"/>
    </row>
    <row r="57103" spans="31:31" ht="15.75" x14ac:dyDescent="0.3">
      <c r="AE57103" s="71"/>
    </row>
    <row r="57104" spans="31:31" ht="15.75" x14ac:dyDescent="0.3">
      <c r="AE57104" s="71"/>
    </row>
    <row r="57105" spans="31:31" ht="15.75" x14ac:dyDescent="0.3">
      <c r="AE57105" s="71"/>
    </row>
    <row r="57106" spans="31:31" ht="15.75" x14ac:dyDescent="0.3">
      <c r="AE57106" s="71"/>
    </row>
    <row r="57107" spans="31:31" ht="15.75" x14ac:dyDescent="0.3">
      <c r="AE57107" s="71"/>
    </row>
    <row r="57108" spans="31:31" ht="15.75" x14ac:dyDescent="0.3">
      <c r="AE57108" s="71"/>
    </row>
    <row r="57109" spans="31:31" ht="15.75" x14ac:dyDescent="0.3">
      <c r="AE57109" s="71"/>
    </row>
    <row r="57110" spans="31:31" ht="15.75" x14ac:dyDescent="0.3">
      <c r="AE57110" s="71"/>
    </row>
    <row r="57111" spans="31:31" ht="15.75" x14ac:dyDescent="0.3">
      <c r="AE57111" s="71"/>
    </row>
    <row r="57112" spans="31:31" ht="15.75" x14ac:dyDescent="0.3">
      <c r="AE57112" s="71"/>
    </row>
    <row r="57113" spans="31:31" ht="15.75" x14ac:dyDescent="0.3">
      <c r="AE57113" s="71"/>
    </row>
    <row r="57114" spans="31:31" ht="15.75" x14ac:dyDescent="0.3">
      <c r="AE57114" s="71"/>
    </row>
    <row r="57115" spans="31:31" ht="15.75" x14ac:dyDescent="0.3">
      <c r="AE57115" s="71"/>
    </row>
    <row r="57116" spans="31:31" ht="15.75" x14ac:dyDescent="0.3">
      <c r="AE57116" s="71"/>
    </row>
    <row r="57117" spans="31:31" ht="15.75" x14ac:dyDescent="0.3">
      <c r="AE57117" s="71"/>
    </row>
    <row r="57118" spans="31:31" ht="15.75" x14ac:dyDescent="0.3">
      <c r="AE57118" s="71"/>
    </row>
    <row r="57119" spans="31:31" ht="15.75" x14ac:dyDescent="0.3">
      <c r="AE57119" s="71"/>
    </row>
    <row r="57120" spans="31:31" ht="15.75" x14ac:dyDescent="0.3">
      <c r="AE57120" s="71"/>
    </row>
    <row r="57121" spans="31:31" ht="15.75" x14ac:dyDescent="0.3">
      <c r="AE57121" s="71"/>
    </row>
    <row r="57122" spans="31:31" ht="15.75" x14ac:dyDescent="0.3">
      <c r="AE57122" s="71"/>
    </row>
    <row r="57123" spans="31:31" ht="15.75" x14ac:dyDescent="0.3">
      <c r="AE57123" s="71"/>
    </row>
    <row r="57124" spans="31:31" ht="15.75" x14ac:dyDescent="0.3">
      <c r="AE57124" s="71"/>
    </row>
    <row r="57125" spans="31:31" ht="15.75" x14ac:dyDescent="0.3">
      <c r="AE57125" s="71"/>
    </row>
    <row r="57126" spans="31:31" ht="15.75" x14ac:dyDescent="0.3">
      <c r="AE57126" s="71"/>
    </row>
    <row r="57127" spans="31:31" ht="15.75" x14ac:dyDescent="0.3">
      <c r="AE57127" s="71"/>
    </row>
    <row r="57128" spans="31:31" ht="15.75" x14ac:dyDescent="0.3">
      <c r="AE57128" s="71"/>
    </row>
    <row r="57129" spans="31:31" ht="15.75" x14ac:dyDescent="0.3">
      <c r="AE57129" s="71"/>
    </row>
    <row r="57130" spans="31:31" ht="15.75" x14ac:dyDescent="0.3">
      <c r="AE57130" s="71"/>
    </row>
    <row r="57131" spans="31:31" ht="15.75" x14ac:dyDescent="0.3">
      <c r="AE57131" s="71"/>
    </row>
    <row r="57132" spans="31:31" ht="15.75" x14ac:dyDescent="0.3">
      <c r="AE57132" s="71"/>
    </row>
    <row r="57133" spans="31:31" ht="15.75" x14ac:dyDescent="0.3">
      <c r="AE57133" s="71"/>
    </row>
    <row r="57134" spans="31:31" ht="15.75" x14ac:dyDescent="0.3">
      <c r="AE57134" s="71"/>
    </row>
    <row r="57135" spans="31:31" ht="15.75" x14ac:dyDescent="0.3">
      <c r="AE57135" s="71"/>
    </row>
    <row r="57136" spans="31:31" ht="15.75" x14ac:dyDescent="0.3">
      <c r="AE57136" s="71"/>
    </row>
    <row r="57137" spans="31:31" ht="15.75" x14ac:dyDescent="0.3">
      <c r="AE57137" s="71"/>
    </row>
    <row r="57138" spans="31:31" ht="15.75" x14ac:dyDescent="0.3">
      <c r="AE57138" s="71"/>
    </row>
    <row r="57139" spans="31:31" ht="15.75" x14ac:dyDescent="0.3">
      <c r="AE57139" s="71"/>
    </row>
    <row r="57140" spans="31:31" ht="15.75" x14ac:dyDescent="0.3">
      <c r="AE57140" s="71"/>
    </row>
    <row r="57141" spans="31:31" ht="15.75" x14ac:dyDescent="0.3">
      <c r="AE57141" s="71"/>
    </row>
    <row r="57142" spans="31:31" ht="15.75" x14ac:dyDescent="0.3">
      <c r="AE57142" s="71"/>
    </row>
    <row r="57143" spans="31:31" ht="15.75" x14ac:dyDescent="0.3">
      <c r="AE57143" s="71"/>
    </row>
    <row r="57144" spans="31:31" ht="15.75" x14ac:dyDescent="0.3">
      <c r="AE57144" s="71"/>
    </row>
    <row r="57145" spans="31:31" ht="15.75" x14ac:dyDescent="0.3">
      <c r="AE57145" s="71"/>
    </row>
    <row r="57146" spans="31:31" ht="15.75" x14ac:dyDescent="0.3">
      <c r="AE57146" s="71"/>
    </row>
    <row r="57147" spans="31:31" ht="15.75" x14ac:dyDescent="0.3">
      <c r="AE57147" s="71"/>
    </row>
    <row r="57148" spans="31:31" ht="15.75" x14ac:dyDescent="0.3">
      <c r="AE57148" s="71"/>
    </row>
    <row r="57149" spans="31:31" ht="15.75" x14ac:dyDescent="0.3">
      <c r="AE57149" s="71"/>
    </row>
    <row r="57150" spans="31:31" ht="15.75" x14ac:dyDescent="0.3">
      <c r="AE57150" s="71"/>
    </row>
    <row r="57151" spans="31:31" ht="15.75" x14ac:dyDescent="0.3">
      <c r="AE57151" s="71"/>
    </row>
    <row r="57152" spans="31:31" ht="15.75" x14ac:dyDescent="0.3">
      <c r="AE57152" s="71"/>
    </row>
    <row r="57153" spans="31:31" ht="15.75" x14ac:dyDescent="0.3">
      <c r="AE57153" s="71"/>
    </row>
    <row r="57154" spans="31:31" ht="15.75" x14ac:dyDescent="0.3">
      <c r="AE57154" s="71"/>
    </row>
    <row r="57155" spans="31:31" ht="15.75" x14ac:dyDescent="0.3">
      <c r="AE57155" s="71"/>
    </row>
    <row r="57156" spans="31:31" ht="15.75" x14ac:dyDescent="0.3">
      <c r="AE57156" s="71"/>
    </row>
    <row r="57157" spans="31:31" ht="15.75" x14ac:dyDescent="0.3">
      <c r="AE57157" s="71"/>
    </row>
    <row r="57158" spans="31:31" ht="15.75" x14ac:dyDescent="0.3">
      <c r="AE57158" s="71"/>
    </row>
    <row r="57159" spans="31:31" ht="15.75" x14ac:dyDescent="0.3">
      <c r="AE57159" s="71"/>
    </row>
    <row r="57160" spans="31:31" ht="15.75" x14ac:dyDescent="0.3">
      <c r="AE57160" s="71"/>
    </row>
    <row r="57161" spans="31:31" ht="15.75" x14ac:dyDescent="0.3">
      <c r="AE57161" s="71"/>
    </row>
    <row r="57162" spans="31:31" ht="15.75" x14ac:dyDescent="0.3">
      <c r="AE57162" s="71"/>
    </row>
    <row r="57163" spans="31:31" ht="15.75" x14ac:dyDescent="0.3">
      <c r="AE57163" s="71"/>
    </row>
    <row r="57164" spans="31:31" ht="15.75" x14ac:dyDescent="0.3">
      <c r="AE57164" s="71"/>
    </row>
    <row r="57165" spans="31:31" ht="15.75" x14ac:dyDescent="0.3">
      <c r="AE57165" s="71"/>
    </row>
    <row r="57166" spans="31:31" ht="15.75" x14ac:dyDescent="0.3">
      <c r="AE57166" s="71"/>
    </row>
    <row r="57167" spans="31:31" ht="15.75" x14ac:dyDescent="0.3">
      <c r="AE57167" s="71"/>
    </row>
    <row r="57168" spans="31:31" ht="15.75" x14ac:dyDescent="0.3">
      <c r="AE57168" s="71"/>
    </row>
    <row r="57169" spans="31:31" ht="15.75" x14ac:dyDescent="0.3">
      <c r="AE57169" s="71"/>
    </row>
    <row r="57170" spans="31:31" ht="15.75" x14ac:dyDescent="0.3">
      <c r="AE57170" s="71"/>
    </row>
    <row r="57171" spans="31:31" ht="15.75" x14ac:dyDescent="0.3">
      <c r="AE57171" s="71"/>
    </row>
    <row r="57172" spans="31:31" ht="15.75" x14ac:dyDescent="0.3">
      <c r="AE57172" s="71"/>
    </row>
    <row r="57173" spans="31:31" ht="15.75" x14ac:dyDescent="0.3">
      <c r="AE57173" s="71"/>
    </row>
    <row r="57174" spans="31:31" ht="15.75" x14ac:dyDescent="0.3">
      <c r="AE57174" s="71"/>
    </row>
    <row r="57175" spans="31:31" ht="15.75" x14ac:dyDescent="0.3">
      <c r="AE57175" s="71"/>
    </row>
    <row r="57176" spans="31:31" ht="15.75" x14ac:dyDescent="0.3">
      <c r="AE57176" s="71"/>
    </row>
    <row r="57177" spans="31:31" ht="15.75" x14ac:dyDescent="0.3">
      <c r="AE57177" s="71"/>
    </row>
    <row r="57178" spans="31:31" ht="15.75" x14ac:dyDescent="0.3">
      <c r="AE57178" s="71"/>
    </row>
    <row r="57179" spans="31:31" ht="15.75" x14ac:dyDescent="0.3">
      <c r="AE57179" s="71"/>
    </row>
    <row r="57180" spans="31:31" ht="15.75" x14ac:dyDescent="0.3">
      <c r="AE57180" s="71"/>
    </row>
    <row r="57181" spans="31:31" ht="15.75" x14ac:dyDescent="0.3">
      <c r="AE57181" s="71"/>
    </row>
    <row r="57182" spans="31:31" ht="15.75" x14ac:dyDescent="0.3">
      <c r="AE57182" s="71"/>
    </row>
    <row r="57183" spans="31:31" ht="15.75" x14ac:dyDescent="0.3">
      <c r="AE57183" s="71"/>
    </row>
    <row r="57184" spans="31:31" ht="15.75" x14ac:dyDescent="0.3">
      <c r="AE57184" s="71"/>
    </row>
    <row r="57185" spans="31:31" ht="15.75" x14ac:dyDescent="0.3">
      <c r="AE57185" s="71"/>
    </row>
    <row r="57186" spans="31:31" ht="15.75" x14ac:dyDescent="0.3">
      <c r="AE57186" s="71"/>
    </row>
    <row r="57187" spans="31:31" ht="15.75" x14ac:dyDescent="0.3">
      <c r="AE57187" s="71"/>
    </row>
    <row r="57188" spans="31:31" ht="15.75" x14ac:dyDescent="0.3">
      <c r="AE57188" s="71"/>
    </row>
    <row r="57189" spans="31:31" ht="15.75" x14ac:dyDescent="0.3">
      <c r="AE57189" s="71"/>
    </row>
    <row r="57190" spans="31:31" ht="15.75" x14ac:dyDescent="0.3">
      <c r="AE57190" s="71"/>
    </row>
    <row r="57191" spans="31:31" ht="15.75" x14ac:dyDescent="0.3">
      <c r="AE57191" s="71"/>
    </row>
    <row r="57192" spans="31:31" ht="15.75" x14ac:dyDescent="0.3">
      <c r="AE57192" s="71"/>
    </row>
    <row r="57193" spans="31:31" ht="15.75" x14ac:dyDescent="0.3">
      <c r="AE57193" s="71"/>
    </row>
    <row r="57194" spans="31:31" ht="15.75" x14ac:dyDescent="0.3">
      <c r="AE57194" s="71"/>
    </row>
    <row r="57195" spans="31:31" ht="15.75" x14ac:dyDescent="0.3">
      <c r="AE57195" s="71"/>
    </row>
    <row r="57196" spans="31:31" ht="15.75" x14ac:dyDescent="0.3">
      <c r="AE57196" s="71"/>
    </row>
    <row r="57197" spans="31:31" ht="15.75" x14ac:dyDescent="0.3">
      <c r="AE57197" s="71"/>
    </row>
    <row r="57198" spans="31:31" ht="15.75" x14ac:dyDescent="0.3">
      <c r="AE57198" s="71"/>
    </row>
    <row r="57199" spans="31:31" ht="15.75" x14ac:dyDescent="0.3">
      <c r="AE57199" s="71"/>
    </row>
    <row r="57200" spans="31:31" ht="15.75" x14ac:dyDescent="0.3">
      <c r="AE57200" s="71"/>
    </row>
    <row r="57201" spans="31:31" ht="15.75" x14ac:dyDescent="0.3">
      <c r="AE57201" s="71"/>
    </row>
    <row r="57202" spans="31:31" ht="15.75" x14ac:dyDescent="0.3">
      <c r="AE57202" s="71"/>
    </row>
    <row r="57203" spans="31:31" ht="15.75" x14ac:dyDescent="0.3">
      <c r="AE57203" s="71"/>
    </row>
    <row r="57204" spans="31:31" ht="15.75" x14ac:dyDescent="0.3">
      <c r="AE57204" s="71"/>
    </row>
    <row r="57205" spans="31:31" ht="15.75" x14ac:dyDescent="0.3">
      <c r="AE57205" s="71"/>
    </row>
    <row r="57206" spans="31:31" ht="15.75" x14ac:dyDescent="0.3">
      <c r="AE57206" s="71"/>
    </row>
    <row r="57207" spans="31:31" ht="15.75" x14ac:dyDescent="0.3">
      <c r="AE57207" s="71"/>
    </row>
    <row r="57208" spans="31:31" ht="15.75" x14ac:dyDescent="0.3">
      <c r="AE57208" s="71"/>
    </row>
    <row r="57209" spans="31:31" ht="15.75" x14ac:dyDescent="0.3">
      <c r="AE57209" s="71"/>
    </row>
    <row r="57210" spans="31:31" ht="15.75" x14ac:dyDescent="0.3">
      <c r="AE57210" s="71"/>
    </row>
    <row r="57211" spans="31:31" ht="15.75" x14ac:dyDescent="0.3">
      <c r="AE57211" s="71"/>
    </row>
    <row r="57212" spans="31:31" ht="15.75" x14ac:dyDescent="0.3">
      <c r="AE57212" s="71"/>
    </row>
    <row r="57213" spans="31:31" ht="15.75" x14ac:dyDescent="0.3">
      <c r="AE57213" s="71"/>
    </row>
    <row r="57214" spans="31:31" ht="15.75" x14ac:dyDescent="0.3">
      <c r="AE57214" s="71"/>
    </row>
    <row r="57215" spans="31:31" ht="15.75" x14ac:dyDescent="0.3">
      <c r="AE57215" s="71"/>
    </row>
    <row r="57216" spans="31:31" ht="15.75" x14ac:dyDescent="0.3">
      <c r="AE57216" s="71"/>
    </row>
    <row r="57217" spans="31:31" ht="15.75" x14ac:dyDescent="0.3">
      <c r="AE57217" s="71"/>
    </row>
    <row r="57218" spans="31:31" ht="15.75" x14ac:dyDescent="0.3">
      <c r="AE57218" s="71"/>
    </row>
    <row r="57219" spans="31:31" ht="15.75" x14ac:dyDescent="0.3">
      <c r="AE57219" s="71"/>
    </row>
    <row r="57220" spans="31:31" ht="15.75" x14ac:dyDescent="0.3">
      <c r="AE57220" s="71"/>
    </row>
    <row r="57221" spans="31:31" ht="15.75" x14ac:dyDescent="0.3">
      <c r="AE57221" s="71"/>
    </row>
    <row r="57222" spans="31:31" ht="15.75" x14ac:dyDescent="0.3">
      <c r="AE57222" s="71"/>
    </row>
    <row r="57223" spans="31:31" ht="15.75" x14ac:dyDescent="0.3">
      <c r="AE57223" s="71"/>
    </row>
    <row r="57224" spans="31:31" ht="15.75" x14ac:dyDescent="0.3">
      <c r="AE57224" s="71"/>
    </row>
    <row r="57225" spans="31:31" ht="15.75" x14ac:dyDescent="0.3">
      <c r="AE57225" s="71"/>
    </row>
    <row r="57226" spans="31:31" ht="15.75" x14ac:dyDescent="0.3">
      <c r="AE57226" s="71"/>
    </row>
    <row r="57227" spans="31:31" ht="15.75" x14ac:dyDescent="0.3">
      <c r="AE57227" s="71"/>
    </row>
    <row r="57228" spans="31:31" ht="15.75" x14ac:dyDescent="0.3">
      <c r="AE57228" s="71"/>
    </row>
    <row r="57229" spans="31:31" ht="15.75" x14ac:dyDescent="0.3">
      <c r="AE57229" s="71"/>
    </row>
    <row r="57230" spans="31:31" ht="15.75" x14ac:dyDescent="0.3">
      <c r="AE57230" s="71"/>
    </row>
    <row r="57231" spans="31:31" ht="15.75" x14ac:dyDescent="0.3">
      <c r="AE57231" s="71"/>
    </row>
    <row r="57232" spans="31:31" ht="15.75" x14ac:dyDescent="0.3">
      <c r="AE57232" s="71"/>
    </row>
    <row r="57233" spans="31:31" ht="15.75" x14ac:dyDescent="0.3">
      <c r="AE57233" s="71"/>
    </row>
    <row r="57234" spans="31:31" ht="15.75" x14ac:dyDescent="0.3">
      <c r="AE57234" s="71"/>
    </row>
    <row r="57235" spans="31:31" ht="15.75" x14ac:dyDescent="0.3">
      <c r="AE57235" s="71"/>
    </row>
    <row r="57236" spans="31:31" ht="15.75" x14ac:dyDescent="0.3">
      <c r="AE57236" s="71"/>
    </row>
    <row r="57237" spans="31:31" ht="15.75" x14ac:dyDescent="0.3">
      <c r="AE57237" s="71"/>
    </row>
    <row r="57238" spans="31:31" ht="15.75" x14ac:dyDescent="0.3">
      <c r="AE57238" s="71"/>
    </row>
    <row r="57239" spans="31:31" ht="15.75" x14ac:dyDescent="0.3">
      <c r="AE57239" s="71"/>
    </row>
    <row r="57240" spans="31:31" ht="15.75" x14ac:dyDescent="0.3">
      <c r="AE57240" s="71"/>
    </row>
    <row r="57241" spans="31:31" ht="15.75" x14ac:dyDescent="0.3">
      <c r="AE57241" s="71"/>
    </row>
    <row r="57242" spans="31:31" ht="15.75" x14ac:dyDescent="0.3">
      <c r="AE57242" s="71"/>
    </row>
    <row r="57243" spans="31:31" ht="15.75" x14ac:dyDescent="0.3">
      <c r="AE57243" s="71"/>
    </row>
    <row r="57244" spans="31:31" ht="15.75" x14ac:dyDescent="0.3">
      <c r="AE57244" s="71"/>
    </row>
    <row r="57245" spans="31:31" ht="15.75" x14ac:dyDescent="0.3">
      <c r="AE57245" s="71"/>
    </row>
    <row r="57246" spans="31:31" ht="15.75" x14ac:dyDescent="0.3">
      <c r="AE57246" s="71"/>
    </row>
    <row r="57247" spans="31:31" ht="15.75" x14ac:dyDescent="0.3">
      <c r="AE57247" s="71"/>
    </row>
    <row r="57248" spans="31:31" ht="15.75" x14ac:dyDescent="0.3">
      <c r="AE57248" s="71"/>
    </row>
    <row r="57249" spans="31:31" ht="15.75" x14ac:dyDescent="0.3">
      <c r="AE57249" s="71"/>
    </row>
    <row r="57250" spans="31:31" ht="15.75" x14ac:dyDescent="0.3">
      <c r="AE57250" s="71"/>
    </row>
    <row r="57251" spans="31:31" ht="15.75" x14ac:dyDescent="0.3">
      <c r="AE57251" s="71"/>
    </row>
    <row r="57252" spans="31:31" ht="15.75" x14ac:dyDescent="0.3">
      <c r="AE57252" s="71"/>
    </row>
    <row r="57253" spans="31:31" ht="15.75" x14ac:dyDescent="0.3">
      <c r="AE57253" s="71"/>
    </row>
    <row r="57254" spans="31:31" ht="15.75" x14ac:dyDescent="0.3">
      <c r="AE57254" s="71"/>
    </row>
    <row r="57255" spans="31:31" ht="15.75" x14ac:dyDescent="0.3">
      <c r="AE57255" s="71"/>
    </row>
    <row r="57256" spans="31:31" ht="15.75" x14ac:dyDescent="0.3">
      <c r="AE57256" s="71"/>
    </row>
    <row r="57257" spans="31:31" ht="15.75" x14ac:dyDescent="0.3">
      <c r="AE57257" s="71"/>
    </row>
    <row r="57258" spans="31:31" ht="15.75" x14ac:dyDescent="0.3">
      <c r="AE57258" s="71"/>
    </row>
    <row r="57259" spans="31:31" ht="15.75" x14ac:dyDescent="0.3">
      <c r="AE57259" s="71"/>
    </row>
    <row r="57260" spans="31:31" ht="15.75" x14ac:dyDescent="0.3">
      <c r="AE57260" s="71"/>
    </row>
    <row r="57261" spans="31:31" ht="15.75" x14ac:dyDescent="0.3">
      <c r="AE57261" s="71"/>
    </row>
    <row r="57262" spans="31:31" ht="15.75" x14ac:dyDescent="0.3">
      <c r="AE57262" s="71"/>
    </row>
    <row r="57263" spans="31:31" ht="15.75" x14ac:dyDescent="0.3">
      <c r="AE57263" s="71"/>
    </row>
    <row r="57264" spans="31:31" ht="15.75" x14ac:dyDescent="0.3">
      <c r="AE57264" s="71"/>
    </row>
    <row r="57265" spans="31:31" ht="15.75" x14ac:dyDescent="0.3">
      <c r="AE57265" s="71"/>
    </row>
    <row r="57266" spans="31:31" ht="15.75" x14ac:dyDescent="0.3">
      <c r="AE57266" s="71"/>
    </row>
    <row r="57267" spans="31:31" ht="15.75" x14ac:dyDescent="0.3">
      <c r="AE57267" s="71"/>
    </row>
    <row r="57268" spans="31:31" ht="15.75" x14ac:dyDescent="0.3">
      <c r="AE57268" s="71"/>
    </row>
    <row r="57269" spans="31:31" ht="15.75" x14ac:dyDescent="0.3">
      <c r="AE57269" s="71"/>
    </row>
    <row r="57270" spans="31:31" ht="15.75" x14ac:dyDescent="0.3">
      <c r="AE57270" s="71"/>
    </row>
    <row r="57271" spans="31:31" ht="15.75" x14ac:dyDescent="0.3">
      <c r="AE57271" s="71"/>
    </row>
    <row r="57272" spans="31:31" ht="15.75" x14ac:dyDescent="0.3">
      <c r="AE57272" s="71"/>
    </row>
    <row r="57273" spans="31:31" ht="15.75" x14ac:dyDescent="0.3">
      <c r="AE57273" s="71"/>
    </row>
    <row r="57274" spans="31:31" ht="15.75" x14ac:dyDescent="0.3">
      <c r="AE57274" s="71"/>
    </row>
    <row r="57275" spans="31:31" ht="15.75" x14ac:dyDescent="0.3">
      <c r="AE57275" s="71"/>
    </row>
    <row r="57276" spans="31:31" ht="15.75" x14ac:dyDescent="0.3">
      <c r="AE57276" s="71"/>
    </row>
    <row r="57277" spans="31:31" ht="15.75" x14ac:dyDescent="0.3">
      <c r="AE57277" s="71"/>
    </row>
    <row r="57278" spans="31:31" ht="15.75" x14ac:dyDescent="0.3">
      <c r="AE57278" s="71"/>
    </row>
    <row r="57279" spans="31:31" ht="15.75" x14ac:dyDescent="0.3">
      <c r="AE57279" s="71"/>
    </row>
    <row r="57280" spans="31:31" ht="15.75" x14ac:dyDescent="0.3">
      <c r="AE57280" s="71"/>
    </row>
    <row r="57281" spans="31:31" ht="15.75" x14ac:dyDescent="0.3">
      <c r="AE57281" s="71"/>
    </row>
    <row r="57282" spans="31:31" ht="15.75" x14ac:dyDescent="0.3">
      <c r="AE57282" s="71"/>
    </row>
    <row r="57283" spans="31:31" ht="15.75" x14ac:dyDescent="0.3">
      <c r="AE57283" s="71"/>
    </row>
    <row r="57284" spans="31:31" ht="15.75" x14ac:dyDescent="0.3">
      <c r="AE57284" s="71"/>
    </row>
    <row r="57285" spans="31:31" ht="15.75" x14ac:dyDescent="0.3">
      <c r="AE57285" s="71"/>
    </row>
    <row r="57286" spans="31:31" ht="15.75" x14ac:dyDescent="0.3">
      <c r="AE57286" s="71"/>
    </row>
    <row r="57287" spans="31:31" ht="15.75" x14ac:dyDescent="0.3">
      <c r="AE57287" s="71"/>
    </row>
    <row r="57288" spans="31:31" ht="15.75" x14ac:dyDescent="0.3">
      <c r="AE57288" s="71"/>
    </row>
    <row r="57289" spans="31:31" ht="15.75" x14ac:dyDescent="0.3">
      <c r="AE57289" s="71"/>
    </row>
    <row r="57290" spans="31:31" ht="15.75" x14ac:dyDescent="0.3">
      <c r="AE57290" s="71"/>
    </row>
    <row r="57291" spans="31:31" ht="15.75" x14ac:dyDescent="0.3">
      <c r="AE57291" s="71"/>
    </row>
    <row r="57292" spans="31:31" ht="15.75" x14ac:dyDescent="0.3">
      <c r="AE57292" s="71"/>
    </row>
    <row r="57293" spans="31:31" ht="15.75" x14ac:dyDescent="0.3">
      <c r="AE57293" s="71"/>
    </row>
    <row r="57294" spans="31:31" ht="15.75" x14ac:dyDescent="0.3">
      <c r="AE57294" s="71"/>
    </row>
    <row r="57295" spans="31:31" ht="15.75" x14ac:dyDescent="0.3">
      <c r="AE57295" s="71"/>
    </row>
    <row r="57296" spans="31:31" ht="15.75" x14ac:dyDescent="0.3">
      <c r="AE57296" s="71"/>
    </row>
    <row r="57297" spans="31:31" ht="15.75" x14ac:dyDescent="0.3">
      <c r="AE57297" s="71"/>
    </row>
    <row r="57298" spans="31:31" ht="15.75" x14ac:dyDescent="0.3">
      <c r="AE57298" s="71"/>
    </row>
    <row r="57299" spans="31:31" ht="15.75" x14ac:dyDescent="0.3">
      <c r="AE57299" s="71"/>
    </row>
    <row r="57300" spans="31:31" ht="15.75" x14ac:dyDescent="0.3">
      <c r="AE57300" s="71"/>
    </row>
    <row r="57301" spans="31:31" ht="15.75" x14ac:dyDescent="0.3">
      <c r="AE57301" s="71"/>
    </row>
    <row r="57302" spans="31:31" ht="15.75" x14ac:dyDescent="0.3">
      <c r="AE57302" s="71"/>
    </row>
    <row r="57303" spans="31:31" ht="15.75" x14ac:dyDescent="0.3">
      <c r="AE57303" s="71"/>
    </row>
    <row r="57304" spans="31:31" ht="15.75" x14ac:dyDescent="0.3">
      <c r="AE57304" s="71"/>
    </row>
    <row r="57305" spans="31:31" ht="15.75" x14ac:dyDescent="0.3">
      <c r="AE57305" s="71"/>
    </row>
    <row r="57306" spans="31:31" ht="15.75" x14ac:dyDescent="0.3">
      <c r="AE57306" s="71"/>
    </row>
    <row r="57307" spans="31:31" ht="15.75" x14ac:dyDescent="0.3">
      <c r="AE57307" s="71"/>
    </row>
    <row r="57308" spans="31:31" ht="15.75" x14ac:dyDescent="0.3">
      <c r="AE57308" s="71"/>
    </row>
    <row r="57309" spans="31:31" ht="15.75" x14ac:dyDescent="0.3">
      <c r="AE57309" s="71"/>
    </row>
    <row r="57310" spans="31:31" ht="15.75" x14ac:dyDescent="0.3">
      <c r="AE57310" s="71"/>
    </row>
    <row r="57311" spans="31:31" ht="15.75" x14ac:dyDescent="0.3">
      <c r="AE57311" s="71"/>
    </row>
    <row r="57312" spans="31:31" ht="15.75" x14ac:dyDescent="0.3">
      <c r="AE57312" s="71"/>
    </row>
    <row r="57313" spans="31:31" ht="15.75" x14ac:dyDescent="0.3">
      <c r="AE57313" s="71"/>
    </row>
    <row r="57314" spans="31:31" ht="15.75" x14ac:dyDescent="0.3">
      <c r="AE57314" s="71"/>
    </row>
    <row r="57315" spans="31:31" ht="15.75" x14ac:dyDescent="0.3">
      <c r="AE57315" s="71"/>
    </row>
    <row r="57316" spans="31:31" ht="15.75" x14ac:dyDescent="0.3">
      <c r="AE57316" s="71"/>
    </row>
    <row r="57317" spans="31:31" ht="15.75" x14ac:dyDescent="0.3">
      <c r="AE57317" s="71"/>
    </row>
    <row r="57318" spans="31:31" ht="15.75" x14ac:dyDescent="0.3">
      <c r="AE57318" s="71"/>
    </row>
    <row r="57319" spans="31:31" ht="15.75" x14ac:dyDescent="0.3">
      <c r="AE57319" s="71"/>
    </row>
    <row r="57320" spans="31:31" ht="15.75" x14ac:dyDescent="0.3">
      <c r="AE57320" s="71"/>
    </row>
    <row r="57321" spans="31:31" ht="15.75" x14ac:dyDescent="0.3">
      <c r="AE57321" s="71"/>
    </row>
    <row r="57322" spans="31:31" ht="15.75" x14ac:dyDescent="0.3">
      <c r="AE57322" s="71"/>
    </row>
    <row r="57323" spans="31:31" ht="15.75" x14ac:dyDescent="0.3">
      <c r="AE57323" s="71"/>
    </row>
    <row r="57324" spans="31:31" ht="15.75" x14ac:dyDescent="0.3">
      <c r="AE57324" s="71"/>
    </row>
    <row r="57325" spans="31:31" ht="15.75" x14ac:dyDescent="0.3">
      <c r="AE57325" s="71"/>
    </row>
    <row r="57326" spans="31:31" ht="15.75" x14ac:dyDescent="0.3">
      <c r="AE57326" s="71"/>
    </row>
    <row r="57327" spans="31:31" ht="15.75" x14ac:dyDescent="0.3">
      <c r="AE57327" s="71"/>
    </row>
    <row r="57328" spans="31:31" ht="15.75" x14ac:dyDescent="0.3">
      <c r="AE57328" s="71"/>
    </row>
    <row r="57329" spans="31:31" ht="15.75" x14ac:dyDescent="0.3">
      <c r="AE57329" s="71"/>
    </row>
    <row r="57330" spans="31:31" ht="15.75" x14ac:dyDescent="0.3">
      <c r="AE57330" s="71"/>
    </row>
    <row r="57331" spans="31:31" ht="15.75" x14ac:dyDescent="0.3">
      <c r="AE57331" s="71"/>
    </row>
    <row r="57332" spans="31:31" ht="15.75" x14ac:dyDescent="0.3">
      <c r="AE57332" s="71"/>
    </row>
    <row r="57333" spans="31:31" ht="15.75" x14ac:dyDescent="0.3">
      <c r="AE57333" s="71"/>
    </row>
    <row r="57334" spans="31:31" ht="15.75" x14ac:dyDescent="0.3">
      <c r="AE57334" s="71"/>
    </row>
    <row r="57335" spans="31:31" ht="15.75" x14ac:dyDescent="0.3">
      <c r="AE57335" s="71"/>
    </row>
    <row r="57336" spans="31:31" ht="15.75" x14ac:dyDescent="0.3">
      <c r="AE57336" s="71"/>
    </row>
    <row r="57337" spans="31:31" ht="15.75" x14ac:dyDescent="0.3">
      <c r="AE57337" s="71"/>
    </row>
    <row r="57338" spans="31:31" ht="15.75" x14ac:dyDescent="0.3">
      <c r="AE57338" s="71"/>
    </row>
    <row r="57339" spans="31:31" ht="15.75" x14ac:dyDescent="0.3">
      <c r="AE57339" s="71"/>
    </row>
    <row r="57340" spans="31:31" ht="15.75" x14ac:dyDescent="0.3">
      <c r="AE57340" s="71"/>
    </row>
    <row r="57341" spans="31:31" ht="15.75" x14ac:dyDescent="0.3">
      <c r="AE57341" s="71"/>
    </row>
    <row r="57342" spans="31:31" ht="15.75" x14ac:dyDescent="0.3">
      <c r="AE57342" s="71"/>
    </row>
    <row r="57343" spans="31:31" ht="15.75" x14ac:dyDescent="0.3">
      <c r="AE57343" s="71"/>
    </row>
    <row r="57344" spans="31:31" ht="15.75" x14ac:dyDescent="0.3">
      <c r="AE57344" s="71"/>
    </row>
    <row r="57345" spans="31:31" ht="15.75" x14ac:dyDescent="0.3">
      <c r="AE57345" s="71"/>
    </row>
    <row r="57346" spans="31:31" ht="15.75" x14ac:dyDescent="0.3">
      <c r="AE57346" s="71"/>
    </row>
    <row r="57347" spans="31:31" ht="15.75" x14ac:dyDescent="0.3">
      <c r="AE57347" s="71"/>
    </row>
    <row r="57348" spans="31:31" ht="15.75" x14ac:dyDescent="0.3">
      <c r="AE57348" s="71"/>
    </row>
    <row r="57349" spans="31:31" ht="15.75" x14ac:dyDescent="0.3">
      <c r="AE57349" s="71"/>
    </row>
    <row r="57350" spans="31:31" ht="15.75" x14ac:dyDescent="0.3">
      <c r="AE57350" s="71"/>
    </row>
    <row r="57351" spans="31:31" ht="15.75" x14ac:dyDescent="0.3">
      <c r="AE57351" s="71"/>
    </row>
    <row r="57352" spans="31:31" ht="15.75" x14ac:dyDescent="0.3">
      <c r="AE57352" s="71"/>
    </row>
    <row r="57353" spans="31:31" ht="15.75" x14ac:dyDescent="0.3">
      <c r="AE57353" s="71"/>
    </row>
    <row r="57354" spans="31:31" ht="15.75" x14ac:dyDescent="0.3">
      <c r="AE57354" s="71"/>
    </row>
    <row r="57355" spans="31:31" ht="15.75" x14ac:dyDescent="0.3">
      <c r="AE57355" s="71"/>
    </row>
    <row r="57356" spans="31:31" ht="15.75" x14ac:dyDescent="0.3">
      <c r="AE57356" s="71"/>
    </row>
    <row r="57357" spans="31:31" ht="15.75" x14ac:dyDescent="0.3">
      <c r="AE57357" s="71"/>
    </row>
    <row r="57358" spans="31:31" ht="15.75" x14ac:dyDescent="0.3">
      <c r="AE57358" s="71"/>
    </row>
    <row r="57359" spans="31:31" ht="15.75" x14ac:dyDescent="0.3">
      <c r="AE57359" s="71"/>
    </row>
    <row r="57360" spans="31:31" ht="15.75" x14ac:dyDescent="0.3">
      <c r="AE57360" s="71"/>
    </row>
    <row r="57361" spans="31:31" ht="15.75" x14ac:dyDescent="0.3">
      <c r="AE57361" s="71"/>
    </row>
    <row r="57362" spans="31:31" ht="15.75" x14ac:dyDescent="0.3">
      <c r="AE57362" s="71"/>
    </row>
    <row r="57363" spans="31:31" ht="15.75" x14ac:dyDescent="0.3">
      <c r="AE57363" s="71"/>
    </row>
    <row r="57364" spans="31:31" ht="15.75" x14ac:dyDescent="0.3">
      <c r="AE57364" s="71"/>
    </row>
    <row r="57365" spans="31:31" ht="15.75" x14ac:dyDescent="0.3">
      <c r="AE57365" s="71"/>
    </row>
    <row r="57366" spans="31:31" ht="15.75" x14ac:dyDescent="0.3">
      <c r="AE57366" s="71"/>
    </row>
    <row r="57367" spans="31:31" ht="15.75" x14ac:dyDescent="0.3">
      <c r="AE57367" s="71"/>
    </row>
    <row r="57368" spans="31:31" ht="15.75" x14ac:dyDescent="0.3">
      <c r="AE57368" s="71"/>
    </row>
    <row r="57369" spans="31:31" ht="15.75" x14ac:dyDescent="0.3">
      <c r="AE57369" s="71"/>
    </row>
    <row r="57370" spans="31:31" ht="15.75" x14ac:dyDescent="0.3">
      <c r="AE57370" s="71"/>
    </row>
    <row r="57371" spans="31:31" ht="15.75" x14ac:dyDescent="0.3">
      <c r="AE57371" s="71"/>
    </row>
    <row r="57372" spans="31:31" ht="15.75" x14ac:dyDescent="0.3">
      <c r="AE57372" s="71"/>
    </row>
    <row r="57373" spans="31:31" ht="15.75" x14ac:dyDescent="0.3">
      <c r="AE57373" s="71"/>
    </row>
    <row r="57374" spans="31:31" ht="15.75" x14ac:dyDescent="0.3">
      <c r="AE57374" s="71"/>
    </row>
    <row r="57375" spans="31:31" ht="15.75" x14ac:dyDescent="0.3">
      <c r="AE57375" s="71"/>
    </row>
    <row r="57376" spans="31:31" ht="15.75" x14ac:dyDescent="0.3">
      <c r="AE57376" s="71"/>
    </row>
    <row r="57377" spans="31:31" ht="15.75" x14ac:dyDescent="0.3">
      <c r="AE57377" s="71"/>
    </row>
    <row r="57378" spans="31:31" ht="15.75" x14ac:dyDescent="0.3">
      <c r="AE57378" s="71"/>
    </row>
    <row r="57379" spans="31:31" ht="15.75" x14ac:dyDescent="0.3">
      <c r="AE57379" s="71"/>
    </row>
    <row r="57380" spans="31:31" ht="15.75" x14ac:dyDescent="0.3">
      <c r="AE57380" s="71"/>
    </row>
    <row r="57381" spans="31:31" ht="15.75" x14ac:dyDescent="0.3">
      <c r="AE57381" s="71"/>
    </row>
    <row r="57382" spans="31:31" ht="15.75" x14ac:dyDescent="0.3">
      <c r="AE57382" s="71"/>
    </row>
    <row r="57383" spans="31:31" ht="15.75" x14ac:dyDescent="0.3">
      <c r="AE57383" s="71"/>
    </row>
    <row r="57384" spans="31:31" ht="15.75" x14ac:dyDescent="0.3">
      <c r="AE57384" s="71"/>
    </row>
    <row r="57385" spans="31:31" ht="15.75" x14ac:dyDescent="0.3">
      <c r="AE57385" s="71"/>
    </row>
    <row r="57386" spans="31:31" ht="15.75" x14ac:dyDescent="0.3">
      <c r="AE57386" s="71"/>
    </row>
    <row r="57387" spans="31:31" ht="15.75" x14ac:dyDescent="0.3">
      <c r="AE57387" s="71"/>
    </row>
    <row r="57388" spans="31:31" ht="15.75" x14ac:dyDescent="0.3">
      <c r="AE57388" s="71"/>
    </row>
    <row r="57389" spans="31:31" ht="15.75" x14ac:dyDescent="0.3">
      <c r="AE57389" s="71"/>
    </row>
    <row r="57390" spans="31:31" ht="15.75" x14ac:dyDescent="0.3">
      <c r="AE57390" s="71"/>
    </row>
    <row r="57391" spans="31:31" ht="15.75" x14ac:dyDescent="0.3">
      <c r="AE57391" s="71"/>
    </row>
    <row r="57392" spans="31:31" ht="15.75" x14ac:dyDescent="0.3">
      <c r="AE57392" s="71"/>
    </row>
    <row r="57393" spans="31:31" ht="15.75" x14ac:dyDescent="0.3">
      <c r="AE57393" s="71"/>
    </row>
    <row r="57394" spans="31:31" ht="15.75" x14ac:dyDescent="0.3">
      <c r="AE57394" s="71"/>
    </row>
    <row r="57395" spans="31:31" ht="15.75" x14ac:dyDescent="0.3">
      <c r="AE57395" s="71"/>
    </row>
    <row r="57396" spans="31:31" ht="15.75" x14ac:dyDescent="0.3">
      <c r="AE57396" s="71"/>
    </row>
    <row r="57397" spans="31:31" ht="15.75" x14ac:dyDescent="0.3">
      <c r="AE57397" s="71"/>
    </row>
    <row r="57398" spans="31:31" ht="15.75" x14ac:dyDescent="0.3">
      <c r="AE57398" s="71"/>
    </row>
    <row r="57399" spans="31:31" ht="15.75" x14ac:dyDescent="0.3">
      <c r="AE57399" s="71"/>
    </row>
    <row r="57400" spans="31:31" ht="15.75" x14ac:dyDescent="0.3">
      <c r="AE57400" s="71"/>
    </row>
    <row r="57401" spans="31:31" ht="15.75" x14ac:dyDescent="0.3">
      <c r="AE57401" s="71"/>
    </row>
    <row r="57402" spans="31:31" ht="15.75" x14ac:dyDescent="0.3">
      <c r="AE57402" s="71"/>
    </row>
    <row r="57403" spans="31:31" ht="15.75" x14ac:dyDescent="0.3">
      <c r="AE57403" s="71"/>
    </row>
    <row r="57404" spans="31:31" ht="15.75" x14ac:dyDescent="0.3">
      <c r="AE57404" s="71"/>
    </row>
    <row r="57405" spans="31:31" ht="15.75" x14ac:dyDescent="0.3">
      <c r="AE57405" s="71"/>
    </row>
    <row r="57406" spans="31:31" ht="15.75" x14ac:dyDescent="0.3">
      <c r="AE57406" s="71"/>
    </row>
    <row r="57407" spans="31:31" ht="15.75" x14ac:dyDescent="0.3">
      <c r="AE57407" s="71"/>
    </row>
    <row r="57408" spans="31:31" ht="15.75" x14ac:dyDescent="0.3">
      <c r="AE57408" s="71"/>
    </row>
    <row r="57409" spans="31:31" ht="15.75" x14ac:dyDescent="0.3">
      <c r="AE57409" s="71"/>
    </row>
    <row r="57410" spans="31:31" ht="15.75" x14ac:dyDescent="0.3">
      <c r="AE57410" s="71"/>
    </row>
    <row r="57411" spans="31:31" ht="15.75" x14ac:dyDescent="0.3">
      <c r="AE57411" s="71"/>
    </row>
    <row r="57412" spans="31:31" ht="15.75" x14ac:dyDescent="0.3">
      <c r="AE57412" s="71"/>
    </row>
    <row r="57413" spans="31:31" ht="15.75" x14ac:dyDescent="0.3">
      <c r="AE57413" s="71"/>
    </row>
    <row r="57414" spans="31:31" ht="15.75" x14ac:dyDescent="0.3">
      <c r="AE57414" s="71"/>
    </row>
    <row r="57415" spans="31:31" ht="15.75" x14ac:dyDescent="0.3">
      <c r="AE57415" s="71"/>
    </row>
    <row r="57416" spans="31:31" ht="15.75" x14ac:dyDescent="0.3">
      <c r="AE57416" s="71"/>
    </row>
    <row r="57417" spans="31:31" ht="15.75" x14ac:dyDescent="0.3">
      <c r="AE57417" s="71"/>
    </row>
    <row r="57418" spans="31:31" ht="15.75" x14ac:dyDescent="0.3">
      <c r="AE57418" s="71"/>
    </row>
    <row r="57419" spans="31:31" ht="15.75" x14ac:dyDescent="0.3">
      <c r="AE57419" s="71"/>
    </row>
    <row r="57420" spans="31:31" ht="15.75" x14ac:dyDescent="0.3">
      <c r="AE57420" s="71"/>
    </row>
    <row r="57421" spans="31:31" ht="15.75" x14ac:dyDescent="0.3">
      <c r="AE57421" s="71"/>
    </row>
    <row r="57422" spans="31:31" ht="15.75" x14ac:dyDescent="0.3">
      <c r="AE57422" s="71"/>
    </row>
    <row r="57423" spans="31:31" ht="15.75" x14ac:dyDescent="0.3">
      <c r="AE57423" s="71"/>
    </row>
    <row r="57424" spans="31:31" ht="15.75" x14ac:dyDescent="0.3">
      <c r="AE57424" s="71"/>
    </row>
    <row r="57425" spans="31:31" ht="15.75" x14ac:dyDescent="0.3">
      <c r="AE57425" s="71"/>
    </row>
    <row r="57426" spans="31:31" ht="15.75" x14ac:dyDescent="0.3">
      <c r="AE57426" s="71"/>
    </row>
    <row r="57427" spans="31:31" ht="15.75" x14ac:dyDescent="0.3">
      <c r="AE57427" s="71"/>
    </row>
    <row r="57428" spans="31:31" ht="15.75" x14ac:dyDescent="0.3">
      <c r="AE57428" s="71"/>
    </row>
    <row r="57429" spans="31:31" ht="15.75" x14ac:dyDescent="0.3">
      <c r="AE57429" s="71"/>
    </row>
    <row r="57430" spans="31:31" ht="15.75" x14ac:dyDescent="0.3">
      <c r="AE57430" s="71"/>
    </row>
    <row r="57431" spans="31:31" ht="15.75" x14ac:dyDescent="0.3">
      <c r="AE57431" s="71"/>
    </row>
    <row r="57432" spans="31:31" ht="15.75" x14ac:dyDescent="0.3">
      <c r="AE57432" s="71"/>
    </row>
    <row r="57433" spans="31:31" ht="15.75" x14ac:dyDescent="0.3">
      <c r="AE57433" s="71"/>
    </row>
    <row r="57434" spans="31:31" ht="15.75" x14ac:dyDescent="0.3">
      <c r="AE57434" s="71"/>
    </row>
    <row r="57435" spans="31:31" ht="15.75" x14ac:dyDescent="0.3">
      <c r="AE57435" s="71"/>
    </row>
    <row r="57436" spans="31:31" ht="15.75" x14ac:dyDescent="0.3">
      <c r="AE57436" s="71"/>
    </row>
    <row r="57437" spans="31:31" ht="15.75" x14ac:dyDescent="0.3">
      <c r="AE57437" s="71"/>
    </row>
    <row r="57438" spans="31:31" ht="15.75" x14ac:dyDescent="0.3">
      <c r="AE57438" s="71"/>
    </row>
    <row r="57439" spans="31:31" ht="15.75" x14ac:dyDescent="0.3">
      <c r="AE57439" s="71"/>
    </row>
    <row r="57440" spans="31:31" ht="15.75" x14ac:dyDescent="0.3">
      <c r="AE57440" s="71"/>
    </row>
    <row r="57441" spans="31:31" ht="15.75" x14ac:dyDescent="0.3">
      <c r="AE57441" s="71"/>
    </row>
    <row r="57442" spans="31:31" ht="15.75" x14ac:dyDescent="0.3">
      <c r="AE57442" s="71"/>
    </row>
    <row r="57443" spans="31:31" ht="15.75" x14ac:dyDescent="0.3">
      <c r="AE57443" s="71"/>
    </row>
    <row r="57444" spans="31:31" ht="15.75" x14ac:dyDescent="0.3">
      <c r="AE57444" s="71"/>
    </row>
    <row r="57445" spans="31:31" ht="15.75" x14ac:dyDescent="0.3">
      <c r="AE57445" s="71"/>
    </row>
    <row r="57446" spans="31:31" ht="15.75" x14ac:dyDescent="0.3">
      <c r="AE57446" s="71"/>
    </row>
    <row r="57447" spans="31:31" ht="15.75" x14ac:dyDescent="0.3">
      <c r="AE57447" s="71"/>
    </row>
    <row r="57448" spans="31:31" ht="15.75" x14ac:dyDescent="0.3">
      <c r="AE57448" s="71"/>
    </row>
    <row r="57449" spans="31:31" ht="15.75" x14ac:dyDescent="0.3">
      <c r="AE57449" s="71"/>
    </row>
    <row r="57450" spans="31:31" ht="15.75" x14ac:dyDescent="0.3">
      <c r="AE57450" s="71"/>
    </row>
    <row r="57451" spans="31:31" ht="15.75" x14ac:dyDescent="0.3">
      <c r="AE57451" s="71"/>
    </row>
    <row r="57452" spans="31:31" ht="15.75" x14ac:dyDescent="0.3">
      <c r="AE57452" s="71"/>
    </row>
    <row r="57453" spans="31:31" ht="15.75" x14ac:dyDescent="0.3">
      <c r="AE57453" s="71"/>
    </row>
    <row r="57454" spans="31:31" ht="15.75" x14ac:dyDescent="0.3">
      <c r="AE57454" s="71"/>
    </row>
    <row r="57455" spans="31:31" ht="15.75" x14ac:dyDescent="0.3">
      <c r="AE57455" s="71"/>
    </row>
    <row r="57456" spans="31:31" ht="15.75" x14ac:dyDescent="0.3">
      <c r="AE57456" s="71"/>
    </row>
    <row r="57457" spans="31:31" ht="15.75" x14ac:dyDescent="0.3">
      <c r="AE57457" s="71"/>
    </row>
    <row r="57458" spans="31:31" ht="15.75" x14ac:dyDescent="0.3">
      <c r="AE57458" s="71"/>
    </row>
    <row r="57459" spans="31:31" ht="15.75" x14ac:dyDescent="0.3">
      <c r="AE57459" s="71"/>
    </row>
    <row r="57460" spans="31:31" ht="15.75" x14ac:dyDescent="0.3">
      <c r="AE57460" s="71"/>
    </row>
    <row r="57461" spans="31:31" ht="15.75" x14ac:dyDescent="0.3">
      <c r="AE57461" s="71"/>
    </row>
    <row r="57462" spans="31:31" ht="15.75" x14ac:dyDescent="0.3">
      <c r="AE57462" s="71"/>
    </row>
    <row r="57463" spans="31:31" ht="15.75" x14ac:dyDescent="0.3">
      <c r="AE57463" s="71"/>
    </row>
    <row r="57464" spans="31:31" ht="15.75" x14ac:dyDescent="0.3">
      <c r="AE57464" s="71"/>
    </row>
    <row r="57465" spans="31:31" ht="15.75" x14ac:dyDescent="0.3">
      <c r="AE57465" s="71"/>
    </row>
    <row r="57466" spans="31:31" ht="15.75" x14ac:dyDescent="0.3">
      <c r="AE57466" s="71"/>
    </row>
    <row r="57467" spans="31:31" ht="15.75" x14ac:dyDescent="0.3">
      <c r="AE57467" s="71"/>
    </row>
    <row r="57468" spans="31:31" ht="15.75" x14ac:dyDescent="0.3">
      <c r="AE57468" s="71"/>
    </row>
    <row r="57469" spans="31:31" ht="15.75" x14ac:dyDescent="0.3">
      <c r="AE57469" s="71"/>
    </row>
    <row r="57470" spans="31:31" ht="15.75" x14ac:dyDescent="0.3">
      <c r="AE57470" s="71"/>
    </row>
    <row r="57471" spans="31:31" ht="15.75" x14ac:dyDescent="0.3">
      <c r="AE57471" s="71"/>
    </row>
    <row r="57472" spans="31:31" ht="15.75" x14ac:dyDescent="0.3">
      <c r="AE57472" s="71"/>
    </row>
    <row r="57473" spans="31:31" ht="15.75" x14ac:dyDescent="0.3">
      <c r="AE57473" s="71"/>
    </row>
    <row r="57474" spans="31:31" ht="15.75" x14ac:dyDescent="0.3">
      <c r="AE57474" s="71"/>
    </row>
    <row r="57475" spans="31:31" ht="15.75" x14ac:dyDescent="0.3">
      <c r="AE57475" s="71"/>
    </row>
    <row r="57476" spans="31:31" ht="15.75" x14ac:dyDescent="0.3">
      <c r="AE57476" s="71"/>
    </row>
    <row r="57477" spans="31:31" ht="15.75" x14ac:dyDescent="0.3">
      <c r="AE57477" s="71"/>
    </row>
    <row r="57478" spans="31:31" ht="15.75" x14ac:dyDescent="0.3">
      <c r="AE57478" s="71"/>
    </row>
    <row r="57479" spans="31:31" ht="15.75" x14ac:dyDescent="0.3">
      <c r="AE57479" s="71"/>
    </row>
    <row r="57480" spans="31:31" ht="15.75" x14ac:dyDescent="0.3">
      <c r="AE57480" s="71"/>
    </row>
    <row r="57481" spans="31:31" ht="15.75" x14ac:dyDescent="0.3">
      <c r="AE57481" s="71"/>
    </row>
    <row r="57482" spans="31:31" ht="15.75" x14ac:dyDescent="0.3">
      <c r="AE57482" s="71"/>
    </row>
    <row r="57483" spans="31:31" ht="15.75" x14ac:dyDescent="0.3">
      <c r="AE57483" s="71"/>
    </row>
    <row r="57484" spans="31:31" ht="15.75" x14ac:dyDescent="0.3">
      <c r="AE57484" s="71"/>
    </row>
    <row r="57485" spans="31:31" ht="15.75" x14ac:dyDescent="0.3">
      <c r="AE57485" s="71"/>
    </row>
    <row r="57486" spans="31:31" ht="15.75" x14ac:dyDescent="0.3">
      <c r="AE57486" s="71"/>
    </row>
    <row r="57487" spans="31:31" ht="15.75" x14ac:dyDescent="0.3">
      <c r="AE57487" s="71"/>
    </row>
    <row r="57488" spans="31:31" ht="15.75" x14ac:dyDescent="0.3">
      <c r="AE57488" s="71"/>
    </row>
    <row r="57489" spans="31:31" ht="15.75" x14ac:dyDescent="0.3">
      <c r="AE57489" s="71"/>
    </row>
    <row r="57490" spans="31:31" ht="15.75" x14ac:dyDescent="0.3">
      <c r="AE57490" s="71"/>
    </row>
    <row r="57491" spans="31:31" ht="15.75" x14ac:dyDescent="0.3">
      <c r="AE57491" s="71"/>
    </row>
    <row r="57492" spans="31:31" ht="15.75" x14ac:dyDescent="0.3">
      <c r="AE57492" s="71"/>
    </row>
    <row r="57493" spans="31:31" ht="15.75" x14ac:dyDescent="0.3">
      <c r="AE57493" s="71"/>
    </row>
    <row r="57494" spans="31:31" ht="15.75" x14ac:dyDescent="0.3">
      <c r="AE57494" s="71"/>
    </row>
    <row r="57495" spans="31:31" ht="15.75" x14ac:dyDescent="0.3">
      <c r="AE57495" s="71"/>
    </row>
    <row r="57496" spans="31:31" ht="15.75" x14ac:dyDescent="0.3">
      <c r="AE57496" s="71"/>
    </row>
    <row r="57497" spans="31:31" ht="15.75" x14ac:dyDescent="0.3">
      <c r="AE57497" s="71"/>
    </row>
    <row r="57498" spans="31:31" ht="15.75" x14ac:dyDescent="0.3">
      <c r="AE57498" s="71"/>
    </row>
    <row r="57499" spans="31:31" ht="15.75" x14ac:dyDescent="0.3">
      <c r="AE57499" s="71"/>
    </row>
    <row r="57500" spans="31:31" ht="15.75" x14ac:dyDescent="0.3">
      <c r="AE57500" s="71"/>
    </row>
    <row r="57501" spans="31:31" ht="15.75" x14ac:dyDescent="0.3">
      <c r="AE57501" s="71"/>
    </row>
    <row r="57502" spans="31:31" ht="15.75" x14ac:dyDescent="0.3">
      <c r="AE57502" s="71"/>
    </row>
    <row r="57503" spans="31:31" ht="15.75" x14ac:dyDescent="0.3">
      <c r="AE57503" s="71"/>
    </row>
    <row r="57504" spans="31:31" ht="15.75" x14ac:dyDescent="0.3">
      <c r="AE57504" s="71"/>
    </row>
    <row r="57505" spans="31:31" ht="15.75" x14ac:dyDescent="0.3">
      <c r="AE57505" s="71"/>
    </row>
    <row r="57506" spans="31:31" ht="15.75" x14ac:dyDescent="0.3">
      <c r="AE57506" s="71"/>
    </row>
    <row r="57507" spans="31:31" ht="15.75" x14ac:dyDescent="0.3">
      <c r="AE57507" s="71"/>
    </row>
    <row r="57508" spans="31:31" ht="15.75" x14ac:dyDescent="0.3">
      <c r="AE57508" s="71"/>
    </row>
    <row r="57509" spans="31:31" ht="15.75" x14ac:dyDescent="0.3">
      <c r="AE57509" s="71"/>
    </row>
    <row r="57510" spans="31:31" ht="15.75" x14ac:dyDescent="0.3">
      <c r="AE57510" s="71"/>
    </row>
    <row r="57511" spans="31:31" ht="15.75" x14ac:dyDescent="0.3">
      <c r="AE57511" s="71"/>
    </row>
    <row r="57512" spans="31:31" ht="15.75" x14ac:dyDescent="0.3">
      <c r="AE57512" s="71"/>
    </row>
    <row r="57513" spans="31:31" ht="15.75" x14ac:dyDescent="0.3">
      <c r="AE57513" s="71"/>
    </row>
    <row r="57514" spans="31:31" ht="15.75" x14ac:dyDescent="0.3">
      <c r="AE57514" s="71"/>
    </row>
    <row r="57515" spans="31:31" ht="15.75" x14ac:dyDescent="0.3">
      <c r="AE57515" s="71"/>
    </row>
    <row r="57516" spans="31:31" ht="15.75" x14ac:dyDescent="0.3">
      <c r="AE57516" s="71"/>
    </row>
    <row r="57517" spans="31:31" ht="15.75" x14ac:dyDescent="0.3">
      <c r="AE57517" s="71"/>
    </row>
    <row r="57518" spans="31:31" ht="15.75" x14ac:dyDescent="0.3">
      <c r="AE57518" s="71"/>
    </row>
    <row r="57519" spans="31:31" ht="15.75" x14ac:dyDescent="0.3">
      <c r="AE57519" s="71"/>
    </row>
    <row r="57520" spans="31:31" ht="15.75" x14ac:dyDescent="0.3">
      <c r="AE57520" s="71"/>
    </row>
    <row r="57521" spans="31:31" ht="15.75" x14ac:dyDescent="0.3">
      <c r="AE57521" s="71"/>
    </row>
    <row r="57522" spans="31:31" ht="15.75" x14ac:dyDescent="0.3">
      <c r="AE57522" s="71"/>
    </row>
    <row r="57523" spans="31:31" ht="15.75" x14ac:dyDescent="0.3">
      <c r="AE57523" s="71"/>
    </row>
    <row r="57524" spans="31:31" ht="15.75" x14ac:dyDescent="0.3">
      <c r="AE57524" s="71"/>
    </row>
    <row r="57525" spans="31:31" ht="15.75" x14ac:dyDescent="0.3">
      <c r="AE57525" s="71"/>
    </row>
    <row r="57526" spans="31:31" ht="15.75" x14ac:dyDescent="0.3">
      <c r="AE57526" s="71"/>
    </row>
    <row r="57527" spans="31:31" ht="15.75" x14ac:dyDescent="0.3">
      <c r="AE57527" s="71"/>
    </row>
    <row r="57528" spans="31:31" ht="15.75" x14ac:dyDescent="0.3">
      <c r="AE57528" s="71"/>
    </row>
    <row r="57529" spans="31:31" ht="15.75" x14ac:dyDescent="0.3">
      <c r="AE57529" s="71"/>
    </row>
    <row r="57530" spans="31:31" ht="15.75" x14ac:dyDescent="0.3">
      <c r="AE57530" s="71"/>
    </row>
    <row r="57531" spans="31:31" ht="15.75" x14ac:dyDescent="0.3">
      <c r="AE57531" s="71"/>
    </row>
    <row r="57532" spans="31:31" ht="15.75" x14ac:dyDescent="0.3">
      <c r="AE57532" s="71"/>
    </row>
    <row r="57533" spans="31:31" ht="15.75" x14ac:dyDescent="0.3">
      <c r="AE57533" s="71"/>
    </row>
    <row r="57534" spans="31:31" ht="15.75" x14ac:dyDescent="0.3">
      <c r="AE57534" s="71"/>
    </row>
    <row r="57535" spans="31:31" ht="15.75" x14ac:dyDescent="0.3">
      <c r="AE57535" s="71"/>
    </row>
    <row r="57536" spans="31:31" ht="15.75" x14ac:dyDescent="0.3">
      <c r="AE57536" s="71"/>
    </row>
    <row r="57537" spans="31:31" ht="15.75" x14ac:dyDescent="0.3">
      <c r="AE57537" s="71"/>
    </row>
    <row r="57538" spans="31:31" ht="15.75" x14ac:dyDescent="0.3">
      <c r="AE57538" s="71"/>
    </row>
    <row r="57539" spans="31:31" ht="15.75" x14ac:dyDescent="0.3">
      <c r="AE57539" s="71"/>
    </row>
    <row r="57540" spans="31:31" ht="15.75" x14ac:dyDescent="0.3">
      <c r="AE57540" s="71"/>
    </row>
    <row r="57541" spans="31:31" ht="15.75" x14ac:dyDescent="0.3">
      <c r="AE57541" s="71"/>
    </row>
    <row r="57542" spans="31:31" ht="15.75" x14ac:dyDescent="0.3">
      <c r="AE57542" s="71"/>
    </row>
    <row r="57543" spans="31:31" ht="15.75" x14ac:dyDescent="0.3">
      <c r="AE57543" s="71"/>
    </row>
    <row r="57544" spans="31:31" ht="15.75" x14ac:dyDescent="0.3">
      <c r="AE57544" s="71"/>
    </row>
    <row r="57545" spans="31:31" ht="15.75" x14ac:dyDescent="0.3">
      <c r="AE57545" s="71"/>
    </row>
    <row r="57546" spans="31:31" ht="15.75" x14ac:dyDescent="0.3">
      <c r="AE57546" s="71"/>
    </row>
    <row r="57547" spans="31:31" ht="15.75" x14ac:dyDescent="0.3">
      <c r="AE57547" s="71"/>
    </row>
    <row r="57548" spans="31:31" ht="15.75" x14ac:dyDescent="0.3">
      <c r="AE57548" s="71"/>
    </row>
    <row r="57549" spans="31:31" ht="15.75" x14ac:dyDescent="0.3">
      <c r="AE57549" s="71"/>
    </row>
    <row r="57550" spans="31:31" ht="15.75" x14ac:dyDescent="0.3">
      <c r="AE57550" s="71"/>
    </row>
    <row r="57551" spans="31:31" ht="15.75" x14ac:dyDescent="0.3">
      <c r="AE57551" s="71"/>
    </row>
    <row r="57552" spans="31:31" ht="15.75" x14ac:dyDescent="0.3">
      <c r="AE57552" s="71"/>
    </row>
    <row r="57553" spans="31:31" ht="15.75" x14ac:dyDescent="0.3">
      <c r="AE57553" s="71"/>
    </row>
    <row r="57554" spans="31:31" ht="15.75" x14ac:dyDescent="0.3">
      <c r="AE57554" s="71"/>
    </row>
    <row r="57555" spans="31:31" ht="15.75" x14ac:dyDescent="0.3">
      <c r="AE57555" s="71"/>
    </row>
    <row r="57556" spans="31:31" ht="15.75" x14ac:dyDescent="0.3">
      <c r="AE57556" s="71"/>
    </row>
    <row r="57557" spans="31:31" ht="15.75" x14ac:dyDescent="0.3">
      <c r="AE57557" s="71"/>
    </row>
    <row r="57558" spans="31:31" ht="15.75" x14ac:dyDescent="0.3">
      <c r="AE57558" s="71"/>
    </row>
    <row r="57559" spans="31:31" ht="15.75" x14ac:dyDescent="0.3">
      <c r="AE57559" s="71"/>
    </row>
    <row r="57560" spans="31:31" ht="15.75" x14ac:dyDescent="0.3">
      <c r="AE57560" s="71"/>
    </row>
    <row r="57561" spans="31:31" ht="15.75" x14ac:dyDescent="0.3">
      <c r="AE57561" s="71"/>
    </row>
    <row r="57562" spans="31:31" ht="15.75" x14ac:dyDescent="0.3">
      <c r="AE57562" s="71"/>
    </row>
    <row r="57563" spans="31:31" ht="15.75" x14ac:dyDescent="0.3">
      <c r="AE57563" s="71"/>
    </row>
    <row r="57564" spans="31:31" ht="15.75" x14ac:dyDescent="0.3">
      <c r="AE57564" s="71"/>
    </row>
    <row r="57565" spans="31:31" ht="15.75" x14ac:dyDescent="0.3">
      <c r="AE57565" s="71"/>
    </row>
    <row r="57566" spans="31:31" ht="15.75" x14ac:dyDescent="0.3">
      <c r="AE57566" s="71"/>
    </row>
    <row r="57567" spans="31:31" ht="15.75" x14ac:dyDescent="0.3">
      <c r="AE57567" s="71"/>
    </row>
    <row r="57568" spans="31:31" ht="15.75" x14ac:dyDescent="0.3">
      <c r="AE57568" s="71"/>
    </row>
    <row r="57569" spans="31:31" ht="15.75" x14ac:dyDescent="0.3">
      <c r="AE57569" s="71"/>
    </row>
    <row r="57570" spans="31:31" ht="15.75" x14ac:dyDescent="0.3">
      <c r="AE57570" s="71"/>
    </row>
    <row r="57571" spans="31:31" ht="15.75" x14ac:dyDescent="0.3">
      <c r="AE57571" s="71"/>
    </row>
    <row r="57572" spans="31:31" ht="15.75" x14ac:dyDescent="0.3">
      <c r="AE57572" s="71"/>
    </row>
    <row r="57573" spans="31:31" ht="15.75" x14ac:dyDescent="0.3">
      <c r="AE57573" s="71"/>
    </row>
    <row r="57574" spans="31:31" ht="15.75" x14ac:dyDescent="0.3">
      <c r="AE57574" s="71"/>
    </row>
    <row r="57575" spans="31:31" ht="15.75" x14ac:dyDescent="0.3">
      <c r="AE57575" s="71"/>
    </row>
    <row r="57576" spans="31:31" ht="15.75" x14ac:dyDescent="0.3">
      <c r="AE57576" s="71"/>
    </row>
    <row r="57577" spans="31:31" ht="15.75" x14ac:dyDescent="0.3">
      <c r="AE57577" s="71"/>
    </row>
    <row r="57578" spans="31:31" ht="15.75" x14ac:dyDescent="0.3">
      <c r="AE57578" s="71"/>
    </row>
    <row r="57579" spans="31:31" ht="15.75" x14ac:dyDescent="0.3">
      <c r="AE57579" s="71"/>
    </row>
    <row r="57580" spans="31:31" ht="15.75" x14ac:dyDescent="0.3">
      <c r="AE57580" s="71"/>
    </row>
    <row r="57581" spans="31:31" ht="15.75" x14ac:dyDescent="0.3">
      <c r="AE57581" s="71"/>
    </row>
    <row r="57582" spans="31:31" ht="15.75" x14ac:dyDescent="0.3">
      <c r="AE57582" s="71"/>
    </row>
    <row r="57583" spans="31:31" ht="15.75" x14ac:dyDescent="0.3">
      <c r="AE57583" s="71"/>
    </row>
    <row r="57584" spans="31:31" ht="15.75" x14ac:dyDescent="0.3">
      <c r="AE57584" s="71"/>
    </row>
    <row r="57585" spans="31:31" ht="15.75" x14ac:dyDescent="0.3">
      <c r="AE57585" s="71"/>
    </row>
    <row r="57586" spans="31:31" ht="15.75" x14ac:dyDescent="0.3">
      <c r="AE57586" s="71"/>
    </row>
    <row r="57587" spans="31:31" ht="15.75" x14ac:dyDescent="0.3">
      <c r="AE57587" s="71"/>
    </row>
    <row r="57588" spans="31:31" ht="15.75" x14ac:dyDescent="0.3">
      <c r="AE57588" s="71"/>
    </row>
    <row r="57589" spans="31:31" ht="15.75" x14ac:dyDescent="0.3">
      <c r="AE57589" s="71"/>
    </row>
    <row r="57590" spans="31:31" ht="15.75" x14ac:dyDescent="0.3">
      <c r="AE57590" s="71"/>
    </row>
    <row r="57591" spans="31:31" ht="15.75" x14ac:dyDescent="0.3">
      <c r="AE57591" s="71"/>
    </row>
    <row r="57592" spans="31:31" ht="15.75" x14ac:dyDescent="0.3">
      <c r="AE57592" s="71"/>
    </row>
    <row r="57593" spans="31:31" ht="15.75" x14ac:dyDescent="0.3">
      <c r="AE57593" s="71"/>
    </row>
    <row r="57594" spans="31:31" ht="15.75" x14ac:dyDescent="0.3">
      <c r="AE57594" s="71"/>
    </row>
    <row r="57595" spans="31:31" ht="15.75" x14ac:dyDescent="0.3">
      <c r="AE57595" s="71"/>
    </row>
    <row r="57596" spans="31:31" ht="15.75" x14ac:dyDescent="0.3">
      <c r="AE57596" s="71"/>
    </row>
    <row r="57597" spans="31:31" ht="15.75" x14ac:dyDescent="0.3">
      <c r="AE57597" s="71"/>
    </row>
    <row r="57598" spans="31:31" ht="15.75" x14ac:dyDescent="0.3">
      <c r="AE57598" s="71"/>
    </row>
    <row r="57599" spans="31:31" ht="15.75" x14ac:dyDescent="0.3">
      <c r="AE57599" s="71"/>
    </row>
    <row r="57600" spans="31:31" ht="15.75" x14ac:dyDescent="0.3">
      <c r="AE57600" s="71"/>
    </row>
    <row r="57601" spans="31:31" ht="15.75" x14ac:dyDescent="0.3">
      <c r="AE57601" s="71"/>
    </row>
    <row r="57602" spans="31:31" ht="15.75" x14ac:dyDescent="0.3">
      <c r="AE57602" s="71"/>
    </row>
    <row r="57603" spans="31:31" ht="15.75" x14ac:dyDescent="0.3">
      <c r="AE57603" s="71"/>
    </row>
    <row r="57604" spans="31:31" ht="15.75" x14ac:dyDescent="0.3">
      <c r="AE57604" s="71"/>
    </row>
    <row r="57605" spans="31:31" ht="15.75" x14ac:dyDescent="0.3">
      <c r="AE57605" s="71"/>
    </row>
    <row r="57606" spans="31:31" ht="15.75" x14ac:dyDescent="0.3">
      <c r="AE57606" s="71"/>
    </row>
    <row r="57607" spans="31:31" ht="15.75" x14ac:dyDescent="0.3">
      <c r="AE57607" s="71"/>
    </row>
    <row r="57608" spans="31:31" ht="15.75" x14ac:dyDescent="0.3">
      <c r="AE57608" s="71"/>
    </row>
    <row r="57609" spans="31:31" ht="15.75" x14ac:dyDescent="0.3">
      <c r="AE57609" s="71"/>
    </row>
    <row r="57610" spans="31:31" ht="15.75" x14ac:dyDescent="0.3">
      <c r="AE57610" s="71"/>
    </row>
    <row r="57611" spans="31:31" ht="15.75" x14ac:dyDescent="0.3">
      <c r="AE57611" s="71"/>
    </row>
    <row r="57612" spans="31:31" ht="15.75" x14ac:dyDescent="0.3">
      <c r="AE57612" s="71"/>
    </row>
    <row r="57613" spans="31:31" ht="15.75" x14ac:dyDescent="0.3">
      <c r="AE57613" s="71"/>
    </row>
    <row r="57614" spans="31:31" ht="15.75" x14ac:dyDescent="0.3">
      <c r="AE57614" s="71"/>
    </row>
    <row r="57615" spans="31:31" ht="15.75" x14ac:dyDescent="0.3">
      <c r="AE57615" s="71"/>
    </row>
    <row r="57616" spans="31:31" ht="15.75" x14ac:dyDescent="0.3">
      <c r="AE57616" s="71"/>
    </row>
    <row r="57617" spans="31:31" ht="15.75" x14ac:dyDescent="0.3">
      <c r="AE57617" s="71"/>
    </row>
    <row r="57618" spans="31:31" ht="15.75" x14ac:dyDescent="0.3">
      <c r="AE57618" s="71"/>
    </row>
    <row r="57619" spans="31:31" ht="15.75" x14ac:dyDescent="0.3">
      <c r="AE57619" s="71"/>
    </row>
    <row r="57620" spans="31:31" ht="15.75" x14ac:dyDescent="0.3">
      <c r="AE57620" s="71"/>
    </row>
    <row r="57621" spans="31:31" ht="15.75" x14ac:dyDescent="0.3">
      <c r="AE57621" s="71"/>
    </row>
    <row r="57622" spans="31:31" ht="15.75" x14ac:dyDescent="0.3">
      <c r="AE57622" s="71"/>
    </row>
    <row r="57623" spans="31:31" ht="15.75" x14ac:dyDescent="0.3">
      <c r="AE57623" s="71"/>
    </row>
    <row r="57624" spans="31:31" ht="15.75" x14ac:dyDescent="0.3">
      <c r="AE57624" s="71"/>
    </row>
    <row r="57625" spans="31:31" ht="15.75" x14ac:dyDescent="0.3">
      <c r="AE57625" s="71"/>
    </row>
    <row r="57626" spans="31:31" ht="15.75" x14ac:dyDescent="0.3">
      <c r="AE57626" s="71"/>
    </row>
    <row r="57627" spans="31:31" ht="15.75" x14ac:dyDescent="0.3">
      <c r="AE57627" s="71"/>
    </row>
    <row r="57628" spans="31:31" ht="15.75" x14ac:dyDescent="0.3">
      <c r="AE57628" s="71"/>
    </row>
    <row r="57629" spans="31:31" ht="15.75" x14ac:dyDescent="0.3">
      <c r="AE57629" s="71"/>
    </row>
    <row r="57630" spans="31:31" ht="15.75" x14ac:dyDescent="0.3">
      <c r="AE57630" s="71"/>
    </row>
    <row r="57631" spans="31:31" ht="15.75" x14ac:dyDescent="0.3">
      <c r="AE57631" s="71"/>
    </row>
    <row r="57632" spans="31:31" ht="15.75" x14ac:dyDescent="0.3">
      <c r="AE57632" s="71"/>
    </row>
    <row r="57633" spans="31:31" ht="15.75" x14ac:dyDescent="0.3">
      <c r="AE57633" s="71"/>
    </row>
    <row r="57634" spans="31:31" ht="15.75" x14ac:dyDescent="0.3">
      <c r="AE57634" s="71"/>
    </row>
    <row r="57635" spans="31:31" ht="15.75" x14ac:dyDescent="0.3">
      <c r="AE57635" s="71"/>
    </row>
    <row r="57636" spans="31:31" ht="15.75" x14ac:dyDescent="0.3">
      <c r="AE57636" s="71"/>
    </row>
    <row r="57637" spans="31:31" ht="15.75" x14ac:dyDescent="0.3">
      <c r="AE57637" s="71"/>
    </row>
    <row r="57638" spans="31:31" ht="15.75" x14ac:dyDescent="0.3">
      <c r="AE57638" s="71"/>
    </row>
    <row r="57639" spans="31:31" ht="15.75" x14ac:dyDescent="0.3">
      <c r="AE57639" s="71"/>
    </row>
    <row r="57640" spans="31:31" ht="15.75" x14ac:dyDescent="0.3">
      <c r="AE57640" s="71"/>
    </row>
    <row r="57641" spans="31:31" ht="15.75" x14ac:dyDescent="0.3">
      <c r="AE57641" s="71"/>
    </row>
    <row r="57642" spans="31:31" ht="15.75" x14ac:dyDescent="0.3">
      <c r="AE57642" s="71"/>
    </row>
    <row r="57643" spans="31:31" ht="15.75" x14ac:dyDescent="0.3">
      <c r="AE57643" s="71"/>
    </row>
    <row r="57644" spans="31:31" ht="15.75" x14ac:dyDescent="0.3">
      <c r="AE57644" s="71"/>
    </row>
    <row r="57645" spans="31:31" ht="15.75" x14ac:dyDescent="0.3">
      <c r="AE57645" s="71"/>
    </row>
    <row r="57646" spans="31:31" ht="15.75" x14ac:dyDescent="0.3">
      <c r="AE57646" s="71"/>
    </row>
    <row r="57647" spans="31:31" ht="15.75" x14ac:dyDescent="0.3">
      <c r="AE57647" s="71"/>
    </row>
    <row r="57648" spans="31:31" ht="15.75" x14ac:dyDescent="0.3">
      <c r="AE57648" s="71"/>
    </row>
    <row r="57649" spans="31:31" ht="15.75" x14ac:dyDescent="0.3">
      <c r="AE57649" s="71"/>
    </row>
    <row r="57650" spans="31:31" ht="15.75" x14ac:dyDescent="0.3">
      <c r="AE57650" s="71"/>
    </row>
    <row r="57651" spans="31:31" ht="15.75" x14ac:dyDescent="0.3">
      <c r="AE57651" s="71"/>
    </row>
    <row r="57652" spans="31:31" ht="15.75" x14ac:dyDescent="0.3">
      <c r="AE57652" s="71"/>
    </row>
    <row r="57653" spans="31:31" ht="15.75" x14ac:dyDescent="0.3">
      <c r="AE57653" s="71"/>
    </row>
    <row r="57654" spans="31:31" ht="15.75" x14ac:dyDescent="0.3">
      <c r="AE57654" s="71"/>
    </row>
    <row r="57655" spans="31:31" ht="15.75" x14ac:dyDescent="0.3">
      <c r="AE57655" s="71"/>
    </row>
    <row r="57656" spans="31:31" ht="15.75" x14ac:dyDescent="0.3">
      <c r="AE57656" s="71"/>
    </row>
    <row r="57657" spans="31:31" ht="15.75" x14ac:dyDescent="0.3">
      <c r="AE57657" s="71"/>
    </row>
    <row r="57658" spans="31:31" ht="15.75" x14ac:dyDescent="0.3">
      <c r="AE57658" s="71"/>
    </row>
    <row r="57659" spans="31:31" ht="15.75" x14ac:dyDescent="0.3">
      <c r="AE57659" s="71"/>
    </row>
    <row r="57660" spans="31:31" ht="15.75" x14ac:dyDescent="0.3">
      <c r="AE57660" s="71"/>
    </row>
    <row r="57661" spans="31:31" ht="15.75" x14ac:dyDescent="0.3">
      <c r="AE57661" s="71"/>
    </row>
    <row r="57662" spans="31:31" ht="15.75" x14ac:dyDescent="0.3">
      <c r="AE57662" s="71"/>
    </row>
    <row r="57663" spans="31:31" ht="15.75" x14ac:dyDescent="0.3">
      <c r="AE57663" s="71"/>
    </row>
    <row r="57664" spans="31:31" ht="15.75" x14ac:dyDescent="0.3">
      <c r="AE57664" s="71"/>
    </row>
    <row r="57665" spans="31:31" ht="15.75" x14ac:dyDescent="0.3">
      <c r="AE57665" s="71"/>
    </row>
    <row r="57666" spans="31:31" ht="15.75" x14ac:dyDescent="0.3">
      <c r="AE57666" s="71"/>
    </row>
    <row r="57667" spans="31:31" ht="15.75" x14ac:dyDescent="0.3">
      <c r="AE57667" s="71"/>
    </row>
    <row r="57668" spans="31:31" ht="15.75" x14ac:dyDescent="0.3">
      <c r="AE57668" s="71"/>
    </row>
    <row r="57669" spans="31:31" ht="15.75" x14ac:dyDescent="0.3">
      <c r="AE57669" s="71"/>
    </row>
    <row r="57670" spans="31:31" ht="15.75" x14ac:dyDescent="0.3">
      <c r="AE57670" s="71"/>
    </row>
    <row r="57671" spans="31:31" ht="15.75" x14ac:dyDescent="0.3">
      <c r="AE57671" s="71"/>
    </row>
    <row r="57672" spans="31:31" ht="15.75" x14ac:dyDescent="0.3">
      <c r="AE57672" s="71"/>
    </row>
    <row r="57673" spans="31:31" ht="15.75" x14ac:dyDescent="0.3">
      <c r="AE57673" s="71"/>
    </row>
    <row r="57674" spans="31:31" ht="15.75" x14ac:dyDescent="0.3">
      <c r="AE57674" s="71"/>
    </row>
    <row r="57675" spans="31:31" ht="15.75" x14ac:dyDescent="0.3">
      <c r="AE57675" s="71"/>
    </row>
    <row r="57676" spans="31:31" ht="15.75" x14ac:dyDescent="0.3">
      <c r="AE57676" s="71"/>
    </row>
    <row r="57677" spans="31:31" ht="15.75" x14ac:dyDescent="0.3">
      <c r="AE57677" s="71"/>
    </row>
    <row r="57678" spans="31:31" ht="15.75" x14ac:dyDescent="0.3">
      <c r="AE57678" s="71"/>
    </row>
    <row r="57679" spans="31:31" ht="15.75" x14ac:dyDescent="0.3">
      <c r="AE57679" s="71"/>
    </row>
    <row r="57680" spans="31:31" ht="15.75" x14ac:dyDescent="0.3">
      <c r="AE57680" s="71"/>
    </row>
    <row r="57681" spans="31:31" ht="15.75" x14ac:dyDescent="0.3">
      <c r="AE57681" s="71"/>
    </row>
    <row r="57682" spans="31:31" ht="15.75" x14ac:dyDescent="0.3">
      <c r="AE57682" s="71"/>
    </row>
    <row r="57683" spans="31:31" ht="15.75" x14ac:dyDescent="0.3">
      <c r="AE57683" s="71"/>
    </row>
    <row r="57684" spans="31:31" ht="15.75" x14ac:dyDescent="0.3">
      <c r="AE57684" s="71"/>
    </row>
    <row r="57685" spans="31:31" ht="15.75" x14ac:dyDescent="0.3">
      <c r="AE57685" s="71"/>
    </row>
    <row r="57686" spans="31:31" ht="15.75" x14ac:dyDescent="0.3">
      <c r="AE57686" s="71"/>
    </row>
    <row r="57687" spans="31:31" ht="15.75" x14ac:dyDescent="0.3">
      <c r="AE57687" s="71"/>
    </row>
    <row r="57688" spans="31:31" ht="15.75" x14ac:dyDescent="0.3">
      <c r="AE57688" s="71"/>
    </row>
    <row r="57689" spans="31:31" ht="15.75" x14ac:dyDescent="0.3">
      <c r="AE57689" s="71"/>
    </row>
    <row r="57690" spans="31:31" ht="15.75" x14ac:dyDescent="0.3">
      <c r="AE57690" s="71"/>
    </row>
    <row r="57691" spans="31:31" ht="15.75" x14ac:dyDescent="0.3">
      <c r="AE57691" s="71"/>
    </row>
    <row r="57692" spans="31:31" ht="15.75" x14ac:dyDescent="0.3">
      <c r="AE57692" s="71"/>
    </row>
    <row r="57693" spans="31:31" ht="15.75" x14ac:dyDescent="0.3">
      <c r="AE57693" s="71"/>
    </row>
    <row r="57694" spans="31:31" ht="15.75" x14ac:dyDescent="0.3">
      <c r="AE57694" s="71"/>
    </row>
    <row r="57695" spans="31:31" ht="15.75" x14ac:dyDescent="0.3">
      <c r="AE57695" s="71"/>
    </row>
    <row r="57696" spans="31:31" ht="15.75" x14ac:dyDescent="0.3">
      <c r="AE57696" s="71"/>
    </row>
    <row r="57697" spans="31:31" ht="15.75" x14ac:dyDescent="0.3">
      <c r="AE57697" s="71"/>
    </row>
    <row r="57698" spans="31:31" ht="15.75" x14ac:dyDescent="0.3">
      <c r="AE57698" s="71"/>
    </row>
    <row r="57699" spans="31:31" ht="15.75" x14ac:dyDescent="0.3">
      <c r="AE57699" s="71"/>
    </row>
    <row r="57700" spans="31:31" ht="15.75" x14ac:dyDescent="0.3">
      <c r="AE57700" s="71"/>
    </row>
    <row r="57701" spans="31:31" ht="15.75" x14ac:dyDescent="0.3">
      <c r="AE57701" s="71"/>
    </row>
    <row r="57702" spans="31:31" ht="15.75" x14ac:dyDescent="0.3">
      <c r="AE57702" s="71"/>
    </row>
    <row r="57703" spans="31:31" ht="15.75" x14ac:dyDescent="0.3">
      <c r="AE57703" s="71"/>
    </row>
    <row r="57704" spans="31:31" ht="15.75" x14ac:dyDescent="0.3">
      <c r="AE57704" s="71"/>
    </row>
    <row r="57705" spans="31:31" ht="15.75" x14ac:dyDescent="0.3">
      <c r="AE57705" s="71"/>
    </row>
    <row r="57706" spans="31:31" ht="15.75" x14ac:dyDescent="0.3">
      <c r="AE57706" s="71"/>
    </row>
    <row r="57707" spans="31:31" ht="15.75" x14ac:dyDescent="0.3">
      <c r="AE57707" s="71"/>
    </row>
    <row r="57708" spans="31:31" ht="15.75" x14ac:dyDescent="0.3">
      <c r="AE57708" s="71"/>
    </row>
    <row r="57709" spans="31:31" ht="15.75" x14ac:dyDescent="0.3">
      <c r="AE57709" s="71"/>
    </row>
    <row r="57710" spans="31:31" ht="15.75" x14ac:dyDescent="0.3">
      <c r="AE57710" s="71"/>
    </row>
    <row r="57711" spans="31:31" ht="15.75" x14ac:dyDescent="0.3">
      <c r="AE57711" s="71"/>
    </row>
    <row r="57712" spans="31:31" ht="15.75" x14ac:dyDescent="0.3">
      <c r="AE57712" s="71"/>
    </row>
    <row r="57713" spans="31:31" ht="15.75" x14ac:dyDescent="0.3">
      <c r="AE57713" s="71"/>
    </row>
    <row r="57714" spans="31:31" ht="15.75" x14ac:dyDescent="0.3">
      <c r="AE57714" s="71"/>
    </row>
    <row r="57715" spans="31:31" ht="15.75" x14ac:dyDescent="0.3">
      <c r="AE57715" s="71"/>
    </row>
    <row r="57716" spans="31:31" ht="15.75" x14ac:dyDescent="0.3">
      <c r="AE57716" s="71"/>
    </row>
    <row r="57717" spans="31:31" ht="15.75" x14ac:dyDescent="0.3">
      <c r="AE57717" s="71"/>
    </row>
    <row r="57718" spans="31:31" ht="15.75" x14ac:dyDescent="0.3">
      <c r="AE57718" s="71"/>
    </row>
    <row r="57719" spans="31:31" ht="15.75" x14ac:dyDescent="0.3">
      <c r="AE57719" s="71"/>
    </row>
    <row r="57720" spans="31:31" ht="15.75" x14ac:dyDescent="0.3">
      <c r="AE57720" s="71"/>
    </row>
    <row r="57721" spans="31:31" ht="15.75" x14ac:dyDescent="0.3">
      <c r="AE57721" s="71"/>
    </row>
    <row r="57722" spans="31:31" ht="15.75" x14ac:dyDescent="0.3">
      <c r="AE57722" s="71"/>
    </row>
    <row r="57723" spans="31:31" ht="15.75" x14ac:dyDescent="0.3">
      <c r="AE57723" s="71"/>
    </row>
    <row r="57724" spans="31:31" ht="15.75" x14ac:dyDescent="0.3">
      <c r="AE57724" s="71"/>
    </row>
    <row r="57725" spans="31:31" ht="15.75" x14ac:dyDescent="0.3">
      <c r="AE57725" s="71"/>
    </row>
    <row r="57726" spans="31:31" ht="15.75" x14ac:dyDescent="0.3">
      <c r="AE57726" s="71"/>
    </row>
    <row r="57727" spans="31:31" ht="15.75" x14ac:dyDescent="0.3">
      <c r="AE57727" s="71"/>
    </row>
    <row r="57728" spans="31:31" ht="15.75" x14ac:dyDescent="0.3">
      <c r="AE57728" s="71"/>
    </row>
    <row r="57729" spans="31:31" ht="15.75" x14ac:dyDescent="0.3">
      <c r="AE57729" s="71"/>
    </row>
    <row r="57730" spans="31:31" ht="15.75" x14ac:dyDescent="0.3">
      <c r="AE57730" s="71"/>
    </row>
    <row r="57731" spans="31:31" ht="15.75" x14ac:dyDescent="0.3">
      <c r="AE57731" s="71"/>
    </row>
    <row r="57732" spans="31:31" ht="15.75" x14ac:dyDescent="0.3">
      <c r="AE57732" s="71"/>
    </row>
    <row r="57733" spans="31:31" ht="15.75" x14ac:dyDescent="0.3">
      <c r="AE57733" s="71"/>
    </row>
    <row r="57734" spans="31:31" ht="15.75" x14ac:dyDescent="0.3">
      <c r="AE57734" s="71"/>
    </row>
    <row r="57735" spans="31:31" ht="15.75" x14ac:dyDescent="0.3">
      <c r="AE57735" s="71"/>
    </row>
    <row r="57736" spans="31:31" ht="15.75" x14ac:dyDescent="0.3">
      <c r="AE57736" s="71"/>
    </row>
    <row r="57737" spans="31:31" ht="15.75" x14ac:dyDescent="0.3">
      <c r="AE57737" s="71"/>
    </row>
    <row r="57738" spans="31:31" ht="15.75" x14ac:dyDescent="0.3">
      <c r="AE57738" s="71"/>
    </row>
    <row r="57739" spans="31:31" ht="15.75" x14ac:dyDescent="0.3">
      <c r="AE57739" s="71"/>
    </row>
    <row r="57740" spans="31:31" ht="15.75" x14ac:dyDescent="0.3">
      <c r="AE57740" s="71"/>
    </row>
    <row r="57741" spans="31:31" ht="15.75" x14ac:dyDescent="0.3">
      <c r="AE57741" s="71"/>
    </row>
    <row r="57742" spans="31:31" ht="15.75" x14ac:dyDescent="0.3">
      <c r="AE57742" s="71"/>
    </row>
    <row r="57743" spans="31:31" ht="15.75" x14ac:dyDescent="0.3">
      <c r="AE57743" s="71"/>
    </row>
    <row r="57744" spans="31:31" ht="15.75" x14ac:dyDescent="0.3">
      <c r="AE57744" s="71"/>
    </row>
    <row r="57745" spans="31:31" ht="15.75" x14ac:dyDescent="0.3">
      <c r="AE57745" s="71"/>
    </row>
    <row r="57746" spans="31:31" ht="15.75" x14ac:dyDescent="0.3">
      <c r="AE57746" s="71"/>
    </row>
    <row r="57747" spans="31:31" ht="15.75" x14ac:dyDescent="0.3">
      <c r="AE57747" s="71"/>
    </row>
    <row r="57748" spans="31:31" ht="15.75" x14ac:dyDescent="0.3">
      <c r="AE57748" s="71"/>
    </row>
    <row r="57749" spans="31:31" ht="15.75" x14ac:dyDescent="0.3">
      <c r="AE57749" s="71"/>
    </row>
    <row r="57750" spans="31:31" ht="15.75" x14ac:dyDescent="0.3">
      <c r="AE57750" s="71"/>
    </row>
    <row r="57751" spans="31:31" ht="15.75" x14ac:dyDescent="0.3">
      <c r="AE57751" s="71"/>
    </row>
    <row r="57752" spans="31:31" ht="15.75" x14ac:dyDescent="0.3">
      <c r="AE57752" s="71"/>
    </row>
    <row r="57753" spans="31:31" ht="15.75" x14ac:dyDescent="0.3">
      <c r="AE57753" s="71"/>
    </row>
    <row r="57754" spans="31:31" ht="15.75" x14ac:dyDescent="0.3">
      <c r="AE57754" s="71"/>
    </row>
    <row r="57755" spans="31:31" ht="15.75" x14ac:dyDescent="0.3">
      <c r="AE57755" s="71"/>
    </row>
    <row r="57756" spans="31:31" ht="15.75" x14ac:dyDescent="0.3">
      <c r="AE57756" s="71"/>
    </row>
    <row r="57757" spans="31:31" ht="15.75" x14ac:dyDescent="0.3">
      <c r="AE57757" s="71"/>
    </row>
    <row r="57758" spans="31:31" ht="15.75" x14ac:dyDescent="0.3">
      <c r="AE57758" s="71"/>
    </row>
    <row r="57759" spans="31:31" ht="15.75" x14ac:dyDescent="0.3">
      <c r="AE57759" s="71"/>
    </row>
    <row r="57760" spans="31:31" ht="15.75" x14ac:dyDescent="0.3">
      <c r="AE57760" s="71"/>
    </row>
    <row r="57761" spans="31:31" ht="15.75" x14ac:dyDescent="0.3">
      <c r="AE57761" s="71"/>
    </row>
    <row r="57762" spans="31:31" ht="15.75" x14ac:dyDescent="0.3">
      <c r="AE57762" s="71"/>
    </row>
    <row r="57763" spans="31:31" ht="15.75" x14ac:dyDescent="0.3">
      <c r="AE57763" s="71"/>
    </row>
    <row r="57764" spans="31:31" ht="15.75" x14ac:dyDescent="0.3">
      <c r="AE57764" s="71"/>
    </row>
    <row r="57765" spans="31:31" ht="15.75" x14ac:dyDescent="0.3">
      <c r="AE57765" s="71"/>
    </row>
    <row r="57766" spans="31:31" ht="15.75" x14ac:dyDescent="0.3">
      <c r="AE57766" s="71"/>
    </row>
    <row r="57767" spans="31:31" ht="15.75" x14ac:dyDescent="0.3">
      <c r="AE57767" s="71"/>
    </row>
    <row r="57768" spans="31:31" ht="15.75" x14ac:dyDescent="0.3">
      <c r="AE57768" s="71"/>
    </row>
    <row r="57769" spans="31:31" ht="15.75" x14ac:dyDescent="0.3">
      <c r="AE57769" s="71"/>
    </row>
    <row r="57770" spans="31:31" ht="15.75" x14ac:dyDescent="0.3">
      <c r="AE57770" s="71"/>
    </row>
    <row r="57771" spans="31:31" ht="15.75" x14ac:dyDescent="0.3">
      <c r="AE57771" s="71"/>
    </row>
    <row r="57772" spans="31:31" ht="15.75" x14ac:dyDescent="0.3">
      <c r="AE57772" s="71"/>
    </row>
    <row r="57773" spans="31:31" ht="15.75" x14ac:dyDescent="0.3">
      <c r="AE57773" s="71"/>
    </row>
    <row r="57774" spans="31:31" ht="15.75" x14ac:dyDescent="0.3">
      <c r="AE57774" s="71"/>
    </row>
    <row r="57775" spans="31:31" ht="15.75" x14ac:dyDescent="0.3">
      <c r="AE57775" s="71"/>
    </row>
    <row r="57776" spans="31:31" ht="15.75" x14ac:dyDescent="0.3">
      <c r="AE57776" s="71"/>
    </row>
    <row r="57777" spans="31:31" ht="15.75" x14ac:dyDescent="0.3">
      <c r="AE57777" s="71"/>
    </row>
    <row r="57778" spans="31:31" ht="15.75" x14ac:dyDescent="0.3">
      <c r="AE57778" s="71"/>
    </row>
    <row r="57779" spans="31:31" ht="15.75" x14ac:dyDescent="0.3">
      <c r="AE57779" s="71"/>
    </row>
    <row r="57780" spans="31:31" ht="15.75" x14ac:dyDescent="0.3">
      <c r="AE57780" s="71"/>
    </row>
    <row r="57781" spans="31:31" ht="15.75" x14ac:dyDescent="0.3">
      <c r="AE57781" s="71"/>
    </row>
    <row r="57782" spans="31:31" ht="15.75" x14ac:dyDescent="0.3">
      <c r="AE57782" s="71"/>
    </row>
    <row r="57783" spans="31:31" ht="15.75" x14ac:dyDescent="0.3">
      <c r="AE57783" s="71"/>
    </row>
    <row r="57784" spans="31:31" ht="15.75" x14ac:dyDescent="0.3">
      <c r="AE57784" s="71"/>
    </row>
    <row r="57785" spans="31:31" ht="15.75" x14ac:dyDescent="0.3">
      <c r="AE57785" s="71"/>
    </row>
    <row r="57786" spans="31:31" ht="15.75" x14ac:dyDescent="0.3">
      <c r="AE57786" s="71"/>
    </row>
    <row r="57787" spans="31:31" ht="15.75" x14ac:dyDescent="0.3">
      <c r="AE57787" s="71"/>
    </row>
    <row r="57788" spans="31:31" ht="15.75" x14ac:dyDescent="0.3">
      <c r="AE57788" s="71"/>
    </row>
    <row r="57789" spans="31:31" ht="15.75" x14ac:dyDescent="0.3">
      <c r="AE57789" s="71"/>
    </row>
    <row r="57790" spans="31:31" ht="15.75" x14ac:dyDescent="0.3">
      <c r="AE57790" s="71"/>
    </row>
    <row r="57791" spans="31:31" ht="15.75" x14ac:dyDescent="0.3">
      <c r="AE57791" s="71"/>
    </row>
    <row r="57792" spans="31:31" ht="15.75" x14ac:dyDescent="0.3">
      <c r="AE57792" s="71"/>
    </row>
    <row r="57793" spans="31:31" ht="15.75" x14ac:dyDescent="0.3">
      <c r="AE57793" s="71"/>
    </row>
    <row r="57794" spans="31:31" ht="15.75" x14ac:dyDescent="0.3">
      <c r="AE57794" s="71"/>
    </row>
    <row r="57795" spans="31:31" ht="15.75" x14ac:dyDescent="0.3">
      <c r="AE57795" s="71"/>
    </row>
    <row r="57796" spans="31:31" ht="15.75" x14ac:dyDescent="0.3">
      <c r="AE57796" s="71"/>
    </row>
    <row r="57797" spans="31:31" ht="15.75" x14ac:dyDescent="0.3">
      <c r="AE57797" s="71"/>
    </row>
    <row r="57798" spans="31:31" ht="15.75" x14ac:dyDescent="0.3">
      <c r="AE57798" s="71"/>
    </row>
    <row r="57799" spans="31:31" ht="15.75" x14ac:dyDescent="0.3">
      <c r="AE57799" s="71"/>
    </row>
    <row r="57800" spans="31:31" ht="15.75" x14ac:dyDescent="0.3">
      <c r="AE57800" s="71"/>
    </row>
    <row r="57801" spans="31:31" ht="15.75" x14ac:dyDescent="0.3">
      <c r="AE57801" s="71"/>
    </row>
    <row r="57802" spans="31:31" ht="15.75" x14ac:dyDescent="0.3">
      <c r="AE57802" s="71"/>
    </row>
    <row r="57803" spans="31:31" ht="15.75" x14ac:dyDescent="0.3">
      <c r="AE57803" s="71"/>
    </row>
    <row r="57804" spans="31:31" ht="15.75" x14ac:dyDescent="0.3">
      <c r="AE57804" s="71"/>
    </row>
    <row r="57805" spans="31:31" ht="15.75" x14ac:dyDescent="0.3">
      <c r="AE57805" s="71"/>
    </row>
    <row r="57806" spans="31:31" ht="15.75" x14ac:dyDescent="0.3">
      <c r="AE57806" s="71"/>
    </row>
    <row r="57807" spans="31:31" ht="15.75" x14ac:dyDescent="0.3">
      <c r="AE57807" s="71"/>
    </row>
    <row r="57808" spans="31:31" ht="15.75" x14ac:dyDescent="0.3">
      <c r="AE57808" s="71"/>
    </row>
    <row r="57809" spans="31:31" ht="15.75" x14ac:dyDescent="0.3">
      <c r="AE57809" s="71"/>
    </row>
    <row r="57810" spans="31:31" ht="15.75" x14ac:dyDescent="0.3">
      <c r="AE57810" s="71"/>
    </row>
    <row r="57811" spans="31:31" ht="15.75" x14ac:dyDescent="0.3">
      <c r="AE57811" s="71"/>
    </row>
    <row r="57812" spans="31:31" ht="15.75" x14ac:dyDescent="0.3">
      <c r="AE57812" s="71"/>
    </row>
    <row r="57813" spans="31:31" ht="15.75" x14ac:dyDescent="0.3">
      <c r="AE57813" s="71"/>
    </row>
    <row r="57814" spans="31:31" ht="15.75" x14ac:dyDescent="0.3">
      <c r="AE57814" s="71"/>
    </row>
    <row r="57815" spans="31:31" ht="15.75" x14ac:dyDescent="0.3">
      <c r="AE57815" s="71"/>
    </row>
    <row r="57816" spans="31:31" ht="15.75" x14ac:dyDescent="0.3">
      <c r="AE57816" s="71"/>
    </row>
    <row r="57817" spans="31:31" ht="15.75" x14ac:dyDescent="0.3">
      <c r="AE57817" s="71"/>
    </row>
    <row r="57818" spans="31:31" ht="15.75" x14ac:dyDescent="0.3">
      <c r="AE57818" s="71"/>
    </row>
    <row r="57819" spans="31:31" ht="15.75" x14ac:dyDescent="0.3">
      <c r="AE57819" s="71"/>
    </row>
    <row r="57820" spans="31:31" ht="15.75" x14ac:dyDescent="0.3">
      <c r="AE57820" s="71"/>
    </row>
    <row r="57821" spans="31:31" ht="15.75" x14ac:dyDescent="0.3">
      <c r="AE57821" s="71"/>
    </row>
    <row r="57822" spans="31:31" ht="15.75" x14ac:dyDescent="0.3">
      <c r="AE57822" s="71"/>
    </row>
    <row r="57823" spans="31:31" ht="15.75" x14ac:dyDescent="0.3">
      <c r="AE57823" s="71"/>
    </row>
    <row r="57824" spans="31:31" ht="15.75" x14ac:dyDescent="0.3">
      <c r="AE57824" s="71"/>
    </row>
    <row r="57825" spans="31:31" ht="15.75" x14ac:dyDescent="0.3">
      <c r="AE57825" s="71"/>
    </row>
    <row r="57826" spans="31:31" ht="15.75" x14ac:dyDescent="0.3">
      <c r="AE57826" s="71"/>
    </row>
    <row r="57827" spans="31:31" ht="15.75" x14ac:dyDescent="0.3">
      <c r="AE57827" s="71"/>
    </row>
    <row r="57828" spans="31:31" ht="15.75" x14ac:dyDescent="0.3">
      <c r="AE57828" s="71"/>
    </row>
    <row r="57829" spans="31:31" ht="15.75" x14ac:dyDescent="0.3">
      <c r="AE57829" s="71"/>
    </row>
    <row r="57830" spans="31:31" ht="15.75" x14ac:dyDescent="0.3">
      <c r="AE57830" s="71"/>
    </row>
    <row r="57831" spans="31:31" ht="15.75" x14ac:dyDescent="0.3">
      <c r="AE57831" s="71"/>
    </row>
    <row r="57832" spans="31:31" ht="15.75" x14ac:dyDescent="0.3">
      <c r="AE57832" s="71"/>
    </row>
    <row r="57833" spans="31:31" ht="15.75" x14ac:dyDescent="0.3">
      <c r="AE57833" s="71"/>
    </row>
    <row r="57834" spans="31:31" ht="15.75" x14ac:dyDescent="0.3">
      <c r="AE57834" s="71"/>
    </row>
    <row r="57835" spans="31:31" ht="15.75" x14ac:dyDescent="0.3">
      <c r="AE57835" s="71"/>
    </row>
    <row r="57836" spans="31:31" ht="15.75" x14ac:dyDescent="0.3">
      <c r="AE57836" s="71"/>
    </row>
    <row r="57837" spans="31:31" ht="15.75" x14ac:dyDescent="0.3">
      <c r="AE57837" s="71"/>
    </row>
    <row r="57838" spans="31:31" ht="15.75" x14ac:dyDescent="0.3">
      <c r="AE57838" s="71"/>
    </row>
    <row r="57839" spans="31:31" ht="15.75" x14ac:dyDescent="0.3">
      <c r="AE57839" s="71"/>
    </row>
    <row r="57840" spans="31:31" ht="15.75" x14ac:dyDescent="0.3">
      <c r="AE57840" s="71"/>
    </row>
    <row r="57841" spans="31:31" ht="15.75" x14ac:dyDescent="0.3">
      <c r="AE57841" s="71"/>
    </row>
    <row r="57842" spans="31:31" ht="15.75" x14ac:dyDescent="0.3">
      <c r="AE57842" s="71"/>
    </row>
    <row r="57843" spans="31:31" ht="15.75" x14ac:dyDescent="0.3">
      <c r="AE57843" s="71"/>
    </row>
    <row r="57844" spans="31:31" ht="15.75" x14ac:dyDescent="0.3">
      <c r="AE57844" s="71"/>
    </row>
    <row r="57845" spans="31:31" ht="15.75" x14ac:dyDescent="0.3">
      <c r="AE57845" s="71"/>
    </row>
    <row r="57846" spans="31:31" ht="15.75" x14ac:dyDescent="0.3">
      <c r="AE57846" s="71"/>
    </row>
    <row r="57847" spans="31:31" ht="15.75" x14ac:dyDescent="0.3">
      <c r="AE57847" s="71"/>
    </row>
    <row r="57848" spans="31:31" ht="15.75" x14ac:dyDescent="0.3">
      <c r="AE57848" s="71"/>
    </row>
    <row r="57849" spans="31:31" ht="15.75" x14ac:dyDescent="0.3">
      <c r="AE57849" s="71"/>
    </row>
    <row r="57850" spans="31:31" ht="15.75" x14ac:dyDescent="0.3">
      <c r="AE57850" s="71"/>
    </row>
    <row r="57851" spans="31:31" ht="15.75" x14ac:dyDescent="0.3">
      <c r="AE57851" s="71"/>
    </row>
    <row r="57852" spans="31:31" ht="15.75" x14ac:dyDescent="0.3">
      <c r="AE57852" s="71"/>
    </row>
    <row r="57853" spans="31:31" ht="15.75" x14ac:dyDescent="0.3">
      <c r="AE57853" s="71"/>
    </row>
    <row r="57854" spans="31:31" ht="15.75" x14ac:dyDescent="0.3">
      <c r="AE57854" s="71"/>
    </row>
    <row r="57855" spans="31:31" ht="15.75" x14ac:dyDescent="0.3">
      <c r="AE57855" s="71"/>
    </row>
    <row r="57856" spans="31:31" ht="15.75" x14ac:dyDescent="0.3">
      <c r="AE57856" s="71"/>
    </row>
    <row r="57857" spans="31:31" ht="15.75" x14ac:dyDescent="0.3">
      <c r="AE57857" s="71"/>
    </row>
    <row r="57858" spans="31:31" ht="15.75" x14ac:dyDescent="0.3">
      <c r="AE57858" s="71"/>
    </row>
    <row r="57859" spans="31:31" ht="15.75" x14ac:dyDescent="0.3">
      <c r="AE57859" s="71"/>
    </row>
    <row r="57860" spans="31:31" ht="15.75" x14ac:dyDescent="0.3">
      <c r="AE57860" s="71"/>
    </row>
    <row r="57861" spans="31:31" ht="15.75" x14ac:dyDescent="0.3">
      <c r="AE57861" s="71"/>
    </row>
    <row r="57862" spans="31:31" ht="15.75" x14ac:dyDescent="0.3">
      <c r="AE57862" s="71"/>
    </row>
    <row r="57863" spans="31:31" ht="15.75" x14ac:dyDescent="0.3">
      <c r="AE57863" s="71"/>
    </row>
    <row r="57864" spans="31:31" ht="15.75" x14ac:dyDescent="0.3">
      <c r="AE57864" s="71"/>
    </row>
    <row r="57865" spans="31:31" ht="15.75" x14ac:dyDescent="0.3">
      <c r="AE57865" s="71"/>
    </row>
    <row r="57866" spans="31:31" ht="15.75" x14ac:dyDescent="0.3">
      <c r="AE57866" s="71"/>
    </row>
    <row r="57867" spans="31:31" ht="15.75" x14ac:dyDescent="0.3">
      <c r="AE57867" s="71"/>
    </row>
    <row r="57868" spans="31:31" ht="15.75" x14ac:dyDescent="0.3">
      <c r="AE57868" s="71"/>
    </row>
    <row r="57869" spans="31:31" ht="15.75" x14ac:dyDescent="0.3">
      <c r="AE57869" s="71"/>
    </row>
    <row r="57870" spans="31:31" ht="15.75" x14ac:dyDescent="0.3">
      <c r="AE57870" s="71"/>
    </row>
    <row r="57871" spans="31:31" ht="15.75" x14ac:dyDescent="0.3">
      <c r="AE57871" s="71"/>
    </row>
    <row r="57872" spans="31:31" ht="15.75" x14ac:dyDescent="0.3">
      <c r="AE57872" s="71"/>
    </row>
    <row r="57873" spans="31:31" ht="15.75" x14ac:dyDescent="0.3">
      <c r="AE57873" s="71"/>
    </row>
    <row r="57874" spans="31:31" ht="15.75" x14ac:dyDescent="0.3">
      <c r="AE57874" s="71"/>
    </row>
    <row r="57875" spans="31:31" ht="15.75" x14ac:dyDescent="0.3">
      <c r="AE57875" s="71"/>
    </row>
    <row r="57876" spans="31:31" ht="15.75" x14ac:dyDescent="0.3">
      <c r="AE57876" s="71"/>
    </row>
    <row r="57877" spans="31:31" ht="15.75" x14ac:dyDescent="0.3">
      <c r="AE57877" s="71"/>
    </row>
    <row r="57878" spans="31:31" ht="15.75" x14ac:dyDescent="0.3">
      <c r="AE57878" s="71"/>
    </row>
    <row r="57879" spans="31:31" ht="15.75" x14ac:dyDescent="0.3">
      <c r="AE57879" s="71"/>
    </row>
    <row r="57880" spans="31:31" ht="15.75" x14ac:dyDescent="0.3">
      <c r="AE57880" s="71"/>
    </row>
    <row r="57881" spans="31:31" ht="15.75" x14ac:dyDescent="0.3">
      <c r="AE57881" s="71"/>
    </row>
    <row r="57882" spans="31:31" ht="15.75" x14ac:dyDescent="0.3">
      <c r="AE57882" s="71"/>
    </row>
    <row r="57883" spans="31:31" ht="15.75" x14ac:dyDescent="0.3">
      <c r="AE57883" s="71"/>
    </row>
    <row r="57884" spans="31:31" ht="15.75" x14ac:dyDescent="0.3">
      <c r="AE57884" s="71"/>
    </row>
    <row r="57885" spans="31:31" ht="15.75" x14ac:dyDescent="0.3">
      <c r="AE57885" s="71"/>
    </row>
    <row r="57886" spans="31:31" ht="15.75" x14ac:dyDescent="0.3">
      <c r="AE57886" s="71"/>
    </row>
    <row r="57887" spans="31:31" ht="15.75" x14ac:dyDescent="0.3">
      <c r="AE57887" s="71"/>
    </row>
    <row r="57888" spans="31:31" ht="15.75" x14ac:dyDescent="0.3">
      <c r="AE57888" s="71"/>
    </row>
    <row r="57889" spans="31:31" ht="15.75" x14ac:dyDescent="0.3">
      <c r="AE57889" s="71"/>
    </row>
    <row r="57890" spans="31:31" ht="15.75" x14ac:dyDescent="0.3">
      <c r="AE57890" s="71"/>
    </row>
    <row r="57891" spans="31:31" ht="15.75" x14ac:dyDescent="0.3">
      <c r="AE57891" s="71"/>
    </row>
    <row r="57892" spans="31:31" ht="15.75" x14ac:dyDescent="0.3">
      <c r="AE57892" s="71"/>
    </row>
    <row r="57893" spans="31:31" ht="15.75" x14ac:dyDescent="0.3">
      <c r="AE57893" s="71"/>
    </row>
    <row r="57894" spans="31:31" ht="15.75" x14ac:dyDescent="0.3">
      <c r="AE57894" s="71"/>
    </row>
    <row r="57895" spans="31:31" ht="15.75" x14ac:dyDescent="0.3">
      <c r="AE57895" s="71"/>
    </row>
    <row r="57896" spans="31:31" ht="15.75" x14ac:dyDescent="0.3">
      <c r="AE57896" s="71"/>
    </row>
    <row r="57897" spans="31:31" ht="15.75" x14ac:dyDescent="0.3">
      <c r="AE57897" s="71"/>
    </row>
    <row r="57898" spans="31:31" ht="15.75" x14ac:dyDescent="0.3">
      <c r="AE57898" s="71"/>
    </row>
    <row r="57899" spans="31:31" ht="15.75" x14ac:dyDescent="0.3">
      <c r="AE57899" s="71"/>
    </row>
    <row r="57900" spans="31:31" ht="15.75" x14ac:dyDescent="0.3">
      <c r="AE57900" s="71"/>
    </row>
    <row r="57901" spans="31:31" ht="15.75" x14ac:dyDescent="0.3">
      <c r="AE57901" s="71"/>
    </row>
    <row r="57902" spans="31:31" ht="15.75" x14ac:dyDescent="0.3">
      <c r="AE57902" s="71"/>
    </row>
    <row r="57903" spans="31:31" ht="15.75" x14ac:dyDescent="0.3">
      <c r="AE57903" s="71"/>
    </row>
    <row r="57904" spans="31:31" ht="15.75" x14ac:dyDescent="0.3">
      <c r="AE57904" s="71"/>
    </row>
    <row r="57905" spans="31:31" ht="15.75" x14ac:dyDescent="0.3">
      <c r="AE57905" s="71"/>
    </row>
    <row r="57906" spans="31:31" ht="15.75" x14ac:dyDescent="0.3">
      <c r="AE57906" s="71"/>
    </row>
    <row r="57907" spans="31:31" ht="15.75" x14ac:dyDescent="0.3">
      <c r="AE57907" s="71"/>
    </row>
    <row r="57908" spans="31:31" ht="15.75" x14ac:dyDescent="0.3">
      <c r="AE57908" s="71"/>
    </row>
    <row r="57909" spans="31:31" ht="15.75" x14ac:dyDescent="0.3">
      <c r="AE57909" s="71"/>
    </row>
    <row r="57910" spans="31:31" ht="15.75" x14ac:dyDescent="0.3">
      <c r="AE57910" s="71"/>
    </row>
    <row r="57911" spans="31:31" ht="15.75" x14ac:dyDescent="0.3">
      <c r="AE57911" s="71"/>
    </row>
    <row r="57912" spans="31:31" ht="15.75" x14ac:dyDescent="0.3">
      <c r="AE57912" s="71"/>
    </row>
    <row r="57913" spans="31:31" ht="15.75" x14ac:dyDescent="0.3">
      <c r="AE57913" s="71"/>
    </row>
    <row r="57914" spans="31:31" ht="15.75" x14ac:dyDescent="0.3">
      <c r="AE57914" s="71"/>
    </row>
    <row r="57915" spans="31:31" ht="15.75" x14ac:dyDescent="0.3">
      <c r="AE57915" s="71"/>
    </row>
    <row r="57916" spans="31:31" ht="15.75" x14ac:dyDescent="0.3">
      <c r="AE57916" s="71"/>
    </row>
    <row r="57917" spans="31:31" ht="15.75" x14ac:dyDescent="0.3">
      <c r="AE57917" s="71"/>
    </row>
    <row r="57918" spans="31:31" ht="15.75" x14ac:dyDescent="0.3">
      <c r="AE57918" s="71"/>
    </row>
    <row r="57919" spans="31:31" ht="15.75" x14ac:dyDescent="0.3">
      <c r="AE57919" s="71"/>
    </row>
    <row r="57920" spans="31:31" ht="15.75" x14ac:dyDescent="0.3">
      <c r="AE57920" s="71"/>
    </row>
    <row r="57921" spans="31:31" ht="15.75" x14ac:dyDescent="0.3">
      <c r="AE57921" s="71"/>
    </row>
    <row r="57922" spans="31:31" ht="15.75" x14ac:dyDescent="0.3">
      <c r="AE57922" s="71"/>
    </row>
    <row r="57923" spans="31:31" ht="15.75" x14ac:dyDescent="0.3">
      <c r="AE57923" s="71"/>
    </row>
    <row r="57924" spans="31:31" ht="15.75" x14ac:dyDescent="0.3">
      <c r="AE57924" s="71"/>
    </row>
    <row r="57925" spans="31:31" ht="15.75" x14ac:dyDescent="0.3">
      <c r="AE57925" s="71"/>
    </row>
    <row r="57926" spans="31:31" ht="15.75" x14ac:dyDescent="0.3">
      <c r="AE57926" s="71"/>
    </row>
    <row r="57927" spans="31:31" ht="15.75" x14ac:dyDescent="0.3">
      <c r="AE57927" s="71"/>
    </row>
    <row r="57928" spans="31:31" ht="15.75" x14ac:dyDescent="0.3">
      <c r="AE57928" s="71"/>
    </row>
    <row r="57929" spans="31:31" ht="15.75" x14ac:dyDescent="0.3">
      <c r="AE57929" s="71"/>
    </row>
    <row r="57930" spans="31:31" ht="15.75" x14ac:dyDescent="0.3">
      <c r="AE57930" s="71"/>
    </row>
    <row r="57931" spans="31:31" ht="15.75" x14ac:dyDescent="0.3">
      <c r="AE57931" s="71"/>
    </row>
    <row r="57932" spans="31:31" ht="15.75" x14ac:dyDescent="0.3">
      <c r="AE57932" s="71"/>
    </row>
    <row r="57933" spans="31:31" ht="15.75" x14ac:dyDescent="0.3">
      <c r="AE57933" s="71"/>
    </row>
    <row r="57934" spans="31:31" ht="15.75" x14ac:dyDescent="0.3">
      <c r="AE57934" s="71"/>
    </row>
    <row r="57935" spans="31:31" ht="15.75" x14ac:dyDescent="0.3">
      <c r="AE57935" s="71"/>
    </row>
    <row r="57936" spans="31:31" ht="15.75" x14ac:dyDescent="0.3">
      <c r="AE57936" s="71"/>
    </row>
    <row r="57937" spans="31:31" ht="15.75" x14ac:dyDescent="0.3">
      <c r="AE57937" s="71"/>
    </row>
    <row r="57938" spans="31:31" ht="15.75" x14ac:dyDescent="0.3">
      <c r="AE57938" s="71"/>
    </row>
    <row r="57939" spans="31:31" ht="15.75" x14ac:dyDescent="0.3">
      <c r="AE57939" s="71"/>
    </row>
    <row r="57940" spans="31:31" ht="15.75" x14ac:dyDescent="0.3">
      <c r="AE57940" s="71"/>
    </row>
    <row r="57941" spans="31:31" ht="15.75" x14ac:dyDescent="0.3">
      <c r="AE57941" s="71"/>
    </row>
    <row r="57942" spans="31:31" ht="15.75" x14ac:dyDescent="0.3">
      <c r="AE57942" s="71"/>
    </row>
    <row r="57943" spans="31:31" ht="15.75" x14ac:dyDescent="0.3">
      <c r="AE57943" s="71"/>
    </row>
    <row r="57944" spans="31:31" ht="15.75" x14ac:dyDescent="0.3">
      <c r="AE57944" s="71"/>
    </row>
    <row r="57945" spans="31:31" ht="15.75" x14ac:dyDescent="0.3">
      <c r="AE57945" s="71"/>
    </row>
    <row r="57946" spans="31:31" ht="15.75" x14ac:dyDescent="0.3">
      <c r="AE57946" s="71"/>
    </row>
    <row r="57947" spans="31:31" ht="15.75" x14ac:dyDescent="0.3">
      <c r="AE57947" s="71"/>
    </row>
    <row r="57948" spans="31:31" ht="15.75" x14ac:dyDescent="0.3">
      <c r="AE57948" s="71"/>
    </row>
    <row r="57949" spans="31:31" ht="15.75" x14ac:dyDescent="0.3">
      <c r="AE57949" s="71"/>
    </row>
    <row r="57950" spans="31:31" ht="15.75" x14ac:dyDescent="0.3">
      <c r="AE57950" s="71"/>
    </row>
    <row r="57951" spans="31:31" ht="15.75" x14ac:dyDescent="0.3">
      <c r="AE57951" s="71"/>
    </row>
    <row r="57952" spans="31:31" ht="15.75" x14ac:dyDescent="0.3">
      <c r="AE57952" s="71"/>
    </row>
    <row r="57953" spans="31:31" ht="15.75" x14ac:dyDescent="0.3">
      <c r="AE57953" s="71"/>
    </row>
    <row r="57954" spans="31:31" ht="15.75" x14ac:dyDescent="0.3">
      <c r="AE57954" s="71"/>
    </row>
    <row r="57955" spans="31:31" ht="15.75" x14ac:dyDescent="0.3">
      <c r="AE57955" s="71"/>
    </row>
    <row r="57956" spans="31:31" ht="15.75" x14ac:dyDescent="0.3">
      <c r="AE57956" s="71"/>
    </row>
    <row r="57957" spans="31:31" ht="15.75" x14ac:dyDescent="0.3">
      <c r="AE57957" s="71"/>
    </row>
    <row r="57958" spans="31:31" ht="15.75" x14ac:dyDescent="0.3">
      <c r="AE57958" s="71"/>
    </row>
    <row r="57959" spans="31:31" ht="15.75" x14ac:dyDescent="0.3">
      <c r="AE57959" s="71"/>
    </row>
    <row r="57960" spans="31:31" ht="15.75" x14ac:dyDescent="0.3">
      <c r="AE57960" s="71"/>
    </row>
    <row r="57961" spans="31:31" ht="15.75" x14ac:dyDescent="0.3">
      <c r="AE57961" s="71"/>
    </row>
    <row r="57962" spans="31:31" ht="15.75" x14ac:dyDescent="0.3">
      <c r="AE57962" s="71"/>
    </row>
    <row r="57963" spans="31:31" ht="15.75" x14ac:dyDescent="0.3">
      <c r="AE57963" s="71"/>
    </row>
    <row r="57964" spans="31:31" ht="15.75" x14ac:dyDescent="0.3">
      <c r="AE57964" s="71"/>
    </row>
    <row r="57965" spans="31:31" ht="15.75" x14ac:dyDescent="0.3">
      <c r="AE57965" s="71"/>
    </row>
    <row r="57966" spans="31:31" ht="15.75" x14ac:dyDescent="0.3">
      <c r="AE57966" s="71"/>
    </row>
    <row r="57967" spans="31:31" ht="15.75" x14ac:dyDescent="0.3">
      <c r="AE57967" s="71"/>
    </row>
    <row r="57968" spans="31:31" ht="15.75" x14ac:dyDescent="0.3">
      <c r="AE57968" s="71"/>
    </row>
    <row r="57969" spans="31:31" ht="15.75" x14ac:dyDescent="0.3">
      <c r="AE57969" s="71"/>
    </row>
    <row r="57970" spans="31:31" ht="15.75" x14ac:dyDescent="0.3">
      <c r="AE57970" s="71"/>
    </row>
    <row r="57971" spans="31:31" ht="15.75" x14ac:dyDescent="0.3">
      <c r="AE57971" s="71"/>
    </row>
    <row r="57972" spans="31:31" ht="15.75" x14ac:dyDescent="0.3">
      <c r="AE57972" s="71"/>
    </row>
    <row r="57973" spans="31:31" ht="15.75" x14ac:dyDescent="0.3">
      <c r="AE57973" s="71"/>
    </row>
    <row r="57974" spans="31:31" ht="15.75" x14ac:dyDescent="0.3">
      <c r="AE57974" s="71"/>
    </row>
    <row r="57975" spans="31:31" ht="15.75" x14ac:dyDescent="0.3">
      <c r="AE57975" s="71"/>
    </row>
    <row r="57976" spans="31:31" ht="15.75" x14ac:dyDescent="0.3">
      <c r="AE57976" s="71"/>
    </row>
    <row r="57977" spans="31:31" ht="15.75" x14ac:dyDescent="0.3">
      <c r="AE57977" s="71"/>
    </row>
    <row r="57978" spans="31:31" ht="15.75" x14ac:dyDescent="0.3">
      <c r="AE57978" s="71"/>
    </row>
    <row r="57979" spans="31:31" ht="15.75" x14ac:dyDescent="0.3">
      <c r="AE57979" s="71"/>
    </row>
    <row r="57980" spans="31:31" ht="15.75" x14ac:dyDescent="0.3">
      <c r="AE57980" s="71"/>
    </row>
    <row r="57981" spans="31:31" ht="15.75" x14ac:dyDescent="0.3">
      <c r="AE57981" s="71"/>
    </row>
    <row r="57982" spans="31:31" ht="15.75" x14ac:dyDescent="0.3">
      <c r="AE57982" s="71"/>
    </row>
    <row r="57983" spans="31:31" ht="15.75" x14ac:dyDescent="0.3">
      <c r="AE57983" s="71"/>
    </row>
    <row r="57984" spans="31:31" ht="15.75" x14ac:dyDescent="0.3">
      <c r="AE57984" s="71"/>
    </row>
    <row r="57985" spans="31:31" ht="15.75" x14ac:dyDescent="0.3">
      <c r="AE57985" s="71"/>
    </row>
    <row r="57986" spans="31:31" ht="15.75" x14ac:dyDescent="0.3">
      <c r="AE57986" s="71"/>
    </row>
    <row r="57987" spans="31:31" ht="15.75" x14ac:dyDescent="0.3">
      <c r="AE57987" s="71"/>
    </row>
    <row r="57988" spans="31:31" ht="15.75" x14ac:dyDescent="0.3">
      <c r="AE57988" s="71"/>
    </row>
    <row r="57989" spans="31:31" ht="15.75" x14ac:dyDescent="0.3">
      <c r="AE57989" s="71"/>
    </row>
    <row r="57990" spans="31:31" ht="15.75" x14ac:dyDescent="0.3">
      <c r="AE57990" s="71"/>
    </row>
    <row r="57991" spans="31:31" ht="15.75" x14ac:dyDescent="0.3">
      <c r="AE57991" s="71"/>
    </row>
    <row r="57992" spans="31:31" ht="15.75" x14ac:dyDescent="0.3">
      <c r="AE57992" s="71"/>
    </row>
    <row r="57993" spans="31:31" ht="15.75" x14ac:dyDescent="0.3">
      <c r="AE57993" s="71"/>
    </row>
    <row r="57994" spans="31:31" ht="15.75" x14ac:dyDescent="0.3">
      <c r="AE57994" s="71"/>
    </row>
    <row r="57995" spans="31:31" ht="15.75" x14ac:dyDescent="0.3">
      <c r="AE57995" s="71"/>
    </row>
    <row r="57996" spans="31:31" ht="15.75" x14ac:dyDescent="0.3">
      <c r="AE57996" s="71"/>
    </row>
    <row r="57997" spans="31:31" ht="15.75" x14ac:dyDescent="0.3">
      <c r="AE57997" s="71"/>
    </row>
    <row r="57998" spans="31:31" ht="15.75" x14ac:dyDescent="0.3">
      <c r="AE57998" s="71"/>
    </row>
    <row r="57999" spans="31:31" ht="15.75" x14ac:dyDescent="0.3">
      <c r="AE57999" s="71"/>
    </row>
    <row r="58000" spans="31:31" ht="15.75" x14ac:dyDescent="0.3">
      <c r="AE58000" s="71"/>
    </row>
    <row r="58001" spans="31:31" ht="15.75" x14ac:dyDescent="0.3">
      <c r="AE58001" s="71"/>
    </row>
    <row r="58002" spans="31:31" ht="15.75" x14ac:dyDescent="0.3">
      <c r="AE58002" s="71"/>
    </row>
    <row r="58003" spans="31:31" ht="15.75" x14ac:dyDescent="0.3">
      <c r="AE58003" s="71"/>
    </row>
    <row r="58004" spans="31:31" ht="15.75" x14ac:dyDescent="0.3">
      <c r="AE58004" s="71"/>
    </row>
    <row r="58005" spans="31:31" ht="15.75" x14ac:dyDescent="0.3">
      <c r="AE58005" s="71"/>
    </row>
    <row r="58006" spans="31:31" ht="15.75" x14ac:dyDescent="0.3">
      <c r="AE58006" s="71"/>
    </row>
    <row r="58007" spans="31:31" ht="15.75" x14ac:dyDescent="0.3">
      <c r="AE58007" s="71"/>
    </row>
    <row r="58008" spans="31:31" ht="15.75" x14ac:dyDescent="0.3">
      <c r="AE58008" s="71"/>
    </row>
    <row r="58009" spans="31:31" ht="15.75" x14ac:dyDescent="0.3">
      <c r="AE58009" s="71"/>
    </row>
    <row r="58010" spans="31:31" ht="15.75" x14ac:dyDescent="0.3">
      <c r="AE58010" s="71"/>
    </row>
    <row r="58011" spans="31:31" ht="15.75" x14ac:dyDescent="0.3">
      <c r="AE58011" s="71"/>
    </row>
    <row r="58012" spans="31:31" ht="15.75" x14ac:dyDescent="0.3">
      <c r="AE58012" s="71"/>
    </row>
    <row r="58013" spans="31:31" ht="15.75" x14ac:dyDescent="0.3">
      <c r="AE58013" s="71"/>
    </row>
    <row r="58014" spans="31:31" ht="15.75" x14ac:dyDescent="0.3">
      <c r="AE58014" s="71"/>
    </row>
    <row r="58015" spans="31:31" ht="15.75" x14ac:dyDescent="0.3">
      <c r="AE58015" s="71"/>
    </row>
    <row r="58016" spans="31:31" ht="15.75" x14ac:dyDescent="0.3">
      <c r="AE58016" s="71"/>
    </row>
    <row r="58017" spans="31:31" ht="15.75" x14ac:dyDescent="0.3">
      <c r="AE58017" s="71"/>
    </row>
    <row r="58018" spans="31:31" ht="15.75" x14ac:dyDescent="0.3">
      <c r="AE58018" s="71"/>
    </row>
    <row r="58019" spans="31:31" ht="15.75" x14ac:dyDescent="0.3">
      <c r="AE58019" s="71"/>
    </row>
    <row r="58020" spans="31:31" ht="15.75" x14ac:dyDescent="0.3">
      <c r="AE58020" s="71"/>
    </row>
    <row r="58021" spans="31:31" ht="15.75" x14ac:dyDescent="0.3">
      <c r="AE58021" s="71"/>
    </row>
    <row r="58022" spans="31:31" ht="15.75" x14ac:dyDescent="0.3">
      <c r="AE58022" s="71"/>
    </row>
    <row r="58023" spans="31:31" ht="15.75" x14ac:dyDescent="0.3">
      <c r="AE58023" s="71"/>
    </row>
    <row r="58024" spans="31:31" ht="15.75" x14ac:dyDescent="0.3">
      <c r="AE58024" s="71"/>
    </row>
    <row r="58025" spans="31:31" ht="15.75" x14ac:dyDescent="0.3">
      <c r="AE58025" s="71"/>
    </row>
    <row r="58026" spans="31:31" ht="15.75" x14ac:dyDescent="0.3">
      <c r="AE58026" s="71"/>
    </row>
    <row r="58027" spans="31:31" ht="15.75" x14ac:dyDescent="0.3">
      <c r="AE58027" s="71"/>
    </row>
    <row r="58028" spans="31:31" ht="15.75" x14ac:dyDescent="0.3">
      <c r="AE58028" s="71"/>
    </row>
    <row r="58029" spans="31:31" ht="15.75" x14ac:dyDescent="0.3">
      <c r="AE58029" s="71"/>
    </row>
    <row r="58030" spans="31:31" ht="15.75" x14ac:dyDescent="0.3">
      <c r="AE58030" s="71"/>
    </row>
    <row r="58031" spans="31:31" ht="15.75" x14ac:dyDescent="0.3">
      <c r="AE58031" s="71"/>
    </row>
    <row r="58032" spans="31:31" ht="15.75" x14ac:dyDescent="0.3">
      <c r="AE58032" s="71"/>
    </row>
    <row r="58033" spans="31:31" ht="15.75" x14ac:dyDescent="0.3">
      <c r="AE58033" s="71"/>
    </row>
    <row r="58034" spans="31:31" ht="15.75" x14ac:dyDescent="0.3">
      <c r="AE58034" s="71"/>
    </row>
    <row r="58035" spans="31:31" ht="15.75" x14ac:dyDescent="0.3">
      <c r="AE58035" s="71"/>
    </row>
    <row r="58036" spans="31:31" ht="15.75" x14ac:dyDescent="0.3">
      <c r="AE58036" s="71"/>
    </row>
    <row r="58037" spans="31:31" ht="15.75" x14ac:dyDescent="0.3">
      <c r="AE58037" s="71"/>
    </row>
    <row r="58038" spans="31:31" ht="15.75" x14ac:dyDescent="0.3">
      <c r="AE58038" s="71"/>
    </row>
    <row r="58039" spans="31:31" ht="15.75" x14ac:dyDescent="0.3">
      <c r="AE58039" s="71"/>
    </row>
    <row r="58040" spans="31:31" ht="15.75" x14ac:dyDescent="0.3">
      <c r="AE58040" s="71"/>
    </row>
    <row r="58041" spans="31:31" ht="15.75" x14ac:dyDescent="0.3">
      <c r="AE58041" s="71"/>
    </row>
    <row r="58042" spans="31:31" ht="15.75" x14ac:dyDescent="0.3">
      <c r="AE58042" s="71"/>
    </row>
    <row r="58043" spans="31:31" ht="15.75" x14ac:dyDescent="0.3">
      <c r="AE58043" s="71"/>
    </row>
    <row r="58044" spans="31:31" ht="15.75" x14ac:dyDescent="0.3">
      <c r="AE58044" s="71"/>
    </row>
    <row r="58045" spans="31:31" ht="15.75" x14ac:dyDescent="0.3">
      <c r="AE58045" s="71"/>
    </row>
    <row r="58046" spans="31:31" ht="15.75" x14ac:dyDescent="0.3">
      <c r="AE58046" s="71"/>
    </row>
    <row r="58047" spans="31:31" ht="15.75" x14ac:dyDescent="0.3">
      <c r="AE58047" s="71"/>
    </row>
    <row r="58048" spans="31:31" ht="15.75" x14ac:dyDescent="0.3">
      <c r="AE58048" s="71"/>
    </row>
    <row r="58049" spans="31:31" ht="15.75" x14ac:dyDescent="0.3">
      <c r="AE58049" s="71"/>
    </row>
    <row r="58050" spans="31:31" ht="15.75" x14ac:dyDescent="0.3">
      <c r="AE58050" s="71"/>
    </row>
    <row r="58051" spans="31:31" ht="15.75" x14ac:dyDescent="0.3">
      <c r="AE58051" s="71"/>
    </row>
    <row r="58052" spans="31:31" ht="15.75" x14ac:dyDescent="0.3">
      <c r="AE58052" s="71"/>
    </row>
    <row r="58053" spans="31:31" ht="15.75" x14ac:dyDescent="0.3">
      <c r="AE58053" s="71"/>
    </row>
    <row r="58054" spans="31:31" ht="15.75" x14ac:dyDescent="0.3">
      <c r="AE58054" s="71"/>
    </row>
    <row r="58055" spans="31:31" ht="15.75" x14ac:dyDescent="0.3">
      <c r="AE58055" s="71"/>
    </row>
    <row r="58056" spans="31:31" ht="15.75" x14ac:dyDescent="0.3">
      <c r="AE58056" s="71"/>
    </row>
    <row r="58057" spans="31:31" ht="15.75" x14ac:dyDescent="0.3">
      <c r="AE58057" s="71"/>
    </row>
    <row r="58058" spans="31:31" ht="15.75" x14ac:dyDescent="0.3">
      <c r="AE58058" s="71"/>
    </row>
    <row r="58059" spans="31:31" ht="15.75" x14ac:dyDescent="0.3">
      <c r="AE58059" s="71"/>
    </row>
    <row r="58060" spans="31:31" ht="15.75" x14ac:dyDescent="0.3">
      <c r="AE58060" s="71"/>
    </row>
    <row r="58061" spans="31:31" ht="15.75" x14ac:dyDescent="0.3">
      <c r="AE58061" s="71"/>
    </row>
    <row r="58062" spans="31:31" ht="15.75" x14ac:dyDescent="0.3">
      <c r="AE58062" s="71"/>
    </row>
    <row r="58063" spans="31:31" ht="15.75" x14ac:dyDescent="0.3">
      <c r="AE58063" s="71"/>
    </row>
    <row r="58064" spans="31:31" ht="15.75" x14ac:dyDescent="0.3">
      <c r="AE58064" s="71"/>
    </row>
    <row r="58065" spans="31:31" ht="15.75" x14ac:dyDescent="0.3">
      <c r="AE58065" s="71"/>
    </row>
    <row r="58066" spans="31:31" ht="15.75" x14ac:dyDescent="0.3">
      <c r="AE58066" s="71"/>
    </row>
    <row r="58067" spans="31:31" ht="15.75" x14ac:dyDescent="0.3">
      <c r="AE58067" s="71"/>
    </row>
    <row r="58068" spans="31:31" ht="15.75" x14ac:dyDescent="0.3">
      <c r="AE58068" s="71"/>
    </row>
    <row r="58069" spans="31:31" ht="15.75" x14ac:dyDescent="0.3">
      <c r="AE58069" s="71"/>
    </row>
    <row r="58070" spans="31:31" ht="15.75" x14ac:dyDescent="0.3">
      <c r="AE58070" s="71"/>
    </row>
    <row r="58071" spans="31:31" ht="15.75" x14ac:dyDescent="0.3">
      <c r="AE58071" s="71"/>
    </row>
    <row r="58072" spans="31:31" ht="15.75" x14ac:dyDescent="0.3">
      <c r="AE58072" s="71"/>
    </row>
    <row r="58073" spans="31:31" ht="15.75" x14ac:dyDescent="0.3">
      <c r="AE58073" s="71"/>
    </row>
    <row r="58074" spans="31:31" ht="15.75" x14ac:dyDescent="0.3">
      <c r="AE58074" s="71"/>
    </row>
    <row r="58075" spans="31:31" ht="15.75" x14ac:dyDescent="0.3">
      <c r="AE58075" s="71"/>
    </row>
    <row r="58076" spans="31:31" ht="15.75" x14ac:dyDescent="0.3">
      <c r="AE58076" s="71"/>
    </row>
    <row r="58077" spans="31:31" ht="15.75" x14ac:dyDescent="0.3">
      <c r="AE58077" s="71"/>
    </row>
    <row r="58078" spans="31:31" ht="15.75" x14ac:dyDescent="0.3">
      <c r="AE58078" s="71"/>
    </row>
    <row r="58079" spans="31:31" ht="15.75" x14ac:dyDescent="0.3">
      <c r="AE58079" s="71"/>
    </row>
    <row r="58080" spans="31:31" ht="15.75" x14ac:dyDescent="0.3">
      <c r="AE58080" s="71"/>
    </row>
    <row r="58081" spans="31:31" ht="15.75" x14ac:dyDescent="0.3">
      <c r="AE58081" s="71"/>
    </row>
    <row r="58082" spans="31:31" ht="15.75" x14ac:dyDescent="0.3">
      <c r="AE58082" s="71"/>
    </row>
    <row r="58083" spans="31:31" ht="15.75" x14ac:dyDescent="0.3">
      <c r="AE58083" s="71"/>
    </row>
    <row r="58084" spans="31:31" ht="15.75" x14ac:dyDescent="0.3">
      <c r="AE58084" s="71"/>
    </row>
    <row r="58085" spans="31:31" ht="15.75" x14ac:dyDescent="0.3">
      <c r="AE58085" s="71"/>
    </row>
    <row r="58086" spans="31:31" ht="15.75" x14ac:dyDescent="0.3">
      <c r="AE58086" s="71"/>
    </row>
    <row r="58087" spans="31:31" ht="15.75" x14ac:dyDescent="0.3">
      <c r="AE58087" s="71"/>
    </row>
    <row r="58088" spans="31:31" ht="15.75" x14ac:dyDescent="0.3">
      <c r="AE58088" s="71"/>
    </row>
    <row r="58089" spans="31:31" ht="15.75" x14ac:dyDescent="0.3">
      <c r="AE58089" s="71"/>
    </row>
    <row r="58090" spans="31:31" ht="15.75" x14ac:dyDescent="0.3">
      <c r="AE58090" s="71"/>
    </row>
    <row r="58091" spans="31:31" ht="15.75" x14ac:dyDescent="0.3">
      <c r="AE58091" s="71"/>
    </row>
    <row r="58092" spans="31:31" ht="15.75" x14ac:dyDescent="0.3">
      <c r="AE58092" s="71"/>
    </row>
    <row r="58093" spans="31:31" ht="15.75" x14ac:dyDescent="0.3">
      <c r="AE58093" s="71"/>
    </row>
    <row r="58094" spans="31:31" ht="15.75" x14ac:dyDescent="0.3">
      <c r="AE58094" s="71"/>
    </row>
    <row r="58095" spans="31:31" ht="15.75" x14ac:dyDescent="0.3">
      <c r="AE58095" s="71"/>
    </row>
    <row r="58096" spans="31:31" ht="15.75" x14ac:dyDescent="0.3">
      <c r="AE58096" s="71"/>
    </row>
    <row r="58097" spans="31:31" ht="15.75" x14ac:dyDescent="0.3">
      <c r="AE58097" s="71"/>
    </row>
    <row r="58098" spans="31:31" ht="15.75" x14ac:dyDescent="0.3">
      <c r="AE58098" s="71"/>
    </row>
    <row r="58099" spans="31:31" ht="15.75" x14ac:dyDescent="0.3">
      <c r="AE58099" s="71"/>
    </row>
    <row r="58100" spans="31:31" ht="15.75" x14ac:dyDescent="0.3">
      <c r="AE58100" s="71"/>
    </row>
    <row r="58101" spans="31:31" ht="15.75" x14ac:dyDescent="0.3">
      <c r="AE58101" s="71"/>
    </row>
    <row r="58102" spans="31:31" ht="15.75" x14ac:dyDescent="0.3">
      <c r="AE58102" s="71"/>
    </row>
    <row r="58103" spans="31:31" ht="15.75" x14ac:dyDescent="0.3">
      <c r="AE58103" s="71"/>
    </row>
    <row r="58104" spans="31:31" ht="15.75" x14ac:dyDescent="0.3">
      <c r="AE58104" s="71"/>
    </row>
    <row r="58105" spans="31:31" ht="15.75" x14ac:dyDescent="0.3">
      <c r="AE58105" s="71"/>
    </row>
    <row r="58106" spans="31:31" ht="15.75" x14ac:dyDescent="0.3">
      <c r="AE58106" s="71"/>
    </row>
    <row r="58107" spans="31:31" ht="15.75" x14ac:dyDescent="0.3">
      <c r="AE58107" s="71"/>
    </row>
    <row r="58108" spans="31:31" ht="15.75" x14ac:dyDescent="0.3">
      <c r="AE58108" s="71"/>
    </row>
    <row r="58109" spans="31:31" ht="15.75" x14ac:dyDescent="0.3">
      <c r="AE58109" s="71"/>
    </row>
    <row r="58110" spans="31:31" ht="15.75" x14ac:dyDescent="0.3">
      <c r="AE58110" s="71"/>
    </row>
    <row r="58111" spans="31:31" ht="15.75" x14ac:dyDescent="0.3">
      <c r="AE58111" s="71"/>
    </row>
    <row r="58112" spans="31:31" ht="15.75" x14ac:dyDescent="0.3">
      <c r="AE58112" s="71"/>
    </row>
    <row r="58113" spans="31:31" ht="15.75" x14ac:dyDescent="0.3">
      <c r="AE58113" s="71"/>
    </row>
    <row r="58114" spans="31:31" ht="15.75" x14ac:dyDescent="0.3">
      <c r="AE58114" s="71"/>
    </row>
    <row r="58115" spans="31:31" ht="15.75" x14ac:dyDescent="0.3">
      <c r="AE58115" s="71"/>
    </row>
    <row r="58116" spans="31:31" ht="15.75" x14ac:dyDescent="0.3">
      <c r="AE58116" s="71"/>
    </row>
    <row r="58117" spans="31:31" ht="15.75" x14ac:dyDescent="0.3">
      <c r="AE58117" s="71"/>
    </row>
    <row r="58118" spans="31:31" ht="15.75" x14ac:dyDescent="0.3">
      <c r="AE58118" s="71"/>
    </row>
    <row r="58119" spans="31:31" ht="15.75" x14ac:dyDescent="0.3">
      <c r="AE58119" s="71"/>
    </row>
    <row r="58120" spans="31:31" ht="15.75" x14ac:dyDescent="0.3">
      <c r="AE58120" s="71"/>
    </row>
    <row r="58121" spans="31:31" ht="15.75" x14ac:dyDescent="0.3">
      <c r="AE58121" s="71"/>
    </row>
    <row r="58122" spans="31:31" ht="15.75" x14ac:dyDescent="0.3">
      <c r="AE58122" s="71"/>
    </row>
    <row r="58123" spans="31:31" ht="15.75" x14ac:dyDescent="0.3">
      <c r="AE58123" s="71"/>
    </row>
    <row r="58124" spans="31:31" ht="15.75" x14ac:dyDescent="0.3">
      <c r="AE58124" s="71"/>
    </row>
    <row r="58125" spans="31:31" ht="15.75" x14ac:dyDescent="0.3">
      <c r="AE58125" s="71"/>
    </row>
    <row r="58126" spans="31:31" ht="15.75" x14ac:dyDescent="0.3">
      <c r="AE58126" s="71"/>
    </row>
    <row r="58127" spans="31:31" ht="15.75" x14ac:dyDescent="0.3">
      <c r="AE58127" s="71"/>
    </row>
    <row r="58128" spans="31:31" ht="15.75" x14ac:dyDescent="0.3">
      <c r="AE58128" s="71"/>
    </row>
    <row r="58129" spans="31:31" ht="15.75" x14ac:dyDescent="0.3">
      <c r="AE58129" s="71"/>
    </row>
    <row r="58130" spans="31:31" ht="15.75" x14ac:dyDescent="0.3">
      <c r="AE58130" s="71"/>
    </row>
    <row r="58131" spans="31:31" ht="15.75" x14ac:dyDescent="0.3">
      <c r="AE58131" s="71"/>
    </row>
    <row r="58132" spans="31:31" ht="15.75" x14ac:dyDescent="0.3">
      <c r="AE58132" s="71"/>
    </row>
    <row r="58133" spans="31:31" ht="15.75" x14ac:dyDescent="0.3">
      <c r="AE58133" s="71"/>
    </row>
    <row r="58134" spans="31:31" ht="15.75" x14ac:dyDescent="0.3">
      <c r="AE58134" s="71"/>
    </row>
    <row r="58135" spans="31:31" ht="15.75" x14ac:dyDescent="0.3">
      <c r="AE58135" s="71"/>
    </row>
    <row r="58136" spans="31:31" ht="15.75" x14ac:dyDescent="0.3">
      <c r="AE58136" s="71"/>
    </row>
    <row r="58137" spans="31:31" ht="15.75" x14ac:dyDescent="0.3">
      <c r="AE58137" s="71"/>
    </row>
    <row r="58138" spans="31:31" ht="15.75" x14ac:dyDescent="0.3">
      <c r="AE58138" s="71"/>
    </row>
    <row r="58139" spans="31:31" ht="15.75" x14ac:dyDescent="0.3">
      <c r="AE58139" s="71"/>
    </row>
    <row r="58140" spans="31:31" ht="15.75" x14ac:dyDescent="0.3">
      <c r="AE58140" s="71"/>
    </row>
    <row r="58141" spans="31:31" ht="15.75" x14ac:dyDescent="0.3">
      <c r="AE58141" s="71"/>
    </row>
    <row r="58142" spans="31:31" ht="15.75" x14ac:dyDescent="0.3">
      <c r="AE58142" s="71"/>
    </row>
    <row r="58143" spans="31:31" ht="15.75" x14ac:dyDescent="0.3">
      <c r="AE58143" s="71"/>
    </row>
    <row r="58144" spans="31:31" ht="15.75" x14ac:dyDescent="0.3">
      <c r="AE58144" s="71"/>
    </row>
    <row r="58145" spans="31:31" ht="15.75" x14ac:dyDescent="0.3">
      <c r="AE58145" s="71"/>
    </row>
    <row r="58146" spans="31:31" ht="15.75" x14ac:dyDescent="0.3">
      <c r="AE58146" s="71"/>
    </row>
    <row r="58147" spans="31:31" ht="15.75" x14ac:dyDescent="0.3">
      <c r="AE58147" s="71"/>
    </row>
    <row r="58148" spans="31:31" ht="15.75" x14ac:dyDescent="0.3">
      <c r="AE58148" s="71"/>
    </row>
    <row r="58149" spans="31:31" ht="15.75" x14ac:dyDescent="0.3">
      <c r="AE58149" s="71"/>
    </row>
    <row r="58150" spans="31:31" ht="15.75" x14ac:dyDescent="0.3">
      <c r="AE58150" s="71"/>
    </row>
    <row r="58151" spans="31:31" ht="15.75" x14ac:dyDescent="0.3">
      <c r="AE58151" s="71"/>
    </row>
    <row r="58152" spans="31:31" ht="15.75" x14ac:dyDescent="0.3">
      <c r="AE58152" s="71"/>
    </row>
    <row r="58153" spans="31:31" ht="15.75" x14ac:dyDescent="0.3">
      <c r="AE58153" s="71"/>
    </row>
    <row r="58154" spans="31:31" ht="15.75" x14ac:dyDescent="0.3">
      <c r="AE58154" s="71"/>
    </row>
    <row r="58155" spans="31:31" ht="15.75" x14ac:dyDescent="0.3">
      <c r="AE58155" s="71"/>
    </row>
    <row r="58156" spans="31:31" ht="15.75" x14ac:dyDescent="0.3">
      <c r="AE58156" s="71"/>
    </row>
    <row r="58157" spans="31:31" ht="15.75" x14ac:dyDescent="0.3">
      <c r="AE58157" s="71"/>
    </row>
    <row r="58158" spans="31:31" ht="15.75" x14ac:dyDescent="0.3">
      <c r="AE58158" s="71"/>
    </row>
    <row r="58159" spans="31:31" ht="15.75" x14ac:dyDescent="0.3">
      <c r="AE58159" s="71"/>
    </row>
    <row r="58160" spans="31:31" ht="15.75" x14ac:dyDescent="0.3">
      <c r="AE58160" s="71"/>
    </row>
    <row r="58161" spans="31:31" ht="15.75" x14ac:dyDescent="0.3">
      <c r="AE58161" s="71"/>
    </row>
    <row r="58162" spans="31:31" ht="15.75" x14ac:dyDescent="0.3">
      <c r="AE58162" s="71"/>
    </row>
    <row r="58163" spans="31:31" ht="15.75" x14ac:dyDescent="0.3">
      <c r="AE58163" s="71"/>
    </row>
    <row r="58164" spans="31:31" ht="15.75" x14ac:dyDescent="0.3">
      <c r="AE58164" s="71"/>
    </row>
    <row r="58165" spans="31:31" ht="15.75" x14ac:dyDescent="0.3">
      <c r="AE58165" s="71"/>
    </row>
    <row r="58166" spans="31:31" ht="15.75" x14ac:dyDescent="0.3">
      <c r="AE58166" s="71"/>
    </row>
    <row r="58167" spans="31:31" ht="15.75" x14ac:dyDescent="0.3">
      <c r="AE58167" s="71"/>
    </row>
    <row r="58168" spans="31:31" ht="15.75" x14ac:dyDescent="0.3">
      <c r="AE58168" s="71"/>
    </row>
    <row r="58169" spans="31:31" ht="15.75" x14ac:dyDescent="0.3">
      <c r="AE58169" s="71"/>
    </row>
    <row r="58170" spans="31:31" ht="15.75" x14ac:dyDescent="0.3">
      <c r="AE58170" s="71"/>
    </row>
    <row r="58171" spans="31:31" ht="15.75" x14ac:dyDescent="0.3">
      <c r="AE58171" s="71"/>
    </row>
    <row r="58172" spans="31:31" ht="15.75" x14ac:dyDescent="0.3">
      <c r="AE58172" s="71"/>
    </row>
    <row r="58173" spans="31:31" ht="15.75" x14ac:dyDescent="0.3">
      <c r="AE58173" s="71"/>
    </row>
    <row r="58174" spans="31:31" ht="15.75" x14ac:dyDescent="0.3">
      <c r="AE58174" s="71"/>
    </row>
    <row r="58175" spans="31:31" ht="15.75" x14ac:dyDescent="0.3">
      <c r="AE58175" s="71"/>
    </row>
    <row r="58176" spans="31:31" ht="15.75" x14ac:dyDescent="0.3">
      <c r="AE58176" s="71"/>
    </row>
    <row r="58177" spans="31:31" ht="15.75" x14ac:dyDescent="0.3">
      <c r="AE58177" s="71"/>
    </row>
    <row r="58178" spans="31:31" ht="15.75" x14ac:dyDescent="0.3">
      <c r="AE58178" s="71"/>
    </row>
    <row r="58179" spans="31:31" ht="15.75" x14ac:dyDescent="0.3">
      <c r="AE58179" s="71"/>
    </row>
    <row r="58180" spans="31:31" ht="15.75" x14ac:dyDescent="0.3">
      <c r="AE58180" s="71"/>
    </row>
    <row r="58181" spans="31:31" ht="15.75" x14ac:dyDescent="0.3">
      <c r="AE58181" s="71"/>
    </row>
    <row r="58182" spans="31:31" ht="15.75" x14ac:dyDescent="0.3">
      <c r="AE58182" s="71"/>
    </row>
    <row r="58183" spans="31:31" ht="15.75" x14ac:dyDescent="0.3">
      <c r="AE58183" s="71"/>
    </row>
    <row r="58184" spans="31:31" ht="15.75" x14ac:dyDescent="0.3">
      <c r="AE58184" s="71"/>
    </row>
    <row r="58185" spans="31:31" ht="15.75" x14ac:dyDescent="0.3">
      <c r="AE58185" s="71"/>
    </row>
    <row r="58186" spans="31:31" ht="15.75" x14ac:dyDescent="0.3">
      <c r="AE58186" s="71"/>
    </row>
    <row r="58187" spans="31:31" ht="15.75" x14ac:dyDescent="0.3">
      <c r="AE58187" s="71"/>
    </row>
    <row r="58188" spans="31:31" ht="15.75" x14ac:dyDescent="0.3">
      <c r="AE58188" s="71"/>
    </row>
    <row r="58189" spans="31:31" ht="15.75" x14ac:dyDescent="0.3">
      <c r="AE58189" s="71"/>
    </row>
    <row r="58190" spans="31:31" ht="15.75" x14ac:dyDescent="0.3">
      <c r="AE58190" s="71"/>
    </row>
    <row r="58191" spans="31:31" ht="15.75" x14ac:dyDescent="0.3">
      <c r="AE58191" s="71"/>
    </row>
    <row r="58192" spans="31:31" ht="15.75" x14ac:dyDescent="0.3">
      <c r="AE58192" s="71"/>
    </row>
    <row r="58193" spans="31:31" ht="15.75" x14ac:dyDescent="0.3">
      <c r="AE58193" s="71"/>
    </row>
    <row r="58194" spans="31:31" ht="15.75" x14ac:dyDescent="0.3">
      <c r="AE58194" s="71"/>
    </row>
    <row r="58195" spans="31:31" ht="15.75" x14ac:dyDescent="0.3">
      <c r="AE58195" s="71"/>
    </row>
    <row r="58196" spans="31:31" ht="15.75" x14ac:dyDescent="0.3">
      <c r="AE58196" s="71"/>
    </row>
    <row r="58197" spans="31:31" ht="15.75" x14ac:dyDescent="0.3">
      <c r="AE58197" s="71"/>
    </row>
    <row r="58198" spans="31:31" ht="15.75" x14ac:dyDescent="0.3">
      <c r="AE58198" s="71"/>
    </row>
    <row r="58199" spans="31:31" ht="15.75" x14ac:dyDescent="0.3">
      <c r="AE58199" s="71"/>
    </row>
    <row r="58200" spans="31:31" ht="15.75" x14ac:dyDescent="0.3">
      <c r="AE58200" s="71"/>
    </row>
    <row r="58201" spans="31:31" ht="15.75" x14ac:dyDescent="0.3">
      <c r="AE58201" s="71"/>
    </row>
    <row r="58202" spans="31:31" ht="15.75" x14ac:dyDescent="0.3">
      <c r="AE58202" s="71"/>
    </row>
    <row r="58203" spans="31:31" ht="15.75" x14ac:dyDescent="0.3">
      <c r="AE58203" s="71"/>
    </row>
    <row r="58204" spans="31:31" ht="15.75" x14ac:dyDescent="0.3">
      <c r="AE58204" s="71"/>
    </row>
    <row r="58205" spans="31:31" ht="15.75" x14ac:dyDescent="0.3">
      <c r="AE58205" s="71"/>
    </row>
    <row r="58206" spans="31:31" ht="15.75" x14ac:dyDescent="0.3">
      <c r="AE58206" s="71"/>
    </row>
    <row r="58207" spans="31:31" ht="15.75" x14ac:dyDescent="0.3">
      <c r="AE58207" s="71"/>
    </row>
    <row r="58208" spans="31:31" ht="15.75" x14ac:dyDescent="0.3">
      <c r="AE58208" s="71"/>
    </row>
    <row r="58209" spans="31:31" ht="15.75" x14ac:dyDescent="0.3">
      <c r="AE58209" s="71"/>
    </row>
    <row r="58210" spans="31:31" ht="15.75" x14ac:dyDescent="0.3">
      <c r="AE58210" s="71"/>
    </row>
    <row r="58211" spans="31:31" ht="15.75" x14ac:dyDescent="0.3">
      <c r="AE58211" s="71"/>
    </row>
    <row r="58212" spans="31:31" ht="15.75" x14ac:dyDescent="0.3">
      <c r="AE58212" s="71"/>
    </row>
    <row r="58213" spans="31:31" ht="15.75" x14ac:dyDescent="0.3">
      <c r="AE58213" s="71"/>
    </row>
    <row r="58214" spans="31:31" ht="15.75" x14ac:dyDescent="0.3">
      <c r="AE58214" s="71"/>
    </row>
    <row r="58215" spans="31:31" ht="15.75" x14ac:dyDescent="0.3">
      <c r="AE58215" s="71"/>
    </row>
    <row r="58216" spans="31:31" ht="15.75" x14ac:dyDescent="0.3">
      <c r="AE58216" s="71"/>
    </row>
    <row r="58217" spans="31:31" ht="15.75" x14ac:dyDescent="0.3">
      <c r="AE58217" s="71"/>
    </row>
    <row r="58218" spans="31:31" ht="15.75" x14ac:dyDescent="0.3">
      <c r="AE58218" s="71"/>
    </row>
    <row r="58219" spans="31:31" ht="15.75" x14ac:dyDescent="0.3">
      <c r="AE58219" s="71"/>
    </row>
    <row r="58220" spans="31:31" ht="15.75" x14ac:dyDescent="0.3">
      <c r="AE58220" s="71"/>
    </row>
    <row r="58221" spans="31:31" ht="15.75" x14ac:dyDescent="0.3">
      <c r="AE58221" s="71"/>
    </row>
    <row r="58222" spans="31:31" ht="15.75" x14ac:dyDescent="0.3">
      <c r="AE58222" s="71"/>
    </row>
    <row r="58223" spans="31:31" ht="15.75" x14ac:dyDescent="0.3">
      <c r="AE58223" s="71"/>
    </row>
    <row r="58224" spans="31:31" ht="15.75" x14ac:dyDescent="0.3">
      <c r="AE58224" s="71"/>
    </row>
    <row r="58225" spans="31:31" ht="15.75" x14ac:dyDescent="0.3">
      <c r="AE58225" s="71"/>
    </row>
    <row r="58226" spans="31:31" ht="15.75" x14ac:dyDescent="0.3">
      <c r="AE58226" s="71"/>
    </row>
    <row r="58227" spans="31:31" ht="15.75" x14ac:dyDescent="0.3">
      <c r="AE58227" s="71"/>
    </row>
    <row r="58228" spans="31:31" ht="15.75" x14ac:dyDescent="0.3">
      <c r="AE58228" s="71"/>
    </row>
    <row r="58229" spans="31:31" ht="15.75" x14ac:dyDescent="0.3">
      <c r="AE58229" s="71"/>
    </row>
    <row r="58230" spans="31:31" ht="15.75" x14ac:dyDescent="0.3">
      <c r="AE58230" s="71"/>
    </row>
    <row r="58231" spans="31:31" ht="15.75" x14ac:dyDescent="0.3">
      <c r="AE58231" s="71"/>
    </row>
    <row r="58232" spans="31:31" ht="15.75" x14ac:dyDescent="0.3">
      <c r="AE58232" s="71"/>
    </row>
    <row r="58233" spans="31:31" ht="15.75" x14ac:dyDescent="0.3">
      <c r="AE58233" s="71"/>
    </row>
    <row r="58234" spans="31:31" ht="15.75" x14ac:dyDescent="0.3">
      <c r="AE58234" s="71"/>
    </row>
    <row r="58235" spans="31:31" ht="15.75" x14ac:dyDescent="0.3">
      <c r="AE58235" s="71"/>
    </row>
    <row r="58236" spans="31:31" ht="15.75" x14ac:dyDescent="0.3">
      <c r="AE58236" s="71"/>
    </row>
    <row r="58237" spans="31:31" ht="15.75" x14ac:dyDescent="0.3">
      <c r="AE58237" s="71"/>
    </row>
    <row r="58238" spans="31:31" ht="15.75" x14ac:dyDescent="0.3">
      <c r="AE58238" s="71"/>
    </row>
    <row r="58239" spans="31:31" ht="15.75" x14ac:dyDescent="0.3">
      <c r="AE58239" s="71"/>
    </row>
    <row r="58240" spans="31:31" ht="15.75" x14ac:dyDescent="0.3">
      <c r="AE58240" s="71"/>
    </row>
    <row r="58241" spans="31:31" ht="15.75" x14ac:dyDescent="0.3">
      <c r="AE58241" s="71"/>
    </row>
    <row r="58242" spans="31:31" ht="15.75" x14ac:dyDescent="0.3">
      <c r="AE58242" s="71"/>
    </row>
    <row r="58243" spans="31:31" ht="15.75" x14ac:dyDescent="0.3">
      <c r="AE58243" s="71"/>
    </row>
    <row r="58244" spans="31:31" ht="15.75" x14ac:dyDescent="0.3">
      <c r="AE58244" s="71"/>
    </row>
    <row r="58245" spans="31:31" ht="15.75" x14ac:dyDescent="0.3">
      <c r="AE58245" s="71"/>
    </row>
    <row r="58246" spans="31:31" ht="15.75" x14ac:dyDescent="0.3">
      <c r="AE58246" s="71"/>
    </row>
    <row r="58247" spans="31:31" ht="15.75" x14ac:dyDescent="0.3">
      <c r="AE58247" s="71"/>
    </row>
    <row r="58248" spans="31:31" ht="15.75" x14ac:dyDescent="0.3">
      <c r="AE58248" s="71"/>
    </row>
    <row r="58249" spans="31:31" ht="15.75" x14ac:dyDescent="0.3">
      <c r="AE58249" s="71"/>
    </row>
    <row r="58250" spans="31:31" ht="15.75" x14ac:dyDescent="0.3">
      <c r="AE58250" s="71"/>
    </row>
    <row r="58251" spans="31:31" ht="15.75" x14ac:dyDescent="0.3">
      <c r="AE58251" s="71"/>
    </row>
    <row r="58252" spans="31:31" ht="15.75" x14ac:dyDescent="0.3">
      <c r="AE58252" s="71"/>
    </row>
    <row r="58253" spans="31:31" ht="15.75" x14ac:dyDescent="0.3">
      <c r="AE58253" s="71"/>
    </row>
    <row r="58254" spans="31:31" ht="15.75" x14ac:dyDescent="0.3">
      <c r="AE58254" s="71"/>
    </row>
    <row r="58255" spans="31:31" ht="15.75" x14ac:dyDescent="0.3">
      <c r="AE58255" s="71"/>
    </row>
    <row r="58256" spans="31:31" ht="15.75" x14ac:dyDescent="0.3">
      <c r="AE58256" s="71"/>
    </row>
    <row r="58257" spans="31:31" ht="15.75" x14ac:dyDescent="0.3">
      <c r="AE58257" s="71"/>
    </row>
    <row r="58258" spans="31:31" ht="15.75" x14ac:dyDescent="0.3">
      <c r="AE58258" s="71"/>
    </row>
    <row r="58259" spans="31:31" ht="15.75" x14ac:dyDescent="0.3">
      <c r="AE58259" s="71"/>
    </row>
    <row r="58260" spans="31:31" ht="15.75" x14ac:dyDescent="0.3">
      <c r="AE58260" s="71"/>
    </row>
    <row r="58261" spans="31:31" ht="15.75" x14ac:dyDescent="0.3">
      <c r="AE58261" s="71"/>
    </row>
    <row r="58262" spans="31:31" ht="15.75" x14ac:dyDescent="0.3">
      <c r="AE58262" s="71"/>
    </row>
    <row r="58263" spans="31:31" ht="15.75" x14ac:dyDescent="0.3">
      <c r="AE58263" s="71"/>
    </row>
    <row r="58264" spans="31:31" ht="15.75" x14ac:dyDescent="0.3">
      <c r="AE58264" s="71"/>
    </row>
    <row r="58265" spans="31:31" ht="15.75" x14ac:dyDescent="0.3">
      <c r="AE58265" s="71"/>
    </row>
    <row r="58266" spans="31:31" ht="15.75" x14ac:dyDescent="0.3">
      <c r="AE58266" s="71"/>
    </row>
    <row r="58267" spans="31:31" ht="15.75" x14ac:dyDescent="0.3">
      <c r="AE58267" s="71"/>
    </row>
    <row r="58268" spans="31:31" ht="15.75" x14ac:dyDescent="0.3">
      <c r="AE58268" s="71"/>
    </row>
    <row r="58269" spans="31:31" ht="15.75" x14ac:dyDescent="0.3">
      <c r="AE58269" s="71"/>
    </row>
    <row r="58270" spans="31:31" ht="15.75" x14ac:dyDescent="0.3">
      <c r="AE58270" s="71"/>
    </row>
    <row r="58271" spans="31:31" ht="15.75" x14ac:dyDescent="0.3">
      <c r="AE58271" s="71"/>
    </row>
    <row r="58272" spans="31:31" ht="15.75" x14ac:dyDescent="0.3">
      <c r="AE58272" s="71"/>
    </row>
    <row r="58273" spans="31:31" ht="15.75" x14ac:dyDescent="0.3">
      <c r="AE58273" s="71"/>
    </row>
    <row r="58274" spans="31:31" ht="15.75" x14ac:dyDescent="0.3">
      <c r="AE58274" s="71"/>
    </row>
    <row r="58275" spans="31:31" ht="15.75" x14ac:dyDescent="0.3">
      <c r="AE58275" s="71"/>
    </row>
    <row r="58276" spans="31:31" ht="15.75" x14ac:dyDescent="0.3">
      <c r="AE58276" s="71"/>
    </row>
    <row r="58277" spans="31:31" ht="15.75" x14ac:dyDescent="0.3">
      <c r="AE58277" s="71"/>
    </row>
    <row r="58278" spans="31:31" ht="15.75" x14ac:dyDescent="0.3">
      <c r="AE58278" s="71"/>
    </row>
    <row r="58279" spans="31:31" ht="15.75" x14ac:dyDescent="0.3">
      <c r="AE58279" s="71"/>
    </row>
    <row r="58280" spans="31:31" ht="15.75" x14ac:dyDescent="0.3">
      <c r="AE58280" s="71"/>
    </row>
    <row r="58281" spans="31:31" ht="15.75" x14ac:dyDescent="0.3">
      <c r="AE58281" s="71"/>
    </row>
    <row r="58282" spans="31:31" ht="15.75" x14ac:dyDescent="0.3">
      <c r="AE58282" s="71"/>
    </row>
    <row r="58283" spans="31:31" ht="15.75" x14ac:dyDescent="0.3">
      <c r="AE58283" s="71"/>
    </row>
    <row r="58284" spans="31:31" ht="15.75" x14ac:dyDescent="0.3">
      <c r="AE58284" s="71"/>
    </row>
    <row r="58285" spans="31:31" ht="15.75" x14ac:dyDescent="0.3">
      <c r="AE58285" s="71"/>
    </row>
    <row r="58286" spans="31:31" ht="15.75" x14ac:dyDescent="0.3">
      <c r="AE58286" s="71"/>
    </row>
    <row r="58287" spans="31:31" ht="15.75" x14ac:dyDescent="0.3">
      <c r="AE58287" s="71"/>
    </row>
    <row r="58288" spans="31:31" ht="15.75" x14ac:dyDescent="0.3">
      <c r="AE58288" s="71"/>
    </row>
    <row r="58289" spans="31:31" ht="15.75" x14ac:dyDescent="0.3">
      <c r="AE58289" s="71"/>
    </row>
    <row r="58290" spans="31:31" ht="15.75" x14ac:dyDescent="0.3">
      <c r="AE58290" s="71"/>
    </row>
    <row r="58291" spans="31:31" ht="15.75" x14ac:dyDescent="0.3">
      <c r="AE58291" s="71"/>
    </row>
    <row r="58292" spans="31:31" ht="15.75" x14ac:dyDescent="0.3">
      <c r="AE58292" s="71"/>
    </row>
    <row r="58293" spans="31:31" ht="15.75" x14ac:dyDescent="0.3">
      <c r="AE58293" s="71"/>
    </row>
    <row r="58294" spans="31:31" ht="15.75" x14ac:dyDescent="0.3">
      <c r="AE58294" s="71"/>
    </row>
    <row r="58295" spans="31:31" ht="15.75" x14ac:dyDescent="0.3">
      <c r="AE58295" s="71"/>
    </row>
    <row r="58296" spans="31:31" ht="15.75" x14ac:dyDescent="0.3">
      <c r="AE58296" s="71"/>
    </row>
    <row r="58297" spans="31:31" ht="15.75" x14ac:dyDescent="0.3">
      <c r="AE58297" s="71"/>
    </row>
    <row r="58298" spans="31:31" ht="15.75" x14ac:dyDescent="0.3">
      <c r="AE58298" s="71"/>
    </row>
    <row r="58299" spans="31:31" ht="15.75" x14ac:dyDescent="0.3">
      <c r="AE58299" s="71"/>
    </row>
    <row r="58300" spans="31:31" ht="15.75" x14ac:dyDescent="0.3">
      <c r="AE58300" s="71"/>
    </row>
    <row r="58301" spans="31:31" ht="15.75" x14ac:dyDescent="0.3">
      <c r="AE58301" s="71"/>
    </row>
    <row r="58302" spans="31:31" ht="15.75" x14ac:dyDescent="0.3">
      <c r="AE58302" s="71"/>
    </row>
    <row r="58303" spans="31:31" ht="15.75" x14ac:dyDescent="0.3">
      <c r="AE58303" s="71"/>
    </row>
    <row r="58304" spans="31:31" ht="15.75" x14ac:dyDescent="0.3">
      <c r="AE58304" s="71"/>
    </row>
    <row r="58305" spans="31:31" ht="15.75" x14ac:dyDescent="0.3">
      <c r="AE58305" s="71"/>
    </row>
    <row r="58306" spans="31:31" ht="15.75" x14ac:dyDescent="0.3">
      <c r="AE58306" s="71"/>
    </row>
    <row r="58307" spans="31:31" ht="15.75" x14ac:dyDescent="0.3">
      <c r="AE58307" s="71"/>
    </row>
    <row r="58308" spans="31:31" ht="15.75" x14ac:dyDescent="0.3">
      <c r="AE58308" s="71"/>
    </row>
    <row r="58309" spans="31:31" ht="15.75" x14ac:dyDescent="0.3">
      <c r="AE58309" s="71"/>
    </row>
    <row r="58310" spans="31:31" ht="15.75" x14ac:dyDescent="0.3">
      <c r="AE58310" s="71"/>
    </row>
    <row r="58311" spans="31:31" ht="15.75" x14ac:dyDescent="0.3">
      <c r="AE58311" s="71"/>
    </row>
    <row r="58312" spans="31:31" ht="15.75" x14ac:dyDescent="0.3">
      <c r="AE58312" s="71"/>
    </row>
    <row r="58313" spans="31:31" ht="15.75" x14ac:dyDescent="0.3">
      <c r="AE58313" s="71"/>
    </row>
    <row r="58314" spans="31:31" ht="15.75" x14ac:dyDescent="0.3">
      <c r="AE58314" s="71"/>
    </row>
    <row r="58315" spans="31:31" ht="15.75" x14ac:dyDescent="0.3">
      <c r="AE58315" s="71"/>
    </row>
    <row r="58316" spans="31:31" ht="15.75" x14ac:dyDescent="0.3">
      <c r="AE58316" s="71"/>
    </row>
    <row r="58317" spans="31:31" ht="15.75" x14ac:dyDescent="0.3">
      <c r="AE58317" s="71"/>
    </row>
    <row r="58318" spans="31:31" ht="15.75" x14ac:dyDescent="0.3">
      <c r="AE58318" s="71"/>
    </row>
    <row r="58319" spans="31:31" ht="15.75" x14ac:dyDescent="0.3">
      <c r="AE58319" s="71"/>
    </row>
    <row r="58320" spans="31:31" ht="15.75" x14ac:dyDescent="0.3">
      <c r="AE58320" s="71"/>
    </row>
    <row r="58321" spans="31:31" ht="15.75" x14ac:dyDescent="0.3">
      <c r="AE58321" s="71"/>
    </row>
    <row r="58322" spans="31:31" ht="15.75" x14ac:dyDescent="0.3">
      <c r="AE58322" s="71"/>
    </row>
    <row r="58323" spans="31:31" ht="15.75" x14ac:dyDescent="0.3">
      <c r="AE58323" s="71"/>
    </row>
    <row r="58324" spans="31:31" ht="15.75" x14ac:dyDescent="0.3">
      <c r="AE58324" s="71"/>
    </row>
    <row r="58325" spans="31:31" ht="15.75" x14ac:dyDescent="0.3">
      <c r="AE58325" s="71"/>
    </row>
    <row r="58326" spans="31:31" ht="15.75" x14ac:dyDescent="0.3">
      <c r="AE58326" s="71"/>
    </row>
    <row r="58327" spans="31:31" ht="15.75" x14ac:dyDescent="0.3">
      <c r="AE58327" s="71"/>
    </row>
    <row r="58328" spans="31:31" ht="15.75" x14ac:dyDescent="0.3">
      <c r="AE58328" s="71"/>
    </row>
    <row r="58329" spans="31:31" ht="15.75" x14ac:dyDescent="0.3">
      <c r="AE58329" s="71"/>
    </row>
    <row r="58330" spans="31:31" ht="15.75" x14ac:dyDescent="0.3">
      <c r="AE58330" s="71"/>
    </row>
    <row r="58331" spans="31:31" ht="15.75" x14ac:dyDescent="0.3">
      <c r="AE58331" s="71"/>
    </row>
    <row r="58332" spans="31:31" ht="15.75" x14ac:dyDescent="0.3">
      <c r="AE58332" s="71"/>
    </row>
    <row r="58333" spans="31:31" ht="15.75" x14ac:dyDescent="0.3">
      <c r="AE58333" s="71"/>
    </row>
    <row r="58334" spans="31:31" ht="15.75" x14ac:dyDescent="0.3">
      <c r="AE58334" s="71"/>
    </row>
    <row r="58335" spans="31:31" ht="15.75" x14ac:dyDescent="0.3">
      <c r="AE58335" s="71"/>
    </row>
    <row r="58336" spans="31:31" ht="15.75" x14ac:dyDescent="0.3">
      <c r="AE58336" s="71"/>
    </row>
    <row r="58337" spans="31:31" ht="15.75" x14ac:dyDescent="0.3">
      <c r="AE58337" s="71"/>
    </row>
    <row r="58338" spans="31:31" ht="15.75" x14ac:dyDescent="0.3">
      <c r="AE58338" s="71"/>
    </row>
    <row r="58339" spans="31:31" ht="15.75" x14ac:dyDescent="0.3">
      <c r="AE58339" s="71"/>
    </row>
    <row r="58340" spans="31:31" ht="15.75" x14ac:dyDescent="0.3">
      <c r="AE58340" s="71"/>
    </row>
    <row r="58341" spans="31:31" ht="15.75" x14ac:dyDescent="0.3">
      <c r="AE58341" s="71"/>
    </row>
    <row r="58342" spans="31:31" ht="15.75" x14ac:dyDescent="0.3">
      <c r="AE58342" s="71"/>
    </row>
    <row r="58343" spans="31:31" ht="15.75" x14ac:dyDescent="0.3">
      <c r="AE58343" s="71"/>
    </row>
    <row r="58344" spans="31:31" ht="15.75" x14ac:dyDescent="0.3">
      <c r="AE58344" s="71"/>
    </row>
    <row r="58345" spans="31:31" ht="15.75" x14ac:dyDescent="0.3">
      <c r="AE58345" s="71"/>
    </row>
    <row r="58346" spans="31:31" ht="15.75" x14ac:dyDescent="0.3">
      <c r="AE58346" s="71"/>
    </row>
    <row r="58347" spans="31:31" ht="15.75" x14ac:dyDescent="0.3">
      <c r="AE58347" s="71"/>
    </row>
    <row r="58348" spans="31:31" ht="15.75" x14ac:dyDescent="0.3">
      <c r="AE58348" s="71"/>
    </row>
    <row r="58349" spans="31:31" ht="15.75" x14ac:dyDescent="0.3">
      <c r="AE58349" s="71"/>
    </row>
    <row r="58350" spans="31:31" ht="15.75" x14ac:dyDescent="0.3">
      <c r="AE58350" s="71"/>
    </row>
    <row r="58351" spans="31:31" ht="15.75" x14ac:dyDescent="0.3">
      <c r="AE58351" s="71"/>
    </row>
    <row r="58352" spans="31:31" ht="15.75" x14ac:dyDescent="0.3">
      <c r="AE58352" s="71"/>
    </row>
    <row r="58353" spans="31:31" ht="15.75" x14ac:dyDescent="0.3">
      <c r="AE58353" s="71"/>
    </row>
    <row r="58354" spans="31:31" ht="15.75" x14ac:dyDescent="0.3">
      <c r="AE58354" s="71"/>
    </row>
    <row r="58355" spans="31:31" ht="15.75" x14ac:dyDescent="0.3">
      <c r="AE58355" s="71"/>
    </row>
    <row r="58356" spans="31:31" ht="15.75" x14ac:dyDescent="0.3">
      <c r="AE58356" s="71"/>
    </row>
    <row r="58357" spans="31:31" ht="15.75" x14ac:dyDescent="0.3">
      <c r="AE58357" s="71"/>
    </row>
    <row r="58358" spans="31:31" ht="15.75" x14ac:dyDescent="0.3">
      <c r="AE58358" s="71"/>
    </row>
    <row r="58359" spans="31:31" ht="15.75" x14ac:dyDescent="0.3">
      <c r="AE58359" s="71"/>
    </row>
    <row r="58360" spans="31:31" ht="15.75" x14ac:dyDescent="0.3">
      <c r="AE58360" s="71"/>
    </row>
    <row r="58361" spans="31:31" ht="15.75" x14ac:dyDescent="0.3">
      <c r="AE58361" s="71"/>
    </row>
    <row r="58362" spans="31:31" ht="15.75" x14ac:dyDescent="0.3">
      <c r="AE58362" s="71"/>
    </row>
    <row r="58363" spans="31:31" ht="15.75" x14ac:dyDescent="0.3">
      <c r="AE58363" s="71"/>
    </row>
    <row r="58364" spans="31:31" ht="15.75" x14ac:dyDescent="0.3">
      <c r="AE58364" s="71"/>
    </row>
    <row r="58365" spans="31:31" ht="15.75" x14ac:dyDescent="0.3">
      <c r="AE58365" s="71"/>
    </row>
    <row r="58366" spans="31:31" ht="15.75" x14ac:dyDescent="0.3">
      <c r="AE58366" s="71"/>
    </row>
    <row r="58367" spans="31:31" ht="15.75" x14ac:dyDescent="0.3">
      <c r="AE58367" s="71"/>
    </row>
    <row r="58368" spans="31:31" ht="15.75" x14ac:dyDescent="0.3">
      <c r="AE58368" s="71"/>
    </row>
    <row r="58369" spans="31:31" ht="15.75" x14ac:dyDescent="0.3">
      <c r="AE58369" s="71"/>
    </row>
    <row r="58370" spans="31:31" ht="15.75" x14ac:dyDescent="0.3">
      <c r="AE58370" s="71"/>
    </row>
    <row r="58371" spans="31:31" ht="15.75" x14ac:dyDescent="0.3">
      <c r="AE58371" s="71"/>
    </row>
    <row r="58372" spans="31:31" ht="15.75" x14ac:dyDescent="0.3">
      <c r="AE58372" s="71"/>
    </row>
    <row r="58373" spans="31:31" ht="15.75" x14ac:dyDescent="0.3">
      <c r="AE58373" s="71"/>
    </row>
    <row r="58374" spans="31:31" ht="15.75" x14ac:dyDescent="0.3">
      <c r="AE58374" s="71"/>
    </row>
    <row r="58375" spans="31:31" ht="15.75" x14ac:dyDescent="0.3">
      <c r="AE58375" s="71"/>
    </row>
    <row r="58376" spans="31:31" ht="15.75" x14ac:dyDescent="0.3">
      <c r="AE58376" s="71"/>
    </row>
    <row r="58377" spans="31:31" ht="15.75" x14ac:dyDescent="0.3">
      <c r="AE58377" s="71"/>
    </row>
    <row r="58378" spans="31:31" ht="15.75" x14ac:dyDescent="0.3">
      <c r="AE58378" s="71"/>
    </row>
    <row r="58379" spans="31:31" ht="15.75" x14ac:dyDescent="0.3">
      <c r="AE58379" s="71"/>
    </row>
    <row r="58380" spans="31:31" ht="15.75" x14ac:dyDescent="0.3">
      <c r="AE58380" s="71"/>
    </row>
    <row r="58381" spans="31:31" ht="15.75" x14ac:dyDescent="0.3">
      <c r="AE58381" s="71"/>
    </row>
    <row r="58382" spans="31:31" ht="15.75" x14ac:dyDescent="0.3">
      <c r="AE58382" s="71"/>
    </row>
    <row r="58383" spans="31:31" ht="15.75" x14ac:dyDescent="0.3">
      <c r="AE58383" s="71"/>
    </row>
    <row r="58384" spans="31:31" ht="15.75" x14ac:dyDescent="0.3">
      <c r="AE58384" s="71"/>
    </row>
    <row r="58385" spans="31:31" ht="15.75" x14ac:dyDescent="0.3">
      <c r="AE58385" s="71"/>
    </row>
    <row r="58386" spans="31:31" ht="15.75" x14ac:dyDescent="0.3">
      <c r="AE58386" s="71"/>
    </row>
    <row r="58387" spans="31:31" ht="15.75" x14ac:dyDescent="0.3">
      <c r="AE58387" s="71"/>
    </row>
    <row r="58388" spans="31:31" ht="15.75" x14ac:dyDescent="0.3">
      <c r="AE58388" s="71"/>
    </row>
    <row r="58389" spans="31:31" ht="15.75" x14ac:dyDescent="0.3">
      <c r="AE58389" s="71"/>
    </row>
    <row r="58390" spans="31:31" ht="15.75" x14ac:dyDescent="0.3">
      <c r="AE58390" s="71"/>
    </row>
    <row r="58391" spans="31:31" ht="15.75" x14ac:dyDescent="0.3">
      <c r="AE58391" s="71"/>
    </row>
    <row r="58392" spans="31:31" ht="15.75" x14ac:dyDescent="0.3">
      <c r="AE58392" s="71"/>
    </row>
    <row r="58393" spans="31:31" ht="15.75" x14ac:dyDescent="0.3">
      <c r="AE58393" s="71"/>
    </row>
    <row r="58394" spans="31:31" ht="15.75" x14ac:dyDescent="0.3">
      <c r="AE58394" s="71"/>
    </row>
    <row r="58395" spans="31:31" ht="15.75" x14ac:dyDescent="0.3">
      <c r="AE58395" s="71"/>
    </row>
    <row r="58396" spans="31:31" ht="15.75" x14ac:dyDescent="0.3">
      <c r="AE58396" s="71"/>
    </row>
    <row r="58397" spans="31:31" ht="15.75" x14ac:dyDescent="0.3">
      <c r="AE58397" s="71"/>
    </row>
    <row r="58398" spans="31:31" ht="15.75" x14ac:dyDescent="0.3">
      <c r="AE58398" s="71"/>
    </row>
    <row r="58399" spans="31:31" ht="15.75" x14ac:dyDescent="0.3">
      <c r="AE58399" s="71"/>
    </row>
    <row r="58400" spans="31:31" ht="15.75" x14ac:dyDescent="0.3">
      <c r="AE58400" s="71"/>
    </row>
    <row r="58401" spans="31:31" ht="15.75" x14ac:dyDescent="0.3">
      <c r="AE58401" s="71"/>
    </row>
    <row r="58402" spans="31:31" ht="15.75" x14ac:dyDescent="0.3">
      <c r="AE58402" s="71"/>
    </row>
    <row r="58403" spans="31:31" ht="15.75" x14ac:dyDescent="0.3">
      <c r="AE58403" s="71"/>
    </row>
    <row r="58404" spans="31:31" ht="15.75" x14ac:dyDescent="0.3">
      <c r="AE58404" s="71"/>
    </row>
    <row r="58405" spans="31:31" ht="15.75" x14ac:dyDescent="0.3">
      <c r="AE58405" s="71"/>
    </row>
    <row r="58406" spans="31:31" ht="15.75" x14ac:dyDescent="0.3">
      <c r="AE58406" s="71"/>
    </row>
    <row r="58407" spans="31:31" ht="15.75" x14ac:dyDescent="0.3">
      <c r="AE58407" s="71"/>
    </row>
    <row r="58408" spans="31:31" ht="15.75" x14ac:dyDescent="0.3">
      <c r="AE58408" s="71"/>
    </row>
    <row r="58409" spans="31:31" ht="15.75" x14ac:dyDescent="0.3">
      <c r="AE58409" s="71"/>
    </row>
    <row r="58410" spans="31:31" ht="15.75" x14ac:dyDescent="0.3">
      <c r="AE58410" s="71"/>
    </row>
    <row r="58411" spans="31:31" ht="15.75" x14ac:dyDescent="0.3">
      <c r="AE58411" s="71"/>
    </row>
    <row r="58412" spans="31:31" ht="15.75" x14ac:dyDescent="0.3">
      <c r="AE58412" s="71"/>
    </row>
    <row r="58413" spans="31:31" ht="15.75" x14ac:dyDescent="0.3">
      <c r="AE58413" s="71"/>
    </row>
    <row r="58414" spans="31:31" ht="15.75" x14ac:dyDescent="0.3">
      <c r="AE58414" s="71"/>
    </row>
    <row r="58415" spans="31:31" ht="15.75" x14ac:dyDescent="0.3">
      <c r="AE58415" s="71"/>
    </row>
    <row r="58416" spans="31:31" ht="15.75" x14ac:dyDescent="0.3">
      <c r="AE58416" s="71"/>
    </row>
    <row r="58417" spans="31:31" ht="15.75" x14ac:dyDescent="0.3">
      <c r="AE58417" s="71"/>
    </row>
    <row r="58418" spans="31:31" ht="15.75" x14ac:dyDescent="0.3">
      <c r="AE58418" s="71"/>
    </row>
    <row r="58419" spans="31:31" ht="15.75" x14ac:dyDescent="0.3">
      <c r="AE58419" s="71"/>
    </row>
    <row r="58420" spans="31:31" ht="15.75" x14ac:dyDescent="0.3">
      <c r="AE58420" s="71"/>
    </row>
    <row r="58421" spans="31:31" ht="15.75" x14ac:dyDescent="0.3">
      <c r="AE58421" s="71"/>
    </row>
    <row r="58422" spans="31:31" ht="15.75" x14ac:dyDescent="0.3">
      <c r="AE58422" s="71"/>
    </row>
    <row r="58423" spans="31:31" ht="15.75" x14ac:dyDescent="0.3">
      <c r="AE58423" s="71"/>
    </row>
    <row r="58424" spans="31:31" ht="15.75" x14ac:dyDescent="0.3">
      <c r="AE58424" s="71"/>
    </row>
    <row r="58425" spans="31:31" ht="15.75" x14ac:dyDescent="0.3">
      <c r="AE58425" s="71"/>
    </row>
    <row r="58426" spans="31:31" ht="15.75" x14ac:dyDescent="0.3">
      <c r="AE58426" s="71"/>
    </row>
    <row r="58427" spans="31:31" ht="15.75" x14ac:dyDescent="0.3">
      <c r="AE58427" s="71"/>
    </row>
    <row r="58428" spans="31:31" ht="15.75" x14ac:dyDescent="0.3">
      <c r="AE58428" s="71"/>
    </row>
    <row r="58429" spans="31:31" ht="15.75" x14ac:dyDescent="0.3">
      <c r="AE58429" s="71"/>
    </row>
    <row r="58430" spans="31:31" ht="15.75" x14ac:dyDescent="0.3">
      <c r="AE58430" s="71"/>
    </row>
    <row r="58431" spans="31:31" ht="15.75" x14ac:dyDescent="0.3">
      <c r="AE58431" s="71"/>
    </row>
    <row r="58432" spans="31:31" ht="15.75" x14ac:dyDescent="0.3">
      <c r="AE58432" s="71"/>
    </row>
    <row r="58433" spans="31:31" ht="15.75" x14ac:dyDescent="0.3">
      <c r="AE58433" s="71"/>
    </row>
    <row r="58434" spans="31:31" ht="15.75" x14ac:dyDescent="0.3">
      <c r="AE58434" s="71"/>
    </row>
    <row r="58435" spans="31:31" ht="15.75" x14ac:dyDescent="0.3">
      <c r="AE58435" s="71"/>
    </row>
    <row r="58436" spans="31:31" ht="15.75" x14ac:dyDescent="0.3">
      <c r="AE58436" s="71"/>
    </row>
    <row r="58437" spans="31:31" ht="15.75" x14ac:dyDescent="0.3">
      <c r="AE58437" s="71"/>
    </row>
    <row r="58438" spans="31:31" ht="15.75" x14ac:dyDescent="0.3">
      <c r="AE58438" s="71"/>
    </row>
    <row r="58439" spans="31:31" ht="15.75" x14ac:dyDescent="0.3">
      <c r="AE58439" s="71"/>
    </row>
    <row r="58440" spans="31:31" ht="15.75" x14ac:dyDescent="0.3">
      <c r="AE58440" s="71"/>
    </row>
    <row r="58441" spans="31:31" ht="15.75" x14ac:dyDescent="0.3">
      <c r="AE58441" s="71"/>
    </row>
    <row r="58442" spans="31:31" ht="15.75" x14ac:dyDescent="0.3">
      <c r="AE58442" s="71"/>
    </row>
    <row r="58443" spans="31:31" ht="15.75" x14ac:dyDescent="0.3">
      <c r="AE58443" s="71"/>
    </row>
    <row r="58444" spans="31:31" ht="15.75" x14ac:dyDescent="0.3">
      <c r="AE58444" s="71"/>
    </row>
    <row r="58445" spans="31:31" ht="15.75" x14ac:dyDescent="0.3">
      <c r="AE58445" s="71"/>
    </row>
    <row r="58446" spans="31:31" ht="15.75" x14ac:dyDescent="0.3">
      <c r="AE58446" s="71"/>
    </row>
    <row r="58447" spans="31:31" ht="15.75" x14ac:dyDescent="0.3">
      <c r="AE58447" s="71"/>
    </row>
    <row r="58448" spans="31:31" ht="15.75" x14ac:dyDescent="0.3">
      <c r="AE58448" s="71"/>
    </row>
    <row r="58449" spans="31:31" ht="15.75" x14ac:dyDescent="0.3">
      <c r="AE58449" s="71"/>
    </row>
    <row r="58450" spans="31:31" ht="15.75" x14ac:dyDescent="0.3">
      <c r="AE58450" s="71"/>
    </row>
    <row r="58451" spans="31:31" ht="15.75" x14ac:dyDescent="0.3">
      <c r="AE58451" s="71"/>
    </row>
    <row r="58452" spans="31:31" ht="15.75" x14ac:dyDescent="0.3">
      <c r="AE58452" s="71"/>
    </row>
    <row r="58453" spans="31:31" ht="15.75" x14ac:dyDescent="0.3">
      <c r="AE58453" s="71"/>
    </row>
    <row r="58454" spans="31:31" ht="15.75" x14ac:dyDescent="0.3">
      <c r="AE58454" s="71"/>
    </row>
    <row r="58455" spans="31:31" ht="15.75" x14ac:dyDescent="0.3">
      <c r="AE58455" s="71"/>
    </row>
    <row r="58456" spans="31:31" ht="15.75" x14ac:dyDescent="0.3">
      <c r="AE58456" s="71"/>
    </row>
    <row r="58457" spans="31:31" ht="15.75" x14ac:dyDescent="0.3">
      <c r="AE58457" s="71"/>
    </row>
    <row r="58458" spans="31:31" ht="15.75" x14ac:dyDescent="0.3">
      <c r="AE58458" s="71"/>
    </row>
    <row r="58459" spans="31:31" ht="15.75" x14ac:dyDescent="0.3">
      <c r="AE58459" s="71"/>
    </row>
    <row r="58460" spans="31:31" ht="15.75" x14ac:dyDescent="0.3">
      <c r="AE58460" s="71"/>
    </row>
    <row r="58461" spans="31:31" ht="15.75" x14ac:dyDescent="0.3">
      <c r="AE58461" s="71"/>
    </row>
    <row r="58462" spans="31:31" ht="15.75" x14ac:dyDescent="0.3">
      <c r="AE58462" s="71"/>
    </row>
    <row r="58463" spans="31:31" ht="15.75" x14ac:dyDescent="0.3">
      <c r="AE58463" s="71"/>
    </row>
    <row r="58464" spans="31:31" ht="15.75" x14ac:dyDescent="0.3">
      <c r="AE58464" s="71"/>
    </row>
    <row r="58465" spans="31:31" ht="15.75" x14ac:dyDescent="0.3">
      <c r="AE58465" s="71"/>
    </row>
    <row r="58466" spans="31:31" ht="15.75" x14ac:dyDescent="0.3">
      <c r="AE58466" s="71"/>
    </row>
    <row r="58467" spans="31:31" ht="15.75" x14ac:dyDescent="0.3">
      <c r="AE58467" s="71"/>
    </row>
    <row r="58468" spans="31:31" ht="15.75" x14ac:dyDescent="0.3">
      <c r="AE58468" s="71"/>
    </row>
    <row r="58469" spans="31:31" ht="15.75" x14ac:dyDescent="0.3">
      <c r="AE58469" s="71"/>
    </row>
    <row r="58470" spans="31:31" ht="15.75" x14ac:dyDescent="0.3">
      <c r="AE58470" s="71"/>
    </row>
    <row r="58471" spans="31:31" ht="15.75" x14ac:dyDescent="0.3">
      <c r="AE58471" s="71"/>
    </row>
    <row r="58472" spans="31:31" ht="15.75" x14ac:dyDescent="0.3">
      <c r="AE58472" s="71"/>
    </row>
    <row r="58473" spans="31:31" ht="15.75" x14ac:dyDescent="0.3">
      <c r="AE58473" s="71"/>
    </row>
    <row r="58474" spans="31:31" ht="15.75" x14ac:dyDescent="0.3">
      <c r="AE58474" s="71"/>
    </row>
    <row r="58475" spans="31:31" ht="15.75" x14ac:dyDescent="0.3">
      <c r="AE58475" s="71"/>
    </row>
    <row r="58476" spans="31:31" ht="15.75" x14ac:dyDescent="0.3">
      <c r="AE58476" s="71"/>
    </row>
    <row r="58477" spans="31:31" ht="15.75" x14ac:dyDescent="0.3">
      <c r="AE58477" s="71"/>
    </row>
    <row r="58478" spans="31:31" ht="15.75" x14ac:dyDescent="0.3">
      <c r="AE58478" s="71"/>
    </row>
    <row r="58479" spans="31:31" ht="15.75" x14ac:dyDescent="0.3">
      <c r="AE58479" s="71"/>
    </row>
    <row r="58480" spans="31:31" ht="15.75" x14ac:dyDescent="0.3">
      <c r="AE58480" s="71"/>
    </row>
    <row r="58481" spans="31:31" ht="15.75" x14ac:dyDescent="0.3">
      <c r="AE58481" s="71"/>
    </row>
    <row r="58482" spans="31:31" ht="15.75" x14ac:dyDescent="0.3">
      <c r="AE58482" s="71"/>
    </row>
    <row r="58483" spans="31:31" ht="15.75" x14ac:dyDescent="0.3">
      <c r="AE58483" s="71"/>
    </row>
    <row r="58484" spans="31:31" ht="15.75" x14ac:dyDescent="0.3">
      <c r="AE58484" s="71"/>
    </row>
    <row r="58485" spans="31:31" ht="15.75" x14ac:dyDescent="0.3">
      <c r="AE58485" s="71"/>
    </row>
    <row r="58486" spans="31:31" ht="15.75" x14ac:dyDescent="0.3">
      <c r="AE58486" s="71"/>
    </row>
    <row r="58487" spans="31:31" ht="15.75" x14ac:dyDescent="0.3">
      <c r="AE58487" s="71"/>
    </row>
    <row r="58488" spans="31:31" ht="15.75" x14ac:dyDescent="0.3">
      <c r="AE58488" s="71"/>
    </row>
    <row r="58489" spans="31:31" ht="15.75" x14ac:dyDescent="0.3">
      <c r="AE58489" s="71"/>
    </row>
    <row r="58490" spans="31:31" ht="15.75" x14ac:dyDescent="0.3">
      <c r="AE58490" s="71"/>
    </row>
    <row r="58491" spans="31:31" ht="15.75" x14ac:dyDescent="0.3">
      <c r="AE58491" s="71"/>
    </row>
    <row r="58492" spans="31:31" ht="15.75" x14ac:dyDescent="0.3">
      <c r="AE58492" s="71"/>
    </row>
    <row r="58493" spans="31:31" ht="15.75" x14ac:dyDescent="0.3">
      <c r="AE58493" s="71"/>
    </row>
    <row r="58494" spans="31:31" ht="15.75" x14ac:dyDescent="0.3">
      <c r="AE58494" s="71"/>
    </row>
    <row r="58495" spans="31:31" ht="15.75" x14ac:dyDescent="0.3">
      <c r="AE58495" s="71"/>
    </row>
    <row r="58496" spans="31:31" ht="15.75" x14ac:dyDescent="0.3">
      <c r="AE58496" s="71"/>
    </row>
    <row r="58497" spans="31:31" ht="15.75" x14ac:dyDescent="0.3">
      <c r="AE58497" s="71"/>
    </row>
    <row r="58498" spans="31:31" ht="15.75" x14ac:dyDescent="0.3">
      <c r="AE58498" s="71"/>
    </row>
    <row r="58499" spans="31:31" ht="15.75" x14ac:dyDescent="0.3">
      <c r="AE58499" s="71"/>
    </row>
    <row r="58500" spans="31:31" ht="15.75" x14ac:dyDescent="0.3">
      <c r="AE58500" s="71"/>
    </row>
    <row r="58501" spans="31:31" ht="15.75" x14ac:dyDescent="0.3">
      <c r="AE58501" s="71"/>
    </row>
    <row r="58502" spans="31:31" ht="15.75" x14ac:dyDescent="0.3">
      <c r="AE58502" s="71"/>
    </row>
    <row r="58503" spans="31:31" ht="15.75" x14ac:dyDescent="0.3">
      <c r="AE58503" s="71"/>
    </row>
    <row r="58504" spans="31:31" ht="15.75" x14ac:dyDescent="0.3">
      <c r="AE58504" s="71"/>
    </row>
    <row r="58505" spans="31:31" ht="15.75" x14ac:dyDescent="0.3">
      <c r="AE58505" s="71"/>
    </row>
    <row r="58506" spans="31:31" ht="15.75" x14ac:dyDescent="0.3">
      <c r="AE58506" s="71"/>
    </row>
    <row r="58507" spans="31:31" ht="15.75" x14ac:dyDescent="0.3">
      <c r="AE58507" s="71"/>
    </row>
    <row r="58508" spans="31:31" ht="15.75" x14ac:dyDescent="0.3">
      <c r="AE58508" s="71"/>
    </row>
    <row r="58509" spans="31:31" ht="15.75" x14ac:dyDescent="0.3">
      <c r="AE58509" s="71"/>
    </row>
    <row r="58510" spans="31:31" ht="15.75" x14ac:dyDescent="0.3">
      <c r="AE58510" s="71"/>
    </row>
    <row r="58511" spans="31:31" ht="15.75" x14ac:dyDescent="0.3">
      <c r="AE58511" s="71"/>
    </row>
    <row r="58512" spans="31:31" ht="15.75" x14ac:dyDescent="0.3">
      <c r="AE58512" s="71"/>
    </row>
    <row r="58513" spans="31:31" ht="15.75" x14ac:dyDescent="0.3">
      <c r="AE58513" s="71"/>
    </row>
    <row r="58514" spans="31:31" ht="15.75" x14ac:dyDescent="0.3">
      <c r="AE58514" s="71"/>
    </row>
    <row r="58515" spans="31:31" ht="15.75" x14ac:dyDescent="0.3">
      <c r="AE58515" s="71"/>
    </row>
    <row r="58516" spans="31:31" ht="15.75" x14ac:dyDescent="0.3">
      <c r="AE58516" s="71"/>
    </row>
    <row r="58517" spans="31:31" ht="15.75" x14ac:dyDescent="0.3">
      <c r="AE58517" s="71"/>
    </row>
    <row r="58518" spans="31:31" ht="15.75" x14ac:dyDescent="0.3">
      <c r="AE58518" s="71"/>
    </row>
    <row r="58519" spans="31:31" ht="15.75" x14ac:dyDescent="0.3">
      <c r="AE58519" s="71"/>
    </row>
    <row r="58520" spans="31:31" ht="15.75" x14ac:dyDescent="0.3">
      <c r="AE58520" s="71"/>
    </row>
    <row r="58521" spans="31:31" ht="15.75" x14ac:dyDescent="0.3">
      <c r="AE58521" s="71"/>
    </row>
    <row r="58522" spans="31:31" ht="15.75" x14ac:dyDescent="0.3">
      <c r="AE58522" s="71"/>
    </row>
    <row r="58523" spans="31:31" ht="15.75" x14ac:dyDescent="0.3">
      <c r="AE58523" s="71"/>
    </row>
    <row r="58524" spans="31:31" ht="15.75" x14ac:dyDescent="0.3">
      <c r="AE58524" s="71"/>
    </row>
    <row r="58525" spans="31:31" ht="15.75" x14ac:dyDescent="0.3">
      <c r="AE58525" s="71"/>
    </row>
    <row r="58526" spans="31:31" ht="15.75" x14ac:dyDescent="0.3">
      <c r="AE58526" s="71"/>
    </row>
    <row r="58527" spans="31:31" ht="15.75" x14ac:dyDescent="0.3">
      <c r="AE58527" s="71"/>
    </row>
    <row r="58528" spans="31:31" ht="15.75" x14ac:dyDescent="0.3">
      <c r="AE58528" s="71"/>
    </row>
    <row r="58529" spans="31:31" ht="15.75" x14ac:dyDescent="0.3">
      <c r="AE58529" s="71"/>
    </row>
    <row r="58530" spans="31:31" ht="15.75" x14ac:dyDescent="0.3">
      <c r="AE58530" s="71"/>
    </row>
    <row r="58531" spans="31:31" ht="15.75" x14ac:dyDescent="0.3">
      <c r="AE58531" s="71"/>
    </row>
    <row r="58532" spans="31:31" ht="15.75" x14ac:dyDescent="0.3">
      <c r="AE58532" s="71"/>
    </row>
    <row r="58533" spans="31:31" ht="15.75" x14ac:dyDescent="0.3">
      <c r="AE58533" s="71"/>
    </row>
    <row r="58534" spans="31:31" ht="15.75" x14ac:dyDescent="0.3">
      <c r="AE58534" s="71"/>
    </row>
    <row r="58535" spans="31:31" ht="15.75" x14ac:dyDescent="0.3">
      <c r="AE58535" s="71"/>
    </row>
    <row r="58536" spans="31:31" ht="15.75" x14ac:dyDescent="0.3">
      <c r="AE58536" s="71"/>
    </row>
    <row r="58537" spans="31:31" ht="15.75" x14ac:dyDescent="0.3">
      <c r="AE58537" s="71"/>
    </row>
    <row r="58538" spans="31:31" ht="15.75" x14ac:dyDescent="0.3">
      <c r="AE58538" s="71"/>
    </row>
    <row r="58539" spans="31:31" ht="15.75" x14ac:dyDescent="0.3">
      <c r="AE58539" s="71"/>
    </row>
    <row r="58540" spans="31:31" ht="15.75" x14ac:dyDescent="0.3">
      <c r="AE58540" s="71"/>
    </row>
    <row r="58541" spans="31:31" ht="15.75" x14ac:dyDescent="0.3">
      <c r="AE58541" s="71"/>
    </row>
    <row r="58542" spans="31:31" ht="15.75" x14ac:dyDescent="0.3">
      <c r="AE58542" s="71"/>
    </row>
    <row r="58543" spans="31:31" ht="15.75" x14ac:dyDescent="0.3">
      <c r="AE58543" s="71"/>
    </row>
    <row r="58544" spans="31:31" ht="15.75" x14ac:dyDescent="0.3">
      <c r="AE58544" s="71"/>
    </row>
    <row r="58545" spans="31:31" ht="15.75" x14ac:dyDescent="0.3">
      <c r="AE58545" s="71"/>
    </row>
    <row r="58546" spans="31:31" ht="15.75" x14ac:dyDescent="0.3">
      <c r="AE58546" s="71"/>
    </row>
    <row r="58547" spans="31:31" ht="15.75" x14ac:dyDescent="0.3">
      <c r="AE58547" s="71"/>
    </row>
    <row r="58548" spans="31:31" ht="15.75" x14ac:dyDescent="0.3">
      <c r="AE58548" s="71"/>
    </row>
    <row r="58549" spans="31:31" ht="15.75" x14ac:dyDescent="0.3">
      <c r="AE58549" s="71"/>
    </row>
    <row r="58550" spans="31:31" ht="15.75" x14ac:dyDescent="0.3">
      <c r="AE58550" s="71"/>
    </row>
    <row r="58551" spans="31:31" ht="15.75" x14ac:dyDescent="0.3">
      <c r="AE58551" s="71"/>
    </row>
    <row r="58552" spans="31:31" ht="15.75" x14ac:dyDescent="0.3">
      <c r="AE58552" s="71"/>
    </row>
    <row r="58553" spans="31:31" ht="15.75" x14ac:dyDescent="0.3">
      <c r="AE58553" s="71"/>
    </row>
    <row r="58554" spans="31:31" ht="15.75" x14ac:dyDescent="0.3">
      <c r="AE58554" s="71"/>
    </row>
    <row r="58555" spans="31:31" ht="15.75" x14ac:dyDescent="0.3">
      <c r="AE58555" s="71"/>
    </row>
    <row r="58556" spans="31:31" ht="15.75" x14ac:dyDescent="0.3">
      <c r="AE58556" s="71"/>
    </row>
    <row r="58557" spans="31:31" ht="15.75" x14ac:dyDescent="0.3">
      <c r="AE58557" s="71"/>
    </row>
    <row r="58558" spans="31:31" ht="15.75" x14ac:dyDescent="0.3">
      <c r="AE58558" s="71"/>
    </row>
    <row r="58559" spans="31:31" ht="15.75" x14ac:dyDescent="0.3">
      <c r="AE58559" s="71"/>
    </row>
    <row r="58560" spans="31:31" ht="15.75" x14ac:dyDescent="0.3">
      <c r="AE58560" s="71"/>
    </row>
    <row r="58561" spans="31:31" ht="15.75" x14ac:dyDescent="0.3">
      <c r="AE58561" s="71"/>
    </row>
    <row r="58562" spans="31:31" ht="15.75" x14ac:dyDescent="0.3">
      <c r="AE58562" s="71"/>
    </row>
    <row r="58563" spans="31:31" ht="15.75" x14ac:dyDescent="0.3">
      <c r="AE58563" s="71"/>
    </row>
    <row r="58564" spans="31:31" ht="15.75" x14ac:dyDescent="0.3">
      <c r="AE58564" s="71"/>
    </row>
    <row r="58565" spans="31:31" ht="15.75" x14ac:dyDescent="0.3">
      <c r="AE58565" s="71"/>
    </row>
    <row r="58566" spans="31:31" ht="15.75" x14ac:dyDescent="0.3">
      <c r="AE58566" s="71"/>
    </row>
    <row r="58567" spans="31:31" ht="15.75" x14ac:dyDescent="0.3">
      <c r="AE58567" s="71"/>
    </row>
    <row r="58568" spans="31:31" ht="15.75" x14ac:dyDescent="0.3">
      <c r="AE58568" s="71"/>
    </row>
    <row r="58569" spans="31:31" ht="15.75" x14ac:dyDescent="0.3">
      <c r="AE58569" s="71"/>
    </row>
    <row r="58570" spans="31:31" ht="15.75" x14ac:dyDescent="0.3">
      <c r="AE58570" s="71"/>
    </row>
    <row r="58571" spans="31:31" ht="15.75" x14ac:dyDescent="0.3">
      <c r="AE58571" s="71"/>
    </row>
    <row r="58572" spans="31:31" ht="15.75" x14ac:dyDescent="0.3">
      <c r="AE58572" s="71"/>
    </row>
    <row r="58573" spans="31:31" ht="15.75" x14ac:dyDescent="0.3">
      <c r="AE58573" s="71"/>
    </row>
    <row r="58574" spans="31:31" ht="15.75" x14ac:dyDescent="0.3">
      <c r="AE58574" s="71"/>
    </row>
    <row r="58575" spans="31:31" ht="15.75" x14ac:dyDescent="0.3">
      <c r="AE58575" s="71"/>
    </row>
    <row r="58576" spans="31:31" ht="15.75" x14ac:dyDescent="0.3">
      <c r="AE58576" s="71"/>
    </row>
    <row r="58577" spans="31:31" ht="15.75" x14ac:dyDescent="0.3">
      <c r="AE58577" s="71"/>
    </row>
    <row r="58578" spans="31:31" ht="15.75" x14ac:dyDescent="0.3">
      <c r="AE58578" s="71"/>
    </row>
    <row r="58579" spans="31:31" ht="15.75" x14ac:dyDescent="0.3">
      <c r="AE58579" s="71"/>
    </row>
    <row r="58580" spans="31:31" ht="15.75" x14ac:dyDescent="0.3">
      <c r="AE58580" s="71"/>
    </row>
    <row r="58581" spans="31:31" ht="15.75" x14ac:dyDescent="0.3">
      <c r="AE58581" s="71"/>
    </row>
    <row r="58582" spans="31:31" ht="15.75" x14ac:dyDescent="0.3">
      <c r="AE58582" s="71"/>
    </row>
    <row r="58583" spans="31:31" ht="15.75" x14ac:dyDescent="0.3">
      <c r="AE58583" s="71"/>
    </row>
    <row r="58584" spans="31:31" ht="15.75" x14ac:dyDescent="0.3">
      <c r="AE58584" s="71"/>
    </row>
    <row r="58585" spans="31:31" ht="15.75" x14ac:dyDescent="0.3">
      <c r="AE58585" s="71"/>
    </row>
    <row r="58586" spans="31:31" ht="15.75" x14ac:dyDescent="0.3">
      <c r="AE58586" s="71"/>
    </row>
    <row r="58587" spans="31:31" ht="15.75" x14ac:dyDescent="0.3">
      <c r="AE58587" s="71"/>
    </row>
    <row r="58588" spans="31:31" ht="15.75" x14ac:dyDescent="0.3">
      <c r="AE58588" s="71"/>
    </row>
    <row r="58589" spans="31:31" ht="15.75" x14ac:dyDescent="0.3">
      <c r="AE58589" s="71"/>
    </row>
    <row r="58590" spans="31:31" ht="15.75" x14ac:dyDescent="0.3">
      <c r="AE58590" s="71"/>
    </row>
    <row r="58591" spans="31:31" ht="15.75" x14ac:dyDescent="0.3">
      <c r="AE58591" s="71"/>
    </row>
    <row r="58592" spans="31:31" ht="15.75" x14ac:dyDescent="0.3">
      <c r="AE58592" s="71"/>
    </row>
    <row r="58593" spans="31:31" ht="15.75" x14ac:dyDescent="0.3">
      <c r="AE58593" s="71"/>
    </row>
    <row r="58594" spans="31:31" ht="15.75" x14ac:dyDescent="0.3">
      <c r="AE58594" s="71"/>
    </row>
    <row r="58595" spans="31:31" ht="15.75" x14ac:dyDescent="0.3">
      <c r="AE58595" s="71"/>
    </row>
    <row r="58596" spans="31:31" ht="15.75" x14ac:dyDescent="0.3">
      <c r="AE58596" s="71"/>
    </row>
    <row r="58597" spans="31:31" ht="15.75" x14ac:dyDescent="0.3">
      <c r="AE58597" s="71"/>
    </row>
    <row r="58598" spans="31:31" ht="15.75" x14ac:dyDescent="0.3">
      <c r="AE58598" s="71"/>
    </row>
    <row r="58599" spans="31:31" ht="15.75" x14ac:dyDescent="0.3">
      <c r="AE58599" s="71"/>
    </row>
    <row r="58600" spans="31:31" ht="15.75" x14ac:dyDescent="0.3">
      <c r="AE58600" s="71"/>
    </row>
    <row r="58601" spans="31:31" ht="15.75" x14ac:dyDescent="0.3">
      <c r="AE58601" s="71"/>
    </row>
    <row r="58602" spans="31:31" ht="15.75" x14ac:dyDescent="0.3">
      <c r="AE58602" s="71"/>
    </row>
    <row r="58603" spans="31:31" ht="15.75" x14ac:dyDescent="0.3">
      <c r="AE58603" s="71"/>
    </row>
    <row r="58604" spans="31:31" ht="15.75" x14ac:dyDescent="0.3">
      <c r="AE58604" s="71"/>
    </row>
    <row r="58605" spans="31:31" ht="15.75" x14ac:dyDescent="0.3">
      <c r="AE58605" s="71"/>
    </row>
    <row r="58606" spans="31:31" ht="15.75" x14ac:dyDescent="0.3">
      <c r="AE58606" s="71"/>
    </row>
    <row r="58607" spans="31:31" ht="15.75" x14ac:dyDescent="0.3">
      <c r="AE58607" s="71"/>
    </row>
    <row r="58608" spans="31:31" ht="15.75" x14ac:dyDescent="0.3">
      <c r="AE58608" s="71"/>
    </row>
    <row r="58609" spans="31:31" ht="15.75" x14ac:dyDescent="0.3">
      <c r="AE58609" s="71"/>
    </row>
    <row r="58610" spans="31:31" ht="15.75" x14ac:dyDescent="0.3">
      <c r="AE58610" s="71"/>
    </row>
    <row r="58611" spans="31:31" ht="15.75" x14ac:dyDescent="0.3">
      <c r="AE58611" s="71"/>
    </row>
    <row r="58612" spans="31:31" ht="15.75" x14ac:dyDescent="0.3">
      <c r="AE58612" s="71"/>
    </row>
    <row r="58613" spans="31:31" ht="15.75" x14ac:dyDescent="0.3">
      <c r="AE58613" s="71"/>
    </row>
    <row r="58614" spans="31:31" ht="15.75" x14ac:dyDescent="0.3">
      <c r="AE58614" s="71"/>
    </row>
    <row r="58615" spans="31:31" ht="15.75" x14ac:dyDescent="0.3">
      <c r="AE58615" s="71"/>
    </row>
    <row r="58616" spans="31:31" ht="15.75" x14ac:dyDescent="0.3">
      <c r="AE58616" s="71"/>
    </row>
    <row r="58617" spans="31:31" ht="15.75" x14ac:dyDescent="0.3">
      <c r="AE58617" s="71"/>
    </row>
    <row r="58618" spans="31:31" ht="15.75" x14ac:dyDescent="0.3">
      <c r="AE58618" s="71"/>
    </row>
    <row r="58619" spans="31:31" ht="15.75" x14ac:dyDescent="0.3">
      <c r="AE58619" s="71"/>
    </row>
    <row r="58620" spans="31:31" ht="15.75" x14ac:dyDescent="0.3">
      <c r="AE58620" s="71"/>
    </row>
    <row r="58621" spans="31:31" ht="15.75" x14ac:dyDescent="0.3">
      <c r="AE58621" s="71"/>
    </row>
    <row r="58622" spans="31:31" ht="15.75" x14ac:dyDescent="0.3">
      <c r="AE58622" s="71"/>
    </row>
    <row r="58623" spans="31:31" ht="15.75" x14ac:dyDescent="0.3">
      <c r="AE58623" s="71"/>
    </row>
    <row r="58624" spans="31:31" ht="15.75" x14ac:dyDescent="0.3">
      <c r="AE58624" s="71"/>
    </row>
    <row r="58625" spans="31:31" ht="15.75" x14ac:dyDescent="0.3">
      <c r="AE58625" s="71"/>
    </row>
    <row r="58626" spans="31:31" ht="15.75" x14ac:dyDescent="0.3">
      <c r="AE58626" s="71"/>
    </row>
    <row r="58627" spans="31:31" ht="15.75" x14ac:dyDescent="0.3">
      <c r="AE58627" s="71"/>
    </row>
    <row r="58628" spans="31:31" ht="15.75" x14ac:dyDescent="0.3">
      <c r="AE58628" s="71"/>
    </row>
    <row r="58629" spans="31:31" ht="15.75" x14ac:dyDescent="0.3">
      <c r="AE58629" s="71"/>
    </row>
    <row r="58630" spans="31:31" ht="15.75" x14ac:dyDescent="0.3">
      <c r="AE58630" s="71"/>
    </row>
    <row r="58631" spans="31:31" ht="15.75" x14ac:dyDescent="0.3">
      <c r="AE58631" s="71"/>
    </row>
    <row r="58632" spans="31:31" ht="15.75" x14ac:dyDescent="0.3">
      <c r="AE58632" s="71"/>
    </row>
    <row r="58633" spans="31:31" ht="15.75" x14ac:dyDescent="0.3">
      <c r="AE58633" s="71"/>
    </row>
    <row r="58634" spans="31:31" ht="15.75" x14ac:dyDescent="0.3">
      <c r="AE58634" s="71"/>
    </row>
    <row r="58635" spans="31:31" ht="15.75" x14ac:dyDescent="0.3">
      <c r="AE58635" s="71"/>
    </row>
    <row r="58636" spans="31:31" ht="15.75" x14ac:dyDescent="0.3">
      <c r="AE58636" s="71"/>
    </row>
    <row r="58637" spans="31:31" ht="15.75" x14ac:dyDescent="0.3">
      <c r="AE58637" s="71"/>
    </row>
    <row r="58638" spans="31:31" ht="15.75" x14ac:dyDescent="0.3">
      <c r="AE58638" s="71"/>
    </row>
    <row r="58639" spans="31:31" ht="15.75" x14ac:dyDescent="0.3">
      <c r="AE58639" s="71"/>
    </row>
    <row r="58640" spans="31:31" ht="15.75" x14ac:dyDescent="0.3">
      <c r="AE58640" s="71"/>
    </row>
    <row r="58641" spans="31:31" ht="15.75" x14ac:dyDescent="0.3">
      <c r="AE58641" s="71"/>
    </row>
    <row r="58642" spans="31:31" ht="15.75" x14ac:dyDescent="0.3">
      <c r="AE58642" s="71"/>
    </row>
    <row r="58643" spans="31:31" ht="15.75" x14ac:dyDescent="0.3">
      <c r="AE58643" s="71"/>
    </row>
    <row r="58644" spans="31:31" ht="15.75" x14ac:dyDescent="0.3">
      <c r="AE58644" s="71"/>
    </row>
    <row r="58645" spans="31:31" ht="15.75" x14ac:dyDescent="0.3">
      <c r="AE58645" s="71"/>
    </row>
    <row r="58646" spans="31:31" ht="15.75" x14ac:dyDescent="0.3">
      <c r="AE58646" s="71"/>
    </row>
    <row r="58647" spans="31:31" ht="15.75" x14ac:dyDescent="0.3">
      <c r="AE58647" s="71"/>
    </row>
    <row r="58648" spans="31:31" ht="15.75" x14ac:dyDescent="0.3">
      <c r="AE58648" s="71"/>
    </row>
    <row r="58649" spans="31:31" ht="15.75" x14ac:dyDescent="0.3">
      <c r="AE58649" s="71"/>
    </row>
    <row r="58650" spans="31:31" ht="15.75" x14ac:dyDescent="0.3">
      <c r="AE58650" s="71"/>
    </row>
    <row r="58651" spans="31:31" ht="15.75" x14ac:dyDescent="0.3">
      <c r="AE58651" s="71"/>
    </row>
    <row r="58652" spans="31:31" ht="15.75" x14ac:dyDescent="0.3">
      <c r="AE58652" s="71"/>
    </row>
    <row r="58653" spans="31:31" ht="15.75" x14ac:dyDescent="0.3">
      <c r="AE58653" s="71"/>
    </row>
    <row r="58654" spans="31:31" ht="15.75" x14ac:dyDescent="0.3">
      <c r="AE58654" s="71"/>
    </row>
    <row r="58655" spans="31:31" ht="15.75" x14ac:dyDescent="0.3">
      <c r="AE58655" s="71"/>
    </row>
    <row r="58656" spans="31:31" ht="15.75" x14ac:dyDescent="0.3">
      <c r="AE58656" s="71"/>
    </row>
    <row r="58657" spans="31:31" ht="15.75" x14ac:dyDescent="0.3">
      <c r="AE58657" s="71"/>
    </row>
    <row r="58658" spans="31:31" ht="15.75" x14ac:dyDescent="0.3">
      <c r="AE58658" s="71"/>
    </row>
    <row r="58659" spans="31:31" ht="15.75" x14ac:dyDescent="0.3">
      <c r="AE58659" s="71"/>
    </row>
    <row r="58660" spans="31:31" ht="15.75" x14ac:dyDescent="0.3">
      <c r="AE58660" s="71"/>
    </row>
    <row r="58661" spans="31:31" ht="15.75" x14ac:dyDescent="0.3">
      <c r="AE58661" s="71"/>
    </row>
    <row r="58662" spans="31:31" ht="15.75" x14ac:dyDescent="0.3">
      <c r="AE58662" s="71"/>
    </row>
    <row r="58663" spans="31:31" ht="15.75" x14ac:dyDescent="0.3">
      <c r="AE58663" s="71"/>
    </row>
    <row r="58664" spans="31:31" ht="15.75" x14ac:dyDescent="0.3">
      <c r="AE58664" s="71"/>
    </row>
    <row r="58665" spans="31:31" ht="15.75" x14ac:dyDescent="0.3">
      <c r="AE58665" s="71"/>
    </row>
    <row r="58666" spans="31:31" ht="15.75" x14ac:dyDescent="0.3">
      <c r="AE58666" s="71"/>
    </row>
    <row r="58667" spans="31:31" ht="15.75" x14ac:dyDescent="0.3">
      <c r="AE58667" s="71"/>
    </row>
    <row r="58668" spans="31:31" ht="15.75" x14ac:dyDescent="0.3">
      <c r="AE58668" s="71"/>
    </row>
    <row r="58669" spans="31:31" ht="15.75" x14ac:dyDescent="0.3">
      <c r="AE58669" s="71"/>
    </row>
    <row r="58670" spans="31:31" ht="15.75" x14ac:dyDescent="0.3">
      <c r="AE58670" s="71"/>
    </row>
    <row r="58671" spans="31:31" ht="15.75" x14ac:dyDescent="0.3">
      <c r="AE58671" s="71"/>
    </row>
    <row r="58672" spans="31:31" ht="15.75" x14ac:dyDescent="0.3">
      <c r="AE58672" s="71"/>
    </row>
    <row r="58673" spans="31:31" ht="15.75" x14ac:dyDescent="0.3">
      <c r="AE58673" s="71"/>
    </row>
    <row r="58674" spans="31:31" ht="15.75" x14ac:dyDescent="0.3">
      <c r="AE58674" s="71"/>
    </row>
    <row r="58675" spans="31:31" ht="15.75" x14ac:dyDescent="0.3">
      <c r="AE58675" s="71"/>
    </row>
    <row r="58676" spans="31:31" ht="15.75" x14ac:dyDescent="0.3">
      <c r="AE58676" s="71"/>
    </row>
    <row r="58677" spans="31:31" ht="15.75" x14ac:dyDescent="0.3">
      <c r="AE58677" s="71"/>
    </row>
    <row r="58678" spans="31:31" ht="15.75" x14ac:dyDescent="0.3">
      <c r="AE58678" s="71"/>
    </row>
    <row r="58679" spans="31:31" ht="15.75" x14ac:dyDescent="0.3">
      <c r="AE58679" s="71"/>
    </row>
    <row r="58680" spans="31:31" ht="15.75" x14ac:dyDescent="0.3">
      <c r="AE58680" s="71"/>
    </row>
    <row r="58681" spans="31:31" ht="15.75" x14ac:dyDescent="0.3">
      <c r="AE58681" s="71"/>
    </row>
    <row r="58682" spans="31:31" ht="15.75" x14ac:dyDescent="0.3">
      <c r="AE58682" s="71"/>
    </row>
    <row r="58683" spans="31:31" ht="15.75" x14ac:dyDescent="0.3">
      <c r="AE58683" s="71"/>
    </row>
    <row r="58684" spans="31:31" ht="15.75" x14ac:dyDescent="0.3">
      <c r="AE58684" s="71"/>
    </row>
    <row r="58685" spans="31:31" ht="15.75" x14ac:dyDescent="0.3">
      <c r="AE58685" s="71"/>
    </row>
    <row r="58686" spans="31:31" ht="15.75" x14ac:dyDescent="0.3">
      <c r="AE58686" s="71"/>
    </row>
    <row r="58687" spans="31:31" ht="15.75" x14ac:dyDescent="0.3">
      <c r="AE58687" s="71"/>
    </row>
    <row r="58688" spans="31:31" ht="15.75" x14ac:dyDescent="0.3">
      <c r="AE58688" s="71"/>
    </row>
    <row r="58689" spans="31:31" ht="15.75" x14ac:dyDescent="0.3">
      <c r="AE58689" s="71"/>
    </row>
    <row r="58690" spans="31:31" ht="15.75" x14ac:dyDescent="0.3">
      <c r="AE58690" s="71"/>
    </row>
    <row r="58691" spans="31:31" ht="15.75" x14ac:dyDescent="0.3">
      <c r="AE58691" s="71"/>
    </row>
    <row r="58692" spans="31:31" ht="15.75" x14ac:dyDescent="0.3">
      <c r="AE58692" s="71"/>
    </row>
    <row r="58693" spans="31:31" ht="15.75" x14ac:dyDescent="0.3">
      <c r="AE58693" s="71"/>
    </row>
    <row r="58694" spans="31:31" ht="15.75" x14ac:dyDescent="0.3">
      <c r="AE58694" s="71"/>
    </row>
    <row r="58695" spans="31:31" ht="15.75" x14ac:dyDescent="0.3">
      <c r="AE58695" s="71"/>
    </row>
    <row r="58696" spans="31:31" ht="15.75" x14ac:dyDescent="0.3">
      <c r="AE58696" s="71"/>
    </row>
    <row r="58697" spans="31:31" ht="15.75" x14ac:dyDescent="0.3">
      <c r="AE58697" s="71"/>
    </row>
    <row r="58698" spans="31:31" ht="15.75" x14ac:dyDescent="0.3">
      <c r="AE58698" s="71"/>
    </row>
    <row r="58699" spans="31:31" ht="15.75" x14ac:dyDescent="0.3">
      <c r="AE58699" s="71"/>
    </row>
    <row r="58700" spans="31:31" ht="15.75" x14ac:dyDescent="0.3">
      <c r="AE58700" s="71"/>
    </row>
    <row r="58701" spans="31:31" ht="15.75" x14ac:dyDescent="0.3">
      <c r="AE58701" s="71"/>
    </row>
    <row r="58702" spans="31:31" ht="15.75" x14ac:dyDescent="0.3">
      <c r="AE58702" s="71"/>
    </row>
    <row r="58703" spans="31:31" ht="15.75" x14ac:dyDescent="0.3">
      <c r="AE58703" s="71"/>
    </row>
    <row r="58704" spans="31:31" ht="15.75" x14ac:dyDescent="0.3">
      <c r="AE58704" s="71"/>
    </row>
    <row r="58705" spans="31:31" ht="15.75" x14ac:dyDescent="0.3">
      <c r="AE58705" s="71"/>
    </row>
    <row r="58706" spans="31:31" ht="15.75" x14ac:dyDescent="0.3">
      <c r="AE58706" s="71"/>
    </row>
    <row r="58707" spans="31:31" ht="15.75" x14ac:dyDescent="0.3">
      <c r="AE58707" s="71"/>
    </row>
    <row r="58708" spans="31:31" ht="15.75" x14ac:dyDescent="0.3">
      <c r="AE58708" s="71"/>
    </row>
    <row r="58709" spans="31:31" ht="15.75" x14ac:dyDescent="0.3">
      <c r="AE58709" s="71"/>
    </row>
    <row r="58710" spans="31:31" ht="15.75" x14ac:dyDescent="0.3">
      <c r="AE58710" s="71"/>
    </row>
    <row r="58711" spans="31:31" ht="15.75" x14ac:dyDescent="0.3">
      <c r="AE58711" s="71"/>
    </row>
    <row r="58712" spans="31:31" ht="15.75" x14ac:dyDescent="0.3">
      <c r="AE58712" s="71"/>
    </row>
    <row r="58713" spans="31:31" ht="15.75" x14ac:dyDescent="0.3">
      <c r="AE58713" s="71"/>
    </row>
    <row r="58714" spans="31:31" ht="15.75" x14ac:dyDescent="0.3">
      <c r="AE58714" s="71"/>
    </row>
    <row r="58715" spans="31:31" ht="15.75" x14ac:dyDescent="0.3">
      <c r="AE58715" s="71"/>
    </row>
    <row r="58716" spans="31:31" ht="15.75" x14ac:dyDescent="0.3">
      <c r="AE58716" s="71"/>
    </row>
    <row r="58717" spans="31:31" ht="15.75" x14ac:dyDescent="0.3">
      <c r="AE58717" s="71"/>
    </row>
    <row r="58718" spans="31:31" ht="15.75" x14ac:dyDescent="0.3">
      <c r="AE58718" s="71"/>
    </row>
    <row r="58719" spans="31:31" ht="15.75" x14ac:dyDescent="0.3">
      <c r="AE58719" s="71"/>
    </row>
    <row r="58720" spans="31:31" ht="15.75" x14ac:dyDescent="0.3">
      <c r="AE58720" s="71"/>
    </row>
    <row r="58721" spans="31:31" ht="15.75" x14ac:dyDescent="0.3">
      <c r="AE58721" s="71"/>
    </row>
    <row r="58722" spans="31:31" ht="15.75" x14ac:dyDescent="0.3">
      <c r="AE58722" s="71"/>
    </row>
    <row r="58723" spans="31:31" ht="15.75" x14ac:dyDescent="0.3">
      <c r="AE58723" s="71"/>
    </row>
    <row r="58724" spans="31:31" ht="15.75" x14ac:dyDescent="0.3">
      <c r="AE58724" s="71"/>
    </row>
    <row r="58725" spans="31:31" ht="15.75" x14ac:dyDescent="0.3">
      <c r="AE58725" s="71"/>
    </row>
    <row r="58726" spans="31:31" ht="15.75" x14ac:dyDescent="0.3">
      <c r="AE58726" s="71"/>
    </row>
    <row r="58727" spans="31:31" ht="15.75" x14ac:dyDescent="0.3">
      <c r="AE58727" s="71"/>
    </row>
    <row r="58728" spans="31:31" ht="15.75" x14ac:dyDescent="0.3">
      <c r="AE58728" s="71"/>
    </row>
    <row r="58729" spans="31:31" ht="15.75" x14ac:dyDescent="0.3">
      <c r="AE58729" s="71"/>
    </row>
    <row r="58730" spans="31:31" ht="15.75" x14ac:dyDescent="0.3">
      <c r="AE58730" s="71"/>
    </row>
    <row r="58731" spans="31:31" ht="15.75" x14ac:dyDescent="0.3">
      <c r="AE58731" s="71"/>
    </row>
    <row r="58732" spans="31:31" ht="15.75" x14ac:dyDescent="0.3">
      <c r="AE58732" s="71"/>
    </row>
    <row r="58733" spans="31:31" ht="15.75" x14ac:dyDescent="0.3">
      <c r="AE58733" s="71"/>
    </row>
    <row r="58734" spans="31:31" ht="15.75" x14ac:dyDescent="0.3">
      <c r="AE58734" s="71"/>
    </row>
    <row r="58735" spans="31:31" ht="15.75" x14ac:dyDescent="0.3">
      <c r="AE58735" s="71"/>
    </row>
    <row r="58736" spans="31:31" ht="15.75" x14ac:dyDescent="0.3">
      <c r="AE58736" s="71"/>
    </row>
    <row r="58737" spans="31:31" ht="15.75" x14ac:dyDescent="0.3">
      <c r="AE58737" s="71"/>
    </row>
    <row r="58738" spans="31:31" ht="15.75" x14ac:dyDescent="0.3">
      <c r="AE58738" s="71"/>
    </row>
    <row r="58739" spans="31:31" ht="15.75" x14ac:dyDescent="0.3">
      <c r="AE58739" s="71"/>
    </row>
    <row r="58740" spans="31:31" ht="15.75" x14ac:dyDescent="0.3">
      <c r="AE58740" s="71"/>
    </row>
    <row r="58741" spans="31:31" ht="15.75" x14ac:dyDescent="0.3">
      <c r="AE58741" s="71"/>
    </row>
    <row r="58742" spans="31:31" ht="15.75" x14ac:dyDescent="0.3">
      <c r="AE58742" s="71"/>
    </row>
    <row r="58743" spans="31:31" ht="15.75" x14ac:dyDescent="0.3">
      <c r="AE58743" s="71"/>
    </row>
    <row r="58744" spans="31:31" ht="15.75" x14ac:dyDescent="0.3">
      <c r="AE58744" s="71"/>
    </row>
    <row r="58745" spans="31:31" ht="15.75" x14ac:dyDescent="0.3">
      <c r="AE58745" s="71"/>
    </row>
    <row r="58746" spans="31:31" ht="15.75" x14ac:dyDescent="0.3">
      <c r="AE58746" s="71"/>
    </row>
    <row r="58747" spans="31:31" ht="15.75" x14ac:dyDescent="0.3">
      <c r="AE58747" s="71"/>
    </row>
    <row r="58748" spans="31:31" ht="15.75" x14ac:dyDescent="0.3">
      <c r="AE58748" s="71"/>
    </row>
    <row r="58749" spans="31:31" ht="15.75" x14ac:dyDescent="0.3">
      <c r="AE58749" s="71"/>
    </row>
    <row r="58750" spans="31:31" ht="15.75" x14ac:dyDescent="0.3">
      <c r="AE58750" s="71"/>
    </row>
    <row r="58751" spans="31:31" ht="15.75" x14ac:dyDescent="0.3">
      <c r="AE58751" s="71"/>
    </row>
    <row r="58752" spans="31:31" ht="15.75" x14ac:dyDescent="0.3">
      <c r="AE58752" s="71"/>
    </row>
    <row r="58753" spans="31:31" ht="15.75" x14ac:dyDescent="0.3">
      <c r="AE58753" s="71"/>
    </row>
    <row r="58754" spans="31:31" ht="15.75" x14ac:dyDescent="0.3">
      <c r="AE58754" s="71"/>
    </row>
    <row r="58755" spans="31:31" ht="15.75" x14ac:dyDescent="0.3">
      <c r="AE58755" s="71"/>
    </row>
    <row r="58756" spans="31:31" ht="15.75" x14ac:dyDescent="0.3">
      <c r="AE58756" s="71"/>
    </row>
    <row r="58757" spans="31:31" ht="15.75" x14ac:dyDescent="0.3">
      <c r="AE58757" s="71"/>
    </row>
    <row r="58758" spans="31:31" ht="15.75" x14ac:dyDescent="0.3">
      <c r="AE58758" s="71"/>
    </row>
    <row r="58759" spans="31:31" ht="15.75" x14ac:dyDescent="0.3">
      <c r="AE58759" s="71"/>
    </row>
    <row r="58760" spans="31:31" ht="15.75" x14ac:dyDescent="0.3">
      <c r="AE58760" s="71"/>
    </row>
    <row r="58761" spans="31:31" ht="15.75" x14ac:dyDescent="0.3">
      <c r="AE58761" s="71"/>
    </row>
    <row r="58762" spans="31:31" ht="15.75" x14ac:dyDescent="0.3">
      <c r="AE58762" s="71"/>
    </row>
    <row r="58763" spans="31:31" ht="15.75" x14ac:dyDescent="0.3">
      <c r="AE58763" s="71"/>
    </row>
    <row r="58764" spans="31:31" ht="15.75" x14ac:dyDescent="0.3">
      <c r="AE58764" s="71"/>
    </row>
    <row r="58765" spans="31:31" ht="15.75" x14ac:dyDescent="0.3">
      <c r="AE58765" s="71"/>
    </row>
    <row r="58766" spans="31:31" ht="15.75" x14ac:dyDescent="0.3">
      <c r="AE58766" s="71"/>
    </row>
    <row r="58767" spans="31:31" ht="15.75" x14ac:dyDescent="0.3">
      <c r="AE58767" s="71"/>
    </row>
    <row r="58768" spans="31:31" ht="15.75" x14ac:dyDescent="0.3">
      <c r="AE58768" s="71"/>
    </row>
    <row r="58769" spans="31:31" ht="15.75" x14ac:dyDescent="0.3">
      <c r="AE58769" s="71"/>
    </row>
    <row r="58770" spans="31:31" ht="15.75" x14ac:dyDescent="0.3">
      <c r="AE58770" s="71"/>
    </row>
    <row r="58771" spans="31:31" ht="15.75" x14ac:dyDescent="0.3">
      <c r="AE58771" s="71"/>
    </row>
    <row r="58772" spans="31:31" ht="15.75" x14ac:dyDescent="0.3">
      <c r="AE58772" s="71"/>
    </row>
    <row r="58773" spans="31:31" ht="15.75" x14ac:dyDescent="0.3">
      <c r="AE58773" s="71"/>
    </row>
    <row r="58774" spans="31:31" ht="15.75" x14ac:dyDescent="0.3">
      <c r="AE58774" s="71"/>
    </row>
    <row r="58775" spans="31:31" ht="15.75" x14ac:dyDescent="0.3">
      <c r="AE58775" s="71"/>
    </row>
    <row r="58776" spans="31:31" ht="15.75" x14ac:dyDescent="0.3">
      <c r="AE58776" s="71"/>
    </row>
    <row r="58777" spans="31:31" ht="15.75" x14ac:dyDescent="0.3">
      <c r="AE58777" s="71"/>
    </row>
    <row r="58778" spans="31:31" ht="15.75" x14ac:dyDescent="0.3">
      <c r="AE58778" s="71"/>
    </row>
    <row r="58779" spans="31:31" ht="15.75" x14ac:dyDescent="0.3">
      <c r="AE58779" s="71"/>
    </row>
    <row r="58780" spans="31:31" ht="15.75" x14ac:dyDescent="0.3">
      <c r="AE58780" s="71"/>
    </row>
    <row r="58781" spans="31:31" ht="15.75" x14ac:dyDescent="0.3">
      <c r="AE58781" s="71"/>
    </row>
    <row r="58782" spans="31:31" ht="15.75" x14ac:dyDescent="0.3">
      <c r="AE58782" s="71"/>
    </row>
    <row r="58783" spans="31:31" ht="15.75" x14ac:dyDescent="0.3">
      <c r="AE58783" s="71"/>
    </row>
    <row r="58784" spans="31:31" ht="15.75" x14ac:dyDescent="0.3">
      <c r="AE58784" s="71"/>
    </row>
    <row r="58785" spans="31:31" ht="15.75" x14ac:dyDescent="0.3">
      <c r="AE58785" s="71"/>
    </row>
    <row r="58786" spans="31:31" ht="15.75" x14ac:dyDescent="0.3">
      <c r="AE58786" s="71"/>
    </row>
    <row r="58787" spans="31:31" ht="15.75" x14ac:dyDescent="0.3">
      <c r="AE58787" s="71"/>
    </row>
    <row r="58788" spans="31:31" ht="15.75" x14ac:dyDescent="0.3">
      <c r="AE58788" s="71"/>
    </row>
    <row r="58789" spans="31:31" ht="15.75" x14ac:dyDescent="0.3">
      <c r="AE58789" s="71"/>
    </row>
    <row r="58790" spans="31:31" ht="15.75" x14ac:dyDescent="0.3">
      <c r="AE58790" s="71"/>
    </row>
    <row r="58791" spans="31:31" ht="15.75" x14ac:dyDescent="0.3">
      <c r="AE58791" s="71"/>
    </row>
    <row r="58792" spans="31:31" ht="15.75" x14ac:dyDescent="0.3">
      <c r="AE58792" s="71"/>
    </row>
    <row r="58793" spans="31:31" ht="15.75" x14ac:dyDescent="0.3">
      <c r="AE58793" s="71"/>
    </row>
    <row r="58794" spans="31:31" ht="15.75" x14ac:dyDescent="0.3">
      <c r="AE58794" s="71"/>
    </row>
    <row r="58795" spans="31:31" ht="15.75" x14ac:dyDescent="0.3">
      <c r="AE58795" s="71"/>
    </row>
    <row r="58796" spans="31:31" ht="15.75" x14ac:dyDescent="0.3">
      <c r="AE58796" s="71"/>
    </row>
    <row r="58797" spans="31:31" ht="15.75" x14ac:dyDescent="0.3">
      <c r="AE58797" s="71"/>
    </row>
    <row r="58798" spans="31:31" ht="15.75" x14ac:dyDescent="0.3">
      <c r="AE58798" s="71"/>
    </row>
    <row r="58799" spans="31:31" ht="15.75" x14ac:dyDescent="0.3">
      <c r="AE58799" s="71"/>
    </row>
    <row r="58800" spans="31:31" ht="15.75" x14ac:dyDescent="0.3">
      <c r="AE58800" s="71"/>
    </row>
    <row r="58801" spans="31:31" ht="15.75" x14ac:dyDescent="0.3">
      <c r="AE58801" s="71"/>
    </row>
    <row r="58802" spans="31:31" ht="15.75" x14ac:dyDescent="0.3">
      <c r="AE58802" s="71"/>
    </row>
    <row r="58803" spans="31:31" ht="15.75" x14ac:dyDescent="0.3">
      <c r="AE58803" s="71"/>
    </row>
    <row r="58804" spans="31:31" ht="15.75" x14ac:dyDescent="0.3">
      <c r="AE58804" s="71"/>
    </row>
    <row r="58805" spans="31:31" ht="15.75" x14ac:dyDescent="0.3">
      <c r="AE58805" s="71"/>
    </row>
    <row r="58806" spans="31:31" ht="15.75" x14ac:dyDescent="0.3">
      <c r="AE58806" s="71"/>
    </row>
    <row r="58807" spans="31:31" ht="15.75" x14ac:dyDescent="0.3">
      <c r="AE58807" s="71"/>
    </row>
    <row r="58808" spans="31:31" ht="15.75" x14ac:dyDescent="0.3">
      <c r="AE58808" s="71"/>
    </row>
    <row r="58809" spans="31:31" ht="15.75" x14ac:dyDescent="0.3">
      <c r="AE58809" s="71"/>
    </row>
    <row r="58810" spans="31:31" ht="15.75" x14ac:dyDescent="0.3">
      <c r="AE58810" s="71"/>
    </row>
    <row r="58811" spans="31:31" ht="15.75" x14ac:dyDescent="0.3">
      <c r="AE58811" s="71"/>
    </row>
    <row r="58812" spans="31:31" ht="15.75" x14ac:dyDescent="0.3">
      <c r="AE58812" s="71"/>
    </row>
    <row r="58813" spans="31:31" ht="15.75" x14ac:dyDescent="0.3">
      <c r="AE58813" s="71"/>
    </row>
    <row r="58814" spans="31:31" ht="15.75" x14ac:dyDescent="0.3">
      <c r="AE58814" s="71"/>
    </row>
    <row r="58815" spans="31:31" ht="15.75" x14ac:dyDescent="0.3">
      <c r="AE58815" s="71"/>
    </row>
    <row r="58816" spans="31:31" ht="15.75" x14ac:dyDescent="0.3">
      <c r="AE58816" s="71"/>
    </row>
    <row r="58817" spans="31:31" ht="15.75" x14ac:dyDescent="0.3">
      <c r="AE58817" s="71"/>
    </row>
    <row r="58818" spans="31:31" ht="15.75" x14ac:dyDescent="0.3">
      <c r="AE58818" s="71"/>
    </row>
    <row r="58819" spans="31:31" ht="15.75" x14ac:dyDescent="0.3">
      <c r="AE58819" s="71"/>
    </row>
    <row r="58820" spans="31:31" ht="15.75" x14ac:dyDescent="0.3">
      <c r="AE58820" s="71"/>
    </row>
    <row r="58821" spans="31:31" ht="15.75" x14ac:dyDescent="0.3">
      <c r="AE58821" s="71"/>
    </row>
    <row r="58822" spans="31:31" ht="15.75" x14ac:dyDescent="0.3">
      <c r="AE58822" s="71"/>
    </row>
    <row r="58823" spans="31:31" ht="15.75" x14ac:dyDescent="0.3">
      <c r="AE58823" s="71"/>
    </row>
    <row r="58824" spans="31:31" ht="15.75" x14ac:dyDescent="0.3">
      <c r="AE58824" s="71"/>
    </row>
    <row r="58825" spans="31:31" ht="15.75" x14ac:dyDescent="0.3">
      <c r="AE58825" s="71"/>
    </row>
    <row r="58826" spans="31:31" ht="15.75" x14ac:dyDescent="0.3">
      <c r="AE58826" s="71"/>
    </row>
    <row r="58827" spans="31:31" ht="15.75" x14ac:dyDescent="0.3">
      <c r="AE58827" s="71"/>
    </row>
    <row r="58828" spans="31:31" ht="15.75" x14ac:dyDescent="0.3">
      <c r="AE58828" s="71"/>
    </row>
    <row r="58829" spans="31:31" ht="15.75" x14ac:dyDescent="0.3">
      <c r="AE58829" s="71"/>
    </row>
    <row r="58830" spans="31:31" ht="15.75" x14ac:dyDescent="0.3">
      <c r="AE58830" s="71"/>
    </row>
    <row r="58831" spans="31:31" ht="15.75" x14ac:dyDescent="0.3">
      <c r="AE58831" s="71"/>
    </row>
    <row r="58832" spans="31:31" ht="15.75" x14ac:dyDescent="0.3">
      <c r="AE58832" s="71"/>
    </row>
    <row r="58833" spans="31:31" ht="15.75" x14ac:dyDescent="0.3">
      <c r="AE58833" s="71"/>
    </row>
    <row r="58834" spans="31:31" ht="15.75" x14ac:dyDescent="0.3">
      <c r="AE58834" s="71"/>
    </row>
    <row r="58835" spans="31:31" ht="15.75" x14ac:dyDescent="0.3">
      <c r="AE58835" s="71"/>
    </row>
    <row r="58836" spans="31:31" ht="15.75" x14ac:dyDescent="0.3">
      <c r="AE58836" s="71"/>
    </row>
    <row r="58837" spans="31:31" ht="15.75" x14ac:dyDescent="0.3">
      <c r="AE58837" s="71"/>
    </row>
    <row r="58838" spans="31:31" ht="15.75" x14ac:dyDescent="0.3">
      <c r="AE58838" s="71"/>
    </row>
    <row r="58839" spans="31:31" ht="15.75" x14ac:dyDescent="0.3">
      <c r="AE58839" s="71"/>
    </row>
    <row r="58840" spans="31:31" ht="15.75" x14ac:dyDescent="0.3">
      <c r="AE58840" s="71"/>
    </row>
    <row r="58841" spans="31:31" ht="15.75" x14ac:dyDescent="0.3">
      <c r="AE58841" s="71"/>
    </row>
    <row r="58842" spans="31:31" ht="15.75" x14ac:dyDescent="0.3">
      <c r="AE58842" s="71"/>
    </row>
    <row r="58843" spans="31:31" ht="15.75" x14ac:dyDescent="0.3">
      <c r="AE58843" s="71"/>
    </row>
    <row r="58844" spans="31:31" ht="15.75" x14ac:dyDescent="0.3">
      <c r="AE58844" s="71"/>
    </row>
    <row r="58845" spans="31:31" ht="15.75" x14ac:dyDescent="0.3">
      <c r="AE58845" s="71"/>
    </row>
    <row r="58846" spans="31:31" ht="15.75" x14ac:dyDescent="0.3">
      <c r="AE58846" s="71"/>
    </row>
    <row r="58847" spans="31:31" ht="15.75" x14ac:dyDescent="0.3">
      <c r="AE58847" s="71"/>
    </row>
    <row r="58848" spans="31:31" ht="15.75" x14ac:dyDescent="0.3">
      <c r="AE58848" s="71"/>
    </row>
    <row r="58849" spans="31:31" ht="15.75" x14ac:dyDescent="0.3">
      <c r="AE58849" s="71"/>
    </row>
    <row r="58850" spans="31:31" ht="15.75" x14ac:dyDescent="0.3">
      <c r="AE58850" s="71"/>
    </row>
    <row r="58851" spans="31:31" ht="15.75" x14ac:dyDescent="0.3">
      <c r="AE58851" s="71"/>
    </row>
    <row r="58852" spans="31:31" ht="15.75" x14ac:dyDescent="0.3">
      <c r="AE58852" s="71"/>
    </row>
    <row r="58853" spans="31:31" ht="15.75" x14ac:dyDescent="0.3">
      <c r="AE58853" s="71"/>
    </row>
    <row r="58854" spans="31:31" ht="15.75" x14ac:dyDescent="0.3">
      <c r="AE58854" s="71"/>
    </row>
    <row r="58855" spans="31:31" ht="15.75" x14ac:dyDescent="0.3">
      <c r="AE58855" s="71"/>
    </row>
    <row r="58856" spans="31:31" ht="15.75" x14ac:dyDescent="0.3">
      <c r="AE58856" s="71"/>
    </row>
    <row r="58857" spans="31:31" ht="15.75" x14ac:dyDescent="0.3">
      <c r="AE58857" s="71"/>
    </row>
    <row r="58858" spans="31:31" ht="15.75" x14ac:dyDescent="0.3">
      <c r="AE58858" s="71"/>
    </row>
    <row r="58859" spans="31:31" ht="15.75" x14ac:dyDescent="0.3">
      <c r="AE58859" s="71"/>
    </row>
    <row r="58860" spans="31:31" ht="15.75" x14ac:dyDescent="0.3">
      <c r="AE58860" s="71"/>
    </row>
    <row r="58861" spans="31:31" ht="15.75" x14ac:dyDescent="0.3">
      <c r="AE58861" s="71"/>
    </row>
    <row r="58862" spans="31:31" ht="15.75" x14ac:dyDescent="0.3">
      <c r="AE58862" s="71"/>
    </row>
    <row r="58863" spans="31:31" ht="15.75" x14ac:dyDescent="0.3">
      <c r="AE58863" s="71"/>
    </row>
    <row r="58864" spans="31:31" ht="15.75" x14ac:dyDescent="0.3">
      <c r="AE58864" s="71"/>
    </row>
    <row r="58865" spans="31:31" ht="15.75" x14ac:dyDescent="0.3">
      <c r="AE58865" s="71"/>
    </row>
    <row r="58866" spans="31:31" ht="15.75" x14ac:dyDescent="0.3">
      <c r="AE58866" s="71"/>
    </row>
    <row r="58867" spans="31:31" ht="15.75" x14ac:dyDescent="0.3">
      <c r="AE58867" s="71"/>
    </row>
    <row r="58868" spans="31:31" ht="15.75" x14ac:dyDescent="0.3">
      <c r="AE58868" s="71"/>
    </row>
    <row r="58869" spans="31:31" ht="15.75" x14ac:dyDescent="0.3">
      <c r="AE58869" s="71"/>
    </row>
    <row r="58870" spans="31:31" ht="15.75" x14ac:dyDescent="0.3">
      <c r="AE58870" s="71"/>
    </row>
    <row r="58871" spans="31:31" ht="15.75" x14ac:dyDescent="0.3">
      <c r="AE58871" s="71"/>
    </row>
    <row r="58872" spans="31:31" ht="15.75" x14ac:dyDescent="0.3">
      <c r="AE58872" s="71"/>
    </row>
    <row r="58873" spans="31:31" ht="15.75" x14ac:dyDescent="0.3">
      <c r="AE58873" s="71"/>
    </row>
    <row r="58874" spans="31:31" ht="15.75" x14ac:dyDescent="0.3">
      <c r="AE58874" s="71"/>
    </row>
    <row r="58875" spans="31:31" ht="15.75" x14ac:dyDescent="0.3">
      <c r="AE58875" s="71"/>
    </row>
    <row r="58876" spans="31:31" ht="15.75" x14ac:dyDescent="0.3">
      <c r="AE58876" s="71"/>
    </row>
    <row r="58877" spans="31:31" ht="15.75" x14ac:dyDescent="0.3">
      <c r="AE58877" s="71"/>
    </row>
    <row r="58878" spans="31:31" ht="15.75" x14ac:dyDescent="0.3">
      <c r="AE58878" s="71"/>
    </row>
    <row r="58879" spans="31:31" ht="15.75" x14ac:dyDescent="0.3">
      <c r="AE58879" s="71"/>
    </row>
    <row r="58880" spans="31:31" ht="15.75" x14ac:dyDescent="0.3">
      <c r="AE58880" s="71"/>
    </row>
    <row r="58881" spans="31:31" ht="15.75" x14ac:dyDescent="0.3">
      <c r="AE58881" s="71"/>
    </row>
    <row r="58882" spans="31:31" ht="15.75" x14ac:dyDescent="0.3">
      <c r="AE58882" s="71"/>
    </row>
    <row r="58883" spans="31:31" ht="15.75" x14ac:dyDescent="0.3">
      <c r="AE58883" s="71"/>
    </row>
    <row r="58884" spans="31:31" ht="15.75" x14ac:dyDescent="0.3">
      <c r="AE58884" s="71"/>
    </row>
    <row r="58885" spans="31:31" ht="15.75" x14ac:dyDescent="0.3">
      <c r="AE58885" s="71"/>
    </row>
    <row r="58886" spans="31:31" ht="15.75" x14ac:dyDescent="0.3">
      <c r="AE58886" s="71"/>
    </row>
    <row r="58887" spans="31:31" ht="15.75" x14ac:dyDescent="0.3">
      <c r="AE58887" s="71"/>
    </row>
    <row r="58888" spans="31:31" ht="15.75" x14ac:dyDescent="0.3">
      <c r="AE58888" s="71"/>
    </row>
    <row r="58889" spans="31:31" ht="15.75" x14ac:dyDescent="0.3">
      <c r="AE58889" s="71"/>
    </row>
    <row r="58890" spans="31:31" ht="15.75" x14ac:dyDescent="0.3">
      <c r="AE58890" s="71"/>
    </row>
    <row r="58891" spans="31:31" ht="15.75" x14ac:dyDescent="0.3">
      <c r="AE58891" s="71"/>
    </row>
    <row r="58892" spans="31:31" ht="15.75" x14ac:dyDescent="0.3">
      <c r="AE58892" s="71"/>
    </row>
    <row r="58893" spans="31:31" ht="15.75" x14ac:dyDescent="0.3">
      <c r="AE58893" s="71"/>
    </row>
    <row r="58894" spans="31:31" ht="15.75" x14ac:dyDescent="0.3">
      <c r="AE58894" s="71"/>
    </row>
    <row r="58895" spans="31:31" ht="15.75" x14ac:dyDescent="0.3">
      <c r="AE58895" s="71"/>
    </row>
    <row r="58896" spans="31:31" ht="15.75" x14ac:dyDescent="0.3">
      <c r="AE58896" s="71"/>
    </row>
    <row r="58897" spans="31:31" ht="15.75" x14ac:dyDescent="0.3">
      <c r="AE58897" s="71"/>
    </row>
    <row r="58898" spans="31:31" ht="15.75" x14ac:dyDescent="0.3">
      <c r="AE58898" s="71"/>
    </row>
    <row r="58899" spans="31:31" ht="15.75" x14ac:dyDescent="0.3">
      <c r="AE58899" s="71"/>
    </row>
    <row r="58900" spans="31:31" ht="15.75" x14ac:dyDescent="0.3">
      <c r="AE58900" s="71"/>
    </row>
    <row r="58901" spans="31:31" ht="15.75" x14ac:dyDescent="0.3">
      <c r="AE58901" s="71"/>
    </row>
    <row r="58902" spans="31:31" ht="15.75" x14ac:dyDescent="0.3">
      <c r="AE58902" s="71"/>
    </row>
    <row r="58903" spans="31:31" ht="15.75" x14ac:dyDescent="0.3">
      <c r="AE58903" s="71"/>
    </row>
    <row r="58904" spans="31:31" ht="15.75" x14ac:dyDescent="0.3">
      <c r="AE58904" s="71"/>
    </row>
    <row r="58905" spans="31:31" ht="15.75" x14ac:dyDescent="0.3">
      <c r="AE58905" s="71"/>
    </row>
    <row r="58906" spans="31:31" ht="15.75" x14ac:dyDescent="0.3">
      <c r="AE58906" s="71"/>
    </row>
    <row r="58907" spans="31:31" ht="15.75" x14ac:dyDescent="0.3">
      <c r="AE58907" s="71"/>
    </row>
    <row r="58908" spans="31:31" ht="15.75" x14ac:dyDescent="0.3">
      <c r="AE58908" s="71"/>
    </row>
    <row r="58909" spans="31:31" ht="15.75" x14ac:dyDescent="0.3">
      <c r="AE58909" s="71"/>
    </row>
    <row r="58910" spans="31:31" ht="15.75" x14ac:dyDescent="0.3">
      <c r="AE58910" s="71"/>
    </row>
    <row r="58911" spans="31:31" ht="15.75" x14ac:dyDescent="0.3">
      <c r="AE58911" s="71"/>
    </row>
    <row r="58912" spans="31:31" ht="15.75" x14ac:dyDescent="0.3">
      <c r="AE58912" s="71"/>
    </row>
    <row r="58913" spans="31:31" ht="15.75" x14ac:dyDescent="0.3">
      <c r="AE58913" s="71"/>
    </row>
    <row r="58914" spans="31:31" ht="15.75" x14ac:dyDescent="0.3">
      <c r="AE58914" s="71"/>
    </row>
    <row r="58915" spans="31:31" ht="15.75" x14ac:dyDescent="0.3">
      <c r="AE58915" s="71"/>
    </row>
    <row r="58916" spans="31:31" ht="15.75" x14ac:dyDescent="0.3">
      <c r="AE58916" s="71"/>
    </row>
    <row r="58917" spans="31:31" ht="15.75" x14ac:dyDescent="0.3">
      <c r="AE58917" s="71"/>
    </row>
    <row r="58918" spans="31:31" ht="15.75" x14ac:dyDescent="0.3">
      <c r="AE58918" s="71"/>
    </row>
    <row r="58919" spans="31:31" ht="15.75" x14ac:dyDescent="0.3">
      <c r="AE58919" s="71"/>
    </row>
    <row r="58920" spans="31:31" ht="15.75" x14ac:dyDescent="0.3">
      <c r="AE58920" s="71"/>
    </row>
    <row r="58921" spans="31:31" ht="15.75" x14ac:dyDescent="0.3">
      <c r="AE58921" s="71"/>
    </row>
    <row r="58922" spans="31:31" ht="15.75" x14ac:dyDescent="0.3">
      <c r="AE58922" s="71"/>
    </row>
    <row r="58923" spans="31:31" ht="15.75" x14ac:dyDescent="0.3">
      <c r="AE58923" s="71"/>
    </row>
    <row r="58924" spans="31:31" ht="15.75" x14ac:dyDescent="0.3">
      <c r="AE58924" s="71"/>
    </row>
    <row r="58925" spans="31:31" ht="15.75" x14ac:dyDescent="0.3">
      <c r="AE58925" s="71"/>
    </row>
    <row r="58926" spans="31:31" ht="15.75" x14ac:dyDescent="0.3">
      <c r="AE58926" s="71"/>
    </row>
    <row r="58927" spans="31:31" ht="15.75" x14ac:dyDescent="0.3">
      <c r="AE58927" s="71"/>
    </row>
    <row r="58928" spans="31:31" ht="15.75" x14ac:dyDescent="0.3">
      <c r="AE58928" s="71"/>
    </row>
    <row r="58929" spans="31:31" ht="15.75" x14ac:dyDescent="0.3">
      <c r="AE58929" s="71"/>
    </row>
    <row r="58930" spans="31:31" ht="15.75" x14ac:dyDescent="0.3">
      <c r="AE58930" s="71"/>
    </row>
    <row r="58931" spans="31:31" ht="15.75" x14ac:dyDescent="0.3">
      <c r="AE58931" s="71"/>
    </row>
    <row r="58932" spans="31:31" ht="15.75" x14ac:dyDescent="0.3">
      <c r="AE58932" s="71"/>
    </row>
    <row r="58933" spans="31:31" ht="15.75" x14ac:dyDescent="0.3">
      <c r="AE58933" s="71"/>
    </row>
    <row r="58934" spans="31:31" ht="15.75" x14ac:dyDescent="0.3">
      <c r="AE58934" s="71"/>
    </row>
    <row r="58935" spans="31:31" ht="15.75" x14ac:dyDescent="0.3">
      <c r="AE58935" s="71"/>
    </row>
    <row r="58936" spans="31:31" ht="15.75" x14ac:dyDescent="0.3">
      <c r="AE58936" s="71"/>
    </row>
    <row r="58937" spans="31:31" ht="15.75" x14ac:dyDescent="0.3">
      <c r="AE58937" s="71"/>
    </row>
    <row r="58938" spans="31:31" ht="15.75" x14ac:dyDescent="0.3">
      <c r="AE58938" s="71"/>
    </row>
    <row r="58939" spans="31:31" ht="15.75" x14ac:dyDescent="0.3">
      <c r="AE58939" s="71"/>
    </row>
    <row r="58940" spans="31:31" ht="15.75" x14ac:dyDescent="0.3">
      <c r="AE58940" s="71"/>
    </row>
    <row r="58941" spans="31:31" ht="15.75" x14ac:dyDescent="0.3">
      <c r="AE58941" s="71"/>
    </row>
    <row r="58942" spans="31:31" ht="15.75" x14ac:dyDescent="0.3">
      <c r="AE58942" s="71"/>
    </row>
    <row r="58943" spans="31:31" ht="15.75" x14ac:dyDescent="0.3">
      <c r="AE58943" s="71"/>
    </row>
    <row r="58944" spans="31:31" ht="15.75" x14ac:dyDescent="0.3">
      <c r="AE58944" s="71"/>
    </row>
    <row r="58945" spans="31:31" ht="15.75" x14ac:dyDescent="0.3">
      <c r="AE58945" s="71"/>
    </row>
    <row r="58946" spans="31:31" ht="15.75" x14ac:dyDescent="0.3">
      <c r="AE58946" s="71"/>
    </row>
    <row r="58947" spans="31:31" ht="15.75" x14ac:dyDescent="0.3">
      <c r="AE58947" s="71"/>
    </row>
    <row r="58948" spans="31:31" ht="15.75" x14ac:dyDescent="0.3">
      <c r="AE58948" s="71"/>
    </row>
    <row r="58949" spans="31:31" ht="15.75" x14ac:dyDescent="0.3">
      <c r="AE58949" s="71"/>
    </row>
    <row r="58950" spans="31:31" ht="15.75" x14ac:dyDescent="0.3">
      <c r="AE58950" s="71"/>
    </row>
    <row r="58951" spans="31:31" ht="15.75" x14ac:dyDescent="0.3">
      <c r="AE58951" s="71"/>
    </row>
    <row r="58952" spans="31:31" ht="15.75" x14ac:dyDescent="0.3">
      <c r="AE58952" s="71"/>
    </row>
    <row r="58953" spans="31:31" ht="15.75" x14ac:dyDescent="0.3">
      <c r="AE58953" s="71"/>
    </row>
    <row r="58954" spans="31:31" ht="15.75" x14ac:dyDescent="0.3">
      <c r="AE58954" s="71"/>
    </row>
    <row r="58955" spans="31:31" ht="15.75" x14ac:dyDescent="0.3">
      <c r="AE58955" s="71"/>
    </row>
    <row r="58956" spans="31:31" ht="15.75" x14ac:dyDescent="0.3">
      <c r="AE58956" s="71"/>
    </row>
    <row r="58957" spans="31:31" ht="15.75" x14ac:dyDescent="0.3">
      <c r="AE58957" s="71"/>
    </row>
    <row r="58958" spans="31:31" ht="15.75" x14ac:dyDescent="0.3">
      <c r="AE58958" s="71"/>
    </row>
    <row r="58959" spans="31:31" ht="15.75" x14ac:dyDescent="0.3">
      <c r="AE58959" s="71"/>
    </row>
    <row r="58960" spans="31:31" ht="15.75" x14ac:dyDescent="0.3">
      <c r="AE58960" s="71"/>
    </row>
    <row r="58961" spans="31:31" ht="15.75" x14ac:dyDescent="0.3">
      <c r="AE58961" s="71"/>
    </row>
    <row r="58962" spans="31:31" ht="15.75" x14ac:dyDescent="0.3">
      <c r="AE58962" s="71"/>
    </row>
    <row r="58963" spans="31:31" ht="15.75" x14ac:dyDescent="0.3">
      <c r="AE58963" s="71"/>
    </row>
    <row r="58964" spans="31:31" ht="15.75" x14ac:dyDescent="0.3">
      <c r="AE58964" s="71"/>
    </row>
    <row r="58965" spans="31:31" ht="15.75" x14ac:dyDescent="0.3">
      <c r="AE58965" s="71"/>
    </row>
    <row r="58966" spans="31:31" ht="15.75" x14ac:dyDescent="0.3">
      <c r="AE58966" s="71"/>
    </row>
    <row r="58967" spans="31:31" ht="15.75" x14ac:dyDescent="0.3">
      <c r="AE58967" s="71"/>
    </row>
    <row r="58968" spans="31:31" ht="15.75" x14ac:dyDescent="0.3">
      <c r="AE58968" s="71"/>
    </row>
    <row r="58969" spans="31:31" ht="15.75" x14ac:dyDescent="0.3">
      <c r="AE58969" s="71"/>
    </row>
    <row r="58970" spans="31:31" ht="15.75" x14ac:dyDescent="0.3">
      <c r="AE58970" s="71"/>
    </row>
    <row r="58971" spans="31:31" ht="15.75" x14ac:dyDescent="0.3">
      <c r="AE58971" s="71"/>
    </row>
    <row r="58972" spans="31:31" ht="15.75" x14ac:dyDescent="0.3">
      <c r="AE58972" s="71"/>
    </row>
    <row r="58973" spans="31:31" ht="15.75" x14ac:dyDescent="0.3">
      <c r="AE58973" s="71"/>
    </row>
    <row r="58974" spans="31:31" ht="15.75" x14ac:dyDescent="0.3">
      <c r="AE58974" s="71"/>
    </row>
    <row r="58975" spans="31:31" ht="15.75" x14ac:dyDescent="0.3">
      <c r="AE58975" s="71"/>
    </row>
    <row r="58976" spans="31:31" ht="15.75" x14ac:dyDescent="0.3">
      <c r="AE58976" s="71"/>
    </row>
    <row r="58977" spans="31:31" ht="15.75" x14ac:dyDescent="0.3">
      <c r="AE58977" s="71"/>
    </row>
    <row r="58978" spans="31:31" ht="15.75" x14ac:dyDescent="0.3">
      <c r="AE58978" s="71"/>
    </row>
    <row r="58979" spans="31:31" ht="15.75" x14ac:dyDescent="0.3">
      <c r="AE58979" s="71"/>
    </row>
    <row r="58980" spans="31:31" ht="15.75" x14ac:dyDescent="0.3">
      <c r="AE58980" s="71"/>
    </row>
    <row r="58981" spans="31:31" ht="15.75" x14ac:dyDescent="0.3">
      <c r="AE58981" s="71"/>
    </row>
    <row r="58982" spans="31:31" ht="15.75" x14ac:dyDescent="0.3">
      <c r="AE58982" s="71"/>
    </row>
    <row r="58983" spans="31:31" ht="15.75" x14ac:dyDescent="0.3">
      <c r="AE58983" s="71"/>
    </row>
    <row r="58984" spans="31:31" ht="15.75" x14ac:dyDescent="0.3">
      <c r="AE58984" s="71"/>
    </row>
    <row r="58985" spans="31:31" ht="15.75" x14ac:dyDescent="0.3">
      <c r="AE58985" s="71"/>
    </row>
    <row r="58986" spans="31:31" ht="15.75" x14ac:dyDescent="0.3">
      <c r="AE58986" s="71"/>
    </row>
    <row r="58987" spans="31:31" ht="15.75" x14ac:dyDescent="0.3">
      <c r="AE58987" s="71"/>
    </row>
    <row r="58988" spans="31:31" ht="15.75" x14ac:dyDescent="0.3">
      <c r="AE58988" s="71"/>
    </row>
    <row r="58989" spans="31:31" ht="15.75" x14ac:dyDescent="0.3">
      <c r="AE58989" s="71"/>
    </row>
    <row r="58990" spans="31:31" ht="15.75" x14ac:dyDescent="0.3">
      <c r="AE58990" s="71"/>
    </row>
    <row r="58991" spans="31:31" ht="15.75" x14ac:dyDescent="0.3">
      <c r="AE58991" s="71"/>
    </row>
    <row r="58992" spans="31:31" ht="15.75" x14ac:dyDescent="0.3">
      <c r="AE58992" s="71"/>
    </row>
    <row r="58993" spans="31:31" ht="15.75" x14ac:dyDescent="0.3">
      <c r="AE58993" s="71"/>
    </row>
    <row r="58994" spans="31:31" ht="15.75" x14ac:dyDescent="0.3">
      <c r="AE58994" s="71"/>
    </row>
    <row r="58995" spans="31:31" ht="15.75" x14ac:dyDescent="0.3">
      <c r="AE58995" s="71"/>
    </row>
    <row r="58996" spans="31:31" ht="15.75" x14ac:dyDescent="0.3">
      <c r="AE58996" s="71"/>
    </row>
    <row r="58997" spans="31:31" ht="15.75" x14ac:dyDescent="0.3">
      <c r="AE58997" s="71"/>
    </row>
    <row r="58998" spans="31:31" ht="15.75" x14ac:dyDescent="0.3">
      <c r="AE58998" s="71"/>
    </row>
    <row r="58999" spans="31:31" ht="15.75" x14ac:dyDescent="0.3">
      <c r="AE58999" s="71"/>
    </row>
    <row r="59000" spans="31:31" ht="15.75" x14ac:dyDescent="0.3">
      <c r="AE59000" s="71"/>
    </row>
    <row r="59001" spans="31:31" ht="15.75" x14ac:dyDescent="0.3">
      <c r="AE59001" s="71"/>
    </row>
    <row r="59002" spans="31:31" ht="15.75" x14ac:dyDescent="0.3">
      <c r="AE59002" s="71"/>
    </row>
    <row r="59003" spans="31:31" ht="15.75" x14ac:dyDescent="0.3">
      <c r="AE59003" s="71"/>
    </row>
    <row r="59004" spans="31:31" ht="15.75" x14ac:dyDescent="0.3">
      <c r="AE59004" s="71"/>
    </row>
    <row r="59005" spans="31:31" ht="15.75" x14ac:dyDescent="0.3">
      <c r="AE59005" s="71"/>
    </row>
    <row r="59006" spans="31:31" ht="15.75" x14ac:dyDescent="0.3">
      <c r="AE59006" s="71"/>
    </row>
    <row r="59007" spans="31:31" ht="15.75" x14ac:dyDescent="0.3">
      <c r="AE59007" s="71"/>
    </row>
    <row r="59008" spans="31:31" ht="15.75" x14ac:dyDescent="0.3">
      <c r="AE59008" s="71"/>
    </row>
    <row r="59009" spans="31:31" ht="15.75" x14ac:dyDescent="0.3">
      <c r="AE59009" s="71"/>
    </row>
    <row r="59010" spans="31:31" ht="15.75" x14ac:dyDescent="0.3">
      <c r="AE59010" s="71"/>
    </row>
    <row r="59011" spans="31:31" ht="15.75" x14ac:dyDescent="0.3">
      <c r="AE59011" s="71"/>
    </row>
    <row r="59012" spans="31:31" ht="15.75" x14ac:dyDescent="0.3">
      <c r="AE59012" s="71"/>
    </row>
    <row r="59013" spans="31:31" ht="15.75" x14ac:dyDescent="0.3">
      <c r="AE59013" s="71"/>
    </row>
    <row r="59014" spans="31:31" ht="15.75" x14ac:dyDescent="0.3">
      <c r="AE59014" s="71"/>
    </row>
    <row r="59015" spans="31:31" ht="15.75" x14ac:dyDescent="0.3">
      <c r="AE59015" s="71"/>
    </row>
    <row r="59016" spans="31:31" ht="15.75" x14ac:dyDescent="0.3">
      <c r="AE59016" s="71"/>
    </row>
    <row r="59017" spans="31:31" ht="15.75" x14ac:dyDescent="0.3">
      <c r="AE59017" s="71"/>
    </row>
    <row r="59018" spans="31:31" ht="15.75" x14ac:dyDescent="0.3">
      <c r="AE59018" s="71"/>
    </row>
    <row r="59019" spans="31:31" ht="15.75" x14ac:dyDescent="0.3">
      <c r="AE59019" s="71"/>
    </row>
    <row r="59020" spans="31:31" ht="15.75" x14ac:dyDescent="0.3">
      <c r="AE59020" s="71"/>
    </row>
    <row r="59021" spans="31:31" ht="15.75" x14ac:dyDescent="0.3">
      <c r="AE59021" s="71"/>
    </row>
    <row r="59022" spans="31:31" ht="15.75" x14ac:dyDescent="0.3">
      <c r="AE59022" s="71"/>
    </row>
    <row r="59023" spans="31:31" ht="15.75" x14ac:dyDescent="0.3">
      <c r="AE59023" s="71"/>
    </row>
    <row r="59024" spans="31:31" ht="15.75" x14ac:dyDescent="0.3">
      <c r="AE59024" s="71"/>
    </row>
    <row r="59025" spans="31:31" ht="15.75" x14ac:dyDescent="0.3">
      <c r="AE59025" s="71"/>
    </row>
    <row r="59026" spans="31:31" ht="15.75" x14ac:dyDescent="0.3">
      <c r="AE59026" s="71"/>
    </row>
    <row r="59027" spans="31:31" ht="15.75" x14ac:dyDescent="0.3">
      <c r="AE59027" s="71"/>
    </row>
    <row r="59028" spans="31:31" ht="15.75" x14ac:dyDescent="0.3">
      <c r="AE59028" s="71"/>
    </row>
    <row r="59029" spans="31:31" ht="15.75" x14ac:dyDescent="0.3">
      <c r="AE59029" s="71"/>
    </row>
    <row r="59030" spans="31:31" ht="15.75" x14ac:dyDescent="0.3">
      <c r="AE59030" s="71"/>
    </row>
    <row r="59031" spans="31:31" ht="15.75" x14ac:dyDescent="0.3">
      <c r="AE59031" s="71"/>
    </row>
    <row r="59032" spans="31:31" ht="15.75" x14ac:dyDescent="0.3">
      <c r="AE59032" s="71"/>
    </row>
    <row r="59033" spans="31:31" ht="15.75" x14ac:dyDescent="0.3">
      <c r="AE59033" s="71"/>
    </row>
    <row r="59034" spans="31:31" ht="15.75" x14ac:dyDescent="0.3">
      <c r="AE59034" s="71"/>
    </row>
    <row r="59035" spans="31:31" ht="15.75" x14ac:dyDescent="0.3">
      <c r="AE59035" s="71"/>
    </row>
    <row r="59036" spans="31:31" ht="15.75" x14ac:dyDescent="0.3">
      <c r="AE59036" s="71"/>
    </row>
    <row r="59037" spans="31:31" ht="15.75" x14ac:dyDescent="0.3">
      <c r="AE59037" s="71"/>
    </row>
    <row r="59038" spans="31:31" ht="15.75" x14ac:dyDescent="0.3">
      <c r="AE59038" s="71"/>
    </row>
    <row r="59039" spans="31:31" ht="15.75" x14ac:dyDescent="0.3">
      <c r="AE59039" s="71"/>
    </row>
    <row r="59040" spans="31:31" ht="15.75" x14ac:dyDescent="0.3">
      <c r="AE59040" s="71"/>
    </row>
    <row r="59041" spans="31:31" ht="15.75" x14ac:dyDescent="0.3">
      <c r="AE59041" s="71"/>
    </row>
    <row r="59042" spans="31:31" ht="15.75" x14ac:dyDescent="0.3">
      <c r="AE59042" s="71"/>
    </row>
    <row r="59043" spans="31:31" ht="15.75" x14ac:dyDescent="0.3">
      <c r="AE59043" s="71"/>
    </row>
    <row r="59044" spans="31:31" ht="15.75" x14ac:dyDescent="0.3">
      <c r="AE59044" s="71"/>
    </row>
    <row r="59045" spans="31:31" ht="15.75" x14ac:dyDescent="0.3">
      <c r="AE59045" s="71"/>
    </row>
    <row r="59046" spans="31:31" ht="15.75" x14ac:dyDescent="0.3">
      <c r="AE59046" s="71"/>
    </row>
    <row r="59047" spans="31:31" ht="15.75" x14ac:dyDescent="0.3">
      <c r="AE59047" s="71"/>
    </row>
    <row r="59048" spans="31:31" ht="15.75" x14ac:dyDescent="0.3">
      <c r="AE59048" s="71"/>
    </row>
    <row r="59049" spans="31:31" ht="15.75" x14ac:dyDescent="0.3">
      <c r="AE59049" s="71"/>
    </row>
    <row r="59050" spans="31:31" ht="15.75" x14ac:dyDescent="0.3">
      <c r="AE59050" s="71"/>
    </row>
    <row r="59051" spans="31:31" ht="15.75" x14ac:dyDescent="0.3">
      <c r="AE59051" s="71"/>
    </row>
    <row r="59052" spans="31:31" ht="15.75" x14ac:dyDescent="0.3">
      <c r="AE59052" s="71"/>
    </row>
    <row r="59053" spans="31:31" ht="15.75" x14ac:dyDescent="0.3">
      <c r="AE59053" s="71"/>
    </row>
    <row r="59054" spans="31:31" ht="15.75" x14ac:dyDescent="0.3">
      <c r="AE59054" s="71"/>
    </row>
    <row r="59055" spans="31:31" ht="15.75" x14ac:dyDescent="0.3">
      <c r="AE59055" s="71"/>
    </row>
    <row r="59056" spans="31:31" ht="15.75" x14ac:dyDescent="0.3">
      <c r="AE59056" s="71"/>
    </row>
    <row r="59057" spans="31:31" ht="15.75" x14ac:dyDescent="0.3">
      <c r="AE59057" s="71"/>
    </row>
    <row r="59058" spans="31:31" ht="15.75" x14ac:dyDescent="0.3">
      <c r="AE59058" s="71"/>
    </row>
    <row r="59059" spans="31:31" ht="15.75" x14ac:dyDescent="0.3">
      <c r="AE59059" s="71"/>
    </row>
    <row r="59060" spans="31:31" ht="15.75" x14ac:dyDescent="0.3">
      <c r="AE59060" s="71"/>
    </row>
    <row r="59061" spans="31:31" ht="15.75" x14ac:dyDescent="0.3">
      <c r="AE59061" s="71"/>
    </row>
    <row r="59062" spans="31:31" ht="15.75" x14ac:dyDescent="0.3">
      <c r="AE59062" s="71"/>
    </row>
    <row r="59063" spans="31:31" ht="15.75" x14ac:dyDescent="0.3">
      <c r="AE59063" s="71"/>
    </row>
    <row r="59064" spans="31:31" ht="15.75" x14ac:dyDescent="0.3">
      <c r="AE59064" s="71"/>
    </row>
    <row r="59065" spans="31:31" ht="15.75" x14ac:dyDescent="0.3">
      <c r="AE59065" s="71"/>
    </row>
    <row r="59066" spans="31:31" ht="15.75" x14ac:dyDescent="0.3">
      <c r="AE59066" s="71"/>
    </row>
    <row r="59067" spans="31:31" ht="15.75" x14ac:dyDescent="0.3">
      <c r="AE59067" s="71"/>
    </row>
    <row r="59068" spans="31:31" ht="15.75" x14ac:dyDescent="0.3">
      <c r="AE59068" s="71"/>
    </row>
    <row r="59069" spans="31:31" ht="15.75" x14ac:dyDescent="0.3">
      <c r="AE59069" s="71"/>
    </row>
    <row r="59070" spans="31:31" ht="15.75" x14ac:dyDescent="0.3">
      <c r="AE59070" s="71"/>
    </row>
    <row r="59071" spans="31:31" ht="15.75" x14ac:dyDescent="0.3">
      <c r="AE59071" s="71"/>
    </row>
    <row r="59072" spans="31:31" ht="15.75" x14ac:dyDescent="0.3">
      <c r="AE59072" s="71"/>
    </row>
    <row r="59073" spans="31:31" ht="15.75" x14ac:dyDescent="0.3">
      <c r="AE59073" s="71"/>
    </row>
    <row r="59074" spans="31:31" ht="15.75" x14ac:dyDescent="0.3">
      <c r="AE59074" s="71"/>
    </row>
    <row r="59075" spans="31:31" ht="15.75" x14ac:dyDescent="0.3">
      <c r="AE59075" s="71"/>
    </row>
    <row r="59076" spans="31:31" ht="15.75" x14ac:dyDescent="0.3">
      <c r="AE59076" s="71"/>
    </row>
    <row r="59077" spans="31:31" ht="15.75" x14ac:dyDescent="0.3">
      <c r="AE59077" s="71"/>
    </row>
    <row r="59078" spans="31:31" ht="15.75" x14ac:dyDescent="0.3">
      <c r="AE59078" s="71"/>
    </row>
    <row r="59079" spans="31:31" ht="15.75" x14ac:dyDescent="0.3">
      <c r="AE59079" s="71"/>
    </row>
    <row r="59080" spans="31:31" ht="15.75" x14ac:dyDescent="0.3">
      <c r="AE59080" s="71"/>
    </row>
    <row r="59081" spans="31:31" ht="15.75" x14ac:dyDescent="0.3">
      <c r="AE59081" s="71"/>
    </row>
    <row r="59082" spans="31:31" ht="15.75" x14ac:dyDescent="0.3">
      <c r="AE59082" s="71"/>
    </row>
    <row r="59083" spans="31:31" ht="15.75" x14ac:dyDescent="0.3">
      <c r="AE59083" s="71"/>
    </row>
    <row r="59084" spans="31:31" ht="15.75" x14ac:dyDescent="0.3">
      <c r="AE59084" s="71"/>
    </row>
    <row r="59085" spans="31:31" ht="15.75" x14ac:dyDescent="0.3">
      <c r="AE59085" s="71"/>
    </row>
    <row r="59086" spans="31:31" ht="15.75" x14ac:dyDescent="0.3">
      <c r="AE59086" s="71"/>
    </row>
    <row r="59087" spans="31:31" ht="15.75" x14ac:dyDescent="0.3">
      <c r="AE59087" s="71"/>
    </row>
    <row r="59088" spans="31:31" ht="15.75" x14ac:dyDescent="0.3">
      <c r="AE59088" s="71"/>
    </row>
    <row r="59089" spans="31:31" ht="15.75" x14ac:dyDescent="0.3">
      <c r="AE59089" s="71"/>
    </row>
    <row r="59090" spans="31:31" ht="15.75" x14ac:dyDescent="0.3">
      <c r="AE59090" s="71"/>
    </row>
    <row r="59091" spans="31:31" ht="15.75" x14ac:dyDescent="0.3">
      <c r="AE59091" s="71"/>
    </row>
    <row r="59092" spans="31:31" ht="15.75" x14ac:dyDescent="0.3">
      <c r="AE59092" s="71"/>
    </row>
    <row r="59093" spans="31:31" ht="15.75" x14ac:dyDescent="0.3">
      <c r="AE59093" s="71"/>
    </row>
    <row r="59094" spans="31:31" ht="15.75" x14ac:dyDescent="0.3">
      <c r="AE59094" s="71"/>
    </row>
    <row r="59095" spans="31:31" ht="15.75" x14ac:dyDescent="0.3">
      <c r="AE59095" s="71"/>
    </row>
    <row r="59096" spans="31:31" ht="15.75" x14ac:dyDescent="0.3">
      <c r="AE59096" s="71"/>
    </row>
    <row r="59097" spans="31:31" ht="15.75" x14ac:dyDescent="0.3">
      <c r="AE59097" s="71"/>
    </row>
    <row r="59098" spans="31:31" ht="15.75" x14ac:dyDescent="0.3">
      <c r="AE59098" s="71"/>
    </row>
    <row r="59099" spans="31:31" ht="15.75" x14ac:dyDescent="0.3">
      <c r="AE59099" s="71"/>
    </row>
    <row r="59100" spans="31:31" ht="15.75" x14ac:dyDescent="0.3">
      <c r="AE59100" s="71"/>
    </row>
    <row r="59101" spans="31:31" ht="15.75" x14ac:dyDescent="0.3">
      <c r="AE59101" s="71"/>
    </row>
    <row r="59102" spans="31:31" ht="15.75" x14ac:dyDescent="0.3">
      <c r="AE59102" s="71"/>
    </row>
    <row r="59103" spans="31:31" ht="15.75" x14ac:dyDescent="0.3">
      <c r="AE59103" s="71"/>
    </row>
    <row r="59104" spans="31:31" ht="15.75" x14ac:dyDescent="0.3">
      <c r="AE59104" s="71"/>
    </row>
    <row r="59105" spans="31:31" ht="15.75" x14ac:dyDescent="0.3">
      <c r="AE59105" s="71"/>
    </row>
    <row r="59106" spans="31:31" ht="15.75" x14ac:dyDescent="0.3">
      <c r="AE59106" s="71"/>
    </row>
    <row r="59107" spans="31:31" ht="15.75" x14ac:dyDescent="0.3">
      <c r="AE59107" s="71"/>
    </row>
    <row r="59108" spans="31:31" ht="15.75" x14ac:dyDescent="0.3">
      <c r="AE59108" s="71"/>
    </row>
    <row r="59109" spans="31:31" ht="15.75" x14ac:dyDescent="0.3">
      <c r="AE59109" s="71"/>
    </row>
    <row r="59110" spans="31:31" ht="15.75" x14ac:dyDescent="0.3">
      <c r="AE59110" s="71"/>
    </row>
    <row r="59111" spans="31:31" ht="15.75" x14ac:dyDescent="0.3">
      <c r="AE59111" s="71"/>
    </row>
    <row r="59112" spans="31:31" ht="15.75" x14ac:dyDescent="0.3">
      <c r="AE59112" s="71"/>
    </row>
    <row r="59113" spans="31:31" ht="15.75" x14ac:dyDescent="0.3">
      <c r="AE59113" s="71"/>
    </row>
    <row r="59114" spans="31:31" ht="15.75" x14ac:dyDescent="0.3">
      <c r="AE59114" s="71"/>
    </row>
    <row r="59115" spans="31:31" ht="15.75" x14ac:dyDescent="0.3">
      <c r="AE59115" s="71"/>
    </row>
    <row r="59116" spans="31:31" ht="15.75" x14ac:dyDescent="0.3">
      <c r="AE59116" s="71"/>
    </row>
    <row r="59117" spans="31:31" ht="15.75" x14ac:dyDescent="0.3">
      <c r="AE59117" s="71"/>
    </row>
    <row r="59118" spans="31:31" ht="15.75" x14ac:dyDescent="0.3">
      <c r="AE59118" s="71"/>
    </row>
    <row r="59119" spans="31:31" ht="15.75" x14ac:dyDescent="0.3">
      <c r="AE59119" s="71"/>
    </row>
    <row r="59120" spans="31:31" ht="15.75" x14ac:dyDescent="0.3">
      <c r="AE59120" s="71"/>
    </row>
    <row r="59121" spans="31:31" ht="15.75" x14ac:dyDescent="0.3">
      <c r="AE59121" s="71"/>
    </row>
    <row r="59122" spans="31:31" ht="15.75" x14ac:dyDescent="0.3">
      <c r="AE59122" s="71"/>
    </row>
    <row r="59123" spans="31:31" ht="15.75" x14ac:dyDescent="0.3">
      <c r="AE59123" s="71"/>
    </row>
    <row r="59124" spans="31:31" ht="15.75" x14ac:dyDescent="0.3">
      <c r="AE59124" s="71"/>
    </row>
    <row r="59125" spans="31:31" ht="15.75" x14ac:dyDescent="0.3">
      <c r="AE59125" s="71"/>
    </row>
    <row r="59126" spans="31:31" ht="15.75" x14ac:dyDescent="0.3">
      <c r="AE59126" s="71"/>
    </row>
    <row r="59127" spans="31:31" ht="15.75" x14ac:dyDescent="0.3">
      <c r="AE59127" s="71"/>
    </row>
    <row r="59128" spans="31:31" ht="15.75" x14ac:dyDescent="0.3">
      <c r="AE59128" s="71"/>
    </row>
    <row r="59129" spans="31:31" ht="15.75" x14ac:dyDescent="0.3">
      <c r="AE59129" s="71"/>
    </row>
    <row r="59130" spans="31:31" ht="15.75" x14ac:dyDescent="0.3">
      <c r="AE59130" s="71"/>
    </row>
    <row r="59131" spans="31:31" ht="15.75" x14ac:dyDescent="0.3">
      <c r="AE59131" s="71"/>
    </row>
    <row r="59132" spans="31:31" ht="15.75" x14ac:dyDescent="0.3">
      <c r="AE59132" s="71"/>
    </row>
    <row r="59133" spans="31:31" ht="15.75" x14ac:dyDescent="0.3">
      <c r="AE59133" s="71"/>
    </row>
    <row r="59134" spans="31:31" ht="15.75" x14ac:dyDescent="0.3">
      <c r="AE59134" s="71"/>
    </row>
    <row r="59135" spans="31:31" ht="15.75" x14ac:dyDescent="0.3">
      <c r="AE59135" s="71"/>
    </row>
    <row r="59136" spans="31:31" ht="15.75" x14ac:dyDescent="0.3">
      <c r="AE59136" s="71"/>
    </row>
    <row r="59137" spans="31:31" ht="15.75" x14ac:dyDescent="0.3">
      <c r="AE59137" s="71"/>
    </row>
    <row r="59138" spans="31:31" ht="15.75" x14ac:dyDescent="0.3">
      <c r="AE59138" s="71"/>
    </row>
    <row r="59139" spans="31:31" ht="15.75" x14ac:dyDescent="0.3">
      <c r="AE59139" s="71"/>
    </row>
    <row r="59140" spans="31:31" ht="15.75" x14ac:dyDescent="0.3">
      <c r="AE59140" s="71"/>
    </row>
    <row r="59141" spans="31:31" ht="15.75" x14ac:dyDescent="0.3">
      <c r="AE59141" s="71"/>
    </row>
    <row r="59142" spans="31:31" ht="15.75" x14ac:dyDescent="0.3">
      <c r="AE59142" s="71"/>
    </row>
    <row r="59143" spans="31:31" ht="15.75" x14ac:dyDescent="0.3">
      <c r="AE59143" s="71"/>
    </row>
    <row r="59144" spans="31:31" ht="15.75" x14ac:dyDescent="0.3">
      <c r="AE59144" s="71"/>
    </row>
    <row r="59145" spans="31:31" ht="15.75" x14ac:dyDescent="0.3">
      <c r="AE59145" s="71"/>
    </row>
    <row r="59146" spans="31:31" ht="15.75" x14ac:dyDescent="0.3">
      <c r="AE59146" s="71"/>
    </row>
    <row r="59147" spans="31:31" ht="15.75" x14ac:dyDescent="0.3">
      <c r="AE59147" s="71"/>
    </row>
    <row r="59148" spans="31:31" ht="15.75" x14ac:dyDescent="0.3">
      <c r="AE59148" s="71"/>
    </row>
    <row r="59149" spans="31:31" ht="15.75" x14ac:dyDescent="0.3">
      <c r="AE59149" s="71"/>
    </row>
    <row r="59150" spans="31:31" ht="15.75" x14ac:dyDescent="0.3">
      <c r="AE59150" s="71"/>
    </row>
    <row r="59151" spans="31:31" ht="15.75" x14ac:dyDescent="0.3">
      <c r="AE59151" s="71"/>
    </row>
    <row r="59152" spans="31:31" ht="15.75" x14ac:dyDescent="0.3">
      <c r="AE59152" s="71"/>
    </row>
    <row r="59153" spans="31:31" ht="15.75" x14ac:dyDescent="0.3">
      <c r="AE59153" s="71"/>
    </row>
    <row r="59154" spans="31:31" ht="15.75" x14ac:dyDescent="0.3">
      <c r="AE59154" s="71"/>
    </row>
    <row r="59155" spans="31:31" ht="15.75" x14ac:dyDescent="0.3">
      <c r="AE59155" s="71"/>
    </row>
    <row r="59156" spans="31:31" ht="15.75" x14ac:dyDescent="0.3">
      <c r="AE59156" s="71"/>
    </row>
    <row r="59157" spans="31:31" ht="15.75" x14ac:dyDescent="0.3">
      <c r="AE59157" s="71"/>
    </row>
    <row r="59158" spans="31:31" ht="15.75" x14ac:dyDescent="0.3">
      <c r="AE59158" s="71"/>
    </row>
    <row r="59159" spans="31:31" ht="15.75" x14ac:dyDescent="0.3">
      <c r="AE59159" s="71"/>
    </row>
    <row r="59160" spans="31:31" ht="15.75" x14ac:dyDescent="0.3">
      <c r="AE59160" s="71"/>
    </row>
    <row r="59161" spans="31:31" ht="15.75" x14ac:dyDescent="0.3">
      <c r="AE59161" s="71"/>
    </row>
    <row r="59162" spans="31:31" ht="15.75" x14ac:dyDescent="0.3">
      <c r="AE59162" s="71"/>
    </row>
    <row r="59163" spans="31:31" ht="15.75" x14ac:dyDescent="0.3">
      <c r="AE59163" s="71"/>
    </row>
    <row r="59164" spans="31:31" ht="15.75" x14ac:dyDescent="0.3">
      <c r="AE59164" s="71"/>
    </row>
    <row r="59165" spans="31:31" ht="15.75" x14ac:dyDescent="0.3">
      <c r="AE59165" s="71"/>
    </row>
    <row r="59166" spans="31:31" ht="15.75" x14ac:dyDescent="0.3">
      <c r="AE59166" s="71"/>
    </row>
    <row r="59167" spans="31:31" ht="15.75" x14ac:dyDescent="0.3">
      <c r="AE59167" s="71"/>
    </row>
    <row r="59168" spans="31:31" ht="15.75" x14ac:dyDescent="0.3">
      <c r="AE59168" s="71"/>
    </row>
    <row r="59169" spans="31:31" ht="15.75" x14ac:dyDescent="0.3">
      <c r="AE59169" s="71"/>
    </row>
    <row r="59170" spans="31:31" ht="15.75" x14ac:dyDescent="0.3">
      <c r="AE59170" s="71"/>
    </row>
    <row r="59171" spans="31:31" ht="15.75" x14ac:dyDescent="0.3">
      <c r="AE59171" s="71"/>
    </row>
    <row r="59172" spans="31:31" ht="15.75" x14ac:dyDescent="0.3">
      <c r="AE59172" s="71"/>
    </row>
    <row r="59173" spans="31:31" ht="15.75" x14ac:dyDescent="0.3">
      <c r="AE59173" s="71"/>
    </row>
    <row r="59174" spans="31:31" ht="15.75" x14ac:dyDescent="0.3">
      <c r="AE59174" s="71"/>
    </row>
    <row r="59175" spans="31:31" ht="15.75" x14ac:dyDescent="0.3">
      <c r="AE59175" s="71"/>
    </row>
    <row r="59176" spans="31:31" ht="15.75" x14ac:dyDescent="0.3">
      <c r="AE59176" s="71"/>
    </row>
    <row r="59177" spans="31:31" ht="15.75" x14ac:dyDescent="0.3">
      <c r="AE59177" s="71"/>
    </row>
    <row r="59178" spans="31:31" ht="15.75" x14ac:dyDescent="0.3">
      <c r="AE59178" s="71"/>
    </row>
    <row r="59179" spans="31:31" ht="15.75" x14ac:dyDescent="0.3">
      <c r="AE59179" s="71"/>
    </row>
    <row r="59180" spans="31:31" ht="15.75" x14ac:dyDescent="0.3">
      <c r="AE59180" s="71"/>
    </row>
    <row r="59181" spans="31:31" ht="15.75" x14ac:dyDescent="0.3">
      <c r="AE59181" s="71"/>
    </row>
    <row r="59182" spans="31:31" ht="15.75" x14ac:dyDescent="0.3">
      <c r="AE59182" s="71"/>
    </row>
    <row r="59183" spans="31:31" ht="15.75" x14ac:dyDescent="0.3">
      <c r="AE59183" s="71"/>
    </row>
    <row r="59184" spans="31:31" ht="15.75" x14ac:dyDescent="0.3">
      <c r="AE59184" s="71"/>
    </row>
    <row r="59185" spans="31:31" ht="15.75" x14ac:dyDescent="0.3">
      <c r="AE59185" s="71"/>
    </row>
    <row r="59186" spans="31:31" ht="15.75" x14ac:dyDescent="0.3">
      <c r="AE59186" s="71"/>
    </row>
    <row r="59187" spans="31:31" ht="15.75" x14ac:dyDescent="0.3">
      <c r="AE59187" s="71"/>
    </row>
    <row r="59188" spans="31:31" ht="15.75" x14ac:dyDescent="0.3">
      <c r="AE59188" s="71"/>
    </row>
    <row r="59189" spans="31:31" ht="15.75" x14ac:dyDescent="0.3">
      <c r="AE59189" s="71"/>
    </row>
    <row r="59190" spans="31:31" ht="15.75" x14ac:dyDescent="0.3">
      <c r="AE59190" s="71"/>
    </row>
    <row r="59191" spans="31:31" ht="15.75" x14ac:dyDescent="0.3">
      <c r="AE59191" s="71"/>
    </row>
    <row r="59192" spans="31:31" ht="15.75" x14ac:dyDescent="0.3">
      <c r="AE59192" s="71"/>
    </row>
    <row r="59193" spans="31:31" ht="15.75" x14ac:dyDescent="0.3">
      <c r="AE59193" s="71"/>
    </row>
    <row r="59194" spans="31:31" ht="15.75" x14ac:dyDescent="0.3">
      <c r="AE59194" s="71"/>
    </row>
    <row r="59195" spans="31:31" ht="15.75" x14ac:dyDescent="0.3">
      <c r="AE59195" s="71"/>
    </row>
    <row r="59196" spans="31:31" ht="15.75" x14ac:dyDescent="0.3">
      <c r="AE59196" s="71"/>
    </row>
    <row r="59197" spans="31:31" ht="15.75" x14ac:dyDescent="0.3">
      <c r="AE59197" s="71"/>
    </row>
    <row r="59198" spans="31:31" ht="15.75" x14ac:dyDescent="0.3">
      <c r="AE59198" s="71"/>
    </row>
    <row r="59199" spans="31:31" ht="15.75" x14ac:dyDescent="0.3">
      <c r="AE59199" s="71"/>
    </row>
    <row r="59200" spans="31:31" ht="15.75" x14ac:dyDescent="0.3">
      <c r="AE59200" s="71"/>
    </row>
    <row r="59201" spans="31:31" ht="15.75" x14ac:dyDescent="0.3">
      <c r="AE59201" s="71"/>
    </row>
    <row r="59202" spans="31:31" ht="15.75" x14ac:dyDescent="0.3">
      <c r="AE59202" s="71"/>
    </row>
    <row r="59203" spans="31:31" ht="15.75" x14ac:dyDescent="0.3">
      <c r="AE59203" s="71"/>
    </row>
    <row r="59204" spans="31:31" ht="15.75" x14ac:dyDescent="0.3">
      <c r="AE59204" s="71"/>
    </row>
    <row r="59205" spans="31:31" ht="15.75" x14ac:dyDescent="0.3">
      <c r="AE59205" s="71"/>
    </row>
    <row r="59206" spans="31:31" ht="15.75" x14ac:dyDescent="0.3">
      <c r="AE59206" s="71"/>
    </row>
    <row r="59207" spans="31:31" ht="15.75" x14ac:dyDescent="0.3">
      <c r="AE59207" s="71"/>
    </row>
    <row r="59208" spans="31:31" ht="15.75" x14ac:dyDescent="0.3">
      <c r="AE59208" s="71"/>
    </row>
    <row r="59209" spans="31:31" ht="15.75" x14ac:dyDescent="0.3">
      <c r="AE59209" s="71"/>
    </row>
    <row r="59210" spans="31:31" ht="15.75" x14ac:dyDescent="0.3">
      <c r="AE59210" s="71"/>
    </row>
    <row r="59211" spans="31:31" ht="15.75" x14ac:dyDescent="0.3">
      <c r="AE59211" s="71"/>
    </row>
    <row r="59212" spans="31:31" ht="15.75" x14ac:dyDescent="0.3">
      <c r="AE59212" s="71"/>
    </row>
    <row r="59213" spans="31:31" ht="15.75" x14ac:dyDescent="0.3">
      <c r="AE59213" s="71"/>
    </row>
    <row r="59214" spans="31:31" ht="15.75" x14ac:dyDescent="0.3">
      <c r="AE59214" s="71"/>
    </row>
    <row r="59215" spans="31:31" ht="15.75" x14ac:dyDescent="0.3">
      <c r="AE59215" s="71"/>
    </row>
    <row r="59216" spans="31:31" ht="15.75" x14ac:dyDescent="0.3">
      <c r="AE59216" s="71"/>
    </row>
    <row r="59217" spans="31:31" ht="15.75" x14ac:dyDescent="0.3">
      <c r="AE59217" s="71"/>
    </row>
    <row r="59218" spans="31:31" ht="15.75" x14ac:dyDescent="0.3">
      <c r="AE59218" s="71"/>
    </row>
    <row r="59219" spans="31:31" ht="15.75" x14ac:dyDescent="0.3">
      <c r="AE59219" s="71"/>
    </row>
    <row r="59220" spans="31:31" ht="15.75" x14ac:dyDescent="0.3">
      <c r="AE59220" s="71"/>
    </row>
    <row r="59221" spans="31:31" ht="15.75" x14ac:dyDescent="0.3">
      <c r="AE59221" s="71"/>
    </row>
    <row r="59222" spans="31:31" ht="15.75" x14ac:dyDescent="0.3">
      <c r="AE59222" s="71"/>
    </row>
    <row r="59223" spans="31:31" ht="15.75" x14ac:dyDescent="0.3">
      <c r="AE59223" s="71"/>
    </row>
    <row r="59224" spans="31:31" ht="15.75" x14ac:dyDescent="0.3">
      <c r="AE59224" s="71"/>
    </row>
    <row r="59225" spans="31:31" ht="15.75" x14ac:dyDescent="0.3">
      <c r="AE59225" s="71"/>
    </row>
    <row r="59226" spans="31:31" ht="15.75" x14ac:dyDescent="0.3">
      <c r="AE59226" s="71"/>
    </row>
    <row r="59227" spans="31:31" ht="15.75" x14ac:dyDescent="0.3">
      <c r="AE59227" s="71"/>
    </row>
    <row r="59228" spans="31:31" ht="15.75" x14ac:dyDescent="0.3">
      <c r="AE59228" s="71"/>
    </row>
    <row r="59229" spans="31:31" ht="15.75" x14ac:dyDescent="0.3">
      <c r="AE59229" s="71"/>
    </row>
    <row r="59230" spans="31:31" ht="15.75" x14ac:dyDescent="0.3">
      <c r="AE59230" s="71"/>
    </row>
    <row r="59231" spans="31:31" ht="15.75" x14ac:dyDescent="0.3">
      <c r="AE59231" s="71"/>
    </row>
    <row r="59232" spans="31:31" ht="15.75" x14ac:dyDescent="0.3">
      <c r="AE59232" s="71"/>
    </row>
    <row r="59233" spans="31:31" ht="15.75" x14ac:dyDescent="0.3">
      <c r="AE59233" s="71"/>
    </row>
    <row r="59234" spans="31:31" ht="15.75" x14ac:dyDescent="0.3">
      <c r="AE59234" s="71"/>
    </row>
    <row r="59235" spans="31:31" ht="15.75" x14ac:dyDescent="0.3">
      <c r="AE59235" s="71"/>
    </row>
    <row r="59236" spans="31:31" ht="15.75" x14ac:dyDescent="0.3">
      <c r="AE59236" s="71"/>
    </row>
    <row r="59237" spans="31:31" ht="15.75" x14ac:dyDescent="0.3">
      <c r="AE59237" s="71"/>
    </row>
    <row r="59238" spans="31:31" ht="15.75" x14ac:dyDescent="0.3">
      <c r="AE59238" s="71"/>
    </row>
    <row r="59239" spans="31:31" ht="15.75" x14ac:dyDescent="0.3">
      <c r="AE59239" s="71"/>
    </row>
    <row r="59240" spans="31:31" ht="15.75" x14ac:dyDescent="0.3">
      <c r="AE59240" s="71"/>
    </row>
    <row r="59241" spans="31:31" ht="15.75" x14ac:dyDescent="0.3">
      <c r="AE59241" s="71"/>
    </row>
    <row r="59242" spans="31:31" ht="15.75" x14ac:dyDescent="0.3">
      <c r="AE59242" s="71"/>
    </row>
    <row r="59243" spans="31:31" ht="15.75" x14ac:dyDescent="0.3">
      <c r="AE59243" s="71"/>
    </row>
    <row r="59244" spans="31:31" ht="15.75" x14ac:dyDescent="0.3">
      <c r="AE59244" s="71"/>
    </row>
    <row r="59245" spans="31:31" ht="15.75" x14ac:dyDescent="0.3">
      <c r="AE59245" s="71"/>
    </row>
    <row r="59246" spans="31:31" ht="15.75" x14ac:dyDescent="0.3">
      <c r="AE59246" s="71"/>
    </row>
    <row r="59247" spans="31:31" ht="15.75" x14ac:dyDescent="0.3">
      <c r="AE59247" s="71"/>
    </row>
    <row r="59248" spans="31:31" ht="15.75" x14ac:dyDescent="0.3">
      <c r="AE59248" s="71"/>
    </row>
    <row r="59249" spans="31:31" ht="15.75" x14ac:dyDescent="0.3">
      <c r="AE59249" s="71"/>
    </row>
    <row r="59250" spans="31:31" ht="15.75" x14ac:dyDescent="0.3">
      <c r="AE59250" s="71"/>
    </row>
    <row r="59251" spans="31:31" ht="15.75" x14ac:dyDescent="0.3">
      <c r="AE59251" s="71"/>
    </row>
    <row r="59252" spans="31:31" ht="15.75" x14ac:dyDescent="0.3">
      <c r="AE59252" s="71"/>
    </row>
    <row r="59253" spans="31:31" ht="15.75" x14ac:dyDescent="0.3">
      <c r="AE59253" s="71"/>
    </row>
    <row r="59254" spans="31:31" ht="15.75" x14ac:dyDescent="0.3">
      <c r="AE59254" s="71"/>
    </row>
    <row r="59255" spans="31:31" ht="15.75" x14ac:dyDescent="0.3">
      <c r="AE59255" s="71"/>
    </row>
    <row r="59256" spans="31:31" ht="15.75" x14ac:dyDescent="0.3">
      <c r="AE59256" s="71"/>
    </row>
    <row r="59257" spans="31:31" ht="15.75" x14ac:dyDescent="0.3">
      <c r="AE59257" s="71"/>
    </row>
    <row r="59258" spans="31:31" ht="15.75" x14ac:dyDescent="0.3">
      <c r="AE59258" s="71"/>
    </row>
    <row r="59259" spans="31:31" ht="15.75" x14ac:dyDescent="0.3">
      <c r="AE59259" s="71"/>
    </row>
    <row r="59260" spans="31:31" ht="15.75" x14ac:dyDescent="0.3">
      <c r="AE59260" s="71"/>
    </row>
    <row r="59261" spans="31:31" ht="15.75" x14ac:dyDescent="0.3">
      <c r="AE59261" s="71"/>
    </row>
    <row r="59262" spans="31:31" ht="15.75" x14ac:dyDescent="0.3">
      <c r="AE59262" s="71"/>
    </row>
    <row r="59263" spans="31:31" ht="15.75" x14ac:dyDescent="0.3">
      <c r="AE59263" s="71"/>
    </row>
    <row r="59264" spans="31:31" ht="15.75" x14ac:dyDescent="0.3">
      <c r="AE59264" s="71"/>
    </row>
    <row r="59265" spans="31:31" ht="15.75" x14ac:dyDescent="0.3">
      <c r="AE59265" s="71"/>
    </row>
    <row r="59266" spans="31:31" ht="15.75" x14ac:dyDescent="0.3">
      <c r="AE59266" s="71"/>
    </row>
    <row r="59267" spans="31:31" ht="15.75" x14ac:dyDescent="0.3">
      <c r="AE59267" s="71"/>
    </row>
    <row r="59268" spans="31:31" ht="15.75" x14ac:dyDescent="0.3">
      <c r="AE59268" s="71"/>
    </row>
    <row r="59269" spans="31:31" ht="15.75" x14ac:dyDescent="0.3">
      <c r="AE59269" s="71"/>
    </row>
    <row r="59270" spans="31:31" ht="15.75" x14ac:dyDescent="0.3">
      <c r="AE59270" s="71"/>
    </row>
    <row r="59271" spans="31:31" ht="15.75" x14ac:dyDescent="0.3">
      <c r="AE59271" s="71"/>
    </row>
    <row r="59272" spans="31:31" ht="15.75" x14ac:dyDescent="0.3">
      <c r="AE59272" s="71"/>
    </row>
    <row r="59273" spans="31:31" ht="15.75" x14ac:dyDescent="0.3">
      <c r="AE59273" s="71"/>
    </row>
    <row r="59274" spans="31:31" ht="15.75" x14ac:dyDescent="0.3">
      <c r="AE59274" s="71"/>
    </row>
    <row r="59275" spans="31:31" ht="15.75" x14ac:dyDescent="0.3">
      <c r="AE59275" s="71"/>
    </row>
    <row r="59276" spans="31:31" ht="15.75" x14ac:dyDescent="0.3">
      <c r="AE59276" s="71"/>
    </row>
    <row r="59277" spans="31:31" ht="15.75" x14ac:dyDescent="0.3">
      <c r="AE59277" s="71"/>
    </row>
    <row r="59278" spans="31:31" ht="15.75" x14ac:dyDescent="0.3">
      <c r="AE59278" s="71"/>
    </row>
    <row r="59279" spans="31:31" ht="15.75" x14ac:dyDescent="0.3">
      <c r="AE59279" s="71"/>
    </row>
    <row r="59280" spans="31:31" ht="15.75" x14ac:dyDescent="0.3">
      <c r="AE59280" s="71"/>
    </row>
    <row r="59281" spans="31:31" ht="15.75" x14ac:dyDescent="0.3">
      <c r="AE59281" s="71"/>
    </row>
    <row r="59282" spans="31:31" ht="15.75" x14ac:dyDescent="0.3">
      <c r="AE59282" s="71"/>
    </row>
    <row r="59283" spans="31:31" ht="15.75" x14ac:dyDescent="0.3">
      <c r="AE59283" s="71"/>
    </row>
    <row r="59284" spans="31:31" ht="15.75" x14ac:dyDescent="0.3">
      <c r="AE59284" s="71"/>
    </row>
    <row r="59285" spans="31:31" ht="15.75" x14ac:dyDescent="0.3">
      <c r="AE59285" s="71"/>
    </row>
    <row r="59286" spans="31:31" ht="15.75" x14ac:dyDescent="0.3">
      <c r="AE59286" s="71"/>
    </row>
    <row r="59287" spans="31:31" ht="15.75" x14ac:dyDescent="0.3">
      <c r="AE59287" s="71"/>
    </row>
    <row r="59288" spans="31:31" ht="15.75" x14ac:dyDescent="0.3">
      <c r="AE59288" s="71"/>
    </row>
    <row r="59289" spans="31:31" ht="15.75" x14ac:dyDescent="0.3">
      <c r="AE59289" s="71"/>
    </row>
    <row r="59290" spans="31:31" ht="15.75" x14ac:dyDescent="0.3">
      <c r="AE59290" s="71"/>
    </row>
    <row r="59291" spans="31:31" ht="15.75" x14ac:dyDescent="0.3">
      <c r="AE59291" s="71"/>
    </row>
    <row r="59292" spans="31:31" ht="15.75" x14ac:dyDescent="0.3">
      <c r="AE59292" s="71"/>
    </row>
    <row r="59293" spans="31:31" ht="15.75" x14ac:dyDescent="0.3">
      <c r="AE59293" s="71"/>
    </row>
    <row r="59294" spans="31:31" ht="15.75" x14ac:dyDescent="0.3">
      <c r="AE59294" s="71"/>
    </row>
    <row r="59295" spans="31:31" ht="15.75" x14ac:dyDescent="0.3">
      <c r="AE59295" s="71"/>
    </row>
    <row r="59296" spans="31:31" ht="15.75" x14ac:dyDescent="0.3">
      <c r="AE59296" s="71"/>
    </row>
    <row r="59297" spans="31:31" ht="15.75" x14ac:dyDescent="0.3">
      <c r="AE59297" s="71"/>
    </row>
    <row r="59298" spans="31:31" ht="15.75" x14ac:dyDescent="0.3">
      <c r="AE59298" s="71"/>
    </row>
    <row r="59299" spans="31:31" ht="15.75" x14ac:dyDescent="0.3">
      <c r="AE59299" s="71"/>
    </row>
    <row r="59300" spans="31:31" ht="15.75" x14ac:dyDescent="0.3">
      <c r="AE59300" s="71"/>
    </row>
    <row r="59301" spans="31:31" ht="15.75" x14ac:dyDescent="0.3">
      <c r="AE59301" s="71"/>
    </row>
    <row r="59302" spans="31:31" ht="15.75" x14ac:dyDescent="0.3">
      <c r="AE59302" s="71"/>
    </row>
    <row r="59303" spans="31:31" ht="15.75" x14ac:dyDescent="0.3">
      <c r="AE59303" s="71"/>
    </row>
    <row r="59304" spans="31:31" ht="15.75" x14ac:dyDescent="0.3">
      <c r="AE59304" s="71"/>
    </row>
    <row r="59305" spans="31:31" ht="15.75" x14ac:dyDescent="0.3">
      <c r="AE59305" s="71"/>
    </row>
    <row r="59306" spans="31:31" ht="15.75" x14ac:dyDescent="0.3">
      <c r="AE59306" s="71"/>
    </row>
    <row r="59307" spans="31:31" ht="15.75" x14ac:dyDescent="0.3">
      <c r="AE59307" s="71"/>
    </row>
    <row r="59308" spans="31:31" ht="15.75" x14ac:dyDescent="0.3">
      <c r="AE59308" s="71"/>
    </row>
    <row r="59309" spans="31:31" ht="15.75" x14ac:dyDescent="0.3">
      <c r="AE59309" s="71"/>
    </row>
    <row r="59310" spans="31:31" ht="15.75" x14ac:dyDescent="0.3">
      <c r="AE59310" s="71"/>
    </row>
    <row r="59311" spans="31:31" ht="15.75" x14ac:dyDescent="0.3">
      <c r="AE59311" s="71"/>
    </row>
    <row r="59312" spans="31:31" ht="15.75" x14ac:dyDescent="0.3">
      <c r="AE59312" s="71"/>
    </row>
    <row r="59313" spans="31:31" ht="15.75" x14ac:dyDescent="0.3">
      <c r="AE59313" s="71"/>
    </row>
    <row r="59314" spans="31:31" ht="15.75" x14ac:dyDescent="0.3">
      <c r="AE59314" s="71"/>
    </row>
    <row r="59315" spans="31:31" ht="15.75" x14ac:dyDescent="0.3">
      <c r="AE59315" s="71"/>
    </row>
    <row r="59316" spans="31:31" ht="15.75" x14ac:dyDescent="0.3">
      <c r="AE59316" s="71"/>
    </row>
    <row r="59317" spans="31:31" ht="15.75" x14ac:dyDescent="0.3">
      <c r="AE59317" s="71"/>
    </row>
    <row r="59318" spans="31:31" ht="15.75" x14ac:dyDescent="0.3">
      <c r="AE59318" s="71"/>
    </row>
    <row r="59319" spans="31:31" ht="15.75" x14ac:dyDescent="0.3">
      <c r="AE59319" s="71"/>
    </row>
    <row r="59320" spans="31:31" ht="15.75" x14ac:dyDescent="0.3">
      <c r="AE59320" s="71"/>
    </row>
    <row r="59321" spans="31:31" ht="15.75" x14ac:dyDescent="0.3">
      <c r="AE59321" s="71"/>
    </row>
    <row r="59322" spans="31:31" ht="15.75" x14ac:dyDescent="0.3">
      <c r="AE59322" s="71"/>
    </row>
    <row r="59323" spans="31:31" ht="15.75" x14ac:dyDescent="0.3">
      <c r="AE59323" s="71"/>
    </row>
    <row r="59324" spans="31:31" ht="15.75" x14ac:dyDescent="0.3">
      <c r="AE59324" s="71"/>
    </row>
    <row r="59325" spans="31:31" ht="15.75" x14ac:dyDescent="0.3">
      <c r="AE59325" s="71"/>
    </row>
    <row r="59326" spans="31:31" ht="15.75" x14ac:dyDescent="0.3">
      <c r="AE59326" s="71"/>
    </row>
    <row r="59327" spans="31:31" ht="15.75" x14ac:dyDescent="0.3">
      <c r="AE59327" s="71"/>
    </row>
    <row r="59328" spans="31:31" ht="15.75" x14ac:dyDescent="0.3">
      <c r="AE59328" s="71"/>
    </row>
    <row r="59329" spans="31:31" ht="15.75" x14ac:dyDescent="0.3">
      <c r="AE59329" s="71"/>
    </row>
    <row r="59330" spans="31:31" ht="15.75" x14ac:dyDescent="0.3">
      <c r="AE59330" s="71"/>
    </row>
    <row r="59331" spans="31:31" ht="15.75" x14ac:dyDescent="0.3">
      <c r="AE59331" s="71"/>
    </row>
    <row r="59332" spans="31:31" ht="15.75" x14ac:dyDescent="0.3">
      <c r="AE59332" s="71"/>
    </row>
    <row r="59333" spans="31:31" ht="15.75" x14ac:dyDescent="0.3">
      <c r="AE59333" s="71"/>
    </row>
    <row r="59334" spans="31:31" ht="15.75" x14ac:dyDescent="0.3">
      <c r="AE59334" s="71"/>
    </row>
    <row r="59335" spans="31:31" ht="15.75" x14ac:dyDescent="0.3">
      <c r="AE59335" s="71"/>
    </row>
    <row r="59336" spans="31:31" ht="15.75" x14ac:dyDescent="0.3">
      <c r="AE59336" s="71"/>
    </row>
    <row r="59337" spans="31:31" ht="15.75" x14ac:dyDescent="0.3">
      <c r="AE59337" s="71"/>
    </row>
    <row r="59338" spans="31:31" ht="15.75" x14ac:dyDescent="0.3">
      <c r="AE59338" s="71"/>
    </row>
    <row r="59339" spans="31:31" ht="15.75" x14ac:dyDescent="0.3">
      <c r="AE59339" s="71"/>
    </row>
    <row r="59340" spans="31:31" ht="15.75" x14ac:dyDescent="0.3">
      <c r="AE59340" s="71"/>
    </row>
    <row r="59341" spans="31:31" ht="15.75" x14ac:dyDescent="0.3">
      <c r="AE59341" s="71"/>
    </row>
    <row r="59342" spans="31:31" ht="15.75" x14ac:dyDescent="0.3">
      <c r="AE59342" s="71"/>
    </row>
    <row r="59343" spans="31:31" ht="15.75" x14ac:dyDescent="0.3">
      <c r="AE59343" s="71"/>
    </row>
    <row r="59344" spans="31:31" ht="15.75" x14ac:dyDescent="0.3">
      <c r="AE59344" s="71"/>
    </row>
    <row r="59345" spans="31:31" ht="15.75" x14ac:dyDescent="0.3">
      <c r="AE59345" s="71"/>
    </row>
    <row r="59346" spans="31:31" ht="15.75" x14ac:dyDescent="0.3">
      <c r="AE59346" s="71"/>
    </row>
    <row r="59347" spans="31:31" ht="15.75" x14ac:dyDescent="0.3">
      <c r="AE59347" s="71"/>
    </row>
    <row r="59348" spans="31:31" ht="15.75" x14ac:dyDescent="0.3">
      <c r="AE59348" s="71"/>
    </row>
    <row r="59349" spans="31:31" ht="15.75" x14ac:dyDescent="0.3">
      <c r="AE59349" s="71"/>
    </row>
    <row r="59350" spans="31:31" ht="15.75" x14ac:dyDescent="0.3">
      <c r="AE59350" s="71"/>
    </row>
    <row r="59351" spans="31:31" ht="15.75" x14ac:dyDescent="0.3">
      <c r="AE59351" s="71"/>
    </row>
    <row r="59352" spans="31:31" ht="15.75" x14ac:dyDescent="0.3">
      <c r="AE59352" s="71"/>
    </row>
    <row r="59353" spans="31:31" ht="15.75" x14ac:dyDescent="0.3">
      <c r="AE59353" s="71"/>
    </row>
    <row r="59354" spans="31:31" ht="15.75" x14ac:dyDescent="0.3">
      <c r="AE59354" s="71"/>
    </row>
    <row r="59355" spans="31:31" ht="15.75" x14ac:dyDescent="0.3">
      <c r="AE59355" s="71"/>
    </row>
    <row r="59356" spans="31:31" ht="15.75" x14ac:dyDescent="0.3">
      <c r="AE59356" s="71"/>
    </row>
    <row r="59357" spans="31:31" ht="15.75" x14ac:dyDescent="0.3">
      <c r="AE59357" s="71"/>
    </row>
    <row r="59358" spans="31:31" ht="15.75" x14ac:dyDescent="0.3">
      <c r="AE59358" s="71"/>
    </row>
    <row r="59359" spans="31:31" ht="15.75" x14ac:dyDescent="0.3">
      <c r="AE59359" s="71"/>
    </row>
    <row r="59360" spans="31:31" ht="15.75" x14ac:dyDescent="0.3">
      <c r="AE59360" s="71"/>
    </row>
    <row r="59361" spans="31:31" ht="15.75" x14ac:dyDescent="0.3">
      <c r="AE59361" s="71"/>
    </row>
    <row r="59362" spans="31:31" ht="15.75" x14ac:dyDescent="0.3">
      <c r="AE59362" s="71"/>
    </row>
    <row r="59363" spans="31:31" ht="15.75" x14ac:dyDescent="0.3">
      <c r="AE59363" s="71"/>
    </row>
    <row r="59364" spans="31:31" ht="15.75" x14ac:dyDescent="0.3">
      <c r="AE59364" s="71"/>
    </row>
    <row r="59365" spans="31:31" ht="15.75" x14ac:dyDescent="0.3">
      <c r="AE59365" s="71"/>
    </row>
    <row r="59366" spans="31:31" ht="15.75" x14ac:dyDescent="0.3">
      <c r="AE59366" s="71"/>
    </row>
    <row r="59367" spans="31:31" ht="15.75" x14ac:dyDescent="0.3">
      <c r="AE59367" s="71"/>
    </row>
    <row r="59368" spans="31:31" ht="15.75" x14ac:dyDescent="0.3">
      <c r="AE59368" s="71"/>
    </row>
    <row r="59369" spans="31:31" ht="15.75" x14ac:dyDescent="0.3">
      <c r="AE59369" s="71"/>
    </row>
    <row r="59370" spans="31:31" ht="15.75" x14ac:dyDescent="0.3">
      <c r="AE59370" s="71"/>
    </row>
    <row r="59371" spans="31:31" ht="15.75" x14ac:dyDescent="0.3">
      <c r="AE59371" s="71"/>
    </row>
    <row r="59372" spans="31:31" ht="15.75" x14ac:dyDescent="0.3">
      <c r="AE59372" s="71"/>
    </row>
    <row r="59373" spans="31:31" ht="15.75" x14ac:dyDescent="0.3">
      <c r="AE59373" s="71"/>
    </row>
    <row r="59374" spans="31:31" ht="15.75" x14ac:dyDescent="0.3">
      <c r="AE59374" s="71"/>
    </row>
    <row r="59375" spans="31:31" ht="15.75" x14ac:dyDescent="0.3">
      <c r="AE59375" s="71"/>
    </row>
    <row r="59376" spans="31:31" ht="15.75" x14ac:dyDescent="0.3">
      <c r="AE59376" s="71"/>
    </row>
    <row r="59377" spans="31:31" ht="15.75" x14ac:dyDescent="0.3">
      <c r="AE59377" s="71"/>
    </row>
    <row r="59378" spans="31:31" ht="15.75" x14ac:dyDescent="0.3">
      <c r="AE59378" s="71"/>
    </row>
    <row r="59379" spans="31:31" ht="15.75" x14ac:dyDescent="0.3">
      <c r="AE59379" s="71"/>
    </row>
    <row r="59380" spans="31:31" ht="15.75" x14ac:dyDescent="0.3">
      <c r="AE59380" s="71"/>
    </row>
    <row r="59381" spans="31:31" ht="15.75" x14ac:dyDescent="0.3">
      <c r="AE59381" s="71"/>
    </row>
    <row r="59382" spans="31:31" ht="15.75" x14ac:dyDescent="0.3">
      <c r="AE59382" s="71"/>
    </row>
    <row r="59383" spans="31:31" ht="15.75" x14ac:dyDescent="0.3">
      <c r="AE59383" s="71"/>
    </row>
    <row r="59384" spans="31:31" ht="15.75" x14ac:dyDescent="0.3">
      <c r="AE59384" s="71"/>
    </row>
    <row r="59385" spans="31:31" ht="15.75" x14ac:dyDescent="0.3">
      <c r="AE59385" s="71"/>
    </row>
    <row r="59386" spans="31:31" ht="15.75" x14ac:dyDescent="0.3">
      <c r="AE59386" s="71"/>
    </row>
    <row r="59387" spans="31:31" ht="15.75" x14ac:dyDescent="0.3">
      <c r="AE59387" s="71"/>
    </row>
    <row r="59388" spans="31:31" ht="15.75" x14ac:dyDescent="0.3">
      <c r="AE59388" s="71"/>
    </row>
    <row r="59389" spans="31:31" ht="15.75" x14ac:dyDescent="0.3">
      <c r="AE59389" s="71"/>
    </row>
    <row r="59390" spans="31:31" ht="15.75" x14ac:dyDescent="0.3">
      <c r="AE59390" s="71"/>
    </row>
    <row r="59391" spans="31:31" ht="15.75" x14ac:dyDescent="0.3">
      <c r="AE59391" s="71"/>
    </row>
    <row r="59392" spans="31:31" ht="15.75" x14ac:dyDescent="0.3">
      <c r="AE59392" s="71"/>
    </row>
    <row r="59393" spans="31:31" ht="15.75" x14ac:dyDescent="0.3">
      <c r="AE59393" s="71"/>
    </row>
    <row r="59394" spans="31:31" ht="15.75" x14ac:dyDescent="0.3">
      <c r="AE59394" s="71"/>
    </row>
    <row r="59395" spans="31:31" ht="15.75" x14ac:dyDescent="0.3">
      <c r="AE59395" s="71"/>
    </row>
    <row r="59396" spans="31:31" ht="15.75" x14ac:dyDescent="0.3">
      <c r="AE59396" s="71"/>
    </row>
    <row r="59397" spans="31:31" ht="15.75" x14ac:dyDescent="0.3">
      <c r="AE59397" s="71"/>
    </row>
    <row r="59398" spans="31:31" ht="15.75" x14ac:dyDescent="0.3">
      <c r="AE59398" s="71"/>
    </row>
    <row r="59399" spans="31:31" ht="15.75" x14ac:dyDescent="0.3">
      <c r="AE59399" s="71"/>
    </row>
    <row r="59400" spans="31:31" ht="15.75" x14ac:dyDescent="0.3">
      <c r="AE59400" s="71"/>
    </row>
    <row r="59401" spans="31:31" ht="15.75" x14ac:dyDescent="0.3">
      <c r="AE59401" s="71"/>
    </row>
    <row r="59402" spans="31:31" ht="15.75" x14ac:dyDescent="0.3">
      <c r="AE59402" s="71"/>
    </row>
    <row r="59403" spans="31:31" ht="15.75" x14ac:dyDescent="0.3">
      <c r="AE59403" s="71"/>
    </row>
    <row r="59404" spans="31:31" ht="15.75" x14ac:dyDescent="0.3">
      <c r="AE59404" s="71"/>
    </row>
    <row r="59405" spans="31:31" ht="15.75" x14ac:dyDescent="0.3">
      <c r="AE59405" s="71"/>
    </row>
    <row r="59406" spans="31:31" ht="15.75" x14ac:dyDescent="0.3">
      <c r="AE59406" s="71"/>
    </row>
    <row r="59407" spans="31:31" ht="15.75" x14ac:dyDescent="0.3">
      <c r="AE59407" s="71"/>
    </row>
    <row r="59408" spans="31:31" ht="15.75" x14ac:dyDescent="0.3">
      <c r="AE59408" s="71"/>
    </row>
    <row r="59409" spans="31:31" ht="15.75" x14ac:dyDescent="0.3">
      <c r="AE59409" s="71"/>
    </row>
    <row r="59410" spans="31:31" ht="15.75" x14ac:dyDescent="0.3">
      <c r="AE59410" s="71"/>
    </row>
    <row r="59411" spans="31:31" ht="15.75" x14ac:dyDescent="0.3">
      <c r="AE59411" s="71"/>
    </row>
    <row r="59412" spans="31:31" ht="15.75" x14ac:dyDescent="0.3">
      <c r="AE59412" s="71"/>
    </row>
    <row r="59413" spans="31:31" ht="15.75" x14ac:dyDescent="0.3">
      <c r="AE59413" s="71"/>
    </row>
    <row r="59414" spans="31:31" ht="15.75" x14ac:dyDescent="0.3">
      <c r="AE59414" s="71"/>
    </row>
    <row r="59415" spans="31:31" ht="15.75" x14ac:dyDescent="0.3">
      <c r="AE59415" s="71"/>
    </row>
    <row r="59416" spans="31:31" ht="15.75" x14ac:dyDescent="0.3">
      <c r="AE59416" s="71"/>
    </row>
    <row r="59417" spans="31:31" ht="15.75" x14ac:dyDescent="0.3">
      <c r="AE59417" s="71"/>
    </row>
    <row r="59418" spans="31:31" ht="15.75" x14ac:dyDescent="0.3">
      <c r="AE59418" s="71"/>
    </row>
    <row r="59419" spans="31:31" ht="15.75" x14ac:dyDescent="0.3">
      <c r="AE59419" s="71"/>
    </row>
    <row r="59420" spans="31:31" ht="15.75" x14ac:dyDescent="0.3">
      <c r="AE59420" s="71"/>
    </row>
    <row r="59421" spans="31:31" ht="15.75" x14ac:dyDescent="0.3">
      <c r="AE59421" s="71"/>
    </row>
    <row r="59422" spans="31:31" ht="15.75" x14ac:dyDescent="0.3">
      <c r="AE59422" s="71"/>
    </row>
    <row r="59423" spans="31:31" ht="15.75" x14ac:dyDescent="0.3">
      <c r="AE59423" s="71"/>
    </row>
    <row r="59424" spans="31:31" ht="15.75" x14ac:dyDescent="0.3">
      <c r="AE59424" s="71"/>
    </row>
    <row r="59425" spans="31:31" ht="15.75" x14ac:dyDescent="0.3">
      <c r="AE59425" s="71"/>
    </row>
    <row r="59426" spans="31:31" ht="15.75" x14ac:dyDescent="0.3">
      <c r="AE59426" s="71"/>
    </row>
    <row r="59427" spans="31:31" ht="15.75" x14ac:dyDescent="0.3">
      <c r="AE59427" s="71"/>
    </row>
    <row r="59428" spans="31:31" ht="15.75" x14ac:dyDescent="0.3">
      <c r="AE59428" s="71"/>
    </row>
    <row r="59429" spans="31:31" ht="15.75" x14ac:dyDescent="0.3">
      <c r="AE59429" s="71"/>
    </row>
    <row r="59430" spans="31:31" ht="15.75" x14ac:dyDescent="0.3">
      <c r="AE59430" s="71"/>
    </row>
    <row r="59431" spans="31:31" ht="15.75" x14ac:dyDescent="0.3">
      <c r="AE59431" s="71"/>
    </row>
    <row r="59432" spans="31:31" ht="15.75" x14ac:dyDescent="0.3">
      <c r="AE59432" s="71"/>
    </row>
    <row r="59433" spans="31:31" ht="15.75" x14ac:dyDescent="0.3">
      <c r="AE59433" s="71"/>
    </row>
    <row r="59434" spans="31:31" ht="15.75" x14ac:dyDescent="0.3">
      <c r="AE59434" s="71"/>
    </row>
    <row r="59435" spans="31:31" ht="15.75" x14ac:dyDescent="0.3">
      <c r="AE59435" s="71"/>
    </row>
    <row r="59436" spans="31:31" ht="15.75" x14ac:dyDescent="0.3">
      <c r="AE59436" s="71"/>
    </row>
    <row r="59437" spans="31:31" ht="15.75" x14ac:dyDescent="0.3">
      <c r="AE59437" s="71"/>
    </row>
    <row r="59438" spans="31:31" ht="15.75" x14ac:dyDescent="0.3">
      <c r="AE59438" s="71"/>
    </row>
    <row r="59439" spans="31:31" ht="15.75" x14ac:dyDescent="0.3">
      <c r="AE59439" s="71"/>
    </row>
    <row r="59440" spans="31:31" ht="15.75" x14ac:dyDescent="0.3">
      <c r="AE59440" s="71"/>
    </row>
    <row r="59441" spans="31:31" ht="15.75" x14ac:dyDescent="0.3">
      <c r="AE59441" s="71"/>
    </row>
    <row r="59442" spans="31:31" ht="15.75" x14ac:dyDescent="0.3">
      <c r="AE59442" s="71"/>
    </row>
    <row r="59443" spans="31:31" ht="15.75" x14ac:dyDescent="0.3">
      <c r="AE59443" s="71"/>
    </row>
    <row r="59444" spans="31:31" ht="15.75" x14ac:dyDescent="0.3">
      <c r="AE59444" s="71"/>
    </row>
    <row r="59445" spans="31:31" ht="15.75" x14ac:dyDescent="0.3">
      <c r="AE59445" s="71"/>
    </row>
    <row r="59446" spans="31:31" ht="15.75" x14ac:dyDescent="0.3">
      <c r="AE59446" s="71"/>
    </row>
    <row r="59447" spans="31:31" ht="15.75" x14ac:dyDescent="0.3">
      <c r="AE59447" s="71"/>
    </row>
    <row r="59448" spans="31:31" ht="15.75" x14ac:dyDescent="0.3">
      <c r="AE59448" s="71"/>
    </row>
    <row r="59449" spans="31:31" ht="15.75" x14ac:dyDescent="0.3">
      <c r="AE59449" s="71"/>
    </row>
    <row r="59450" spans="31:31" ht="15.75" x14ac:dyDescent="0.3">
      <c r="AE59450" s="71"/>
    </row>
    <row r="59451" spans="31:31" ht="15.75" x14ac:dyDescent="0.3">
      <c r="AE59451" s="71"/>
    </row>
    <row r="59452" spans="31:31" ht="15.75" x14ac:dyDescent="0.3">
      <c r="AE59452" s="71"/>
    </row>
    <row r="59453" spans="31:31" ht="15.75" x14ac:dyDescent="0.3">
      <c r="AE59453" s="71"/>
    </row>
    <row r="59454" spans="31:31" ht="15.75" x14ac:dyDescent="0.3">
      <c r="AE59454" s="71"/>
    </row>
    <row r="59455" spans="31:31" ht="15.75" x14ac:dyDescent="0.3">
      <c r="AE59455" s="71"/>
    </row>
    <row r="59456" spans="31:31" ht="15.75" x14ac:dyDescent="0.3">
      <c r="AE59456" s="71"/>
    </row>
    <row r="59457" spans="31:31" ht="15.75" x14ac:dyDescent="0.3">
      <c r="AE59457" s="71"/>
    </row>
    <row r="59458" spans="31:31" ht="15.75" x14ac:dyDescent="0.3">
      <c r="AE59458" s="71"/>
    </row>
    <row r="59459" spans="31:31" ht="15.75" x14ac:dyDescent="0.3">
      <c r="AE59459" s="71"/>
    </row>
    <row r="59460" spans="31:31" ht="15.75" x14ac:dyDescent="0.3">
      <c r="AE59460" s="71"/>
    </row>
    <row r="59461" spans="31:31" ht="15.75" x14ac:dyDescent="0.3">
      <c r="AE59461" s="71"/>
    </row>
    <row r="59462" spans="31:31" ht="15.75" x14ac:dyDescent="0.3">
      <c r="AE59462" s="71"/>
    </row>
    <row r="59463" spans="31:31" ht="15.75" x14ac:dyDescent="0.3">
      <c r="AE59463" s="71"/>
    </row>
    <row r="59464" spans="31:31" ht="15.75" x14ac:dyDescent="0.3">
      <c r="AE59464" s="71"/>
    </row>
    <row r="59465" spans="31:31" ht="15.75" x14ac:dyDescent="0.3">
      <c r="AE59465" s="71"/>
    </row>
    <row r="59466" spans="31:31" ht="15.75" x14ac:dyDescent="0.3">
      <c r="AE59466" s="71"/>
    </row>
    <row r="59467" spans="31:31" ht="15.75" x14ac:dyDescent="0.3">
      <c r="AE59467" s="71"/>
    </row>
    <row r="59468" spans="31:31" ht="15.75" x14ac:dyDescent="0.3">
      <c r="AE59468" s="71"/>
    </row>
    <row r="59469" spans="31:31" ht="15.75" x14ac:dyDescent="0.3">
      <c r="AE59469" s="71"/>
    </row>
    <row r="59470" spans="31:31" ht="15.75" x14ac:dyDescent="0.3">
      <c r="AE59470" s="71"/>
    </row>
    <row r="59471" spans="31:31" ht="15.75" x14ac:dyDescent="0.3">
      <c r="AE59471" s="71"/>
    </row>
    <row r="59472" spans="31:31" ht="15.75" x14ac:dyDescent="0.3">
      <c r="AE59472" s="71"/>
    </row>
    <row r="59473" spans="31:31" ht="15.75" x14ac:dyDescent="0.3">
      <c r="AE59473" s="71"/>
    </row>
    <row r="59474" spans="31:31" ht="15.75" x14ac:dyDescent="0.3">
      <c r="AE59474" s="71"/>
    </row>
    <row r="59475" spans="31:31" ht="15.75" x14ac:dyDescent="0.3">
      <c r="AE59475" s="71"/>
    </row>
    <row r="59476" spans="31:31" ht="15.75" x14ac:dyDescent="0.3">
      <c r="AE59476" s="71"/>
    </row>
    <row r="59477" spans="31:31" ht="15.75" x14ac:dyDescent="0.3">
      <c r="AE59477" s="71"/>
    </row>
    <row r="59478" spans="31:31" ht="15.75" x14ac:dyDescent="0.3">
      <c r="AE59478" s="71"/>
    </row>
    <row r="59479" spans="31:31" ht="15.75" x14ac:dyDescent="0.3">
      <c r="AE59479" s="71"/>
    </row>
    <row r="59480" spans="31:31" ht="15.75" x14ac:dyDescent="0.3">
      <c r="AE59480" s="71"/>
    </row>
    <row r="59481" spans="31:31" ht="15.75" x14ac:dyDescent="0.3">
      <c r="AE59481" s="71"/>
    </row>
    <row r="59482" spans="31:31" ht="15.75" x14ac:dyDescent="0.3">
      <c r="AE59482" s="71"/>
    </row>
    <row r="59483" spans="31:31" ht="15.75" x14ac:dyDescent="0.3">
      <c r="AE59483" s="71"/>
    </row>
    <row r="59484" spans="31:31" ht="15.75" x14ac:dyDescent="0.3">
      <c r="AE59484" s="71"/>
    </row>
    <row r="59485" spans="31:31" ht="15.75" x14ac:dyDescent="0.3">
      <c r="AE59485" s="71"/>
    </row>
    <row r="59486" spans="31:31" ht="15.75" x14ac:dyDescent="0.3">
      <c r="AE59486" s="71"/>
    </row>
    <row r="59487" spans="31:31" ht="15.75" x14ac:dyDescent="0.3">
      <c r="AE59487" s="71"/>
    </row>
    <row r="59488" spans="31:31" ht="15.75" x14ac:dyDescent="0.3">
      <c r="AE59488" s="71"/>
    </row>
    <row r="59489" spans="31:31" ht="15.75" x14ac:dyDescent="0.3">
      <c r="AE59489" s="71"/>
    </row>
    <row r="59490" spans="31:31" ht="15.75" x14ac:dyDescent="0.3">
      <c r="AE59490" s="71"/>
    </row>
    <row r="59491" spans="31:31" ht="15.75" x14ac:dyDescent="0.3">
      <c r="AE59491" s="71"/>
    </row>
    <row r="59492" spans="31:31" ht="15.75" x14ac:dyDescent="0.3">
      <c r="AE59492" s="71"/>
    </row>
    <row r="59493" spans="31:31" ht="15.75" x14ac:dyDescent="0.3">
      <c r="AE59493" s="71"/>
    </row>
    <row r="59494" spans="31:31" ht="15.75" x14ac:dyDescent="0.3">
      <c r="AE59494" s="71"/>
    </row>
    <row r="59495" spans="31:31" ht="15.75" x14ac:dyDescent="0.3">
      <c r="AE59495" s="71"/>
    </row>
    <row r="59496" spans="31:31" ht="15.75" x14ac:dyDescent="0.3">
      <c r="AE59496" s="71"/>
    </row>
    <row r="59497" spans="31:31" ht="15.75" x14ac:dyDescent="0.3">
      <c r="AE59497" s="71"/>
    </row>
    <row r="59498" spans="31:31" ht="15.75" x14ac:dyDescent="0.3">
      <c r="AE59498" s="71"/>
    </row>
    <row r="59499" spans="31:31" ht="15.75" x14ac:dyDescent="0.3">
      <c r="AE59499" s="71"/>
    </row>
    <row r="59500" spans="31:31" ht="15.75" x14ac:dyDescent="0.3">
      <c r="AE59500" s="71"/>
    </row>
    <row r="59501" spans="31:31" ht="15.75" x14ac:dyDescent="0.3">
      <c r="AE59501" s="71"/>
    </row>
    <row r="59502" spans="31:31" ht="15.75" x14ac:dyDescent="0.3">
      <c r="AE59502" s="71"/>
    </row>
    <row r="59503" spans="31:31" ht="15.75" x14ac:dyDescent="0.3">
      <c r="AE59503" s="71"/>
    </row>
    <row r="59504" spans="31:31" ht="15.75" x14ac:dyDescent="0.3">
      <c r="AE59504" s="71"/>
    </row>
    <row r="59505" spans="31:31" ht="15.75" x14ac:dyDescent="0.3">
      <c r="AE59505" s="71"/>
    </row>
    <row r="59506" spans="31:31" ht="15.75" x14ac:dyDescent="0.3">
      <c r="AE59506" s="71"/>
    </row>
    <row r="59507" spans="31:31" ht="15.75" x14ac:dyDescent="0.3">
      <c r="AE59507" s="71"/>
    </row>
    <row r="59508" spans="31:31" ht="15.75" x14ac:dyDescent="0.3">
      <c r="AE59508" s="71"/>
    </row>
    <row r="59509" spans="31:31" ht="15.75" x14ac:dyDescent="0.3">
      <c r="AE59509" s="71"/>
    </row>
    <row r="59510" spans="31:31" ht="15.75" x14ac:dyDescent="0.3">
      <c r="AE59510" s="71"/>
    </row>
    <row r="59511" spans="31:31" ht="15.75" x14ac:dyDescent="0.3">
      <c r="AE59511" s="71"/>
    </row>
    <row r="59512" spans="31:31" ht="15.75" x14ac:dyDescent="0.3">
      <c r="AE59512" s="71"/>
    </row>
    <row r="59513" spans="31:31" ht="15.75" x14ac:dyDescent="0.3">
      <c r="AE59513" s="71"/>
    </row>
    <row r="59514" spans="31:31" ht="15.75" x14ac:dyDescent="0.3">
      <c r="AE59514" s="71"/>
    </row>
    <row r="59515" spans="31:31" ht="15.75" x14ac:dyDescent="0.3">
      <c r="AE59515" s="71"/>
    </row>
    <row r="59516" spans="31:31" ht="15.75" x14ac:dyDescent="0.3">
      <c r="AE59516" s="71"/>
    </row>
    <row r="59517" spans="31:31" ht="15.75" x14ac:dyDescent="0.3">
      <c r="AE59517" s="71"/>
    </row>
    <row r="59518" spans="31:31" ht="15.75" x14ac:dyDescent="0.3">
      <c r="AE59518" s="71"/>
    </row>
    <row r="59519" spans="31:31" ht="15.75" x14ac:dyDescent="0.3">
      <c r="AE59519" s="71"/>
    </row>
    <row r="59520" spans="31:31" ht="15.75" x14ac:dyDescent="0.3">
      <c r="AE59520" s="71"/>
    </row>
    <row r="59521" spans="31:31" ht="15.75" x14ac:dyDescent="0.3">
      <c r="AE59521" s="71"/>
    </row>
    <row r="59522" spans="31:31" ht="15.75" x14ac:dyDescent="0.3">
      <c r="AE59522" s="71"/>
    </row>
    <row r="59523" spans="31:31" ht="15.75" x14ac:dyDescent="0.3">
      <c r="AE59523" s="71"/>
    </row>
    <row r="59524" spans="31:31" ht="15.75" x14ac:dyDescent="0.3">
      <c r="AE59524" s="71"/>
    </row>
    <row r="59525" spans="31:31" ht="15.75" x14ac:dyDescent="0.3">
      <c r="AE59525" s="71"/>
    </row>
    <row r="59526" spans="31:31" ht="15.75" x14ac:dyDescent="0.3">
      <c r="AE59526" s="71"/>
    </row>
    <row r="59527" spans="31:31" ht="15.75" x14ac:dyDescent="0.3">
      <c r="AE59527" s="71"/>
    </row>
    <row r="59528" spans="31:31" ht="15.75" x14ac:dyDescent="0.3">
      <c r="AE59528" s="71"/>
    </row>
    <row r="59529" spans="31:31" ht="15.75" x14ac:dyDescent="0.3">
      <c r="AE59529" s="71"/>
    </row>
    <row r="59530" spans="31:31" ht="15.75" x14ac:dyDescent="0.3">
      <c r="AE59530" s="71"/>
    </row>
    <row r="59531" spans="31:31" ht="15.75" x14ac:dyDescent="0.3">
      <c r="AE59531" s="71"/>
    </row>
    <row r="59532" spans="31:31" ht="15.75" x14ac:dyDescent="0.3">
      <c r="AE59532" s="71"/>
    </row>
    <row r="59533" spans="31:31" ht="15.75" x14ac:dyDescent="0.3">
      <c r="AE59533" s="71"/>
    </row>
    <row r="59534" spans="31:31" ht="15.75" x14ac:dyDescent="0.3">
      <c r="AE59534" s="71"/>
    </row>
    <row r="59535" spans="31:31" ht="15.75" x14ac:dyDescent="0.3">
      <c r="AE59535" s="71"/>
    </row>
    <row r="59536" spans="31:31" ht="15.75" x14ac:dyDescent="0.3">
      <c r="AE59536" s="71"/>
    </row>
    <row r="59537" spans="31:31" ht="15.75" x14ac:dyDescent="0.3">
      <c r="AE59537" s="71"/>
    </row>
    <row r="59538" spans="31:31" ht="15.75" x14ac:dyDescent="0.3">
      <c r="AE59538" s="71"/>
    </row>
    <row r="59539" spans="31:31" ht="15.75" x14ac:dyDescent="0.3">
      <c r="AE59539" s="71"/>
    </row>
    <row r="59540" spans="31:31" ht="15.75" x14ac:dyDescent="0.3">
      <c r="AE59540" s="71"/>
    </row>
    <row r="59541" spans="31:31" ht="15.75" x14ac:dyDescent="0.3">
      <c r="AE59541" s="71"/>
    </row>
    <row r="59542" spans="31:31" ht="15.75" x14ac:dyDescent="0.3">
      <c r="AE59542" s="71"/>
    </row>
    <row r="59543" spans="31:31" ht="15.75" x14ac:dyDescent="0.3">
      <c r="AE59543" s="71"/>
    </row>
    <row r="59544" spans="31:31" ht="15.75" x14ac:dyDescent="0.3">
      <c r="AE59544" s="71"/>
    </row>
    <row r="59545" spans="31:31" ht="15.75" x14ac:dyDescent="0.3">
      <c r="AE59545" s="71"/>
    </row>
    <row r="59546" spans="31:31" ht="15.75" x14ac:dyDescent="0.3">
      <c r="AE59546" s="71"/>
    </row>
    <row r="59547" spans="31:31" ht="15.75" x14ac:dyDescent="0.3">
      <c r="AE59547" s="71"/>
    </row>
    <row r="59548" spans="31:31" ht="15.75" x14ac:dyDescent="0.3">
      <c r="AE59548" s="71"/>
    </row>
    <row r="59549" spans="31:31" ht="15.75" x14ac:dyDescent="0.3">
      <c r="AE59549" s="71"/>
    </row>
    <row r="59550" spans="31:31" ht="15.75" x14ac:dyDescent="0.3">
      <c r="AE59550" s="71"/>
    </row>
    <row r="59551" spans="31:31" ht="15.75" x14ac:dyDescent="0.3">
      <c r="AE59551" s="71"/>
    </row>
    <row r="59552" spans="31:31" ht="15.75" x14ac:dyDescent="0.3">
      <c r="AE59552" s="71"/>
    </row>
    <row r="59553" spans="31:31" ht="15.75" x14ac:dyDescent="0.3">
      <c r="AE59553" s="71"/>
    </row>
    <row r="59554" spans="31:31" ht="15.75" x14ac:dyDescent="0.3">
      <c r="AE59554" s="71"/>
    </row>
    <row r="59555" spans="31:31" ht="15.75" x14ac:dyDescent="0.3">
      <c r="AE59555" s="71"/>
    </row>
    <row r="59556" spans="31:31" ht="15.75" x14ac:dyDescent="0.3">
      <c r="AE59556" s="71"/>
    </row>
    <row r="59557" spans="31:31" ht="15.75" x14ac:dyDescent="0.3">
      <c r="AE59557" s="71"/>
    </row>
    <row r="59558" spans="31:31" ht="15.75" x14ac:dyDescent="0.3">
      <c r="AE59558" s="71"/>
    </row>
    <row r="59559" spans="31:31" ht="15.75" x14ac:dyDescent="0.3">
      <c r="AE59559" s="71"/>
    </row>
    <row r="59560" spans="31:31" ht="15.75" x14ac:dyDescent="0.3">
      <c r="AE59560" s="71"/>
    </row>
    <row r="59561" spans="31:31" ht="15.75" x14ac:dyDescent="0.3">
      <c r="AE59561" s="71"/>
    </row>
    <row r="59562" spans="31:31" ht="15.75" x14ac:dyDescent="0.3">
      <c r="AE59562" s="71"/>
    </row>
    <row r="59563" spans="31:31" ht="15.75" x14ac:dyDescent="0.3">
      <c r="AE59563" s="71"/>
    </row>
    <row r="59564" spans="31:31" ht="15.75" x14ac:dyDescent="0.3">
      <c r="AE59564" s="71"/>
    </row>
    <row r="59565" spans="31:31" ht="15.75" x14ac:dyDescent="0.3">
      <c r="AE59565" s="71"/>
    </row>
    <row r="59566" spans="31:31" ht="15.75" x14ac:dyDescent="0.3">
      <c r="AE59566" s="71"/>
    </row>
    <row r="59567" spans="31:31" ht="15.75" x14ac:dyDescent="0.3">
      <c r="AE59567" s="71"/>
    </row>
    <row r="59568" spans="31:31" ht="15.75" x14ac:dyDescent="0.3">
      <c r="AE59568" s="71"/>
    </row>
    <row r="59569" spans="31:31" ht="15.75" x14ac:dyDescent="0.3">
      <c r="AE59569" s="71"/>
    </row>
    <row r="59570" spans="31:31" ht="15.75" x14ac:dyDescent="0.3">
      <c r="AE59570" s="71"/>
    </row>
    <row r="59571" spans="31:31" ht="15.75" x14ac:dyDescent="0.3">
      <c r="AE59571" s="71"/>
    </row>
    <row r="59572" spans="31:31" ht="15.75" x14ac:dyDescent="0.3">
      <c r="AE59572" s="71"/>
    </row>
    <row r="59573" spans="31:31" ht="15.75" x14ac:dyDescent="0.3">
      <c r="AE59573" s="71"/>
    </row>
    <row r="59574" spans="31:31" ht="15.75" x14ac:dyDescent="0.3">
      <c r="AE59574" s="71"/>
    </row>
    <row r="59575" spans="31:31" ht="15.75" x14ac:dyDescent="0.3">
      <c r="AE59575" s="71"/>
    </row>
    <row r="59576" spans="31:31" ht="15.75" x14ac:dyDescent="0.3">
      <c r="AE59576" s="71"/>
    </row>
    <row r="59577" spans="31:31" ht="15.75" x14ac:dyDescent="0.3">
      <c r="AE59577" s="71"/>
    </row>
    <row r="59578" spans="31:31" ht="15.75" x14ac:dyDescent="0.3">
      <c r="AE59578" s="71"/>
    </row>
    <row r="59579" spans="31:31" ht="15.75" x14ac:dyDescent="0.3">
      <c r="AE59579" s="71"/>
    </row>
    <row r="59580" spans="31:31" ht="15.75" x14ac:dyDescent="0.3">
      <c r="AE59580" s="71"/>
    </row>
    <row r="59581" spans="31:31" ht="15.75" x14ac:dyDescent="0.3">
      <c r="AE59581" s="71"/>
    </row>
    <row r="59582" spans="31:31" ht="15.75" x14ac:dyDescent="0.3">
      <c r="AE59582" s="71"/>
    </row>
    <row r="59583" spans="31:31" ht="15.75" x14ac:dyDescent="0.3">
      <c r="AE59583" s="71"/>
    </row>
    <row r="59584" spans="31:31" ht="15.75" x14ac:dyDescent="0.3">
      <c r="AE59584" s="71"/>
    </row>
    <row r="59585" spans="31:31" ht="15.75" x14ac:dyDescent="0.3">
      <c r="AE59585" s="71"/>
    </row>
    <row r="59586" spans="31:31" ht="15.75" x14ac:dyDescent="0.3">
      <c r="AE59586" s="71"/>
    </row>
    <row r="59587" spans="31:31" ht="15.75" x14ac:dyDescent="0.3">
      <c r="AE59587" s="71"/>
    </row>
    <row r="59588" spans="31:31" ht="15.75" x14ac:dyDescent="0.3">
      <c r="AE59588" s="71"/>
    </row>
    <row r="59589" spans="31:31" ht="15.75" x14ac:dyDescent="0.3">
      <c r="AE59589" s="71"/>
    </row>
    <row r="59590" spans="31:31" ht="15.75" x14ac:dyDescent="0.3">
      <c r="AE59590" s="71"/>
    </row>
    <row r="59591" spans="31:31" ht="15.75" x14ac:dyDescent="0.3">
      <c r="AE59591" s="71"/>
    </row>
    <row r="59592" spans="31:31" ht="15.75" x14ac:dyDescent="0.3">
      <c r="AE59592" s="71"/>
    </row>
    <row r="59593" spans="31:31" ht="15.75" x14ac:dyDescent="0.3">
      <c r="AE59593" s="71"/>
    </row>
    <row r="59594" spans="31:31" ht="15.75" x14ac:dyDescent="0.3">
      <c r="AE59594" s="71"/>
    </row>
    <row r="59595" spans="31:31" ht="15.75" x14ac:dyDescent="0.3">
      <c r="AE59595" s="71"/>
    </row>
    <row r="59596" spans="31:31" ht="15.75" x14ac:dyDescent="0.3">
      <c r="AE59596" s="71"/>
    </row>
    <row r="59597" spans="31:31" ht="15.75" x14ac:dyDescent="0.3">
      <c r="AE59597" s="71"/>
    </row>
    <row r="59598" spans="31:31" ht="15.75" x14ac:dyDescent="0.3">
      <c r="AE59598" s="71"/>
    </row>
    <row r="59599" spans="31:31" ht="15.75" x14ac:dyDescent="0.3">
      <c r="AE59599" s="71"/>
    </row>
    <row r="59600" spans="31:31" ht="15.75" x14ac:dyDescent="0.3">
      <c r="AE59600" s="71"/>
    </row>
    <row r="59601" spans="31:31" ht="15.75" x14ac:dyDescent="0.3">
      <c r="AE59601" s="71"/>
    </row>
    <row r="59602" spans="31:31" ht="15.75" x14ac:dyDescent="0.3">
      <c r="AE59602" s="71"/>
    </row>
    <row r="59603" spans="31:31" ht="15.75" x14ac:dyDescent="0.3">
      <c r="AE59603" s="71"/>
    </row>
    <row r="59604" spans="31:31" ht="15.75" x14ac:dyDescent="0.3">
      <c r="AE59604" s="71"/>
    </row>
    <row r="59605" spans="31:31" ht="15.75" x14ac:dyDescent="0.3">
      <c r="AE59605" s="71"/>
    </row>
    <row r="59606" spans="31:31" ht="15.75" x14ac:dyDescent="0.3">
      <c r="AE59606" s="71"/>
    </row>
    <row r="59607" spans="31:31" ht="15.75" x14ac:dyDescent="0.3">
      <c r="AE59607" s="71"/>
    </row>
    <row r="59608" spans="31:31" ht="15.75" x14ac:dyDescent="0.3">
      <c r="AE59608" s="71"/>
    </row>
    <row r="59609" spans="31:31" ht="15.75" x14ac:dyDescent="0.3">
      <c r="AE59609" s="71"/>
    </row>
    <row r="59610" spans="31:31" ht="15.75" x14ac:dyDescent="0.3">
      <c r="AE59610" s="71"/>
    </row>
    <row r="59611" spans="31:31" ht="15.75" x14ac:dyDescent="0.3">
      <c r="AE59611" s="71"/>
    </row>
    <row r="59612" spans="31:31" ht="15.75" x14ac:dyDescent="0.3">
      <c r="AE59612" s="71"/>
    </row>
    <row r="59613" spans="31:31" ht="15.75" x14ac:dyDescent="0.3">
      <c r="AE59613" s="71"/>
    </row>
    <row r="59614" spans="31:31" ht="15.75" x14ac:dyDescent="0.3">
      <c r="AE59614" s="71"/>
    </row>
    <row r="59615" spans="31:31" ht="15.75" x14ac:dyDescent="0.3">
      <c r="AE59615" s="71"/>
    </row>
    <row r="59616" spans="31:31" ht="15.75" x14ac:dyDescent="0.3">
      <c r="AE59616" s="71"/>
    </row>
    <row r="59617" spans="31:31" ht="15.75" x14ac:dyDescent="0.3">
      <c r="AE59617" s="71"/>
    </row>
    <row r="59618" spans="31:31" ht="15.75" x14ac:dyDescent="0.3">
      <c r="AE59618" s="71"/>
    </row>
    <row r="59619" spans="31:31" ht="15.75" x14ac:dyDescent="0.3">
      <c r="AE59619" s="71"/>
    </row>
    <row r="59620" spans="31:31" ht="15.75" x14ac:dyDescent="0.3">
      <c r="AE59620" s="71"/>
    </row>
    <row r="59621" spans="31:31" ht="15.75" x14ac:dyDescent="0.3">
      <c r="AE59621" s="71"/>
    </row>
    <row r="59622" spans="31:31" ht="15.75" x14ac:dyDescent="0.3">
      <c r="AE59622" s="71"/>
    </row>
    <row r="59623" spans="31:31" ht="15.75" x14ac:dyDescent="0.3">
      <c r="AE59623" s="71"/>
    </row>
    <row r="59624" spans="31:31" ht="15.75" x14ac:dyDescent="0.3">
      <c r="AE59624" s="71"/>
    </row>
    <row r="59625" spans="31:31" ht="15.75" x14ac:dyDescent="0.3">
      <c r="AE59625" s="71"/>
    </row>
    <row r="59626" spans="31:31" ht="15.75" x14ac:dyDescent="0.3">
      <c r="AE59626" s="71"/>
    </row>
    <row r="59627" spans="31:31" ht="15.75" x14ac:dyDescent="0.3">
      <c r="AE59627" s="71"/>
    </row>
    <row r="59628" spans="31:31" ht="15.75" x14ac:dyDescent="0.3">
      <c r="AE59628" s="71"/>
    </row>
    <row r="59629" spans="31:31" ht="15.75" x14ac:dyDescent="0.3">
      <c r="AE59629" s="71"/>
    </row>
    <row r="59630" spans="31:31" ht="15.75" x14ac:dyDescent="0.3">
      <c r="AE59630" s="71"/>
    </row>
    <row r="59631" spans="31:31" ht="15.75" x14ac:dyDescent="0.3">
      <c r="AE59631" s="71"/>
    </row>
    <row r="59632" spans="31:31" ht="15.75" x14ac:dyDescent="0.3">
      <c r="AE59632" s="71"/>
    </row>
    <row r="59633" spans="31:31" ht="15.75" x14ac:dyDescent="0.3">
      <c r="AE59633" s="71"/>
    </row>
    <row r="59634" spans="31:31" ht="15.75" x14ac:dyDescent="0.3">
      <c r="AE59634" s="71"/>
    </row>
    <row r="59635" spans="31:31" ht="15.75" x14ac:dyDescent="0.3">
      <c r="AE59635" s="71"/>
    </row>
    <row r="59636" spans="31:31" ht="15.75" x14ac:dyDescent="0.3">
      <c r="AE59636" s="71"/>
    </row>
    <row r="59637" spans="31:31" ht="15.75" x14ac:dyDescent="0.3">
      <c r="AE59637" s="71"/>
    </row>
    <row r="59638" spans="31:31" ht="15.75" x14ac:dyDescent="0.3">
      <c r="AE59638" s="71"/>
    </row>
    <row r="59639" spans="31:31" ht="15.75" x14ac:dyDescent="0.3">
      <c r="AE59639" s="71"/>
    </row>
    <row r="59640" spans="31:31" ht="15.75" x14ac:dyDescent="0.3">
      <c r="AE59640" s="71"/>
    </row>
    <row r="59641" spans="31:31" ht="15.75" x14ac:dyDescent="0.3">
      <c r="AE59641" s="71"/>
    </row>
    <row r="59642" spans="31:31" ht="15.75" x14ac:dyDescent="0.3">
      <c r="AE59642" s="71"/>
    </row>
    <row r="59643" spans="31:31" ht="15.75" x14ac:dyDescent="0.3">
      <c r="AE59643" s="71"/>
    </row>
    <row r="59644" spans="31:31" ht="15.75" x14ac:dyDescent="0.3">
      <c r="AE59644" s="71"/>
    </row>
    <row r="59645" spans="31:31" ht="15.75" x14ac:dyDescent="0.3">
      <c r="AE59645" s="71"/>
    </row>
    <row r="59646" spans="31:31" ht="15.75" x14ac:dyDescent="0.3">
      <c r="AE59646" s="71"/>
    </row>
    <row r="59647" spans="31:31" ht="15.75" x14ac:dyDescent="0.3">
      <c r="AE59647" s="71"/>
    </row>
    <row r="59648" spans="31:31" ht="15.75" x14ac:dyDescent="0.3">
      <c r="AE59648" s="71"/>
    </row>
    <row r="59649" spans="31:31" ht="15.75" x14ac:dyDescent="0.3">
      <c r="AE59649" s="71"/>
    </row>
    <row r="59650" spans="31:31" ht="15.75" x14ac:dyDescent="0.3">
      <c r="AE59650" s="71"/>
    </row>
    <row r="59651" spans="31:31" ht="15.75" x14ac:dyDescent="0.3">
      <c r="AE59651" s="71"/>
    </row>
    <row r="59652" spans="31:31" ht="15.75" x14ac:dyDescent="0.3">
      <c r="AE59652" s="71"/>
    </row>
    <row r="59653" spans="31:31" ht="15.75" x14ac:dyDescent="0.3">
      <c r="AE59653" s="71"/>
    </row>
    <row r="59654" spans="31:31" ht="15.75" x14ac:dyDescent="0.3">
      <c r="AE59654" s="71"/>
    </row>
    <row r="59655" spans="31:31" ht="15.75" x14ac:dyDescent="0.3">
      <c r="AE59655" s="71"/>
    </row>
    <row r="59656" spans="31:31" ht="15.75" x14ac:dyDescent="0.3">
      <c r="AE59656" s="71"/>
    </row>
    <row r="59657" spans="31:31" ht="15.75" x14ac:dyDescent="0.3">
      <c r="AE59657" s="71"/>
    </row>
    <row r="59658" spans="31:31" ht="15.75" x14ac:dyDescent="0.3">
      <c r="AE59658" s="71"/>
    </row>
    <row r="59659" spans="31:31" ht="15.75" x14ac:dyDescent="0.3">
      <c r="AE59659" s="71"/>
    </row>
    <row r="59660" spans="31:31" ht="15.75" x14ac:dyDescent="0.3">
      <c r="AE59660" s="71"/>
    </row>
    <row r="59661" spans="31:31" ht="15.75" x14ac:dyDescent="0.3">
      <c r="AE59661" s="71"/>
    </row>
    <row r="59662" spans="31:31" ht="15.75" x14ac:dyDescent="0.3">
      <c r="AE59662" s="71"/>
    </row>
    <row r="59663" spans="31:31" ht="15.75" x14ac:dyDescent="0.3">
      <c r="AE59663" s="71"/>
    </row>
    <row r="59664" spans="31:31" ht="15.75" x14ac:dyDescent="0.3">
      <c r="AE59664" s="71"/>
    </row>
    <row r="59665" spans="31:31" ht="15.75" x14ac:dyDescent="0.3">
      <c r="AE59665" s="71"/>
    </row>
    <row r="59666" spans="31:31" ht="15.75" x14ac:dyDescent="0.3">
      <c r="AE59666" s="71"/>
    </row>
    <row r="59667" spans="31:31" ht="15.75" x14ac:dyDescent="0.3">
      <c r="AE59667" s="71"/>
    </row>
    <row r="59668" spans="31:31" ht="15.75" x14ac:dyDescent="0.3">
      <c r="AE59668" s="71"/>
    </row>
    <row r="59669" spans="31:31" ht="15.75" x14ac:dyDescent="0.3">
      <c r="AE59669" s="71"/>
    </row>
    <row r="59670" spans="31:31" ht="15.75" x14ac:dyDescent="0.3">
      <c r="AE59670" s="71"/>
    </row>
    <row r="59671" spans="31:31" ht="15.75" x14ac:dyDescent="0.3">
      <c r="AE59671" s="71"/>
    </row>
    <row r="59672" spans="31:31" ht="15.75" x14ac:dyDescent="0.3">
      <c r="AE59672" s="71"/>
    </row>
    <row r="59673" spans="31:31" ht="15.75" x14ac:dyDescent="0.3">
      <c r="AE59673" s="71"/>
    </row>
    <row r="59674" spans="31:31" ht="15.75" x14ac:dyDescent="0.3">
      <c r="AE59674" s="71"/>
    </row>
    <row r="59675" spans="31:31" ht="15.75" x14ac:dyDescent="0.3">
      <c r="AE59675" s="71"/>
    </row>
    <row r="59676" spans="31:31" ht="15.75" x14ac:dyDescent="0.3">
      <c r="AE59676" s="71"/>
    </row>
    <row r="59677" spans="31:31" ht="15.75" x14ac:dyDescent="0.3">
      <c r="AE59677" s="71"/>
    </row>
    <row r="59678" spans="31:31" ht="15.75" x14ac:dyDescent="0.3">
      <c r="AE59678" s="71"/>
    </row>
    <row r="59679" spans="31:31" ht="15.75" x14ac:dyDescent="0.3">
      <c r="AE59679" s="71"/>
    </row>
    <row r="59680" spans="31:31" ht="15.75" x14ac:dyDescent="0.3">
      <c r="AE59680" s="71"/>
    </row>
    <row r="59681" spans="31:31" ht="15.75" x14ac:dyDescent="0.3">
      <c r="AE59681" s="71"/>
    </row>
    <row r="59682" spans="31:31" ht="15.75" x14ac:dyDescent="0.3">
      <c r="AE59682" s="71"/>
    </row>
    <row r="59683" spans="31:31" ht="15.75" x14ac:dyDescent="0.3">
      <c r="AE59683" s="71"/>
    </row>
    <row r="59684" spans="31:31" ht="15.75" x14ac:dyDescent="0.3">
      <c r="AE59684" s="71"/>
    </row>
    <row r="59685" spans="31:31" ht="15.75" x14ac:dyDescent="0.3">
      <c r="AE59685" s="71"/>
    </row>
    <row r="59686" spans="31:31" ht="15.75" x14ac:dyDescent="0.3">
      <c r="AE59686" s="71"/>
    </row>
    <row r="59687" spans="31:31" ht="15.75" x14ac:dyDescent="0.3">
      <c r="AE59687" s="71"/>
    </row>
    <row r="59688" spans="31:31" ht="15.75" x14ac:dyDescent="0.3">
      <c r="AE59688" s="71"/>
    </row>
    <row r="59689" spans="31:31" ht="15.75" x14ac:dyDescent="0.3">
      <c r="AE59689" s="71"/>
    </row>
    <row r="59690" spans="31:31" ht="15.75" x14ac:dyDescent="0.3">
      <c r="AE59690" s="71"/>
    </row>
    <row r="59691" spans="31:31" ht="15.75" x14ac:dyDescent="0.3">
      <c r="AE59691" s="71"/>
    </row>
    <row r="59692" spans="31:31" ht="15.75" x14ac:dyDescent="0.3">
      <c r="AE59692" s="71"/>
    </row>
    <row r="59693" spans="31:31" ht="15.75" x14ac:dyDescent="0.3">
      <c r="AE59693" s="71"/>
    </row>
    <row r="59694" spans="31:31" ht="15.75" x14ac:dyDescent="0.3">
      <c r="AE59694" s="71"/>
    </row>
    <row r="59695" spans="31:31" ht="15.75" x14ac:dyDescent="0.3">
      <c r="AE59695" s="71"/>
    </row>
    <row r="59696" spans="31:31" ht="15.75" x14ac:dyDescent="0.3">
      <c r="AE59696" s="71"/>
    </row>
    <row r="59697" spans="31:31" ht="15.75" x14ac:dyDescent="0.3">
      <c r="AE59697" s="71"/>
    </row>
    <row r="59698" spans="31:31" ht="15.75" x14ac:dyDescent="0.3">
      <c r="AE59698" s="71"/>
    </row>
    <row r="59699" spans="31:31" ht="15.75" x14ac:dyDescent="0.3">
      <c r="AE59699" s="71"/>
    </row>
    <row r="59700" spans="31:31" ht="15.75" x14ac:dyDescent="0.3">
      <c r="AE59700" s="71"/>
    </row>
    <row r="59701" spans="31:31" ht="15.75" x14ac:dyDescent="0.3">
      <c r="AE59701" s="71"/>
    </row>
    <row r="59702" spans="31:31" ht="15.75" x14ac:dyDescent="0.3">
      <c r="AE59702" s="71"/>
    </row>
    <row r="59703" spans="31:31" ht="15.75" x14ac:dyDescent="0.3">
      <c r="AE59703" s="71"/>
    </row>
    <row r="59704" spans="31:31" ht="15.75" x14ac:dyDescent="0.3">
      <c r="AE59704" s="71"/>
    </row>
    <row r="59705" spans="31:31" ht="15.75" x14ac:dyDescent="0.3">
      <c r="AE59705" s="71"/>
    </row>
    <row r="59706" spans="31:31" ht="15.75" x14ac:dyDescent="0.3">
      <c r="AE59706" s="71"/>
    </row>
    <row r="59707" spans="31:31" ht="15.75" x14ac:dyDescent="0.3">
      <c r="AE59707" s="71"/>
    </row>
    <row r="59708" spans="31:31" ht="15.75" x14ac:dyDescent="0.3">
      <c r="AE59708" s="71"/>
    </row>
    <row r="59709" spans="31:31" ht="15.75" x14ac:dyDescent="0.3">
      <c r="AE59709" s="71"/>
    </row>
    <row r="59710" spans="31:31" ht="15.75" x14ac:dyDescent="0.3">
      <c r="AE59710" s="71"/>
    </row>
    <row r="59711" spans="31:31" ht="15.75" x14ac:dyDescent="0.3">
      <c r="AE59711" s="71"/>
    </row>
    <row r="59712" spans="31:31" ht="15.75" x14ac:dyDescent="0.3">
      <c r="AE59712" s="71"/>
    </row>
    <row r="59713" spans="31:31" ht="15.75" x14ac:dyDescent="0.3">
      <c r="AE59713" s="71"/>
    </row>
    <row r="59714" spans="31:31" ht="15.75" x14ac:dyDescent="0.3">
      <c r="AE59714" s="71"/>
    </row>
    <row r="59715" spans="31:31" ht="15.75" x14ac:dyDescent="0.3">
      <c r="AE59715" s="71"/>
    </row>
    <row r="59716" spans="31:31" ht="15.75" x14ac:dyDescent="0.3">
      <c r="AE59716" s="71"/>
    </row>
    <row r="59717" spans="31:31" ht="15.75" x14ac:dyDescent="0.3">
      <c r="AE59717" s="71"/>
    </row>
    <row r="59718" spans="31:31" ht="15.75" x14ac:dyDescent="0.3">
      <c r="AE59718" s="71"/>
    </row>
    <row r="59719" spans="31:31" ht="15.75" x14ac:dyDescent="0.3">
      <c r="AE59719" s="71"/>
    </row>
    <row r="59720" spans="31:31" ht="15.75" x14ac:dyDescent="0.3">
      <c r="AE59720" s="71"/>
    </row>
    <row r="59721" spans="31:31" ht="15.75" x14ac:dyDescent="0.3">
      <c r="AE59721" s="71"/>
    </row>
    <row r="59722" spans="31:31" ht="15.75" x14ac:dyDescent="0.3">
      <c r="AE59722" s="71"/>
    </row>
    <row r="59723" spans="31:31" ht="15.75" x14ac:dyDescent="0.3">
      <c r="AE59723" s="71"/>
    </row>
    <row r="59724" spans="31:31" ht="15.75" x14ac:dyDescent="0.3">
      <c r="AE59724" s="71"/>
    </row>
    <row r="59725" spans="31:31" ht="15.75" x14ac:dyDescent="0.3">
      <c r="AE59725" s="71"/>
    </row>
    <row r="59726" spans="31:31" ht="15.75" x14ac:dyDescent="0.3">
      <c r="AE59726" s="71"/>
    </row>
    <row r="59727" spans="31:31" ht="15.75" x14ac:dyDescent="0.3">
      <c r="AE59727" s="71"/>
    </row>
    <row r="59728" spans="31:31" ht="15.75" x14ac:dyDescent="0.3">
      <c r="AE59728" s="71"/>
    </row>
    <row r="59729" spans="31:31" ht="15.75" x14ac:dyDescent="0.3">
      <c r="AE59729" s="71"/>
    </row>
    <row r="59730" spans="31:31" ht="15.75" x14ac:dyDescent="0.3">
      <c r="AE59730" s="71"/>
    </row>
    <row r="59731" spans="31:31" ht="15.75" x14ac:dyDescent="0.3">
      <c r="AE59731" s="71"/>
    </row>
    <row r="59732" spans="31:31" ht="15.75" x14ac:dyDescent="0.3">
      <c r="AE59732" s="71"/>
    </row>
    <row r="59733" spans="31:31" ht="15.75" x14ac:dyDescent="0.3">
      <c r="AE59733" s="71"/>
    </row>
    <row r="59734" spans="31:31" ht="15.75" x14ac:dyDescent="0.3">
      <c r="AE59734" s="71"/>
    </row>
    <row r="59735" spans="31:31" ht="15.75" x14ac:dyDescent="0.3">
      <c r="AE59735" s="71"/>
    </row>
    <row r="59736" spans="31:31" ht="15.75" x14ac:dyDescent="0.3">
      <c r="AE59736" s="71"/>
    </row>
    <row r="59737" spans="31:31" ht="15.75" x14ac:dyDescent="0.3">
      <c r="AE59737" s="71"/>
    </row>
    <row r="59738" spans="31:31" ht="15.75" x14ac:dyDescent="0.3">
      <c r="AE59738" s="71"/>
    </row>
    <row r="59739" spans="31:31" ht="15.75" x14ac:dyDescent="0.3">
      <c r="AE59739" s="71"/>
    </row>
    <row r="59740" spans="31:31" ht="15.75" x14ac:dyDescent="0.3">
      <c r="AE59740" s="71"/>
    </row>
    <row r="59741" spans="31:31" ht="15.75" x14ac:dyDescent="0.3">
      <c r="AE59741" s="71"/>
    </row>
    <row r="59742" spans="31:31" ht="15.75" x14ac:dyDescent="0.3">
      <c r="AE59742" s="71"/>
    </row>
    <row r="59743" spans="31:31" ht="15.75" x14ac:dyDescent="0.3">
      <c r="AE59743" s="71"/>
    </row>
    <row r="59744" spans="31:31" ht="15.75" x14ac:dyDescent="0.3">
      <c r="AE59744" s="71"/>
    </row>
    <row r="59745" spans="31:31" ht="15.75" x14ac:dyDescent="0.3">
      <c r="AE59745" s="71"/>
    </row>
    <row r="59746" spans="31:31" ht="15.75" x14ac:dyDescent="0.3">
      <c r="AE59746" s="71"/>
    </row>
    <row r="59747" spans="31:31" ht="15.75" x14ac:dyDescent="0.3">
      <c r="AE59747" s="71"/>
    </row>
    <row r="59748" spans="31:31" ht="15.75" x14ac:dyDescent="0.3">
      <c r="AE59748" s="71"/>
    </row>
    <row r="59749" spans="31:31" ht="15.75" x14ac:dyDescent="0.3">
      <c r="AE59749" s="71"/>
    </row>
    <row r="59750" spans="31:31" ht="15.75" x14ac:dyDescent="0.3">
      <c r="AE59750" s="71"/>
    </row>
    <row r="59751" spans="31:31" ht="15.75" x14ac:dyDescent="0.3">
      <c r="AE59751" s="71"/>
    </row>
    <row r="59752" spans="31:31" ht="15.75" x14ac:dyDescent="0.3">
      <c r="AE59752" s="71"/>
    </row>
    <row r="59753" spans="31:31" ht="15.75" x14ac:dyDescent="0.3">
      <c r="AE59753" s="71"/>
    </row>
    <row r="59754" spans="31:31" ht="15.75" x14ac:dyDescent="0.3">
      <c r="AE59754" s="71"/>
    </row>
    <row r="59755" spans="31:31" ht="15.75" x14ac:dyDescent="0.3">
      <c r="AE59755" s="71"/>
    </row>
    <row r="59756" spans="31:31" ht="15.75" x14ac:dyDescent="0.3">
      <c r="AE59756" s="71"/>
    </row>
    <row r="59757" spans="31:31" ht="15.75" x14ac:dyDescent="0.3">
      <c r="AE59757" s="71"/>
    </row>
    <row r="59758" spans="31:31" ht="15.75" x14ac:dyDescent="0.3">
      <c r="AE59758" s="71"/>
    </row>
    <row r="59759" spans="31:31" ht="15.75" x14ac:dyDescent="0.3">
      <c r="AE59759" s="71"/>
    </row>
    <row r="59760" spans="31:31" ht="15.75" x14ac:dyDescent="0.3">
      <c r="AE59760" s="71"/>
    </row>
    <row r="59761" spans="31:31" ht="15.75" x14ac:dyDescent="0.3">
      <c r="AE59761" s="71"/>
    </row>
    <row r="59762" spans="31:31" ht="15.75" x14ac:dyDescent="0.3">
      <c r="AE59762" s="71"/>
    </row>
    <row r="59763" spans="31:31" ht="15.75" x14ac:dyDescent="0.3">
      <c r="AE59763" s="71"/>
    </row>
    <row r="59764" spans="31:31" ht="15.75" x14ac:dyDescent="0.3">
      <c r="AE59764" s="71"/>
    </row>
    <row r="59765" spans="31:31" ht="15.75" x14ac:dyDescent="0.3">
      <c r="AE59765" s="71"/>
    </row>
    <row r="59766" spans="31:31" ht="15.75" x14ac:dyDescent="0.3">
      <c r="AE59766" s="71"/>
    </row>
    <row r="59767" spans="31:31" ht="15.75" x14ac:dyDescent="0.3">
      <c r="AE59767" s="71"/>
    </row>
    <row r="59768" spans="31:31" ht="15.75" x14ac:dyDescent="0.3">
      <c r="AE59768" s="71"/>
    </row>
    <row r="59769" spans="31:31" ht="15.75" x14ac:dyDescent="0.3">
      <c r="AE59769" s="71"/>
    </row>
    <row r="59770" spans="31:31" ht="15.75" x14ac:dyDescent="0.3">
      <c r="AE59770" s="71"/>
    </row>
    <row r="59771" spans="31:31" ht="15.75" x14ac:dyDescent="0.3">
      <c r="AE59771" s="71"/>
    </row>
    <row r="59772" spans="31:31" ht="15.75" x14ac:dyDescent="0.3">
      <c r="AE59772" s="71"/>
    </row>
    <row r="59773" spans="31:31" ht="15.75" x14ac:dyDescent="0.3">
      <c r="AE59773" s="71"/>
    </row>
    <row r="59774" spans="31:31" ht="15.75" x14ac:dyDescent="0.3">
      <c r="AE59774" s="71"/>
    </row>
    <row r="59775" spans="31:31" ht="15.75" x14ac:dyDescent="0.3">
      <c r="AE59775" s="71"/>
    </row>
    <row r="59776" spans="31:31" ht="15.75" x14ac:dyDescent="0.3">
      <c r="AE59776" s="71"/>
    </row>
    <row r="59777" spans="31:31" ht="15.75" x14ac:dyDescent="0.3">
      <c r="AE59777" s="71"/>
    </row>
    <row r="59778" spans="31:31" ht="15.75" x14ac:dyDescent="0.3">
      <c r="AE59778" s="71"/>
    </row>
    <row r="59779" spans="31:31" ht="15.75" x14ac:dyDescent="0.3">
      <c r="AE59779" s="71"/>
    </row>
    <row r="59780" spans="31:31" ht="15.75" x14ac:dyDescent="0.3">
      <c r="AE59780" s="71"/>
    </row>
    <row r="59781" spans="31:31" ht="15.75" x14ac:dyDescent="0.3">
      <c r="AE59781" s="71"/>
    </row>
    <row r="59782" spans="31:31" ht="15.75" x14ac:dyDescent="0.3">
      <c r="AE59782" s="71"/>
    </row>
    <row r="59783" spans="31:31" ht="15.75" x14ac:dyDescent="0.3">
      <c r="AE59783" s="71"/>
    </row>
    <row r="59784" spans="31:31" ht="15.75" x14ac:dyDescent="0.3">
      <c r="AE59784" s="71"/>
    </row>
    <row r="59785" spans="31:31" ht="15.75" x14ac:dyDescent="0.3">
      <c r="AE59785" s="71"/>
    </row>
    <row r="59786" spans="31:31" ht="15.75" x14ac:dyDescent="0.3">
      <c r="AE59786" s="71"/>
    </row>
    <row r="59787" spans="31:31" ht="15.75" x14ac:dyDescent="0.3">
      <c r="AE59787" s="71"/>
    </row>
    <row r="59788" spans="31:31" ht="15.75" x14ac:dyDescent="0.3">
      <c r="AE59788" s="71"/>
    </row>
    <row r="59789" spans="31:31" ht="15.75" x14ac:dyDescent="0.3">
      <c r="AE59789" s="71"/>
    </row>
    <row r="59790" spans="31:31" ht="15.75" x14ac:dyDescent="0.3">
      <c r="AE59790" s="71"/>
    </row>
    <row r="59791" spans="31:31" ht="15.75" x14ac:dyDescent="0.3">
      <c r="AE59791" s="71"/>
    </row>
    <row r="59792" spans="31:31" ht="15.75" x14ac:dyDescent="0.3">
      <c r="AE59792" s="71"/>
    </row>
    <row r="59793" spans="31:31" ht="15.75" x14ac:dyDescent="0.3">
      <c r="AE59793" s="71"/>
    </row>
    <row r="59794" spans="31:31" ht="15.75" x14ac:dyDescent="0.3">
      <c r="AE59794" s="71"/>
    </row>
    <row r="59795" spans="31:31" ht="15.75" x14ac:dyDescent="0.3">
      <c r="AE59795" s="71"/>
    </row>
    <row r="59796" spans="31:31" ht="15.75" x14ac:dyDescent="0.3">
      <c r="AE59796" s="71"/>
    </row>
    <row r="59797" spans="31:31" ht="15.75" x14ac:dyDescent="0.3">
      <c r="AE59797" s="71"/>
    </row>
    <row r="59798" spans="31:31" ht="15.75" x14ac:dyDescent="0.3">
      <c r="AE59798" s="71"/>
    </row>
    <row r="59799" spans="31:31" ht="15.75" x14ac:dyDescent="0.3">
      <c r="AE59799" s="71"/>
    </row>
    <row r="59800" spans="31:31" ht="15.75" x14ac:dyDescent="0.3">
      <c r="AE59800" s="71"/>
    </row>
    <row r="59801" spans="31:31" ht="15.75" x14ac:dyDescent="0.3">
      <c r="AE59801" s="71"/>
    </row>
    <row r="59802" spans="31:31" ht="15.75" x14ac:dyDescent="0.3">
      <c r="AE59802" s="71"/>
    </row>
    <row r="59803" spans="31:31" ht="15.75" x14ac:dyDescent="0.3">
      <c r="AE59803" s="71"/>
    </row>
    <row r="59804" spans="31:31" ht="15.75" x14ac:dyDescent="0.3">
      <c r="AE59804" s="71"/>
    </row>
    <row r="59805" spans="31:31" ht="15.75" x14ac:dyDescent="0.3">
      <c r="AE59805" s="71"/>
    </row>
    <row r="59806" spans="31:31" ht="15.75" x14ac:dyDescent="0.3">
      <c r="AE59806" s="71"/>
    </row>
    <row r="59807" spans="31:31" ht="15.75" x14ac:dyDescent="0.3">
      <c r="AE59807" s="71"/>
    </row>
    <row r="59808" spans="31:31" ht="15.75" x14ac:dyDescent="0.3">
      <c r="AE59808" s="71"/>
    </row>
    <row r="59809" spans="31:31" ht="15.75" x14ac:dyDescent="0.3">
      <c r="AE59809" s="71"/>
    </row>
    <row r="59810" spans="31:31" ht="15.75" x14ac:dyDescent="0.3">
      <c r="AE59810" s="71"/>
    </row>
    <row r="59811" spans="31:31" ht="15.75" x14ac:dyDescent="0.3">
      <c r="AE59811" s="71"/>
    </row>
    <row r="59812" spans="31:31" ht="15.75" x14ac:dyDescent="0.3">
      <c r="AE59812" s="71"/>
    </row>
    <row r="59813" spans="31:31" ht="15.75" x14ac:dyDescent="0.3">
      <c r="AE59813" s="71"/>
    </row>
    <row r="59814" spans="31:31" ht="15.75" x14ac:dyDescent="0.3">
      <c r="AE59814" s="71"/>
    </row>
    <row r="59815" spans="31:31" ht="15.75" x14ac:dyDescent="0.3">
      <c r="AE59815" s="71"/>
    </row>
    <row r="59816" spans="31:31" ht="15.75" x14ac:dyDescent="0.3">
      <c r="AE59816" s="71"/>
    </row>
    <row r="59817" spans="31:31" ht="15.75" x14ac:dyDescent="0.3">
      <c r="AE59817" s="71"/>
    </row>
    <row r="59818" spans="31:31" ht="15.75" x14ac:dyDescent="0.3">
      <c r="AE59818" s="71"/>
    </row>
    <row r="59819" spans="31:31" ht="15.75" x14ac:dyDescent="0.3">
      <c r="AE59819" s="71"/>
    </row>
    <row r="59820" spans="31:31" ht="15.75" x14ac:dyDescent="0.3">
      <c r="AE59820" s="71"/>
    </row>
    <row r="59821" spans="31:31" ht="15.75" x14ac:dyDescent="0.3">
      <c r="AE59821" s="71"/>
    </row>
    <row r="59822" spans="31:31" ht="15.75" x14ac:dyDescent="0.3">
      <c r="AE59822" s="71"/>
    </row>
    <row r="59823" spans="31:31" ht="15.75" x14ac:dyDescent="0.3">
      <c r="AE59823" s="71"/>
    </row>
    <row r="59824" spans="31:31" ht="15.75" x14ac:dyDescent="0.3">
      <c r="AE59824" s="71"/>
    </row>
    <row r="59825" spans="31:31" ht="15.75" x14ac:dyDescent="0.3">
      <c r="AE59825" s="71"/>
    </row>
    <row r="59826" spans="31:31" ht="15.75" x14ac:dyDescent="0.3">
      <c r="AE59826" s="71"/>
    </row>
    <row r="59827" spans="31:31" ht="15.75" x14ac:dyDescent="0.3">
      <c r="AE59827" s="71"/>
    </row>
    <row r="59828" spans="31:31" ht="15.75" x14ac:dyDescent="0.3">
      <c r="AE59828" s="71"/>
    </row>
    <row r="59829" spans="31:31" ht="15.75" x14ac:dyDescent="0.3">
      <c r="AE59829" s="71"/>
    </row>
    <row r="59830" spans="31:31" ht="15.75" x14ac:dyDescent="0.3">
      <c r="AE59830" s="71"/>
    </row>
    <row r="59831" spans="31:31" ht="15.75" x14ac:dyDescent="0.3">
      <c r="AE59831" s="71"/>
    </row>
    <row r="59832" spans="31:31" ht="15.75" x14ac:dyDescent="0.3">
      <c r="AE59832" s="71"/>
    </row>
    <row r="59833" spans="31:31" ht="15.75" x14ac:dyDescent="0.3">
      <c r="AE59833" s="71"/>
    </row>
    <row r="59834" spans="31:31" ht="15.75" x14ac:dyDescent="0.3">
      <c r="AE59834" s="71"/>
    </row>
    <row r="59835" spans="31:31" ht="15.75" x14ac:dyDescent="0.3">
      <c r="AE59835" s="71"/>
    </row>
    <row r="59836" spans="31:31" ht="15.75" x14ac:dyDescent="0.3">
      <c r="AE59836" s="71"/>
    </row>
    <row r="59837" spans="31:31" ht="15.75" x14ac:dyDescent="0.3">
      <c r="AE59837" s="71"/>
    </row>
    <row r="59838" spans="31:31" ht="15.75" x14ac:dyDescent="0.3">
      <c r="AE59838" s="71"/>
    </row>
    <row r="59839" spans="31:31" ht="15.75" x14ac:dyDescent="0.3">
      <c r="AE59839" s="71"/>
    </row>
    <row r="59840" spans="31:31" ht="15.75" x14ac:dyDescent="0.3">
      <c r="AE59840" s="71"/>
    </row>
    <row r="59841" spans="31:31" ht="15.75" x14ac:dyDescent="0.3">
      <c r="AE59841" s="71"/>
    </row>
    <row r="59842" spans="31:31" ht="15.75" x14ac:dyDescent="0.3">
      <c r="AE59842" s="71"/>
    </row>
    <row r="59843" spans="31:31" ht="15.75" x14ac:dyDescent="0.3">
      <c r="AE59843" s="71"/>
    </row>
    <row r="59844" spans="31:31" ht="15.75" x14ac:dyDescent="0.3">
      <c r="AE59844" s="71"/>
    </row>
    <row r="59845" spans="31:31" ht="15.75" x14ac:dyDescent="0.3">
      <c r="AE59845" s="71"/>
    </row>
    <row r="59846" spans="31:31" ht="15.75" x14ac:dyDescent="0.3">
      <c r="AE59846" s="71"/>
    </row>
    <row r="59847" spans="31:31" ht="15.75" x14ac:dyDescent="0.3">
      <c r="AE59847" s="71"/>
    </row>
    <row r="59848" spans="31:31" ht="15.75" x14ac:dyDescent="0.3">
      <c r="AE59848" s="71"/>
    </row>
    <row r="59849" spans="31:31" ht="15.75" x14ac:dyDescent="0.3">
      <c r="AE59849" s="71"/>
    </row>
    <row r="59850" spans="31:31" ht="15.75" x14ac:dyDescent="0.3">
      <c r="AE59850" s="71"/>
    </row>
    <row r="59851" spans="31:31" ht="15.75" x14ac:dyDescent="0.3">
      <c r="AE59851" s="71"/>
    </row>
    <row r="59852" spans="31:31" ht="15.75" x14ac:dyDescent="0.3">
      <c r="AE59852" s="71"/>
    </row>
    <row r="59853" spans="31:31" ht="15.75" x14ac:dyDescent="0.3">
      <c r="AE59853" s="71"/>
    </row>
    <row r="59854" spans="31:31" ht="15.75" x14ac:dyDescent="0.3">
      <c r="AE59854" s="71"/>
    </row>
    <row r="59855" spans="31:31" ht="15.75" x14ac:dyDescent="0.3">
      <c r="AE59855" s="71"/>
    </row>
    <row r="59856" spans="31:31" ht="15.75" x14ac:dyDescent="0.3">
      <c r="AE59856" s="71"/>
    </row>
    <row r="59857" spans="31:31" ht="15.75" x14ac:dyDescent="0.3">
      <c r="AE59857" s="71"/>
    </row>
    <row r="59858" spans="31:31" ht="15.75" x14ac:dyDescent="0.3">
      <c r="AE59858" s="71"/>
    </row>
    <row r="59859" spans="31:31" ht="15.75" x14ac:dyDescent="0.3">
      <c r="AE59859" s="71"/>
    </row>
    <row r="59860" spans="31:31" ht="15.75" x14ac:dyDescent="0.3">
      <c r="AE59860" s="71"/>
    </row>
    <row r="59861" spans="31:31" ht="15.75" x14ac:dyDescent="0.3">
      <c r="AE59861" s="71"/>
    </row>
    <row r="59862" spans="31:31" ht="15.75" x14ac:dyDescent="0.3">
      <c r="AE59862" s="71"/>
    </row>
    <row r="59863" spans="31:31" ht="15.75" x14ac:dyDescent="0.3">
      <c r="AE59863" s="71"/>
    </row>
    <row r="59864" spans="31:31" ht="15.75" x14ac:dyDescent="0.3">
      <c r="AE59864" s="71"/>
    </row>
    <row r="59865" spans="31:31" ht="15.75" x14ac:dyDescent="0.3">
      <c r="AE59865" s="71"/>
    </row>
    <row r="59866" spans="31:31" ht="15.75" x14ac:dyDescent="0.3">
      <c r="AE59866" s="71"/>
    </row>
    <row r="59867" spans="31:31" ht="15.75" x14ac:dyDescent="0.3">
      <c r="AE59867" s="71"/>
    </row>
    <row r="59868" spans="31:31" ht="15.75" x14ac:dyDescent="0.3">
      <c r="AE59868" s="71"/>
    </row>
    <row r="59869" spans="31:31" ht="15.75" x14ac:dyDescent="0.3">
      <c r="AE59869" s="71"/>
    </row>
    <row r="59870" spans="31:31" ht="15.75" x14ac:dyDescent="0.3">
      <c r="AE59870" s="71"/>
    </row>
    <row r="59871" spans="31:31" ht="15.75" x14ac:dyDescent="0.3">
      <c r="AE59871" s="71"/>
    </row>
    <row r="59872" spans="31:31" ht="15.75" x14ac:dyDescent="0.3">
      <c r="AE59872" s="71"/>
    </row>
    <row r="59873" spans="31:31" ht="15.75" x14ac:dyDescent="0.3">
      <c r="AE59873" s="71"/>
    </row>
    <row r="59874" spans="31:31" ht="15.75" x14ac:dyDescent="0.3">
      <c r="AE59874" s="71"/>
    </row>
    <row r="59875" spans="31:31" ht="15.75" x14ac:dyDescent="0.3">
      <c r="AE59875" s="71"/>
    </row>
    <row r="59876" spans="31:31" ht="15.75" x14ac:dyDescent="0.3">
      <c r="AE59876" s="71"/>
    </row>
    <row r="59877" spans="31:31" ht="15.75" x14ac:dyDescent="0.3">
      <c r="AE59877" s="71"/>
    </row>
    <row r="59878" spans="31:31" ht="15.75" x14ac:dyDescent="0.3">
      <c r="AE59878" s="71"/>
    </row>
    <row r="59879" spans="31:31" ht="15.75" x14ac:dyDescent="0.3">
      <c r="AE59879" s="71"/>
    </row>
    <row r="59880" spans="31:31" ht="15.75" x14ac:dyDescent="0.3">
      <c r="AE59880" s="71"/>
    </row>
    <row r="59881" spans="31:31" ht="15.75" x14ac:dyDescent="0.3">
      <c r="AE59881" s="71"/>
    </row>
    <row r="59882" spans="31:31" ht="15.75" x14ac:dyDescent="0.3">
      <c r="AE59882" s="71"/>
    </row>
    <row r="59883" spans="31:31" ht="15.75" x14ac:dyDescent="0.3">
      <c r="AE59883" s="71"/>
    </row>
    <row r="59884" spans="31:31" ht="15.75" x14ac:dyDescent="0.3">
      <c r="AE59884" s="71"/>
    </row>
    <row r="59885" spans="31:31" ht="15.75" x14ac:dyDescent="0.3">
      <c r="AE59885" s="71"/>
    </row>
    <row r="59886" spans="31:31" ht="15.75" x14ac:dyDescent="0.3">
      <c r="AE59886" s="71"/>
    </row>
    <row r="59887" spans="31:31" ht="15.75" x14ac:dyDescent="0.3">
      <c r="AE59887" s="71"/>
    </row>
    <row r="59888" spans="31:31" ht="15.75" x14ac:dyDescent="0.3">
      <c r="AE59888" s="71"/>
    </row>
    <row r="59889" spans="31:31" ht="15.75" x14ac:dyDescent="0.3">
      <c r="AE59889" s="71"/>
    </row>
    <row r="59890" spans="31:31" ht="15.75" x14ac:dyDescent="0.3">
      <c r="AE59890" s="71"/>
    </row>
    <row r="59891" spans="31:31" ht="15.75" x14ac:dyDescent="0.3">
      <c r="AE59891" s="71"/>
    </row>
    <row r="59892" spans="31:31" ht="15.75" x14ac:dyDescent="0.3">
      <c r="AE59892" s="71"/>
    </row>
    <row r="59893" spans="31:31" ht="15.75" x14ac:dyDescent="0.3">
      <c r="AE59893" s="71"/>
    </row>
    <row r="59894" spans="31:31" ht="15.75" x14ac:dyDescent="0.3">
      <c r="AE59894" s="71"/>
    </row>
    <row r="59895" spans="31:31" ht="15.75" x14ac:dyDescent="0.3">
      <c r="AE59895" s="71"/>
    </row>
    <row r="59896" spans="31:31" ht="15.75" x14ac:dyDescent="0.3">
      <c r="AE59896" s="71"/>
    </row>
    <row r="59897" spans="31:31" ht="15.75" x14ac:dyDescent="0.3">
      <c r="AE59897" s="71"/>
    </row>
    <row r="59898" spans="31:31" ht="15.75" x14ac:dyDescent="0.3">
      <c r="AE59898" s="71"/>
    </row>
    <row r="59899" spans="31:31" ht="15.75" x14ac:dyDescent="0.3">
      <c r="AE59899" s="71"/>
    </row>
    <row r="59900" spans="31:31" ht="15.75" x14ac:dyDescent="0.3">
      <c r="AE59900" s="71"/>
    </row>
    <row r="59901" spans="31:31" ht="15.75" x14ac:dyDescent="0.3">
      <c r="AE59901" s="71"/>
    </row>
    <row r="59902" spans="31:31" ht="15.75" x14ac:dyDescent="0.3">
      <c r="AE59902" s="71"/>
    </row>
    <row r="59903" spans="31:31" ht="15.75" x14ac:dyDescent="0.3">
      <c r="AE59903" s="71"/>
    </row>
    <row r="59904" spans="31:31" ht="15.75" x14ac:dyDescent="0.3">
      <c r="AE59904" s="71"/>
    </row>
    <row r="59905" spans="31:31" ht="15.75" x14ac:dyDescent="0.3">
      <c r="AE59905" s="71"/>
    </row>
    <row r="59906" spans="31:31" ht="15.75" x14ac:dyDescent="0.3">
      <c r="AE59906" s="71"/>
    </row>
    <row r="59907" spans="31:31" ht="15.75" x14ac:dyDescent="0.3">
      <c r="AE59907" s="71"/>
    </row>
    <row r="59908" spans="31:31" ht="15.75" x14ac:dyDescent="0.3">
      <c r="AE59908" s="71"/>
    </row>
    <row r="59909" spans="31:31" ht="15.75" x14ac:dyDescent="0.3">
      <c r="AE59909" s="71"/>
    </row>
    <row r="59910" spans="31:31" ht="15.75" x14ac:dyDescent="0.3">
      <c r="AE59910" s="71"/>
    </row>
    <row r="59911" spans="31:31" ht="15.75" x14ac:dyDescent="0.3">
      <c r="AE59911" s="71"/>
    </row>
    <row r="59912" spans="31:31" ht="15.75" x14ac:dyDescent="0.3">
      <c r="AE59912" s="71"/>
    </row>
    <row r="59913" spans="31:31" ht="15.75" x14ac:dyDescent="0.3">
      <c r="AE59913" s="71"/>
    </row>
    <row r="59914" spans="31:31" ht="15.75" x14ac:dyDescent="0.3">
      <c r="AE59914" s="71"/>
    </row>
    <row r="59915" spans="31:31" ht="15.75" x14ac:dyDescent="0.3">
      <c r="AE59915" s="71"/>
    </row>
    <row r="59916" spans="31:31" ht="15.75" x14ac:dyDescent="0.3">
      <c r="AE59916" s="71"/>
    </row>
    <row r="59917" spans="31:31" ht="15.75" x14ac:dyDescent="0.3">
      <c r="AE59917" s="71"/>
    </row>
    <row r="59918" spans="31:31" ht="15.75" x14ac:dyDescent="0.3">
      <c r="AE59918" s="71"/>
    </row>
    <row r="59919" spans="31:31" ht="15.75" x14ac:dyDescent="0.3">
      <c r="AE59919" s="71"/>
    </row>
    <row r="59920" spans="31:31" ht="15.75" x14ac:dyDescent="0.3">
      <c r="AE59920" s="71"/>
    </row>
    <row r="59921" spans="31:31" ht="15.75" x14ac:dyDescent="0.3">
      <c r="AE59921" s="71"/>
    </row>
    <row r="59922" spans="31:31" ht="15.75" x14ac:dyDescent="0.3">
      <c r="AE59922" s="71"/>
    </row>
    <row r="59923" spans="31:31" ht="15.75" x14ac:dyDescent="0.3">
      <c r="AE59923" s="71"/>
    </row>
    <row r="59924" spans="31:31" ht="15.75" x14ac:dyDescent="0.3">
      <c r="AE59924" s="71"/>
    </row>
    <row r="59925" spans="31:31" ht="15.75" x14ac:dyDescent="0.3">
      <c r="AE59925" s="71"/>
    </row>
    <row r="59926" spans="31:31" ht="15.75" x14ac:dyDescent="0.3">
      <c r="AE59926" s="71"/>
    </row>
    <row r="59927" spans="31:31" ht="15.75" x14ac:dyDescent="0.3">
      <c r="AE59927" s="71"/>
    </row>
    <row r="59928" spans="31:31" ht="15.75" x14ac:dyDescent="0.3">
      <c r="AE59928" s="71"/>
    </row>
    <row r="59929" spans="31:31" ht="15.75" x14ac:dyDescent="0.3">
      <c r="AE59929" s="71"/>
    </row>
    <row r="59930" spans="31:31" ht="15.75" x14ac:dyDescent="0.3">
      <c r="AE59930" s="71"/>
    </row>
    <row r="59931" spans="31:31" ht="15.75" x14ac:dyDescent="0.3">
      <c r="AE59931" s="71"/>
    </row>
    <row r="59932" spans="31:31" ht="15.75" x14ac:dyDescent="0.3">
      <c r="AE59932" s="71"/>
    </row>
    <row r="59933" spans="31:31" ht="15.75" x14ac:dyDescent="0.3">
      <c r="AE59933" s="71"/>
    </row>
    <row r="59934" spans="31:31" ht="15.75" x14ac:dyDescent="0.3">
      <c r="AE59934" s="71"/>
    </row>
    <row r="59935" spans="31:31" ht="15.75" x14ac:dyDescent="0.3">
      <c r="AE59935" s="71"/>
    </row>
    <row r="59936" spans="31:31" ht="15.75" x14ac:dyDescent="0.3">
      <c r="AE59936" s="71"/>
    </row>
    <row r="59937" spans="31:31" ht="15.75" x14ac:dyDescent="0.3">
      <c r="AE59937" s="71"/>
    </row>
    <row r="59938" spans="31:31" ht="15.75" x14ac:dyDescent="0.3">
      <c r="AE59938" s="71"/>
    </row>
    <row r="59939" spans="31:31" ht="15.75" x14ac:dyDescent="0.3">
      <c r="AE59939" s="71"/>
    </row>
    <row r="59940" spans="31:31" ht="15.75" x14ac:dyDescent="0.3">
      <c r="AE59940" s="71"/>
    </row>
    <row r="59941" spans="31:31" ht="15.75" x14ac:dyDescent="0.3">
      <c r="AE59941" s="71"/>
    </row>
    <row r="59942" spans="31:31" ht="15.75" x14ac:dyDescent="0.3">
      <c r="AE59942" s="71"/>
    </row>
    <row r="59943" spans="31:31" ht="15.75" x14ac:dyDescent="0.3">
      <c r="AE59943" s="71"/>
    </row>
    <row r="59944" spans="31:31" ht="15.75" x14ac:dyDescent="0.3">
      <c r="AE59944" s="71"/>
    </row>
    <row r="59945" spans="31:31" ht="15.75" x14ac:dyDescent="0.3">
      <c r="AE59945" s="71"/>
    </row>
    <row r="59946" spans="31:31" ht="15.75" x14ac:dyDescent="0.3">
      <c r="AE59946" s="71"/>
    </row>
    <row r="59947" spans="31:31" ht="15.75" x14ac:dyDescent="0.3">
      <c r="AE59947" s="71"/>
    </row>
    <row r="59948" spans="31:31" ht="15.75" x14ac:dyDescent="0.3">
      <c r="AE59948" s="71"/>
    </row>
    <row r="59949" spans="31:31" ht="15.75" x14ac:dyDescent="0.3">
      <c r="AE59949" s="71"/>
    </row>
    <row r="59950" spans="31:31" ht="15.75" x14ac:dyDescent="0.3">
      <c r="AE59950" s="71"/>
    </row>
    <row r="59951" spans="31:31" ht="15.75" x14ac:dyDescent="0.3">
      <c r="AE59951" s="71"/>
    </row>
    <row r="59952" spans="31:31" ht="15.75" x14ac:dyDescent="0.3">
      <c r="AE59952" s="71"/>
    </row>
    <row r="59953" spans="31:31" ht="15.75" x14ac:dyDescent="0.3">
      <c r="AE59953" s="71"/>
    </row>
    <row r="59954" spans="31:31" ht="15.75" x14ac:dyDescent="0.3">
      <c r="AE59954" s="71"/>
    </row>
    <row r="59955" spans="31:31" ht="15.75" x14ac:dyDescent="0.3">
      <c r="AE59955" s="71"/>
    </row>
    <row r="59956" spans="31:31" ht="15.75" x14ac:dyDescent="0.3">
      <c r="AE59956" s="71"/>
    </row>
    <row r="59957" spans="31:31" ht="15.75" x14ac:dyDescent="0.3">
      <c r="AE59957" s="71"/>
    </row>
    <row r="59958" spans="31:31" ht="15.75" x14ac:dyDescent="0.3">
      <c r="AE59958" s="71"/>
    </row>
    <row r="59959" spans="31:31" ht="15.75" x14ac:dyDescent="0.3">
      <c r="AE59959" s="71"/>
    </row>
    <row r="59960" spans="31:31" ht="15.75" x14ac:dyDescent="0.3">
      <c r="AE59960" s="71"/>
    </row>
    <row r="59961" spans="31:31" ht="15.75" x14ac:dyDescent="0.3">
      <c r="AE59961" s="71"/>
    </row>
    <row r="59962" spans="31:31" ht="15.75" x14ac:dyDescent="0.3">
      <c r="AE59962" s="71"/>
    </row>
    <row r="59963" spans="31:31" ht="15.75" x14ac:dyDescent="0.3">
      <c r="AE59963" s="71"/>
    </row>
    <row r="59964" spans="31:31" ht="15.75" x14ac:dyDescent="0.3">
      <c r="AE59964" s="71"/>
    </row>
    <row r="59965" spans="31:31" ht="15.75" x14ac:dyDescent="0.3">
      <c r="AE59965" s="71"/>
    </row>
    <row r="59966" spans="31:31" ht="15.75" x14ac:dyDescent="0.3">
      <c r="AE59966" s="71"/>
    </row>
    <row r="59967" spans="31:31" ht="15.75" x14ac:dyDescent="0.3">
      <c r="AE59967" s="71"/>
    </row>
    <row r="59968" spans="31:31" ht="15.75" x14ac:dyDescent="0.3">
      <c r="AE59968" s="71"/>
    </row>
    <row r="59969" spans="31:31" ht="15.75" x14ac:dyDescent="0.3">
      <c r="AE59969" s="71"/>
    </row>
    <row r="59970" spans="31:31" ht="15.75" x14ac:dyDescent="0.3">
      <c r="AE59970" s="71"/>
    </row>
    <row r="59971" spans="31:31" ht="15.75" x14ac:dyDescent="0.3">
      <c r="AE59971" s="71"/>
    </row>
    <row r="59972" spans="31:31" ht="15.75" x14ac:dyDescent="0.3">
      <c r="AE59972" s="71"/>
    </row>
    <row r="59973" spans="31:31" ht="15.75" x14ac:dyDescent="0.3">
      <c r="AE59973" s="71"/>
    </row>
    <row r="59974" spans="31:31" ht="15.75" x14ac:dyDescent="0.3">
      <c r="AE59974" s="71"/>
    </row>
    <row r="59975" spans="31:31" ht="15.75" x14ac:dyDescent="0.3">
      <c r="AE59975" s="71"/>
    </row>
    <row r="59976" spans="31:31" ht="15.75" x14ac:dyDescent="0.3">
      <c r="AE59976" s="71"/>
    </row>
    <row r="59977" spans="31:31" ht="15.75" x14ac:dyDescent="0.3">
      <c r="AE59977" s="71"/>
    </row>
    <row r="59978" spans="31:31" ht="15.75" x14ac:dyDescent="0.3">
      <c r="AE59978" s="71"/>
    </row>
    <row r="59979" spans="31:31" ht="15.75" x14ac:dyDescent="0.3">
      <c r="AE59979" s="71"/>
    </row>
    <row r="59980" spans="31:31" ht="15.75" x14ac:dyDescent="0.3">
      <c r="AE59980" s="71"/>
    </row>
    <row r="59981" spans="31:31" ht="15.75" x14ac:dyDescent="0.3">
      <c r="AE59981" s="71"/>
    </row>
    <row r="59982" spans="31:31" ht="15.75" x14ac:dyDescent="0.3">
      <c r="AE59982" s="71"/>
    </row>
    <row r="59983" spans="31:31" ht="15.75" x14ac:dyDescent="0.3">
      <c r="AE59983" s="71"/>
    </row>
    <row r="59984" spans="31:31" ht="15.75" x14ac:dyDescent="0.3">
      <c r="AE59984" s="71"/>
    </row>
    <row r="59985" spans="31:31" ht="15.75" x14ac:dyDescent="0.3">
      <c r="AE59985" s="71"/>
    </row>
    <row r="59986" spans="31:31" ht="15.75" x14ac:dyDescent="0.3">
      <c r="AE59986" s="71"/>
    </row>
    <row r="59987" spans="31:31" ht="15.75" x14ac:dyDescent="0.3">
      <c r="AE59987" s="71"/>
    </row>
    <row r="59988" spans="31:31" ht="15.75" x14ac:dyDescent="0.3">
      <c r="AE59988" s="71"/>
    </row>
    <row r="59989" spans="31:31" ht="15.75" x14ac:dyDescent="0.3">
      <c r="AE59989" s="71"/>
    </row>
    <row r="59990" spans="31:31" ht="15.75" x14ac:dyDescent="0.3">
      <c r="AE59990" s="71"/>
    </row>
    <row r="59991" spans="31:31" ht="15.75" x14ac:dyDescent="0.3">
      <c r="AE59991" s="71"/>
    </row>
    <row r="59992" spans="31:31" ht="15.75" x14ac:dyDescent="0.3">
      <c r="AE59992" s="71"/>
    </row>
    <row r="59993" spans="31:31" ht="15.75" x14ac:dyDescent="0.3">
      <c r="AE59993" s="71"/>
    </row>
    <row r="59994" spans="31:31" ht="15.75" x14ac:dyDescent="0.3">
      <c r="AE59994" s="71"/>
    </row>
    <row r="59995" spans="31:31" ht="15.75" x14ac:dyDescent="0.3">
      <c r="AE59995" s="71"/>
    </row>
    <row r="59996" spans="31:31" ht="15.75" x14ac:dyDescent="0.3">
      <c r="AE59996" s="71"/>
    </row>
    <row r="59997" spans="31:31" ht="15.75" x14ac:dyDescent="0.3">
      <c r="AE59997" s="71"/>
    </row>
    <row r="59998" spans="31:31" ht="15.75" x14ac:dyDescent="0.3">
      <c r="AE59998" s="71"/>
    </row>
    <row r="59999" spans="31:31" ht="15.75" x14ac:dyDescent="0.3">
      <c r="AE59999" s="71"/>
    </row>
    <row r="60000" spans="31:31" ht="15.75" x14ac:dyDescent="0.3">
      <c r="AE60000" s="71"/>
    </row>
    <row r="60001" spans="31:31" ht="15.75" x14ac:dyDescent="0.3">
      <c r="AE60001" s="71"/>
    </row>
    <row r="60002" spans="31:31" ht="15.75" x14ac:dyDescent="0.3">
      <c r="AE60002" s="71"/>
    </row>
    <row r="60003" spans="31:31" ht="15.75" x14ac:dyDescent="0.3">
      <c r="AE60003" s="71"/>
    </row>
    <row r="60004" spans="31:31" ht="15.75" x14ac:dyDescent="0.3">
      <c r="AE60004" s="71"/>
    </row>
    <row r="60005" spans="31:31" ht="15.75" x14ac:dyDescent="0.3">
      <c r="AE60005" s="71"/>
    </row>
    <row r="60006" spans="31:31" ht="15.75" x14ac:dyDescent="0.3">
      <c r="AE60006" s="71"/>
    </row>
    <row r="60007" spans="31:31" ht="15.75" x14ac:dyDescent="0.3">
      <c r="AE60007" s="71"/>
    </row>
    <row r="60008" spans="31:31" ht="15.75" x14ac:dyDescent="0.3">
      <c r="AE60008" s="71"/>
    </row>
    <row r="60009" spans="31:31" ht="15.75" x14ac:dyDescent="0.3">
      <c r="AE60009" s="71"/>
    </row>
    <row r="60010" spans="31:31" ht="15.75" x14ac:dyDescent="0.3">
      <c r="AE60010" s="71"/>
    </row>
    <row r="60011" spans="31:31" ht="15.75" x14ac:dyDescent="0.3">
      <c r="AE60011" s="71"/>
    </row>
    <row r="60012" spans="31:31" ht="15.75" x14ac:dyDescent="0.3">
      <c r="AE60012" s="71"/>
    </row>
    <row r="60013" spans="31:31" ht="15.75" x14ac:dyDescent="0.3">
      <c r="AE60013" s="71"/>
    </row>
    <row r="60014" spans="31:31" ht="15.75" x14ac:dyDescent="0.3">
      <c r="AE60014" s="71"/>
    </row>
    <row r="60015" spans="31:31" ht="15.75" x14ac:dyDescent="0.3">
      <c r="AE60015" s="71"/>
    </row>
    <row r="60016" spans="31:31" ht="15.75" x14ac:dyDescent="0.3">
      <c r="AE60016" s="71"/>
    </row>
    <row r="60017" spans="31:31" ht="15.75" x14ac:dyDescent="0.3">
      <c r="AE60017" s="71"/>
    </row>
    <row r="60018" spans="31:31" ht="15.75" x14ac:dyDescent="0.3">
      <c r="AE60018" s="71"/>
    </row>
    <row r="60019" spans="31:31" ht="15.75" x14ac:dyDescent="0.3">
      <c r="AE60019" s="71"/>
    </row>
    <row r="60020" spans="31:31" ht="15.75" x14ac:dyDescent="0.3">
      <c r="AE60020" s="71"/>
    </row>
    <row r="60021" spans="31:31" ht="15.75" x14ac:dyDescent="0.3">
      <c r="AE60021" s="71"/>
    </row>
    <row r="60022" spans="31:31" ht="15.75" x14ac:dyDescent="0.3">
      <c r="AE60022" s="71"/>
    </row>
    <row r="60023" spans="31:31" ht="15.75" x14ac:dyDescent="0.3">
      <c r="AE60023" s="71"/>
    </row>
    <row r="60024" spans="31:31" ht="15.75" x14ac:dyDescent="0.3">
      <c r="AE60024" s="71"/>
    </row>
    <row r="60025" spans="31:31" ht="15.75" x14ac:dyDescent="0.3">
      <c r="AE60025" s="71"/>
    </row>
    <row r="60026" spans="31:31" ht="15.75" x14ac:dyDescent="0.3">
      <c r="AE60026" s="71"/>
    </row>
    <row r="60027" spans="31:31" ht="15.75" x14ac:dyDescent="0.3">
      <c r="AE60027" s="71"/>
    </row>
    <row r="60028" spans="31:31" ht="15.75" x14ac:dyDescent="0.3">
      <c r="AE60028" s="71"/>
    </row>
    <row r="60029" spans="31:31" ht="15.75" x14ac:dyDescent="0.3">
      <c r="AE60029" s="71"/>
    </row>
    <row r="60030" spans="31:31" ht="15.75" x14ac:dyDescent="0.3">
      <c r="AE60030" s="71"/>
    </row>
    <row r="60031" spans="31:31" ht="15.75" x14ac:dyDescent="0.3">
      <c r="AE60031" s="71"/>
    </row>
    <row r="60032" spans="31:31" ht="15.75" x14ac:dyDescent="0.3">
      <c r="AE60032" s="71"/>
    </row>
    <row r="60033" spans="31:31" ht="15.75" x14ac:dyDescent="0.3">
      <c r="AE60033" s="71"/>
    </row>
    <row r="60034" spans="31:31" ht="15.75" x14ac:dyDescent="0.3">
      <c r="AE60034" s="71"/>
    </row>
    <row r="60035" spans="31:31" ht="15.75" x14ac:dyDescent="0.3">
      <c r="AE60035" s="71"/>
    </row>
    <row r="60036" spans="31:31" ht="15.75" x14ac:dyDescent="0.3">
      <c r="AE60036" s="71"/>
    </row>
    <row r="60037" spans="31:31" ht="15.75" x14ac:dyDescent="0.3">
      <c r="AE60037" s="71"/>
    </row>
    <row r="60038" spans="31:31" ht="15.75" x14ac:dyDescent="0.3">
      <c r="AE60038" s="71"/>
    </row>
    <row r="60039" spans="31:31" ht="15.75" x14ac:dyDescent="0.3">
      <c r="AE60039" s="71"/>
    </row>
    <row r="60040" spans="31:31" ht="15.75" x14ac:dyDescent="0.3">
      <c r="AE60040" s="71"/>
    </row>
    <row r="60041" spans="31:31" ht="15.75" x14ac:dyDescent="0.3">
      <c r="AE60041" s="71"/>
    </row>
    <row r="60042" spans="31:31" ht="15.75" x14ac:dyDescent="0.3">
      <c r="AE60042" s="71"/>
    </row>
    <row r="60043" spans="31:31" ht="15.75" x14ac:dyDescent="0.3">
      <c r="AE60043" s="71"/>
    </row>
    <row r="60044" spans="31:31" ht="15.75" x14ac:dyDescent="0.3">
      <c r="AE60044" s="71"/>
    </row>
    <row r="60045" spans="31:31" ht="15.75" x14ac:dyDescent="0.3">
      <c r="AE60045" s="71"/>
    </row>
    <row r="60046" spans="31:31" ht="15.75" x14ac:dyDescent="0.3">
      <c r="AE60046" s="71"/>
    </row>
    <row r="60047" spans="31:31" ht="15.75" x14ac:dyDescent="0.3">
      <c r="AE60047" s="71"/>
    </row>
    <row r="60048" spans="31:31" ht="15.75" x14ac:dyDescent="0.3">
      <c r="AE60048" s="71"/>
    </row>
    <row r="60049" spans="31:31" ht="15.75" x14ac:dyDescent="0.3">
      <c r="AE60049" s="71"/>
    </row>
    <row r="60050" spans="31:31" ht="15.75" x14ac:dyDescent="0.3">
      <c r="AE60050" s="71"/>
    </row>
    <row r="60051" spans="31:31" ht="15.75" x14ac:dyDescent="0.3">
      <c r="AE60051" s="71"/>
    </row>
    <row r="60052" spans="31:31" ht="15.75" x14ac:dyDescent="0.3">
      <c r="AE60052" s="71"/>
    </row>
    <row r="60053" spans="31:31" ht="15.75" x14ac:dyDescent="0.3">
      <c r="AE60053" s="71"/>
    </row>
    <row r="60054" spans="31:31" ht="15.75" x14ac:dyDescent="0.3">
      <c r="AE60054" s="71"/>
    </row>
    <row r="60055" spans="31:31" ht="15.75" x14ac:dyDescent="0.3">
      <c r="AE60055" s="71"/>
    </row>
    <row r="60056" spans="31:31" ht="15.75" x14ac:dyDescent="0.3">
      <c r="AE60056" s="71"/>
    </row>
    <row r="60057" spans="31:31" ht="15.75" x14ac:dyDescent="0.3">
      <c r="AE60057" s="71"/>
    </row>
    <row r="60058" spans="31:31" ht="15.75" x14ac:dyDescent="0.3">
      <c r="AE60058" s="71"/>
    </row>
    <row r="60059" spans="31:31" ht="15.75" x14ac:dyDescent="0.3">
      <c r="AE60059" s="71"/>
    </row>
    <row r="60060" spans="31:31" ht="15.75" x14ac:dyDescent="0.3">
      <c r="AE60060" s="71"/>
    </row>
    <row r="60061" spans="31:31" ht="15.75" x14ac:dyDescent="0.3">
      <c r="AE60061" s="71"/>
    </row>
    <row r="60062" spans="31:31" ht="15.75" x14ac:dyDescent="0.3">
      <c r="AE60062" s="71"/>
    </row>
    <row r="60063" spans="31:31" ht="15.75" x14ac:dyDescent="0.3">
      <c r="AE60063" s="71"/>
    </row>
    <row r="60064" spans="31:31" ht="15.75" x14ac:dyDescent="0.3">
      <c r="AE60064" s="71"/>
    </row>
    <row r="60065" spans="31:31" ht="15.75" x14ac:dyDescent="0.3">
      <c r="AE60065" s="71"/>
    </row>
    <row r="60066" spans="31:31" ht="15.75" x14ac:dyDescent="0.3">
      <c r="AE60066" s="71"/>
    </row>
    <row r="60067" spans="31:31" ht="15.75" x14ac:dyDescent="0.3">
      <c r="AE60067" s="71"/>
    </row>
    <row r="60068" spans="31:31" ht="15.75" x14ac:dyDescent="0.3">
      <c r="AE60068" s="71"/>
    </row>
    <row r="60069" spans="31:31" ht="15.75" x14ac:dyDescent="0.3">
      <c r="AE60069" s="71"/>
    </row>
    <row r="60070" spans="31:31" ht="15.75" x14ac:dyDescent="0.3">
      <c r="AE60070" s="71"/>
    </row>
    <row r="60071" spans="31:31" ht="15.75" x14ac:dyDescent="0.3">
      <c r="AE60071" s="71"/>
    </row>
    <row r="60072" spans="31:31" ht="15.75" x14ac:dyDescent="0.3">
      <c r="AE60072" s="71"/>
    </row>
    <row r="60073" spans="31:31" ht="15.75" x14ac:dyDescent="0.3">
      <c r="AE60073" s="71"/>
    </row>
    <row r="60074" spans="31:31" ht="15.75" x14ac:dyDescent="0.3">
      <c r="AE60074" s="71"/>
    </row>
    <row r="60075" spans="31:31" ht="15.75" x14ac:dyDescent="0.3">
      <c r="AE60075" s="71"/>
    </row>
    <row r="60076" spans="31:31" ht="15.75" x14ac:dyDescent="0.3">
      <c r="AE60076" s="71"/>
    </row>
    <row r="60077" spans="31:31" ht="15.75" x14ac:dyDescent="0.3">
      <c r="AE60077" s="71"/>
    </row>
    <row r="60078" spans="31:31" ht="15.75" x14ac:dyDescent="0.3">
      <c r="AE60078" s="71"/>
    </row>
    <row r="60079" spans="31:31" ht="15.75" x14ac:dyDescent="0.3">
      <c r="AE60079" s="71"/>
    </row>
    <row r="60080" spans="31:31" ht="15.75" x14ac:dyDescent="0.3">
      <c r="AE60080" s="71"/>
    </row>
    <row r="60081" spans="31:31" ht="15.75" x14ac:dyDescent="0.3">
      <c r="AE60081" s="71"/>
    </row>
    <row r="60082" spans="31:31" ht="15.75" x14ac:dyDescent="0.3">
      <c r="AE60082" s="71"/>
    </row>
    <row r="60083" spans="31:31" ht="15.75" x14ac:dyDescent="0.3">
      <c r="AE60083" s="71"/>
    </row>
    <row r="60084" spans="31:31" ht="15.75" x14ac:dyDescent="0.3">
      <c r="AE60084" s="71"/>
    </row>
    <row r="60085" spans="31:31" ht="15.75" x14ac:dyDescent="0.3">
      <c r="AE60085" s="71"/>
    </row>
    <row r="60086" spans="31:31" ht="15.75" x14ac:dyDescent="0.3">
      <c r="AE60086" s="71"/>
    </row>
    <row r="60087" spans="31:31" ht="15.75" x14ac:dyDescent="0.3">
      <c r="AE60087" s="71"/>
    </row>
    <row r="60088" spans="31:31" ht="15.75" x14ac:dyDescent="0.3">
      <c r="AE60088" s="71"/>
    </row>
    <row r="60089" spans="31:31" ht="15.75" x14ac:dyDescent="0.3">
      <c r="AE60089" s="71"/>
    </row>
    <row r="60090" spans="31:31" ht="15.75" x14ac:dyDescent="0.3">
      <c r="AE60090" s="71"/>
    </row>
    <row r="60091" spans="31:31" ht="15.75" x14ac:dyDescent="0.3">
      <c r="AE60091" s="71"/>
    </row>
    <row r="60092" spans="31:31" ht="15.75" x14ac:dyDescent="0.3">
      <c r="AE60092" s="71"/>
    </row>
    <row r="60093" spans="31:31" ht="15.75" x14ac:dyDescent="0.3">
      <c r="AE60093" s="71"/>
    </row>
    <row r="60094" spans="31:31" ht="15.75" x14ac:dyDescent="0.3">
      <c r="AE60094" s="71"/>
    </row>
    <row r="60095" spans="31:31" ht="15.75" x14ac:dyDescent="0.3">
      <c r="AE60095" s="71"/>
    </row>
    <row r="60096" spans="31:31" ht="15.75" x14ac:dyDescent="0.3">
      <c r="AE60096" s="71"/>
    </row>
    <row r="60097" spans="31:31" ht="15.75" x14ac:dyDescent="0.3">
      <c r="AE60097" s="71"/>
    </row>
    <row r="60098" spans="31:31" ht="15.75" x14ac:dyDescent="0.3">
      <c r="AE60098" s="71"/>
    </row>
    <row r="60099" spans="31:31" ht="15.75" x14ac:dyDescent="0.3">
      <c r="AE60099" s="71"/>
    </row>
    <row r="60100" spans="31:31" ht="15.75" x14ac:dyDescent="0.3">
      <c r="AE60100" s="71"/>
    </row>
    <row r="60101" spans="31:31" ht="15.75" x14ac:dyDescent="0.3">
      <c r="AE60101" s="71"/>
    </row>
    <row r="60102" spans="31:31" ht="15.75" x14ac:dyDescent="0.3">
      <c r="AE60102" s="71"/>
    </row>
    <row r="60103" spans="31:31" ht="15.75" x14ac:dyDescent="0.3">
      <c r="AE60103" s="71"/>
    </row>
    <row r="60104" spans="31:31" ht="15.75" x14ac:dyDescent="0.3">
      <c r="AE60104" s="71"/>
    </row>
    <row r="60105" spans="31:31" ht="15.75" x14ac:dyDescent="0.3">
      <c r="AE60105" s="71"/>
    </row>
    <row r="60106" spans="31:31" ht="15.75" x14ac:dyDescent="0.3">
      <c r="AE60106" s="71"/>
    </row>
    <row r="60107" spans="31:31" ht="15.75" x14ac:dyDescent="0.3">
      <c r="AE60107" s="71"/>
    </row>
    <row r="60108" spans="31:31" ht="15.75" x14ac:dyDescent="0.3">
      <c r="AE60108" s="71"/>
    </row>
    <row r="60109" spans="31:31" ht="15.75" x14ac:dyDescent="0.3">
      <c r="AE60109" s="71"/>
    </row>
    <row r="60110" spans="31:31" ht="15.75" x14ac:dyDescent="0.3">
      <c r="AE60110" s="71"/>
    </row>
    <row r="60111" spans="31:31" ht="15.75" x14ac:dyDescent="0.3">
      <c r="AE60111" s="71"/>
    </row>
    <row r="60112" spans="31:31" ht="15.75" x14ac:dyDescent="0.3">
      <c r="AE60112" s="71"/>
    </row>
    <row r="60113" spans="31:31" ht="15.75" x14ac:dyDescent="0.3">
      <c r="AE60113" s="71"/>
    </row>
    <row r="60114" spans="31:31" ht="15.75" x14ac:dyDescent="0.3">
      <c r="AE60114" s="71"/>
    </row>
    <row r="60115" spans="31:31" ht="15.75" x14ac:dyDescent="0.3">
      <c r="AE60115" s="71"/>
    </row>
    <row r="60116" spans="31:31" ht="15.75" x14ac:dyDescent="0.3">
      <c r="AE60116" s="71"/>
    </row>
    <row r="60117" spans="31:31" ht="15.75" x14ac:dyDescent="0.3">
      <c r="AE60117" s="71"/>
    </row>
    <row r="60118" spans="31:31" ht="15.75" x14ac:dyDescent="0.3">
      <c r="AE60118" s="71"/>
    </row>
    <row r="60119" spans="31:31" ht="15.75" x14ac:dyDescent="0.3">
      <c r="AE60119" s="71"/>
    </row>
    <row r="60120" spans="31:31" ht="15.75" x14ac:dyDescent="0.3">
      <c r="AE60120" s="71"/>
    </row>
    <row r="60121" spans="31:31" ht="15.75" x14ac:dyDescent="0.3">
      <c r="AE60121" s="71"/>
    </row>
    <row r="60122" spans="31:31" ht="15.75" x14ac:dyDescent="0.3">
      <c r="AE60122" s="71"/>
    </row>
    <row r="60123" spans="31:31" ht="15.75" x14ac:dyDescent="0.3">
      <c r="AE60123" s="71"/>
    </row>
    <row r="60124" spans="31:31" ht="15.75" x14ac:dyDescent="0.3">
      <c r="AE60124" s="71"/>
    </row>
    <row r="60125" spans="31:31" ht="15.75" x14ac:dyDescent="0.3">
      <c r="AE60125" s="71"/>
    </row>
    <row r="60126" spans="31:31" ht="15.75" x14ac:dyDescent="0.3">
      <c r="AE60126" s="71"/>
    </row>
    <row r="60127" spans="31:31" ht="15.75" x14ac:dyDescent="0.3">
      <c r="AE60127" s="71"/>
    </row>
    <row r="60128" spans="31:31" ht="15.75" x14ac:dyDescent="0.3">
      <c r="AE60128" s="71"/>
    </row>
    <row r="60129" spans="31:31" ht="15.75" x14ac:dyDescent="0.3">
      <c r="AE60129" s="71"/>
    </row>
    <row r="60130" spans="31:31" ht="15.75" x14ac:dyDescent="0.3">
      <c r="AE60130" s="71"/>
    </row>
    <row r="60131" spans="31:31" ht="15.75" x14ac:dyDescent="0.3">
      <c r="AE60131" s="71"/>
    </row>
    <row r="60132" spans="31:31" ht="15.75" x14ac:dyDescent="0.3">
      <c r="AE60132" s="71"/>
    </row>
    <row r="60133" spans="31:31" ht="15.75" x14ac:dyDescent="0.3">
      <c r="AE60133" s="71"/>
    </row>
    <row r="60134" spans="31:31" ht="15.75" x14ac:dyDescent="0.3">
      <c r="AE60134" s="71"/>
    </row>
    <row r="60135" spans="31:31" ht="15.75" x14ac:dyDescent="0.3">
      <c r="AE60135" s="71"/>
    </row>
    <row r="60136" spans="31:31" ht="15.75" x14ac:dyDescent="0.3">
      <c r="AE60136" s="71"/>
    </row>
    <row r="60137" spans="31:31" ht="15.75" x14ac:dyDescent="0.3">
      <c r="AE60137" s="71"/>
    </row>
    <row r="60138" spans="31:31" ht="15.75" x14ac:dyDescent="0.3">
      <c r="AE60138" s="71"/>
    </row>
    <row r="60139" spans="31:31" ht="15.75" x14ac:dyDescent="0.3">
      <c r="AE60139" s="71"/>
    </row>
    <row r="60140" spans="31:31" ht="15.75" x14ac:dyDescent="0.3">
      <c r="AE60140" s="71"/>
    </row>
    <row r="60141" spans="31:31" ht="15.75" x14ac:dyDescent="0.3">
      <c r="AE60141" s="71"/>
    </row>
    <row r="60142" spans="31:31" ht="15.75" x14ac:dyDescent="0.3">
      <c r="AE60142" s="71"/>
    </row>
    <row r="60143" spans="31:31" ht="15.75" x14ac:dyDescent="0.3">
      <c r="AE60143" s="71"/>
    </row>
    <row r="60144" spans="31:31" ht="15.75" x14ac:dyDescent="0.3">
      <c r="AE60144" s="71"/>
    </row>
    <row r="60145" spans="31:31" ht="15.75" x14ac:dyDescent="0.3">
      <c r="AE60145" s="71"/>
    </row>
    <row r="60146" spans="31:31" ht="15.75" x14ac:dyDescent="0.3">
      <c r="AE60146" s="71"/>
    </row>
    <row r="60147" spans="31:31" ht="15.75" x14ac:dyDescent="0.3">
      <c r="AE60147" s="71"/>
    </row>
    <row r="60148" spans="31:31" ht="15.75" x14ac:dyDescent="0.3">
      <c r="AE60148" s="71"/>
    </row>
    <row r="60149" spans="31:31" ht="15.75" x14ac:dyDescent="0.3">
      <c r="AE60149" s="71"/>
    </row>
    <row r="60150" spans="31:31" ht="15.75" x14ac:dyDescent="0.3">
      <c r="AE60150" s="71"/>
    </row>
    <row r="60151" spans="31:31" ht="15.75" x14ac:dyDescent="0.3">
      <c r="AE60151" s="71"/>
    </row>
    <row r="60152" spans="31:31" ht="15.75" x14ac:dyDescent="0.3">
      <c r="AE60152" s="71"/>
    </row>
    <row r="60153" spans="31:31" ht="15.75" x14ac:dyDescent="0.3">
      <c r="AE60153" s="71"/>
    </row>
    <row r="60154" spans="31:31" ht="15.75" x14ac:dyDescent="0.3">
      <c r="AE60154" s="71"/>
    </row>
    <row r="60155" spans="31:31" ht="15.75" x14ac:dyDescent="0.3">
      <c r="AE60155" s="71"/>
    </row>
    <row r="60156" spans="31:31" ht="15.75" x14ac:dyDescent="0.3">
      <c r="AE60156" s="71"/>
    </row>
    <row r="60157" spans="31:31" ht="15.75" x14ac:dyDescent="0.3">
      <c r="AE60157" s="71"/>
    </row>
    <row r="60158" spans="31:31" ht="15.75" x14ac:dyDescent="0.3">
      <c r="AE60158" s="71"/>
    </row>
    <row r="60159" spans="31:31" ht="15.75" x14ac:dyDescent="0.3">
      <c r="AE60159" s="71"/>
    </row>
    <row r="60160" spans="31:31" ht="15.75" x14ac:dyDescent="0.3">
      <c r="AE60160" s="71"/>
    </row>
    <row r="60161" spans="31:31" ht="15.75" x14ac:dyDescent="0.3">
      <c r="AE60161" s="71"/>
    </row>
    <row r="60162" spans="31:31" ht="15.75" x14ac:dyDescent="0.3">
      <c r="AE60162" s="71"/>
    </row>
    <row r="60163" spans="31:31" ht="15.75" x14ac:dyDescent="0.3">
      <c r="AE60163" s="71"/>
    </row>
    <row r="60164" spans="31:31" ht="15.75" x14ac:dyDescent="0.3">
      <c r="AE60164" s="71"/>
    </row>
    <row r="60165" spans="31:31" ht="15.75" x14ac:dyDescent="0.3">
      <c r="AE60165" s="71"/>
    </row>
    <row r="60166" spans="31:31" ht="15.75" x14ac:dyDescent="0.3">
      <c r="AE60166" s="71"/>
    </row>
    <row r="60167" spans="31:31" ht="15.75" x14ac:dyDescent="0.3">
      <c r="AE60167" s="71"/>
    </row>
    <row r="60168" spans="31:31" ht="15.75" x14ac:dyDescent="0.3">
      <c r="AE60168" s="71"/>
    </row>
    <row r="60169" spans="31:31" ht="15.75" x14ac:dyDescent="0.3">
      <c r="AE60169" s="71"/>
    </row>
    <row r="60170" spans="31:31" ht="15.75" x14ac:dyDescent="0.3">
      <c r="AE60170" s="71"/>
    </row>
    <row r="60171" spans="31:31" ht="15.75" x14ac:dyDescent="0.3">
      <c r="AE60171" s="71"/>
    </row>
    <row r="60172" spans="31:31" ht="15.75" x14ac:dyDescent="0.3">
      <c r="AE60172" s="71"/>
    </row>
    <row r="60173" spans="31:31" ht="15.75" x14ac:dyDescent="0.3">
      <c r="AE60173" s="71"/>
    </row>
    <row r="60174" spans="31:31" ht="15.75" x14ac:dyDescent="0.3">
      <c r="AE60174" s="71"/>
    </row>
    <row r="60175" spans="31:31" ht="15.75" x14ac:dyDescent="0.3">
      <c r="AE60175" s="71"/>
    </row>
    <row r="60176" spans="31:31" ht="15.75" x14ac:dyDescent="0.3">
      <c r="AE60176" s="71"/>
    </row>
    <row r="60177" spans="31:31" ht="15.75" x14ac:dyDescent="0.3">
      <c r="AE60177" s="71"/>
    </row>
    <row r="60178" spans="31:31" ht="15.75" x14ac:dyDescent="0.3">
      <c r="AE60178" s="71"/>
    </row>
    <row r="60179" spans="31:31" ht="15.75" x14ac:dyDescent="0.3">
      <c r="AE60179" s="71"/>
    </row>
    <row r="60180" spans="31:31" ht="15.75" x14ac:dyDescent="0.3">
      <c r="AE60180" s="71"/>
    </row>
    <row r="60181" spans="31:31" ht="15.75" x14ac:dyDescent="0.3">
      <c r="AE60181" s="71"/>
    </row>
    <row r="60182" spans="31:31" ht="15.75" x14ac:dyDescent="0.3">
      <c r="AE60182" s="71"/>
    </row>
    <row r="60183" spans="31:31" ht="15.75" x14ac:dyDescent="0.3">
      <c r="AE60183" s="71"/>
    </row>
    <row r="60184" spans="31:31" ht="15.75" x14ac:dyDescent="0.3">
      <c r="AE60184" s="71"/>
    </row>
    <row r="60185" spans="31:31" ht="15.75" x14ac:dyDescent="0.3">
      <c r="AE60185" s="71"/>
    </row>
    <row r="60186" spans="31:31" ht="15.75" x14ac:dyDescent="0.3">
      <c r="AE60186" s="71"/>
    </row>
    <row r="60187" spans="31:31" ht="15.75" x14ac:dyDescent="0.3">
      <c r="AE60187" s="71"/>
    </row>
    <row r="60188" spans="31:31" ht="15.75" x14ac:dyDescent="0.3">
      <c r="AE60188" s="71"/>
    </row>
    <row r="60189" spans="31:31" ht="15.75" x14ac:dyDescent="0.3">
      <c r="AE60189" s="71"/>
    </row>
    <row r="60190" spans="31:31" ht="15.75" x14ac:dyDescent="0.3">
      <c r="AE60190" s="71"/>
    </row>
    <row r="60191" spans="31:31" ht="15.75" x14ac:dyDescent="0.3">
      <c r="AE60191" s="71"/>
    </row>
    <row r="60192" spans="31:31" ht="15.75" x14ac:dyDescent="0.3">
      <c r="AE60192" s="71"/>
    </row>
    <row r="60193" spans="31:31" ht="15.75" x14ac:dyDescent="0.3">
      <c r="AE60193" s="71"/>
    </row>
    <row r="60194" spans="31:31" ht="15.75" x14ac:dyDescent="0.3">
      <c r="AE60194" s="71"/>
    </row>
    <row r="60195" spans="31:31" ht="15.75" x14ac:dyDescent="0.3">
      <c r="AE60195" s="71"/>
    </row>
    <row r="60196" spans="31:31" ht="15.75" x14ac:dyDescent="0.3">
      <c r="AE60196" s="71"/>
    </row>
    <row r="60197" spans="31:31" ht="15.75" x14ac:dyDescent="0.3">
      <c r="AE60197" s="71"/>
    </row>
    <row r="60198" spans="31:31" ht="15.75" x14ac:dyDescent="0.3">
      <c r="AE60198" s="71"/>
    </row>
    <row r="60199" spans="31:31" ht="15.75" x14ac:dyDescent="0.3">
      <c r="AE60199" s="71"/>
    </row>
    <row r="60200" spans="31:31" ht="15.75" x14ac:dyDescent="0.3">
      <c r="AE60200" s="71"/>
    </row>
    <row r="60201" spans="31:31" ht="15.75" x14ac:dyDescent="0.3">
      <c r="AE60201" s="71"/>
    </row>
    <row r="60202" spans="31:31" ht="15.75" x14ac:dyDescent="0.3">
      <c r="AE60202" s="71"/>
    </row>
    <row r="60203" spans="31:31" ht="15.75" x14ac:dyDescent="0.3">
      <c r="AE60203" s="71"/>
    </row>
    <row r="60204" spans="31:31" ht="15.75" x14ac:dyDescent="0.3">
      <c r="AE60204" s="71"/>
    </row>
    <row r="60205" spans="31:31" ht="15.75" x14ac:dyDescent="0.3">
      <c r="AE60205" s="71"/>
    </row>
    <row r="60206" spans="31:31" ht="15.75" x14ac:dyDescent="0.3">
      <c r="AE60206" s="71"/>
    </row>
    <row r="60207" spans="31:31" ht="15.75" x14ac:dyDescent="0.3">
      <c r="AE60207" s="71"/>
    </row>
    <row r="60208" spans="31:31" ht="15.75" x14ac:dyDescent="0.3">
      <c r="AE60208" s="71"/>
    </row>
    <row r="60209" spans="31:31" ht="15.75" x14ac:dyDescent="0.3">
      <c r="AE60209" s="71"/>
    </row>
    <row r="60210" spans="31:31" ht="15.75" x14ac:dyDescent="0.3">
      <c r="AE60210" s="71"/>
    </row>
    <row r="60211" spans="31:31" ht="15.75" x14ac:dyDescent="0.3">
      <c r="AE60211" s="71"/>
    </row>
    <row r="60212" spans="31:31" ht="15.75" x14ac:dyDescent="0.3">
      <c r="AE60212" s="71"/>
    </row>
    <row r="60213" spans="31:31" ht="15.75" x14ac:dyDescent="0.3">
      <c r="AE60213" s="71"/>
    </row>
    <row r="60214" spans="31:31" ht="15.75" x14ac:dyDescent="0.3">
      <c r="AE60214" s="71"/>
    </row>
    <row r="60215" spans="31:31" ht="15.75" x14ac:dyDescent="0.3">
      <c r="AE60215" s="71"/>
    </row>
    <row r="60216" spans="31:31" ht="15.75" x14ac:dyDescent="0.3">
      <c r="AE60216" s="71"/>
    </row>
    <row r="60217" spans="31:31" ht="15.75" x14ac:dyDescent="0.3">
      <c r="AE60217" s="71"/>
    </row>
    <row r="60218" spans="31:31" ht="15.75" x14ac:dyDescent="0.3">
      <c r="AE60218" s="71"/>
    </row>
    <row r="60219" spans="31:31" ht="15.75" x14ac:dyDescent="0.3">
      <c r="AE60219" s="71"/>
    </row>
    <row r="60220" spans="31:31" ht="15.75" x14ac:dyDescent="0.3">
      <c r="AE60220" s="71"/>
    </row>
    <row r="60221" spans="31:31" ht="15.75" x14ac:dyDescent="0.3">
      <c r="AE60221" s="71"/>
    </row>
    <row r="60222" spans="31:31" ht="15.75" x14ac:dyDescent="0.3">
      <c r="AE60222" s="71"/>
    </row>
    <row r="60223" spans="31:31" ht="15.75" x14ac:dyDescent="0.3">
      <c r="AE60223" s="71"/>
    </row>
    <row r="60224" spans="31:31" ht="15.75" x14ac:dyDescent="0.3">
      <c r="AE60224" s="71"/>
    </row>
    <row r="60225" spans="31:31" ht="15.75" x14ac:dyDescent="0.3">
      <c r="AE60225" s="71"/>
    </row>
    <row r="60226" spans="31:31" ht="15.75" x14ac:dyDescent="0.3">
      <c r="AE60226" s="71"/>
    </row>
    <row r="60227" spans="31:31" ht="15.75" x14ac:dyDescent="0.3">
      <c r="AE60227" s="71"/>
    </row>
    <row r="60228" spans="31:31" ht="15.75" x14ac:dyDescent="0.3">
      <c r="AE60228" s="71"/>
    </row>
    <row r="60229" spans="31:31" ht="15.75" x14ac:dyDescent="0.3">
      <c r="AE60229" s="71"/>
    </row>
    <row r="60230" spans="31:31" ht="15.75" x14ac:dyDescent="0.3">
      <c r="AE60230" s="71"/>
    </row>
    <row r="60231" spans="31:31" ht="15.75" x14ac:dyDescent="0.3">
      <c r="AE60231" s="71"/>
    </row>
    <row r="60232" spans="31:31" ht="15.75" x14ac:dyDescent="0.3">
      <c r="AE60232" s="71"/>
    </row>
    <row r="60233" spans="31:31" ht="15.75" x14ac:dyDescent="0.3">
      <c r="AE60233" s="71"/>
    </row>
    <row r="60234" spans="31:31" ht="15.75" x14ac:dyDescent="0.3">
      <c r="AE60234" s="71"/>
    </row>
    <row r="60235" spans="31:31" ht="15.75" x14ac:dyDescent="0.3">
      <c r="AE60235" s="71"/>
    </row>
    <row r="60236" spans="31:31" ht="15.75" x14ac:dyDescent="0.3">
      <c r="AE60236" s="71"/>
    </row>
    <row r="60237" spans="31:31" ht="15.75" x14ac:dyDescent="0.3">
      <c r="AE60237" s="71"/>
    </row>
    <row r="60238" spans="31:31" ht="15.75" x14ac:dyDescent="0.3">
      <c r="AE60238" s="71"/>
    </row>
    <row r="60239" spans="31:31" ht="15.75" x14ac:dyDescent="0.3">
      <c r="AE60239" s="71"/>
    </row>
    <row r="60240" spans="31:31" ht="15.75" x14ac:dyDescent="0.3">
      <c r="AE60240" s="71"/>
    </row>
    <row r="60241" spans="31:31" ht="15.75" x14ac:dyDescent="0.3">
      <c r="AE60241" s="71"/>
    </row>
    <row r="60242" spans="31:31" ht="15.75" x14ac:dyDescent="0.3">
      <c r="AE60242" s="71"/>
    </row>
    <row r="60243" spans="31:31" ht="15.75" x14ac:dyDescent="0.3">
      <c r="AE60243" s="71"/>
    </row>
    <row r="60244" spans="31:31" ht="15.75" x14ac:dyDescent="0.3">
      <c r="AE60244" s="71"/>
    </row>
    <row r="60245" spans="31:31" ht="15.75" x14ac:dyDescent="0.3">
      <c r="AE60245" s="71"/>
    </row>
    <row r="60246" spans="31:31" ht="15.75" x14ac:dyDescent="0.3">
      <c r="AE60246" s="71"/>
    </row>
    <row r="60247" spans="31:31" ht="15.75" x14ac:dyDescent="0.3">
      <c r="AE60247" s="71"/>
    </row>
    <row r="60248" spans="31:31" ht="15.75" x14ac:dyDescent="0.3">
      <c r="AE60248" s="71"/>
    </row>
    <row r="60249" spans="31:31" ht="15.75" x14ac:dyDescent="0.3">
      <c r="AE60249" s="71"/>
    </row>
    <row r="60250" spans="31:31" ht="15.75" x14ac:dyDescent="0.3">
      <c r="AE60250" s="71"/>
    </row>
    <row r="60251" spans="31:31" ht="15.75" x14ac:dyDescent="0.3">
      <c r="AE60251" s="71"/>
    </row>
    <row r="60252" spans="31:31" ht="15.75" x14ac:dyDescent="0.3">
      <c r="AE60252" s="71"/>
    </row>
    <row r="60253" spans="31:31" ht="15.75" x14ac:dyDescent="0.3">
      <c r="AE60253" s="71"/>
    </row>
    <row r="60254" spans="31:31" ht="15.75" x14ac:dyDescent="0.3">
      <c r="AE60254" s="71"/>
    </row>
    <row r="60255" spans="31:31" ht="15.75" x14ac:dyDescent="0.3">
      <c r="AE60255" s="71"/>
    </row>
    <row r="60256" spans="31:31" ht="15.75" x14ac:dyDescent="0.3">
      <c r="AE60256" s="71"/>
    </row>
    <row r="60257" spans="31:31" ht="15.75" x14ac:dyDescent="0.3">
      <c r="AE60257" s="71"/>
    </row>
    <row r="60258" spans="31:31" ht="15.75" x14ac:dyDescent="0.3">
      <c r="AE60258" s="71"/>
    </row>
    <row r="60259" spans="31:31" ht="15.75" x14ac:dyDescent="0.3">
      <c r="AE60259" s="71"/>
    </row>
    <row r="60260" spans="31:31" ht="15.75" x14ac:dyDescent="0.3">
      <c r="AE60260" s="71"/>
    </row>
    <row r="60261" spans="31:31" ht="15.75" x14ac:dyDescent="0.3">
      <c r="AE60261" s="71"/>
    </row>
    <row r="60262" spans="31:31" ht="15.75" x14ac:dyDescent="0.3">
      <c r="AE60262" s="71"/>
    </row>
    <row r="60263" spans="31:31" ht="15.75" x14ac:dyDescent="0.3">
      <c r="AE60263" s="71"/>
    </row>
    <row r="60264" spans="31:31" ht="15.75" x14ac:dyDescent="0.3">
      <c r="AE60264" s="71"/>
    </row>
    <row r="60265" spans="31:31" ht="15.75" x14ac:dyDescent="0.3">
      <c r="AE60265" s="71"/>
    </row>
    <row r="60266" spans="31:31" ht="15.75" x14ac:dyDescent="0.3">
      <c r="AE60266" s="71"/>
    </row>
    <row r="60267" spans="31:31" ht="15.75" x14ac:dyDescent="0.3">
      <c r="AE60267" s="71"/>
    </row>
    <row r="60268" spans="31:31" ht="15.75" x14ac:dyDescent="0.3">
      <c r="AE60268" s="71"/>
    </row>
    <row r="60269" spans="31:31" ht="15.75" x14ac:dyDescent="0.3">
      <c r="AE60269" s="71"/>
    </row>
    <row r="60270" spans="31:31" ht="15.75" x14ac:dyDescent="0.3">
      <c r="AE60270" s="71"/>
    </row>
    <row r="60271" spans="31:31" ht="15.75" x14ac:dyDescent="0.3">
      <c r="AE60271" s="71"/>
    </row>
    <row r="60272" spans="31:31" ht="15.75" x14ac:dyDescent="0.3">
      <c r="AE60272" s="71"/>
    </row>
    <row r="60273" spans="31:31" ht="15.75" x14ac:dyDescent="0.3">
      <c r="AE60273" s="71"/>
    </row>
    <row r="60274" spans="31:31" ht="15.75" x14ac:dyDescent="0.3">
      <c r="AE60274" s="71"/>
    </row>
    <row r="60275" spans="31:31" ht="15.75" x14ac:dyDescent="0.3">
      <c r="AE60275" s="71"/>
    </row>
    <row r="60276" spans="31:31" ht="15.75" x14ac:dyDescent="0.3">
      <c r="AE60276" s="71"/>
    </row>
    <row r="60277" spans="31:31" ht="15.75" x14ac:dyDescent="0.3">
      <c r="AE60277" s="71"/>
    </row>
    <row r="60278" spans="31:31" ht="15.75" x14ac:dyDescent="0.3">
      <c r="AE60278" s="71"/>
    </row>
    <row r="60279" spans="31:31" ht="15.75" x14ac:dyDescent="0.3">
      <c r="AE60279" s="71"/>
    </row>
    <row r="60280" spans="31:31" ht="15.75" x14ac:dyDescent="0.3">
      <c r="AE60280" s="71"/>
    </row>
    <row r="60281" spans="31:31" ht="15.75" x14ac:dyDescent="0.3">
      <c r="AE60281" s="71"/>
    </row>
    <row r="60282" spans="31:31" ht="15.75" x14ac:dyDescent="0.3">
      <c r="AE60282" s="71"/>
    </row>
    <row r="60283" spans="31:31" ht="15.75" x14ac:dyDescent="0.3">
      <c r="AE60283" s="71"/>
    </row>
    <row r="60284" spans="31:31" ht="15.75" x14ac:dyDescent="0.3">
      <c r="AE60284" s="71"/>
    </row>
    <row r="60285" spans="31:31" ht="15.75" x14ac:dyDescent="0.3">
      <c r="AE60285" s="71"/>
    </row>
    <row r="60286" spans="31:31" ht="15.75" x14ac:dyDescent="0.3">
      <c r="AE60286" s="71"/>
    </row>
    <row r="60287" spans="31:31" ht="15.75" x14ac:dyDescent="0.3">
      <c r="AE60287" s="71"/>
    </row>
    <row r="60288" spans="31:31" ht="15.75" x14ac:dyDescent="0.3">
      <c r="AE60288" s="71"/>
    </row>
    <row r="60289" spans="31:31" ht="15.75" x14ac:dyDescent="0.3">
      <c r="AE60289" s="71"/>
    </row>
    <row r="60290" spans="31:31" ht="15.75" x14ac:dyDescent="0.3">
      <c r="AE60290" s="71"/>
    </row>
    <row r="60291" spans="31:31" ht="15.75" x14ac:dyDescent="0.3">
      <c r="AE60291" s="71"/>
    </row>
    <row r="60292" spans="31:31" ht="15.75" x14ac:dyDescent="0.3">
      <c r="AE60292" s="71"/>
    </row>
    <row r="60293" spans="31:31" ht="15.75" x14ac:dyDescent="0.3">
      <c r="AE60293" s="71"/>
    </row>
    <row r="60294" spans="31:31" ht="15.75" x14ac:dyDescent="0.3">
      <c r="AE60294" s="71"/>
    </row>
    <row r="60295" spans="31:31" ht="15.75" x14ac:dyDescent="0.3">
      <c r="AE60295" s="71"/>
    </row>
    <row r="60296" spans="31:31" ht="15.75" x14ac:dyDescent="0.3">
      <c r="AE60296" s="71"/>
    </row>
    <row r="60297" spans="31:31" ht="15.75" x14ac:dyDescent="0.3">
      <c r="AE60297" s="71"/>
    </row>
    <row r="60298" spans="31:31" ht="15.75" x14ac:dyDescent="0.3">
      <c r="AE60298" s="71"/>
    </row>
    <row r="60299" spans="31:31" ht="15.75" x14ac:dyDescent="0.3">
      <c r="AE60299" s="71"/>
    </row>
    <row r="60300" spans="31:31" ht="15.75" x14ac:dyDescent="0.3">
      <c r="AE60300" s="71"/>
    </row>
    <row r="60301" spans="31:31" ht="15.75" x14ac:dyDescent="0.3">
      <c r="AE60301" s="71"/>
    </row>
    <row r="60302" spans="31:31" ht="15.75" x14ac:dyDescent="0.3">
      <c r="AE60302" s="71"/>
    </row>
    <row r="60303" spans="31:31" ht="15.75" x14ac:dyDescent="0.3">
      <c r="AE60303" s="71"/>
    </row>
    <row r="60304" spans="31:31" ht="15.75" x14ac:dyDescent="0.3">
      <c r="AE60304" s="71"/>
    </row>
    <row r="60305" spans="31:31" ht="15.75" x14ac:dyDescent="0.3">
      <c r="AE60305" s="71"/>
    </row>
    <row r="60306" spans="31:31" ht="15.75" x14ac:dyDescent="0.3">
      <c r="AE60306" s="71"/>
    </row>
    <row r="60307" spans="31:31" ht="15.75" x14ac:dyDescent="0.3">
      <c r="AE60307" s="71"/>
    </row>
    <row r="60308" spans="31:31" ht="15.75" x14ac:dyDescent="0.3">
      <c r="AE60308" s="71"/>
    </row>
    <row r="60309" spans="31:31" ht="15.75" x14ac:dyDescent="0.3">
      <c r="AE60309" s="71"/>
    </row>
    <row r="60310" spans="31:31" ht="15.75" x14ac:dyDescent="0.3">
      <c r="AE60310" s="71"/>
    </row>
    <row r="60311" spans="31:31" ht="15.75" x14ac:dyDescent="0.3">
      <c r="AE60311" s="71"/>
    </row>
    <row r="60312" spans="31:31" ht="15.75" x14ac:dyDescent="0.3">
      <c r="AE60312" s="71"/>
    </row>
    <row r="60313" spans="31:31" ht="15.75" x14ac:dyDescent="0.3">
      <c r="AE60313" s="71"/>
    </row>
    <row r="60314" spans="31:31" ht="15.75" x14ac:dyDescent="0.3">
      <c r="AE60314" s="71"/>
    </row>
    <row r="60315" spans="31:31" ht="15.75" x14ac:dyDescent="0.3">
      <c r="AE60315" s="71"/>
    </row>
    <row r="60316" spans="31:31" ht="15.75" x14ac:dyDescent="0.3">
      <c r="AE60316" s="71"/>
    </row>
    <row r="60317" spans="31:31" ht="15.75" x14ac:dyDescent="0.3">
      <c r="AE60317" s="71"/>
    </row>
    <row r="60318" spans="31:31" ht="15.75" x14ac:dyDescent="0.3">
      <c r="AE60318" s="71"/>
    </row>
    <row r="60319" spans="31:31" ht="15.75" x14ac:dyDescent="0.3">
      <c r="AE60319" s="71"/>
    </row>
    <row r="60320" spans="31:31" ht="15.75" x14ac:dyDescent="0.3">
      <c r="AE60320" s="71"/>
    </row>
    <row r="60321" spans="31:31" ht="15.75" x14ac:dyDescent="0.3">
      <c r="AE60321" s="71"/>
    </row>
    <row r="60322" spans="31:31" ht="15.75" x14ac:dyDescent="0.3">
      <c r="AE60322" s="71"/>
    </row>
    <row r="60323" spans="31:31" ht="15.75" x14ac:dyDescent="0.3">
      <c r="AE60323" s="71"/>
    </row>
    <row r="60324" spans="31:31" ht="15.75" x14ac:dyDescent="0.3">
      <c r="AE60324" s="71"/>
    </row>
    <row r="60325" spans="31:31" ht="15.75" x14ac:dyDescent="0.3">
      <c r="AE60325" s="71"/>
    </row>
    <row r="60326" spans="31:31" ht="15.75" x14ac:dyDescent="0.3">
      <c r="AE60326" s="71"/>
    </row>
    <row r="60327" spans="31:31" ht="15.75" x14ac:dyDescent="0.3">
      <c r="AE60327" s="71"/>
    </row>
    <row r="60328" spans="31:31" ht="15.75" x14ac:dyDescent="0.3">
      <c r="AE60328" s="71"/>
    </row>
    <row r="60329" spans="31:31" ht="15.75" x14ac:dyDescent="0.3">
      <c r="AE60329" s="71"/>
    </row>
    <row r="60330" spans="31:31" ht="15.75" x14ac:dyDescent="0.3">
      <c r="AE60330" s="71"/>
    </row>
    <row r="60331" spans="31:31" ht="15.75" x14ac:dyDescent="0.3">
      <c r="AE60331" s="71"/>
    </row>
    <row r="60332" spans="31:31" ht="15.75" x14ac:dyDescent="0.3">
      <c r="AE60332" s="71"/>
    </row>
    <row r="60333" spans="31:31" ht="15.75" x14ac:dyDescent="0.3">
      <c r="AE60333" s="71"/>
    </row>
    <row r="60334" spans="31:31" ht="15.75" x14ac:dyDescent="0.3">
      <c r="AE60334" s="71"/>
    </row>
    <row r="60335" spans="31:31" ht="15.75" x14ac:dyDescent="0.3">
      <c r="AE60335" s="71"/>
    </row>
    <row r="60336" spans="31:31" ht="15.75" x14ac:dyDescent="0.3">
      <c r="AE60336" s="71"/>
    </row>
    <row r="60337" spans="31:31" ht="15.75" x14ac:dyDescent="0.3">
      <c r="AE60337" s="71"/>
    </row>
    <row r="60338" spans="31:31" ht="15.75" x14ac:dyDescent="0.3">
      <c r="AE60338" s="71"/>
    </row>
    <row r="60339" spans="31:31" ht="15.75" x14ac:dyDescent="0.3">
      <c r="AE60339" s="71"/>
    </row>
    <row r="60340" spans="31:31" ht="15.75" x14ac:dyDescent="0.3">
      <c r="AE60340" s="71"/>
    </row>
    <row r="60341" spans="31:31" ht="15.75" x14ac:dyDescent="0.3">
      <c r="AE60341" s="71"/>
    </row>
    <row r="60342" spans="31:31" ht="15.75" x14ac:dyDescent="0.3">
      <c r="AE60342" s="71"/>
    </row>
    <row r="60343" spans="31:31" ht="15.75" x14ac:dyDescent="0.3">
      <c r="AE60343" s="71"/>
    </row>
    <row r="60344" spans="31:31" ht="15.75" x14ac:dyDescent="0.3">
      <c r="AE60344" s="71"/>
    </row>
    <row r="60345" spans="31:31" ht="15.75" x14ac:dyDescent="0.3">
      <c r="AE60345" s="71"/>
    </row>
    <row r="60346" spans="31:31" ht="15.75" x14ac:dyDescent="0.3">
      <c r="AE60346" s="71"/>
    </row>
    <row r="60347" spans="31:31" ht="15.75" x14ac:dyDescent="0.3">
      <c r="AE60347" s="71"/>
    </row>
    <row r="60348" spans="31:31" ht="15.75" x14ac:dyDescent="0.3">
      <c r="AE60348" s="71"/>
    </row>
    <row r="60349" spans="31:31" ht="15.75" x14ac:dyDescent="0.3">
      <c r="AE60349" s="71"/>
    </row>
    <row r="60350" spans="31:31" ht="15.75" x14ac:dyDescent="0.3">
      <c r="AE60350" s="71"/>
    </row>
    <row r="60351" spans="31:31" ht="15.75" x14ac:dyDescent="0.3">
      <c r="AE60351" s="71"/>
    </row>
    <row r="60352" spans="31:31" ht="15.75" x14ac:dyDescent="0.3">
      <c r="AE60352" s="71"/>
    </row>
    <row r="60353" spans="31:31" ht="15.75" x14ac:dyDescent="0.3">
      <c r="AE60353" s="71"/>
    </row>
    <row r="60354" spans="31:31" ht="15.75" x14ac:dyDescent="0.3">
      <c r="AE60354" s="71"/>
    </row>
    <row r="60355" spans="31:31" ht="15.75" x14ac:dyDescent="0.3">
      <c r="AE60355" s="71"/>
    </row>
    <row r="60356" spans="31:31" ht="15.75" x14ac:dyDescent="0.3">
      <c r="AE60356" s="71"/>
    </row>
    <row r="60357" spans="31:31" ht="15.75" x14ac:dyDescent="0.3">
      <c r="AE60357" s="71"/>
    </row>
    <row r="60358" spans="31:31" ht="15.75" x14ac:dyDescent="0.3">
      <c r="AE60358" s="71"/>
    </row>
    <row r="60359" spans="31:31" ht="15.75" x14ac:dyDescent="0.3">
      <c r="AE60359" s="71"/>
    </row>
    <row r="60360" spans="31:31" ht="15.75" x14ac:dyDescent="0.3">
      <c r="AE60360" s="71"/>
    </row>
    <row r="60361" spans="31:31" ht="15.75" x14ac:dyDescent="0.3">
      <c r="AE60361" s="71"/>
    </row>
    <row r="60362" spans="31:31" ht="15.75" x14ac:dyDescent="0.3">
      <c r="AE60362" s="71"/>
    </row>
    <row r="60363" spans="31:31" ht="15.75" x14ac:dyDescent="0.3">
      <c r="AE60363" s="71"/>
    </row>
    <row r="60364" spans="31:31" ht="15.75" x14ac:dyDescent="0.3">
      <c r="AE60364" s="71"/>
    </row>
    <row r="60365" spans="31:31" ht="15.75" x14ac:dyDescent="0.3">
      <c r="AE60365" s="71"/>
    </row>
    <row r="60366" spans="31:31" ht="15.75" x14ac:dyDescent="0.3">
      <c r="AE60366" s="71"/>
    </row>
    <row r="60367" spans="31:31" ht="15.75" x14ac:dyDescent="0.3">
      <c r="AE60367" s="71"/>
    </row>
    <row r="60368" spans="31:31" ht="15.75" x14ac:dyDescent="0.3">
      <c r="AE60368" s="71"/>
    </row>
    <row r="60369" spans="31:31" ht="15.75" x14ac:dyDescent="0.3">
      <c r="AE60369" s="71"/>
    </row>
    <row r="60370" spans="31:31" ht="15.75" x14ac:dyDescent="0.3">
      <c r="AE60370" s="71"/>
    </row>
    <row r="60371" spans="31:31" ht="15.75" x14ac:dyDescent="0.3">
      <c r="AE60371" s="71"/>
    </row>
    <row r="60372" spans="31:31" ht="15.75" x14ac:dyDescent="0.3">
      <c r="AE60372" s="71"/>
    </row>
    <row r="60373" spans="31:31" ht="15.75" x14ac:dyDescent="0.3">
      <c r="AE60373" s="71"/>
    </row>
    <row r="60374" spans="31:31" ht="15.75" x14ac:dyDescent="0.3">
      <c r="AE60374" s="71"/>
    </row>
    <row r="60375" spans="31:31" ht="15.75" x14ac:dyDescent="0.3">
      <c r="AE60375" s="71"/>
    </row>
    <row r="60376" spans="31:31" ht="15.75" x14ac:dyDescent="0.3">
      <c r="AE60376" s="71"/>
    </row>
    <row r="60377" spans="31:31" ht="15.75" x14ac:dyDescent="0.3">
      <c r="AE60377" s="71"/>
    </row>
    <row r="60378" spans="31:31" ht="15.75" x14ac:dyDescent="0.3">
      <c r="AE60378" s="71"/>
    </row>
    <row r="60379" spans="31:31" ht="15.75" x14ac:dyDescent="0.3">
      <c r="AE60379" s="71"/>
    </row>
    <row r="60380" spans="31:31" ht="15.75" x14ac:dyDescent="0.3">
      <c r="AE60380" s="71"/>
    </row>
    <row r="60381" spans="31:31" ht="15.75" x14ac:dyDescent="0.3">
      <c r="AE60381" s="71"/>
    </row>
    <row r="60382" spans="31:31" ht="15.75" x14ac:dyDescent="0.3">
      <c r="AE60382" s="71"/>
    </row>
    <row r="60383" spans="31:31" ht="15.75" x14ac:dyDescent="0.3">
      <c r="AE60383" s="71"/>
    </row>
    <row r="60384" spans="31:31" ht="15.75" x14ac:dyDescent="0.3">
      <c r="AE60384" s="71"/>
    </row>
    <row r="60385" spans="31:31" ht="15.75" x14ac:dyDescent="0.3">
      <c r="AE60385" s="71"/>
    </row>
    <row r="60386" spans="31:31" ht="15.75" x14ac:dyDescent="0.3">
      <c r="AE60386" s="71"/>
    </row>
    <row r="60387" spans="31:31" ht="15.75" x14ac:dyDescent="0.3">
      <c r="AE60387" s="71"/>
    </row>
    <row r="60388" spans="31:31" ht="15.75" x14ac:dyDescent="0.3">
      <c r="AE60388" s="71"/>
    </row>
    <row r="60389" spans="31:31" ht="15.75" x14ac:dyDescent="0.3">
      <c r="AE60389" s="71"/>
    </row>
    <row r="60390" spans="31:31" ht="15.75" x14ac:dyDescent="0.3">
      <c r="AE60390" s="71"/>
    </row>
    <row r="60391" spans="31:31" ht="15.75" x14ac:dyDescent="0.3">
      <c r="AE60391" s="71"/>
    </row>
    <row r="60392" spans="31:31" ht="15.75" x14ac:dyDescent="0.3">
      <c r="AE60392" s="71"/>
    </row>
    <row r="60393" spans="31:31" ht="15.75" x14ac:dyDescent="0.3">
      <c r="AE60393" s="71"/>
    </row>
    <row r="60394" spans="31:31" ht="15.75" x14ac:dyDescent="0.3">
      <c r="AE60394" s="71"/>
    </row>
    <row r="60395" spans="31:31" ht="15.75" x14ac:dyDescent="0.3">
      <c r="AE60395" s="71"/>
    </row>
    <row r="60396" spans="31:31" ht="15.75" x14ac:dyDescent="0.3">
      <c r="AE60396" s="71"/>
    </row>
    <row r="60397" spans="31:31" ht="15.75" x14ac:dyDescent="0.3">
      <c r="AE60397" s="71"/>
    </row>
    <row r="60398" spans="31:31" ht="15.75" x14ac:dyDescent="0.3">
      <c r="AE60398" s="71"/>
    </row>
    <row r="60399" spans="31:31" ht="15.75" x14ac:dyDescent="0.3">
      <c r="AE60399" s="71"/>
    </row>
    <row r="60400" spans="31:31" ht="15.75" x14ac:dyDescent="0.3">
      <c r="AE60400" s="71"/>
    </row>
    <row r="60401" spans="31:31" ht="15.75" x14ac:dyDescent="0.3">
      <c r="AE60401" s="71"/>
    </row>
    <row r="60402" spans="31:31" ht="15.75" x14ac:dyDescent="0.3">
      <c r="AE60402" s="71"/>
    </row>
    <row r="60403" spans="31:31" ht="15.75" x14ac:dyDescent="0.3">
      <c r="AE60403" s="71"/>
    </row>
    <row r="60404" spans="31:31" ht="15.75" x14ac:dyDescent="0.3">
      <c r="AE60404" s="71"/>
    </row>
    <row r="60405" spans="31:31" ht="15.75" x14ac:dyDescent="0.3">
      <c r="AE60405" s="71"/>
    </row>
    <row r="60406" spans="31:31" ht="15.75" x14ac:dyDescent="0.3">
      <c r="AE60406" s="71"/>
    </row>
    <row r="60407" spans="31:31" ht="15.75" x14ac:dyDescent="0.3">
      <c r="AE60407" s="71"/>
    </row>
    <row r="60408" spans="31:31" ht="15.75" x14ac:dyDescent="0.3">
      <c r="AE60408" s="71"/>
    </row>
    <row r="60409" spans="31:31" ht="15.75" x14ac:dyDescent="0.3">
      <c r="AE60409" s="71"/>
    </row>
    <row r="60410" spans="31:31" ht="15.75" x14ac:dyDescent="0.3">
      <c r="AE60410" s="71"/>
    </row>
    <row r="60411" spans="31:31" ht="15.75" x14ac:dyDescent="0.3">
      <c r="AE60411" s="71"/>
    </row>
    <row r="60412" spans="31:31" ht="15.75" x14ac:dyDescent="0.3">
      <c r="AE60412" s="71"/>
    </row>
    <row r="60413" spans="31:31" ht="15.75" x14ac:dyDescent="0.3">
      <c r="AE60413" s="71"/>
    </row>
    <row r="60414" spans="31:31" ht="15.75" x14ac:dyDescent="0.3">
      <c r="AE60414" s="71"/>
    </row>
    <row r="60415" spans="31:31" ht="15.75" x14ac:dyDescent="0.3">
      <c r="AE60415" s="71"/>
    </row>
    <row r="60416" spans="31:31" ht="15.75" x14ac:dyDescent="0.3">
      <c r="AE60416" s="71"/>
    </row>
    <row r="60417" spans="31:31" ht="15.75" x14ac:dyDescent="0.3">
      <c r="AE60417" s="71"/>
    </row>
    <row r="60418" spans="31:31" ht="15.75" x14ac:dyDescent="0.3">
      <c r="AE60418" s="71"/>
    </row>
    <row r="60419" spans="31:31" ht="15.75" x14ac:dyDescent="0.3">
      <c r="AE60419" s="71"/>
    </row>
    <row r="60420" spans="31:31" ht="15.75" x14ac:dyDescent="0.3">
      <c r="AE60420" s="71"/>
    </row>
    <row r="60421" spans="31:31" ht="15.75" x14ac:dyDescent="0.3">
      <c r="AE60421" s="71"/>
    </row>
    <row r="60422" spans="31:31" ht="15.75" x14ac:dyDescent="0.3">
      <c r="AE60422" s="71"/>
    </row>
    <row r="60423" spans="31:31" ht="15.75" x14ac:dyDescent="0.3">
      <c r="AE60423" s="71"/>
    </row>
    <row r="60424" spans="31:31" ht="15.75" x14ac:dyDescent="0.3">
      <c r="AE60424" s="71"/>
    </row>
    <row r="60425" spans="31:31" ht="15.75" x14ac:dyDescent="0.3">
      <c r="AE60425" s="71"/>
    </row>
    <row r="60426" spans="31:31" ht="15.75" x14ac:dyDescent="0.3">
      <c r="AE60426" s="71"/>
    </row>
    <row r="60427" spans="31:31" ht="15.75" x14ac:dyDescent="0.3">
      <c r="AE60427" s="71"/>
    </row>
    <row r="60428" spans="31:31" ht="15.75" x14ac:dyDescent="0.3">
      <c r="AE60428" s="71"/>
    </row>
    <row r="60429" spans="31:31" ht="15.75" x14ac:dyDescent="0.3">
      <c r="AE60429" s="71"/>
    </row>
    <row r="60430" spans="31:31" ht="15.75" x14ac:dyDescent="0.3">
      <c r="AE60430" s="71"/>
    </row>
    <row r="60431" spans="31:31" ht="15.75" x14ac:dyDescent="0.3">
      <c r="AE60431" s="71"/>
    </row>
    <row r="60432" spans="31:31" ht="15.75" x14ac:dyDescent="0.3">
      <c r="AE60432" s="71"/>
    </row>
    <row r="60433" spans="31:31" ht="15.75" x14ac:dyDescent="0.3">
      <c r="AE60433" s="71"/>
    </row>
    <row r="60434" spans="31:31" ht="15.75" x14ac:dyDescent="0.3">
      <c r="AE60434" s="71"/>
    </row>
    <row r="60435" spans="31:31" ht="15.75" x14ac:dyDescent="0.3">
      <c r="AE60435" s="71"/>
    </row>
    <row r="60436" spans="31:31" ht="15.75" x14ac:dyDescent="0.3">
      <c r="AE60436" s="71"/>
    </row>
    <row r="60437" spans="31:31" ht="15.75" x14ac:dyDescent="0.3">
      <c r="AE60437" s="71"/>
    </row>
    <row r="60438" spans="31:31" ht="15.75" x14ac:dyDescent="0.3">
      <c r="AE60438" s="71"/>
    </row>
    <row r="60439" spans="31:31" ht="15.75" x14ac:dyDescent="0.3">
      <c r="AE60439" s="71"/>
    </row>
    <row r="60440" spans="31:31" ht="15.75" x14ac:dyDescent="0.3">
      <c r="AE60440" s="71"/>
    </row>
    <row r="60441" spans="31:31" ht="15.75" x14ac:dyDescent="0.3">
      <c r="AE60441" s="71"/>
    </row>
    <row r="60442" spans="31:31" ht="15.75" x14ac:dyDescent="0.3">
      <c r="AE60442" s="71"/>
    </row>
    <row r="60443" spans="31:31" ht="15.75" x14ac:dyDescent="0.3">
      <c r="AE60443" s="71"/>
    </row>
    <row r="60444" spans="31:31" ht="15.75" x14ac:dyDescent="0.3">
      <c r="AE60444" s="71"/>
    </row>
    <row r="60445" spans="31:31" ht="15.75" x14ac:dyDescent="0.3">
      <c r="AE60445" s="71"/>
    </row>
    <row r="60446" spans="31:31" ht="15.75" x14ac:dyDescent="0.3">
      <c r="AE60446" s="71"/>
    </row>
    <row r="60447" spans="31:31" ht="15.75" x14ac:dyDescent="0.3">
      <c r="AE60447" s="71"/>
    </row>
    <row r="60448" spans="31:31" ht="15.75" x14ac:dyDescent="0.3">
      <c r="AE60448" s="71"/>
    </row>
    <row r="60449" spans="31:31" ht="15.75" x14ac:dyDescent="0.3">
      <c r="AE60449" s="71"/>
    </row>
    <row r="60450" spans="31:31" ht="15.75" x14ac:dyDescent="0.3">
      <c r="AE60450" s="71"/>
    </row>
    <row r="60451" spans="31:31" ht="15.75" x14ac:dyDescent="0.3">
      <c r="AE60451" s="71"/>
    </row>
    <row r="60452" spans="31:31" ht="15.75" x14ac:dyDescent="0.3">
      <c r="AE60452" s="71"/>
    </row>
    <row r="60453" spans="31:31" ht="15.75" x14ac:dyDescent="0.3">
      <c r="AE60453" s="71"/>
    </row>
    <row r="60454" spans="31:31" ht="15.75" x14ac:dyDescent="0.3">
      <c r="AE60454" s="71"/>
    </row>
    <row r="60455" spans="31:31" ht="15.75" x14ac:dyDescent="0.3">
      <c r="AE60455" s="71"/>
    </row>
    <row r="60456" spans="31:31" ht="15.75" x14ac:dyDescent="0.3">
      <c r="AE60456" s="71"/>
    </row>
    <row r="60457" spans="31:31" ht="15.75" x14ac:dyDescent="0.3">
      <c r="AE60457" s="71"/>
    </row>
    <row r="60458" spans="31:31" ht="15.75" x14ac:dyDescent="0.3">
      <c r="AE60458" s="71"/>
    </row>
    <row r="60459" spans="31:31" ht="15.75" x14ac:dyDescent="0.3">
      <c r="AE60459" s="71"/>
    </row>
    <row r="60460" spans="31:31" ht="15.75" x14ac:dyDescent="0.3">
      <c r="AE60460" s="71"/>
    </row>
    <row r="60461" spans="31:31" ht="15.75" x14ac:dyDescent="0.3">
      <c r="AE60461" s="71"/>
    </row>
    <row r="60462" spans="31:31" ht="15.75" x14ac:dyDescent="0.3">
      <c r="AE60462" s="71"/>
    </row>
    <row r="60463" spans="31:31" ht="15.75" x14ac:dyDescent="0.3">
      <c r="AE60463" s="71"/>
    </row>
    <row r="60464" spans="31:31" ht="15.75" x14ac:dyDescent="0.3">
      <c r="AE60464" s="71"/>
    </row>
    <row r="60465" spans="31:31" ht="15.75" x14ac:dyDescent="0.3">
      <c r="AE60465" s="71"/>
    </row>
    <row r="60466" spans="31:31" ht="15.75" x14ac:dyDescent="0.3">
      <c r="AE60466" s="71"/>
    </row>
    <row r="60467" spans="31:31" ht="15.75" x14ac:dyDescent="0.3">
      <c r="AE60467" s="71"/>
    </row>
    <row r="60468" spans="31:31" ht="15.75" x14ac:dyDescent="0.3">
      <c r="AE60468" s="71"/>
    </row>
    <row r="60469" spans="31:31" ht="15.75" x14ac:dyDescent="0.3">
      <c r="AE60469" s="71"/>
    </row>
    <row r="60470" spans="31:31" ht="15.75" x14ac:dyDescent="0.3">
      <c r="AE60470" s="71"/>
    </row>
    <row r="60471" spans="31:31" ht="15.75" x14ac:dyDescent="0.3">
      <c r="AE60471" s="71"/>
    </row>
    <row r="60472" spans="31:31" ht="15.75" x14ac:dyDescent="0.3">
      <c r="AE60472" s="71"/>
    </row>
    <row r="60473" spans="31:31" ht="15.75" x14ac:dyDescent="0.3">
      <c r="AE60473" s="71"/>
    </row>
    <row r="60474" spans="31:31" ht="15.75" x14ac:dyDescent="0.3">
      <c r="AE60474" s="71"/>
    </row>
    <row r="60475" spans="31:31" ht="15.75" x14ac:dyDescent="0.3">
      <c r="AE60475" s="71"/>
    </row>
    <row r="60476" spans="31:31" ht="15.75" x14ac:dyDescent="0.3">
      <c r="AE60476" s="71"/>
    </row>
    <row r="60477" spans="31:31" ht="15.75" x14ac:dyDescent="0.3">
      <c r="AE60477" s="71"/>
    </row>
    <row r="60478" spans="31:31" ht="15.75" x14ac:dyDescent="0.3">
      <c r="AE60478" s="71"/>
    </row>
    <row r="60479" spans="31:31" ht="15.75" x14ac:dyDescent="0.3">
      <c r="AE60479" s="71"/>
    </row>
    <row r="60480" spans="31:31" ht="15.75" x14ac:dyDescent="0.3">
      <c r="AE60480" s="71"/>
    </row>
    <row r="60481" spans="31:31" ht="15.75" x14ac:dyDescent="0.3">
      <c r="AE60481" s="71"/>
    </row>
    <row r="60482" spans="31:31" ht="15.75" x14ac:dyDescent="0.3">
      <c r="AE60482" s="71"/>
    </row>
    <row r="60483" spans="31:31" ht="15.75" x14ac:dyDescent="0.3">
      <c r="AE60483" s="71"/>
    </row>
    <row r="60484" spans="31:31" ht="15.75" x14ac:dyDescent="0.3">
      <c r="AE60484" s="71"/>
    </row>
    <row r="60485" spans="31:31" ht="15.75" x14ac:dyDescent="0.3">
      <c r="AE60485" s="71"/>
    </row>
    <row r="60486" spans="31:31" ht="15.75" x14ac:dyDescent="0.3">
      <c r="AE60486" s="71"/>
    </row>
    <row r="60487" spans="31:31" ht="15.75" x14ac:dyDescent="0.3">
      <c r="AE60487" s="71"/>
    </row>
    <row r="60488" spans="31:31" ht="15.75" x14ac:dyDescent="0.3">
      <c r="AE60488" s="71"/>
    </row>
    <row r="60489" spans="31:31" ht="15.75" x14ac:dyDescent="0.3">
      <c r="AE60489" s="71"/>
    </row>
    <row r="60490" spans="31:31" ht="15.75" x14ac:dyDescent="0.3">
      <c r="AE60490" s="71"/>
    </row>
    <row r="60491" spans="31:31" ht="15.75" x14ac:dyDescent="0.3">
      <c r="AE60491" s="71"/>
    </row>
    <row r="60492" spans="31:31" ht="15.75" x14ac:dyDescent="0.3">
      <c r="AE60492" s="71"/>
    </row>
    <row r="60493" spans="31:31" ht="15.75" x14ac:dyDescent="0.3">
      <c r="AE60493" s="71"/>
    </row>
    <row r="60494" spans="31:31" ht="15.75" x14ac:dyDescent="0.3">
      <c r="AE60494" s="71"/>
    </row>
    <row r="60495" spans="31:31" ht="15.75" x14ac:dyDescent="0.3">
      <c r="AE60495" s="71"/>
    </row>
    <row r="60496" spans="31:31" ht="15.75" x14ac:dyDescent="0.3">
      <c r="AE60496" s="71"/>
    </row>
    <row r="60497" spans="31:31" ht="15.75" x14ac:dyDescent="0.3">
      <c r="AE60497" s="71"/>
    </row>
    <row r="60498" spans="31:31" ht="15.75" x14ac:dyDescent="0.3">
      <c r="AE60498" s="71"/>
    </row>
    <row r="60499" spans="31:31" ht="15.75" x14ac:dyDescent="0.3">
      <c r="AE60499" s="71"/>
    </row>
    <row r="60500" spans="31:31" ht="15.75" x14ac:dyDescent="0.3">
      <c r="AE60500" s="71"/>
    </row>
    <row r="60501" spans="31:31" ht="15.75" x14ac:dyDescent="0.3">
      <c r="AE60501" s="71"/>
    </row>
    <row r="60502" spans="31:31" ht="15.75" x14ac:dyDescent="0.3">
      <c r="AE60502" s="71"/>
    </row>
    <row r="60503" spans="31:31" ht="15.75" x14ac:dyDescent="0.3">
      <c r="AE60503" s="71"/>
    </row>
    <row r="60504" spans="31:31" ht="15.75" x14ac:dyDescent="0.3">
      <c r="AE60504" s="71"/>
    </row>
    <row r="60505" spans="31:31" ht="15.75" x14ac:dyDescent="0.3">
      <c r="AE60505" s="71"/>
    </row>
    <row r="60506" spans="31:31" ht="15.75" x14ac:dyDescent="0.3">
      <c r="AE60506" s="71"/>
    </row>
    <row r="60507" spans="31:31" ht="15.75" x14ac:dyDescent="0.3">
      <c r="AE60507" s="71"/>
    </row>
    <row r="60508" spans="31:31" ht="15.75" x14ac:dyDescent="0.3">
      <c r="AE60508" s="71"/>
    </row>
    <row r="60509" spans="31:31" ht="15.75" x14ac:dyDescent="0.3">
      <c r="AE60509" s="71"/>
    </row>
    <row r="60510" spans="31:31" ht="15.75" x14ac:dyDescent="0.3">
      <c r="AE60510" s="71"/>
    </row>
    <row r="60511" spans="31:31" ht="15.75" x14ac:dyDescent="0.3">
      <c r="AE60511" s="71"/>
    </row>
    <row r="60512" spans="31:31" ht="15.75" x14ac:dyDescent="0.3">
      <c r="AE60512" s="71"/>
    </row>
    <row r="60513" spans="31:31" ht="15.75" x14ac:dyDescent="0.3">
      <c r="AE60513" s="71"/>
    </row>
    <row r="60514" spans="31:31" ht="15.75" x14ac:dyDescent="0.3">
      <c r="AE60514" s="71"/>
    </row>
    <row r="60515" spans="31:31" ht="15.75" x14ac:dyDescent="0.3">
      <c r="AE60515" s="71"/>
    </row>
    <row r="60516" spans="31:31" ht="15.75" x14ac:dyDescent="0.3">
      <c r="AE60516" s="71"/>
    </row>
    <row r="60517" spans="31:31" ht="15.75" x14ac:dyDescent="0.3">
      <c r="AE60517" s="71"/>
    </row>
    <row r="60518" spans="31:31" ht="15.75" x14ac:dyDescent="0.3">
      <c r="AE60518" s="71"/>
    </row>
    <row r="60519" spans="31:31" ht="15.75" x14ac:dyDescent="0.3">
      <c r="AE60519" s="71"/>
    </row>
    <row r="60520" spans="31:31" ht="15.75" x14ac:dyDescent="0.3">
      <c r="AE60520" s="71"/>
    </row>
    <row r="60521" spans="31:31" ht="15.75" x14ac:dyDescent="0.3">
      <c r="AE60521" s="71"/>
    </row>
    <row r="60522" spans="31:31" ht="15.75" x14ac:dyDescent="0.3">
      <c r="AE60522" s="71"/>
    </row>
    <row r="60523" spans="31:31" ht="15.75" x14ac:dyDescent="0.3">
      <c r="AE60523" s="71"/>
    </row>
    <row r="60524" spans="31:31" ht="15.75" x14ac:dyDescent="0.3">
      <c r="AE60524" s="71"/>
    </row>
    <row r="60525" spans="31:31" ht="15.75" x14ac:dyDescent="0.3">
      <c r="AE60525" s="71"/>
    </row>
    <row r="60526" spans="31:31" ht="15.75" x14ac:dyDescent="0.3">
      <c r="AE60526" s="71"/>
    </row>
    <row r="60527" spans="31:31" ht="15.75" x14ac:dyDescent="0.3">
      <c r="AE60527" s="71"/>
    </row>
    <row r="60528" spans="31:31" ht="15.75" x14ac:dyDescent="0.3">
      <c r="AE60528" s="71"/>
    </row>
    <row r="60529" spans="31:31" ht="15.75" x14ac:dyDescent="0.3">
      <c r="AE60529" s="71"/>
    </row>
    <row r="60530" spans="31:31" ht="15.75" x14ac:dyDescent="0.3">
      <c r="AE60530" s="71"/>
    </row>
    <row r="60531" spans="31:31" ht="15.75" x14ac:dyDescent="0.3">
      <c r="AE60531" s="71"/>
    </row>
    <row r="60532" spans="31:31" ht="15.75" x14ac:dyDescent="0.3">
      <c r="AE60532" s="71"/>
    </row>
    <row r="60533" spans="31:31" ht="15.75" x14ac:dyDescent="0.3">
      <c r="AE60533" s="71"/>
    </row>
    <row r="60534" spans="31:31" ht="15.75" x14ac:dyDescent="0.3">
      <c r="AE60534" s="71"/>
    </row>
    <row r="60535" spans="31:31" ht="15.75" x14ac:dyDescent="0.3">
      <c r="AE60535" s="71"/>
    </row>
    <row r="60536" spans="31:31" ht="15.75" x14ac:dyDescent="0.3">
      <c r="AE60536" s="71"/>
    </row>
    <row r="60537" spans="31:31" ht="15.75" x14ac:dyDescent="0.3">
      <c r="AE60537" s="71"/>
    </row>
    <row r="60538" spans="31:31" ht="15.75" x14ac:dyDescent="0.3">
      <c r="AE60538" s="71"/>
    </row>
    <row r="60539" spans="31:31" ht="15.75" x14ac:dyDescent="0.3">
      <c r="AE60539" s="71"/>
    </row>
    <row r="60540" spans="31:31" ht="15.75" x14ac:dyDescent="0.3">
      <c r="AE60540" s="71"/>
    </row>
    <row r="60541" spans="31:31" ht="15.75" x14ac:dyDescent="0.3">
      <c r="AE60541" s="71"/>
    </row>
    <row r="60542" spans="31:31" ht="15.75" x14ac:dyDescent="0.3">
      <c r="AE60542" s="71"/>
    </row>
    <row r="60543" spans="31:31" ht="15.75" x14ac:dyDescent="0.3">
      <c r="AE60543" s="71"/>
    </row>
    <row r="60544" spans="31:31" ht="15.75" x14ac:dyDescent="0.3">
      <c r="AE60544" s="71"/>
    </row>
    <row r="60545" spans="31:31" ht="15.75" x14ac:dyDescent="0.3">
      <c r="AE60545" s="71"/>
    </row>
    <row r="60546" spans="31:31" ht="15.75" x14ac:dyDescent="0.3">
      <c r="AE60546" s="71"/>
    </row>
    <row r="60547" spans="31:31" ht="15.75" x14ac:dyDescent="0.3">
      <c r="AE60547" s="71"/>
    </row>
    <row r="60548" spans="31:31" ht="15.75" x14ac:dyDescent="0.3">
      <c r="AE60548" s="71"/>
    </row>
    <row r="60549" spans="31:31" ht="15.75" x14ac:dyDescent="0.3">
      <c r="AE60549" s="71"/>
    </row>
    <row r="60550" spans="31:31" ht="15.75" x14ac:dyDescent="0.3">
      <c r="AE60550" s="71"/>
    </row>
    <row r="60551" spans="31:31" ht="15.75" x14ac:dyDescent="0.3">
      <c r="AE60551" s="71"/>
    </row>
    <row r="60552" spans="31:31" ht="15.75" x14ac:dyDescent="0.3">
      <c r="AE60552" s="71"/>
    </row>
    <row r="60553" spans="31:31" ht="15.75" x14ac:dyDescent="0.3">
      <c r="AE60553" s="71"/>
    </row>
    <row r="60554" spans="31:31" ht="15.75" x14ac:dyDescent="0.3">
      <c r="AE60554" s="71"/>
    </row>
    <row r="60555" spans="31:31" ht="15.75" x14ac:dyDescent="0.3">
      <c r="AE60555" s="71"/>
    </row>
    <row r="60556" spans="31:31" ht="15.75" x14ac:dyDescent="0.3">
      <c r="AE60556" s="71"/>
    </row>
    <row r="60557" spans="31:31" ht="15.75" x14ac:dyDescent="0.3">
      <c r="AE60557" s="71"/>
    </row>
    <row r="60558" spans="31:31" ht="15.75" x14ac:dyDescent="0.3">
      <c r="AE60558" s="71"/>
    </row>
    <row r="60559" spans="31:31" ht="15.75" x14ac:dyDescent="0.3">
      <c r="AE60559" s="71"/>
    </row>
    <row r="60560" spans="31:31" ht="15.75" x14ac:dyDescent="0.3">
      <c r="AE60560" s="71"/>
    </row>
    <row r="60561" spans="31:31" ht="15.75" x14ac:dyDescent="0.3">
      <c r="AE60561" s="71"/>
    </row>
    <row r="60562" spans="31:31" ht="15.75" x14ac:dyDescent="0.3">
      <c r="AE60562" s="71"/>
    </row>
    <row r="60563" spans="31:31" ht="15.75" x14ac:dyDescent="0.3">
      <c r="AE60563" s="71"/>
    </row>
    <row r="60564" spans="31:31" ht="15.75" x14ac:dyDescent="0.3">
      <c r="AE60564" s="71"/>
    </row>
    <row r="60565" spans="31:31" ht="15.75" x14ac:dyDescent="0.3">
      <c r="AE60565" s="71"/>
    </row>
    <row r="60566" spans="31:31" ht="15.75" x14ac:dyDescent="0.3">
      <c r="AE60566" s="71"/>
    </row>
    <row r="60567" spans="31:31" ht="15.75" x14ac:dyDescent="0.3">
      <c r="AE60567" s="71"/>
    </row>
    <row r="60568" spans="31:31" ht="15.75" x14ac:dyDescent="0.3">
      <c r="AE60568" s="71"/>
    </row>
    <row r="60569" spans="31:31" ht="15.75" x14ac:dyDescent="0.3">
      <c r="AE60569" s="71"/>
    </row>
    <row r="60570" spans="31:31" ht="15.75" x14ac:dyDescent="0.3">
      <c r="AE60570" s="71"/>
    </row>
    <row r="60571" spans="31:31" ht="15.75" x14ac:dyDescent="0.3">
      <c r="AE60571" s="71"/>
    </row>
    <row r="60572" spans="31:31" ht="15.75" x14ac:dyDescent="0.3">
      <c r="AE60572" s="71"/>
    </row>
    <row r="60573" spans="31:31" ht="15.75" x14ac:dyDescent="0.3">
      <c r="AE60573" s="71"/>
    </row>
    <row r="60574" spans="31:31" ht="15.75" x14ac:dyDescent="0.3">
      <c r="AE60574" s="71"/>
    </row>
    <row r="60575" spans="31:31" ht="15.75" x14ac:dyDescent="0.3">
      <c r="AE60575" s="71"/>
    </row>
    <row r="60576" spans="31:31" ht="15.75" x14ac:dyDescent="0.3">
      <c r="AE60576" s="71"/>
    </row>
    <row r="60577" spans="31:31" ht="15.75" x14ac:dyDescent="0.3">
      <c r="AE60577" s="71"/>
    </row>
    <row r="60578" spans="31:31" ht="15.75" x14ac:dyDescent="0.3">
      <c r="AE60578" s="71"/>
    </row>
    <row r="60579" spans="31:31" ht="15.75" x14ac:dyDescent="0.3">
      <c r="AE60579" s="71"/>
    </row>
    <row r="60580" spans="31:31" ht="15.75" x14ac:dyDescent="0.3">
      <c r="AE60580" s="71"/>
    </row>
    <row r="60581" spans="31:31" ht="15.75" x14ac:dyDescent="0.3">
      <c r="AE60581" s="71"/>
    </row>
    <row r="60582" spans="31:31" ht="15.75" x14ac:dyDescent="0.3">
      <c r="AE60582" s="71"/>
    </row>
    <row r="60583" spans="31:31" ht="15.75" x14ac:dyDescent="0.3">
      <c r="AE60583" s="71"/>
    </row>
    <row r="60584" spans="31:31" ht="15.75" x14ac:dyDescent="0.3">
      <c r="AE60584" s="71"/>
    </row>
    <row r="60585" spans="31:31" ht="15.75" x14ac:dyDescent="0.3">
      <c r="AE60585" s="71"/>
    </row>
    <row r="60586" spans="31:31" ht="15.75" x14ac:dyDescent="0.3">
      <c r="AE60586" s="71"/>
    </row>
    <row r="60587" spans="31:31" ht="15.75" x14ac:dyDescent="0.3">
      <c r="AE60587" s="71"/>
    </row>
    <row r="60588" spans="31:31" ht="15.75" x14ac:dyDescent="0.3">
      <c r="AE60588" s="71"/>
    </row>
    <row r="60589" spans="31:31" ht="15.75" x14ac:dyDescent="0.3">
      <c r="AE60589" s="71"/>
    </row>
    <row r="60590" spans="31:31" ht="15.75" x14ac:dyDescent="0.3">
      <c r="AE60590" s="71"/>
    </row>
    <row r="60591" spans="31:31" ht="15.75" x14ac:dyDescent="0.3">
      <c r="AE60591" s="71"/>
    </row>
    <row r="60592" spans="31:31" ht="15.75" x14ac:dyDescent="0.3">
      <c r="AE60592" s="71"/>
    </row>
    <row r="60593" spans="31:31" ht="15.75" x14ac:dyDescent="0.3">
      <c r="AE60593" s="71"/>
    </row>
    <row r="60594" spans="31:31" ht="15.75" x14ac:dyDescent="0.3">
      <c r="AE60594" s="71"/>
    </row>
    <row r="60595" spans="31:31" ht="15.75" x14ac:dyDescent="0.3">
      <c r="AE60595" s="71"/>
    </row>
    <row r="60596" spans="31:31" ht="15.75" x14ac:dyDescent="0.3">
      <c r="AE60596" s="71"/>
    </row>
    <row r="60597" spans="31:31" ht="15.75" x14ac:dyDescent="0.3">
      <c r="AE60597" s="71"/>
    </row>
    <row r="60598" spans="31:31" ht="15.75" x14ac:dyDescent="0.3">
      <c r="AE60598" s="71"/>
    </row>
    <row r="60599" spans="31:31" ht="15.75" x14ac:dyDescent="0.3">
      <c r="AE60599" s="71"/>
    </row>
    <row r="60600" spans="31:31" ht="15.75" x14ac:dyDescent="0.3">
      <c r="AE60600" s="71"/>
    </row>
    <row r="60601" spans="31:31" ht="15.75" x14ac:dyDescent="0.3">
      <c r="AE60601" s="71"/>
    </row>
    <row r="60602" spans="31:31" ht="15.75" x14ac:dyDescent="0.3">
      <c r="AE60602" s="71"/>
    </row>
    <row r="60603" spans="31:31" ht="15.75" x14ac:dyDescent="0.3">
      <c r="AE60603" s="71"/>
    </row>
    <row r="60604" spans="31:31" ht="15.75" x14ac:dyDescent="0.3">
      <c r="AE60604" s="71"/>
    </row>
    <row r="60605" spans="31:31" ht="15.75" x14ac:dyDescent="0.3">
      <c r="AE60605" s="71"/>
    </row>
    <row r="60606" spans="31:31" ht="15.75" x14ac:dyDescent="0.3">
      <c r="AE60606" s="71"/>
    </row>
    <row r="60607" spans="31:31" ht="15.75" x14ac:dyDescent="0.3">
      <c r="AE60607" s="71"/>
    </row>
    <row r="60608" spans="31:31" ht="15.75" x14ac:dyDescent="0.3">
      <c r="AE60608" s="71"/>
    </row>
    <row r="60609" spans="31:31" ht="15.75" x14ac:dyDescent="0.3">
      <c r="AE60609" s="71"/>
    </row>
    <row r="60610" spans="31:31" ht="15.75" x14ac:dyDescent="0.3">
      <c r="AE60610" s="71"/>
    </row>
    <row r="60611" spans="31:31" ht="15.75" x14ac:dyDescent="0.3">
      <c r="AE60611" s="71"/>
    </row>
    <row r="60612" spans="31:31" ht="15.75" x14ac:dyDescent="0.3">
      <c r="AE60612" s="71"/>
    </row>
    <row r="60613" spans="31:31" ht="15.75" x14ac:dyDescent="0.3">
      <c r="AE60613" s="71"/>
    </row>
    <row r="60614" spans="31:31" ht="15.75" x14ac:dyDescent="0.3">
      <c r="AE60614" s="71"/>
    </row>
    <row r="60615" spans="31:31" ht="15.75" x14ac:dyDescent="0.3">
      <c r="AE60615" s="71"/>
    </row>
    <row r="60616" spans="31:31" ht="15.75" x14ac:dyDescent="0.3">
      <c r="AE60616" s="71"/>
    </row>
    <row r="60617" spans="31:31" ht="15.75" x14ac:dyDescent="0.3">
      <c r="AE60617" s="71"/>
    </row>
    <row r="60618" spans="31:31" ht="15.75" x14ac:dyDescent="0.3">
      <c r="AE60618" s="71"/>
    </row>
    <row r="60619" spans="31:31" ht="15.75" x14ac:dyDescent="0.3">
      <c r="AE60619" s="71"/>
    </row>
    <row r="60620" spans="31:31" ht="15.75" x14ac:dyDescent="0.3">
      <c r="AE60620" s="71"/>
    </row>
    <row r="60621" spans="31:31" ht="15.75" x14ac:dyDescent="0.3">
      <c r="AE60621" s="71"/>
    </row>
    <row r="60622" spans="31:31" ht="15.75" x14ac:dyDescent="0.3">
      <c r="AE60622" s="71"/>
    </row>
    <row r="60623" spans="31:31" ht="15.75" x14ac:dyDescent="0.3">
      <c r="AE60623" s="71"/>
    </row>
    <row r="60624" spans="31:31" ht="15.75" x14ac:dyDescent="0.3">
      <c r="AE60624" s="71"/>
    </row>
    <row r="60625" spans="31:31" ht="15.75" x14ac:dyDescent="0.3">
      <c r="AE60625" s="71"/>
    </row>
    <row r="60626" spans="31:31" ht="15.75" x14ac:dyDescent="0.3">
      <c r="AE60626" s="71"/>
    </row>
    <row r="60627" spans="31:31" ht="15.75" x14ac:dyDescent="0.3">
      <c r="AE60627" s="71"/>
    </row>
    <row r="60628" spans="31:31" ht="15.75" x14ac:dyDescent="0.3">
      <c r="AE60628" s="71"/>
    </row>
    <row r="60629" spans="31:31" ht="15.75" x14ac:dyDescent="0.3">
      <c r="AE60629" s="71"/>
    </row>
    <row r="60630" spans="31:31" ht="15.75" x14ac:dyDescent="0.3">
      <c r="AE60630" s="71"/>
    </row>
    <row r="60631" spans="31:31" ht="15.75" x14ac:dyDescent="0.3">
      <c r="AE60631" s="71"/>
    </row>
    <row r="60632" spans="31:31" ht="15.75" x14ac:dyDescent="0.3">
      <c r="AE60632" s="71"/>
    </row>
    <row r="60633" spans="31:31" ht="15.75" x14ac:dyDescent="0.3">
      <c r="AE60633" s="71"/>
    </row>
    <row r="60634" spans="31:31" ht="15.75" x14ac:dyDescent="0.3">
      <c r="AE60634" s="71"/>
    </row>
    <row r="60635" spans="31:31" ht="15.75" x14ac:dyDescent="0.3">
      <c r="AE60635" s="71"/>
    </row>
    <row r="60636" spans="31:31" ht="15.75" x14ac:dyDescent="0.3">
      <c r="AE60636" s="71"/>
    </row>
    <row r="60637" spans="31:31" ht="15.75" x14ac:dyDescent="0.3">
      <c r="AE60637" s="71"/>
    </row>
    <row r="60638" spans="31:31" ht="15.75" x14ac:dyDescent="0.3">
      <c r="AE60638" s="71"/>
    </row>
    <row r="60639" spans="31:31" ht="15.75" x14ac:dyDescent="0.3">
      <c r="AE60639" s="71"/>
    </row>
    <row r="60640" spans="31:31" ht="15.75" x14ac:dyDescent="0.3">
      <c r="AE60640" s="71"/>
    </row>
    <row r="60641" spans="31:31" ht="15.75" x14ac:dyDescent="0.3">
      <c r="AE60641" s="71"/>
    </row>
    <row r="60642" spans="31:31" ht="15.75" x14ac:dyDescent="0.3">
      <c r="AE60642" s="71"/>
    </row>
    <row r="60643" spans="31:31" ht="15.75" x14ac:dyDescent="0.3">
      <c r="AE60643" s="71"/>
    </row>
    <row r="60644" spans="31:31" ht="15.75" x14ac:dyDescent="0.3">
      <c r="AE60644" s="71"/>
    </row>
    <row r="60645" spans="31:31" ht="15.75" x14ac:dyDescent="0.3">
      <c r="AE60645" s="71"/>
    </row>
    <row r="60646" spans="31:31" ht="15.75" x14ac:dyDescent="0.3">
      <c r="AE60646" s="71"/>
    </row>
    <row r="60647" spans="31:31" ht="15.75" x14ac:dyDescent="0.3">
      <c r="AE60647" s="71"/>
    </row>
    <row r="60648" spans="31:31" ht="15.75" x14ac:dyDescent="0.3">
      <c r="AE60648" s="71"/>
    </row>
    <row r="60649" spans="31:31" ht="15.75" x14ac:dyDescent="0.3">
      <c r="AE60649" s="71"/>
    </row>
    <row r="60650" spans="31:31" ht="15.75" x14ac:dyDescent="0.3">
      <c r="AE60650" s="71"/>
    </row>
    <row r="60651" spans="31:31" ht="15.75" x14ac:dyDescent="0.3">
      <c r="AE60651" s="71"/>
    </row>
    <row r="60652" spans="31:31" ht="15.75" x14ac:dyDescent="0.3">
      <c r="AE60652" s="71"/>
    </row>
    <row r="60653" spans="31:31" ht="15.75" x14ac:dyDescent="0.3">
      <c r="AE60653" s="71"/>
    </row>
    <row r="60654" spans="31:31" ht="15.75" x14ac:dyDescent="0.3">
      <c r="AE60654" s="71"/>
    </row>
    <row r="60655" spans="31:31" ht="15.75" x14ac:dyDescent="0.3">
      <c r="AE60655" s="71"/>
    </row>
    <row r="60656" spans="31:31" ht="15.75" x14ac:dyDescent="0.3">
      <c r="AE60656" s="71"/>
    </row>
    <row r="60657" spans="31:31" ht="15.75" x14ac:dyDescent="0.3">
      <c r="AE60657" s="71"/>
    </row>
    <row r="60658" spans="31:31" ht="15.75" x14ac:dyDescent="0.3">
      <c r="AE60658" s="71"/>
    </row>
    <row r="60659" spans="31:31" ht="15.75" x14ac:dyDescent="0.3">
      <c r="AE60659" s="71"/>
    </row>
    <row r="60660" spans="31:31" ht="15.75" x14ac:dyDescent="0.3">
      <c r="AE60660" s="71"/>
    </row>
    <row r="60661" spans="31:31" ht="15.75" x14ac:dyDescent="0.3">
      <c r="AE60661" s="71"/>
    </row>
    <row r="60662" spans="31:31" ht="15.75" x14ac:dyDescent="0.3">
      <c r="AE60662" s="71"/>
    </row>
    <row r="60663" spans="31:31" ht="15.75" x14ac:dyDescent="0.3">
      <c r="AE60663" s="71"/>
    </row>
    <row r="60664" spans="31:31" ht="15.75" x14ac:dyDescent="0.3">
      <c r="AE60664" s="71"/>
    </row>
    <row r="60665" spans="31:31" ht="15.75" x14ac:dyDescent="0.3">
      <c r="AE60665" s="71"/>
    </row>
    <row r="60666" spans="31:31" ht="15.75" x14ac:dyDescent="0.3">
      <c r="AE60666" s="71"/>
    </row>
    <row r="60667" spans="31:31" ht="15.75" x14ac:dyDescent="0.3">
      <c r="AE60667" s="71"/>
    </row>
    <row r="60668" spans="31:31" ht="15.75" x14ac:dyDescent="0.3">
      <c r="AE60668" s="71"/>
    </row>
    <row r="60669" spans="31:31" ht="15.75" x14ac:dyDescent="0.3">
      <c r="AE60669" s="71"/>
    </row>
    <row r="60670" spans="31:31" ht="15.75" x14ac:dyDescent="0.3">
      <c r="AE60670" s="71"/>
    </row>
    <row r="60671" spans="31:31" ht="15.75" x14ac:dyDescent="0.3">
      <c r="AE60671" s="71"/>
    </row>
    <row r="60672" spans="31:31" ht="15.75" x14ac:dyDescent="0.3">
      <c r="AE60672" s="71"/>
    </row>
    <row r="60673" spans="31:31" ht="15.75" x14ac:dyDescent="0.3">
      <c r="AE60673" s="71"/>
    </row>
    <row r="60674" spans="31:31" ht="15.75" x14ac:dyDescent="0.3">
      <c r="AE60674" s="71"/>
    </row>
    <row r="60675" spans="31:31" ht="15.75" x14ac:dyDescent="0.3">
      <c r="AE60675" s="71"/>
    </row>
    <row r="60676" spans="31:31" ht="15.75" x14ac:dyDescent="0.3">
      <c r="AE60676" s="71"/>
    </row>
    <row r="60677" spans="31:31" ht="15.75" x14ac:dyDescent="0.3">
      <c r="AE60677" s="71"/>
    </row>
    <row r="60678" spans="31:31" ht="15.75" x14ac:dyDescent="0.3">
      <c r="AE60678" s="71"/>
    </row>
    <row r="60679" spans="31:31" ht="15.75" x14ac:dyDescent="0.3">
      <c r="AE60679" s="71"/>
    </row>
    <row r="60680" spans="31:31" ht="15.75" x14ac:dyDescent="0.3">
      <c r="AE60680" s="71"/>
    </row>
    <row r="60681" spans="31:31" ht="15.75" x14ac:dyDescent="0.3">
      <c r="AE60681" s="71"/>
    </row>
    <row r="60682" spans="31:31" ht="15.75" x14ac:dyDescent="0.3">
      <c r="AE60682" s="71"/>
    </row>
    <row r="60683" spans="31:31" ht="15.75" x14ac:dyDescent="0.3">
      <c r="AE60683" s="71"/>
    </row>
    <row r="60684" spans="31:31" ht="15.75" x14ac:dyDescent="0.3">
      <c r="AE60684" s="71"/>
    </row>
    <row r="60685" spans="31:31" ht="15.75" x14ac:dyDescent="0.3">
      <c r="AE60685" s="71"/>
    </row>
    <row r="60686" spans="31:31" ht="15.75" x14ac:dyDescent="0.3">
      <c r="AE60686" s="71"/>
    </row>
    <row r="60687" spans="31:31" ht="15.75" x14ac:dyDescent="0.3">
      <c r="AE60687" s="71"/>
    </row>
    <row r="60688" spans="31:31" ht="15.75" x14ac:dyDescent="0.3">
      <c r="AE60688" s="71"/>
    </row>
    <row r="60689" spans="31:31" ht="15.75" x14ac:dyDescent="0.3">
      <c r="AE60689" s="71"/>
    </row>
    <row r="60690" spans="31:31" ht="15.75" x14ac:dyDescent="0.3">
      <c r="AE60690" s="71"/>
    </row>
    <row r="60691" spans="31:31" ht="15.75" x14ac:dyDescent="0.3">
      <c r="AE60691" s="71"/>
    </row>
    <row r="60692" spans="31:31" ht="15.75" x14ac:dyDescent="0.3">
      <c r="AE60692" s="71"/>
    </row>
    <row r="60693" spans="31:31" ht="15.75" x14ac:dyDescent="0.3">
      <c r="AE60693" s="71"/>
    </row>
    <row r="60694" spans="31:31" ht="15.75" x14ac:dyDescent="0.3">
      <c r="AE60694" s="71"/>
    </row>
    <row r="60695" spans="31:31" ht="15.75" x14ac:dyDescent="0.3">
      <c r="AE60695" s="71"/>
    </row>
    <row r="60696" spans="31:31" ht="15.75" x14ac:dyDescent="0.3">
      <c r="AE60696" s="71"/>
    </row>
    <row r="60697" spans="31:31" ht="15.75" x14ac:dyDescent="0.3">
      <c r="AE60697" s="71"/>
    </row>
    <row r="60698" spans="31:31" ht="15.75" x14ac:dyDescent="0.3">
      <c r="AE60698" s="71"/>
    </row>
    <row r="60699" spans="31:31" ht="15.75" x14ac:dyDescent="0.3">
      <c r="AE60699" s="71"/>
    </row>
    <row r="60700" spans="31:31" ht="15.75" x14ac:dyDescent="0.3">
      <c r="AE60700" s="71"/>
    </row>
    <row r="60701" spans="31:31" ht="15.75" x14ac:dyDescent="0.3">
      <c r="AE60701" s="71"/>
    </row>
    <row r="60702" spans="31:31" ht="15.75" x14ac:dyDescent="0.3">
      <c r="AE60702" s="71"/>
    </row>
    <row r="60703" spans="31:31" ht="15.75" x14ac:dyDescent="0.3">
      <c r="AE60703" s="71"/>
    </row>
    <row r="60704" spans="31:31" ht="15.75" x14ac:dyDescent="0.3">
      <c r="AE60704" s="71"/>
    </row>
    <row r="60705" spans="31:31" ht="15.75" x14ac:dyDescent="0.3">
      <c r="AE60705" s="71"/>
    </row>
    <row r="60706" spans="31:31" ht="15.75" x14ac:dyDescent="0.3">
      <c r="AE60706" s="71"/>
    </row>
    <row r="60707" spans="31:31" ht="15.75" x14ac:dyDescent="0.3">
      <c r="AE60707" s="71"/>
    </row>
    <row r="60708" spans="31:31" ht="15.75" x14ac:dyDescent="0.3">
      <c r="AE60708" s="71"/>
    </row>
    <row r="60709" spans="31:31" ht="15.75" x14ac:dyDescent="0.3">
      <c r="AE60709" s="71"/>
    </row>
    <row r="60710" spans="31:31" ht="15.75" x14ac:dyDescent="0.3">
      <c r="AE60710" s="71"/>
    </row>
    <row r="60711" spans="31:31" ht="15.75" x14ac:dyDescent="0.3">
      <c r="AE60711" s="71"/>
    </row>
    <row r="60712" spans="31:31" ht="15.75" x14ac:dyDescent="0.3">
      <c r="AE60712" s="71"/>
    </row>
    <row r="60713" spans="31:31" ht="15.75" x14ac:dyDescent="0.3">
      <c r="AE60713" s="71"/>
    </row>
    <row r="60714" spans="31:31" ht="15.75" x14ac:dyDescent="0.3">
      <c r="AE60714" s="71"/>
    </row>
    <row r="60715" spans="31:31" ht="15.75" x14ac:dyDescent="0.3">
      <c r="AE60715" s="71"/>
    </row>
    <row r="60716" spans="31:31" ht="15.75" x14ac:dyDescent="0.3">
      <c r="AE60716" s="71"/>
    </row>
    <row r="60717" spans="31:31" ht="15.75" x14ac:dyDescent="0.3">
      <c r="AE60717" s="71"/>
    </row>
    <row r="60718" spans="31:31" ht="15.75" x14ac:dyDescent="0.3">
      <c r="AE60718" s="71"/>
    </row>
    <row r="60719" spans="31:31" ht="15.75" x14ac:dyDescent="0.3">
      <c r="AE60719" s="71"/>
    </row>
    <row r="60720" spans="31:31" ht="15.75" x14ac:dyDescent="0.3">
      <c r="AE60720" s="71"/>
    </row>
    <row r="60721" spans="31:31" ht="15.75" x14ac:dyDescent="0.3">
      <c r="AE60721" s="71"/>
    </row>
    <row r="60722" spans="31:31" ht="15.75" x14ac:dyDescent="0.3">
      <c r="AE60722" s="71"/>
    </row>
    <row r="60723" spans="31:31" ht="15.75" x14ac:dyDescent="0.3">
      <c r="AE60723" s="71"/>
    </row>
    <row r="60724" spans="31:31" ht="15.75" x14ac:dyDescent="0.3">
      <c r="AE60724" s="71"/>
    </row>
    <row r="60725" spans="31:31" ht="15.75" x14ac:dyDescent="0.3">
      <c r="AE60725" s="71"/>
    </row>
    <row r="60726" spans="31:31" ht="15.75" x14ac:dyDescent="0.3">
      <c r="AE60726" s="71"/>
    </row>
    <row r="60727" spans="31:31" ht="15.75" x14ac:dyDescent="0.3">
      <c r="AE60727" s="71"/>
    </row>
    <row r="60728" spans="31:31" ht="15.75" x14ac:dyDescent="0.3">
      <c r="AE60728" s="71"/>
    </row>
    <row r="60729" spans="31:31" ht="15.75" x14ac:dyDescent="0.3">
      <c r="AE60729" s="71"/>
    </row>
    <row r="60730" spans="31:31" ht="15.75" x14ac:dyDescent="0.3">
      <c r="AE60730" s="71"/>
    </row>
    <row r="60731" spans="31:31" ht="15.75" x14ac:dyDescent="0.3">
      <c r="AE60731" s="71"/>
    </row>
    <row r="60732" spans="31:31" ht="15.75" x14ac:dyDescent="0.3">
      <c r="AE60732" s="71"/>
    </row>
    <row r="60733" spans="31:31" ht="15.75" x14ac:dyDescent="0.3">
      <c r="AE60733" s="71"/>
    </row>
    <row r="60734" spans="31:31" ht="15.75" x14ac:dyDescent="0.3">
      <c r="AE60734" s="71"/>
    </row>
    <row r="60735" spans="31:31" ht="15.75" x14ac:dyDescent="0.3">
      <c r="AE60735" s="71"/>
    </row>
    <row r="60736" spans="31:31" ht="15.75" x14ac:dyDescent="0.3">
      <c r="AE60736" s="71"/>
    </row>
    <row r="60737" spans="31:31" ht="15.75" x14ac:dyDescent="0.3">
      <c r="AE60737" s="71"/>
    </row>
    <row r="60738" spans="31:31" ht="15.75" x14ac:dyDescent="0.3">
      <c r="AE60738" s="71"/>
    </row>
    <row r="60739" spans="31:31" ht="15.75" x14ac:dyDescent="0.3">
      <c r="AE60739" s="71"/>
    </row>
    <row r="60740" spans="31:31" ht="15.75" x14ac:dyDescent="0.3">
      <c r="AE60740" s="71"/>
    </row>
    <row r="60741" spans="31:31" ht="15.75" x14ac:dyDescent="0.3">
      <c r="AE60741" s="71"/>
    </row>
    <row r="60742" spans="31:31" ht="15.75" x14ac:dyDescent="0.3">
      <c r="AE60742" s="71"/>
    </row>
    <row r="60743" spans="31:31" ht="15.75" x14ac:dyDescent="0.3">
      <c r="AE60743" s="71"/>
    </row>
    <row r="60744" spans="31:31" ht="15.75" x14ac:dyDescent="0.3">
      <c r="AE60744" s="71"/>
    </row>
    <row r="60745" spans="31:31" ht="15.75" x14ac:dyDescent="0.3">
      <c r="AE60745" s="71"/>
    </row>
    <row r="60746" spans="31:31" ht="15.75" x14ac:dyDescent="0.3">
      <c r="AE60746" s="71"/>
    </row>
    <row r="60747" spans="31:31" ht="15.75" x14ac:dyDescent="0.3">
      <c r="AE60747" s="71"/>
    </row>
    <row r="60748" spans="31:31" ht="15.75" x14ac:dyDescent="0.3">
      <c r="AE60748" s="71"/>
    </row>
    <row r="60749" spans="31:31" ht="15.75" x14ac:dyDescent="0.3">
      <c r="AE60749" s="71"/>
    </row>
    <row r="60750" spans="31:31" ht="15.75" x14ac:dyDescent="0.3">
      <c r="AE60750" s="71"/>
    </row>
    <row r="60751" spans="31:31" ht="15.75" x14ac:dyDescent="0.3">
      <c r="AE60751" s="71"/>
    </row>
    <row r="60752" spans="31:31" ht="15.75" x14ac:dyDescent="0.3">
      <c r="AE60752" s="71"/>
    </row>
    <row r="60753" spans="31:31" ht="15.75" x14ac:dyDescent="0.3">
      <c r="AE60753" s="71"/>
    </row>
    <row r="60754" spans="31:31" ht="15.75" x14ac:dyDescent="0.3">
      <c r="AE60754" s="71"/>
    </row>
    <row r="60755" spans="31:31" ht="15.75" x14ac:dyDescent="0.3">
      <c r="AE60755" s="71"/>
    </row>
    <row r="60756" spans="31:31" ht="15.75" x14ac:dyDescent="0.3">
      <c r="AE60756" s="71"/>
    </row>
    <row r="60757" spans="31:31" ht="15.75" x14ac:dyDescent="0.3">
      <c r="AE60757" s="71"/>
    </row>
    <row r="60758" spans="31:31" ht="15.75" x14ac:dyDescent="0.3">
      <c r="AE60758" s="71"/>
    </row>
    <row r="60759" spans="31:31" ht="15.75" x14ac:dyDescent="0.3">
      <c r="AE60759" s="71"/>
    </row>
    <row r="60760" spans="31:31" ht="15.75" x14ac:dyDescent="0.3">
      <c r="AE60760" s="71"/>
    </row>
    <row r="60761" spans="31:31" ht="15.75" x14ac:dyDescent="0.3">
      <c r="AE60761" s="71"/>
    </row>
    <row r="60762" spans="31:31" ht="15.75" x14ac:dyDescent="0.3">
      <c r="AE60762" s="71"/>
    </row>
    <row r="60763" spans="31:31" ht="15.75" x14ac:dyDescent="0.3">
      <c r="AE60763" s="71"/>
    </row>
    <row r="60764" spans="31:31" ht="15.75" x14ac:dyDescent="0.3">
      <c r="AE60764" s="71"/>
    </row>
    <row r="60765" spans="31:31" ht="15.75" x14ac:dyDescent="0.3">
      <c r="AE60765" s="71"/>
    </row>
    <row r="60766" spans="31:31" ht="15.75" x14ac:dyDescent="0.3">
      <c r="AE60766" s="71"/>
    </row>
    <row r="60767" spans="31:31" ht="15.75" x14ac:dyDescent="0.3">
      <c r="AE60767" s="71"/>
    </row>
    <row r="60768" spans="31:31" ht="15.75" x14ac:dyDescent="0.3">
      <c r="AE60768" s="71"/>
    </row>
    <row r="60769" spans="31:31" ht="15.75" x14ac:dyDescent="0.3">
      <c r="AE60769" s="71"/>
    </row>
    <row r="60770" spans="31:31" ht="15.75" x14ac:dyDescent="0.3">
      <c r="AE60770" s="71"/>
    </row>
    <row r="60771" spans="31:31" ht="15.75" x14ac:dyDescent="0.3">
      <c r="AE60771" s="71"/>
    </row>
    <row r="60772" spans="31:31" ht="15.75" x14ac:dyDescent="0.3">
      <c r="AE60772" s="71"/>
    </row>
    <row r="60773" spans="31:31" ht="15.75" x14ac:dyDescent="0.3">
      <c r="AE60773" s="71"/>
    </row>
    <row r="60774" spans="31:31" ht="15.75" x14ac:dyDescent="0.3">
      <c r="AE60774" s="71"/>
    </row>
    <row r="60775" spans="31:31" ht="15.75" x14ac:dyDescent="0.3">
      <c r="AE60775" s="71"/>
    </row>
    <row r="60776" spans="31:31" ht="15.75" x14ac:dyDescent="0.3">
      <c r="AE60776" s="71"/>
    </row>
    <row r="60777" spans="31:31" ht="15.75" x14ac:dyDescent="0.3">
      <c r="AE60777" s="71"/>
    </row>
    <row r="60778" spans="31:31" ht="15.75" x14ac:dyDescent="0.3">
      <c r="AE60778" s="71"/>
    </row>
    <row r="60779" spans="31:31" ht="15.75" x14ac:dyDescent="0.3">
      <c r="AE60779" s="71"/>
    </row>
    <row r="60780" spans="31:31" ht="15.75" x14ac:dyDescent="0.3">
      <c r="AE60780" s="71"/>
    </row>
    <row r="60781" spans="31:31" ht="15.75" x14ac:dyDescent="0.3">
      <c r="AE60781" s="71"/>
    </row>
    <row r="60782" spans="31:31" ht="15.75" x14ac:dyDescent="0.3">
      <c r="AE60782" s="71"/>
    </row>
    <row r="60783" spans="31:31" ht="15.75" x14ac:dyDescent="0.3">
      <c r="AE60783" s="71"/>
    </row>
    <row r="60784" spans="31:31" ht="15.75" x14ac:dyDescent="0.3">
      <c r="AE60784" s="71"/>
    </row>
    <row r="60785" spans="31:31" ht="15.75" x14ac:dyDescent="0.3">
      <c r="AE60785" s="71"/>
    </row>
    <row r="60786" spans="31:31" ht="15.75" x14ac:dyDescent="0.3">
      <c r="AE60786" s="71"/>
    </row>
    <row r="60787" spans="31:31" ht="15.75" x14ac:dyDescent="0.3">
      <c r="AE60787" s="71"/>
    </row>
    <row r="60788" spans="31:31" ht="15.75" x14ac:dyDescent="0.3">
      <c r="AE60788" s="71"/>
    </row>
    <row r="60789" spans="31:31" ht="15.75" x14ac:dyDescent="0.3">
      <c r="AE60789" s="71"/>
    </row>
    <row r="60790" spans="31:31" ht="15.75" x14ac:dyDescent="0.3">
      <c r="AE60790" s="71"/>
    </row>
    <row r="60791" spans="31:31" ht="15.75" x14ac:dyDescent="0.3">
      <c r="AE60791" s="71"/>
    </row>
    <row r="60792" spans="31:31" ht="15.75" x14ac:dyDescent="0.3">
      <c r="AE60792" s="71"/>
    </row>
    <row r="60793" spans="31:31" ht="15.75" x14ac:dyDescent="0.3">
      <c r="AE60793" s="71"/>
    </row>
    <row r="60794" spans="31:31" ht="15.75" x14ac:dyDescent="0.3">
      <c r="AE60794" s="71"/>
    </row>
    <row r="60795" spans="31:31" ht="15.75" x14ac:dyDescent="0.3">
      <c r="AE60795" s="71"/>
    </row>
    <row r="60796" spans="31:31" ht="15.75" x14ac:dyDescent="0.3">
      <c r="AE60796" s="71"/>
    </row>
    <row r="60797" spans="31:31" ht="15.75" x14ac:dyDescent="0.3">
      <c r="AE60797" s="71"/>
    </row>
    <row r="60798" spans="31:31" ht="15.75" x14ac:dyDescent="0.3">
      <c r="AE60798" s="71"/>
    </row>
    <row r="60799" spans="31:31" ht="15.75" x14ac:dyDescent="0.3">
      <c r="AE60799" s="71"/>
    </row>
    <row r="60800" spans="31:31" ht="15.75" x14ac:dyDescent="0.3">
      <c r="AE60800" s="71"/>
    </row>
    <row r="60801" spans="31:31" ht="15.75" x14ac:dyDescent="0.3">
      <c r="AE60801" s="71"/>
    </row>
    <row r="60802" spans="31:31" ht="15.75" x14ac:dyDescent="0.3">
      <c r="AE60802" s="71"/>
    </row>
    <row r="60803" spans="31:31" ht="15.75" x14ac:dyDescent="0.3">
      <c r="AE60803" s="71"/>
    </row>
    <row r="60804" spans="31:31" ht="15.75" x14ac:dyDescent="0.3">
      <c r="AE60804" s="71"/>
    </row>
    <row r="60805" spans="31:31" ht="15.75" x14ac:dyDescent="0.3">
      <c r="AE60805" s="71"/>
    </row>
    <row r="60806" spans="31:31" ht="15.75" x14ac:dyDescent="0.3">
      <c r="AE60806" s="71"/>
    </row>
    <row r="60807" spans="31:31" ht="15.75" x14ac:dyDescent="0.3">
      <c r="AE60807" s="71"/>
    </row>
    <row r="60808" spans="31:31" ht="15.75" x14ac:dyDescent="0.3">
      <c r="AE60808" s="71"/>
    </row>
    <row r="60809" spans="31:31" ht="15.75" x14ac:dyDescent="0.3">
      <c r="AE60809" s="71"/>
    </row>
    <row r="60810" spans="31:31" ht="15.75" x14ac:dyDescent="0.3">
      <c r="AE60810" s="71"/>
    </row>
    <row r="60811" spans="31:31" ht="15.75" x14ac:dyDescent="0.3">
      <c r="AE60811" s="71"/>
    </row>
    <row r="60812" spans="31:31" ht="15.75" x14ac:dyDescent="0.3">
      <c r="AE60812" s="71"/>
    </row>
    <row r="60813" spans="31:31" ht="15.75" x14ac:dyDescent="0.3">
      <c r="AE60813" s="71"/>
    </row>
    <row r="60814" spans="31:31" ht="15.75" x14ac:dyDescent="0.3">
      <c r="AE60814" s="71"/>
    </row>
    <row r="60815" spans="31:31" ht="15.75" x14ac:dyDescent="0.3">
      <c r="AE60815" s="71"/>
    </row>
    <row r="60816" spans="31:31" ht="15.75" x14ac:dyDescent="0.3">
      <c r="AE60816" s="71"/>
    </row>
    <row r="60817" spans="31:31" ht="15.75" x14ac:dyDescent="0.3">
      <c r="AE60817" s="71"/>
    </row>
    <row r="60818" spans="31:31" ht="15.75" x14ac:dyDescent="0.3">
      <c r="AE60818" s="71"/>
    </row>
    <row r="60819" spans="31:31" ht="15.75" x14ac:dyDescent="0.3">
      <c r="AE60819" s="71"/>
    </row>
    <row r="60820" spans="31:31" ht="15.75" x14ac:dyDescent="0.3">
      <c r="AE60820" s="71"/>
    </row>
    <row r="60821" spans="31:31" ht="15.75" x14ac:dyDescent="0.3">
      <c r="AE60821" s="71"/>
    </row>
    <row r="60822" spans="31:31" ht="15.75" x14ac:dyDescent="0.3">
      <c r="AE60822" s="71"/>
    </row>
    <row r="60823" spans="31:31" ht="15.75" x14ac:dyDescent="0.3">
      <c r="AE60823" s="71"/>
    </row>
    <row r="60824" spans="31:31" ht="15.75" x14ac:dyDescent="0.3">
      <c r="AE60824" s="71"/>
    </row>
    <row r="60825" spans="31:31" ht="15.75" x14ac:dyDescent="0.3">
      <c r="AE60825" s="71"/>
    </row>
    <row r="60826" spans="31:31" ht="15.75" x14ac:dyDescent="0.3">
      <c r="AE60826" s="71"/>
    </row>
    <row r="60827" spans="31:31" ht="15.75" x14ac:dyDescent="0.3">
      <c r="AE60827" s="71"/>
    </row>
    <row r="60828" spans="31:31" ht="15.75" x14ac:dyDescent="0.3">
      <c r="AE60828" s="71"/>
    </row>
    <row r="60829" spans="31:31" ht="15.75" x14ac:dyDescent="0.3">
      <c r="AE60829" s="71"/>
    </row>
    <row r="60830" spans="31:31" ht="15.75" x14ac:dyDescent="0.3">
      <c r="AE60830" s="71"/>
    </row>
    <row r="60831" spans="31:31" ht="15.75" x14ac:dyDescent="0.3">
      <c r="AE60831" s="71"/>
    </row>
    <row r="60832" spans="31:31" ht="15.75" x14ac:dyDescent="0.3">
      <c r="AE60832" s="71"/>
    </row>
    <row r="60833" spans="31:31" ht="15.75" x14ac:dyDescent="0.3">
      <c r="AE60833" s="71"/>
    </row>
    <row r="60834" spans="31:31" ht="15.75" x14ac:dyDescent="0.3">
      <c r="AE60834" s="71"/>
    </row>
    <row r="60835" spans="31:31" ht="15.75" x14ac:dyDescent="0.3">
      <c r="AE60835" s="71"/>
    </row>
    <row r="60836" spans="31:31" ht="15.75" x14ac:dyDescent="0.3">
      <c r="AE60836" s="71"/>
    </row>
    <row r="60837" spans="31:31" ht="15.75" x14ac:dyDescent="0.3">
      <c r="AE60837" s="71"/>
    </row>
    <row r="60838" spans="31:31" ht="15.75" x14ac:dyDescent="0.3">
      <c r="AE60838" s="71"/>
    </row>
    <row r="60839" spans="31:31" ht="15.75" x14ac:dyDescent="0.3">
      <c r="AE60839" s="71"/>
    </row>
    <row r="60840" spans="31:31" ht="15.75" x14ac:dyDescent="0.3">
      <c r="AE60840" s="71"/>
    </row>
    <row r="60841" spans="31:31" ht="15.75" x14ac:dyDescent="0.3">
      <c r="AE60841" s="71"/>
    </row>
    <row r="60842" spans="31:31" ht="15.75" x14ac:dyDescent="0.3">
      <c r="AE60842" s="71"/>
    </row>
    <row r="60843" spans="31:31" ht="15.75" x14ac:dyDescent="0.3">
      <c r="AE60843" s="71"/>
    </row>
    <row r="60844" spans="31:31" ht="15.75" x14ac:dyDescent="0.3">
      <c r="AE60844" s="71"/>
    </row>
    <row r="60845" spans="31:31" ht="15.75" x14ac:dyDescent="0.3">
      <c r="AE60845" s="71"/>
    </row>
    <row r="60846" spans="31:31" ht="15.75" x14ac:dyDescent="0.3">
      <c r="AE60846" s="71"/>
    </row>
    <row r="60847" spans="31:31" ht="15.75" x14ac:dyDescent="0.3">
      <c r="AE60847" s="71"/>
    </row>
    <row r="60848" spans="31:31" ht="15.75" x14ac:dyDescent="0.3">
      <c r="AE60848" s="71"/>
    </row>
    <row r="60849" spans="31:31" ht="15.75" x14ac:dyDescent="0.3">
      <c r="AE60849" s="71"/>
    </row>
    <row r="60850" spans="31:31" ht="15.75" x14ac:dyDescent="0.3">
      <c r="AE60850" s="71"/>
    </row>
    <row r="60851" spans="31:31" ht="15.75" x14ac:dyDescent="0.3">
      <c r="AE60851" s="71"/>
    </row>
    <row r="60852" spans="31:31" ht="15.75" x14ac:dyDescent="0.3">
      <c r="AE60852" s="71"/>
    </row>
    <row r="60853" spans="31:31" ht="15.75" x14ac:dyDescent="0.3">
      <c r="AE60853" s="71"/>
    </row>
    <row r="60854" spans="31:31" ht="15.75" x14ac:dyDescent="0.3">
      <c r="AE60854" s="71"/>
    </row>
    <row r="60855" spans="31:31" ht="15.75" x14ac:dyDescent="0.3">
      <c r="AE60855" s="71"/>
    </row>
    <row r="60856" spans="31:31" ht="15.75" x14ac:dyDescent="0.3">
      <c r="AE60856" s="71"/>
    </row>
    <row r="60857" spans="31:31" ht="15.75" x14ac:dyDescent="0.3">
      <c r="AE60857" s="71"/>
    </row>
    <row r="60858" spans="31:31" ht="15.75" x14ac:dyDescent="0.3">
      <c r="AE60858" s="71"/>
    </row>
    <row r="60859" spans="31:31" ht="15.75" x14ac:dyDescent="0.3">
      <c r="AE60859" s="71"/>
    </row>
    <row r="60860" spans="31:31" ht="15.75" x14ac:dyDescent="0.3">
      <c r="AE60860" s="71"/>
    </row>
    <row r="60861" spans="31:31" ht="15.75" x14ac:dyDescent="0.3">
      <c r="AE60861" s="71"/>
    </row>
    <row r="60862" spans="31:31" ht="15.75" x14ac:dyDescent="0.3">
      <c r="AE60862" s="71"/>
    </row>
    <row r="60863" spans="31:31" ht="15.75" x14ac:dyDescent="0.3">
      <c r="AE60863" s="71"/>
    </row>
    <row r="60864" spans="31:31" ht="15.75" x14ac:dyDescent="0.3">
      <c r="AE60864" s="71"/>
    </row>
    <row r="60865" spans="31:31" ht="15.75" x14ac:dyDescent="0.3">
      <c r="AE60865" s="71"/>
    </row>
    <row r="60866" spans="31:31" ht="15.75" x14ac:dyDescent="0.3">
      <c r="AE60866" s="71"/>
    </row>
    <row r="60867" spans="31:31" ht="15.75" x14ac:dyDescent="0.3">
      <c r="AE60867" s="71"/>
    </row>
    <row r="60868" spans="31:31" ht="15.75" x14ac:dyDescent="0.3">
      <c r="AE60868" s="71"/>
    </row>
    <row r="60869" spans="31:31" ht="15.75" x14ac:dyDescent="0.3">
      <c r="AE60869" s="71"/>
    </row>
    <row r="60870" spans="31:31" ht="15.75" x14ac:dyDescent="0.3">
      <c r="AE60870" s="71"/>
    </row>
    <row r="60871" spans="31:31" ht="15.75" x14ac:dyDescent="0.3">
      <c r="AE60871" s="71"/>
    </row>
    <row r="60872" spans="31:31" ht="15.75" x14ac:dyDescent="0.3">
      <c r="AE60872" s="71"/>
    </row>
    <row r="60873" spans="31:31" ht="15.75" x14ac:dyDescent="0.3">
      <c r="AE60873" s="71"/>
    </row>
    <row r="60874" spans="31:31" ht="15.75" x14ac:dyDescent="0.3">
      <c r="AE60874" s="71"/>
    </row>
    <row r="60875" spans="31:31" ht="15.75" x14ac:dyDescent="0.3">
      <c r="AE60875" s="71"/>
    </row>
    <row r="60876" spans="31:31" ht="15.75" x14ac:dyDescent="0.3">
      <c r="AE60876" s="71"/>
    </row>
    <row r="60877" spans="31:31" ht="15.75" x14ac:dyDescent="0.3">
      <c r="AE60877" s="71"/>
    </row>
    <row r="60878" spans="31:31" ht="15.75" x14ac:dyDescent="0.3">
      <c r="AE60878" s="71"/>
    </row>
    <row r="60879" spans="31:31" ht="15.75" x14ac:dyDescent="0.3">
      <c r="AE60879" s="71"/>
    </row>
    <row r="60880" spans="31:31" ht="15.75" x14ac:dyDescent="0.3">
      <c r="AE60880" s="71"/>
    </row>
    <row r="60881" spans="31:31" ht="15.75" x14ac:dyDescent="0.3">
      <c r="AE60881" s="71"/>
    </row>
    <row r="60882" spans="31:31" ht="15.75" x14ac:dyDescent="0.3">
      <c r="AE60882" s="71"/>
    </row>
    <row r="60883" spans="31:31" ht="15.75" x14ac:dyDescent="0.3">
      <c r="AE60883" s="71"/>
    </row>
    <row r="60884" spans="31:31" ht="15.75" x14ac:dyDescent="0.3">
      <c r="AE60884" s="71"/>
    </row>
    <row r="60885" spans="31:31" ht="15.75" x14ac:dyDescent="0.3">
      <c r="AE60885" s="71"/>
    </row>
    <row r="60886" spans="31:31" ht="15.75" x14ac:dyDescent="0.3">
      <c r="AE60886" s="71"/>
    </row>
    <row r="60887" spans="31:31" ht="15.75" x14ac:dyDescent="0.3">
      <c r="AE60887" s="71"/>
    </row>
    <row r="60888" spans="31:31" ht="15.75" x14ac:dyDescent="0.3">
      <c r="AE60888" s="71"/>
    </row>
    <row r="60889" spans="31:31" ht="15.75" x14ac:dyDescent="0.3">
      <c r="AE60889" s="71"/>
    </row>
    <row r="60890" spans="31:31" ht="15.75" x14ac:dyDescent="0.3">
      <c r="AE60890" s="71"/>
    </row>
    <row r="60891" spans="31:31" ht="15.75" x14ac:dyDescent="0.3">
      <c r="AE60891" s="71"/>
    </row>
    <row r="60892" spans="31:31" ht="15.75" x14ac:dyDescent="0.3">
      <c r="AE60892" s="71"/>
    </row>
    <row r="60893" spans="31:31" ht="15.75" x14ac:dyDescent="0.3">
      <c r="AE60893" s="71"/>
    </row>
    <row r="60894" spans="31:31" ht="15.75" x14ac:dyDescent="0.3">
      <c r="AE60894" s="71"/>
    </row>
    <row r="60895" spans="31:31" ht="15.75" x14ac:dyDescent="0.3">
      <c r="AE60895" s="71"/>
    </row>
    <row r="60896" spans="31:31" ht="15.75" x14ac:dyDescent="0.3">
      <c r="AE60896" s="71"/>
    </row>
    <row r="60897" spans="31:31" ht="15.75" x14ac:dyDescent="0.3">
      <c r="AE60897" s="71"/>
    </row>
    <row r="60898" spans="31:31" ht="15.75" x14ac:dyDescent="0.3">
      <c r="AE60898" s="71"/>
    </row>
    <row r="60899" spans="31:31" ht="15.75" x14ac:dyDescent="0.3">
      <c r="AE60899" s="71"/>
    </row>
    <row r="60900" spans="31:31" ht="15.75" x14ac:dyDescent="0.3">
      <c r="AE60900" s="71"/>
    </row>
    <row r="60901" spans="31:31" ht="15.75" x14ac:dyDescent="0.3">
      <c r="AE60901" s="71"/>
    </row>
    <row r="60902" spans="31:31" ht="15.75" x14ac:dyDescent="0.3">
      <c r="AE60902" s="71"/>
    </row>
    <row r="60903" spans="31:31" ht="15.75" x14ac:dyDescent="0.3">
      <c r="AE60903" s="71"/>
    </row>
    <row r="60904" spans="31:31" ht="15.75" x14ac:dyDescent="0.3">
      <c r="AE60904" s="71"/>
    </row>
    <row r="60905" spans="31:31" ht="15.75" x14ac:dyDescent="0.3">
      <c r="AE60905" s="71"/>
    </row>
    <row r="60906" spans="31:31" ht="15.75" x14ac:dyDescent="0.3">
      <c r="AE60906" s="71"/>
    </row>
    <row r="60907" spans="31:31" ht="15.75" x14ac:dyDescent="0.3">
      <c r="AE60907" s="71"/>
    </row>
    <row r="60908" spans="31:31" ht="15.75" x14ac:dyDescent="0.3">
      <c r="AE60908" s="71"/>
    </row>
    <row r="60909" spans="31:31" ht="15.75" x14ac:dyDescent="0.3">
      <c r="AE60909" s="71"/>
    </row>
    <row r="60910" spans="31:31" ht="15.75" x14ac:dyDescent="0.3">
      <c r="AE60910" s="71"/>
    </row>
    <row r="60911" spans="31:31" ht="15.75" x14ac:dyDescent="0.3">
      <c r="AE60911" s="71"/>
    </row>
    <row r="60912" spans="31:31" ht="15.75" x14ac:dyDescent="0.3">
      <c r="AE60912" s="71"/>
    </row>
    <row r="60913" spans="31:31" ht="15.75" x14ac:dyDescent="0.3">
      <c r="AE60913" s="71"/>
    </row>
    <row r="60914" spans="31:31" ht="15.75" x14ac:dyDescent="0.3">
      <c r="AE60914" s="71"/>
    </row>
    <row r="60915" spans="31:31" ht="15.75" x14ac:dyDescent="0.3">
      <c r="AE60915" s="71"/>
    </row>
    <row r="60916" spans="31:31" ht="15.75" x14ac:dyDescent="0.3">
      <c r="AE60916" s="71"/>
    </row>
    <row r="60917" spans="31:31" ht="15.75" x14ac:dyDescent="0.3">
      <c r="AE60917" s="71"/>
    </row>
    <row r="60918" spans="31:31" ht="15.75" x14ac:dyDescent="0.3">
      <c r="AE60918" s="71"/>
    </row>
    <row r="60919" spans="31:31" ht="15.75" x14ac:dyDescent="0.3">
      <c r="AE60919" s="71"/>
    </row>
    <row r="60920" spans="31:31" ht="15.75" x14ac:dyDescent="0.3">
      <c r="AE60920" s="71"/>
    </row>
    <row r="60921" spans="31:31" ht="15.75" x14ac:dyDescent="0.3">
      <c r="AE60921" s="71"/>
    </row>
    <row r="60922" spans="31:31" ht="15.75" x14ac:dyDescent="0.3">
      <c r="AE60922" s="71"/>
    </row>
    <row r="60923" spans="31:31" ht="15.75" x14ac:dyDescent="0.3">
      <c r="AE60923" s="71"/>
    </row>
    <row r="60924" spans="31:31" ht="15.75" x14ac:dyDescent="0.3">
      <c r="AE60924" s="71"/>
    </row>
    <row r="60925" spans="31:31" ht="15.75" x14ac:dyDescent="0.3">
      <c r="AE60925" s="71"/>
    </row>
    <row r="60926" spans="31:31" ht="15.75" x14ac:dyDescent="0.3">
      <c r="AE60926" s="71"/>
    </row>
    <row r="60927" spans="31:31" ht="15.75" x14ac:dyDescent="0.3">
      <c r="AE60927" s="71"/>
    </row>
    <row r="60928" spans="31:31" ht="15.75" x14ac:dyDescent="0.3">
      <c r="AE60928" s="71"/>
    </row>
    <row r="60929" spans="31:31" ht="15.75" x14ac:dyDescent="0.3">
      <c r="AE60929" s="71"/>
    </row>
    <row r="60930" spans="31:31" ht="15.75" x14ac:dyDescent="0.3">
      <c r="AE60930" s="71"/>
    </row>
    <row r="60931" spans="31:31" ht="15.75" x14ac:dyDescent="0.3">
      <c r="AE60931" s="71"/>
    </row>
    <row r="60932" spans="31:31" ht="15.75" x14ac:dyDescent="0.3">
      <c r="AE60932" s="71"/>
    </row>
    <row r="60933" spans="31:31" ht="15.75" x14ac:dyDescent="0.3">
      <c r="AE60933" s="71"/>
    </row>
    <row r="60934" spans="31:31" ht="15.75" x14ac:dyDescent="0.3">
      <c r="AE60934" s="71"/>
    </row>
    <row r="60935" spans="31:31" ht="15.75" x14ac:dyDescent="0.3">
      <c r="AE60935" s="71"/>
    </row>
    <row r="60936" spans="31:31" ht="15.75" x14ac:dyDescent="0.3">
      <c r="AE60936" s="71"/>
    </row>
    <row r="60937" spans="31:31" ht="15.75" x14ac:dyDescent="0.3">
      <c r="AE60937" s="71"/>
    </row>
    <row r="60938" spans="31:31" ht="15.75" x14ac:dyDescent="0.3">
      <c r="AE60938" s="71"/>
    </row>
    <row r="60939" spans="31:31" ht="15.75" x14ac:dyDescent="0.3">
      <c r="AE60939" s="71"/>
    </row>
    <row r="60940" spans="31:31" ht="15.75" x14ac:dyDescent="0.3">
      <c r="AE60940" s="71"/>
    </row>
    <row r="60941" spans="31:31" ht="15.75" x14ac:dyDescent="0.3">
      <c r="AE60941" s="71"/>
    </row>
    <row r="60942" spans="31:31" ht="15.75" x14ac:dyDescent="0.3">
      <c r="AE60942" s="71"/>
    </row>
    <row r="60943" spans="31:31" ht="15.75" x14ac:dyDescent="0.3">
      <c r="AE60943" s="71"/>
    </row>
    <row r="60944" spans="31:31" ht="15.75" x14ac:dyDescent="0.3">
      <c r="AE60944" s="71"/>
    </row>
    <row r="60945" spans="31:31" ht="15.75" x14ac:dyDescent="0.3">
      <c r="AE60945" s="71"/>
    </row>
    <row r="60946" spans="31:31" ht="15.75" x14ac:dyDescent="0.3">
      <c r="AE60946" s="71"/>
    </row>
    <row r="60947" spans="31:31" ht="15.75" x14ac:dyDescent="0.3">
      <c r="AE60947" s="71"/>
    </row>
    <row r="60948" spans="31:31" ht="15.75" x14ac:dyDescent="0.3">
      <c r="AE60948" s="71"/>
    </row>
    <row r="60949" spans="31:31" ht="15.75" x14ac:dyDescent="0.3">
      <c r="AE60949" s="71"/>
    </row>
    <row r="60950" spans="31:31" ht="15.75" x14ac:dyDescent="0.3">
      <c r="AE60950" s="71"/>
    </row>
    <row r="60951" spans="31:31" ht="15.75" x14ac:dyDescent="0.3">
      <c r="AE60951" s="71"/>
    </row>
    <row r="60952" spans="31:31" ht="15.75" x14ac:dyDescent="0.3">
      <c r="AE60952" s="71"/>
    </row>
    <row r="60953" spans="31:31" ht="15.75" x14ac:dyDescent="0.3">
      <c r="AE60953" s="71"/>
    </row>
    <row r="60954" spans="31:31" ht="15.75" x14ac:dyDescent="0.3">
      <c r="AE60954" s="71"/>
    </row>
    <row r="60955" spans="31:31" ht="15.75" x14ac:dyDescent="0.3">
      <c r="AE60955" s="71"/>
    </row>
    <row r="60956" spans="31:31" ht="15.75" x14ac:dyDescent="0.3">
      <c r="AE60956" s="71"/>
    </row>
    <row r="60957" spans="31:31" ht="15.75" x14ac:dyDescent="0.3">
      <c r="AE60957" s="71"/>
    </row>
    <row r="60958" spans="31:31" ht="15.75" x14ac:dyDescent="0.3">
      <c r="AE60958" s="71"/>
    </row>
    <row r="60959" spans="31:31" ht="15.75" x14ac:dyDescent="0.3">
      <c r="AE60959" s="71"/>
    </row>
    <row r="60960" spans="31:31" ht="15.75" x14ac:dyDescent="0.3">
      <c r="AE60960" s="71"/>
    </row>
    <row r="60961" spans="31:31" ht="15.75" x14ac:dyDescent="0.3">
      <c r="AE60961" s="71"/>
    </row>
    <row r="60962" spans="31:31" ht="15.75" x14ac:dyDescent="0.3">
      <c r="AE60962" s="71"/>
    </row>
    <row r="60963" spans="31:31" ht="15.75" x14ac:dyDescent="0.3">
      <c r="AE60963" s="71"/>
    </row>
    <row r="60964" spans="31:31" ht="15.75" x14ac:dyDescent="0.3">
      <c r="AE60964" s="71"/>
    </row>
    <row r="60965" spans="31:31" ht="15.75" x14ac:dyDescent="0.3">
      <c r="AE60965" s="71"/>
    </row>
    <row r="60966" spans="31:31" ht="15.75" x14ac:dyDescent="0.3">
      <c r="AE60966" s="71"/>
    </row>
    <row r="60967" spans="31:31" ht="15.75" x14ac:dyDescent="0.3">
      <c r="AE60967" s="71"/>
    </row>
    <row r="60968" spans="31:31" ht="15.75" x14ac:dyDescent="0.3">
      <c r="AE60968" s="71"/>
    </row>
    <row r="60969" spans="31:31" ht="15.75" x14ac:dyDescent="0.3">
      <c r="AE60969" s="71"/>
    </row>
    <row r="60970" spans="31:31" ht="15.75" x14ac:dyDescent="0.3">
      <c r="AE60970" s="71"/>
    </row>
    <row r="60971" spans="31:31" ht="15.75" x14ac:dyDescent="0.3">
      <c r="AE60971" s="71"/>
    </row>
    <row r="60972" spans="31:31" ht="15.75" x14ac:dyDescent="0.3">
      <c r="AE60972" s="71"/>
    </row>
    <row r="60973" spans="31:31" ht="15.75" x14ac:dyDescent="0.3">
      <c r="AE60973" s="71"/>
    </row>
    <row r="60974" spans="31:31" ht="15.75" x14ac:dyDescent="0.3">
      <c r="AE60974" s="71"/>
    </row>
    <row r="60975" spans="31:31" ht="15.75" x14ac:dyDescent="0.3">
      <c r="AE60975" s="71"/>
    </row>
    <row r="60976" spans="31:31" ht="15.75" x14ac:dyDescent="0.3">
      <c r="AE60976" s="71"/>
    </row>
    <row r="60977" spans="31:31" ht="15.75" x14ac:dyDescent="0.3">
      <c r="AE60977" s="71"/>
    </row>
    <row r="60978" spans="31:31" ht="15.75" x14ac:dyDescent="0.3">
      <c r="AE60978" s="71"/>
    </row>
    <row r="60979" spans="31:31" ht="15.75" x14ac:dyDescent="0.3">
      <c r="AE60979" s="71"/>
    </row>
    <row r="60980" spans="31:31" ht="15.75" x14ac:dyDescent="0.3">
      <c r="AE60980" s="71"/>
    </row>
    <row r="60981" spans="31:31" ht="15.75" x14ac:dyDescent="0.3">
      <c r="AE60981" s="71"/>
    </row>
    <row r="60982" spans="31:31" ht="15.75" x14ac:dyDescent="0.3">
      <c r="AE60982" s="71"/>
    </row>
    <row r="60983" spans="31:31" ht="15.75" x14ac:dyDescent="0.3">
      <c r="AE60983" s="71"/>
    </row>
    <row r="60984" spans="31:31" ht="15.75" x14ac:dyDescent="0.3">
      <c r="AE60984" s="71"/>
    </row>
    <row r="60985" spans="31:31" ht="15.75" x14ac:dyDescent="0.3">
      <c r="AE60985" s="71"/>
    </row>
    <row r="60986" spans="31:31" ht="15.75" x14ac:dyDescent="0.3">
      <c r="AE60986" s="71"/>
    </row>
    <row r="60987" spans="31:31" ht="15.75" x14ac:dyDescent="0.3">
      <c r="AE60987" s="71"/>
    </row>
    <row r="60988" spans="31:31" ht="15.75" x14ac:dyDescent="0.3">
      <c r="AE60988" s="71"/>
    </row>
    <row r="60989" spans="31:31" ht="15.75" x14ac:dyDescent="0.3">
      <c r="AE60989" s="71"/>
    </row>
    <row r="60990" spans="31:31" ht="15.75" x14ac:dyDescent="0.3">
      <c r="AE60990" s="71"/>
    </row>
    <row r="60991" spans="31:31" ht="15.75" x14ac:dyDescent="0.3">
      <c r="AE60991" s="71"/>
    </row>
    <row r="60992" spans="31:31" ht="15.75" x14ac:dyDescent="0.3">
      <c r="AE60992" s="71"/>
    </row>
    <row r="60993" spans="31:31" ht="15.75" x14ac:dyDescent="0.3">
      <c r="AE60993" s="71"/>
    </row>
    <row r="60994" spans="31:31" ht="15.75" x14ac:dyDescent="0.3">
      <c r="AE60994" s="71"/>
    </row>
    <row r="60995" spans="31:31" ht="15.75" x14ac:dyDescent="0.3">
      <c r="AE60995" s="71"/>
    </row>
    <row r="60996" spans="31:31" ht="15.75" x14ac:dyDescent="0.3">
      <c r="AE60996" s="71"/>
    </row>
    <row r="60997" spans="31:31" ht="15.75" x14ac:dyDescent="0.3">
      <c r="AE60997" s="71"/>
    </row>
    <row r="60998" spans="31:31" ht="15.75" x14ac:dyDescent="0.3">
      <c r="AE60998" s="71"/>
    </row>
    <row r="60999" spans="31:31" ht="15.75" x14ac:dyDescent="0.3">
      <c r="AE60999" s="71"/>
    </row>
    <row r="61000" spans="31:31" ht="15.75" x14ac:dyDescent="0.3">
      <c r="AE61000" s="71"/>
    </row>
    <row r="61001" spans="31:31" ht="15.75" x14ac:dyDescent="0.3">
      <c r="AE61001" s="71"/>
    </row>
    <row r="61002" spans="31:31" ht="15.75" x14ac:dyDescent="0.3">
      <c r="AE61002" s="71"/>
    </row>
    <row r="61003" spans="31:31" ht="15.75" x14ac:dyDescent="0.3">
      <c r="AE61003" s="71"/>
    </row>
    <row r="61004" spans="31:31" ht="15.75" x14ac:dyDescent="0.3">
      <c r="AE61004" s="71"/>
    </row>
    <row r="61005" spans="31:31" ht="15.75" x14ac:dyDescent="0.3">
      <c r="AE61005" s="71"/>
    </row>
    <row r="61006" spans="31:31" ht="15.75" x14ac:dyDescent="0.3">
      <c r="AE61006" s="71"/>
    </row>
    <row r="61007" spans="31:31" ht="15.75" x14ac:dyDescent="0.3">
      <c r="AE61007" s="71"/>
    </row>
    <row r="61008" spans="31:31" ht="15.75" x14ac:dyDescent="0.3">
      <c r="AE61008" s="71"/>
    </row>
    <row r="61009" spans="31:31" ht="15.75" x14ac:dyDescent="0.3">
      <c r="AE61009" s="71"/>
    </row>
    <row r="61010" spans="31:31" ht="15.75" x14ac:dyDescent="0.3">
      <c r="AE61010" s="71"/>
    </row>
    <row r="61011" spans="31:31" ht="15.75" x14ac:dyDescent="0.3">
      <c r="AE61011" s="71"/>
    </row>
    <row r="61012" spans="31:31" ht="15.75" x14ac:dyDescent="0.3">
      <c r="AE61012" s="71"/>
    </row>
    <row r="61013" spans="31:31" ht="15.75" x14ac:dyDescent="0.3">
      <c r="AE61013" s="71"/>
    </row>
    <row r="61014" spans="31:31" ht="15.75" x14ac:dyDescent="0.3">
      <c r="AE61014" s="71"/>
    </row>
    <row r="61015" spans="31:31" ht="15.75" x14ac:dyDescent="0.3">
      <c r="AE61015" s="71"/>
    </row>
    <row r="61016" spans="31:31" ht="15.75" x14ac:dyDescent="0.3">
      <c r="AE61016" s="71"/>
    </row>
    <row r="61017" spans="31:31" ht="15.75" x14ac:dyDescent="0.3">
      <c r="AE61017" s="71"/>
    </row>
    <row r="61018" spans="31:31" ht="15.75" x14ac:dyDescent="0.3">
      <c r="AE61018" s="71"/>
    </row>
    <row r="61019" spans="31:31" ht="15.75" x14ac:dyDescent="0.3">
      <c r="AE61019" s="71"/>
    </row>
    <row r="61020" spans="31:31" ht="15.75" x14ac:dyDescent="0.3">
      <c r="AE61020" s="71"/>
    </row>
    <row r="61021" spans="31:31" ht="15.75" x14ac:dyDescent="0.3">
      <c r="AE61021" s="71"/>
    </row>
    <row r="61022" spans="31:31" ht="15.75" x14ac:dyDescent="0.3">
      <c r="AE61022" s="71"/>
    </row>
    <row r="61023" spans="31:31" ht="15.75" x14ac:dyDescent="0.3">
      <c r="AE61023" s="71"/>
    </row>
    <row r="61024" spans="31:31" ht="15.75" x14ac:dyDescent="0.3">
      <c r="AE61024" s="71"/>
    </row>
    <row r="61025" spans="31:31" ht="15.75" x14ac:dyDescent="0.3">
      <c r="AE61025" s="71"/>
    </row>
    <row r="61026" spans="31:31" ht="15.75" x14ac:dyDescent="0.3">
      <c r="AE61026" s="71"/>
    </row>
    <row r="61027" spans="31:31" ht="15.75" x14ac:dyDescent="0.3">
      <c r="AE61027" s="71"/>
    </row>
    <row r="61028" spans="31:31" ht="15.75" x14ac:dyDescent="0.3">
      <c r="AE61028" s="71"/>
    </row>
    <row r="61029" spans="31:31" ht="15.75" x14ac:dyDescent="0.3">
      <c r="AE61029" s="71"/>
    </row>
    <row r="61030" spans="31:31" ht="15.75" x14ac:dyDescent="0.3">
      <c r="AE61030" s="71"/>
    </row>
    <row r="61031" spans="31:31" ht="15.75" x14ac:dyDescent="0.3">
      <c r="AE61031" s="71"/>
    </row>
    <row r="61032" spans="31:31" ht="15.75" x14ac:dyDescent="0.3">
      <c r="AE61032" s="71"/>
    </row>
    <row r="61033" spans="31:31" ht="15.75" x14ac:dyDescent="0.3">
      <c r="AE61033" s="71"/>
    </row>
    <row r="61034" spans="31:31" ht="15.75" x14ac:dyDescent="0.3">
      <c r="AE61034" s="71"/>
    </row>
    <row r="61035" spans="31:31" ht="15.75" x14ac:dyDescent="0.3">
      <c r="AE61035" s="71"/>
    </row>
    <row r="61036" spans="31:31" ht="15.75" x14ac:dyDescent="0.3">
      <c r="AE61036" s="71"/>
    </row>
    <row r="61037" spans="31:31" ht="15.75" x14ac:dyDescent="0.3">
      <c r="AE61037" s="71"/>
    </row>
    <row r="61038" spans="31:31" ht="15.75" x14ac:dyDescent="0.3">
      <c r="AE61038" s="71"/>
    </row>
    <row r="61039" spans="31:31" ht="15.75" x14ac:dyDescent="0.3">
      <c r="AE61039" s="71"/>
    </row>
    <row r="61040" spans="31:31" ht="15.75" x14ac:dyDescent="0.3">
      <c r="AE61040" s="71"/>
    </row>
    <row r="61041" spans="31:31" ht="15.75" x14ac:dyDescent="0.3">
      <c r="AE61041" s="71"/>
    </row>
    <row r="61042" spans="31:31" ht="15.75" x14ac:dyDescent="0.3">
      <c r="AE61042" s="71"/>
    </row>
    <row r="61043" spans="31:31" ht="15.75" x14ac:dyDescent="0.3">
      <c r="AE61043" s="71"/>
    </row>
    <row r="61044" spans="31:31" ht="15.75" x14ac:dyDescent="0.3">
      <c r="AE61044" s="71"/>
    </row>
    <row r="61045" spans="31:31" ht="15.75" x14ac:dyDescent="0.3">
      <c r="AE61045" s="71"/>
    </row>
    <row r="61046" spans="31:31" ht="15.75" x14ac:dyDescent="0.3">
      <c r="AE61046" s="71"/>
    </row>
    <row r="61047" spans="31:31" ht="15.75" x14ac:dyDescent="0.3">
      <c r="AE61047" s="71"/>
    </row>
    <row r="61048" spans="31:31" ht="15.75" x14ac:dyDescent="0.3">
      <c r="AE61048" s="71"/>
    </row>
    <row r="61049" spans="31:31" ht="15.75" x14ac:dyDescent="0.3">
      <c r="AE61049" s="71"/>
    </row>
    <row r="61050" spans="31:31" ht="15.75" x14ac:dyDescent="0.3">
      <c r="AE61050" s="71"/>
    </row>
    <row r="61051" spans="31:31" ht="15.75" x14ac:dyDescent="0.3">
      <c r="AE61051" s="71"/>
    </row>
    <row r="61052" spans="31:31" ht="15.75" x14ac:dyDescent="0.3">
      <c r="AE61052" s="71"/>
    </row>
    <row r="61053" spans="31:31" ht="15.75" x14ac:dyDescent="0.3">
      <c r="AE61053" s="71"/>
    </row>
    <row r="61054" spans="31:31" ht="15.75" x14ac:dyDescent="0.3">
      <c r="AE61054" s="71"/>
    </row>
    <row r="61055" spans="31:31" ht="15.75" x14ac:dyDescent="0.3">
      <c r="AE61055" s="71"/>
    </row>
    <row r="61056" spans="31:31" ht="15.75" x14ac:dyDescent="0.3">
      <c r="AE61056" s="71"/>
    </row>
    <row r="61057" spans="31:31" ht="15.75" x14ac:dyDescent="0.3">
      <c r="AE61057" s="71"/>
    </row>
    <row r="61058" spans="31:31" ht="15.75" x14ac:dyDescent="0.3">
      <c r="AE61058" s="71"/>
    </row>
    <row r="61059" spans="31:31" ht="15.75" x14ac:dyDescent="0.3">
      <c r="AE61059" s="71"/>
    </row>
    <row r="61060" spans="31:31" ht="15.75" x14ac:dyDescent="0.3">
      <c r="AE61060" s="71"/>
    </row>
    <row r="61061" spans="31:31" ht="15.75" x14ac:dyDescent="0.3">
      <c r="AE61061" s="71"/>
    </row>
    <row r="61062" spans="31:31" ht="15.75" x14ac:dyDescent="0.3">
      <c r="AE61062" s="71"/>
    </row>
    <row r="61063" spans="31:31" ht="15.75" x14ac:dyDescent="0.3">
      <c r="AE61063" s="71"/>
    </row>
    <row r="61064" spans="31:31" ht="15.75" x14ac:dyDescent="0.3">
      <c r="AE61064" s="71"/>
    </row>
    <row r="61065" spans="31:31" ht="15.75" x14ac:dyDescent="0.3">
      <c r="AE61065" s="71"/>
    </row>
    <row r="61066" spans="31:31" ht="15.75" x14ac:dyDescent="0.3">
      <c r="AE61066" s="71"/>
    </row>
    <row r="61067" spans="31:31" ht="15.75" x14ac:dyDescent="0.3">
      <c r="AE61067" s="71"/>
    </row>
    <row r="61068" spans="31:31" ht="15.75" x14ac:dyDescent="0.3">
      <c r="AE61068" s="71"/>
    </row>
    <row r="61069" spans="31:31" ht="15.75" x14ac:dyDescent="0.3">
      <c r="AE61069" s="71"/>
    </row>
    <row r="61070" spans="31:31" ht="15.75" x14ac:dyDescent="0.3">
      <c r="AE61070" s="71"/>
    </row>
    <row r="61071" spans="31:31" ht="15.75" x14ac:dyDescent="0.3">
      <c r="AE61071" s="71"/>
    </row>
    <row r="61072" spans="31:31" ht="15.75" x14ac:dyDescent="0.3">
      <c r="AE61072" s="71"/>
    </row>
    <row r="61073" spans="31:31" ht="15.75" x14ac:dyDescent="0.3">
      <c r="AE61073" s="71"/>
    </row>
    <row r="61074" spans="31:31" ht="15.75" x14ac:dyDescent="0.3">
      <c r="AE61074" s="71"/>
    </row>
    <row r="61075" spans="31:31" ht="15.75" x14ac:dyDescent="0.3">
      <c r="AE61075" s="71"/>
    </row>
    <row r="61076" spans="31:31" ht="15.75" x14ac:dyDescent="0.3">
      <c r="AE61076" s="71"/>
    </row>
    <row r="61077" spans="31:31" ht="15.75" x14ac:dyDescent="0.3">
      <c r="AE61077" s="71"/>
    </row>
    <row r="61078" spans="31:31" ht="15.75" x14ac:dyDescent="0.3">
      <c r="AE61078" s="71"/>
    </row>
    <row r="61079" spans="31:31" ht="15.75" x14ac:dyDescent="0.3">
      <c r="AE61079" s="71"/>
    </row>
    <row r="61080" spans="31:31" ht="15.75" x14ac:dyDescent="0.3">
      <c r="AE61080" s="71"/>
    </row>
    <row r="61081" spans="31:31" ht="15.75" x14ac:dyDescent="0.3">
      <c r="AE61081" s="71"/>
    </row>
    <row r="61082" spans="31:31" ht="15.75" x14ac:dyDescent="0.3">
      <c r="AE61082" s="71"/>
    </row>
    <row r="61083" spans="31:31" ht="15.75" x14ac:dyDescent="0.3">
      <c r="AE61083" s="71"/>
    </row>
    <row r="61084" spans="31:31" ht="15.75" x14ac:dyDescent="0.3">
      <c r="AE61084" s="71"/>
    </row>
    <row r="61085" spans="31:31" ht="15.75" x14ac:dyDescent="0.3">
      <c r="AE61085" s="71"/>
    </row>
    <row r="61086" spans="31:31" ht="15.75" x14ac:dyDescent="0.3">
      <c r="AE61086" s="71"/>
    </row>
    <row r="61087" spans="31:31" ht="15.75" x14ac:dyDescent="0.3">
      <c r="AE61087" s="71"/>
    </row>
    <row r="61088" spans="31:31" ht="15.75" x14ac:dyDescent="0.3">
      <c r="AE61088" s="71"/>
    </row>
    <row r="61089" spans="31:31" ht="15.75" x14ac:dyDescent="0.3">
      <c r="AE61089" s="71"/>
    </row>
    <row r="61090" spans="31:31" ht="15.75" x14ac:dyDescent="0.3">
      <c r="AE61090" s="71"/>
    </row>
    <row r="61091" spans="31:31" ht="15.75" x14ac:dyDescent="0.3">
      <c r="AE61091" s="71"/>
    </row>
    <row r="61092" spans="31:31" ht="15.75" x14ac:dyDescent="0.3">
      <c r="AE61092" s="71"/>
    </row>
    <row r="61093" spans="31:31" ht="15.75" x14ac:dyDescent="0.3">
      <c r="AE61093" s="71"/>
    </row>
    <row r="61094" spans="31:31" ht="15.75" x14ac:dyDescent="0.3">
      <c r="AE61094" s="71"/>
    </row>
    <row r="61095" spans="31:31" ht="15.75" x14ac:dyDescent="0.3">
      <c r="AE61095" s="71"/>
    </row>
    <row r="61096" spans="31:31" ht="15.75" x14ac:dyDescent="0.3">
      <c r="AE61096" s="71"/>
    </row>
    <row r="61097" spans="31:31" ht="15.75" x14ac:dyDescent="0.3">
      <c r="AE61097" s="71"/>
    </row>
    <row r="61098" spans="31:31" ht="15.75" x14ac:dyDescent="0.3">
      <c r="AE61098" s="71"/>
    </row>
    <row r="61099" spans="31:31" ht="15.75" x14ac:dyDescent="0.3">
      <c r="AE61099" s="71"/>
    </row>
    <row r="61100" spans="31:31" ht="15.75" x14ac:dyDescent="0.3">
      <c r="AE61100" s="71"/>
    </row>
    <row r="61101" spans="31:31" ht="15.75" x14ac:dyDescent="0.3">
      <c r="AE61101" s="71"/>
    </row>
    <row r="61102" spans="31:31" ht="15.75" x14ac:dyDescent="0.3">
      <c r="AE61102" s="71"/>
    </row>
    <row r="61103" spans="31:31" ht="15.75" x14ac:dyDescent="0.3">
      <c r="AE61103" s="71"/>
    </row>
    <row r="61104" spans="31:31" ht="15.75" x14ac:dyDescent="0.3">
      <c r="AE61104" s="71"/>
    </row>
    <row r="61105" spans="31:31" ht="15.75" x14ac:dyDescent="0.3">
      <c r="AE61105" s="71"/>
    </row>
    <row r="61106" spans="31:31" ht="15.75" x14ac:dyDescent="0.3">
      <c r="AE61106" s="71"/>
    </row>
    <row r="61107" spans="31:31" ht="15.75" x14ac:dyDescent="0.3">
      <c r="AE61107" s="71"/>
    </row>
    <row r="61108" spans="31:31" ht="15.75" x14ac:dyDescent="0.3">
      <c r="AE61108" s="71"/>
    </row>
    <row r="61109" spans="31:31" ht="15.75" x14ac:dyDescent="0.3">
      <c r="AE61109" s="71"/>
    </row>
    <row r="61110" spans="31:31" ht="15.75" x14ac:dyDescent="0.3">
      <c r="AE61110" s="71"/>
    </row>
    <row r="61111" spans="31:31" ht="15.75" x14ac:dyDescent="0.3">
      <c r="AE61111" s="71"/>
    </row>
    <row r="61112" spans="31:31" ht="15.75" x14ac:dyDescent="0.3">
      <c r="AE61112" s="71"/>
    </row>
    <row r="61113" spans="31:31" ht="15.75" x14ac:dyDescent="0.3">
      <c r="AE61113" s="71"/>
    </row>
    <row r="61114" spans="31:31" ht="15.75" x14ac:dyDescent="0.3">
      <c r="AE61114" s="71"/>
    </row>
    <row r="61115" spans="31:31" ht="15.75" x14ac:dyDescent="0.3">
      <c r="AE61115" s="71"/>
    </row>
    <row r="61116" spans="31:31" ht="15.75" x14ac:dyDescent="0.3">
      <c r="AE61116" s="71"/>
    </row>
    <row r="61117" spans="31:31" ht="15.75" x14ac:dyDescent="0.3">
      <c r="AE61117" s="71"/>
    </row>
    <row r="61118" spans="31:31" ht="15.75" x14ac:dyDescent="0.3">
      <c r="AE61118" s="71"/>
    </row>
    <row r="61119" spans="31:31" ht="15.75" x14ac:dyDescent="0.3">
      <c r="AE61119" s="71"/>
    </row>
    <row r="61120" spans="31:31" ht="15.75" x14ac:dyDescent="0.3">
      <c r="AE61120" s="71"/>
    </row>
    <row r="61121" spans="31:31" ht="15.75" x14ac:dyDescent="0.3">
      <c r="AE61121" s="71"/>
    </row>
    <row r="61122" spans="31:31" ht="15.75" x14ac:dyDescent="0.3">
      <c r="AE61122" s="71"/>
    </row>
    <row r="61123" spans="31:31" ht="15.75" x14ac:dyDescent="0.3">
      <c r="AE61123" s="71"/>
    </row>
    <row r="61124" spans="31:31" ht="15.75" x14ac:dyDescent="0.3">
      <c r="AE61124" s="71"/>
    </row>
    <row r="61125" spans="31:31" ht="15.75" x14ac:dyDescent="0.3">
      <c r="AE61125" s="71"/>
    </row>
    <row r="61126" spans="31:31" ht="15.75" x14ac:dyDescent="0.3">
      <c r="AE61126" s="71"/>
    </row>
    <row r="61127" spans="31:31" ht="15.75" x14ac:dyDescent="0.3">
      <c r="AE61127" s="71"/>
    </row>
    <row r="61128" spans="31:31" ht="15.75" x14ac:dyDescent="0.3">
      <c r="AE61128" s="71"/>
    </row>
    <row r="61129" spans="31:31" ht="15.75" x14ac:dyDescent="0.3">
      <c r="AE61129" s="71"/>
    </row>
    <row r="61130" spans="31:31" ht="15.75" x14ac:dyDescent="0.3">
      <c r="AE61130" s="71"/>
    </row>
    <row r="61131" spans="31:31" ht="15.75" x14ac:dyDescent="0.3">
      <c r="AE61131" s="71"/>
    </row>
    <row r="61132" spans="31:31" ht="15.75" x14ac:dyDescent="0.3">
      <c r="AE61132" s="71"/>
    </row>
    <row r="61133" spans="31:31" ht="15.75" x14ac:dyDescent="0.3">
      <c r="AE61133" s="71"/>
    </row>
    <row r="61134" spans="31:31" ht="15.75" x14ac:dyDescent="0.3">
      <c r="AE61134" s="71"/>
    </row>
    <row r="61135" spans="31:31" ht="15.75" x14ac:dyDescent="0.3">
      <c r="AE61135" s="71"/>
    </row>
    <row r="61136" spans="31:31" ht="15.75" x14ac:dyDescent="0.3">
      <c r="AE61136" s="71"/>
    </row>
    <row r="61137" spans="31:31" ht="15.75" x14ac:dyDescent="0.3">
      <c r="AE61137" s="71"/>
    </row>
    <row r="61138" spans="31:31" ht="15.75" x14ac:dyDescent="0.3">
      <c r="AE61138" s="71"/>
    </row>
    <row r="61139" spans="31:31" ht="15.75" x14ac:dyDescent="0.3">
      <c r="AE61139" s="71"/>
    </row>
    <row r="61140" spans="31:31" ht="15.75" x14ac:dyDescent="0.3">
      <c r="AE61140" s="71"/>
    </row>
    <row r="61141" spans="31:31" ht="15.75" x14ac:dyDescent="0.3">
      <c r="AE61141" s="71"/>
    </row>
    <row r="61142" spans="31:31" ht="15.75" x14ac:dyDescent="0.3">
      <c r="AE61142" s="71"/>
    </row>
    <row r="61143" spans="31:31" ht="15.75" x14ac:dyDescent="0.3">
      <c r="AE61143" s="71"/>
    </row>
    <row r="61144" spans="31:31" ht="15.75" x14ac:dyDescent="0.3">
      <c r="AE61144" s="71"/>
    </row>
    <row r="61145" spans="31:31" ht="15.75" x14ac:dyDescent="0.3">
      <c r="AE61145" s="71"/>
    </row>
    <row r="61146" spans="31:31" ht="15.75" x14ac:dyDescent="0.3">
      <c r="AE61146" s="71"/>
    </row>
    <row r="61147" spans="31:31" ht="15.75" x14ac:dyDescent="0.3">
      <c r="AE61147" s="71"/>
    </row>
    <row r="61148" spans="31:31" ht="15.75" x14ac:dyDescent="0.3">
      <c r="AE61148" s="71"/>
    </row>
    <row r="61149" spans="31:31" ht="15.75" x14ac:dyDescent="0.3">
      <c r="AE61149" s="71"/>
    </row>
    <row r="61150" spans="31:31" ht="15.75" x14ac:dyDescent="0.3">
      <c r="AE61150" s="71"/>
    </row>
    <row r="61151" spans="31:31" ht="15.75" x14ac:dyDescent="0.3">
      <c r="AE61151" s="71"/>
    </row>
    <row r="61152" spans="31:31" ht="15.75" x14ac:dyDescent="0.3">
      <c r="AE61152" s="71"/>
    </row>
    <row r="61153" spans="31:31" ht="15.75" x14ac:dyDescent="0.3">
      <c r="AE61153" s="71"/>
    </row>
    <row r="61154" spans="31:31" ht="15.75" x14ac:dyDescent="0.3">
      <c r="AE61154" s="71"/>
    </row>
    <row r="61155" spans="31:31" ht="15.75" x14ac:dyDescent="0.3">
      <c r="AE61155" s="71"/>
    </row>
    <row r="61156" spans="31:31" ht="15.75" x14ac:dyDescent="0.3">
      <c r="AE61156" s="71"/>
    </row>
    <row r="61157" spans="31:31" ht="15.75" x14ac:dyDescent="0.3">
      <c r="AE61157" s="71"/>
    </row>
    <row r="61158" spans="31:31" ht="15.75" x14ac:dyDescent="0.3">
      <c r="AE61158" s="71"/>
    </row>
    <row r="61159" spans="31:31" ht="15.75" x14ac:dyDescent="0.3">
      <c r="AE61159" s="71"/>
    </row>
    <row r="61160" spans="31:31" ht="15.75" x14ac:dyDescent="0.3">
      <c r="AE61160" s="71"/>
    </row>
    <row r="61161" spans="31:31" ht="15.75" x14ac:dyDescent="0.3">
      <c r="AE61161" s="71"/>
    </row>
    <row r="61162" spans="31:31" ht="15.75" x14ac:dyDescent="0.3">
      <c r="AE61162" s="71"/>
    </row>
    <row r="61163" spans="31:31" ht="15.75" x14ac:dyDescent="0.3">
      <c r="AE61163" s="71"/>
    </row>
    <row r="61164" spans="31:31" ht="15.75" x14ac:dyDescent="0.3">
      <c r="AE61164" s="71"/>
    </row>
    <row r="61165" spans="31:31" ht="15.75" x14ac:dyDescent="0.3">
      <c r="AE61165" s="71"/>
    </row>
    <row r="61166" spans="31:31" ht="15.75" x14ac:dyDescent="0.3">
      <c r="AE61166" s="71"/>
    </row>
    <row r="61167" spans="31:31" ht="15.75" x14ac:dyDescent="0.3">
      <c r="AE61167" s="71"/>
    </row>
    <row r="61168" spans="31:31" ht="15.75" x14ac:dyDescent="0.3">
      <c r="AE61168" s="71"/>
    </row>
    <row r="61169" spans="31:31" ht="15.75" x14ac:dyDescent="0.3">
      <c r="AE61169" s="71"/>
    </row>
    <row r="61170" spans="31:31" ht="15.75" x14ac:dyDescent="0.3">
      <c r="AE61170" s="71"/>
    </row>
    <row r="61171" spans="31:31" ht="15.75" x14ac:dyDescent="0.3">
      <c r="AE61171" s="71"/>
    </row>
    <row r="61172" spans="31:31" ht="15.75" x14ac:dyDescent="0.3">
      <c r="AE61172" s="71"/>
    </row>
    <row r="61173" spans="31:31" ht="15.75" x14ac:dyDescent="0.3">
      <c r="AE61173" s="71"/>
    </row>
    <row r="61174" spans="31:31" ht="15.75" x14ac:dyDescent="0.3">
      <c r="AE61174" s="71"/>
    </row>
    <row r="61175" spans="31:31" ht="15.75" x14ac:dyDescent="0.3">
      <c r="AE61175" s="71"/>
    </row>
    <row r="61176" spans="31:31" ht="15.75" x14ac:dyDescent="0.3">
      <c r="AE61176" s="71"/>
    </row>
    <row r="61177" spans="31:31" ht="15.75" x14ac:dyDescent="0.3">
      <c r="AE61177" s="71"/>
    </row>
    <row r="61178" spans="31:31" ht="15.75" x14ac:dyDescent="0.3">
      <c r="AE61178" s="71"/>
    </row>
    <row r="61179" spans="31:31" ht="15.75" x14ac:dyDescent="0.3">
      <c r="AE61179" s="71"/>
    </row>
    <row r="61180" spans="31:31" ht="15.75" x14ac:dyDescent="0.3">
      <c r="AE61180" s="71"/>
    </row>
    <row r="61181" spans="31:31" ht="15.75" x14ac:dyDescent="0.3">
      <c r="AE61181" s="71"/>
    </row>
    <row r="61182" spans="31:31" ht="15.75" x14ac:dyDescent="0.3">
      <c r="AE61182" s="71"/>
    </row>
    <row r="61183" spans="31:31" ht="15.75" x14ac:dyDescent="0.3">
      <c r="AE61183" s="71"/>
    </row>
    <row r="61184" spans="31:31" ht="15.75" x14ac:dyDescent="0.3">
      <c r="AE61184" s="71"/>
    </row>
    <row r="61185" spans="31:31" ht="15.75" x14ac:dyDescent="0.3">
      <c r="AE61185" s="71"/>
    </row>
    <row r="61186" spans="31:31" ht="15.75" x14ac:dyDescent="0.3">
      <c r="AE61186" s="71"/>
    </row>
    <row r="61187" spans="31:31" ht="15.75" x14ac:dyDescent="0.3">
      <c r="AE61187" s="71"/>
    </row>
    <row r="61188" spans="31:31" ht="15.75" x14ac:dyDescent="0.3">
      <c r="AE61188" s="71"/>
    </row>
    <row r="61189" spans="31:31" ht="15.75" x14ac:dyDescent="0.3">
      <c r="AE61189" s="71"/>
    </row>
    <row r="61190" spans="31:31" ht="15.75" x14ac:dyDescent="0.3">
      <c r="AE61190" s="71"/>
    </row>
    <row r="61191" spans="31:31" ht="15.75" x14ac:dyDescent="0.3">
      <c r="AE61191" s="71"/>
    </row>
    <row r="61192" spans="31:31" ht="15.75" x14ac:dyDescent="0.3">
      <c r="AE61192" s="71"/>
    </row>
    <row r="61193" spans="31:31" ht="15.75" x14ac:dyDescent="0.3">
      <c r="AE61193" s="71"/>
    </row>
    <row r="61194" spans="31:31" ht="15.75" x14ac:dyDescent="0.3">
      <c r="AE61194" s="71"/>
    </row>
    <row r="61195" spans="31:31" ht="15.75" x14ac:dyDescent="0.3">
      <c r="AE61195" s="71"/>
    </row>
    <row r="61196" spans="31:31" ht="15.75" x14ac:dyDescent="0.3">
      <c r="AE61196" s="71"/>
    </row>
    <row r="61197" spans="31:31" ht="15.75" x14ac:dyDescent="0.3">
      <c r="AE61197" s="71"/>
    </row>
    <row r="61198" spans="31:31" ht="15.75" x14ac:dyDescent="0.3">
      <c r="AE61198" s="71"/>
    </row>
    <row r="61199" spans="31:31" ht="15.75" x14ac:dyDescent="0.3">
      <c r="AE61199" s="71"/>
    </row>
    <row r="61200" spans="31:31" ht="15.75" x14ac:dyDescent="0.3">
      <c r="AE61200" s="71"/>
    </row>
    <row r="61201" spans="31:31" ht="15.75" x14ac:dyDescent="0.3">
      <c r="AE61201" s="71"/>
    </row>
    <row r="61202" spans="31:31" ht="15.75" x14ac:dyDescent="0.3">
      <c r="AE61202" s="71"/>
    </row>
    <row r="61203" spans="31:31" ht="15.75" x14ac:dyDescent="0.3">
      <c r="AE61203" s="71"/>
    </row>
    <row r="61204" spans="31:31" ht="15.75" x14ac:dyDescent="0.3">
      <c r="AE61204" s="71"/>
    </row>
    <row r="61205" spans="31:31" ht="15.75" x14ac:dyDescent="0.3">
      <c r="AE61205" s="71"/>
    </row>
    <row r="61206" spans="31:31" ht="15.75" x14ac:dyDescent="0.3">
      <c r="AE61206" s="71"/>
    </row>
    <row r="61207" spans="31:31" ht="15.75" x14ac:dyDescent="0.3">
      <c r="AE61207" s="71"/>
    </row>
    <row r="61208" spans="31:31" ht="15.75" x14ac:dyDescent="0.3">
      <c r="AE61208" s="71"/>
    </row>
    <row r="61209" spans="31:31" ht="15.75" x14ac:dyDescent="0.3">
      <c r="AE61209" s="71"/>
    </row>
    <row r="61210" spans="31:31" ht="15.75" x14ac:dyDescent="0.3">
      <c r="AE61210" s="71"/>
    </row>
    <row r="61211" spans="31:31" ht="15.75" x14ac:dyDescent="0.3">
      <c r="AE61211" s="71"/>
    </row>
    <row r="61212" spans="31:31" ht="15.75" x14ac:dyDescent="0.3">
      <c r="AE61212" s="71"/>
    </row>
    <row r="61213" spans="31:31" ht="15.75" x14ac:dyDescent="0.3">
      <c r="AE61213" s="71"/>
    </row>
    <row r="61214" spans="31:31" ht="15.75" x14ac:dyDescent="0.3">
      <c r="AE61214" s="71"/>
    </row>
    <row r="61215" spans="31:31" ht="15.75" x14ac:dyDescent="0.3">
      <c r="AE61215" s="71"/>
    </row>
    <row r="61216" spans="31:31" ht="15.75" x14ac:dyDescent="0.3">
      <c r="AE61216" s="71"/>
    </row>
    <row r="61217" spans="31:31" ht="15.75" x14ac:dyDescent="0.3">
      <c r="AE61217" s="71"/>
    </row>
    <row r="61218" spans="31:31" ht="15.75" x14ac:dyDescent="0.3">
      <c r="AE61218" s="71"/>
    </row>
    <row r="61219" spans="31:31" ht="15.75" x14ac:dyDescent="0.3">
      <c r="AE61219" s="71"/>
    </row>
    <row r="61220" spans="31:31" ht="15.75" x14ac:dyDescent="0.3">
      <c r="AE61220" s="71"/>
    </row>
    <row r="61221" spans="31:31" ht="15.75" x14ac:dyDescent="0.3">
      <c r="AE61221" s="71"/>
    </row>
    <row r="61222" spans="31:31" ht="15.75" x14ac:dyDescent="0.3">
      <c r="AE61222" s="71"/>
    </row>
    <row r="61223" spans="31:31" ht="15.75" x14ac:dyDescent="0.3">
      <c r="AE61223" s="71"/>
    </row>
    <row r="61224" spans="31:31" ht="15.75" x14ac:dyDescent="0.3">
      <c r="AE61224" s="71"/>
    </row>
    <row r="61225" spans="31:31" ht="15.75" x14ac:dyDescent="0.3">
      <c r="AE61225" s="71"/>
    </row>
    <row r="61226" spans="31:31" ht="15.75" x14ac:dyDescent="0.3">
      <c r="AE61226" s="71"/>
    </row>
    <row r="61227" spans="31:31" ht="15.75" x14ac:dyDescent="0.3">
      <c r="AE61227" s="71"/>
    </row>
    <row r="61228" spans="31:31" ht="15.75" x14ac:dyDescent="0.3">
      <c r="AE61228" s="71"/>
    </row>
    <row r="61229" spans="31:31" ht="15.75" x14ac:dyDescent="0.3">
      <c r="AE61229" s="71"/>
    </row>
    <row r="61230" spans="31:31" ht="15.75" x14ac:dyDescent="0.3">
      <c r="AE61230" s="71"/>
    </row>
    <row r="61231" spans="31:31" ht="15.75" x14ac:dyDescent="0.3">
      <c r="AE61231" s="71"/>
    </row>
    <row r="61232" spans="31:31" ht="15.75" x14ac:dyDescent="0.3">
      <c r="AE61232" s="71"/>
    </row>
    <row r="61233" spans="31:31" ht="15.75" x14ac:dyDescent="0.3">
      <c r="AE61233" s="71"/>
    </row>
    <row r="61234" spans="31:31" ht="15.75" x14ac:dyDescent="0.3">
      <c r="AE61234" s="71"/>
    </row>
    <row r="61235" spans="31:31" ht="15.75" x14ac:dyDescent="0.3">
      <c r="AE61235" s="71"/>
    </row>
    <row r="61236" spans="31:31" ht="15.75" x14ac:dyDescent="0.3">
      <c r="AE61236" s="71"/>
    </row>
    <row r="61237" spans="31:31" ht="15.75" x14ac:dyDescent="0.3">
      <c r="AE61237" s="71"/>
    </row>
    <row r="61238" spans="31:31" ht="15.75" x14ac:dyDescent="0.3">
      <c r="AE61238" s="71"/>
    </row>
    <row r="61239" spans="31:31" ht="15.75" x14ac:dyDescent="0.3">
      <c r="AE61239" s="71"/>
    </row>
    <row r="61240" spans="31:31" ht="15.75" x14ac:dyDescent="0.3">
      <c r="AE61240" s="71"/>
    </row>
    <row r="61241" spans="31:31" ht="15.75" x14ac:dyDescent="0.3">
      <c r="AE61241" s="71"/>
    </row>
    <row r="61242" spans="31:31" ht="15.75" x14ac:dyDescent="0.3">
      <c r="AE61242" s="71"/>
    </row>
    <row r="61243" spans="31:31" ht="15.75" x14ac:dyDescent="0.3">
      <c r="AE61243" s="71"/>
    </row>
    <row r="61244" spans="31:31" ht="15.75" x14ac:dyDescent="0.3">
      <c r="AE61244" s="71"/>
    </row>
    <row r="61245" spans="31:31" ht="15.75" x14ac:dyDescent="0.3">
      <c r="AE61245" s="71"/>
    </row>
    <row r="61246" spans="31:31" ht="15.75" x14ac:dyDescent="0.3">
      <c r="AE61246" s="71"/>
    </row>
    <row r="61247" spans="31:31" ht="15.75" x14ac:dyDescent="0.3">
      <c r="AE61247" s="71"/>
    </row>
    <row r="61248" spans="31:31" ht="15.75" x14ac:dyDescent="0.3">
      <c r="AE61248" s="71"/>
    </row>
    <row r="61249" spans="31:31" ht="15.75" x14ac:dyDescent="0.3">
      <c r="AE61249" s="71"/>
    </row>
    <row r="61250" spans="31:31" ht="15.75" x14ac:dyDescent="0.3">
      <c r="AE61250" s="71"/>
    </row>
    <row r="61251" spans="31:31" ht="15.75" x14ac:dyDescent="0.3">
      <c r="AE61251" s="71"/>
    </row>
    <row r="61252" spans="31:31" ht="15.75" x14ac:dyDescent="0.3">
      <c r="AE61252" s="71"/>
    </row>
    <row r="61253" spans="31:31" ht="15.75" x14ac:dyDescent="0.3">
      <c r="AE61253" s="71"/>
    </row>
    <row r="61254" spans="31:31" ht="15.75" x14ac:dyDescent="0.3">
      <c r="AE61254" s="71"/>
    </row>
    <row r="61255" spans="31:31" ht="15.75" x14ac:dyDescent="0.3">
      <c r="AE61255" s="71"/>
    </row>
    <row r="61256" spans="31:31" ht="15.75" x14ac:dyDescent="0.3">
      <c r="AE61256" s="71"/>
    </row>
    <row r="61257" spans="31:31" ht="15.75" x14ac:dyDescent="0.3">
      <c r="AE61257" s="71"/>
    </row>
    <row r="61258" spans="31:31" ht="15.75" x14ac:dyDescent="0.3">
      <c r="AE61258" s="71"/>
    </row>
    <row r="61259" spans="31:31" ht="15.75" x14ac:dyDescent="0.3">
      <c r="AE61259" s="71"/>
    </row>
    <row r="61260" spans="31:31" ht="15.75" x14ac:dyDescent="0.3">
      <c r="AE61260" s="71"/>
    </row>
    <row r="61261" spans="31:31" ht="15.75" x14ac:dyDescent="0.3">
      <c r="AE61261" s="71"/>
    </row>
    <row r="61262" spans="31:31" ht="15.75" x14ac:dyDescent="0.3">
      <c r="AE61262" s="71"/>
    </row>
    <row r="61263" spans="31:31" ht="15.75" x14ac:dyDescent="0.3">
      <c r="AE61263" s="71"/>
    </row>
    <row r="61264" spans="31:31" ht="15.75" x14ac:dyDescent="0.3">
      <c r="AE61264" s="71"/>
    </row>
    <row r="61265" spans="31:31" ht="15.75" x14ac:dyDescent="0.3">
      <c r="AE61265" s="71"/>
    </row>
    <row r="61266" spans="31:31" ht="15.75" x14ac:dyDescent="0.3">
      <c r="AE61266" s="71"/>
    </row>
    <row r="61267" spans="31:31" ht="15.75" x14ac:dyDescent="0.3">
      <c r="AE61267" s="71"/>
    </row>
    <row r="61268" spans="31:31" ht="15.75" x14ac:dyDescent="0.3">
      <c r="AE61268" s="71"/>
    </row>
    <row r="61269" spans="31:31" ht="15.75" x14ac:dyDescent="0.3">
      <c r="AE61269" s="71"/>
    </row>
    <row r="61270" spans="31:31" ht="15.75" x14ac:dyDescent="0.3">
      <c r="AE61270" s="71"/>
    </row>
    <row r="61271" spans="31:31" ht="15.75" x14ac:dyDescent="0.3">
      <c r="AE61271" s="71"/>
    </row>
    <row r="61272" spans="31:31" ht="15.75" x14ac:dyDescent="0.3">
      <c r="AE61272" s="71"/>
    </row>
    <row r="61273" spans="31:31" ht="15.75" x14ac:dyDescent="0.3">
      <c r="AE61273" s="71"/>
    </row>
    <row r="61274" spans="31:31" ht="15.75" x14ac:dyDescent="0.3">
      <c r="AE61274" s="71"/>
    </row>
    <row r="61275" spans="31:31" ht="15.75" x14ac:dyDescent="0.3">
      <c r="AE61275" s="71"/>
    </row>
    <row r="61276" spans="31:31" ht="15.75" x14ac:dyDescent="0.3">
      <c r="AE61276" s="71"/>
    </row>
    <row r="61277" spans="31:31" ht="15.75" x14ac:dyDescent="0.3">
      <c r="AE61277" s="71"/>
    </row>
    <row r="61278" spans="31:31" ht="15.75" x14ac:dyDescent="0.3">
      <c r="AE61278" s="71"/>
    </row>
    <row r="61279" spans="31:31" ht="15.75" x14ac:dyDescent="0.3">
      <c r="AE61279" s="71"/>
    </row>
    <row r="61280" spans="31:31" ht="15.75" x14ac:dyDescent="0.3">
      <c r="AE61280" s="71"/>
    </row>
    <row r="61281" spans="31:31" ht="15.75" x14ac:dyDescent="0.3">
      <c r="AE61281" s="71"/>
    </row>
    <row r="61282" spans="31:31" ht="15.75" x14ac:dyDescent="0.3">
      <c r="AE61282" s="71"/>
    </row>
    <row r="61283" spans="31:31" ht="15.75" x14ac:dyDescent="0.3">
      <c r="AE61283" s="71"/>
    </row>
    <row r="61284" spans="31:31" ht="15.75" x14ac:dyDescent="0.3">
      <c r="AE61284" s="71"/>
    </row>
    <row r="61285" spans="31:31" ht="15.75" x14ac:dyDescent="0.3">
      <c r="AE61285" s="71"/>
    </row>
    <row r="61286" spans="31:31" ht="15.75" x14ac:dyDescent="0.3">
      <c r="AE61286" s="71"/>
    </row>
    <row r="61287" spans="31:31" ht="15.75" x14ac:dyDescent="0.3">
      <c r="AE61287" s="71"/>
    </row>
    <row r="61288" spans="31:31" ht="15.75" x14ac:dyDescent="0.3">
      <c r="AE61288" s="71"/>
    </row>
    <row r="61289" spans="31:31" ht="15.75" x14ac:dyDescent="0.3">
      <c r="AE61289" s="71"/>
    </row>
    <row r="61290" spans="31:31" ht="15.75" x14ac:dyDescent="0.3">
      <c r="AE61290" s="71"/>
    </row>
    <row r="61291" spans="31:31" ht="15.75" x14ac:dyDescent="0.3">
      <c r="AE61291" s="71"/>
    </row>
    <row r="61292" spans="31:31" ht="15.75" x14ac:dyDescent="0.3">
      <c r="AE61292" s="71"/>
    </row>
    <row r="61293" spans="31:31" ht="15.75" x14ac:dyDescent="0.3">
      <c r="AE61293" s="71"/>
    </row>
    <row r="61294" spans="31:31" ht="15.75" x14ac:dyDescent="0.3">
      <c r="AE61294" s="71"/>
    </row>
    <row r="61295" spans="31:31" ht="15.75" x14ac:dyDescent="0.3">
      <c r="AE61295" s="71"/>
    </row>
    <row r="61296" spans="31:31" ht="15.75" x14ac:dyDescent="0.3">
      <c r="AE61296" s="71"/>
    </row>
    <row r="61297" spans="31:31" ht="15.75" x14ac:dyDescent="0.3">
      <c r="AE61297" s="71"/>
    </row>
    <row r="61298" spans="31:31" ht="15.75" x14ac:dyDescent="0.3">
      <c r="AE61298" s="71"/>
    </row>
    <row r="61299" spans="31:31" ht="15.75" x14ac:dyDescent="0.3">
      <c r="AE61299" s="71"/>
    </row>
    <row r="61300" spans="31:31" ht="15.75" x14ac:dyDescent="0.3">
      <c r="AE61300" s="71"/>
    </row>
    <row r="61301" spans="31:31" ht="15.75" x14ac:dyDescent="0.3">
      <c r="AE61301" s="71"/>
    </row>
    <row r="61302" spans="31:31" ht="15.75" x14ac:dyDescent="0.3">
      <c r="AE61302" s="71"/>
    </row>
    <row r="61303" spans="31:31" ht="15.75" x14ac:dyDescent="0.3">
      <c r="AE61303" s="71"/>
    </row>
    <row r="61304" spans="31:31" ht="15.75" x14ac:dyDescent="0.3">
      <c r="AE61304" s="71"/>
    </row>
    <row r="61305" spans="31:31" ht="15.75" x14ac:dyDescent="0.3">
      <c r="AE61305" s="71"/>
    </row>
    <row r="61306" spans="31:31" ht="15.75" x14ac:dyDescent="0.3">
      <c r="AE61306" s="71"/>
    </row>
    <row r="61307" spans="31:31" ht="15.75" x14ac:dyDescent="0.3">
      <c r="AE61307" s="71"/>
    </row>
    <row r="61308" spans="31:31" ht="15.75" x14ac:dyDescent="0.3">
      <c r="AE61308" s="71"/>
    </row>
    <row r="61309" spans="31:31" ht="15.75" x14ac:dyDescent="0.3">
      <c r="AE61309" s="71"/>
    </row>
    <row r="61310" spans="31:31" ht="15.75" x14ac:dyDescent="0.3">
      <c r="AE61310" s="71"/>
    </row>
    <row r="61311" spans="31:31" ht="15.75" x14ac:dyDescent="0.3">
      <c r="AE61311" s="71"/>
    </row>
    <row r="61312" spans="31:31" ht="15.75" x14ac:dyDescent="0.3">
      <c r="AE61312" s="71"/>
    </row>
    <row r="61313" spans="31:31" ht="15.75" x14ac:dyDescent="0.3">
      <c r="AE61313" s="71"/>
    </row>
    <row r="61314" spans="31:31" ht="15.75" x14ac:dyDescent="0.3">
      <c r="AE61314" s="71"/>
    </row>
    <row r="61315" spans="31:31" ht="15.75" x14ac:dyDescent="0.3">
      <c r="AE61315" s="71"/>
    </row>
    <row r="61316" spans="31:31" ht="15.75" x14ac:dyDescent="0.3">
      <c r="AE61316" s="71"/>
    </row>
    <row r="61317" spans="31:31" ht="15.75" x14ac:dyDescent="0.3">
      <c r="AE61317" s="71"/>
    </row>
    <row r="61318" spans="31:31" ht="15.75" x14ac:dyDescent="0.3">
      <c r="AE61318" s="71"/>
    </row>
    <row r="61319" spans="31:31" ht="15.75" x14ac:dyDescent="0.3">
      <c r="AE61319" s="71"/>
    </row>
    <row r="61320" spans="31:31" ht="15.75" x14ac:dyDescent="0.3">
      <c r="AE61320" s="71"/>
    </row>
    <row r="61321" spans="31:31" ht="15.75" x14ac:dyDescent="0.3">
      <c r="AE61321" s="71"/>
    </row>
    <row r="61322" spans="31:31" ht="15.75" x14ac:dyDescent="0.3">
      <c r="AE61322" s="71"/>
    </row>
    <row r="61323" spans="31:31" ht="15.75" x14ac:dyDescent="0.3">
      <c r="AE61323" s="71"/>
    </row>
    <row r="61324" spans="31:31" ht="15.75" x14ac:dyDescent="0.3">
      <c r="AE61324" s="71"/>
    </row>
    <row r="61325" spans="31:31" ht="15.75" x14ac:dyDescent="0.3">
      <c r="AE61325" s="71"/>
    </row>
    <row r="61326" spans="31:31" ht="15.75" x14ac:dyDescent="0.3">
      <c r="AE61326" s="71"/>
    </row>
    <row r="61327" spans="31:31" ht="15.75" x14ac:dyDescent="0.3">
      <c r="AE61327" s="71"/>
    </row>
    <row r="61328" spans="31:31" ht="15.75" x14ac:dyDescent="0.3">
      <c r="AE61328" s="71"/>
    </row>
    <row r="61329" spans="31:31" ht="15.75" x14ac:dyDescent="0.3">
      <c r="AE61329" s="71"/>
    </row>
    <row r="61330" spans="31:31" ht="15.75" x14ac:dyDescent="0.3">
      <c r="AE61330" s="71"/>
    </row>
    <row r="61331" spans="31:31" ht="15.75" x14ac:dyDescent="0.3">
      <c r="AE61331" s="71"/>
    </row>
    <row r="61332" spans="31:31" ht="15.75" x14ac:dyDescent="0.3">
      <c r="AE61332" s="71"/>
    </row>
    <row r="61333" spans="31:31" ht="15.75" x14ac:dyDescent="0.3">
      <c r="AE61333" s="71"/>
    </row>
    <row r="61334" spans="31:31" ht="15.75" x14ac:dyDescent="0.3">
      <c r="AE61334" s="71"/>
    </row>
    <row r="61335" spans="31:31" ht="15.75" x14ac:dyDescent="0.3">
      <c r="AE61335" s="71"/>
    </row>
    <row r="61336" spans="31:31" ht="15.75" x14ac:dyDescent="0.3">
      <c r="AE61336" s="71"/>
    </row>
    <row r="61337" spans="31:31" ht="15.75" x14ac:dyDescent="0.3">
      <c r="AE61337" s="71"/>
    </row>
    <row r="61338" spans="31:31" ht="15.75" x14ac:dyDescent="0.3">
      <c r="AE61338" s="71"/>
    </row>
    <row r="61339" spans="31:31" ht="15.75" x14ac:dyDescent="0.3">
      <c r="AE61339" s="71"/>
    </row>
    <row r="61340" spans="31:31" ht="15.75" x14ac:dyDescent="0.3">
      <c r="AE61340" s="71"/>
    </row>
    <row r="61341" spans="31:31" ht="15.75" x14ac:dyDescent="0.3">
      <c r="AE61341" s="71"/>
    </row>
    <row r="61342" spans="31:31" ht="15.75" x14ac:dyDescent="0.3">
      <c r="AE61342" s="71"/>
    </row>
    <row r="61343" spans="31:31" ht="15.75" x14ac:dyDescent="0.3">
      <c r="AE61343" s="71"/>
    </row>
    <row r="61344" spans="31:31" ht="15.75" x14ac:dyDescent="0.3">
      <c r="AE61344" s="71"/>
    </row>
    <row r="61345" spans="31:31" ht="15.75" x14ac:dyDescent="0.3">
      <c r="AE61345" s="71"/>
    </row>
    <row r="61346" spans="31:31" ht="15.75" x14ac:dyDescent="0.3">
      <c r="AE61346" s="71"/>
    </row>
    <row r="61347" spans="31:31" ht="15.75" x14ac:dyDescent="0.3">
      <c r="AE61347" s="71"/>
    </row>
    <row r="61348" spans="31:31" ht="15.75" x14ac:dyDescent="0.3">
      <c r="AE61348" s="71"/>
    </row>
    <row r="61349" spans="31:31" ht="15.75" x14ac:dyDescent="0.3">
      <c r="AE61349" s="71"/>
    </row>
    <row r="61350" spans="31:31" ht="15.75" x14ac:dyDescent="0.3">
      <c r="AE61350" s="71"/>
    </row>
    <row r="61351" spans="31:31" ht="15.75" x14ac:dyDescent="0.3">
      <c r="AE61351" s="71"/>
    </row>
    <row r="61352" spans="31:31" ht="15.75" x14ac:dyDescent="0.3">
      <c r="AE61352" s="71"/>
    </row>
    <row r="61353" spans="31:31" ht="15.75" x14ac:dyDescent="0.3">
      <c r="AE61353" s="71"/>
    </row>
    <row r="61354" spans="31:31" ht="15.75" x14ac:dyDescent="0.3">
      <c r="AE61354" s="71"/>
    </row>
    <row r="61355" spans="31:31" ht="15.75" x14ac:dyDescent="0.3">
      <c r="AE61355" s="71"/>
    </row>
    <row r="61356" spans="31:31" ht="15.75" x14ac:dyDescent="0.3">
      <c r="AE61356" s="71"/>
    </row>
    <row r="61357" spans="31:31" ht="15.75" x14ac:dyDescent="0.3">
      <c r="AE61357" s="71"/>
    </row>
    <row r="61358" spans="31:31" ht="15.75" x14ac:dyDescent="0.3">
      <c r="AE61358" s="71"/>
    </row>
    <row r="61359" spans="31:31" ht="15.75" x14ac:dyDescent="0.3">
      <c r="AE61359" s="71"/>
    </row>
    <row r="61360" spans="31:31" ht="15.75" x14ac:dyDescent="0.3">
      <c r="AE61360" s="71"/>
    </row>
    <row r="61361" spans="31:31" ht="15.75" x14ac:dyDescent="0.3">
      <c r="AE61361" s="71"/>
    </row>
    <row r="61362" spans="31:31" ht="15.75" x14ac:dyDescent="0.3">
      <c r="AE61362" s="71"/>
    </row>
    <row r="61363" spans="31:31" ht="15.75" x14ac:dyDescent="0.3">
      <c r="AE61363" s="71"/>
    </row>
    <row r="61364" spans="31:31" ht="15.75" x14ac:dyDescent="0.3">
      <c r="AE61364" s="71"/>
    </row>
    <row r="61365" spans="31:31" ht="15.75" x14ac:dyDescent="0.3">
      <c r="AE61365" s="71"/>
    </row>
    <row r="61366" spans="31:31" ht="15.75" x14ac:dyDescent="0.3">
      <c r="AE61366" s="71"/>
    </row>
    <row r="61367" spans="31:31" ht="15.75" x14ac:dyDescent="0.3">
      <c r="AE61367" s="71"/>
    </row>
    <row r="61368" spans="31:31" ht="15.75" x14ac:dyDescent="0.3">
      <c r="AE61368" s="71"/>
    </row>
    <row r="61369" spans="31:31" ht="15.75" x14ac:dyDescent="0.3">
      <c r="AE61369" s="71"/>
    </row>
    <row r="61370" spans="31:31" ht="15.75" x14ac:dyDescent="0.3">
      <c r="AE61370" s="71"/>
    </row>
    <row r="61371" spans="31:31" ht="15.75" x14ac:dyDescent="0.3">
      <c r="AE61371" s="71"/>
    </row>
    <row r="61372" spans="31:31" ht="15.75" x14ac:dyDescent="0.3">
      <c r="AE61372" s="71"/>
    </row>
    <row r="61373" spans="31:31" ht="15.75" x14ac:dyDescent="0.3">
      <c r="AE61373" s="71"/>
    </row>
    <row r="61374" spans="31:31" ht="15.75" x14ac:dyDescent="0.3">
      <c r="AE61374" s="71"/>
    </row>
    <row r="61375" spans="31:31" ht="15.75" x14ac:dyDescent="0.3">
      <c r="AE61375" s="71"/>
    </row>
    <row r="61376" spans="31:31" ht="15.75" x14ac:dyDescent="0.3">
      <c r="AE61376" s="71"/>
    </row>
    <row r="61377" spans="31:31" ht="15.75" x14ac:dyDescent="0.3">
      <c r="AE61377" s="71"/>
    </row>
    <row r="61378" spans="31:31" ht="15.75" x14ac:dyDescent="0.3">
      <c r="AE61378" s="71"/>
    </row>
    <row r="61379" spans="31:31" ht="15.75" x14ac:dyDescent="0.3">
      <c r="AE61379" s="71"/>
    </row>
    <row r="61380" spans="31:31" ht="15.75" x14ac:dyDescent="0.3">
      <c r="AE61380" s="71"/>
    </row>
    <row r="61381" spans="31:31" ht="15.75" x14ac:dyDescent="0.3">
      <c r="AE61381" s="71"/>
    </row>
    <row r="61382" spans="31:31" ht="15.75" x14ac:dyDescent="0.3">
      <c r="AE61382" s="71"/>
    </row>
    <row r="61383" spans="31:31" ht="15.75" x14ac:dyDescent="0.3">
      <c r="AE61383" s="71"/>
    </row>
    <row r="61384" spans="31:31" ht="15.75" x14ac:dyDescent="0.3">
      <c r="AE61384" s="71"/>
    </row>
    <row r="61385" spans="31:31" ht="15.75" x14ac:dyDescent="0.3">
      <c r="AE61385" s="71"/>
    </row>
    <row r="61386" spans="31:31" ht="15.75" x14ac:dyDescent="0.3">
      <c r="AE61386" s="71"/>
    </row>
    <row r="61387" spans="31:31" ht="15.75" x14ac:dyDescent="0.3">
      <c r="AE61387" s="71"/>
    </row>
    <row r="61388" spans="31:31" ht="15.75" x14ac:dyDescent="0.3">
      <c r="AE61388" s="71"/>
    </row>
    <row r="61389" spans="31:31" ht="15.75" x14ac:dyDescent="0.3">
      <c r="AE61389" s="71"/>
    </row>
    <row r="61390" spans="31:31" ht="15.75" x14ac:dyDescent="0.3">
      <c r="AE61390" s="71"/>
    </row>
    <row r="61391" spans="31:31" ht="15.75" x14ac:dyDescent="0.3">
      <c r="AE61391" s="71"/>
    </row>
    <row r="61392" spans="31:31" ht="15.75" x14ac:dyDescent="0.3">
      <c r="AE61392" s="71"/>
    </row>
    <row r="61393" spans="31:31" ht="15.75" x14ac:dyDescent="0.3">
      <c r="AE61393" s="71"/>
    </row>
    <row r="61394" spans="31:31" ht="15.75" x14ac:dyDescent="0.3">
      <c r="AE61394" s="71"/>
    </row>
    <row r="61395" spans="31:31" ht="15.75" x14ac:dyDescent="0.3">
      <c r="AE61395" s="71"/>
    </row>
    <row r="61396" spans="31:31" ht="15.75" x14ac:dyDescent="0.3">
      <c r="AE61396" s="71"/>
    </row>
    <row r="61397" spans="31:31" ht="15.75" x14ac:dyDescent="0.3">
      <c r="AE61397" s="71"/>
    </row>
    <row r="61398" spans="31:31" ht="15.75" x14ac:dyDescent="0.3">
      <c r="AE61398" s="71"/>
    </row>
    <row r="61399" spans="31:31" ht="15.75" x14ac:dyDescent="0.3">
      <c r="AE61399" s="71"/>
    </row>
    <row r="61400" spans="31:31" ht="15.75" x14ac:dyDescent="0.3">
      <c r="AE61400" s="71"/>
    </row>
    <row r="61401" spans="31:31" ht="15.75" x14ac:dyDescent="0.3">
      <c r="AE61401" s="71"/>
    </row>
    <row r="61402" spans="31:31" ht="15.75" x14ac:dyDescent="0.3">
      <c r="AE61402" s="71"/>
    </row>
    <row r="61403" spans="31:31" ht="15.75" x14ac:dyDescent="0.3">
      <c r="AE61403" s="71"/>
    </row>
    <row r="61404" spans="31:31" ht="15.75" x14ac:dyDescent="0.3">
      <c r="AE61404" s="71"/>
    </row>
    <row r="61405" spans="31:31" ht="15.75" x14ac:dyDescent="0.3">
      <c r="AE61405" s="71"/>
    </row>
    <row r="61406" spans="31:31" ht="15.75" x14ac:dyDescent="0.3">
      <c r="AE61406" s="71"/>
    </row>
    <row r="61407" spans="31:31" ht="15.75" x14ac:dyDescent="0.3">
      <c r="AE61407" s="71"/>
    </row>
    <row r="61408" spans="31:31" ht="15.75" x14ac:dyDescent="0.3">
      <c r="AE61408" s="71"/>
    </row>
    <row r="61409" spans="31:31" ht="15.75" x14ac:dyDescent="0.3">
      <c r="AE61409" s="71"/>
    </row>
    <row r="61410" spans="31:31" ht="15.75" x14ac:dyDescent="0.3">
      <c r="AE61410" s="71"/>
    </row>
    <row r="61411" spans="31:31" ht="15.75" x14ac:dyDescent="0.3">
      <c r="AE61411" s="71"/>
    </row>
    <row r="61412" spans="31:31" ht="15.75" x14ac:dyDescent="0.3">
      <c r="AE61412" s="71"/>
    </row>
    <row r="61413" spans="31:31" ht="15.75" x14ac:dyDescent="0.3">
      <c r="AE61413" s="71"/>
    </row>
    <row r="61414" spans="31:31" ht="15.75" x14ac:dyDescent="0.3">
      <c r="AE61414" s="71"/>
    </row>
    <row r="61415" spans="31:31" ht="15.75" x14ac:dyDescent="0.3">
      <c r="AE61415" s="71"/>
    </row>
    <row r="61416" spans="31:31" ht="15.75" x14ac:dyDescent="0.3">
      <c r="AE61416" s="71"/>
    </row>
    <row r="61417" spans="31:31" ht="15.75" x14ac:dyDescent="0.3">
      <c r="AE61417" s="71"/>
    </row>
    <row r="61418" spans="31:31" ht="15.75" x14ac:dyDescent="0.3">
      <c r="AE61418" s="71"/>
    </row>
    <row r="61419" spans="31:31" ht="15.75" x14ac:dyDescent="0.3">
      <c r="AE61419" s="71"/>
    </row>
    <row r="61420" spans="31:31" ht="15.75" x14ac:dyDescent="0.3">
      <c r="AE61420" s="71"/>
    </row>
    <row r="61421" spans="31:31" ht="15.75" x14ac:dyDescent="0.3">
      <c r="AE61421" s="71"/>
    </row>
    <row r="61422" spans="31:31" ht="15.75" x14ac:dyDescent="0.3">
      <c r="AE61422" s="71"/>
    </row>
    <row r="61423" spans="31:31" ht="15.75" x14ac:dyDescent="0.3">
      <c r="AE61423" s="71"/>
    </row>
    <row r="61424" spans="31:31" ht="15.75" x14ac:dyDescent="0.3">
      <c r="AE61424" s="71"/>
    </row>
    <row r="61425" spans="31:31" ht="15.75" x14ac:dyDescent="0.3">
      <c r="AE61425" s="71"/>
    </row>
    <row r="61426" spans="31:31" ht="15.75" x14ac:dyDescent="0.3">
      <c r="AE61426" s="71"/>
    </row>
    <row r="61427" spans="31:31" ht="15.75" x14ac:dyDescent="0.3">
      <c r="AE61427" s="71"/>
    </row>
    <row r="61428" spans="31:31" ht="15.75" x14ac:dyDescent="0.3">
      <c r="AE61428" s="71"/>
    </row>
    <row r="61429" spans="31:31" ht="15.75" x14ac:dyDescent="0.3">
      <c r="AE61429" s="71"/>
    </row>
    <row r="61430" spans="31:31" ht="15.75" x14ac:dyDescent="0.3">
      <c r="AE61430" s="71"/>
    </row>
    <row r="61431" spans="31:31" ht="15.75" x14ac:dyDescent="0.3">
      <c r="AE61431" s="71"/>
    </row>
    <row r="61432" spans="31:31" ht="15.75" x14ac:dyDescent="0.3">
      <c r="AE61432" s="71"/>
    </row>
    <row r="61433" spans="31:31" ht="15.75" x14ac:dyDescent="0.3">
      <c r="AE61433" s="71"/>
    </row>
    <row r="61434" spans="31:31" ht="15.75" x14ac:dyDescent="0.3">
      <c r="AE61434" s="71"/>
    </row>
    <row r="61435" spans="31:31" ht="15.75" x14ac:dyDescent="0.3">
      <c r="AE61435" s="71"/>
    </row>
    <row r="61436" spans="31:31" ht="15.75" x14ac:dyDescent="0.3">
      <c r="AE61436" s="71"/>
    </row>
    <row r="61437" spans="31:31" ht="15.75" x14ac:dyDescent="0.3">
      <c r="AE61437" s="71"/>
    </row>
    <row r="61438" spans="31:31" ht="15.75" x14ac:dyDescent="0.3">
      <c r="AE61438" s="71"/>
    </row>
    <row r="61439" spans="31:31" ht="15.75" x14ac:dyDescent="0.3">
      <c r="AE61439" s="71"/>
    </row>
    <row r="61440" spans="31:31" ht="15.75" x14ac:dyDescent="0.3">
      <c r="AE61440" s="71"/>
    </row>
    <row r="61441" spans="31:31" ht="15.75" x14ac:dyDescent="0.3">
      <c r="AE61441" s="71"/>
    </row>
    <row r="61442" spans="31:31" ht="15.75" x14ac:dyDescent="0.3">
      <c r="AE61442" s="71"/>
    </row>
    <row r="61443" spans="31:31" ht="15.75" x14ac:dyDescent="0.3">
      <c r="AE61443" s="71"/>
    </row>
    <row r="61444" spans="31:31" ht="15.75" x14ac:dyDescent="0.3">
      <c r="AE61444" s="71"/>
    </row>
    <row r="61445" spans="31:31" ht="15.75" x14ac:dyDescent="0.3">
      <c r="AE61445" s="71"/>
    </row>
    <row r="61446" spans="31:31" ht="15.75" x14ac:dyDescent="0.3">
      <c r="AE61446" s="71"/>
    </row>
    <row r="61447" spans="31:31" ht="15.75" x14ac:dyDescent="0.3">
      <c r="AE61447" s="71"/>
    </row>
    <row r="61448" spans="31:31" ht="15.75" x14ac:dyDescent="0.3">
      <c r="AE61448" s="71"/>
    </row>
    <row r="61449" spans="31:31" ht="15.75" x14ac:dyDescent="0.3">
      <c r="AE61449" s="71"/>
    </row>
    <row r="61450" spans="31:31" ht="15.75" x14ac:dyDescent="0.3">
      <c r="AE61450" s="71"/>
    </row>
    <row r="61451" spans="31:31" ht="15.75" x14ac:dyDescent="0.3">
      <c r="AE61451" s="71"/>
    </row>
    <row r="61452" spans="31:31" ht="15.75" x14ac:dyDescent="0.3">
      <c r="AE61452" s="71"/>
    </row>
    <row r="61453" spans="31:31" ht="15.75" x14ac:dyDescent="0.3">
      <c r="AE61453" s="71"/>
    </row>
    <row r="61454" spans="31:31" ht="15.75" x14ac:dyDescent="0.3">
      <c r="AE61454" s="71"/>
    </row>
    <row r="61455" spans="31:31" ht="15.75" x14ac:dyDescent="0.3">
      <c r="AE61455" s="71"/>
    </row>
    <row r="61456" spans="31:31" ht="15.75" x14ac:dyDescent="0.3">
      <c r="AE61456" s="71"/>
    </row>
    <row r="61457" spans="31:31" ht="15.75" x14ac:dyDescent="0.3">
      <c r="AE61457" s="71"/>
    </row>
    <row r="61458" spans="31:31" ht="15.75" x14ac:dyDescent="0.3">
      <c r="AE61458" s="71"/>
    </row>
    <row r="61459" spans="31:31" ht="15.75" x14ac:dyDescent="0.3">
      <c r="AE61459" s="71"/>
    </row>
    <row r="61460" spans="31:31" ht="15.75" x14ac:dyDescent="0.3">
      <c r="AE61460" s="71"/>
    </row>
    <row r="61461" spans="31:31" ht="15.75" x14ac:dyDescent="0.3">
      <c r="AE61461" s="71"/>
    </row>
    <row r="61462" spans="31:31" ht="15.75" x14ac:dyDescent="0.3">
      <c r="AE61462" s="71"/>
    </row>
    <row r="61463" spans="31:31" ht="15.75" x14ac:dyDescent="0.3">
      <c r="AE61463" s="71"/>
    </row>
    <row r="61464" spans="31:31" ht="15.75" x14ac:dyDescent="0.3">
      <c r="AE61464" s="71"/>
    </row>
    <row r="61465" spans="31:31" ht="15.75" x14ac:dyDescent="0.3">
      <c r="AE61465" s="71"/>
    </row>
    <row r="61466" spans="31:31" ht="15.75" x14ac:dyDescent="0.3">
      <c r="AE61466" s="71"/>
    </row>
    <row r="61467" spans="31:31" ht="15.75" x14ac:dyDescent="0.3">
      <c r="AE61467" s="71"/>
    </row>
    <row r="61468" spans="31:31" ht="15.75" x14ac:dyDescent="0.3">
      <c r="AE61468" s="71"/>
    </row>
    <row r="61469" spans="31:31" ht="15.75" x14ac:dyDescent="0.3">
      <c r="AE61469" s="71"/>
    </row>
    <row r="61470" spans="31:31" ht="15.75" x14ac:dyDescent="0.3">
      <c r="AE61470" s="71"/>
    </row>
    <row r="61471" spans="31:31" ht="15.75" x14ac:dyDescent="0.3">
      <c r="AE61471" s="71"/>
    </row>
    <row r="61472" spans="31:31" ht="15.75" x14ac:dyDescent="0.3">
      <c r="AE61472" s="71"/>
    </row>
    <row r="61473" spans="31:31" ht="15.75" x14ac:dyDescent="0.3">
      <c r="AE61473" s="71"/>
    </row>
    <row r="61474" spans="31:31" ht="15.75" x14ac:dyDescent="0.3">
      <c r="AE61474" s="71"/>
    </row>
    <row r="61475" spans="31:31" ht="15.75" x14ac:dyDescent="0.3">
      <c r="AE61475" s="71"/>
    </row>
    <row r="61476" spans="31:31" ht="15.75" x14ac:dyDescent="0.3">
      <c r="AE61476" s="71"/>
    </row>
    <row r="61477" spans="31:31" ht="15.75" x14ac:dyDescent="0.3">
      <c r="AE61477" s="71"/>
    </row>
    <row r="61478" spans="31:31" ht="15.75" x14ac:dyDescent="0.3">
      <c r="AE61478" s="71"/>
    </row>
    <row r="61479" spans="31:31" ht="15.75" x14ac:dyDescent="0.3">
      <c r="AE61479" s="71"/>
    </row>
    <row r="61480" spans="31:31" ht="15.75" x14ac:dyDescent="0.3">
      <c r="AE61480" s="71"/>
    </row>
    <row r="61481" spans="31:31" ht="15.75" x14ac:dyDescent="0.3">
      <c r="AE61481" s="71"/>
    </row>
    <row r="61482" spans="31:31" ht="15.75" x14ac:dyDescent="0.3">
      <c r="AE61482" s="71"/>
    </row>
    <row r="61483" spans="31:31" ht="15.75" x14ac:dyDescent="0.3">
      <c r="AE61483" s="71"/>
    </row>
    <row r="61484" spans="31:31" ht="15.75" x14ac:dyDescent="0.3">
      <c r="AE61484" s="71"/>
    </row>
    <row r="61485" spans="31:31" ht="15.75" x14ac:dyDescent="0.3">
      <c r="AE61485" s="71"/>
    </row>
    <row r="61486" spans="31:31" ht="15.75" x14ac:dyDescent="0.3">
      <c r="AE61486" s="71"/>
    </row>
    <row r="61487" spans="31:31" ht="15.75" x14ac:dyDescent="0.3">
      <c r="AE61487" s="71"/>
    </row>
    <row r="61488" spans="31:31" ht="15.75" x14ac:dyDescent="0.3">
      <c r="AE61488" s="71"/>
    </row>
    <row r="61489" spans="31:31" ht="15.75" x14ac:dyDescent="0.3">
      <c r="AE61489" s="71"/>
    </row>
    <row r="61490" spans="31:31" ht="15.75" x14ac:dyDescent="0.3">
      <c r="AE61490" s="71"/>
    </row>
    <row r="61491" spans="31:31" ht="15.75" x14ac:dyDescent="0.3">
      <c r="AE61491" s="71"/>
    </row>
    <row r="61492" spans="31:31" ht="15.75" x14ac:dyDescent="0.3">
      <c r="AE61492" s="71"/>
    </row>
    <row r="61493" spans="31:31" ht="15.75" x14ac:dyDescent="0.3">
      <c r="AE61493" s="71"/>
    </row>
    <row r="61494" spans="31:31" ht="15.75" x14ac:dyDescent="0.3">
      <c r="AE61494" s="71"/>
    </row>
    <row r="61495" spans="31:31" ht="15.75" x14ac:dyDescent="0.3">
      <c r="AE61495" s="71"/>
    </row>
    <row r="61496" spans="31:31" ht="15.75" x14ac:dyDescent="0.3">
      <c r="AE61496" s="71"/>
    </row>
    <row r="61497" spans="31:31" ht="15.75" x14ac:dyDescent="0.3">
      <c r="AE61497" s="71"/>
    </row>
    <row r="61498" spans="31:31" ht="15.75" x14ac:dyDescent="0.3">
      <c r="AE61498" s="71"/>
    </row>
    <row r="61499" spans="31:31" ht="15.75" x14ac:dyDescent="0.3">
      <c r="AE61499" s="71"/>
    </row>
    <row r="61500" spans="31:31" ht="15.75" x14ac:dyDescent="0.3">
      <c r="AE61500" s="71"/>
    </row>
    <row r="61501" spans="31:31" ht="15.75" x14ac:dyDescent="0.3">
      <c r="AE61501" s="71"/>
    </row>
    <row r="61502" spans="31:31" ht="15.75" x14ac:dyDescent="0.3">
      <c r="AE61502" s="71"/>
    </row>
    <row r="61503" spans="31:31" ht="15.75" x14ac:dyDescent="0.3">
      <c r="AE61503" s="71"/>
    </row>
    <row r="61504" spans="31:31" ht="15.75" x14ac:dyDescent="0.3">
      <c r="AE61504" s="71"/>
    </row>
    <row r="61505" spans="31:31" ht="15.75" x14ac:dyDescent="0.3">
      <c r="AE61505" s="71"/>
    </row>
    <row r="61506" spans="31:31" ht="15.75" x14ac:dyDescent="0.3">
      <c r="AE61506" s="71"/>
    </row>
    <row r="61507" spans="31:31" ht="15.75" x14ac:dyDescent="0.3">
      <c r="AE61507" s="71"/>
    </row>
    <row r="61508" spans="31:31" ht="15.75" x14ac:dyDescent="0.3">
      <c r="AE61508" s="71"/>
    </row>
    <row r="61509" spans="31:31" ht="15.75" x14ac:dyDescent="0.3">
      <c r="AE61509" s="71"/>
    </row>
    <row r="61510" spans="31:31" ht="15.75" x14ac:dyDescent="0.3">
      <c r="AE61510" s="71"/>
    </row>
    <row r="61511" spans="31:31" ht="15.75" x14ac:dyDescent="0.3">
      <c r="AE61511" s="71"/>
    </row>
    <row r="61512" spans="31:31" ht="15.75" x14ac:dyDescent="0.3">
      <c r="AE61512" s="71"/>
    </row>
    <row r="61513" spans="31:31" ht="15.75" x14ac:dyDescent="0.3">
      <c r="AE61513" s="71"/>
    </row>
    <row r="61514" spans="31:31" ht="15.75" x14ac:dyDescent="0.3">
      <c r="AE61514" s="71"/>
    </row>
    <row r="61515" spans="31:31" ht="15.75" x14ac:dyDescent="0.3">
      <c r="AE61515" s="71"/>
    </row>
    <row r="61516" spans="31:31" ht="15.75" x14ac:dyDescent="0.3">
      <c r="AE61516" s="71"/>
    </row>
    <row r="61517" spans="31:31" ht="15.75" x14ac:dyDescent="0.3">
      <c r="AE61517" s="71"/>
    </row>
    <row r="61518" spans="31:31" ht="15.75" x14ac:dyDescent="0.3">
      <c r="AE61518" s="71"/>
    </row>
    <row r="61519" spans="31:31" ht="15.75" x14ac:dyDescent="0.3">
      <c r="AE61519" s="71"/>
    </row>
    <row r="61520" spans="31:31" ht="15.75" x14ac:dyDescent="0.3">
      <c r="AE61520" s="71"/>
    </row>
    <row r="61521" spans="31:31" ht="15.75" x14ac:dyDescent="0.3">
      <c r="AE61521" s="71"/>
    </row>
    <row r="61522" spans="31:31" ht="15.75" x14ac:dyDescent="0.3">
      <c r="AE61522" s="71"/>
    </row>
    <row r="61523" spans="31:31" ht="15.75" x14ac:dyDescent="0.3">
      <c r="AE61523" s="71"/>
    </row>
    <row r="61524" spans="31:31" ht="15.75" x14ac:dyDescent="0.3">
      <c r="AE61524" s="71"/>
    </row>
    <row r="61525" spans="31:31" ht="15.75" x14ac:dyDescent="0.3">
      <c r="AE61525" s="71"/>
    </row>
    <row r="61526" spans="31:31" ht="15.75" x14ac:dyDescent="0.3">
      <c r="AE61526" s="71"/>
    </row>
    <row r="61527" spans="31:31" ht="15.75" x14ac:dyDescent="0.3">
      <c r="AE61527" s="71"/>
    </row>
    <row r="61528" spans="31:31" ht="15.75" x14ac:dyDescent="0.3">
      <c r="AE61528" s="71"/>
    </row>
    <row r="61529" spans="31:31" ht="15.75" x14ac:dyDescent="0.3">
      <c r="AE61529" s="71"/>
    </row>
    <row r="61530" spans="31:31" ht="15.75" x14ac:dyDescent="0.3">
      <c r="AE61530" s="71"/>
    </row>
    <row r="61531" spans="31:31" ht="15.75" x14ac:dyDescent="0.3">
      <c r="AE61531" s="71"/>
    </row>
    <row r="61532" spans="31:31" ht="15.75" x14ac:dyDescent="0.3">
      <c r="AE61532" s="71"/>
    </row>
    <row r="61533" spans="31:31" ht="15.75" x14ac:dyDescent="0.3">
      <c r="AE61533" s="71"/>
    </row>
    <row r="61534" spans="31:31" ht="15.75" x14ac:dyDescent="0.3">
      <c r="AE61534" s="71"/>
    </row>
    <row r="61535" spans="31:31" ht="15.75" x14ac:dyDescent="0.3">
      <c r="AE61535" s="71"/>
    </row>
    <row r="61536" spans="31:31" ht="15.75" x14ac:dyDescent="0.3">
      <c r="AE61536" s="71"/>
    </row>
    <row r="61537" spans="31:31" ht="15.75" x14ac:dyDescent="0.3">
      <c r="AE61537" s="71"/>
    </row>
    <row r="61538" spans="31:31" ht="15.75" x14ac:dyDescent="0.3">
      <c r="AE61538" s="71"/>
    </row>
    <row r="61539" spans="31:31" ht="15.75" x14ac:dyDescent="0.3">
      <c r="AE61539" s="71"/>
    </row>
    <row r="61540" spans="31:31" ht="15.75" x14ac:dyDescent="0.3">
      <c r="AE61540" s="71"/>
    </row>
    <row r="61541" spans="31:31" ht="15.75" x14ac:dyDescent="0.3">
      <c r="AE61541" s="71"/>
    </row>
    <row r="61542" spans="31:31" ht="15.75" x14ac:dyDescent="0.3">
      <c r="AE61542" s="71"/>
    </row>
    <row r="61543" spans="31:31" ht="15.75" x14ac:dyDescent="0.3">
      <c r="AE61543" s="71"/>
    </row>
    <row r="61544" spans="31:31" ht="15.75" x14ac:dyDescent="0.3">
      <c r="AE61544" s="71"/>
    </row>
    <row r="61545" spans="31:31" ht="15.75" x14ac:dyDescent="0.3">
      <c r="AE61545" s="71"/>
    </row>
    <row r="61546" spans="31:31" ht="15.75" x14ac:dyDescent="0.3">
      <c r="AE61546" s="71"/>
    </row>
    <row r="61547" spans="31:31" ht="15.75" x14ac:dyDescent="0.3">
      <c r="AE61547" s="71"/>
    </row>
    <row r="61548" spans="31:31" ht="15.75" x14ac:dyDescent="0.3">
      <c r="AE61548" s="71"/>
    </row>
    <row r="61549" spans="31:31" ht="15.75" x14ac:dyDescent="0.3">
      <c r="AE61549" s="71"/>
    </row>
    <row r="61550" spans="31:31" ht="15.75" x14ac:dyDescent="0.3">
      <c r="AE61550" s="71"/>
    </row>
    <row r="61551" spans="31:31" ht="15.75" x14ac:dyDescent="0.3">
      <c r="AE61551" s="71"/>
    </row>
    <row r="61552" spans="31:31" ht="15.75" x14ac:dyDescent="0.3">
      <c r="AE61552" s="71"/>
    </row>
    <row r="61553" spans="31:31" ht="15.75" x14ac:dyDescent="0.3">
      <c r="AE61553" s="71"/>
    </row>
    <row r="61554" spans="31:31" ht="15.75" x14ac:dyDescent="0.3">
      <c r="AE61554" s="71"/>
    </row>
    <row r="61555" spans="31:31" ht="15.75" x14ac:dyDescent="0.3">
      <c r="AE61555" s="71"/>
    </row>
    <row r="61556" spans="31:31" ht="15.75" x14ac:dyDescent="0.3">
      <c r="AE61556" s="71"/>
    </row>
    <row r="61557" spans="31:31" ht="15.75" x14ac:dyDescent="0.3">
      <c r="AE61557" s="71"/>
    </row>
    <row r="61558" spans="31:31" ht="15.75" x14ac:dyDescent="0.3">
      <c r="AE61558" s="71"/>
    </row>
    <row r="61559" spans="31:31" ht="15.75" x14ac:dyDescent="0.3">
      <c r="AE61559" s="71"/>
    </row>
    <row r="61560" spans="31:31" ht="15.75" x14ac:dyDescent="0.3">
      <c r="AE61560" s="71"/>
    </row>
    <row r="61561" spans="31:31" ht="15.75" x14ac:dyDescent="0.3">
      <c r="AE61561" s="71"/>
    </row>
    <row r="61562" spans="31:31" ht="15.75" x14ac:dyDescent="0.3">
      <c r="AE61562" s="71"/>
    </row>
    <row r="61563" spans="31:31" ht="15.75" x14ac:dyDescent="0.3">
      <c r="AE61563" s="71"/>
    </row>
    <row r="61564" spans="31:31" ht="15.75" x14ac:dyDescent="0.3">
      <c r="AE61564" s="71"/>
    </row>
    <row r="61565" spans="31:31" ht="15.75" x14ac:dyDescent="0.3">
      <c r="AE61565" s="71"/>
    </row>
    <row r="61566" spans="31:31" ht="15.75" x14ac:dyDescent="0.3">
      <c r="AE61566" s="71"/>
    </row>
    <row r="61567" spans="31:31" ht="15.75" x14ac:dyDescent="0.3">
      <c r="AE61567" s="71"/>
    </row>
    <row r="61568" spans="31:31" ht="15.75" x14ac:dyDescent="0.3">
      <c r="AE61568" s="71"/>
    </row>
    <row r="61569" spans="31:31" ht="15.75" x14ac:dyDescent="0.3">
      <c r="AE61569" s="71"/>
    </row>
    <row r="61570" spans="31:31" ht="15.75" x14ac:dyDescent="0.3">
      <c r="AE61570" s="71"/>
    </row>
    <row r="61571" spans="31:31" ht="15.75" x14ac:dyDescent="0.3">
      <c r="AE61571" s="71"/>
    </row>
    <row r="61572" spans="31:31" ht="15.75" x14ac:dyDescent="0.3">
      <c r="AE61572" s="71"/>
    </row>
    <row r="61573" spans="31:31" ht="15.75" x14ac:dyDescent="0.3">
      <c r="AE61573" s="71"/>
    </row>
    <row r="61574" spans="31:31" ht="15.75" x14ac:dyDescent="0.3">
      <c r="AE61574" s="71"/>
    </row>
    <row r="61575" spans="31:31" ht="15.75" x14ac:dyDescent="0.3">
      <c r="AE61575" s="71"/>
    </row>
    <row r="61576" spans="31:31" ht="15.75" x14ac:dyDescent="0.3">
      <c r="AE61576" s="71"/>
    </row>
    <row r="61577" spans="31:31" ht="15.75" x14ac:dyDescent="0.3">
      <c r="AE61577" s="71"/>
    </row>
    <row r="61578" spans="31:31" ht="15.75" x14ac:dyDescent="0.3">
      <c r="AE61578" s="71"/>
    </row>
    <row r="61579" spans="31:31" ht="15.75" x14ac:dyDescent="0.3">
      <c r="AE61579" s="71"/>
    </row>
    <row r="61580" spans="31:31" ht="15.75" x14ac:dyDescent="0.3">
      <c r="AE61580" s="71"/>
    </row>
    <row r="61581" spans="31:31" ht="15.75" x14ac:dyDescent="0.3">
      <c r="AE61581" s="71"/>
    </row>
    <row r="61582" spans="31:31" ht="15.75" x14ac:dyDescent="0.3">
      <c r="AE61582" s="71"/>
    </row>
    <row r="61583" spans="31:31" ht="15.75" x14ac:dyDescent="0.3">
      <c r="AE61583" s="71"/>
    </row>
    <row r="61584" spans="31:31" ht="15.75" x14ac:dyDescent="0.3">
      <c r="AE61584" s="71"/>
    </row>
    <row r="61585" spans="31:31" ht="15.75" x14ac:dyDescent="0.3">
      <c r="AE61585" s="71"/>
    </row>
    <row r="61586" spans="31:31" ht="15.75" x14ac:dyDescent="0.3">
      <c r="AE61586" s="71"/>
    </row>
    <row r="61587" spans="31:31" ht="15.75" x14ac:dyDescent="0.3">
      <c r="AE61587" s="71"/>
    </row>
    <row r="61588" spans="31:31" ht="15.75" x14ac:dyDescent="0.3">
      <c r="AE61588" s="71"/>
    </row>
    <row r="61589" spans="31:31" ht="15.75" x14ac:dyDescent="0.3">
      <c r="AE61589" s="71"/>
    </row>
    <row r="61590" spans="31:31" ht="15.75" x14ac:dyDescent="0.3">
      <c r="AE61590" s="71"/>
    </row>
    <row r="61591" spans="31:31" ht="15.75" x14ac:dyDescent="0.3">
      <c r="AE61591" s="71"/>
    </row>
    <row r="61592" spans="31:31" ht="15.75" x14ac:dyDescent="0.3">
      <c r="AE61592" s="71"/>
    </row>
    <row r="61593" spans="31:31" ht="15.75" x14ac:dyDescent="0.3">
      <c r="AE61593" s="71"/>
    </row>
    <row r="61594" spans="31:31" ht="15.75" x14ac:dyDescent="0.3">
      <c r="AE61594" s="71"/>
    </row>
    <row r="61595" spans="31:31" ht="15.75" x14ac:dyDescent="0.3">
      <c r="AE61595" s="71"/>
    </row>
    <row r="61596" spans="31:31" ht="15.75" x14ac:dyDescent="0.3">
      <c r="AE61596" s="71"/>
    </row>
    <row r="61597" spans="31:31" ht="15.75" x14ac:dyDescent="0.3">
      <c r="AE61597" s="71"/>
    </row>
    <row r="61598" spans="31:31" ht="15.75" x14ac:dyDescent="0.3">
      <c r="AE61598" s="71"/>
    </row>
    <row r="61599" spans="31:31" ht="15.75" x14ac:dyDescent="0.3">
      <c r="AE61599" s="71"/>
    </row>
    <row r="61600" spans="31:31" ht="15.75" x14ac:dyDescent="0.3">
      <c r="AE61600" s="71"/>
    </row>
    <row r="61601" spans="31:31" ht="15.75" x14ac:dyDescent="0.3">
      <c r="AE61601" s="71"/>
    </row>
    <row r="61602" spans="31:31" ht="15.75" x14ac:dyDescent="0.3">
      <c r="AE61602" s="71"/>
    </row>
    <row r="61603" spans="31:31" ht="15.75" x14ac:dyDescent="0.3">
      <c r="AE61603" s="71"/>
    </row>
    <row r="61604" spans="31:31" ht="15.75" x14ac:dyDescent="0.3">
      <c r="AE61604" s="71"/>
    </row>
    <row r="61605" spans="31:31" ht="15.75" x14ac:dyDescent="0.3">
      <c r="AE61605" s="71"/>
    </row>
    <row r="61606" spans="31:31" ht="15.75" x14ac:dyDescent="0.3">
      <c r="AE61606" s="71"/>
    </row>
    <row r="61607" spans="31:31" ht="15.75" x14ac:dyDescent="0.3">
      <c r="AE61607" s="71"/>
    </row>
    <row r="61608" spans="31:31" ht="15.75" x14ac:dyDescent="0.3">
      <c r="AE61608" s="71"/>
    </row>
    <row r="61609" spans="31:31" ht="15.75" x14ac:dyDescent="0.3">
      <c r="AE61609" s="71"/>
    </row>
    <row r="61610" spans="31:31" ht="15.75" x14ac:dyDescent="0.3">
      <c r="AE61610" s="71"/>
    </row>
    <row r="61611" spans="31:31" ht="15.75" x14ac:dyDescent="0.3">
      <c r="AE61611" s="71"/>
    </row>
    <row r="61612" spans="31:31" ht="15.75" x14ac:dyDescent="0.3">
      <c r="AE61612" s="71"/>
    </row>
    <row r="61613" spans="31:31" ht="15.75" x14ac:dyDescent="0.3">
      <c r="AE61613" s="71"/>
    </row>
    <row r="61614" spans="31:31" ht="15.75" x14ac:dyDescent="0.3">
      <c r="AE61614" s="71"/>
    </row>
    <row r="61615" spans="31:31" ht="15.75" x14ac:dyDescent="0.3">
      <c r="AE61615" s="71"/>
    </row>
    <row r="61616" spans="31:31" ht="15.75" x14ac:dyDescent="0.3">
      <c r="AE61616" s="71"/>
    </row>
    <row r="61617" spans="31:31" ht="15.75" x14ac:dyDescent="0.3">
      <c r="AE61617" s="71"/>
    </row>
    <row r="61618" spans="31:31" ht="15.75" x14ac:dyDescent="0.3">
      <c r="AE61618" s="71"/>
    </row>
    <row r="61619" spans="31:31" ht="15.75" x14ac:dyDescent="0.3">
      <c r="AE61619" s="71"/>
    </row>
    <row r="61620" spans="31:31" ht="15.75" x14ac:dyDescent="0.3">
      <c r="AE61620" s="71"/>
    </row>
    <row r="61621" spans="31:31" ht="15.75" x14ac:dyDescent="0.3">
      <c r="AE61621" s="71"/>
    </row>
    <row r="61622" spans="31:31" ht="15.75" x14ac:dyDescent="0.3">
      <c r="AE61622" s="71"/>
    </row>
    <row r="61623" spans="31:31" ht="15.75" x14ac:dyDescent="0.3">
      <c r="AE61623" s="71"/>
    </row>
    <row r="61624" spans="31:31" ht="15.75" x14ac:dyDescent="0.3">
      <c r="AE61624" s="71"/>
    </row>
    <row r="61625" spans="31:31" ht="15.75" x14ac:dyDescent="0.3">
      <c r="AE61625" s="71"/>
    </row>
    <row r="61626" spans="31:31" ht="15.75" x14ac:dyDescent="0.3">
      <c r="AE61626" s="71"/>
    </row>
    <row r="61627" spans="31:31" ht="15.75" x14ac:dyDescent="0.3">
      <c r="AE61627" s="71"/>
    </row>
    <row r="61628" spans="31:31" ht="15.75" x14ac:dyDescent="0.3">
      <c r="AE61628" s="71"/>
    </row>
    <row r="61629" spans="31:31" ht="15.75" x14ac:dyDescent="0.3">
      <c r="AE61629" s="71"/>
    </row>
    <row r="61630" spans="31:31" ht="15.75" x14ac:dyDescent="0.3">
      <c r="AE61630" s="71"/>
    </row>
    <row r="61631" spans="31:31" ht="15.75" x14ac:dyDescent="0.3">
      <c r="AE61631" s="71"/>
    </row>
    <row r="61632" spans="31:31" ht="15.75" x14ac:dyDescent="0.3">
      <c r="AE61632" s="71"/>
    </row>
    <row r="61633" spans="31:31" ht="15.75" x14ac:dyDescent="0.3">
      <c r="AE61633" s="71"/>
    </row>
    <row r="61634" spans="31:31" ht="15.75" x14ac:dyDescent="0.3">
      <c r="AE61634" s="71"/>
    </row>
    <row r="61635" spans="31:31" ht="15.75" x14ac:dyDescent="0.3">
      <c r="AE61635" s="71"/>
    </row>
    <row r="61636" spans="31:31" ht="15.75" x14ac:dyDescent="0.3">
      <c r="AE61636" s="71"/>
    </row>
    <row r="61637" spans="31:31" ht="15.75" x14ac:dyDescent="0.3">
      <c r="AE61637" s="71"/>
    </row>
    <row r="61638" spans="31:31" ht="15.75" x14ac:dyDescent="0.3">
      <c r="AE61638" s="71"/>
    </row>
    <row r="61639" spans="31:31" ht="15.75" x14ac:dyDescent="0.3">
      <c r="AE61639" s="71"/>
    </row>
    <row r="61640" spans="31:31" ht="15.75" x14ac:dyDescent="0.3">
      <c r="AE61640" s="71"/>
    </row>
    <row r="61641" spans="31:31" ht="15.75" x14ac:dyDescent="0.3">
      <c r="AE61641" s="71"/>
    </row>
    <row r="61642" spans="31:31" ht="15.75" x14ac:dyDescent="0.3">
      <c r="AE61642" s="71"/>
    </row>
    <row r="61643" spans="31:31" ht="15.75" x14ac:dyDescent="0.3">
      <c r="AE61643" s="71"/>
    </row>
    <row r="61644" spans="31:31" ht="15.75" x14ac:dyDescent="0.3">
      <c r="AE61644" s="71"/>
    </row>
    <row r="61645" spans="31:31" ht="15.75" x14ac:dyDescent="0.3">
      <c r="AE61645" s="71"/>
    </row>
    <row r="61646" spans="31:31" ht="15.75" x14ac:dyDescent="0.3">
      <c r="AE61646" s="71"/>
    </row>
    <row r="61647" spans="31:31" ht="15.75" x14ac:dyDescent="0.3">
      <c r="AE61647" s="71"/>
    </row>
    <row r="61648" spans="31:31" ht="15.75" x14ac:dyDescent="0.3">
      <c r="AE61648" s="71"/>
    </row>
    <row r="61649" spans="31:31" ht="15.75" x14ac:dyDescent="0.3">
      <c r="AE61649" s="71"/>
    </row>
    <row r="61650" spans="31:31" ht="15.75" x14ac:dyDescent="0.3">
      <c r="AE61650" s="71"/>
    </row>
    <row r="61651" spans="31:31" ht="15.75" x14ac:dyDescent="0.3">
      <c r="AE61651" s="71"/>
    </row>
    <row r="61652" spans="31:31" ht="15.75" x14ac:dyDescent="0.3">
      <c r="AE61652" s="71"/>
    </row>
    <row r="61653" spans="31:31" ht="15.75" x14ac:dyDescent="0.3">
      <c r="AE61653" s="71"/>
    </row>
    <row r="61654" spans="31:31" ht="15.75" x14ac:dyDescent="0.3">
      <c r="AE61654" s="71"/>
    </row>
    <row r="61655" spans="31:31" ht="15.75" x14ac:dyDescent="0.3">
      <c r="AE61655" s="71"/>
    </row>
    <row r="61656" spans="31:31" ht="15.75" x14ac:dyDescent="0.3">
      <c r="AE61656" s="71"/>
    </row>
    <row r="61657" spans="31:31" ht="15.75" x14ac:dyDescent="0.3">
      <c r="AE61657" s="71"/>
    </row>
    <row r="61658" spans="31:31" ht="15.75" x14ac:dyDescent="0.3">
      <c r="AE61658" s="71"/>
    </row>
    <row r="61659" spans="31:31" ht="15.75" x14ac:dyDescent="0.3">
      <c r="AE61659" s="71"/>
    </row>
    <row r="61660" spans="31:31" ht="15.75" x14ac:dyDescent="0.3">
      <c r="AE61660" s="71"/>
    </row>
    <row r="61661" spans="31:31" ht="15.75" x14ac:dyDescent="0.3">
      <c r="AE61661" s="71"/>
    </row>
    <row r="61662" spans="31:31" ht="15.75" x14ac:dyDescent="0.3">
      <c r="AE61662" s="71"/>
    </row>
    <row r="61663" spans="31:31" ht="15.75" x14ac:dyDescent="0.3">
      <c r="AE61663" s="71"/>
    </row>
    <row r="61664" spans="31:31" ht="15.75" x14ac:dyDescent="0.3">
      <c r="AE61664" s="71"/>
    </row>
    <row r="61665" spans="31:31" ht="15.75" x14ac:dyDescent="0.3">
      <c r="AE61665" s="71"/>
    </row>
    <row r="61666" spans="31:31" ht="15.75" x14ac:dyDescent="0.3">
      <c r="AE61666" s="71"/>
    </row>
    <row r="61667" spans="31:31" ht="15.75" x14ac:dyDescent="0.3">
      <c r="AE61667" s="71"/>
    </row>
    <row r="61668" spans="31:31" ht="15.75" x14ac:dyDescent="0.3">
      <c r="AE61668" s="71"/>
    </row>
    <row r="61669" spans="31:31" ht="15.75" x14ac:dyDescent="0.3">
      <c r="AE61669" s="71"/>
    </row>
    <row r="61670" spans="31:31" ht="15.75" x14ac:dyDescent="0.3">
      <c r="AE61670" s="71"/>
    </row>
    <row r="61671" spans="31:31" ht="15.75" x14ac:dyDescent="0.3">
      <c r="AE61671" s="71"/>
    </row>
    <row r="61672" spans="31:31" ht="15.75" x14ac:dyDescent="0.3">
      <c r="AE61672" s="71"/>
    </row>
    <row r="61673" spans="31:31" ht="15.75" x14ac:dyDescent="0.3">
      <c r="AE61673" s="71"/>
    </row>
    <row r="61674" spans="31:31" ht="15.75" x14ac:dyDescent="0.3">
      <c r="AE61674" s="71"/>
    </row>
    <row r="61675" spans="31:31" ht="15.75" x14ac:dyDescent="0.3">
      <c r="AE61675" s="71"/>
    </row>
    <row r="61676" spans="31:31" ht="15.75" x14ac:dyDescent="0.3">
      <c r="AE61676" s="71"/>
    </row>
    <row r="61677" spans="31:31" ht="15.75" x14ac:dyDescent="0.3">
      <c r="AE61677" s="71"/>
    </row>
    <row r="61678" spans="31:31" ht="15.75" x14ac:dyDescent="0.3">
      <c r="AE61678" s="71"/>
    </row>
    <row r="61679" spans="31:31" ht="15.75" x14ac:dyDescent="0.3">
      <c r="AE61679" s="71"/>
    </row>
    <row r="61680" spans="31:31" ht="15.75" x14ac:dyDescent="0.3">
      <c r="AE61680" s="71"/>
    </row>
    <row r="61681" spans="31:31" ht="15.75" x14ac:dyDescent="0.3">
      <c r="AE61681" s="71"/>
    </row>
    <row r="61682" spans="31:31" ht="15.75" x14ac:dyDescent="0.3">
      <c r="AE61682" s="71"/>
    </row>
    <row r="61683" spans="31:31" ht="15.75" x14ac:dyDescent="0.3">
      <c r="AE61683" s="71"/>
    </row>
    <row r="61684" spans="31:31" ht="15.75" x14ac:dyDescent="0.3">
      <c r="AE61684" s="71"/>
    </row>
    <row r="61685" spans="31:31" ht="15.75" x14ac:dyDescent="0.3">
      <c r="AE61685" s="71"/>
    </row>
    <row r="61686" spans="31:31" ht="15.75" x14ac:dyDescent="0.3">
      <c r="AE61686" s="71"/>
    </row>
    <row r="61687" spans="31:31" ht="15.75" x14ac:dyDescent="0.3">
      <c r="AE61687" s="71"/>
    </row>
    <row r="61688" spans="31:31" ht="15.75" x14ac:dyDescent="0.3">
      <c r="AE61688" s="71"/>
    </row>
    <row r="61689" spans="31:31" ht="15.75" x14ac:dyDescent="0.3">
      <c r="AE61689" s="71"/>
    </row>
    <row r="61690" spans="31:31" ht="15.75" x14ac:dyDescent="0.3">
      <c r="AE61690" s="71"/>
    </row>
    <row r="61691" spans="31:31" ht="15.75" x14ac:dyDescent="0.3">
      <c r="AE61691" s="71"/>
    </row>
    <row r="61692" spans="31:31" ht="15.75" x14ac:dyDescent="0.3">
      <c r="AE61692" s="71"/>
    </row>
    <row r="61693" spans="31:31" ht="15.75" x14ac:dyDescent="0.3">
      <c r="AE61693" s="71"/>
    </row>
    <row r="61694" spans="31:31" ht="15.75" x14ac:dyDescent="0.3">
      <c r="AE61694" s="71"/>
    </row>
    <row r="61695" spans="31:31" ht="15.75" x14ac:dyDescent="0.3">
      <c r="AE61695" s="71"/>
    </row>
    <row r="61696" spans="31:31" ht="15.75" x14ac:dyDescent="0.3">
      <c r="AE61696" s="71"/>
    </row>
    <row r="61697" spans="31:31" ht="15.75" x14ac:dyDescent="0.3">
      <c r="AE61697" s="71"/>
    </row>
    <row r="61698" spans="31:31" ht="15.75" x14ac:dyDescent="0.3">
      <c r="AE61698" s="71"/>
    </row>
    <row r="61699" spans="31:31" ht="15.75" x14ac:dyDescent="0.3">
      <c r="AE61699" s="71"/>
    </row>
    <row r="61700" spans="31:31" ht="15.75" x14ac:dyDescent="0.3">
      <c r="AE61700" s="71"/>
    </row>
    <row r="61701" spans="31:31" ht="15.75" x14ac:dyDescent="0.3">
      <c r="AE61701" s="71"/>
    </row>
    <row r="61702" spans="31:31" ht="15.75" x14ac:dyDescent="0.3">
      <c r="AE61702" s="71"/>
    </row>
    <row r="61703" spans="31:31" ht="15.75" x14ac:dyDescent="0.3">
      <c r="AE61703" s="71"/>
    </row>
    <row r="61704" spans="31:31" ht="15.75" x14ac:dyDescent="0.3">
      <c r="AE61704" s="71"/>
    </row>
    <row r="61705" spans="31:31" ht="15.75" x14ac:dyDescent="0.3">
      <c r="AE61705" s="71"/>
    </row>
    <row r="61706" spans="31:31" ht="15.75" x14ac:dyDescent="0.3">
      <c r="AE61706" s="71"/>
    </row>
    <row r="61707" spans="31:31" ht="15.75" x14ac:dyDescent="0.3">
      <c r="AE61707" s="71"/>
    </row>
    <row r="61708" spans="31:31" ht="15.75" x14ac:dyDescent="0.3">
      <c r="AE61708" s="71"/>
    </row>
    <row r="61709" spans="31:31" ht="15.75" x14ac:dyDescent="0.3">
      <c r="AE61709" s="71"/>
    </row>
    <row r="61710" spans="31:31" ht="15.75" x14ac:dyDescent="0.3">
      <c r="AE61710" s="71"/>
    </row>
    <row r="61711" spans="31:31" ht="15.75" x14ac:dyDescent="0.3">
      <c r="AE61711" s="71"/>
    </row>
    <row r="61712" spans="31:31" ht="15.75" x14ac:dyDescent="0.3">
      <c r="AE61712" s="71"/>
    </row>
    <row r="61713" spans="31:31" ht="15.75" x14ac:dyDescent="0.3">
      <c r="AE61713" s="71"/>
    </row>
    <row r="61714" spans="31:31" ht="15.75" x14ac:dyDescent="0.3">
      <c r="AE61714" s="71"/>
    </row>
    <row r="61715" spans="31:31" ht="15.75" x14ac:dyDescent="0.3">
      <c r="AE61715" s="71"/>
    </row>
    <row r="61716" spans="31:31" ht="15.75" x14ac:dyDescent="0.3">
      <c r="AE61716" s="71"/>
    </row>
    <row r="61717" spans="31:31" ht="15.75" x14ac:dyDescent="0.3">
      <c r="AE61717" s="71"/>
    </row>
    <row r="61718" spans="31:31" ht="15.75" x14ac:dyDescent="0.3">
      <c r="AE61718" s="71"/>
    </row>
    <row r="61719" spans="31:31" ht="15.75" x14ac:dyDescent="0.3">
      <c r="AE61719" s="71"/>
    </row>
    <row r="61720" spans="31:31" ht="15.75" x14ac:dyDescent="0.3">
      <c r="AE61720" s="71"/>
    </row>
    <row r="61721" spans="31:31" ht="15.75" x14ac:dyDescent="0.3">
      <c r="AE61721" s="71"/>
    </row>
    <row r="61722" spans="31:31" ht="15.75" x14ac:dyDescent="0.3">
      <c r="AE61722" s="71"/>
    </row>
    <row r="61723" spans="31:31" ht="15.75" x14ac:dyDescent="0.3">
      <c r="AE61723" s="71"/>
    </row>
    <row r="61724" spans="31:31" ht="15.75" x14ac:dyDescent="0.3">
      <c r="AE61724" s="71"/>
    </row>
    <row r="61725" spans="31:31" ht="15.75" x14ac:dyDescent="0.3">
      <c r="AE61725" s="71"/>
    </row>
    <row r="61726" spans="31:31" ht="15.75" x14ac:dyDescent="0.3">
      <c r="AE61726" s="71"/>
    </row>
    <row r="61727" spans="31:31" ht="15.75" x14ac:dyDescent="0.3">
      <c r="AE61727" s="71"/>
    </row>
    <row r="61728" spans="31:31" ht="15.75" x14ac:dyDescent="0.3">
      <c r="AE61728" s="71"/>
    </row>
    <row r="61729" spans="31:31" ht="15.75" x14ac:dyDescent="0.3">
      <c r="AE61729" s="71"/>
    </row>
    <row r="61730" spans="31:31" ht="15.75" x14ac:dyDescent="0.3">
      <c r="AE61730" s="71"/>
    </row>
    <row r="61731" spans="31:31" ht="15.75" x14ac:dyDescent="0.3">
      <c r="AE61731" s="71"/>
    </row>
    <row r="61732" spans="31:31" ht="15.75" x14ac:dyDescent="0.3">
      <c r="AE61732" s="71"/>
    </row>
    <row r="61733" spans="31:31" ht="15.75" x14ac:dyDescent="0.3">
      <c r="AE61733" s="71"/>
    </row>
    <row r="61734" spans="31:31" ht="15.75" x14ac:dyDescent="0.3">
      <c r="AE61734" s="71"/>
    </row>
    <row r="61735" spans="31:31" ht="15.75" x14ac:dyDescent="0.3">
      <c r="AE61735" s="71"/>
    </row>
    <row r="61736" spans="31:31" ht="15.75" x14ac:dyDescent="0.3">
      <c r="AE61736" s="71"/>
    </row>
    <row r="61737" spans="31:31" ht="15.75" x14ac:dyDescent="0.3">
      <c r="AE61737" s="71"/>
    </row>
    <row r="61738" spans="31:31" ht="15.75" x14ac:dyDescent="0.3">
      <c r="AE61738" s="71"/>
    </row>
    <row r="61739" spans="31:31" ht="15.75" x14ac:dyDescent="0.3">
      <c r="AE61739" s="71"/>
    </row>
    <row r="61740" spans="31:31" ht="15.75" x14ac:dyDescent="0.3">
      <c r="AE61740" s="71"/>
    </row>
    <row r="61741" spans="31:31" ht="15.75" x14ac:dyDescent="0.3">
      <c r="AE61741" s="71"/>
    </row>
    <row r="61742" spans="31:31" ht="15.75" x14ac:dyDescent="0.3">
      <c r="AE61742" s="71"/>
    </row>
    <row r="61743" spans="31:31" ht="15.75" x14ac:dyDescent="0.3">
      <c r="AE61743" s="71"/>
    </row>
    <row r="61744" spans="31:31" ht="15.75" x14ac:dyDescent="0.3">
      <c r="AE61744" s="71"/>
    </row>
    <row r="61745" spans="31:31" ht="15.75" x14ac:dyDescent="0.3">
      <c r="AE61745" s="71"/>
    </row>
    <row r="61746" spans="31:31" ht="15.75" x14ac:dyDescent="0.3">
      <c r="AE61746" s="71"/>
    </row>
    <row r="61747" spans="31:31" ht="15.75" x14ac:dyDescent="0.3">
      <c r="AE61747" s="71"/>
    </row>
    <row r="61748" spans="31:31" ht="15.75" x14ac:dyDescent="0.3">
      <c r="AE61748" s="71"/>
    </row>
    <row r="61749" spans="31:31" ht="15.75" x14ac:dyDescent="0.3">
      <c r="AE61749" s="71"/>
    </row>
    <row r="61750" spans="31:31" ht="15.75" x14ac:dyDescent="0.3">
      <c r="AE61750" s="71"/>
    </row>
    <row r="61751" spans="31:31" ht="15.75" x14ac:dyDescent="0.3">
      <c r="AE61751" s="71"/>
    </row>
    <row r="61752" spans="31:31" ht="15.75" x14ac:dyDescent="0.3">
      <c r="AE61752" s="71"/>
    </row>
    <row r="61753" spans="31:31" ht="15.75" x14ac:dyDescent="0.3">
      <c r="AE61753" s="71"/>
    </row>
    <row r="61754" spans="31:31" ht="15.75" x14ac:dyDescent="0.3">
      <c r="AE61754" s="71"/>
    </row>
    <row r="61755" spans="31:31" ht="15.75" x14ac:dyDescent="0.3">
      <c r="AE61755" s="71"/>
    </row>
    <row r="61756" spans="31:31" ht="15.75" x14ac:dyDescent="0.3">
      <c r="AE61756" s="71"/>
    </row>
    <row r="61757" spans="31:31" ht="15.75" x14ac:dyDescent="0.3">
      <c r="AE61757" s="71"/>
    </row>
    <row r="61758" spans="31:31" ht="15.75" x14ac:dyDescent="0.3">
      <c r="AE61758" s="71"/>
    </row>
    <row r="61759" spans="31:31" ht="15.75" x14ac:dyDescent="0.3">
      <c r="AE61759" s="71"/>
    </row>
    <row r="61760" spans="31:31" ht="15.75" x14ac:dyDescent="0.3">
      <c r="AE61760" s="71"/>
    </row>
    <row r="61761" spans="31:31" ht="15.75" x14ac:dyDescent="0.3">
      <c r="AE61761" s="71"/>
    </row>
    <row r="61762" spans="31:31" ht="15.75" x14ac:dyDescent="0.3">
      <c r="AE61762" s="71"/>
    </row>
    <row r="61763" spans="31:31" ht="15.75" x14ac:dyDescent="0.3">
      <c r="AE61763" s="71"/>
    </row>
    <row r="61764" spans="31:31" ht="15.75" x14ac:dyDescent="0.3">
      <c r="AE61764" s="71"/>
    </row>
    <row r="61765" spans="31:31" ht="15.75" x14ac:dyDescent="0.3">
      <c r="AE61765" s="71"/>
    </row>
    <row r="61766" spans="31:31" ht="15.75" x14ac:dyDescent="0.3">
      <c r="AE61766" s="71"/>
    </row>
    <row r="61767" spans="31:31" ht="15.75" x14ac:dyDescent="0.3">
      <c r="AE61767" s="71"/>
    </row>
    <row r="61768" spans="31:31" ht="15.75" x14ac:dyDescent="0.3">
      <c r="AE61768" s="71"/>
    </row>
    <row r="61769" spans="31:31" ht="15.75" x14ac:dyDescent="0.3">
      <c r="AE61769" s="71"/>
    </row>
    <row r="61770" spans="31:31" ht="15.75" x14ac:dyDescent="0.3">
      <c r="AE61770" s="71"/>
    </row>
    <row r="61771" spans="31:31" ht="15.75" x14ac:dyDescent="0.3">
      <c r="AE61771" s="71"/>
    </row>
    <row r="61772" spans="31:31" ht="15.75" x14ac:dyDescent="0.3">
      <c r="AE61772" s="71"/>
    </row>
    <row r="61773" spans="31:31" ht="15.75" x14ac:dyDescent="0.3">
      <c r="AE61773" s="71"/>
    </row>
    <row r="61774" spans="31:31" ht="15.75" x14ac:dyDescent="0.3">
      <c r="AE61774" s="71"/>
    </row>
    <row r="61775" spans="31:31" ht="15.75" x14ac:dyDescent="0.3">
      <c r="AE61775" s="71"/>
    </row>
    <row r="61776" spans="31:31" ht="15.75" x14ac:dyDescent="0.3">
      <c r="AE61776" s="71"/>
    </row>
    <row r="61777" spans="31:31" ht="15.75" x14ac:dyDescent="0.3">
      <c r="AE61777" s="71"/>
    </row>
    <row r="61778" spans="31:31" ht="15.75" x14ac:dyDescent="0.3">
      <c r="AE61778" s="71"/>
    </row>
    <row r="61779" spans="31:31" ht="15.75" x14ac:dyDescent="0.3">
      <c r="AE61779" s="71"/>
    </row>
    <row r="61780" spans="31:31" ht="15.75" x14ac:dyDescent="0.3">
      <c r="AE61780" s="71"/>
    </row>
    <row r="61781" spans="31:31" ht="15.75" x14ac:dyDescent="0.3">
      <c r="AE61781" s="71"/>
    </row>
    <row r="61782" spans="31:31" ht="15.75" x14ac:dyDescent="0.3">
      <c r="AE61782" s="71"/>
    </row>
    <row r="61783" spans="31:31" ht="15.75" x14ac:dyDescent="0.3">
      <c r="AE61783" s="71"/>
    </row>
    <row r="61784" spans="31:31" ht="15.75" x14ac:dyDescent="0.3">
      <c r="AE61784" s="71"/>
    </row>
    <row r="61785" spans="31:31" ht="15.75" x14ac:dyDescent="0.3">
      <c r="AE61785" s="71"/>
    </row>
    <row r="61786" spans="31:31" ht="15.75" x14ac:dyDescent="0.3">
      <c r="AE61786" s="71"/>
    </row>
    <row r="61787" spans="31:31" ht="15.75" x14ac:dyDescent="0.3">
      <c r="AE61787" s="71"/>
    </row>
    <row r="61788" spans="31:31" ht="15.75" x14ac:dyDescent="0.3">
      <c r="AE61788" s="71"/>
    </row>
    <row r="61789" spans="31:31" ht="15.75" x14ac:dyDescent="0.3">
      <c r="AE61789" s="71"/>
    </row>
    <row r="61790" spans="31:31" ht="15.75" x14ac:dyDescent="0.3">
      <c r="AE61790" s="71"/>
    </row>
    <row r="61791" spans="31:31" ht="15.75" x14ac:dyDescent="0.3">
      <c r="AE61791" s="71"/>
    </row>
    <row r="61792" spans="31:31" ht="15.75" x14ac:dyDescent="0.3">
      <c r="AE61792" s="71"/>
    </row>
    <row r="61793" spans="31:31" ht="15.75" x14ac:dyDescent="0.3">
      <c r="AE61793" s="71"/>
    </row>
    <row r="61794" spans="31:31" ht="15.75" x14ac:dyDescent="0.3">
      <c r="AE61794" s="71"/>
    </row>
    <row r="61795" spans="31:31" ht="15.75" x14ac:dyDescent="0.3">
      <c r="AE61795" s="71"/>
    </row>
    <row r="61796" spans="31:31" ht="15.75" x14ac:dyDescent="0.3">
      <c r="AE61796" s="71"/>
    </row>
    <row r="61797" spans="31:31" ht="15.75" x14ac:dyDescent="0.3">
      <c r="AE61797" s="71"/>
    </row>
    <row r="61798" spans="31:31" ht="15.75" x14ac:dyDescent="0.3">
      <c r="AE61798" s="71"/>
    </row>
    <row r="61799" spans="31:31" ht="15.75" x14ac:dyDescent="0.3">
      <c r="AE61799" s="71"/>
    </row>
    <row r="61800" spans="31:31" ht="15.75" x14ac:dyDescent="0.3">
      <c r="AE61800" s="71"/>
    </row>
    <row r="61801" spans="31:31" ht="15.75" x14ac:dyDescent="0.3">
      <c r="AE61801" s="71"/>
    </row>
    <row r="61802" spans="31:31" ht="15.75" x14ac:dyDescent="0.3">
      <c r="AE61802" s="71"/>
    </row>
    <row r="61803" spans="31:31" ht="15.75" x14ac:dyDescent="0.3">
      <c r="AE61803" s="71"/>
    </row>
    <row r="61804" spans="31:31" ht="15.75" x14ac:dyDescent="0.3">
      <c r="AE61804" s="71"/>
    </row>
    <row r="61805" spans="31:31" ht="15.75" x14ac:dyDescent="0.3">
      <c r="AE61805" s="71"/>
    </row>
    <row r="61806" spans="31:31" ht="15.75" x14ac:dyDescent="0.3">
      <c r="AE61806" s="71"/>
    </row>
    <row r="61807" spans="31:31" ht="15.75" x14ac:dyDescent="0.3">
      <c r="AE61807" s="71"/>
    </row>
    <row r="61808" spans="31:31" ht="15.75" x14ac:dyDescent="0.3">
      <c r="AE61808" s="71"/>
    </row>
    <row r="61809" spans="31:31" ht="15.75" x14ac:dyDescent="0.3">
      <c r="AE61809" s="71"/>
    </row>
    <row r="61810" spans="31:31" ht="15.75" x14ac:dyDescent="0.3">
      <c r="AE61810" s="71"/>
    </row>
    <row r="61811" spans="31:31" ht="15.75" x14ac:dyDescent="0.3">
      <c r="AE61811" s="71"/>
    </row>
    <row r="61812" spans="31:31" ht="15.75" x14ac:dyDescent="0.3">
      <c r="AE61812" s="71"/>
    </row>
    <row r="61813" spans="31:31" ht="15.75" x14ac:dyDescent="0.3">
      <c r="AE61813" s="71"/>
    </row>
    <row r="61814" spans="31:31" ht="15.75" x14ac:dyDescent="0.3">
      <c r="AE61814" s="71"/>
    </row>
    <row r="61815" spans="31:31" ht="15.75" x14ac:dyDescent="0.3">
      <c r="AE61815" s="71"/>
    </row>
    <row r="61816" spans="31:31" ht="15.75" x14ac:dyDescent="0.3">
      <c r="AE61816" s="71"/>
    </row>
    <row r="61817" spans="31:31" ht="15.75" x14ac:dyDescent="0.3">
      <c r="AE61817" s="71"/>
    </row>
    <row r="61818" spans="31:31" ht="15.75" x14ac:dyDescent="0.3">
      <c r="AE61818" s="71"/>
    </row>
    <row r="61819" spans="31:31" ht="15.75" x14ac:dyDescent="0.3">
      <c r="AE61819" s="71"/>
    </row>
    <row r="61820" spans="31:31" ht="15.75" x14ac:dyDescent="0.3">
      <c r="AE61820" s="71"/>
    </row>
    <row r="61821" spans="31:31" ht="15.75" x14ac:dyDescent="0.3">
      <c r="AE61821" s="71"/>
    </row>
    <row r="61822" spans="31:31" ht="15.75" x14ac:dyDescent="0.3">
      <c r="AE61822" s="71"/>
    </row>
    <row r="61823" spans="31:31" ht="15.75" x14ac:dyDescent="0.3">
      <c r="AE61823" s="71"/>
    </row>
    <row r="61824" spans="31:31" ht="15.75" x14ac:dyDescent="0.3">
      <c r="AE61824" s="71"/>
    </row>
    <row r="61825" spans="31:31" ht="15.75" x14ac:dyDescent="0.3">
      <c r="AE61825" s="71"/>
    </row>
    <row r="61826" spans="31:31" ht="15.75" x14ac:dyDescent="0.3">
      <c r="AE61826" s="71"/>
    </row>
    <row r="61827" spans="31:31" ht="15.75" x14ac:dyDescent="0.3">
      <c r="AE61827" s="71"/>
    </row>
    <row r="61828" spans="31:31" ht="15.75" x14ac:dyDescent="0.3">
      <c r="AE61828" s="71"/>
    </row>
    <row r="61829" spans="31:31" ht="15.75" x14ac:dyDescent="0.3">
      <c r="AE61829" s="71"/>
    </row>
    <row r="61830" spans="31:31" ht="15.75" x14ac:dyDescent="0.3">
      <c r="AE61830" s="71"/>
    </row>
    <row r="61831" spans="31:31" ht="15.75" x14ac:dyDescent="0.3">
      <c r="AE61831" s="71"/>
    </row>
    <row r="61832" spans="31:31" ht="15.75" x14ac:dyDescent="0.3">
      <c r="AE61832" s="71"/>
    </row>
    <row r="61833" spans="31:31" ht="15.75" x14ac:dyDescent="0.3">
      <c r="AE61833" s="71"/>
    </row>
    <row r="61834" spans="31:31" ht="15.75" x14ac:dyDescent="0.3">
      <c r="AE61834" s="71"/>
    </row>
    <row r="61835" spans="31:31" ht="15.75" x14ac:dyDescent="0.3">
      <c r="AE61835" s="71"/>
    </row>
    <row r="61836" spans="31:31" ht="15.75" x14ac:dyDescent="0.3">
      <c r="AE61836" s="71"/>
    </row>
    <row r="61837" spans="31:31" ht="15.75" x14ac:dyDescent="0.3">
      <c r="AE61837" s="71"/>
    </row>
    <row r="61838" spans="31:31" ht="15.75" x14ac:dyDescent="0.3">
      <c r="AE61838" s="71"/>
    </row>
    <row r="61839" spans="31:31" ht="15.75" x14ac:dyDescent="0.3">
      <c r="AE61839" s="71"/>
    </row>
    <row r="61840" spans="31:31" ht="15.75" x14ac:dyDescent="0.3">
      <c r="AE61840" s="71"/>
    </row>
    <row r="61841" spans="31:31" ht="15.75" x14ac:dyDescent="0.3">
      <c r="AE61841" s="71"/>
    </row>
    <row r="61842" spans="31:31" ht="15.75" x14ac:dyDescent="0.3">
      <c r="AE61842" s="71"/>
    </row>
    <row r="61843" spans="31:31" ht="15.75" x14ac:dyDescent="0.3">
      <c r="AE61843" s="71"/>
    </row>
    <row r="61844" spans="31:31" ht="15.75" x14ac:dyDescent="0.3">
      <c r="AE61844" s="71"/>
    </row>
    <row r="61845" spans="31:31" ht="15.75" x14ac:dyDescent="0.3">
      <c r="AE61845" s="71"/>
    </row>
    <row r="61846" spans="31:31" ht="15.75" x14ac:dyDescent="0.3">
      <c r="AE61846" s="71"/>
    </row>
    <row r="61847" spans="31:31" ht="15.75" x14ac:dyDescent="0.3">
      <c r="AE61847" s="71"/>
    </row>
    <row r="61848" spans="31:31" ht="15.75" x14ac:dyDescent="0.3">
      <c r="AE61848" s="71"/>
    </row>
    <row r="61849" spans="31:31" ht="15.75" x14ac:dyDescent="0.3">
      <c r="AE61849" s="71"/>
    </row>
    <row r="61850" spans="31:31" ht="15.75" x14ac:dyDescent="0.3">
      <c r="AE61850" s="71"/>
    </row>
    <row r="61851" spans="31:31" ht="15.75" x14ac:dyDescent="0.3">
      <c r="AE61851" s="71"/>
    </row>
    <row r="61852" spans="31:31" ht="15.75" x14ac:dyDescent="0.3">
      <c r="AE61852" s="71"/>
    </row>
    <row r="61853" spans="31:31" ht="15.75" x14ac:dyDescent="0.3">
      <c r="AE61853" s="71"/>
    </row>
    <row r="61854" spans="31:31" ht="15.75" x14ac:dyDescent="0.3">
      <c r="AE61854" s="71"/>
    </row>
    <row r="61855" spans="31:31" ht="15.75" x14ac:dyDescent="0.3">
      <c r="AE61855" s="71"/>
    </row>
    <row r="61856" spans="31:31" ht="15.75" x14ac:dyDescent="0.3">
      <c r="AE61856" s="71"/>
    </row>
    <row r="61857" spans="31:31" ht="15.75" x14ac:dyDescent="0.3">
      <c r="AE61857" s="71"/>
    </row>
    <row r="61858" spans="31:31" ht="15.75" x14ac:dyDescent="0.3">
      <c r="AE61858" s="71"/>
    </row>
    <row r="61859" spans="31:31" ht="15.75" x14ac:dyDescent="0.3">
      <c r="AE61859" s="71"/>
    </row>
    <row r="61860" spans="31:31" ht="15.75" x14ac:dyDescent="0.3">
      <c r="AE61860" s="71"/>
    </row>
    <row r="61861" spans="31:31" ht="15.75" x14ac:dyDescent="0.3">
      <c r="AE61861" s="71"/>
    </row>
    <row r="61862" spans="31:31" ht="15.75" x14ac:dyDescent="0.3">
      <c r="AE61862" s="71"/>
    </row>
    <row r="61863" spans="31:31" ht="15.75" x14ac:dyDescent="0.3">
      <c r="AE61863" s="71"/>
    </row>
    <row r="61864" spans="31:31" ht="15.75" x14ac:dyDescent="0.3">
      <c r="AE61864" s="71"/>
    </row>
    <row r="61865" spans="31:31" ht="15.75" x14ac:dyDescent="0.3">
      <c r="AE61865" s="71"/>
    </row>
    <row r="61866" spans="31:31" ht="15.75" x14ac:dyDescent="0.3">
      <c r="AE61866" s="71"/>
    </row>
    <row r="61867" spans="31:31" ht="15.75" x14ac:dyDescent="0.3">
      <c r="AE61867" s="71"/>
    </row>
    <row r="61868" spans="31:31" ht="15.75" x14ac:dyDescent="0.3">
      <c r="AE61868" s="71"/>
    </row>
    <row r="61869" spans="31:31" ht="15.75" x14ac:dyDescent="0.3">
      <c r="AE61869" s="71"/>
    </row>
    <row r="61870" spans="31:31" ht="15.75" x14ac:dyDescent="0.3">
      <c r="AE61870" s="71"/>
    </row>
    <row r="61871" spans="31:31" ht="15.75" x14ac:dyDescent="0.3">
      <c r="AE61871" s="71"/>
    </row>
    <row r="61872" spans="31:31" ht="15.75" x14ac:dyDescent="0.3">
      <c r="AE61872" s="71"/>
    </row>
    <row r="61873" spans="31:31" ht="15.75" x14ac:dyDescent="0.3">
      <c r="AE61873" s="71"/>
    </row>
    <row r="61874" spans="31:31" ht="15.75" x14ac:dyDescent="0.3">
      <c r="AE61874" s="71"/>
    </row>
    <row r="61875" spans="31:31" ht="15.75" x14ac:dyDescent="0.3">
      <c r="AE61875" s="71"/>
    </row>
    <row r="61876" spans="31:31" ht="15.75" x14ac:dyDescent="0.3">
      <c r="AE61876" s="71"/>
    </row>
    <row r="61877" spans="31:31" ht="15.75" x14ac:dyDescent="0.3">
      <c r="AE61877" s="71"/>
    </row>
    <row r="61878" spans="31:31" ht="15.75" x14ac:dyDescent="0.3">
      <c r="AE61878" s="71"/>
    </row>
    <row r="61879" spans="31:31" ht="15.75" x14ac:dyDescent="0.3">
      <c r="AE61879" s="71"/>
    </row>
    <row r="61880" spans="31:31" ht="15.75" x14ac:dyDescent="0.3">
      <c r="AE61880" s="71"/>
    </row>
    <row r="61881" spans="31:31" ht="15.75" x14ac:dyDescent="0.3">
      <c r="AE61881" s="71"/>
    </row>
    <row r="61882" spans="31:31" ht="15.75" x14ac:dyDescent="0.3">
      <c r="AE61882" s="71"/>
    </row>
    <row r="61883" spans="31:31" ht="15.75" x14ac:dyDescent="0.3">
      <c r="AE61883" s="71"/>
    </row>
    <row r="61884" spans="31:31" ht="15.75" x14ac:dyDescent="0.3">
      <c r="AE61884" s="71"/>
    </row>
    <row r="61885" spans="31:31" ht="15.75" x14ac:dyDescent="0.3">
      <c r="AE61885" s="71"/>
    </row>
    <row r="61886" spans="31:31" ht="15.75" x14ac:dyDescent="0.3">
      <c r="AE61886" s="71"/>
    </row>
    <row r="61887" spans="31:31" ht="15.75" x14ac:dyDescent="0.3">
      <c r="AE61887" s="71"/>
    </row>
    <row r="61888" spans="31:31" ht="15.75" x14ac:dyDescent="0.3">
      <c r="AE61888" s="71"/>
    </row>
    <row r="61889" spans="31:31" ht="15.75" x14ac:dyDescent="0.3">
      <c r="AE61889" s="71"/>
    </row>
    <row r="61890" spans="31:31" ht="15.75" x14ac:dyDescent="0.3">
      <c r="AE61890" s="71"/>
    </row>
    <row r="61891" spans="31:31" ht="15.75" x14ac:dyDescent="0.3">
      <c r="AE61891" s="71"/>
    </row>
    <row r="61892" spans="31:31" ht="15.75" x14ac:dyDescent="0.3">
      <c r="AE61892" s="71"/>
    </row>
    <row r="61893" spans="31:31" ht="15.75" x14ac:dyDescent="0.3">
      <c r="AE61893" s="71"/>
    </row>
    <row r="61894" spans="31:31" ht="15.75" x14ac:dyDescent="0.3">
      <c r="AE61894" s="71"/>
    </row>
    <row r="61895" spans="31:31" ht="15.75" x14ac:dyDescent="0.3">
      <c r="AE61895" s="71"/>
    </row>
    <row r="61896" spans="31:31" ht="15.75" x14ac:dyDescent="0.3">
      <c r="AE61896" s="71"/>
    </row>
    <row r="61897" spans="31:31" ht="15.75" x14ac:dyDescent="0.3">
      <c r="AE61897" s="71"/>
    </row>
    <row r="61898" spans="31:31" ht="15.75" x14ac:dyDescent="0.3">
      <c r="AE61898" s="71"/>
    </row>
    <row r="61899" spans="31:31" ht="15.75" x14ac:dyDescent="0.3">
      <c r="AE61899" s="71"/>
    </row>
    <row r="61900" spans="31:31" ht="15.75" x14ac:dyDescent="0.3">
      <c r="AE61900" s="71"/>
    </row>
    <row r="61901" spans="31:31" ht="15.75" x14ac:dyDescent="0.3">
      <c r="AE61901" s="71"/>
    </row>
    <row r="61902" spans="31:31" ht="15.75" x14ac:dyDescent="0.3">
      <c r="AE61902" s="71"/>
    </row>
    <row r="61903" spans="31:31" ht="15.75" x14ac:dyDescent="0.3">
      <c r="AE61903" s="71"/>
    </row>
    <row r="61904" spans="31:31" ht="15.75" x14ac:dyDescent="0.3">
      <c r="AE61904" s="71"/>
    </row>
    <row r="61905" spans="31:31" ht="15.75" x14ac:dyDescent="0.3">
      <c r="AE61905" s="71"/>
    </row>
    <row r="61906" spans="31:31" ht="15.75" x14ac:dyDescent="0.3">
      <c r="AE61906" s="71"/>
    </row>
    <row r="61907" spans="31:31" ht="15.75" x14ac:dyDescent="0.3">
      <c r="AE61907" s="71"/>
    </row>
    <row r="61908" spans="31:31" ht="15.75" x14ac:dyDescent="0.3">
      <c r="AE61908" s="71"/>
    </row>
    <row r="61909" spans="31:31" ht="15.75" x14ac:dyDescent="0.3">
      <c r="AE61909" s="71"/>
    </row>
    <row r="61910" spans="31:31" ht="15.75" x14ac:dyDescent="0.3">
      <c r="AE61910" s="71"/>
    </row>
    <row r="61911" spans="31:31" ht="15.75" x14ac:dyDescent="0.3">
      <c r="AE61911" s="71"/>
    </row>
    <row r="61912" spans="31:31" ht="15.75" x14ac:dyDescent="0.3">
      <c r="AE61912" s="71"/>
    </row>
    <row r="61913" spans="31:31" ht="15.75" x14ac:dyDescent="0.3">
      <c r="AE61913" s="71"/>
    </row>
    <row r="61914" spans="31:31" ht="15.75" x14ac:dyDescent="0.3">
      <c r="AE61914" s="71"/>
    </row>
    <row r="61915" spans="31:31" ht="15.75" x14ac:dyDescent="0.3">
      <c r="AE61915" s="71"/>
    </row>
    <row r="61916" spans="31:31" ht="15.75" x14ac:dyDescent="0.3">
      <c r="AE61916" s="71"/>
    </row>
    <row r="61917" spans="31:31" ht="15.75" x14ac:dyDescent="0.3">
      <c r="AE61917" s="71"/>
    </row>
    <row r="61918" spans="31:31" ht="15.75" x14ac:dyDescent="0.3">
      <c r="AE61918" s="71"/>
    </row>
    <row r="61919" spans="31:31" ht="15.75" x14ac:dyDescent="0.3">
      <c r="AE61919" s="71"/>
    </row>
    <row r="61920" spans="31:31" ht="15.75" x14ac:dyDescent="0.3">
      <c r="AE61920" s="71"/>
    </row>
    <row r="61921" spans="31:31" ht="15.75" x14ac:dyDescent="0.3">
      <c r="AE61921" s="71"/>
    </row>
    <row r="61922" spans="31:31" ht="15.75" x14ac:dyDescent="0.3">
      <c r="AE61922" s="71"/>
    </row>
    <row r="61923" spans="31:31" ht="15.75" x14ac:dyDescent="0.3">
      <c r="AE61923" s="71"/>
    </row>
    <row r="61924" spans="31:31" ht="15.75" x14ac:dyDescent="0.3">
      <c r="AE61924" s="71"/>
    </row>
    <row r="61925" spans="31:31" ht="15.75" x14ac:dyDescent="0.3">
      <c r="AE61925" s="71"/>
    </row>
    <row r="61926" spans="31:31" ht="15.75" x14ac:dyDescent="0.3">
      <c r="AE61926" s="71"/>
    </row>
    <row r="61927" spans="31:31" ht="15.75" x14ac:dyDescent="0.3">
      <c r="AE61927" s="71"/>
    </row>
    <row r="61928" spans="31:31" ht="15.75" x14ac:dyDescent="0.3">
      <c r="AE61928" s="71"/>
    </row>
    <row r="61929" spans="31:31" ht="15.75" x14ac:dyDescent="0.3">
      <c r="AE61929" s="71"/>
    </row>
    <row r="61930" spans="31:31" ht="15.75" x14ac:dyDescent="0.3">
      <c r="AE61930" s="71"/>
    </row>
    <row r="61931" spans="31:31" ht="15.75" x14ac:dyDescent="0.3">
      <c r="AE61931" s="71"/>
    </row>
    <row r="61932" spans="31:31" ht="15.75" x14ac:dyDescent="0.3">
      <c r="AE61932" s="71"/>
    </row>
    <row r="61933" spans="31:31" ht="15.75" x14ac:dyDescent="0.3">
      <c r="AE61933" s="71"/>
    </row>
    <row r="61934" spans="31:31" ht="15.75" x14ac:dyDescent="0.3">
      <c r="AE61934" s="71"/>
    </row>
    <row r="61935" spans="31:31" ht="15.75" x14ac:dyDescent="0.3">
      <c r="AE61935" s="71"/>
    </row>
    <row r="61936" spans="31:31" ht="15.75" x14ac:dyDescent="0.3">
      <c r="AE61936" s="71"/>
    </row>
    <row r="61937" spans="31:31" ht="15.75" x14ac:dyDescent="0.3">
      <c r="AE61937" s="71"/>
    </row>
    <row r="61938" spans="31:31" ht="15.75" x14ac:dyDescent="0.3">
      <c r="AE61938" s="71"/>
    </row>
    <row r="61939" spans="31:31" ht="15.75" x14ac:dyDescent="0.3">
      <c r="AE61939" s="71"/>
    </row>
    <row r="61940" spans="31:31" ht="15.75" x14ac:dyDescent="0.3">
      <c r="AE61940" s="71"/>
    </row>
    <row r="61941" spans="31:31" ht="15.75" x14ac:dyDescent="0.3">
      <c r="AE61941" s="71"/>
    </row>
    <row r="61942" spans="31:31" ht="15.75" x14ac:dyDescent="0.3">
      <c r="AE61942" s="71"/>
    </row>
    <row r="61943" spans="31:31" ht="15.75" x14ac:dyDescent="0.3">
      <c r="AE61943" s="71"/>
    </row>
    <row r="61944" spans="31:31" ht="15.75" x14ac:dyDescent="0.3">
      <c r="AE61944" s="71"/>
    </row>
    <row r="61945" spans="31:31" ht="15.75" x14ac:dyDescent="0.3">
      <c r="AE61945" s="71"/>
    </row>
    <row r="61946" spans="31:31" ht="15.75" x14ac:dyDescent="0.3">
      <c r="AE61946" s="71"/>
    </row>
    <row r="61947" spans="31:31" ht="15.75" x14ac:dyDescent="0.3">
      <c r="AE61947" s="71"/>
    </row>
    <row r="61948" spans="31:31" ht="15.75" x14ac:dyDescent="0.3">
      <c r="AE61948" s="71"/>
    </row>
    <row r="61949" spans="31:31" ht="15.75" x14ac:dyDescent="0.3">
      <c r="AE61949" s="71"/>
    </row>
    <row r="61950" spans="31:31" ht="15.75" x14ac:dyDescent="0.3">
      <c r="AE61950" s="71"/>
    </row>
    <row r="61951" spans="31:31" ht="15.75" x14ac:dyDescent="0.3">
      <c r="AE61951" s="71"/>
    </row>
    <row r="61952" spans="31:31" ht="15.75" x14ac:dyDescent="0.3">
      <c r="AE61952" s="71"/>
    </row>
    <row r="61953" spans="31:31" ht="15.75" x14ac:dyDescent="0.3">
      <c r="AE61953" s="71"/>
    </row>
    <row r="61954" spans="31:31" ht="15.75" x14ac:dyDescent="0.3">
      <c r="AE61954" s="71"/>
    </row>
    <row r="61955" spans="31:31" ht="15.75" x14ac:dyDescent="0.3">
      <c r="AE61955" s="71"/>
    </row>
    <row r="61956" spans="31:31" ht="15.75" x14ac:dyDescent="0.3">
      <c r="AE61956" s="71"/>
    </row>
    <row r="61957" spans="31:31" ht="15.75" x14ac:dyDescent="0.3">
      <c r="AE61957" s="71"/>
    </row>
    <row r="61958" spans="31:31" ht="15.75" x14ac:dyDescent="0.3">
      <c r="AE61958" s="71"/>
    </row>
    <row r="61959" spans="31:31" ht="15.75" x14ac:dyDescent="0.3">
      <c r="AE61959" s="71"/>
    </row>
    <row r="61960" spans="31:31" ht="15.75" x14ac:dyDescent="0.3">
      <c r="AE61960" s="71"/>
    </row>
    <row r="61961" spans="31:31" ht="15.75" x14ac:dyDescent="0.3">
      <c r="AE61961" s="71"/>
    </row>
    <row r="61962" spans="31:31" ht="15.75" x14ac:dyDescent="0.3">
      <c r="AE61962" s="71"/>
    </row>
    <row r="61963" spans="31:31" ht="15.75" x14ac:dyDescent="0.3">
      <c r="AE61963" s="71"/>
    </row>
    <row r="61964" spans="31:31" ht="15.75" x14ac:dyDescent="0.3">
      <c r="AE61964" s="71"/>
    </row>
    <row r="61965" spans="31:31" ht="15.75" x14ac:dyDescent="0.3">
      <c r="AE61965" s="71"/>
    </row>
    <row r="61966" spans="31:31" ht="15.75" x14ac:dyDescent="0.3">
      <c r="AE61966" s="71"/>
    </row>
    <row r="61967" spans="31:31" ht="15.75" x14ac:dyDescent="0.3">
      <c r="AE61967" s="71"/>
    </row>
    <row r="61968" spans="31:31" ht="15.75" x14ac:dyDescent="0.3">
      <c r="AE61968" s="71"/>
    </row>
    <row r="61969" spans="31:31" ht="15.75" x14ac:dyDescent="0.3">
      <c r="AE61969" s="71"/>
    </row>
    <row r="61970" spans="31:31" ht="15.75" x14ac:dyDescent="0.3">
      <c r="AE61970" s="71"/>
    </row>
    <row r="61971" spans="31:31" ht="15.75" x14ac:dyDescent="0.3">
      <c r="AE61971" s="71"/>
    </row>
    <row r="61972" spans="31:31" ht="15.75" x14ac:dyDescent="0.3">
      <c r="AE61972" s="71"/>
    </row>
    <row r="61973" spans="31:31" ht="15.75" x14ac:dyDescent="0.3">
      <c r="AE61973" s="71"/>
    </row>
    <row r="61974" spans="31:31" ht="15.75" x14ac:dyDescent="0.3">
      <c r="AE61974" s="71"/>
    </row>
    <row r="61975" spans="31:31" ht="15.75" x14ac:dyDescent="0.3">
      <c r="AE61975" s="71"/>
    </row>
    <row r="61976" spans="31:31" ht="15.75" x14ac:dyDescent="0.3">
      <c r="AE61976" s="71"/>
    </row>
    <row r="61977" spans="31:31" ht="15.75" x14ac:dyDescent="0.3">
      <c r="AE61977" s="71"/>
    </row>
    <row r="61978" spans="31:31" ht="15.75" x14ac:dyDescent="0.3">
      <c r="AE61978" s="71"/>
    </row>
    <row r="61979" spans="31:31" ht="15.75" x14ac:dyDescent="0.3">
      <c r="AE61979" s="71"/>
    </row>
    <row r="61980" spans="31:31" ht="15.75" x14ac:dyDescent="0.3">
      <c r="AE61980" s="71"/>
    </row>
    <row r="61981" spans="31:31" ht="15.75" x14ac:dyDescent="0.3">
      <c r="AE61981" s="71"/>
    </row>
    <row r="61982" spans="31:31" ht="15.75" x14ac:dyDescent="0.3">
      <c r="AE61982" s="71"/>
    </row>
    <row r="61983" spans="31:31" ht="15.75" x14ac:dyDescent="0.3">
      <c r="AE61983" s="71"/>
    </row>
    <row r="61984" spans="31:31" ht="15.75" x14ac:dyDescent="0.3">
      <c r="AE61984" s="71"/>
    </row>
    <row r="61985" spans="31:31" ht="15.75" x14ac:dyDescent="0.3">
      <c r="AE61985" s="71"/>
    </row>
    <row r="61986" spans="31:31" ht="15.75" x14ac:dyDescent="0.3">
      <c r="AE61986" s="71"/>
    </row>
    <row r="61987" spans="31:31" ht="15.75" x14ac:dyDescent="0.3">
      <c r="AE61987" s="71"/>
    </row>
    <row r="61988" spans="31:31" ht="15.75" x14ac:dyDescent="0.3">
      <c r="AE61988" s="71"/>
    </row>
    <row r="61989" spans="31:31" ht="15.75" x14ac:dyDescent="0.3">
      <c r="AE61989" s="71"/>
    </row>
    <row r="61990" spans="31:31" ht="15.75" x14ac:dyDescent="0.3">
      <c r="AE61990" s="71"/>
    </row>
    <row r="61991" spans="31:31" ht="15.75" x14ac:dyDescent="0.3">
      <c r="AE61991" s="71"/>
    </row>
    <row r="61992" spans="31:31" ht="15.75" x14ac:dyDescent="0.3">
      <c r="AE61992" s="71"/>
    </row>
    <row r="61993" spans="31:31" ht="15.75" x14ac:dyDescent="0.3">
      <c r="AE61993" s="71"/>
    </row>
    <row r="61994" spans="31:31" ht="15.75" x14ac:dyDescent="0.3">
      <c r="AE61994" s="71"/>
    </row>
    <row r="61995" spans="31:31" ht="15.75" x14ac:dyDescent="0.3">
      <c r="AE61995" s="71"/>
    </row>
    <row r="61996" spans="31:31" ht="15.75" x14ac:dyDescent="0.3">
      <c r="AE61996" s="71"/>
    </row>
    <row r="61997" spans="31:31" ht="15.75" x14ac:dyDescent="0.3">
      <c r="AE61997" s="71"/>
    </row>
    <row r="61998" spans="31:31" ht="15.75" x14ac:dyDescent="0.3">
      <c r="AE61998" s="71"/>
    </row>
    <row r="61999" spans="31:31" ht="15.75" x14ac:dyDescent="0.3">
      <c r="AE61999" s="71"/>
    </row>
    <row r="62000" spans="31:31" ht="15.75" x14ac:dyDescent="0.3">
      <c r="AE62000" s="71"/>
    </row>
    <row r="62001" spans="31:31" ht="15.75" x14ac:dyDescent="0.3">
      <c r="AE62001" s="71"/>
    </row>
    <row r="62002" spans="31:31" ht="15.75" x14ac:dyDescent="0.3">
      <c r="AE62002" s="71"/>
    </row>
    <row r="62003" spans="31:31" ht="15.75" x14ac:dyDescent="0.3">
      <c r="AE62003" s="71"/>
    </row>
    <row r="62004" spans="31:31" ht="15.75" x14ac:dyDescent="0.3">
      <c r="AE62004" s="71"/>
    </row>
    <row r="62005" spans="31:31" ht="15.75" x14ac:dyDescent="0.3">
      <c r="AE62005" s="71"/>
    </row>
    <row r="62006" spans="31:31" ht="15.75" x14ac:dyDescent="0.3">
      <c r="AE62006" s="71"/>
    </row>
    <row r="62007" spans="31:31" ht="15.75" x14ac:dyDescent="0.3">
      <c r="AE62007" s="71"/>
    </row>
    <row r="62008" spans="31:31" ht="15.75" x14ac:dyDescent="0.3">
      <c r="AE62008" s="71"/>
    </row>
    <row r="62009" spans="31:31" ht="15.75" x14ac:dyDescent="0.3">
      <c r="AE62009" s="71"/>
    </row>
    <row r="62010" spans="31:31" ht="15.75" x14ac:dyDescent="0.3">
      <c r="AE62010" s="71"/>
    </row>
    <row r="62011" spans="31:31" ht="15.75" x14ac:dyDescent="0.3">
      <c r="AE62011" s="71"/>
    </row>
    <row r="62012" spans="31:31" ht="15.75" x14ac:dyDescent="0.3">
      <c r="AE62012" s="71"/>
    </row>
    <row r="62013" spans="31:31" ht="15.75" x14ac:dyDescent="0.3">
      <c r="AE62013" s="71"/>
    </row>
    <row r="62014" spans="31:31" ht="15.75" x14ac:dyDescent="0.3">
      <c r="AE62014" s="71"/>
    </row>
    <row r="62015" spans="31:31" ht="15.75" x14ac:dyDescent="0.3">
      <c r="AE62015" s="71"/>
    </row>
    <row r="62016" spans="31:31" ht="15.75" x14ac:dyDescent="0.3">
      <c r="AE62016" s="71"/>
    </row>
    <row r="62017" spans="31:31" ht="15.75" x14ac:dyDescent="0.3">
      <c r="AE62017" s="71"/>
    </row>
    <row r="62018" spans="31:31" ht="15.75" x14ac:dyDescent="0.3">
      <c r="AE62018" s="71"/>
    </row>
    <row r="62019" spans="31:31" ht="15.75" x14ac:dyDescent="0.3">
      <c r="AE62019" s="71"/>
    </row>
    <row r="62020" spans="31:31" ht="15.75" x14ac:dyDescent="0.3">
      <c r="AE62020" s="71"/>
    </row>
    <row r="62021" spans="31:31" ht="15.75" x14ac:dyDescent="0.3">
      <c r="AE62021" s="71"/>
    </row>
    <row r="62022" spans="31:31" ht="15.75" x14ac:dyDescent="0.3">
      <c r="AE62022" s="71"/>
    </row>
    <row r="62023" spans="31:31" ht="15.75" x14ac:dyDescent="0.3">
      <c r="AE62023" s="71"/>
    </row>
    <row r="62024" spans="31:31" ht="15.75" x14ac:dyDescent="0.3">
      <c r="AE62024" s="71"/>
    </row>
    <row r="62025" spans="31:31" ht="15.75" x14ac:dyDescent="0.3">
      <c r="AE62025" s="71"/>
    </row>
    <row r="62026" spans="31:31" ht="15.75" x14ac:dyDescent="0.3">
      <c r="AE62026" s="71"/>
    </row>
    <row r="62027" spans="31:31" ht="15.75" x14ac:dyDescent="0.3">
      <c r="AE62027" s="71"/>
    </row>
    <row r="62028" spans="31:31" ht="15.75" x14ac:dyDescent="0.3">
      <c r="AE62028" s="71"/>
    </row>
    <row r="62029" spans="31:31" ht="15.75" x14ac:dyDescent="0.3">
      <c r="AE62029" s="71"/>
    </row>
    <row r="62030" spans="31:31" ht="15.75" x14ac:dyDescent="0.3">
      <c r="AE62030" s="71"/>
    </row>
    <row r="62031" spans="31:31" ht="15.75" x14ac:dyDescent="0.3">
      <c r="AE62031" s="71"/>
    </row>
    <row r="62032" spans="31:31" ht="15.75" x14ac:dyDescent="0.3">
      <c r="AE62032" s="71"/>
    </row>
    <row r="62033" spans="31:31" ht="15.75" x14ac:dyDescent="0.3">
      <c r="AE62033" s="71"/>
    </row>
    <row r="62034" spans="31:31" ht="15.75" x14ac:dyDescent="0.3">
      <c r="AE62034" s="71"/>
    </row>
    <row r="62035" spans="31:31" ht="15.75" x14ac:dyDescent="0.3">
      <c r="AE62035" s="71"/>
    </row>
    <row r="62036" spans="31:31" ht="15.75" x14ac:dyDescent="0.3">
      <c r="AE62036" s="71"/>
    </row>
    <row r="62037" spans="31:31" ht="15.75" x14ac:dyDescent="0.3">
      <c r="AE62037" s="71"/>
    </row>
    <row r="62038" spans="31:31" ht="15.75" x14ac:dyDescent="0.3">
      <c r="AE62038" s="71"/>
    </row>
    <row r="62039" spans="31:31" ht="15.75" x14ac:dyDescent="0.3">
      <c r="AE62039" s="71"/>
    </row>
    <row r="62040" spans="31:31" ht="15.75" x14ac:dyDescent="0.3">
      <c r="AE62040" s="71"/>
    </row>
    <row r="62041" spans="31:31" ht="15.75" x14ac:dyDescent="0.3">
      <c r="AE62041" s="71"/>
    </row>
    <row r="62042" spans="31:31" ht="15.75" x14ac:dyDescent="0.3">
      <c r="AE62042" s="71"/>
    </row>
    <row r="62043" spans="31:31" ht="15.75" x14ac:dyDescent="0.3">
      <c r="AE62043" s="71"/>
    </row>
    <row r="62044" spans="31:31" ht="15.75" x14ac:dyDescent="0.3">
      <c r="AE62044" s="71"/>
    </row>
    <row r="62045" spans="31:31" ht="15.75" x14ac:dyDescent="0.3">
      <c r="AE62045" s="71"/>
    </row>
    <row r="62046" spans="31:31" ht="15.75" x14ac:dyDescent="0.3">
      <c r="AE62046" s="71"/>
    </row>
    <row r="62047" spans="31:31" ht="15.75" x14ac:dyDescent="0.3">
      <c r="AE62047" s="71"/>
    </row>
    <row r="62048" spans="31:31" ht="15.75" x14ac:dyDescent="0.3">
      <c r="AE62048" s="71"/>
    </row>
    <row r="62049" spans="31:31" ht="15.75" x14ac:dyDescent="0.3">
      <c r="AE62049" s="71"/>
    </row>
    <row r="62050" spans="31:31" ht="15.75" x14ac:dyDescent="0.3">
      <c r="AE62050" s="71"/>
    </row>
    <row r="62051" spans="31:31" ht="15.75" x14ac:dyDescent="0.3">
      <c r="AE62051" s="71"/>
    </row>
    <row r="62052" spans="31:31" ht="15.75" x14ac:dyDescent="0.3">
      <c r="AE62052" s="71"/>
    </row>
    <row r="62053" spans="31:31" ht="15.75" x14ac:dyDescent="0.3">
      <c r="AE62053" s="71"/>
    </row>
    <row r="62054" spans="31:31" ht="15.75" x14ac:dyDescent="0.3">
      <c r="AE62054" s="71"/>
    </row>
    <row r="62055" spans="31:31" ht="15.75" x14ac:dyDescent="0.3">
      <c r="AE62055" s="71"/>
    </row>
    <row r="62056" spans="31:31" ht="15.75" x14ac:dyDescent="0.3">
      <c r="AE62056" s="71"/>
    </row>
    <row r="62057" spans="31:31" ht="15.75" x14ac:dyDescent="0.3">
      <c r="AE62057" s="71"/>
    </row>
    <row r="62058" spans="31:31" ht="15.75" x14ac:dyDescent="0.3">
      <c r="AE62058" s="71"/>
    </row>
    <row r="62059" spans="31:31" ht="15.75" x14ac:dyDescent="0.3">
      <c r="AE62059" s="71"/>
    </row>
    <row r="62060" spans="31:31" ht="15.75" x14ac:dyDescent="0.3">
      <c r="AE62060" s="71"/>
    </row>
    <row r="62061" spans="31:31" ht="15.75" x14ac:dyDescent="0.3">
      <c r="AE62061" s="71"/>
    </row>
    <row r="62062" spans="31:31" ht="15.75" x14ac:dyDescent="0.3">
      <c r="AE62062" s="71"/>
    </row>
    <row r="62063" spans="31:31" ht="15.75" x14ac:dyDescent="0.3">
      <c r="AE62063" s="71"/>
    </row>
    <row r="62064" spans="31:31" ht="15.75" x14ac:dyDescent="0.3">
      <c r="AE62064" s="71"/>
    </row>
    <row r="62065" spans="31:31" ht="15.75" x14ac:dyDescent="0.3">
      <c r="AE62065" s="71"/>
    </row>
    <row r="62066" spans="31:31" ht="15.75" x14ac:dyDescent="0.3">
      <c r="AE62066" s="71"/>
    </row>
    <row r="62067" spans="31:31" ht="15.75" x14ac:dyDescent="0.3">
      <c r="AE62067" s="71"/>
    </row>
    <row r="62068" spans="31:31" ht="15.75" x14ac:dyDescent="0.3">
      <c r="AE62068" s="71"/>
    </row>
    <row r="62069" spans="31:31" ht="15.75" x14ac:dyDescent="0.3">
      <c r="AE62069" s="71"/>
    </row>
    <row r="62070" spans="31:31" ht="15.75" x14ac:dyDescent="0.3">
      <c r="AE62070" s="71"/>
    </row>
    <row r="62071" spans="31:31" ht="15.75" x14ac:dyDescent="0.3">
      <c r="AE62071" s="71"/>
    </row>
    <row r="62072" spans="31:31" ht="15.75" x14ac:dyDescent="0.3">
      <c r="AE62072" s="71"/>
    </row>
    <row r="62073" spans="31:31" ht="15.75" x14ac:dyDescent="0.3">
      <c r="AE62073" s="71"/>
    </row>
    <row r="62074" spans="31:31" ht="15.75" x14ac:dyDescent="0.3">
      <c r="AE62074" s="71"/>
    </row>
    <row r="62075" spans="31:31" ht="15.75" x14ac:dyDescent="0.3">
      <c r="AE62075" s="71"/>
    </row>
    <row r="62076" spans="31:31" ht="15.75" x14ac:dyDescent="0.3">
      <c r="AE62076" s="71"/>
    </row>
    <row r="62077" spans="31:31" ht="15.75" x14ac:dyDescent="0.3">
      <c r="AE62077" s="71"/>
    </row>
    <row r="62078" spans="31:31" ht="15.75" x14ac:dyDescent="0.3">
      <c r="AE62078" s="71"/>
    </row>
    <row r="62079" spans="31:31" ht="15.75" x14ac:dyDescent="0.3">
      <c r="AE62079" s="71"/>
    </row>
    <row r="62080" spans="31:31" ht="15.75" x14ac:dyDescent="0.3">
      <c r="AE62080" s="71"/>
    </row>
    <row r="62081" spans="31:31" ht="15.75" x14ac:dyDescent="0.3">
      <c r="AE62081" s="71"/>
    </row>
    <row r="62082" spans="31:31" ht="15.75" x14ac:dyDescent="0.3">
      <c r="AE62082" s="71"/>
    </row>
    <row r="62083" spans="31:31" ht="15.75" x14ac:dyDescent="0.3">
      <c r="AE62083" s="71"/>
    </row>
    <row r="62084" spans="31:31" ht="15.75" x14ac:dyDescent="0.3">
      <c r="AE62084" s="71"/>
    </row>
    <row r="62085" spans="31:31" ht="15.75" x14ac:dyDescent="0.3">
      <c r="AE62085" s="71"/>
    </row>
    <row r="62086" spans="31:31" ht="15.75" x14ac:dyDescent="0.3">
      <c r="AE62086" s="71"/>
    </row>
    <row r="62087" spans="31:31" ht="15.75" x14ac:dyDescent="0.3">
      <c r="AE62087" s="71"/>
    </row>
    <row r="62088" spans="31:31" ht="15.75" x14ac:dyDescent="0.3">
      <c r="AE62088" s="71"/>
    </row>
    <row r="62089" spans="31:31" ht="15.75" x14ac:dyDescent="0.3">
      <c r="AE62089" s="71"/>
    </row>
    <row r="62090" spans="31:31" ht="15.75" x14ac:dyDescent="0.3">
      <c r="AE62090" s="71"/>
    </row>
    <row r="62091" spans="31:31" ht="15.75" x14ac:dyDescent="0.3">
      <c r="AE62091" s="71"/>
    </row>
    <row r="62092" spans="31:31" ht="15.75" x14ac:dyDescent="0.3">
      <c r="AE62092" s="71"/>
    </row>
    <row r="62093" spans="31:31" ht="15.75" x14ac:dyDescent="0.3">
      <c r="AE62093" s="71"/>
    </row>
    <row r="62094" spans="31:31" ht="15.75" x14ac:dyDescent="0.3">
      <c r="AE62094" s="71"/>
    </row>
    <row r="62095" spans="31:31" ht="15.75" x14ac:dyDescent="0.3">
      <c r="AE62095" s="71"/>
    </row>
    <row r="62096" spans="31:31" ht="15.75" x14ac:dyDescent="0.3">
      <c r="AE62096" s="71"/>
    </row>
    <row r="62097" spans="31:31" ht="15.75" x14ac:dyDescent="0.3">
      <c r="AE62097" s="71"/>
    </row>
    <row r="62098" spans="31:31" ht="15.75" x14ac:dyDescent="0.3">
      <c r="AE62098" s="71"/>
    </row>
    <row r="62099" spans="31:31" ht="15.75" x14ac:dyDescent="0.3">
      <c r="AE62099" s="71"/>
    </row>
    <row r="62100" spans="31:31" ht="15.75" x14ac:dyDescent="0.3">
      <c r="AE62100" s="71"/>
    </row>
    <row r="62101" spans="31:31" ht="15.75" x14ac:dyDescent="0.3">
      <c r="AE62101" s="71"/>
    </row>
    <row r="62102" spans="31:31" ht="15.75" x14ac:dyDescent="0.3">
      <c r="AE62102" s="71"/>
    </row>
    <row r="62103" spans="31:31" ht="15.75" x14ac:dyDescent="0.3">
      <c r="AE62103" s="71"/>
    </row>
    <row r="62104" spans="31:31" ht="15.75" x14ac:dyDescent="0.3">
      <c r="AE62104" s="71"/>
    </row>
    <row r="62105" spans="31:31" ht="15.75" x14ac:dyDescent="0.3">
      <c r="AE62105" s="71"/>
    </row>
    <row r="62106" spans="31:31" ht="15.75" x14ac:dyDescent="0.3">
      <c r="AE62106" s="71"/>
    </row>
    <row r="62107" spans="31:31" ht="15.75" x14ac:dyDescent="0.3">
      <c r="AE62107" s="71"/>
    </row>
    <row r="62108" spans="31:31" ht="15.75" x14ac:dyDescent="0.3">
      <c r="AE62108" s="71"/>
    </row>
    <row r="62109" spans="31:31" ht="15.75" x14ac:dyDescent="0.3">
      <c r="AE62109" s="71"/>
    </row>
    <row r="62110" spans="31:31" ht="15.75" x14ac:dyDescent="0.3">
      <c r="AE62110" s="71"/>
    </row>
    <row r="62111" spans="31:31" ht="15.75" x14ac:dyDescent="0.3">
      <c r="AE62111" s="71"/>
    </row>
    <row r="62112" spans="31:31" ht="15.75" x14ac:dyDescent="0.3">
      <c r="AE62112" s="71"/>
    </row>
    <row r="62113" spans="31:31" ht="15.75" x14ac:dyDescent="0.3">
      <c r="AE62113" s="71"/>
    </row>
    <row r="62114" spans="31:31" ht="15.75" x14ac:dyDescent="0.3">
      <c r="AE62114" s="71"/>
    </row>
    <row r="62115" spans="31:31" ht="15.75" x14ac:dyDescent="0.3">
      <c r="AE62115" s="71"/>
    </row>
    <row r="62116" spans="31:31" ht="15.75" x14ac:dyDescent="0.3">
      <c r="AE62116" s="71"/>
    </row>
    <row r="62117" spans="31:31" ht="15.75" x14ac:dyDescent="0.3">
      <c r="AE62117" s="71"/>
    </row>
    <row r="62118" spans="31:31" ht="15.75" x14ac:dyDescent="0.3">
      <c r="AE62118" s="71"/>
    </row>
    <row r="62119" spans="31:31" ht="15.75" x14ac:dyDescent="0.3">
      <c r="AE62119" s="71"/>
    </row>
    <row r="62120" spans="31:31" ht="15.75" x14ac:dyDescent="0.3">
      <c r="AE62120" s="71"/>
    </row>
    <row r="62121" spans="31:31" ht="15.75" x14ac:dyDescent="0.3">
      <c r="AE62121" s="71"/>
    </row>
    <row r="62122" spans="31:31" ht="15.75" x14ac:dyDescent="0.3">
      <c r="AE62122" s="71"/>
    </row>
    <row r="62123" spans="31:31" ht="15.75" x14ac:dyDescent="0.3">
      <c r="AE62123" s="71"/>
    </row>
    <row r="62124" spans="31:31" ht="15.75" x14ac:dyDescent="0.3">
      <c r="AE62124" s="71"/>
    </row>
    <row r="62125" spans="31:31" ht="15.75" x14ac:dyDescent="0.3">
      <c r="AE62125" s="71"/>
    </row>
    <row r="62126" spans="31:31" ht="15.75" x14ac:dyDescent="0.3">
      <c r="AE62126" s="71"/>
    </row>
    <row r="62127" spans="31:31" ht="15.75" x14ac:dyDescent="0.3">
      <c r="AE62127" s="71"/>
    </row>
    <row r="62128" spans="31:31" ht="15.75" x14ac:dyDescent="0.3">
      <c r="AE62128" s="71"/>
    </row>
    <row r="62129" spans="31:31" ht="15.75" x14ac:dyDescent="0.3">
      <c r="AE62129" s="71"/>
    </row>
    <row r="62130" spans="31:31" ht="15.75" x14ac:dyDescent="0.3">
      <c r="AE62130" s="71"/>
    </row>
    <row r="62131" spans="31:31" ht="15.75" x14ac:dyDescent="0.3">
      <c r="AE62131" s="71"/>
    </row>
    <row r="62132" spans="31:31" ht="15.75" x14ac:dyDescent="0.3">
      <c r="AE62132" s="71"/>
    </row>
    <row r="62133" spans="31:31" ht="15.75" x14ac:dyDescent="0.3">
      <c r="AE62133" s="71"/>
    </row>
    <row r="62134" spans="31:31" ht="15.75" x14ac:dyDescent="0.3">
      <c r="AE62134" s="71"/>
    </row>
    <row r="62135" spans="31:31" ht="15.75" x14ac:dyDescent="0.3">
      <c r="AE62135" s="71"/>
    </row>
    <row r="62136" spans="31:31" ht="15.75" x14ac:dyDescent="0.3">
      <c r="AE62136" s="71"/>
    </row>
    <row r="62137" spans="31:31" ht="15.75" x14ac:dyDescent="0.3">
      <c r="AE62137" s="71"/>
    </row>
    <row r="62138" spans="31:31" ht="15.75" x14ac:dyDescent="0.3">
      <c r="AE62138" s="71"/>
    </row>
    <row r="62139" spans="31:31" ht="15.75" x14ac:dyDescent="0.3">
      <c r="AE62139" s="71"/>
    </row>
    <row r="62140" spans="31:31" ht="15.75" x14ac:dyDescent="0.3">
      <c r="AE62140" s="71"/>
    </row>
    <row r="62141" spans="31:31" ht="15.75" x14ac:dyDescent="0.3">
      <c r="AE62141" s="71"/>
    </row>
    <row r="62142" spans="31:31" ht="15.75" x14ac:dyDescent="0.3">
      <c r="AE62142" s="71"/>
    </row>
    <row r="62143" spans="31:31" ht="15.75" x14ac:dyDescent="0.3">
      <c r="AE62143" s="71"/>
    </row>
    <row r="62144" spans="31:31" ht="15.75" x14ac:dyDescent="0.3">
      <c r="AE62144" s="71"/>
    </row>
    <row r="62145" spans="31:31" ht="15.75" x14ac:dyDescent="0.3">
      <c r="AE62145" s="71"/>
    </row>
    <row r="62146" spans="31:31" ht="15.75" x14ac:dyDescent="0.3">
      <c r="AE62146" s="71"/>
    </row>
    <row r="62147" spans="31:31" ht="15.75" x14ac:dyDescent="0.3">
      <c r="AE62147" s="71"/>
    </row>
    <row r="62148" spans="31:31" ht="15.75" x14ac:dyDescent="0.3">
      <c r="AE62148" s="71"/>
    </row>
    <row r="62149" spans="31:31" ht="15.75" x14ac:dyDescent="0.3">
      <c r="AE62149" s="71"/>
    </row>
    <row r="62150" spans="31:31" ht="15.75" x14ac:dyDescent="0.3">
      <c r="AE62150" s="71"/>
    </row>
    <row r="62151" spans="31:31" ht="15.75" x14ac:dyDescent="0.3">
      <c r="AE62151" s="71"/>
    </row>
    <row r="62152" spans="31:31" ht="15.75" x14ac:dyDescent="0.3">
      <c r="AE62152" s="71"/>
    </row>
    <row r="62153" spans="31:31" ht="15.75" x14ac:dyDescent="0.3">
      <c r="AE62153" s="71"/>
    </row>
    <row r="62154" spans="31:31" ht="15.75" x14ac:dyDescent="0.3">
      <c r="AE62154" s="71"/>
    </row>
    <row r="62155" spans="31:31" ht="15.75" x14ac:dyDescent="0.3">
      <c r="AE62155" s="71"/>
    </row>
    <row r="62156" spans="31:31" ht="15.75" x14ac:dyDescent="0.3">
      <c r="AE62156" s="71"/>
    </row>
    <row r="62157" spans="31:31" ht="15.75" x14ac:dyDescent="0.3">
      <c r="AE62157" s="71"/>
    </row>
    <row r="62158" spans="31:31" ht="15.75" x14ac:dyDescent="0.3">
      <c r="AE62158" s="71"/>
    </row>
    <row r="62159" spans="31:31" ht="15.75" x14ac:dyDescent="0.3">
      <c r="AE62159" s="71"/>
    </row>
    <row r="62160" spans="31:31" ht="15.75" x14ac:dyDescent="0.3">
      <c r="AE62160" s="71"/>
    </row>
    <row r="62161" spans="31:31" ht="15.75" x14ac:dyDescent="0.3">
      <c r="AE62161" s="71"/>
    </row>
    <row r="62162" spans="31:31" ht="15.75" x14ac:dyDescent="0.3">
      <c r="AE62162" s="71"/>
    </row>
    <row r="62163" spans="31:31" ht="15.75" x14ac:dyDescent="0.3">
      <c r="AE62163" s="71"/>
    </row>
    <row r="62164" spans="31:31" ht="15.75" x14ac:dyDescent="0.3">
      <c r="AE62164" s="71"/>
    </row>
    <row r="62165" spans="31:31" ht="15.75" x14ac:dyDescent="0.3">
      <c r="AE62165" s="71"/>
    </row>
    <row r="62166" spans="31:31" ht="15.75" x14ac:dyDescent="0.3">
      <c r="AE62166" s="71"/>
    </row>
    <row r="62167" spans="31:31" ht="15.75" x14ac:dyDescent="0.3">
      <c r="AE62167" s="71"/>
    </row>
    <row r="62168" spans="31:31" ht="15.75" x14ac:dyDescent="0.3">
      <c r="AE62168" s="71"/>
    </row>
    <row r="62169" spans="31:31" ht="15.75" x14ac:dyDescent="0.3">
      <c r="AE62169" s="71"/>
    </row>
    <row r="62170" spans="31:31" ht="15.75" x14ac:dyDescent="0.3">
      <c r="AE62170" s="71"/>
    </row>
    <row r="62171" spans="31:31" ht="15.75" x14ac:dyDescent="0.3">
      <c r="AE62171" s="71"/>
    </row>
    <row r="62172" spans="31:31" ht="15.75" x14ac:dyDescent="0.3">
      <c r="AE62172" s="71"/>
    </row>
    <row r="62173" spans="31:31" ht="15.75" x14ac:dyDescent="0.3">
      <c r="AE62173" s="71"/>
    </row>
    <row r="62174" spans="31:31" ht="15.75" x14ac:dyDescent="0.3">
      <c r="AE62174" s="71"/>
    </row>
    <row r="62175" spans="31:31" ht="15.75" x14ac:dyDescent="0.3">
      <c r="AE62175" s="71"/>
    </row>
    <row r="62176" spans="31:31" ht="15.75" x14ac:dyDescent="0.3">
      <c r="AE62176" s="71"/>
    </row>
    <row r="62177" spans="31:31" ht="15.75" x14ac:dyDescent="0.3">
      <c r="AE62177" s="71"/>
    </row>
    <row r="62178" spans="31:31" ht="15.75" x14ac:dyDescent="0.3">
      <c r="AE62178" s="71"/>
    </row>
    <row r="62179" spans="31:31" ht="15.75" x14ac:dyDescent="0.3">
      <c r="AE62179" s="71"/>
    </row>
    <row r="62180" spans="31:31" ht="15.75" x14ac:dyDescent="0.3">
      <c r="AE62180" s="71"/>
    </row>
    <row r="62181" spans="31:31" ht="15.75" x14ac:dyDescent="0.3">
      <c r="AE62181" s="71"/>
    </row>
    <row r="62182" spans="31:31" ht="15.75" x14ac:dyDescent="0.3">
      <c r="AE62182" s="71"/>
    </row>
    <row r="62183" spans="31:31" ht="15.75" x14ac:dyDescent="0.3">
      <c r="AE62183" s="71"/>
    </row>
    <row r="62184" spans="31:31" ht="15.75" x14ac:dyDescent="0.3">
      <c r="AE62184" s="71"/>
    </row>
    <row r="62185" spans="31:31" ht="15.75" x14ac:dyDescent="0.3">
      <c r="AE62185" s="71"/>
    </row>
    <row r="62186" spans="31:31" ht="15.75" x14ac:dyDescent="0.3">
      <c r="AE62186" s="71"/>
    </row>
    <row r="62187" spans="31:31" ht="15.75" x14ac:dyDescent="0.3">
      <c r="AE62187" s="71"/>
    </row>
    <row r="62188" spans="31:31" ht="15.75" x14ac:dyDescent="0.3">
      <c r="AE62188" s="71"/>
    </row>
    <row r="62189" spans="31:31" ht="15.75" x14ac:dyDescent="0.3">
      <c r="AE62189" s="71"/>
    </row>
    <row r="62190" spans="31:31" ht="15.75" x14ac:dyDescent="0.3">
      <c r="AE62190" s="71"/>
    </row>
    <row r="62191" spans="31:31" ht="15.75" x14ac:dyDescent="0.3">
      <c r="AE62191" s="71"/>
    </row>
    <row r="62192" spans="31:31" ht="15.75" x14ac:dyDescent="0.3">
      <c r="AE62192" s="71"/>
    </row>
    <row r="62193" spans="31:31" ht="15.75" x14ac:dyDescent="0.3">
      <c r="AE62193" s="71"/>
    </row>
    <row r="62194" spans="31:31" ht="15.75" x14ac:dyDescent="0.3">
      <c r="AE62194" s="71"/>
    </row>
    <row r="62195" spans="31:31" ht="15.75" x14ac:dyDescent="0.3">
      <c r="AE62195" s="71"/>
    </row>
    <row r="62196" spans="31:31" ht="15.75" x14ac:dyDescent="0.3">
      <c r="AE62196" s="71"/>
    </row>
    <row r="62197" spans="31:31" ht="15.75" x14ac:dyDescent="0.3">
      <c r="AE62197" s="71"/>
    </row>
    <row r="62198" spans="31:31" ht="15.75" x14ac:dyDescent="0.3">
      <c r="AE62198" s="71"/>
    </row>
    <row r="62199" spans="31:31" ht="15.75" x14ac:dyDescent="0.3">
      <c r="AE62199" s="71"/>
    </row>
    <row r="62200" spans="31:31" ht="15.75" x14ac:dyDescent="0.3">
      <c r="AE62200" s="71"/>
    </row>
    <row r="62201" spans="31:31" ht="15.75" x14ac:dyDescent="0.3">
      <c r="AE62201" s="71"/>
    </row>
    <row r="62202" spans="31:31" ht="15.75" x14ac:dyDescent="0.3">
      <c r="AE62202" s="71"/>
    </row>
    <row r="62203" spans="31:31" ht="15.75" x14ac:dyDescent="0.3">
      <c r="AE62203" s="71"/>
    </row>
    <row r="62204" spans="31:31" ht="15.75" x14ac:dyDescent="0.3">
      <c r="AE62204" s="71"/>
    </row>
    <row r="62205" spans="31:31" ht="15.75" x14ac:dyDescent="0.3">
      <c r="AE62205" s="71"/>
    </row>
    <row r="62206" spans="31:31" ht="15.75" x14ac:dyDescent="0.3">
      <c r="AE62206" s="71"/>
    </row>
    <row r="62207" spans="31:31" ht="15.75" x14ac:dyDescent="0.3">
      <c r="AE62207" s="71"/>
    </row>
    <row r="62208" spans="31:31" ht="15.75" x14ac:dyDescent="0.3">
      <c r="AE62208" s="71"/>
    </row>
    <row r="62209" spans="31:31" ht="15.75" x14ac:dyDescent="0.3">
      <c r="AE62209" s="71"/>
    </row>
    <row r="62210" spans="31:31" ht="15.75" x14ac:dyDescent="0.3">
      <c r="AE62210" s="71"/>
    </row>
    <row r="62211" spans="31:31" ht="15.75" x14ac:dyDescent="0.3">
      <c r="AE62211" s="71"/>
    </row>
    <row r="62212" spans="31:31" ht="15.75" x14ac:dyDescent="0.3">
      <c r="AE62212" s="71"/>
    </row>
    <row r="62213" spans="31:31" ht="15.75" x14ac:dyDescent="0.3">
      <c r="AE62213" s="71"/>
    </row>
    <row r="62214" spans="31:31" ht="15.75" x14ac:dyDescent="0.3">
      <c r="AE62214" s="71"/>
    </row>
    <row r="62215" spans="31:31" ht="15.75" x14ac:dyDescent="0.3">
      <c r="AE62215" s="71"/>
    </row>
    <row r="62216" spans="31:31" ht="15.75" x14ac:dyDescent="0.3">
      <c r="AE62216" s="71"/>
    </row>
    <row r="62217" spans="31:31" ht="15.75" x14ac:dyDescent="0.3">
      <c r="AE62217" s="71"/>
    </row>
    <row r="62218" spans="31:31" ht="15.75" x14ac:dyDescent="0.3">
      <c r="AE62218" s="71"/>
    </row>
    <row r="62219" spans="31:31" ht="15.75" x14ac:dyDescent="0.3">
      <c r="AE62219" s="71"/>
    </row>
    <row r="62220" spans="31:31" ht="15.75" x14ac:dyDescent="0.3">
      <c r="AE62220" s="71"/>
    </row>
    <row r="62221" spans="31:31" ht="15.75" x14ac:dyDescent="0.3">
      <c r="AE62221" s="71"/>
    </row>
    <row r="62222" spans="31:31" ht="15.75" x14ac:dyDescent="0.3">
      <c r="AE62222" s="71"/>
    </row>
    <row r="62223" spans="31:31" ht="15.75" x14ac:dyDescent="0.3">
      <c r="AE62223" s="71"/>
    </row>
    <row r="62224" spans="31:31" ht="15.75" x14ac:dyDescent="0.3">
      <c r="AE62224" s="71"/>
    </row>
    <row r="62225" spans="31:31" ht="15.75" x14ac:dyDescent="0.3">
      <c r="AE62225" s="71"/>
    </row>
    <row r="62226" spans="31:31" ht="15.75" x14ac:dyDescent="0.3">
      <c r="AE62226" s="71"/>
    </row>
    <row r="62227" spans="31:31" ht="15.75" x14ac:dyDescent="0.3">
      <c r="AE62227" s="71"/>
    </row>
    <row r="62228" spans="31:31" ht="15.75" x14ac:dyDescent="0.3">
      <c r="AE62228" s="71"/>
    </row>
    <row r="62229" spans="31:31" ht="15.75" x14ac:dyDescent="0.3">
      <c r="AE62229" s="71"/>
    </row>
    <row r="62230" spans="31:31" ht="15.75" x14ac:dyDescent="0.3">
      <c r="AE62230" s="71"/>
    </row>
    <row r="62231" spans="31:31" ht="15.75" x14ac:dyDescent="0.3">
      <c r="AE62231" s="71"/>
    </row>
    <row r="62232" spans="31:31" ht="15.75" x14ac:dyDescent="0.3">
      <c r="AE62232" s="71"/>
    </row>
    <row r="62233" spans="31:31" ht="15.75" x14ac:dyDescent="0.3">
      <c r="AE62233" s="71"/>
    </row>
    <row r="62234" spans="31:31" ht="15.75" x14ac:dyDescent="0.3">
      <c r="AE62234" s="71"/>
    </row>
    <row r="62235" spans="31:31" ht="15.75" x14ac:dyDescent="0.3">
      <c r="AE62235" s="71"/>
    </row>
    <row r="62236" spans="31:31" ht="15.75" x14ac:dyDescent="0.3">
      <c r="AE62236" s="71"/>
    </row>
    <row r="62237" spans="31:31" ht="15.75" x14ac:dyDescent="0.3">
      <c r="AE62237" s="71"/>
    </row>
    <row r="62238" spans="31:31" ht="15.75" x14ac:dyDescent="0.3">
      <c r="AE62238" s="71"/>
    </row>
    <row r="62239" spans="31:31" ht="15.75" x14ac:dyDescent="0.3">
      <c r="AE62239" s="71"/>
    </row>
    <row r="62240" spans="31:31" ht="15.75" x14ac:dyDescent="0.3">
      <c r="AE62240" s="71"/>
    </row>
    <row r="62241" spans="31:31" ht="15.75" x14ac:dyDescent="0.3">
      <c r="AE62241" s="71"/>
    </row>
    <row r="62242" spans="31:31" ht="15.75" x14ac:dyDescent="0.3">
      <c r="AE62242" s="71"/>
    </row>
    <row r="62243" spans="31:31" ht="15.75" x14ac:dyDescent="0.3">
      <c r="AE62243" s="71"/>
    </row>
    <row r="62244" spans="31:31" ht="15.75" x14ac:dyDescent="0.3">
      <c r="AE62244" s="71"/>
    </row>
    <row r="62245" spans="31:31" ht="15.75" x14ac:dyDescent="0.3">
      <c r="AE62245" s="71"/>
    </row>
    <row r="62246" spans="31:31" ht="15.75" x14ac:dyDescent="0.3">
      <c r="AE62246" s="71"/>
    </row>
    <row r="62247" spans="31:31" ht="15.75" x14ac:dyDescent="0.3">
      <c r="AE62247" s="71"/>
    </row>
    <row r="62248" spans="31:31" ht="15.75" x14ac:dyDescent="0.3">
      <c r="AE62248" s="71"/>
    </row>
    <row r="62249" spans="31:31" ht="15.75" x14ac:dyDescent="0.3">
      <c r="AE62249" s="71"/>
    </row>
    <row r="62250" spans="31:31" ht="15.75" x14ac:dyDescent="0.3">
      <c r="AE62250" s="71"/>
    </row>
    <row r="62251" spans="31:31" ht="15.75" x14ac:dyDescent="0.3">
      <c r="AE62251" s="71"/>
    </row>
    <row r="62252" spans="31:31" ht="15.75" x14ac:dyDescent="0.3">
      <c r="AE62252" s="71"/>
    </row>
    <row r="62253" spans="31:31" ht="15.75" x14ac:dyDescent="0.3">
      <c r="AE62253" s="71"/>
    </row>
    <row r="62254" spans="31:31" ht="15.75" x14ac:dyDescent="0.3">
      <c r="AE62254" s="71"/>
    </row>
    <row r="62255" spans="31:31" ht="15.75" x14ac:dyDescent="0.3">
      <c r="AE62255" s="71"/>
    </row>
    <row r="62256" spans="31:31" ht="15.75" x14ac:dyDescent="0.3">
      <c r="AE62256" s="71"/>
    </row>
    <row r="62257" spans="31:31" ht="15.75" x14ac:dyDescent="0.3">
      <c r="AE62257" s="71"/>
    </row>
    <row r="62258" spans="31:31" ht="15.75" x14ac:dyDescent="0.3">
      <c r="AE62258" s="71"/>
    </row>
    <row r="62259" spans="31:31" ht="15.75" x14ac:dyDescent="0.3">
      <c r="AE62259" s="71"/>
    </row>
    <row r="62260" spans="31:31" ht="15.75" x14ac:dyDescent="0.3">
      <c r="AE62260" s="71"/>
    </row>
    <row r="62261" spans="31:31" ht="15.75" x14ac:dyDescent="0.3">
      <c r="AE62261" s="71"/>
    </row>
    <row r="62262" spans="31:31" ht="15.75" x14ac:dyDescent="0.3">
      <c r="AE62262" s="71"/>
    </row>
    <row r="62263" spans="31:31" ht="15.75" x14ac:dyDescent="0.3">
      <c r="AE62263" s="71"/>
    </row>
    <row r="62264" spans="31:31" ht="15.75" x14ac:dyDescent="0.3">
      <c r="AE62264" s="71"/>
    </row>
    <row r="62265" spans="31:31" ht="15.75" x14ac:dyDescent="0.3">
      <c r="AE62265" s="71"/>
    </row>
    <row r="62266" spans="31:31" ht="15.75" x14ac:dyDescent="0.3">
      <c r="AE62266" s="71"/>
    </row>
    <row r="62267" spans="31:31" ht="15.75" x14ac:dyDescent="0.3">
      <c r="AE62267" s="71"/>
    </row>
    <row r="62268" spans="31:31" ht="15.75" x14ac:dyDescent="0.3">
      <c r="AE62268" s="71"/>
    </row>
    <row r="62269" spans="31:31" ht="15.75" x14ac:dyDescent="0.3">
      <c r="AE62269" s="71"/>
    </row>
    <row r="62270" spans="31:31" ht="15.75" x14ac:dyDescent="0.3">
      <c r="AE62270" s="71"/>
    </row>
    <row r="62271" spans="31:31" ht="15.75" x14ac:dyDescent="0.3">
      <c r="AE62271" s="71"/>
    </row>
    <row r="62272" spans="31:31" ht="15.75" x14ac:dyDescent="0.3">
      <c r="AE62272" s="71"/>
    </row>
    <row r="62273" spans="31:31" ht="15.75" x14ac:dyDescent="0.3">
      <c r="AE62273" s="71"/>
    </row>
    <row r="62274" spans="31:31" ht="15.75" x14ac:dyDescent="0.3">
      <c r="AE62274" s="71"/>
    </row>
    <row r="62275" spans="31:31" ht="15.75" x14ac:dyDescent="0.3">
      <c r="AE62275" s="71"/>
    </row>
    <row r="62276" spans="31:31" ht="15.75" x14ac:dyDescent="0.3">
      <c r="AE62276" s="71"/>
    </row>
    <row r="62277" spans="31:31" ht="15.75" x14ac:dyDescent="0.3">
      <c r="AE62277" s="71"/>
    </row>
    <row r="62278" spans="31:31" ht="15.75" x14ac:dyDescent="0.3">
      <c r="AE62278" s="71"/>
    </row>
    <row r="62279" spans="31:31" ht="15.75" x14ac:dyDescent="0.3">
      <c r="AE62279" s="71"/>
    </row>
    <row r="62280" spans="31:31" ht="15.75" x14ac:dyDescent="0.3">
      <c r="AE62280" s="71"/>
    </row>
    <row r="62281" spans="31:31" ht="15.75" x14ac:dyDescent="0.3">
      <c r="AE62281" s="71"/>
    </row>
    <row r="62282" spans="31:31" ht="15.75" x14ac:dyDescent="0.3">
      <c r="AE62282" s="71"/>
    </row>
    <row r="62283" spans="31:31" ht="15.75" x14ac:dyDescent="0.3">
      <c r="AE62283" s="71"/>
    </row>
    <row r="62284" spans="31:31" ht="15.75" x14ac:dyDescent="0.3">
      <c r="AE62284" s="71"/>
    </row>
    <row r="62285" spans="31:31" ht="15.75" x14ac:dyDescent="0.3">
      <c r="AE62285" s="71"/>
    </row>
    <row r="62286" spans="31:31" ht="15.75" x14ac:dyDescent="0.3">
      <c r="AE62286" s="71"/>
    </row>
    <row r="62287" spans="31:31" ht="15.75" x14ac:dyDescent="0.3">
      <c r="AE62287" s="71"/>
    </row>
    <row r="62288" spans="31:31" ht="15.75" x14ac:dyDescent="0.3">
      <c r="AE62288" s="71"/>
    </row>
    <row r="62289" spans="31:31" ht="15.75" x14ac:dyDescent="0.3">
      <c r="AE62289" s="71"/>
    </row>
    <row r="62290" spans="31:31" ht="15.75" x14ac:dyDescent="0.3">
      <c r="AE62290" s="71"/>
    </row>
    <row r="62291" spans="31:31" ht="15.75" x14ac:dyDescent="0.3">
      <c r="AE62291" s="71"/>
    </row>
    <row r="62292" spans="31:31" ht="15.75" x14ac:dyDescent="0.3">
      <c r="AE62292" s="71"/>
    </row>
    <row r="62293" spans="31:31" ht="15.75" x14ac:dyDescent="0.3">
      <c r="AE62293" s="71"/>
    </row>
    <row r="62294" spans="31:31" ht="15.75" x14ac:dyDescent="0.3">
      <c r="AE62294" s="71"/>
    </row>
    <row r="62295" spans="31:31" ht="15.75" x14ac:dyDescent="0.3">
      <c r="AE62295" s="71"/>
    </row>
    <row r="62296" spans="31:31" ht="15.75" x14ac:dyDescent="0.3">
      <c r="AE62296" s="71"/>
    </row>
    <row r="62297" spans="31:31" ht="15.75" x14ac:dyDescent="0.3">
      <c r="AE62297" s="71"/>
    </row>
    <row r="62298" spans="31:31" ht="15.75" x14ac:dyDescent="0.3">
      <c r="AE62298" s="71"/>
    </row>
    <row r="62299" spans="31:31" ht="15.75" x14ac:dyDescent="0.3">
      <c r="AE62299" s="71"/>
    </row>
    <row r="62300" spans="31:31" ht="15.75" x14ac:dyDescent="0.3">
      <c r="AE62300" s="71"/>
    </row>
    <row r="62301" spans="31:31" ht="15.75" x14ac:dyDescent="0.3">
      <c r="AE62301" s="71"/>
    </row>
    <row r="62302" spans="31:31" ht="15.75" x14ac:dyDescent="0.3">
      <c r="AE62302" s="71"/>
    </row>
    <row r="62303" spans="31:31" ht="15.75" x14ac:dyDescent="0.3">
      <c r="AE62303" s="71"/>
    </row>
    <row r="62304" spans="31:31" ht="15.75" x14ac:dyDescent="0.3">
      <c r="AE62304" s="71"/>
    </row>
    <row r="62305" spans="31:31" ht="15.75" x14ac:dyDescent="0.3">
      <c r="AE62305" s="71"/>
    </row>
    <row r="62306" spans="31:31" ht="15.75" x14ac:dyDescent="0.3">
      <c r="AE62306" s="71"/>
    </row>
    <row r="62307" spans="31:31" ht="15.75" x14ac:dyDescent="0.3">
      <c r="AE62307" s="71"/>
    </row>
    <row r="62308" spans="31:31" ht="15.75" x14ac:dyDescent="0.3">
      <c r="AE62308" s="71"/>
    </row>
    <row r="62309" spans="31:31" ht="15.75" x14ac:dyDescent="0.3">
      <c r="AE62309" s="71"/>
    </row>
    <row r="62310" spans="31:31" ht="15.75" x14ac:dyDescent="0.3">
      <c r="AE62310" s="71"/>
    </row>
    <row r="62311" spans="31:31" ht="15.75" x14ac:dyDescent="0.3">
      <c r="AE62311" s="71"/>
    </row>
    <row r="62312" spans="31:31" ht="15.75" x14ac:dyDescent="0.3">
      <c r="AE62312" s="71"/>
    </row>
    <row r="62313" spans="31:31" ht="15.75" x14ac:dyDescent="0.3">
      <c r="AE62313" s="71"/>
    </row>
    <row r="62314" spans="31:31" ht="15.75" x14ac:dyDescent="0.3">
      <c r="AE62314" s="71"/>
    </row>
    <row r="62315" spans="31:31" ht="15.75" x14ac:dyDescent="0.3">
      <c r="AE62315" s="71"/>
    </row>
    <row r="62316" spans="31:31" ht="15.75" x14ac:dyDescent="0.3">
      <c r="AE62316" s="71"/>
    </row>
    <row r="62317" spans="31:31" ht="15.75" x14ac:dyDescent="0.3">
      <c r="AE62317" s="71"/>
    </row>
    <row r="62318" spans="31:31" ht="15.75" x14ac:dyDescent="0.3">
      <c r="AE62318" s="71"/>
    </row>
    <row r="62319" spans="31:31" ht="15.75" x14ac:dyDescent="0.3">
      <c r="AE62319" s="71"/>
    </row>
    <row r="62320" spans="31:31" ht="15.75" x14ac:dyDescent="0.3">
      <c r="AE62320" s="71"/>
    </row>
    <row r="62321" spans="31:31" ht="15.75" x14ac:dyDescent="0.3">
      <c r="AE62321" s="71"/>
    </row>
    <row r="62322" spans="31:31" ht="15.75" x14ac:dyDescent="0.3">
      <c r="AE62322" s="71"/>
    </row>
    <row r="62323" spans="31:31" ht="15.75" x14ac:dyDescent="0.3">
      <c r="AE62323" s="71"/>
    </row>
    <row r="62324" spans="31:31" ht="15.75" x14ac:dyDescent="0.3">
      <c r="AE62324" s="71"/>
    </row>
    <row r="62325" spans="31:31" ht="15.75" x14ac:dyDescent="0.3">
      <c r="AE62325" s="71"/>
    </row>
    <row r="62326" spans="31:31" ht="15.75" x14ac:dyDescent="0.3">
      <c r="AE62326" s="71"/>
    </row>
    <row r="62327" spans="31:31" ht="15.75" x14ac:dyDescent="0.3">
      <c r="AE62327" s="71"/>
    </row>
    <row r="62328" spans="31:31" ht="15.75" x14ac:dyDescent="0.3">
      <c r="AE62328" s="71"/>
    </row>
    <row r="62329" spans="31:31" ht="15.75" x14ac:dyDescent="0.3">
      <c r="AE62329" s="71"/>
    </row>
    <row r="62330" spans="31:31" ht="15.75" x14ac:dyDescent="0.3">
      <c r="AE62330" s="71"/>
    </row>
    <row r="62331" spans="31:31" ht="15.75" x14ac:dyDescent="0.3">
      <c r="AE62331" s="71"/>
    </row>
    <row r="62332" spans="31:31" ht="15.75" x14ac:dyDescent="0.3">
      <c r="AE62332" s="71"/>
    </row>
    <row r="62333" spans="31:31" ht="15.75" x14ac:dyDescent="0.3">
      <c r="AE62333" s="71"/>
    </row>
    <row r="62334" spans="31:31" ht="15.75" x14ac:dyDescent="0.3">
      <c r="AE62334" s="71"/>
    </row>
    <row r="62335" spans="31:31" ht="15.75" x14ac:dyDescent="0.3">
      <c r="AE62335" s="71"/>
    </row>
    <row r="62336" spans="31:31" ht="15.75" x14ac:dyDescent="0.3">
      <c r="AE62336" s="71"/>
    </row>
    <row r="62337" spans="31:31" ht="15.75" x14ac:dyDescent="0.3">
      <c r="AE62337" s="71"/>
    </row>
    <row r="62338" spans="31:31" ht="15.75" x14ac:dyDescent="0.3">
      <c r="AE62338" s="71"/>
    </row>
    <row r="62339" spans="31:31" ht="15.75" x14ac:dyDescent="0.3">
      <c r="AE62339" s="71"/>
    </row>
    <row r="62340" spans="31:31" ht="15.75" x14ac:dyDescent="0.3">
      <c r="AE62340" s="71"/>
    </row>
    <row r="62341" spans="31:31" ht="15.75" x14ac:dyDescent="0.3">
      <c r="AE62341" s="71"/>
    </row>
    <row r="62342" spans="31:31" ht="15.75" x14ac:dyDescent="0.3">
      <c r="AE62342" s="71"/>
    </row>
    <row r="62343" spans="31:31" ht="15.75" x14ac:dyDescent="0.3">
      <c r="AE62343" s="71"/>
    </row>
    <row r="62344" spans="31:31" ht="15.75" x14ac:dyDescent="0.3">
      <c r="AE62344" s="71"/>
    </row>
    <row r="62345" spans="31:31" ht="15.75" x14ac:dyDescent="0.3">
      <c r="AE62345" s="71"/>
    </row>
    <row r="62346" spans="31:31" ht="15.75" x14ac:dyDescent="0.3">
      <c r="AE62346" s="71"/>
    </row>
    <row r="62347" spans="31:31" ht="15.75" x14ac:dyDescent="0.3">
      <c r="AE62347" s="71"/>
    </row>
    <row r="62348" spans="31:31" ht="15.75" x14ac:dyDescent="0.3">
      <c r="AE62348" s="71"/>
    </row>
    <row r="62349" spans="31:31" ht="15.75" x14ac:dyDescent="0.3">
      <c r="AE62349" s="71"/>
    </row>
    <row r="62350" spans="31:31" ht="15.75" x14ac:dyDescent="0.3">
      <c r="AE62350" s="71"/>
    </row>
    <row r="62351" spans="31:31" ht="15.75" x14ac:dyDescent="0.3">
      <c r="AE62351" s="71"/>
    </row>
    <row r="62352" spans="31:31" ht="15.75" x14ac:dyDescent="0.3">
      <c r="AE62352" s="71"/>
    </row>
    <row r="62353" spans="31:31" ht="15.75" x14ac:dyDescent="0.3">
      <c r="AE62353" s="71"/>
    </row>
    <row r="62354" spans="31:31" ht="15.75" x14ac:dyDescent="0.3">
      <c r="AE62354" s="71"/>
    </row>
    <row r="62355" spans="31:31" ht="15.75" x14ac:dyDescent="0.3">
      <c r="AE62355" s="71"/>
    </row>
    <row r="62356" spans="31:31" ht="15.75" x14ac:dyDescent="0.3">
      <c r="AE62356" s="71"/>
    </row>
    <row r="62357" spans="31:31" ht="15.75" x14ac:dyDescent="0.3">
      <c r="AE62357" s="71"/>
    </row>
    <row r="62358" spans="31:31" ht="15.75" x14ac:dyDescent="0.3">
      <c r="AE62358" s="71"/>
    </row>
    <row r="62359" spans="31:31" ht="15.75" x14ac:dyDescent="0.3">
      <c r="AE62359" s="71"/>
    </row>
    <row r="62360" spans="31:31" ht="15.75" x14ac:dyDescent="0.3">
      <c r="AE62360" s="71"/>
    </row>
    <row r="62361" spans="31:31" ht="15.75" x14ac:dyDescent="0.3">
      <c r="AE62361" s="71"/>
    </row>
    <row r="62362" spans="31:31" ht="15.75" x14ac:dyDescent="0.3">
      <c r="AE62362" s="71"/>
    </row>
    <row r="62363" spans="31:31" ht="15.75" x14ac:dyDescent="0.3">
      <c r="AE62363" s="71"/>
    </row>
    <row r="62364" spans="31:31" ht="15.75" x14ac:dyDescent="0.3">
      <c r="AE62364" s="71"/>
    </row>
    <row r="62365" spans="31:31" ht="15.75" x14ac:dyDescent="0.3">
      <c r="AE62365" s="71"/>
    </row>
    <row r="62366" spans="31:31" ht="15.75" x14ac:dyDescent="0.3">
      <c r="AE62366" s="71"/>
    </row>
    <row r="62367" spans="31:31" ht="15.75" x14ac:dyDescent="0.3">
      <c r="AE62367" s="71"/>
    </row>
    <row r="62368" spans="31:31" ht="15.75" x14ac:dyDescent="0.3">
      <c r="AE62368" s="71"/>
    </row>
    <row r="62369" spans="31:31" ht="15.75" x14ac:dyDescent="0.3">
      <c r="AE62369" s="71"/>
    </row>
    <row r="62370" spans="31:31" ht="15.75" x14ac:dyDescent="0.3">
      <c r="AE62370" s="71"/>
    </row>
    <row r="62371" spans="31:31" ht="15.75" x14ac:dyDescent="0.3">
      <c r="AE62371" s="71"/>
    </row>
    <row r="62372" spans="31:31" ht="15.75" x14ac:dyDescent="0.3">
      <c r="AE62372" s="71"/>
    </row>
    <row r="62373" spans="31:31" ht="15.75" x14ac:dyDescent="0.3">
      <c r="AE62373" s="71"/>
    </row>
    <row r="62374" spans="31:31" ht="15.75" x14ac:dyDescent="0.3">
      <c r="AE62374" s="71"/>
    </row>
    <row r="62375" spans="31:31" ht="15.75" x14ac:dyDescent="0.3">
      <c r="AE62375" s="71"/>
    </row>
    <row r="62376" spans="31:31" ht="15.75" x14ac:dyDescent="0.3">
      <c r="AE62376" s="71"/>
    </row>
    <row r="62377" spans="31:31" ht="15.75" x14ac:dyDescent="0.3">
      <c r="AE62377" s="71"/>
    </row>
    <row r="62378" spans="31:31" ht="15.75" x14ac:dyDescent="0.3">
      <c r="AE62378" s="71"/>
    </row>
    <row r="62379" spans="31:31" ht="15.75" x14ac:dyDescent="0.3">
      <c r="AE62379" s="71"/>
    </row>
    <row r="62380" spans="31:31" ht="15.75" x14ac:dyDescent="0.3">
      <c r="AE62380" s="71"/>
    </row>
    <row r="62381" spans="31:31" ht="15.75" x14ac:dyDescent="0.3">
      <c r="AE62381" s="71"/>
    </row>
    <row r="62382" spans="31:31" ht="15.75" x14ac:dyDescent="0.3">
      <c r="AE62382" s="71"/>
    </row>
    <row r="62383" spans="31:31" ht="15.75" x14ac:dyDescent="0.3">
      <c r="AE62383" s="71"/>
    </row>
    <row r="62384" spans="31:31" ht="15.75" x14ac:dyDescent="0.3">
      <c r="AE62384" s="71"/>
    </row>
    <row r="62385" spans="31:31" ht="15.75" x14ac:dyDescent="0.3">
      <c r="AE62385" s="71"/>
    </row>
    <row r="62386" spans="31:31" ht="15.75" x14ac:dyDescent="0.3">
      <c r="AE62386" s="71"/>
    </row>
    <row r="62387" spans="31:31" ht="15.75" x14ac:dyDescent="0.3">
      <c r="AE62387" s="71"/>
    </row>
    <row r="62388" spans="31:31" ht="15.75" x14ac:dyDescent="0.3">
      <c r="AE62388" s="71"/>
    </row>
    <row r="62389" spans="31:31" ht="15.75" x14ac:dyDescent="0.3">
      <c r="AE62389" s="71"/>
    </row>
    <row r="62390" spans="31:31" ht="15.75" x14ac:dyDescent="0.3">
      <c r="AE62390" s="71"/>
    </row>
    <row r="62391" spans="31:31" ht="15.75" x14ac:dyDescent="0.3">
      <c r="AE62391" s="71"/>
    </row>
    <row r="62392" spans="31:31" ht="15.75" x14ac:dyDescent="0.3">
      <c r="AE62392" s="71"/>
    </row>
    <row r="62393" spans="31:31" ht="15.75" x14ac:dyDescent="0.3">
      <c r="AE62393" s="71"/>
    </row>
    <row r="62394" spans="31:31" ht="15.75" x14ac:dyDescent="0.3">
      <c r="AE62394" s="71"/>
    </row>
    <row r="62395" spans="31:31" ht="15.75" x14ac:dyDescent="0.3">
      <c r="AE62395" s="71"/>
    </row>
    <row r="62396" spans="31:31" ht="15.75" x14ac:dyDescent="0.3">
      <c r="AE62396" s="71"/>
    </row>
    <row r="62397" spans="31:31" ht="15.75" x14ac:dyDescent="0.3">
      <c r="AE62397" s="71"/>
    </row>
    <row r="62398" spans="31:31" ht="15.75" x14ac:dyDescent="0.3">
      <c r="AE62398" s="71"/>
    </row>
    <row r="62399" spans="31:31" ht="15.75" x14ac:dyDescent="0.3">
      <c r="AE62399" s="71"/>
    </row>
    <row r="62400" spans="31:31" ht="15.75" x14ac:dyDescent="0.3">
      <c r="AE62400" s="71"/>
    </row>
    <row r="62401" spans="31:31" ht="15.75" x14ac:dyDescent="0.3">
      <c r="AE62401" s="71"/>
    </row>
    <row r="62402" spans="31:31" ht="15.75" x14ac:dyDescent="0.3">
      <c r="AE62402" s="71"/>
    </row>
    <row r="62403" spans="31:31" ht="15.75" x14ac:dyDescent="0.3">
      <c r="AE62403" s="71"/>
    </row>
    <row r="62404" spans="31:31" ht="15.75" x14ac:dyDescent="0.3">
      <c r="AE62404" s="71"/>
    </row>
    <row r="62405" spans="31:31" ht="15.75" x14ac:dyDescent="0.3">
      <c r="AE62405" s="71"/>
    </row>
    <row r="62406" spans="31:31" ht="15.75" x14ac:dyDescent="0.3">
      <c r="AE62406" s="71"/>
    </row>
    <row r="62407" spans="31:31" ht="15.75" x14ac:dyDescent="0.3">
      <c r="AE62407" s="71"/>
    </row>
    <row r="62408" spans="31:31" ht="15.75" x14ac:dyDescent="0.3">
      <c r="AE62408" s="71"/>
    </row>
    <row r="62409" spans="31:31" ht="15.75" x14ac:dyDescent="0.3">
      <c r="AE62409" s="71"/>
    </row>
    <row r="62410" spans="31:31" ht="15.75" x14ac:dyDescent="0.3">
      <c r="AE62410" s="71"/>
    </row>
    <row r="62411" spans="31:31" ht="15.75" x14ac:dyDescent="0.3">
      <c r="AE62411" s="71"/>
    </row>
    <row r="62412" spans="31:31" ht="15.75" x14ac:dyDescent="0.3">
      <c r="AE62412" s="71"/>
    </row>
    <row r="62413" spans="31:31" ht="15.75" x14ac:dyDescent="0.3">
      <c r="AE62413" s="71"/>
    </row>
    <row r="62414" spans="31:31" ht="15.75" x14ac:dyDescent="0.3">
      <c r="AE62414" s="71"/>
    </row>
    <row r="62415" spans="31:31" ht="15.75" x14ac:dyDescent="0.3">
      <c r="AE62415" s="71"/>
    </row>
    <row r="62416" spans="31:31" ht="15.75" x14ac:dyDescent="0.3">
      <c r="AE62416" s="71"/>
    </row>
    <row r="62417" spans="31:31" ht="15.75" x14ac:dyDescent="0.3">
      <c r="AE62417" s="71"/>
    </row>
    <row r="62418" spans="31:31" ht="15.75" x14ac:dyDescent="0.3">
      <c r="AE62418" s="71"/>
    </row>
    <row r="62419" spans="31:31" ht="15.75" x14ac:dyDescent="0.3">
      <c r="AE62419" s="71"/>
    </row>
    <row r="62420" spans="31:31" ht="15.75" x14ac:dyDescent="0.3">
      <c r="AE62420" s="71"/>
    </row>
    <row r="62421" spans="31:31" ht="15.75" x14ac:dyDescent="0.3">
      <c r="AE62421" s="71"/>
    </row>
    <row r="62422" spans="31:31" ht="15.75" x14ac:dyDescent="0.3">
      <c r="AE62422" s="71"/>
    </row>
    <row r="62423" spans="31:31" ht="15.75" x14ac:dyDescent="0.3">
      <c r="AE62423" s="71"/>
    </row>
    <row r="62424" spans="31:31" ht="15.75" x14ac:dyDescent="0.3">
      <c r="AE62424" s="71"/>
    </row>
    <row r="62425" spans="31:31" ht="15.75" x14ac:dyDescent="0.3">
      <c r="AE62425" s="71"/>
    </row>
    <row r="62426" spans="31:31" ht="15.75" x14ac:dyDescent="0.3">
      <c r="AE62426" s="71"/>
    </row>
    <row r="62427" spans="31:31" ht="15.75" x14ac:dyDescent="0.3">
      <c r="AE62427" s="71"/>
    </row>
    <row r="62428" spans="31:31" ht="15.75" x14ac:dyDescent="0.3">
      <c r="AE62428" s="71"/>
    </row>
    <row r="62429" spans="31:31" ht="15.75" x14ac:dyDescent="0.3">
      <c r="AE62429" s="71"/>
    </row>
    <row r="62430" spans="31:31" ht="15.75" x14ac:dyDescent="0.3">
      <c r="AE62430" s="71"/>
    </row>
    <row r="62431" spans="31:31" ht="15.75" x14ac:dyDescent="0.3">
      <c r="AE62431" s="71"/>
    </row>
    <row r="62432" spans="31:31" ht="15.75" x14ac:dyDescent="0.3">
      <c r="AE62432" s="71"/>
    </row>
    <row r="62433" spans="31:31" ht="15.75" x14ac:dyDescent="0.3">
      <c r="AE62433" s="71"/>
    </row>
    <row r="62434" spans="31:31" ht="15.75" x14ac:dyDescent="0.3">
      <c r="AE62434" s="71"/>
    </row>
    <row r="62435" spans="31:31" ht="15.75" x14ac:dyDescent="0.3">
      <c r="AE62435" s="71"/>
    </row>
    <row r="62436" spans="31:31" ht="15.75" x14ac:dyDescent="0.3">
      <c r="AE62436" s="71"/>
    </row>
    <row r="62437" spans="31:31" ht="15.75" x14ac:dyDescent="0.3">
      <c r="AE62437" s="71"/>
    </row>
    <row r="62438" spans="31:31" ht="15.75" x14ac:dyDescent="0.3">
      <c r="AE62438" s="71"/>
    </row>
    <row r="62439" spans="31:31" ht="15.75" x14ac:dyDescent="0.3">
      <c r="AE62439" s="71"/>
    </row>
    <row r="62440" spans="31:31" ht="15.75" x14ac:dyDescent="0.3">
      <c r="AE62440" s="71"/>
    </row>
    <row r="62441" spans="31:31" ht="15.75" x14ac:dyDescent="0.3">
      <c r="AE62441" s="71"/>
    </row>
    <row r="62442" spans="31:31" ht="15.75" x14ac:dyDescent="0.3">
      <c r="AE62442" s="71"/>
    </row>
    <row r="62443" spans="31:31" ht="15.75" x14ac:dyDescent="0.3">
      <c r="AE62443" s="71"/>
    </row>
    <row r="62444" spans="31:31" ht="15.75" x14ac:dyDescent="0.3">
      <c r="AE62444" s="71"/>
    </row>
    <row r="62445" spans="31:31" ht="15.75" x14ac:dyDescent="0.3">
      <c r="AE62445" s="71"/>
    </row>
    <row r="62446" spans="31:31" ht="15.75" x14ac:dyDescent="0.3">
      <c r="AE62446" s="71"/>
    </row>
    <row r="62447" spans="31:31" ht="15.75" x14ac:dyDescent="0.3">
      <c r="AE62447" s="71"/>
    </row>
    <row r="62448" spans="31:31" ht="15.75" x14ac:dyDescent="0.3">
      <c r="AE62448" s="71"/>
    </row>
    <row r="62449" spans="31:31" ht="15.75" x14ac:dyDescent="0.3">
      <c r="AE62449" s="71"/>
    </row>
    <row r="62450" spans="31:31" ht="15.75" x14ac:dyDescent="0.3">
      <c r="AE62450" s="71"/>
    </row>
    <row r="62451" spans="31:31" ht="15.75" x14ac:dyDescent="0.3">
      <c r="AE62451" s="71"/>
    </row>
    <row r="62452" spans="31:31" ht="15.75" x14ac:dyDescent="0.3">
      <c r="AE62452" s="71"/>
    </row>
    <row r="62453" spans="31:31" ht="15.75" x14ac:dyDescent="0.3">
      <c r="AE62453" s="71"/>
    </row>
    <row r="62454" spans="31:31" ht="15.75" x14ac:dyDescent="0.3">
      <c r="AE62454" s="71"/>
    </row>
    <row r="62455" spans="31:31" ht="15.75" x14ac:dyDescent="0.3">
      <c r="AE62455" s="71"/>
    </row>
    <row r="62456" spans="31:31" ht="15.75" x14ac:dyDescent="0.3">
      <c r="AE62456" s="71"/>
    </row>
    <row r="62457" spans="31:31" ht="15.75" x14ac:dyDescent="0.3">
      <c r="AE62457" s="71"/>
    </row>
    <row r="62458" spans="31:31" ht="15.75" x14ac:dyDescent="0.3">
      <c r="AE62458" s="71"/>
    </row>
    <row r="62459" spans="31:31" ht="15.75" x14ac:dyDescent="0.3">
      <c r="AE62459" s="71"/>
    </row>
    <row r="62460" spans="31:31" ht="15.75" x14ac:dyDescent="0.3">
      <c r="AE62460" s="71"/>
    </row>
    <row r="62461" spans="31:31" ht="15.75" x14ac:dyDescent="0.3">
      <c r="AE62461" s="71"/>
    </row>
    <row r="62462" spans="31:31" ht="15.75" x14ac:dyDescent="0.3">
      <c r="AE62462" s="71"/>
    </row>
    <row r="62463" spans="31:31" ht="15.75" x14ac:dyDescent="0.3">
      <c r="AE62463" s="71"/>
    </row>
    <row r="62464" spans="31:31" ht="15.75" x14ac:dyDescent="0.3">
      <c r="AE62464" s="71"/>
    </row>
    <row r="62465" spans="31:31" ht="15.75" x14ac:dyDescent="0.3">
      <c r="AE62465" s="71"/>
    </row>
    <row r="62466" spans="31:31" ht="15.75" x14ac:dyDescent="0.3">
      <c r="AE62466" s="71"/>
    </row>
    <row r="62467" spans="31:31" ht="15.75" x14ac:dyDescent="0.3">
      <c r="AE62467" s="71"/>
    </row>
    <row r="62468" spans="31:31" ht="15.75" x14ac:dyDescent="0.3">
      <c r="AE62468" s="71"/>
    </row>
    <row r="62469" spans="31:31" ht="15.75" x14ac:dyDescent="0.3">
      <c r="AE62469" s="71"/>
    </row>
    <row r="62470" spans="31:31" ht="15.75" x14ac:dyDescent="0.3">
      <c r="AE62470" s="71"/>
    </row>
    <row r="62471" spans="31:31" ht="15.75" x14ac:dyDescent="0.3">
      <c r="AE62471" s="71"/>
    </row>
    <row r="62472" spans="31:31" ht="15.75" x14ac:dyDescent="0.3">
      <c r="AE62472" s="71"/>
    </row>
    <row r="62473" spans="31:31" ht="15.75" x14ac:dyDescent="0.3">
      <c r="AE62473" s="71"/>
    </row>
    <row r="62474" spans="31:31" ht="15.75" x14ac:dyDescent="0.3">
      <c r="AE62474" s="71"/>
    </row>
    <row r="62475" spans="31:31" ht="15.75" x14ac:dyDescent="0.3">
      <c r="AE62475" s="71"/>
    </row>
    <row r="62476" spans="31:31" ht="15.75" x14ac:dyDescent="0.3">
      <c r="AE62476" s="71"/>
    </row>
    <row r="62477" spans="31:31" ht="15.75" x14ac:dyDescent="0.3">
      <c r="AE62477" s="71"/>
    </row>
    <row r="62478" spans="31:31" ht="15.75" x14ac:dyDescent="0.3">
      <c r="AE62478" s="71"/>
    </row>
    <row r="62479" spans="31:31" ht="15.75" x14ac:dyDescent="0.3">
      <c r="AE62479" s="71"/>
    </row>
    <row r="62480" spans="31:31" ht="15.75" x14ac:dyDescent="0.3">
      <c r="AE62480" s="71"/>
    </row>
    <row r="62481" spans="31:31" ht="15.75" x14ac:dyDescent="0.3">
      <c r="AE62481" s="71"/>
    </row>
    <row r="62482" spans="31:31" ht="15.75" x14ac:dyDescent="0.3">
      <c r="AE62482" s="71"/>
    </row>
    <row r="62483" spans="31:31" ht="15.75" x14ac:dyDescent="0.3">
      <c r="AE62483" s="71"/>
    </row>
    <row r="62484" spans="31:31" ht="15.75" x14ac:dyDescent="0.3">
      <c r="AE62484" s="71"/>
    </row>
    <row r="62485" spans="31:31" ht="15.75" x14ac:dyDescent="0.3">
      <c r="AE62485" s="71"/>
    </row>
    <row r="62486" spans="31:31" ht="15.75" x14ac:dyDescent="0.3">
      <c r="AE62486" s="71"/>
    </row>
    <row r="62487" spans="31:31" ht="15.75" x14ac:dyDescent="0.3">
      <c r="AE62487" s="71"/>
    </row>
    <row r="62488" spans="31:31" ht="15.75" x14ac:dyDescent="0.3">
      <c r="AE62488" s="71"/>
    </row>
    <row r="62489" spans="31:31" ht="15.75" x14ac:dyDescent="0.3">
      <c r="AE62489" s="71"/>
    </row>
    <row r="62490" spans="31:31" ht="15.75" x14ac:dyDescent="0.3">
      <c r="AE62490" s="71"/>
    </row>
    <row r="62491" spans="31:31" ht="15.75" x14ac:dyDescent="0.3">
      <c r="AE62491" s="71"/>
    </row>
    <row r="62492" spans="31:31" ht="15.75" x14ac:dyDescent="0.3">
      <c r="AE62492" s="71"/>
    </row>
    <row r="62493" spans="31:31" ht="15.75" x14ac:dyDescent="0.3">
      <c r="AE62493" s="71"/>
    </row>
    <row r="62494" spans="31:31" ht="15.75" x14ac:dyDescent="0.3">
      <c r="AE62494" s="71"/>
    </row>
    <row r="62495" spans="31:31" ht="15.75" x14ac:dyDescent="0.3">
      <c r="AE62495" s="71"/>
    </row>
    <row r="62496" spans="31:31" ht="15.75" x14ac:dyDescent="0.3">
      <c r="AE62496" s="71"/>
    </row>
    <row r="62497" spans="31:31" ht="15.75" x14ac:dyDescent="0.3">
      <c r="AE62497" s="71"/>
    </row>
    <row r="62498" spans="31:31" ht="15.75" x14ac:dyDescent="0.3">
      <c r="AE62498" s="71"/>
    </row>
    <row r="62499" spans="31:31" ht="15.75" x14ac:dyDescent="0.3">
      <c r="AE62499" s="71"/>
    </row>
    <row r="62500" spans="31:31" ht="15.75" x14ac:dyDescent="0.3">
      <c r="AE62500" s="71"/>
    </row>
    <row r="62501" spans="31:31" ht="15.75" x14ac:dyDescent="0.3">
      <c r="AE62501" s="71"/>
    </row>
    <row r="62502" spans="31:31" ht="15.75" x14ac:dyDescent="0.3">
      <c r="AE62502" s="71"/>
    </row>
    <row r="62503" spans="31:31" ht="15.75" x14ac:dyDescent="0.3">
      <c r="AE62503" s="71"/>
    </row>
    <row r="62504" spans="31:31" ht="15.75" x14ac:dyDescent="0.3">
      <c r="AE62504" s="71"/>
    </row>
    <row r="62505" spans="31:31" ht="15.75" x14ac:dyDescent="0.3">
      <c r="AE62505" s="71"/>
    </row>
    <row r="62506" spans="31:31" ht="15.75" x14ac:dyDescent="0.3">
      <c r="AE62506" s="71"/>
    </row>
    <row r="62507" spans="31:31" ht="15.75" x14ac:dyDescent="0.3">
      <c r="AE62507" s="71"/>
    </row>
    <row r="62508" spans="31:31" ht="15.75" x14ac:dyDescent="0.3">
      <c r="AE62508" s="71"/>
    </row>
    <row r="62509" spans="31:31" ht="15.75" x14ac:dyDescent="0.3">
      <c r="AE62509" s="71"/>
    </row>
    <row r="62510" spans="31:31" ht="15.75" x14ac:dyDescent="0.3">
      <c r="AE62510" s="71"/>
    </row>
    <row r="62511" spans="31:31" ht="15.75" x14ac:dyDescent="0.3">
      <c r="AE62511" s="71"/>
    </row>
    <row r="62512" spans="31:31" ht="15.75" x14ac:dyDescent="0.3">
      <c r="AE62512" s="71"/>
    </row>
    <row r="62513" spans="31:31" ht="15.75" x14ac:dyDescent="0.3">
      <c r="AE62513" s="71"/>
    </row>
    <row r="62514" spans="31:31" ht="15.75" x14ac:dyDescent="0.3">
      <c r="AE62514" s="71"/>
    </row>
    <row r="62515" spans="31:31" ht="15.75" x14ac:dyDescent="0.3">
      <c r="AE62515" s="71"/>
    </row>
    <row r="62516" spans="31:31" ht="15.75" x14ac:dyDescent="0.3">
      <c r="AE62516" s="71"/>
    </row>
    <row r="62517" spans="31:31" ht="15.75" x14ac:dyDescent="0.3">
      <c r="AE62517" s="71"/>
    </row>
    <row r="62518" spans="31:31" ht="15.75" x14ac:dyDescent="0.3">
      <c r="AE62518" s="71"/>
    </row>
    <row r="62519" spans="31:31" ht="15.75" x14ac:dyDescent="0.3">
      <c r="AE62519" s="71"/>
    </row>
    <row r="62520" spans="31:31" ht="15.75" x14ac:dyDescent="0.3">
      <c r="AE62520" s="71"/>
    </row>
    <row r="62521" spans="31:31" ht="15.75" x14ac:dyDescent="0.3">
      <c r="AE62521" s="71"/>
    </row>
    <row r="62522" spans="31:31" ht="15.75" x14ac:dyDescent="0.3">
      <c r="AE62522" s="71"/>
    </row>
    <row r="62523" spans="31:31" ht="15.75" x14ac:dyDescent="0.3">
      <c r="AE62523" s="71"/>
    </row>
    <row r="62524" spans="31:31" ht="15.75" x14ac:dyDescent="0.3">
      <c r="AE62524" s="71"/>
    </row>
    <row r="62525" spans="31:31" ht="15.75" x14ac:dyDescent="0.3">
      <c r="AE62525" s="71"/>
    </row>
    <row r="62526" spans="31:31" ht="15.75" x14ac:dyDescent="0.3">
      <c r="AE62526" s="71"/>
    </row>
    <row r="62527" spans="31:31" ht="15.75" x14ac:dyDescent="0.3">
      <c r="AE62527" s="71"/>
    </row>
    <row r="62528" spans="31:31" ht="15.75" x14ac:dyDescent="0.3">
      <c r="AE62528" s="71"/>
    </row>
    <row r="62529" spans="31:31" ht="15.75" x14ac:dyDescent="0.3">
      <c r="AE62529" s="71"/>
    </row>
    <row r="62530" spans="31:31" ht="15.75" x14ac:dyDescent="0.3">
      <c r="AE62530" s="71"/>
    </row>
    <row r="62531" spans="31:31" ht="15.75" x14ac:dyDescent="0.3">
      <c r="AE62531" s="71"/>
    </row>
    <row r="62532" spans="31:31" ht="15.75" x14ac:dyDescent="0.3">
      <c r="AE62532" s="71"/>
    </row>
    <row r="62533" spans="31:31" ht="15.75" x14ac:dyDescent="0.3">
      <c r="AE62533" s="71"/>
    </row>
    <row r="62534" spans="31:31" ht="15.75" x14ac:dyDescent="0.3">
      <c r="AE62534" s="71"/>
    </row>
    <row r="62535" spans="31:31" ht="15.75" x14ac:dyDescent="0.3">
      <c r="AE62535" s="71"/>
    </row>
    <row r="62536" spans="31:31" ht="15.75" x14ac:dyDescent="0.3">
      <c r="AE62536" s="71"/>
    </row>
    <row r="62537" spans="31:31" ht="15.75" x14ac:dyDescent="0.3">
      <c r="AE62537" s="71"/>
    </row>
    <row r="62538" spans="31:31" ht="15.75" x14ac:dyDescent="0.3">
      <c r="AE62538" s="71"/>
    </row>
    <row r="62539" spans="31:31" ht="15.75" x14ac:dyDescent="0.3">
      <c r="AE62539" s="71"/>
    </row>
    <row r="62540" spans="31:31" ht="15.75" x14ac:dyDescent="0.3">
      <c r="AE62540" s="71"/>
    </row>
    <row r="62541" spans="31:31" ht="15.75" x14ac:dyDescent="0.3">
      <c r="AE62541" s="71"/>
    </row>
    <row r="62542" spans="31:31" ht="15.75" x14ac:dyDescent="0.3">
      <c r="AE62542" s="71"/>
    </row>
    <row r="62543" spans="31:31" ht="15.75" x14ac:dyDescent="0.3">
      <c r="AE62543" s="71"/>
    </row>
    <row r="62544" spans="31:31" ht="15.75" x14ac:dyDescent="0.3">
      <c r="AE62544" s="71"/>
    </row>
    <row r="62545" spans="31:31" ht="15.75" x14ac:dyDescent="0.3">
      <c r="AE62545" s="71"/>
    </row>
    <row r="62546" spans="31:31" ht="15.75" x14ac:dyDescent="0.3">
      <c r="AE62546" s="71"/>
    </row>
    <row r="62547" spans="31:31" ht="15.75" x14ac:dyDescent="0.3">
      <c r="AE62547" s="71"/>
    </row>
    <row r="62548" spans="31:31" ht="15.75" x14ac:dyDescent="0.3">
      <c r="AE62548" s="71"/>
    </row>
    <row r="62549" spans="31:31" ht="15.75" x14ac:dyDescent="0.3">
      <c r="AE62549" s="71"/>
    </row>
    <row r="62550" spans="31:31" ht="15.75" x14ac:dyDescent="0.3">
      <c r="AE62550" s="71"/>
    </row>
    <row r="62551" spans="31:31" ht="15.75" x14ac:dyDescent="0.3">
      <c r="AE62551" s="71"/>
    </row>
    <row r="62552" spans="31:31" ht="15.75" x14ac:dyDescent="0.3">
      <c r="AE62552" s="71"/>
    </row>
    <row r="62553" spans="31:31" ht="15.75" x14ac:dyDescent="0.3">
      <c r="AE62553" s="71"/>
    </row>
    <row r="62554" spans="31:31" ht="15.75" x14ac:dyDescent="0.3">
      <c r="AE62554" s="71"/>
    </row>
    <row r="62555" spans="31:31" ht="15.75" x14ac:dyDescent="0.3">
      <c r="AE62555" s="71"/>
    </row>
    <row r="62556" spans="31:31" ht="15.75" x14ac:dyDescent="0.3">
      <c r="AE62556" s="71"/>
    </row>
    <row r="62557" spans="31:31" ht="15.75" x14ac:dyDescent="0.3">
      <c r="AE62557" s="71"/>
    </row>
    <row r="62558" spans="31:31" ht="15.75" x14ac:dyDescent="0.3">
      <c r="AE62558" s="71"/>
    </row>
    <row r="62559" spans="31:31" ht="15.75" x14ac:dyDescent="0.3">
      <c r="AE62559" s="71"/>
    </row>
    <row r="62560" spans="31:31" ht="15.75" x14ac:dyDescent="0.3">
      <c r="AE62560" s="71"/>
    </row>
    <row r="62561" spans="31:31" ht="15.75" x14ac:dyDescent="0.3">
      <c r="AE62561" s="71"/>
    </row>
    <row r="62562" spans="31:31" ht="15.75" x14ac:dyDescent="0.3">
      <c r="AE62562" s="71"/>
    </row>
    <row r="62563" spans="31:31" ht="15.75" x14ac:dyDescent="0.3">
      <c r="AE62563" s="71"/>
    </row>
    <row r="62564" spans="31:31" ht="15.75" x14ac:dyDescent="0.3">
      <c r="AE62564" s="71"/>
    </row>
    <row r="62565" spans="31:31" ht="15.75" x14ac:dyDescent="0.3">
      <c r="AE62565" s="71"/>
    </row>
    <row r="62566" spans="31:31" ht="15.75" x14ac:dyDescent="0.3">
      <c r="AE62566" s="71"/>
    </row>
    <row r="62567" spans="31:31" ht="15.75" x14ac:dyDescent="0.3">
      <c r="AE62567" s="71"/>
    </row>
    <row r="62568" spans="31:31" ht="15.75" x14ac:dyDescent="0.3">
      <c r="AE62568" s="71"/>
    </row>
    <row r="62569" spans="31:31" ht="15.75" x14ac:dyDescent="0.3">
      <c r="AE62569" s="71"/>
    </row>
    <row r="62570" spans="31:31" ht="15.75" x14ac:dyDescent="0.3">
      <c r="AE62570" s="71"/>
    </row>
    <row r="62571" spans="31:31" ht="15.75" x14ac:dyDescent="0.3">
      <c r="AE62571" s="71"/>
    </row>
    <row r="62572" spans="31:31" ht="15.75" x14ac:dyDescent="0.3">
      <c r="AE62572" s="71"/>
    </row>
    <row r="62573" spans="31:31" ht="15.75" x14ac:dyDescent="0.3">
      <c r="AE62573" s="71"/>
    </row>
    <row r="62574" spans="31:31" ht="15.75" x14ac:dyDescent="0.3">
      <c r="AE62574" s="71"/>
    </row>
    <row r="62575" spans="31:31" ht="15.75" x14ac:dyDescent="0.3">
      <c r="AE62575" s="71"/>
    </row>
    <row r="62576" spans="31:31" ht="15.75" x14ac:dyDescent="0.3">
      <c r="AE62576" s="71"/>
    </row>
    <row r="62577" spans="31:31" ht="15.75" x14ac:dyDescent="0.3">
      <c r="AE62577" s="71"/>
    </row>
    <row r="62578" spans="31:31" ht="15.75" x14ac:dyDescent="0.3">
      <c r="AE62578" s="71"/>
    </row>
    <row r="62579" spans="31:31" ht="15.75" x14ac:dyDescent="0.3">
      <c r="AE62579" s="71"/>
    </row>
    <row r="62580" spans="31:31" ht="15.75" x14ac:dyDescent="0.3">
      <c r="AE62580" s="71"/>
    </row>
    <row r="62581" spans="31:31" ht="15.75" x14ac:dyDescent="0.3">
      <c r="AE62581" s="71"/>
    </row>
    <row r="62582" spans="31:31" ht="15.75" x14ac:dyDescent="0.3">
      <c r="AE62582" s="71"/>
    </row>
    <row r="62583" spans="31:31" ht="15.75" x14ac:dyDescent="0.3">
      <c r="AE62583" s="71"/>
    </row>
    <row r="62584" spans="31:31" ht="15.75" x14ac:dyDescent="0.3">
      <c r="AE62584" s="71"/>
    </row>
    <row r="62585" spans="31:31" ht="15.75" x14ac:dyDescent="0.3">
      <c r="AE62585" s="71"/>
    </row>
    <row r="62586" spans="31:31" ht="15.75" x14ac:dyDescent="0.3">
      <c r="AE62586" s="71"/>
    </row>
    <row r="62587" spans="31:31" ht="15.75" x14ac:dyDescent="0.3">
      <c r="AE62587" s="71"/>
    </row>
    <row r="62588" spans="31:31" ht="15.75" x14ac:dyDescent="0.3">
      <c r="AE62588" s="71"/>
    </row>
    <row r="62589" spans="31:31" ht="15.75" x14ac:dyDescent="0.3">
      <c r="AE62589" s="71"/>
    </row>
    <row r="62590" spans="31:31" ht="15.75" x14ac:dyDescent="0.3">
      <c r="AE62590" s="71"/>
    </row>
    <row r="62591" spans="31:31" ht="15.75" x14ac:dyDescent="0.3">
      <c r="AE62591" s="71"/>
    </row>
    <row r="62592" spans="31:31" ht="15.75" x14ac:dyDescent="0.3">
      <c r="AE62592" s="71"/>
    </row>
    <row r="62593" spans="31:31" ht="15.75" x14ac:dyDescent="0.3">
      <c r="AE62593" s="71"/>
    </row>
    <row r="62594" spans="31:31" ht="15.75" x14ac:dyDescent="0.3">
      <c r="AE62594" s="71"/>
    </row>
    <row r="62595" spans="31:31" ht="15.75" x14ac:dyDescent="0.3">
      <c r="AE62595" s="71"/>
    </row>
    <row r="62596" spans="31:31" ht="15.75" x14ac:dyDescent="0.3">
      <c r="AE62596" s="71"/>
    </row>
    <row r="62597" spans="31:31" ht="15.75" x14ac:dyDescent="0.3">
      <c r="AE62597" s="71"/>
    </row>
    <row r="62598" spans="31:31" ht="15.75" x14ac:dyDescent="0.3">
      <c r="AE62598" s="71"/>
    </row>
    <row r="62599" spans="31:31" ht="15.75" x14ac:dyDescent="0.3">
      <c r="AE62599" s="71"/>
    </row>
    <row r="62600" spans="31:31" ht="15.75" x14ac:dyDescent="0.3">
      <c r="AE62600" s="71"/>
    </row>
    <row r="62601" spans="31:31" ht="15.75" x14ac:dyDescent="0.3">
      <c r="AE62601" s="71"/>
    </row>
    <row r="62602" spans="31:31" ht="15.75" x14ac:dyDescent="0.3">
      <c r="AE62602" s="71"/>
    </row>
    <row r="62603" spans="31:31" ht="15.75" x14ac:dyDescent="0.3">
      <c r="AE62603" s="71"/>
    </row>
    <row r="62604" spans="31:31" ht="15.75" x14ac:dyDescent="0.3">
      <c r="AE62604" s="71"/>
    </row>
    <row r="62605" spans="31:31" ht="15.75" x14ac:dyDescent="0.3">
      <c r="AE62605" s="71"/>
    </row>
    <row r="62606" spans="31:31" ht="15.75" x14ac:dyDescent="0.3">
      <c r="AE62606" s="71"/>
    </row>
    <row r="62607" spans="31:31" ht="15.75" x14ac:dyDescent="0.3">
      <c r="AE62607" s="71"/>
    </row>
    <row r="62608" spans="31:31" ht="15.75" x14ac:dyDescent="0.3">
      <c r="AE62608" s="71"/>
    </row>
    <row r="62609" spans="31:31" ht="15.75" x14ac:dyDescent="0.3">
      <c r="AE62609" s="71"/>
    </row>
    <row r="62610" spans="31:31" ht="15.75" x14ac:dyDescent="0.3">
      <c r="AE62610" s="71"/>
    </row>
    <row r="62611" spans="31:31" ht="15.75" x14ac:dyDescent="0.3">
      <c r="AE62611" s="71"/>
    </row>
    <row r="62612" spans="31:31" ht="15.75" x14ac:dyDescent="0.3">
      <c r="AE62612" s="71"/>
    </row>
    <row r="62613" spans="31:31" ht="15.75" x14ac:dyDescent="0.3">
      <c r="AE62613" s="71"/>
    </row>
    <row r="62614" spans="31:31" ht="15.75" x14ac:dyDescent="0.3">
      <c r="AE62614" s="71"/>
    </row>
    <row r="62615" spans="31:31" ht="15.75" x14ac:dyDescent="0.3">
      <c r="AE62615" s="71"/>
    </row>
    <row r="62616" spans="31:31" ht="15.75" x14ac:dyDescent="0.3">
      <c r="AE62616" s="71"/>
    </row>
    <row r="62617" spans="31:31" ht="15.75" x14ac:dyDescent="0.3">
      <c r="AE62617" s="71"/>
    </row>
    <row r="62618" spans="31:31" ht="15.75" x14ac:dyDescent="0.3">
      <c r="AE62618" s="71"/>
    </row>
    <row r="62619" spans="31:31" ht="15.75" x14ac:dyDescent="0.3">
      <c r="AE62619" s="71"/>
    </row>
    <row r="62620" spans="31:31" ht="15.75" x14ac:dyDescent="0.3">
      <c r="AE62620" s="71"/>
    </row>
    <row r="62621" spans="31:31" ht="15.75" x14ac:dyDescent="0.3">
      <c r="AE62621" s="71"/>
    </row>
    <row r="62622" spans="31:31" ht="15.75" x14ac:dyDescent="0.3">
      <c r="AE62622" s="71"/>
    </row>
    <row r="62623" spans="31:31" ht="15.75" x14ac:dyDescent="0.3">
      <c r="AE62623" s="71"/>
    </row>
    <row r="62624" spans="31:31" ht="15.75" x14ac:dyDescent="0.3">
      <c r="AE62624" s="71"/>
    </row>
    <row r="62625" spans="31:31" ht="15.75" x14ac:dyDescent="0.3">
      <c r="AE62625" s="71"/>
    </row>
    <row r="62626" spans="31:31" ht="15.75" x14ac:dyDescent="0.3">
      <c r="AE62626" s="71"/>
    </row>
    <row r="62627" spans="31:31" ht="15.75" x14ac:dyDescent="0.3">
      <c r="AE62627" s="71"/>
    </row>
    <row r="62628" spans="31:31" ht="15.75" x14ac:dyDescent="0.3">
      <c r="AE62628" s="71"/>
    </row>
    <row r="62629" spans="31:31" ht="15.75" x14ac:dyDescent="0.3">
      <c r="AE62629" s="71"/>
    </row>
    <row r="62630" spans="31:31" ht="15.75" x14ac:dyDescent="0.3">
      <c r="AE62630" s="71"/>
    </row>
    <row r="62631" spans="31:31" ht="15.75" x14ac:dyDescent="0.3">
      <c r="AE62631" s="71"/>
    </row>
    <row r="62632" spans="31:31" ht="15.75" x14ac:dyDescent="0.3">
      <c r="AE62632" s="71"/>
    </row>
    <row r="62633" spans="31:31" ht="15.75" x14ac:dyDescent="0.3">
      <c r="AE62633" s="71"/>
    </row>
    <row r="62634" spans="31:31" ht="15.75" x14ac:dyDescent="0.3">
      <c r="AE62634" s="71"/>
    </row>
    <row r="62635" spans="31:31" ht="15.75" x14ac:dyDescent="0.3">
      <c r="AE62635" s="71"/>
    </row>
    <row r="62636" spans="31:31" ht="15.75" x14ac:dyDescent="0.3">
      <c r="AE62636" s="71"/>
    </row>
    <row r="62637" spans="31:31" ht="15.75" x14ac:dyDescent="0.3">
      <c r="AE62637" s="71"/>
    </row>
    <row r="62638" spans="31:31" ht="15.75" x14ac:dyDescent="0.3">
      <c r="AE62638" s="71"/>
    </row>
    <row r="62639" spans="31:31" ht="15.75" x14ac:dyDescent="0.3">
      <c r="AE62639" s="71"/>
    </row>
    <row r="62640" spans="31:31" ht="15.75" x14ac:dyDescent="0.3">
      <c r="AE62640" s="71"/>
    </row>
    <row r="62641" spans="31:31" ht="15.75" x14ac:dyDescent="0.3">
      <c r="AE62641" s="71"/>
    </row>
    <row r="62642" spans="31:31" ht="15.75" x14ac:dyDescent="0.3">
      <c r="AE62642" s="71"/>
    </row>
    <row r="62643" spans="31:31" ht="15.75" x14ac:dyDescent="0.3">
      <c r="AE62643" s="71"/>
    </row>
    <row r="62644" spans="31:31" ht="15.75" x14ac:dyDescent="0.3">
      <c r="AE62644" s="71"/>
    </row>
    <row r="62645" spans="31:31" ht="15.75" x14ac:dyDescent="0.3">
      <c r="AE62645" s="71"/>
    </row>
    <row r="62646" spans="31:31" ht="15.75" x14ac:dyDescent="0.3">
      <c r="AE62646" s="71"/>
    </row>
    <row r="62647" spans="31:31" ht="15.75" x14ac:dyDescent="0.3">
      <c r="AE62647" s="71"/>
    </row>
    <row r="62648" spans="31:31" ht="15.75" x14ac:dyDescent="0.3">
      <c r="AE62648" s="71"/>
    </row>
    <row r="62649" spans="31:31" ht="15.75" x14ac:dyDescent="0.3">
      <c r="AE62649" s="71"/>
    </row>
    <row r="62650" spans="31:31" ht="15.75" x14ac:dyDescent="0.3">
      <c r="AE62650" s="71"/>
    </row>
    <row r="62651" spans="31:31" ht="15.75" x14ac:dyDescent="0.3">
      <c r="AE62651" s="71"/>
    </row>
    <row r="62652" spans="31:31" ht="15.75" x14ac:dyDescent="0.3">
      <c r="AE62652" s="71"/>
    </row>
    <row r="62653" spans="31:31" ht="15.75" x14ac:dyDescent="0.3">
      <c r="AE62653" s="71"/>
    </row>
    <row r="62654" spans="31:31" ht="15.75" x14ac:dyDescent="0.3">
      <c r="AE62654" s="71"/>
    </row>
    <row r="62655" spans="31:31" ht="15.75" x14ac:dyDescent="0.3">
      <c r="AE62655" s="71"/>
    </row>
    <row r="62656" spans="31:31" ht="15.75" x14ac:dyDescent="0.3">
      <c r="AE62656" s="71"/>
    </row>
    <row r="62657" spans="31:31" ht="15.75" x14ac:dyDescent="0.3">
      <c r="AE62657" s="71"/>
    </row>
    <row r="62658" spans="31:31" ht="15.75" x14ac:dyDescent="0.3">
      <c r="AE62658" s="71"/>
    </row>
    <row r="62659" spans="31:31" ht="15.75" x14ac:dyDescent="0.3">
      <c r="AE62659" s="71"/>
    </row>
    <row r="62660" spans="31:31" ht="15.75" x14ac:dyDescent="0.3">
      <c r="AE62660" s="71"/>
    </row>
    <row r="62661" spans="31:31" ht="15.75" x14ac:dyDescent="0.3">
      <c r="AE62661" s="71"/>
    </row>
    <row r="62662" spans="31:31" ht="15.75" x14ac:dyDescent="0.3">
      <c r="AE62662" s="71"/>
    </row>
    <row r="62663" spans="31:31" ht="15.75" x14ac:dyDescent="0.3">
      <c r="AE62663" s="71"/>
    </row>
    <row r="62664" spans="31:31" ht="15.75" x14ac:dyDescent="0.3">
      <c r="AE62664" s="71"/>
    </row>
    <row r="62665" spans="31:31" ht="15.75" x14ac:dyDescent="0.3">
      <c r="AE62665" s="71"/>
    </row>
    <row r="62666" spans="31:31" ht="15.75" x14ac:dyDescent="0.3">
      <c r="AE62666" s="71"/>
    </row>
    <row r="62667" spans="31:31" ht="15.75" x14ac:dyDescent="0.3">
      <c r="AE62667" s="71"/>
    </row>
    <row r="62668" spans="31:31" ht="15.75" x14ac:dyDescent="0.3">
      <c r="AE62668" s="71"/>
    </row>
    <row r="62669" spans="31:31" ht="15.75" x14ac:dyDescent="0.3">
      <c r="AE62669" s="71"/>
    </row>
    <row r="62670" spans="31:31" ht="15.75" x14ac:dyDescent="0.3">
      <c r="AE62670" s="71"/>
    </row>
    <row r="62671" spans="31:31" ht="15.75" x14ac:dyDescent="0.3">
      <c r="AE62671" s="71"/>
    </row>
    <row r="62672" spans="31:31" ht="15.75" x14ac:dyDescent="0.3">
      <c r="AE62672" s="71"/>
    </row>
    <row r="62673" spans="31:31" ht="15.75" x14ac:dyDescent="0.3">
      <c r="AE62673" s="71"/>
    </row>
    <row r="62674" spans="31:31" ht="15.75" x14ac:dyDescent="0.3">
      <c r="AE62674" s="71"/>
    </row>
    <row r="62675" spans="31:31" ht="15.75" x14ac:dyDescent="0.3">
      <c r="AE62675" s="71"/>
    </row>
    <row r="62676" spans="31:31" ht="15.75" x14ac:dyDescent="0.3">
      <c r="AE62676" s="71"/>
    </row>
    <row r="62677" spans="31:31" ht="15.75" x14ac:dyDescent="0.3">
      <c r="AE62677" s="71"/>
    </row>
    <row r="62678" spans="31:31" ht="15.75" x14ac:dyDescent="0.3">
      <c r="AE62678" s="71"/>
    </row>
    <row r="62679" spans="31:31" ht="15.75" x14ac:dyDescent="0.3">
      <c r="AE62679" s="71"/>
    </row>
    <row r="62680" spans="31:31" ht="15.75" x14ac:dyDescent="0.3">
      <c r="AE62680" s="71"/>
    </row>
    <row r="62681" spans="31:31" ht="15.75" x14ac:dyDescent="0.3">
      <c r="AE62681" s="71"/>
    </row>
    <row r="62682" spans="31:31" ht="15.75" x14ac:dyDescent="0.3">
      <c r="AE62682" s="71"/>
    </row>
    <row r="62683" spans="31:31" ht="15.75" x14ac:dyDescent="0.3">
      <c r="AE62683" s="71"/>
    </row>
    <row r="62684" spans="31:31" ht="15.75" x14ac:dyDescent="0.3">
      <c r="AE62684" s="71"/>
    </row>
    <row r="62685" spans="31:31" ht="15.75" x14ac:dyDescent="0.3">
      <c r="AE62685" s="71"/>
    </row>
    <row r="62686" spans="31:31" ht="15.75" x14ac:dyDescent="0.3">
      <c r="AE62686" s="71"/>
    </row>
    <row r="62687" spans="31:31" ht="15.75" x14ac:dyDescent="0.3">
      <c r="AE62687" s="71"/>
    </row>
    <row r="62688" spans="31:31" ht="15.75" x14ac:dyDescent="0.3">
      <c r="AE62688" s="71"/>
    </row>
    <row r="62689" spans="31:31" ht="15.75" x14ac:dyDescent="0.3">
      <c r="AE62689" s="71"/>
    </row>
    <row r="62690" spans="31:31" ht="15.75" x14ac:dyDescent="0.3">
      <c r="AE62690" s="71"/>
    </row>
    <row r="62691" spans="31:31" ht="15.75" x14ac:dyDescent="0.3">
      <c r="AE62691" s="71"/>
    </row>
    <row r="62692" spans="31:31" ht="15.75" x14ac:dyDescent="0.3">
      <c r="AE62692" s="71"/>
    </row>
    <row r="62693" spans="31:31" ht="15.75" x14ac:dyDescent="0.3">
      <c r="AE62693" s="71"/>
    </row>
    <row r="62694" spans="31:31" ht="15.75" x14ac:dyDescent="0.3">
      <c r="AE62694" s="71"/>
    </row>
    <row r="62695" spans="31:31" ht="15.75" x14ac:dyDescent="0.3">
      <c r="AE62695" s="71"/>
    </row>
    <row r="62696" spans="31:31" ht="15.75" x14ac:dyDescent="0.3">
      <c r="AE62696" s="71"/>
    </row>
    <row r="62697" spans="31:31" ht="15.75" x14ac:dyDescent="0.3">
      <c r="AE62697" s="71"/>
    </row>
    <row r="62698" spans="31:31" ht="15.75" x14ac:dyDescent="0.3">
      <c r="AE62698" s="71"/>
    </row>
    <row r="62699" spans="31:31" ht="15.75" x14ac:dyDescent="0.3">
      <c r="AE62699" s="71"/>
    </row>
    <row r="62700" spans="31:31" ht="15.75" x14ac:dyDescent="0.3">
      <c r="AE62700" s="71"/>
    </row>
    <row r="62701" spans="31:31" ht="15.75" x14ac:dyDescent="0.3">
      <c r="AE62701" s="71"/>
    </row>
    <row r="62702" spans="31:31" ht="15.75" x14ac:dyDescent="0.3">
      <c r="AE62702" s="71"/>
    </row>
    <row r="62703" spans="31:31" ht="15.75" x14ac:dyDescent="0.3">
      <c r="AE62703" s="71"/>
    </row>
    <row r="62704" spans="31:31" ht="15.75" x14ac:dyDescent="0.3">
      <c r="AE62704" s="71"/>
    </row>
    <row r="62705" spans="31:31" ht="15.75" x14ac:dyDescent="0.3">
      <c r="AE62705" s="71"/>
    </row>
    <row r="62706" spans="31:31" ht="15.75" x14ac:dyDescent="0.3">
      <c r="AE62706" s="71"/>
    </row>
    <row r="62707" spans="31:31" ht="15.75" x14ac:dyDescent="0.3">
      <c r="AE62707" s="71"/>
    </row>
    <row r="62708" spans="31:31" ht="15.75" x14ac:dyDescent="0.3">
      <c r="AE62708" s="71"/>
    </row>
    <row r="62709" spans="31:31" ht="15.75" x14ac:dyDescent="0.3">
      <c r="AE62709" s="71"/>
    </row>
    <row r="62710" spans="31:31" ht="15.75" x14ac:dyDescent="0.3">
      <c r="AE62710" s="71"/>
    </row>
    <row r="62711" spans="31:31" ht="15.75" x14ac:dyDescent="0.3">
      <c r="AE62711" s="71"/>
    </row>
    <row r="62712" spans="31:31" ht="15.75" x14ac:dyDescent="0.3">
      <c r="AE62712" s="71"/>
    </row>
    <row r="62713" spans="31:31" ht="15.75" x14ac:dyDescent="0.3">
      <c r="AE62713" s="71"/>
    </row>
    <row r="62714" spans="31:31" ht="15.75" x14ac:dyDescent="0.3">
      <c r="AE62714" s="71"/>
    </row>
    <row r="62715" spans="31:31" ht="15.75" x14ac:dyDescent="0.3">
      <c r="AE62715" s="71"/>
    </row>
    <row r="62716" spans="31:31" ht="15.75" x14ac:dyDescent="0.3">
      <c r="AE62716" s="71"/>
    </row>
    <row r="62717" spans="31:31" ht="15.75" x14ac:dyDescent="0.3">
      <c r="AE62717" s="71"/>
    </row>
    <row r="62718" spans="31:31" ht="15.75" x14ac:dyDescent="0.3">
      <c r="AE62718" s="71"/>
    </row>
    <row r="62719" spans="31:31" ht="15.75" x14ac:dyDescent="0.3">
      <c r="AE62719" s="71"/>
    </row>
    <row r="62720" spans="31:31" ht="15.75" x14ac:dyDescent="0.3">
      <c r="AE62720" s="71"/>
    </row>
    <row r="62721" spans="31:31" ht="15.75" x14ac:dyDescent="0.3">
      <c r="AE62721" s="71"/>
    </row>
    <row r="62722" spans="31:31" ht="15.75" x14ac:dyDescent="0.3">
      <c r="AE62722" s="71"/>
    </row>
    <row r="62723" spans="31:31" ht="15.75" x14ac:dyDescent="0.3">
      <c r="AE62723" s="71"/>
    </row>
    <row r="62724" spans="31:31" ht="15.75" x14ac:dyDescent="0.3">
      <c r="AE62724" s="71"/>
    </row>
    <row r="62725" spans="31:31" ht="15.75" x14ac:dyDescent="0.3">
      <c r="AE62725" s="71"/>
    </row>
    <row r="62726" spans="31:31" ht="15.75" x14ac:dyDescent="0.3">
      <c r="AE62726" s="71"/>
    </row>
    <row r="62727" spans="31:31" ht="15.75" x14ac:dyDescent="0.3">
      <c r="AE62727" s="71"/>
    </row>
    <row r="62728" spans="31:31" ht="15.75" x14ac:dyDescent="0.3">
      <c r="AE62728" s="71"/>
    </row>
    <row r="62729" spans="31:31" ht="15.75" x14ac:dyDescent="0.3">
      <c r="AE62729" s="71"/>
    </row>
    <row r="62730" spans="31:31" ht="15.75" x14ac:dyDescent="0.3">
      <c r="AE62730" s="71"/>
    </row>
    <row r="62731" spans="31:31" ht="15.75" x14ac:dyDescent="0.3">
      <c r="AE62731" s="71"/>
    </row>
    <row r="62732" spans="31:31" ht="15.75" x14ac:dyDescent="0.3">
      <c r="AE62732" s="71"/>
    </row>
    <row r="62733" spans="31:31" ht="15.75" x14ac:dyDescent="0.3">
      <c r="AE62733" s="71"/>
    </row>
    <row r="62734" spans="31:31" ht="15.75" x14ac:dyDescent="0.3">
      <c r="AE62734" s="71"/>
    </row>
    <row r="62735" spans="31:31" ht="15.75" x14ac:dyDescent="0.3">
      <c r="AE62735" s="71"/>
    </row>
    <row r="62736" spans="31:31" ht="15.75" x14ac:dyDescent="0.3">
      <c r="AE62736" s="71"/>
    </row>
    <row r="62737" spans="31:31" ht="15.75" x14ac:dyDescent="0.3">
      <c r="AE62737" s="71"/>
    </row>
    <row r="62738" spans="31:31" ht="15.75" x14ac:dyDescent="0.3">
      <c r="AE62738" s="71"/>
    </row>
    <row r="62739" spans="31:31" ht="15.75" x14ac:dyDescent="0.3">
      <c r="AE62739" s="71"/>
    </row>
    <row r="62740" spans="31:31" ht="15.75" x14ac:dyDescent="0.3">
      <c r="AE62740" s="71"/>
    </row>
    <row r="62741" spans="31:31" ht="15.75" x14ac:dyDescent="0.3">
      <c r="AE62741" s="71"/>
    </row>
    <row r="62742" spans="31:31" ht="15.75" x14ac:dyDescent="0.3">
      <c r="AE62742" s="71"/>
    </row>
    <row r="62743" spans="31:31" ht="15.75" x14ac:dyDescent="0.3">
      <c r="AE62743" s="71"/>
    </row>
    <row r="62744" spans="31:31" ht="15.75" x14ac:dyDescent="0.3">
      <c r="AE62744" s="71"/>
    </row>
    <row r="62745" spans="31:31" ht="15.75" x14ac:dyDescent="0.3">
      <c r="AE62745" s="71"/>
    </row>
    <row r="62746" spans="31:31" ht="15.75" x14ac:dyDescent="0.3">
      <c r="AE62746" s="71"/>
    </row>
    <row r="62747" spans="31:31" ht="15.75" x14ac:dyDescent="0.3">
      <c r="AE62747" s="71"/>
    </row>
    <row r="62748" spans="31:31" ht="15.75" x14ac:dyDescent="0.3">
      <c r="AE62748" s="71"/>
    </row>
    <row r="62749" spans="31:31" ht="15.75" x14ac:dyDescent="0.3">
      <c r="AE62749" s="71"/>
    </row>
    <row r="62750" spans="31:31" ht="15.75" x14ac:dyDescent="0.3">
      <c r="AE62750" s="71"/>
    </row>
    <row r="62751" spans="31:31" ht="15.75" x14ac:dyDescent="0.3">
      <c r="AE62751" s="71"/>
    </row>
    <row r="62752" spans="31:31" ht="15.75" x14ac:dyDescent="0.3">
      <c r="AE62752" s="71"/>
    </row>
    <row r="62753" spans="31:31" ht="15.75" x14ac:dyDescent="0.3">
      <c r="AE62753" s="71"/>
    </row>
    <row r="62754" spans="31:31" ht="15.75" x14ac:dyDescent="0.3">
      <c r="AE62754" s="71"/>
    </row>
    <row r="62755" spans="31:31" ht="15.75" x14ac:dyDescent="0.3">
      <c r="AE62755" s="71"/>
    </row>
    <row r="62756" spans="31:31" ht="15.75" x14ac:dyDescent="0.3">
      <c r="AE62756" s="71"/>
    </row>
    <row r="62757" spans="31:31" ht="15.75" x14ac:dyDescent="0.3">
      <c r="AE62757" s="71"/>
    </row>
    <row r="62758" spans="31:31" ht="15.75" x14ac:dyDescent="0.3">
      <c r="AE62758" s="71"/>
    </row>
    <row r="62759" spans="31:31" ht="15.75" x14ac:dyDescent="0.3">
      <c r="AE62759" s="71"/>
    </row>
    <row r="62760" spans="31:31" ht="15.75" x14ac:dyDescent="0.3">
      <c r="AE62760" s="71"/>
    </row>
    <row r="62761" spans="31:31" ht="15.75" x14ac:dyDescent="0.3">
      <c r="AE62761" s="71"/>
    </row>
    <row r="62762" spans="31:31" ht="15.75" x14ac:dyDescent="0.3">
      <c r="AE62762" s="71"/>
    </row>
    <row r="62763" spans="31:31" ht="15.75" x14ac:dyDescent="0.3">
      <c r="AE62763" s="71"/>
    </row>
    <row r="62764" spans="31:31" ht="15.75" x14ac:dyDescent="0.3">
      <c r="AE62764" s="71"/>
    </row>
    <row r="62765" spans="31:31" ht="15.75" x14ac:dyDescent="0.3">
      <c r="AE62765" s="71"/>
    </row>
    <row r="62766" spans="31:31" ht="15.75" x14ac:dyDescent="0.3">
      <c r="AE62766" s="71"/>
    </row>
    <row r="62767" spans="31:31" ht="15.75" x14ac:dyDescent="0.3">
      <c r="AE62767" s="71"/>
    </row>
    <row r="62768" spans="31:31" ht="15.75" x14ac:dyDescent="0.3">
      <c r="AE62768" s="71"/>
    </row>
    <row r="62769" spans="31:31" ht="15.75" x14ac:dyDescent="0.3">
      <c r="AE62769" s="71"/>
    </row>
    <row r="62770" spans="31:31" ht="15.75" x14ac:dyDescent="0.3">
      <c r="AE62770" s="71"/>
    </row>
    <row r="62771" spans="31:31" ht="15.75" x14ac:dyDescent="0.3">
      <c r="AE62771" s="71"/>
    </row>
    <row r="62772" spans="31:31" ht="15.75" x14ac:dyDescent="0.3">
      <c r="AE62772" s="71"/>
    </row>
    <row r="62773" spans="31:31" ht="15.75" x14ac:dyDescent="0.3">
      <c r="AE62773" s="71"/>
    </row>
    <row r="62774" spans="31:31" ht="15.75" x14ac:dyDescent="0.3">
      <c r="AE62774" s="71"/>
    </row>
    <row r="62775" spans="31:31" ht="15.75" x14ac:dyDescent="0.3">
      <c r="AE62775" s="71"/>
    </row>
    <row r="62776" spans="31:31" ht="15.75" x14ac:dyDescent="0.3">
      <c r="AE62776" s="71"/>
    </row>
    <row r="62777" spans="31:31" ht="15.75" x14ac:dyDescent="0.3">
      <c r="AE62777" s="71"/>
    </row>
    <row r="62778" spans="31:31" ht="15.75" x14ac:dyDescent="0.3">
      <c r="AE62778" s="71"/>
    </row>
    <row r="62779" spans="31:31" ht="15.75" x14ac:dyDescent="0.3">
      <c r="AE62779" s="71"/>
    </row>
    <row r="62780" spans="31:31" ht="15.75" x14ac:dyDescent="0.3">
      <c r="AE62780" s="71"/>
    </row>
    <row r="62781" spans="31:31" ht="15.75" x14ac:dyDescent="0.3">
      <c r="AE62781" s="71"/>
    </row>
    <row r="62782" spans="31:31" ht="15.75" x14ac:dyDescent="0.3">
      <c r="AE62782" s="71"/>
    </row>
    <row r="62783" spans="31:31" ht="15.75" x14ac:dyDescent="0.3">
      <c r="AE62783" s="71"/>
    </row>
    <row r="62784" spans="31:31" ht="15.75" x14ac:dyDescent="0.3">
      <c r="AE62784" s="71"/>
    </row>
    <row r="62785" spans="31:31" ht="15.75" x14ac:dyDescent="0.3">
      <c r="AE62785" s="71"/>
    </row>
    <row r="62786" spans="31:31" ht="15.75" x14ac:dyDescent="0.3">
      <c r="AE62786" s="71"/>
    </row>
    <row r="62787" spans="31:31" ht="15.75" x14ac:dyDescent="0.3">
      <c r="AE62787" s="71"/>
    </row>
    <row r="62788" spans="31:31" ht="15.75" x14ac:dyDescent="0.3">
      <c r="AE62788" s="71"/>
    </row>
    <row r="62789" spans="31:31" ht="15.75" x14ac:dyDescent="0.3">
      <c r="AE62789" s="71"/>
    </row>
    <row r="62790" spans="31:31" ht="15.75" x14ac:dyDescent="0.3">
      <c r="AE62790" s="71"/>
    </row>
    <row r="62791" spans="31:31" ht="15.75" x14ac:dyDescent="0.3">
      <c r="AE62791" s="71"/>
    </row>
    <row r="62792" spans="31:31" ht="15.75" x14ac:dyDescent="0.3">
      <c r="AE62792" s="71"/>
    </row>
    <row r="62793" spans="31:31" ht="15.75" x14ac:dyDescent="0.3">
      <c r="AE62793" s="71"/>
    </row>
    <row r="62794" spans="31:31" ht="15.75" x14ac:dyDescent="0.3">
      <c r="AE62794" s="71"/>
    </row>
    <row r="62795" spans="31:31" ht="15.75" x14ac:dyDescent="0.3">
      <c r="AE62795" s="71"/>
    </row>
    <row r="62796" spans="31:31" ht="15.75" x14ac:dyDescent="0.3">
      <c r="AE62796" s="71"/>
    </row>
    <row r="62797" spans="31:31" ht="15.75" x14ac:dyDescent="0.3">
      <c r="AE62797" s="71"/>
    </row>
    <row r="62798" spans="31:31" ht="15.75" x14ac:dyDescent="0.3">
      <c r="AE62798" s="71"/>
    </row>
    <row r="62799" spans="31:31" ht="15.75" x14ac:dyDescent="0.3">
      <c r="AE62799" s="71"/>
    </row>
    <row r="62800" spans="31:31" ht="15.75" x14ac:dyDescent="0.3">
      <c r="AE62800" s="71"/>
    </row>
    <row r="62801" spans="31:31" ht="15.75" x14ac:dyDescent="0.3">
      <c r="AE62801" s="71"/>
    </row>
    <row r="62802" spans="31:31" ht="15.75" x14ac:dyDescent="0.3">
      <c r="AE62802" s="71"/>
    </row>
    <row r="62803" spans="31:31" ht="15.75" x14ac:dyDescent="0.3">
      <c r="AE62803" s="71"/>
    </row>
    <row r="62804" spans="31:31" ht="15.75" x14ac:dyDescent="0.3">
      <c r="AE62804" s="71"/>
    </row>
    <row r="62805" spans="31:31" ht="15.75" x14ac:dyDescent="0.3">
      <c r="AE62805" s="71"/>
    </row>
    <row r="62806" spans="31:31" ht="15.75" x14ac:dyDescent="0.3">
      <c r="AE62806" s="71"/>
    </row>
    <row r="62807" spans="31:31" ht="15.75" x14ac:dyDescent="0.3">
      <c r="AE62807" s="71"/>
    </row>
    <row r="62808" spans="31:31" ht="15.75" x14ac:dyDescent="0.3">
      <c r="AE62808" s="71"/>
    </row>
    <row r="62809" spans="31:31" ht="15.75" x14ac:dyDescent="0.3">
      <c r="AE62809" s="71"/>
    </row>
    <row r="62810" spans="31:31" ht="15.75" x14ac:dyDescent="0.3">
      <c r="AE62810" s="71"/>
    </row>
    <row r="62811" spans="31:31" ht="15.75" x14ac:dyDescent="0.3">
      <c r="AE62811" s="71"/>
    </row>
    <row r="62812" spans="31:31" ht="15.75" x14ac:dyDescent="0.3">
      <c r="AE62812" s="71"/>
    </row>
    <row r="62813" spans="31:31" ht="15.75" x14ac:dyDescent="0.3">
      <c r="AE62813" s="71"/>
    </row>
    <row r="62814" spans="31:31" ht="15.75" x14ac:dyDescent="0.3">
      <c r="AE62814" s="71"/>
    </row>
    <row r="62815" spans="31:31" ht="15.75" x14ac:dyDescent="0.3">
      <c r="AE62815" s="71"/>
    </row>
    <row r="62816" spans="31:31" ht="15.75" x14ac:dyDescent="0.3">
      <c r="AE62816" s="71"/>
    </row>
    <row r="62817" spans="31:31" ht="15.75" x14ac:dyDescent="0.3">
      <c r="AE62817" s="71"/>
    </row>
    <row r="62818" spans="31:31" ht="15.75" x14ac:dyDescent="0.3">
      <c r="AE62818" s="71"/>
    </row>
    <row r="62819" spans="31:31" ht="15.75" x14ac:dyDescent="0.3">
      <c r="AE62819" s="71"/>
    </row>
    <row r="62820" spans="31:31" ht="15.75" x14ac:dyDescent="0.3">
      <c r="AE62820" s="71"/>
    </row>
    <row r="62821" spans="31:31" ht="15.75" x14ac:dyDescent="0.3">
      <c r="AE62821" s="71"/>
    </row>
    <row r="62822" spans="31:31" ht="15.75" x14ac:dyDescent="0.3">
      <c r="AE62822" s="71"/>
    </row>
    <row r="62823" spans="31:31" ht="15.75" x14ac:dyDescent="0.3">
      <c r="AE62823" s="71"/>
    </row>
    <row r="62824" spans="31:31" ht="15.75" x14ac:dyDescent="0.3">
      <c r="AE62824" s="71"/>
    </row>
    <row r="62825" spans="31:31" ht="15.75" x14ac:dyDescent="0.3">
      <c r="AE62825" s="71"/>
    </row>
    <row r="62826" spans="31:31" ht="15.75" x14ac:dyDescent="0.3">
      <c r="AE62826" s="71"/>
    </row>
    <row r="62827" spans="31:31" ht="15.75" x14ac:dyDescent="0.3">
      <c r="AE62827" s="71"/>
    </row>
    <row r="62828" spans="31:31" ht="15.75" x14ac:dyDescent="0.3">
      <c r="AE62828" s="71"/>
    </row>
    <row r="62829" spans="31:31" ht="15.75" x14ac:dyDescent="0.3">
      <c r="AE62829" s="71"/>
    </row>
    <row r="62830" spans="31:31" ht="15.75" x14ac:dyDescent="0.3">
      <c r="AE62830" s="71"/>
    </row>
    <row r="62831" spans="31:31" ht="15.75" x14ac:dyDescent="0.3">
      <c r="AE62831" s="71"/>
    </row>
    <row r="62832" spans="31:31" ht="15.75" x14ac:dyDescent="0.3">
      <c r="AE62832" s="71"/>
    </row>
    <row r="62833" spans="31:31" ht="15.75" x14ac:dyDescent="0.3">
      <c r="AE62833" s="71"/>
    </row>
    <row r="62834" spans="31:31" ht="15.75" x14ac:dyDescent="0.3">
      <c r="AE62834" s="71"/>
    </row>
    <row r="62835" spans="31:31" ht="15.75" x14ac:dyDescent="0.3">
      <c r="AE62835" s="71"/>
    </row>
    <row r="62836" spans="31:31" ht="15.75" x14ac:dyDescent="0.3">
      <c r="AE62836" s="71"/>
    </row>
    <row r="62837" spans="31:31" ht="15.75" x14ac:dyDescent="0.3">
      <c r="AE62837" s="71"/>
    </row>
    <row r="62838" spans="31:31" ht="15.75" x14ac:dyDescent="0.3">
      <c r="AE62838" s="71"/>
    </row>
    <row r="62839" spans="31:31" ht="15.75" x14ac:dyDescent="0.3">
      <c r="AE62839" s="71"/>
    </row>
    <row r="62840" spans="31:31" ht="15.75" x14ac:dyDescent="0.3">
      <c r="AE62840" s="71"/>
    </row>
    <row r="62841" spans="31:31" ht="15.75" x14ac:dyDescent="0.3">
      <c r="AE62841" s="71"/>
    </row>
    <row r="62842" spans="31:31" ht="15.75" x14ac:dyDescent="0.3">
      <c r="AE62842" s="71"/>
    </row>
    <row r="62843" spans="31:31" ht="15.75" x14ac:dyDescent="0.3">
      <c r="AE62843" s="71"/>
    </row>
    <row r="62844" spans="31:31" ht="15.75" x14ac:dyDescent="0.3">
      <c r="AE62844" s="71"/>
    </row>
    <row r="62845" spans="31:31" ht="15.75" x14ac:dyDescent="0.3">
      <c r="AE62845" s="71"/>
    </row>
    <row r="62846" spans="31:31" ht="15.75" x14ac:dyDescent="0.3">
      <c r="AE62846" s="71"/>
    </row>
    <row r="62847" spans="31:31" ht="15.75" x14ac:dyDescent="0.3">
      <c r="AE62847" s="71"/>
    </row>
    <row r="62848" spans="31:31" ht="15.75" x14ac:dyDescent="0.3">
      <c r="AE62848" s="71"/>
    </row>
    <row r="62849" spans="31:31" ht="15.75" x14ac:dyDescent="0.3">
      <c r="AE62849" s="71"/>
    </row>
    <row r="62850" spans="31:31" ht="15.75" x14ac:dyDescent="0.3">
      <c r="AE62850" s="71"/>
    </row>
    <row r="62851" spans="31:31" ht="15.75" x14ac:dyDescent="0.3">
      <c r="AE62851" s="71"/>
    </row>
    <row r="62852" spans="31:31" ht="15.75" x14ac:dyDescent="0.3">
      <c r="AE62852" s="71"/>
    </row>
    <row r="62853" spans="31:31" ht="15.75" x14ac:dyDescent="0.3">
      <c r="AE62853" s="71"/>
    </row>
    <row r="62854" spans="31:31" ht="15.75" x14ac:dyDescent="0.3">
      <c r="AE62854" s="71"/>
    </row>
    <row r="62855" spans="31:31" ht="15.75" x14ac:dyDescent="0.3">
      <c r="AE62855" s="71"/>
    </row>
    <row r="62856" spans="31:31" ht="15.75" x14ac:dyDescent="0.3">
      <c r="AE62856" s="71"/>
    </row>
    <row r="62857" spans="31:31" ht="15.75" x14ac:dyDescent="0.3">
      <c r="AE62857" s="71"/>
    </row>
    <row r="62858" spans="31:31" ht="15.75" x14ac:dyDescent="0.3">
      <c r="AE62858" s="71"/>
    </row>
    <row r="62859" spans="31:31" ht="15.75" x14ac:dyDescent="0.3">
      <c r="AE62859" s="71"/>
    </row>
    <row r="62860" spans="31:31" ht="15.75" x14ac:dyDescent="0.3">
      <c r="AE62860" s="71"/>
    </row>
    <row r="62861" spans="31:31" ht="15.75" x14ac:dyDescent="0.3">
      <c r="AE62861" s="71"/>
    </row>
    <row r="62862" spans="31:31" ht="15.75" x14ac:dyDescent="0.3">
      <c r="AE62862" s="71"/>
    </row>
    <row r="62863" spans="31:31" ht="15.75" x14ac:dyDescent="0.3">
      <c r="AE62863" s="71"/>
    </row>
    <row r="62864" spans="31:31" ht="15.75" x14ac:dyDescent="0.3">
      <c r="AE62864" s="71"/>
    </row>
    <row r="62865" spans="31:31" ht="15.75" x14ac:dyDescent="0.3">
      <c r="AE62865" s="71"/>
    </row>
    <row r="62866" spans="31:31" ht="15.75" x14ac:dyDescent="0.3">
      <c r="AE62866" s="71"/>
    </row>
    <row r="62867" spans="31:31" ht="15.75" x14ac:dyDescent="0.3">
      <c r="AE62867" s="71"/>
    </row>
    <row r="62868" spans="31:31" ht="15.75" x14ac:dyDescent="0.3">
      <c r="AE62868" s="71"/>
    </row>
    <row r="62869" spans="31:31" ht="15.75" x14ac:dyDescent="0.3">
      <c r="AE62869" s="71"/>
    </row>
    <row r="62870" spans="31:31" ht="15.75" x14ac:dyDescent="0.3">
      <c r="AE62870" s="71"/>
    </row>
    <row r="62871" spans="31:31" ht="15.75" x14ac:dyDescent="0.3">
      <c r="AE62871" s="71"/>
    </row>
    <row r="62872" spans="31:31" ht="15.75" x14ac:dyDescent="0.3">
      <c r="AE62872" s="71"/>
    </row>
    <row r="62873" spans="31:31" ht="15.75" x14ac:dyDescent="0.3">
      <c r="AE62873" s="71"/>
    </row>
    <row r="62874" spans="31:31" ht="15.75" x14ac:dyDescent="0.3">
      <c r="AE62874" s="71"/>
    </row>
    <row r="62875" spans="31:31" ht="15.75" x14ac:dyDescent="0.3">
      <c r="AE62875" s="71"/>
    </row>
    <row r="62876" spans="31:31" ht="15.75" x14ac:dyDescent="0.3">
      <c r="AE62876" s="71"/>
    </row>
    <row r="62877" spans="31:31" ht="15.75" x14ac:dyDescent="0.3">
      <c r="AE62877" s="71"/>
    </row>
    <row r="62878" spans="31:31" ht="15.75" x14ac:dyDescent="0.3">
      <c r="AE62878" s="71"/>
    </row>
    <row r="62879" spans="31:31" ht="15.75" x14ac:dyDescent="0.3">
      <c r="AE62879" s="71"/>
    </row>
    <row r="62880" spans="31:31" ht="15.75" x14ac:dyDescent="0.3">
      <c r="AE62880" s="71"/>
    </row>
    <row r="62881" spans="31:31" ht="15.75" x14ac:dyDescent="0.3">
      <c r="AE62881" s="71"/>
    </row>
    <row r="62882" spans="31:31" ht="15.75" x14ac:dyDescent="0.3">
      <c r="AE62882" s="71"/>
    </row>
    <row r="62883" spans="31:31" ht="15.75" x14ac:dyDescent="0.3">
      <c r="AE62883" s="71"/>
    </row>
    <row r="62884" spans="31:31" ht="15.75" x14ac:dyDescent="0.3">
      <c r="AE62884" s="71"/>
    </row>
    <row r="62885" spans="31:31" ht="15.75" x14ac:dyDescent="0.3">
      <c r="AE62885" s="71"/>
    </row>
    <row r="62886" spans="31:31" ht="15.75" x14ac:dyDescent="0.3">
      <c r="AE62886" s="71"/>
    </row>
    <row r="62887" spans="31:31" ht="15.75" x14ac:dyDescent="0.3">
      <c r="AE62887" s="71"/>
    </row>
    <row r="62888" spans="31:31" ht="15.75" x14ac:dyDescent="0.3">
      <c r="AE62888" s="71"/>
    </row>
    <row r="62889" spans="31:31" ht="15.75" x14ac:dyDescent="0.3">
      <c r="AE62889" s="71"/>
    </row>
    <row r="62890" spans="31:31" ht="15.75" x14ac:dyDescent="0.3">
      <c r="AE62890" s="71"/>
    </row>
    <row r="62891" spans="31:31" ht="15.75" x14ac:dyDescent="0.3">
      <c r="AE62891" s="71"/>
    </row>
    <row r="62892" spans="31:31" ht="15.75" x14ac:dyDescent="0.3">
      <c r="AE62892" s="71"/>
    </row>
    <row r="62893" spans="31:31" ht="15.75" x14ac:dyDescent="0.3">
      <c r="AE62893" s="71"/>
    </row>
    <row r="62894" spans="31:31" ht="15.75" x14ac:dyDescent="0.3">
      <c r="AE62894" s="71"/>
    </row>
    <row r="62895" spans="31:31" ht="15.75" x14ac:dyDescent="0.3">
      <c r="AE62895" s="71"/>
    </row>
    <row r="62896" spans="31:31" ht="15.75" x14ac:dyDescent="0.3">
      <c r="AE62896" s="71"/>
    </row>
    <row r="62897" spans="31:31" ht="15.75" x14ac:dyDescent="0.3">
      <c r="AE62897" s="71"/>
    </row>
    <row r="62898" spans="31:31" ht="15.75" x14ac:dyDescent="0.3">
      <c r="AE62898" s="71"/>
    </row>
    <row r="62899" spans="31:31" ht="15.75" x14ac:dyDescent="0.3">
      <c r="AE62899" s="71"/>
    </row>
    <row r="62900" spans="31:31" ht="15.75" x14ac:dyDescent="0.3">
      <c r="AE62900" s="71"/>
    </row>
    <row r="62901" spans="31:31" ht="15.75" x14ac:dyDescent="0.3">
      <c r="AE62901" s="71"/>
    </row>
    <row r="62902" spans="31:31" ht="15.75" x14ac:dyDescent="0.3">
      <c r="AE62902" s="71"/>
    </row>
    <row r="62903" spans="31:31" ht="15.75" x14ac:dyDescent="0.3">
      <c r="AE62903" s="71"/>
    </row>
    <row r="62904" spans="31:31" ht="15.75" x14ac:dyDescent="0.3">
      <c r="AE62904" s="71"/>
    </row>
    <row r="62905" spans="31:31" ht="15.75" x14ac:dyDescent="0.3">
      <c r="AE62905" s="71"/>
    </row>
    <row r="62906" spans="31:31" ht="15.75" x14ac:dyDescent="0.3">
      <c r="AE62906" s="71"/>
    </row>
    <row r="62907" spans="31:31" ht="15.75" x14ac:dyDescent="0.3">
      <c r="AE62907" s="71"/>
    </row>
    <row r="62908" spans="31:31" ht="15.75" x14ac:dyDescent="0.3">
      <c r="AE62908" s="71"/>
    </row>
    <row r="62909" spans="31:31" ht="15.75" x14ac:dyDescent="0.3">
      <c r="AE62909" s="71"/>
    </row>
    <row r="62910" spans="31:31" ht="15.75" x14ac:dyDescent="0.3">
      <c r="AE62910" s="71"/>
    </row>
    <row r="62911" spans="31:31" ht="15.75" x14ac:dyDescent="0.3">
      <c r="AE62911" s="71"/>
    </row>
    <row r="62912" spans="31:31" ht="15.75" x14ac:dyDescent="0.3">
      <c r="AE62912" s="71"/>
    </row>
    <row r="62913" spans="31:31" ht="15.75" x14ac:dyDescent="0.3">
      <c r="AE62913" s="71"/>
    </row>
    <row r="62914" spans="31:31" ht="15.75" x14ac:dyDescent="0.3">
      <c r="AE62914" s="71"/>
    </row>
    <row r="62915" spans="31:31" ht="15.75" x14ac:dyDescent="0.3">
      <c r="AE62915" s="71"/>
    </row>
    <row r="62916" spans="31:31" ht="15.75" x14ac:dyDescent="0.3">
      <c r="AE62916" s="71"/>
    </row>
    <row r="62917" spans="31:31" ht="15.75" x14ac:dyDescent="0.3">
      <c r="AE62917" s="71"/>
    </row>
    <row r="62918" spans="31:31" ht="15.75" x14ac:dyDescent="0.3">
      <c r="AE62918" s="71"/>
    </row>
    <row r="62919" spans="31:31" ht="15.75" x14ac:dyDescent="0.3">
      <c r="AE62919" s="71"/>
    </row>
    <row r="62920" spans="31:31" ht="15.75" x14ac:dyDescent="0.3">
      <c r="AE62920" s="71"/>
    </row>
    <row r="62921" spans="31:31" ht="15.75" x14ac:dyDescent="0.3">
      <c r="AE62921" s="71"/>
    </row>
    <row r="62922" spans="31:31" ht="15.75" x14ac:dyDescent="0.3">
      <c r="AE62922" s="71"/>
    </row>
    <row r="62923" spans="31:31" ht="15.75" x14ac:dyDescent="0.3">
      <c r="AE62923" s="71"/>
    </row>
    <row r="62924" spans="31:31" ht="15.75" x14ac:dyDescent="0.3">
      <c r="AE62924" s="71"/>
    </row>
    <row r="62925" spans="31:31" ht="15.75" x14ac:dyDescent="0.3">
      <c r="AE62925" s="71"/>
    </row>
    <row r="62926" spans="31:31" ht="15.75" x14ac:dyDescent="0.3">
      <c r="AE62926" s="71"/>
    </row>
    <row r="62927" spans="31:31" ht="15.75" x14ac:dyDescent="0.3">
      <c r="AE62927" s="71"/>
    </row>
    <row r="62928" spans="31:31" ht="15.75" x14ac:dyDescent="0.3">
      <c r="AE62928" s="71"/>
    </row>
    <row r="62929" spans="31:31" ht="15.75" x14ac:dyDescent="0.3">
      <c r="AE62929" s="71"/>
    </row>
    <row r="62930" spans="31:31" ht="15.75" x14ac:dyDescent="0.3">
      <c r="AE62930" s="71"/>
    </row>
    <row r="62931" spans="31:31" ht="15.75" x14ac:dyDescent="0.3">
      <c r="AE62931" s="71"/>
    </row>
    <row r="62932" spans="31:31" ht="15.75" x14ac:dyDescent="0.3">
      <c r="AE62932" s="71"/>
    </row>
    <row r="62933" spans="31:31" ht="15.75" x14ac:dyDescent="0.3">
      <c r="AE62933" s="71"/>
    </row>
    <row r="62934" spans="31:31" ht="15.75" x14ac:dyDescent="0.3">
      <c r="AE62934" s="71"/>
    </row>
    <row r="62935" spans="31:31" ht="15.75" x14ac:dyDescent="0.3">
      <c r="AE62935" s="71"/>
    </row>
    <row r="62936" spans="31:31" ht="15.75" x14ac:dyDescent="0.3">
      <c r="AE62936" s="71"/>
    </row>
    <row r="62937" spans="31:31" ht="15.75" x14ac:dyDescent="0.3">
      <c r="AE62937" s="71"/>
    </row>
    <row r="62938" spans="31:31" ht="15.75" x14ac:dyDescent="0.3">
      <c r="AE62938" s="71"/>
    </row>
    <row r="62939" spans="31:31" ht="15.75" x14ac:dyDescent="0.3">
      <c r="AE62939" s="71"/>
    </row>
    <row r="62940" spans="31:31" ht="15.75" x14ac:dyDescent="0.3">
      <c r="AE62940" s="71"/>
    </row>
    <row r="62941" spans="31:31" ht="15.75" x14ac:dyDescent="0.3">
      <c r="AE62941" s="71"/>
    </row>
    <row r="62942" spans="31:31" ht="15.75" x14ac:dyDescent="0.3">
      <c r="AE62942" s="71"/>
    </row>
    <row r="62943" spans="31:31" ht="15.75" x14ac:dyDescent="0.3">
      <c r="AE62943" s="71"/>
    </row>
    <row r="62944" spans="31:31" ht="15.75" x14ac:dyDescent="0.3">
      <c r="AE62944" s="71"/>
    </row>
    <row r="62945" spans="31:31" ht="15.75" x14ac:dyDescent="0.3">
      <c r="AE62945" s="71"/>
    </row>
    <row r="62946" spans="31:31" ht="15.75" x14ac:dyDescent="0.3">
      <c r="AE62946" s="71"/>
    </row>
    <row r="62947" spans="31:31" ht="15.75" x14ac:dyDescent="0.3">
      <c r="AE62947" s="71"/>
    </row>
    <row r="62948" spans="31:31" ht="15.75" x14ac:dyDescent="0.3">
      <c r="AE62948" s="71"/>
    </row>
    <row r="62949" spans="31:31" ht="15.75" x14ac:dyDescent="0.3">
      <c r="AE62949" s="71"/>
    </row>
    <row r="62950" spans="31:31" ht="15.75" x14ac:dyDescent="0.3">
      <c r="AE62950" s="71"/>
    </row>
    <row r="62951" spans="31:31" ht="15.75" x14ac:dyDescent="0.3">
      <c r="AE62951" s="71"/>
    </row>
    <row r="62952" spans="31:31" ht="15.75" x14ac:dyDescent="0.3">
      <c r="AE62952" s="71"/>
    </row>
    <row r="62953" spans="31:31" ht="15.75" x14ac:dyDescent="0.3">
      <c r="AE62953" s="71"/>
    </row>
    <row r="62954" spans="31:31" ht="15.75" x14ac:dyDescent="0.3">
      <c r="AE62954" s="71"/>
    </row>
    <row r="62955" spans="31:31" ht="15.75" x14ac:dyDescent="0.3">
      <c r="AE62955" s="71"/>
    </row>
    <row r="62956" spans="31:31" ht="15.75" x14ac:dyDescent="0.3">
      <c r="AE62956" s="71"/>
    </row>
    <row r="62957" spans="31:31" ht="15.75" x14ac:dyDescent="0.3">
      <c r="AE62957" s="71"/>
    </row>
    <row r="62958" spans="31:31" ht="15.75" x14ac:dyDescent="0.3">
      <c r="AE62958" s="71"/>
    </row>
    <row r="62959" spans="31:31" ht="15.75" x14ac:dyDescent="0.3">
      <c r="AE62959" s="71"/>
    </row>
    <row r="62960" spans="31:31" ht="15.75" x14ac:dyDescent="0.3">
      <c r="AE62960" s="71"/>
    </row>
    <row r="62961" spans="31:31" ht="15.75" x14ac:dyDescent="0.3">
      <c r="AE62961" s="71"/>
    </row>
    <row r="62962" spans="31:31" ht="15.75" x14ac:dyDescent="0.3">
      <c r="AE62962" s="71"/>
    </row>
    <row r="62963" spans="31:31" ht="15.75" x14ac:dyDescent="0.3">
      <c r="AE62963" s="71"/>
    </row>
    <row r="62964" spans="31:31" ht="15.75" x14ac:dyDescent="0.3">
      <c r="AE62964" s="71"/>
    </row>
    <row r="62965" spans="31:31" ht="15.75" x14ac:dyDescent="0.3">
      <c r="AE62965" s="71"/>
    </row>
    <row r="62966" spans="31:31" ht="15.75" x14ac:dyDescent="0.3">
      <c r="AE62966" s="71"/>
    </row>
    <row r="62967" spans="31:31" ht="15.75" x14ac:dyDescent="0.3">
      <c r="AE62967" s="71"/>
    </row>
    <row r="62968" spans="31:31" ht="15.75" x14ac:dyDescent="0.3">
      <c r="AE62968" s="71"/>
    </row>
    <row r="62969" spans="31:31" ht="15.75" x14ac:dyDescent="0.3">
      <c r="AE62969" s="71"/>
    </row>
    <row r="62970" spans="31:31" ht="15.75" x14ac:dyDescent="0.3">
      <c r="AE62970" s="71"/>
    </row>
    <row r="62971" spans="31:31" ht="15.75" x14ac:dyDescent="0.3">
      <c r="AE62971" s="71"/>
    </row>
    <row r="62972" spans="31:31" ht="15.75" x14ac:dyDescent="0.3">
      <c r="AE62972" s="71"/>
    </row>
    <row r="62973" spans="31:31" ht="15.75" x14ac:dyDescent="0.3">
      <c r="AE62973" s="71"/>
    </row>
    <row r="62974" spans="31:31" ht="15.75" x14ac:dyDescent="0.3">
      <c r="AE62974" s="71"/>
    </row>
    <row r="62975" spans="31:31" ht="15.75" x14ac:dyDescent="0.3">
      <c r="AE62975" s="71"/>
    </row>
    <row r="62976" spans="31:31" ht="15.75" x14ac:dyDescent="0.3">
      <c r="AE62976" s="71"/>
    </row>
    <row r="62977" spans="31:31" ht="15.75" x14ac:dyDescent="0.3">
      <c r="AE62977" s="71"/>
    </row>
    <row r="62978" spans="31:31" ht="15.75" x14ac:dyDescent="0.3">
      <c r="AE62978" s="71"/>
    </row>
    <row r="62979" spans="31:31" ht="15.75" x14ac:dyDescent="0.3">
      <c r="AE62979" s="71"/>
    </row>
    <row r="62980" spans="31:31" ht="15.75" x14ac:dyDescent="0.3">
      <c r="AE62980" s="71"/>
    </row>
    <row r="62981" spans="31:31" ht="15.75" x14ac:dyDescent="0.3">
      <c r="AE62981" s="71"/>
    </row>
    <row r="62982" spans="31:31" ht="15.75" x14ac:dyDescent="0.3">
      <c r="AE62982" s="71"/>
    </row>
    <row r="62983" spans="31:31" ht="15.75" x14ac:dyDescent="0.3">
      <c r="AE62983" s="71"/>
    </row>
    <row r="62984" spans="31:31" ht="15.75" x14ac:dyDescent="0.3">
      <c r="AE62984" s="71"/>
    </row>
    <row r="62985" spans="31:31" ht="15.75" x14ac:dyDescent="0.3">
      <c r="AE62985" s="71"/>
    </row>
    <row r="62986" spans="31:31" ht="15.75" x14ac:dyDescent="0.3">
      <c r="AE62986" s="71"/>
    </row>
    <row r="62987" spans="31:31" ht="15.75" x14ac:dyDescent="0.3">
      <c r="AE62987" s="71"/>
    </row>
    <row r="62988" spans="31:31" ht="15.75" x14ac:dyDescent="0.3">
      <c r="AE62988" s="71"/>
    </row>
    <row r="62989" spans="31:31" ht="15.75" x14ac:dyDescent="0.3">
      <c r="AE62989" s="71"/>
    </row>
    <row r="62990" spans="31:31" ht="15.75" x14ac:dyDescent="0.3">
      <c r="AE62990" s="71"/>
    </row>
    <row r="62991" spans="31:31" ht="15.75" x14ac:dyDescent="0.3">
      <c r="AE62991" s="71"/>
    </row>
    <row r="62992" spans="31:31" ht="15.75" x14ac:dyDescent="0.3">
      <c r="AE62992" s="71"/>
    </row>
    <row r="62993" spans="31:31" ht="15.75" x14ac:dyDescent="0.3">
      <c r="AE62993" s="71"/>
    </row>
    <row r="62994" spans="31:31" ht="15.75" x14ac:dyDescent="0.3">
      <c r="AE62994" s="71"/>
    </row>
    <row r="62995" spans="31:31" ht="15.75" x14ac:dyDescent="0.3">
      <c r="AE62995" s="71"/>
    </row>
    <row r="62996" spans="31:31" ht="15.75" x14ac:dyDescent="0.3">
      <c r="AE62996" s="71"/>
    </row>
    <row r="62997" spans="31:31" ht="15.75" x14ac:dyDescent="0.3">
      <c r="AE62997" s="71"/>
    </row>
    <row r="62998" spans="31:31" ht="15.75" x14ac:dyDescent="0.3">
      <c r="AE62998" s="71"/>
    </row>
    <row r="62999" spans="31:31" ht="15.75" x14ac:dyDescent="0.3">
      <c r="AE62999" s="71"/>
    </row>
    <row r="63000" spans="31:31" ht="15.75" x14ac:dyDescent="0.3">
      <c r="AE63000" s="71"/>
    </row>
    <row r="63001" spans="31:31" ht="15.75" x14ac:dyDescent="0.3">
      <c r="AE63001" s="71"/>
    </row>
    <row r="63002" spans="31:31" ht="15.75" x14ac:dyDescent="0.3">
      <c r="AE63002" s="71"/>
    </row>
    <row r="63003" spans="31:31" ht="15.75" x14ac:dyDescent="0.3">
      <c r="AE63003" s="71"/>
    </row>
    <row r="63004" spans="31:31" ht="15.75" x14ac:dyDescent="0.3">
      <c r="AE63004" s="71"/>
    </row>
    <row r="63005" spans="31:31" ht="15.75" x14ac:dyDescent="0.3">
      <c r="AE63005" s="71"/>
    </row>
    <row r="63006" spans="31:31" ht="15.75" x14ac:dyDescent="0.3">
      <c r="AE63006" s="71"/>
    </row>
    <row r="63007" spans="31:31" ht="15.75" x14ac:dyDescent="0.3">
      <c r="AE63007" s="71"/>
    </row>
    <row r="63008" spans="31:31" ht="15.75" x14ac:dyDescent="0.3">
      <c r="AE63008" s="71"/>
    </row>
    <row r="63009" spans="31:31" ht="15.75" x14ac:dyDescent="0.3">
      <c r="AE63009" s="71"/>
    </row>
    <row r="63010" spans="31:31" ht="15.75" x14ac:dyDescent="0.3">
      <c r="AE63010" s="71"/>
    </row>
    <row r="63011" spans="31:31" ht="15.75" x14ac:dyDescent="0.3">
      <c r="AE63011" s="71"/>
    </row>
    <row r="63012" spans="31:31" ht="15.75" x14ac:dyDescent="0.3">
      <c r="AE63012" s="71"/>
    </row>
    <row r="63013" spans="31:31" ht="15.75" x14ac:dyDescent="0.3">
      <c r="AE63013" s="71"/>
    </row>
    <row r="63014" spans="31:31" ht="15.75" x14ac:dyDescent="0.3">
      <c r="AE63014" s="71"/>
    </row>
    <row r="63015" spans="31:31" ht="15.75" x14ac:dyDescent="0.3">
      <c r="AE63015" s="71"/>
    </row>
    <row r="63016" spans="31:31" ht="15.75" x14ac:dyDescent="0.3">
      <c r="AE63016" s="71"/>
    </row>
    <row r="63017" spans="31:31" ht="15.75" x14ac:dyDescent="0.3">
      <c r="AE63017" s="71"/>
    </row>
    <row r="63018" spans="31:31" ht="15.75" x14ac:dyDescent="0.3">
      <c r="AE63018" s="71"/>
    </row>
    <row r="63019" spans="31:31" ht="15.75" x14ac:dyDescent="0.3">
      <c r="AE63019" s="71"/>
    </row>
    <row r="63020" spans="31:31" ht="15.75" x14ac:dyDescent="0.3">
      <c r="AE63020" s="71"/>
    </row>
    <row r="63021" spans="31:31" ht="15.75" x14ac:dyDescent="0.3">
      <c r="AE63021" s="71"/>
    </row>
    <row r="63022" spans="31:31" ht="15.75" x14ac:dyDescent="0.3">
      <c r="AE63022" s="71"/>
    </row>
    <row r="63023" spans="31:31" ht="15.75" x14ac:dyDescent="0.3">
      <c r="AE63023" s="71"/>
    </row>
    <row r="63024" spans="31:31" ht="15.75" x14ac:dyDescent="0.3">
      <c r="AE63024" s="71"/>
    </row>
    <row r="63025" spans="31:31" ht="15.75" x14ac:dyDescent="0.3">
      <c r="AE63025" s="71"/>
    </row>
    <row r="63026" spans="31:31" ht="15.75" x14ac:dyDescent="0.3">
      <c r="AE63026" s="71"/>
    </row>
    <row r="63027" spans="31:31" ht="15.75" x14ac:dyDescent="0.3">
      <c r="AE63027" s="71"/>
    </row>
    <row r="63028" spans="31:31" ht="15.75" x14ac:dyDescent="0.3">
      <c r="AE63028" s="71"/>
    </row>
    <row r="63029" spans="31:31" ht="15.75" x14ac:dyDescent="0.3">
      <c r="AE63029" s="71"/>
    </row>
    <row r="63030" spans="31:31" ht="15.75" x14ac:dyDescent="0.3">
      <c r="AE63030" s="71"/>
    </row>
    <row r="63031" spans="31:31" ht="15.75" x14ac:dyDescent="0.3">
      <c r="AE63031" s="71"/>
    </row>
    <row r="63032" spans="31:31" ht="15.75" x14ac:dyDescent="0.3">
      <c r="AE63032" s="71"/>
    </row>
    <row r="63033" spans="31:31" ht="15.75" x14ac:dyDescent="0.3">
      <c r="AE63033" s="71"/>
    </row>
    <row r="63034" spans="31:31" ht="15.75" x14ac:dyDescent="0.3">
      <c r="AE63034" s="71"/>
    </row>
    <row r="63035" spans="31:31" ht="15.75" x14ac:dyDescent="0.3">
      <c r="AE63035" s="71"/>
    </row>
    <row r="63036" spans="31:31" ht="15.75" x14ac:dyDescent="0.3">
      <c r="AE63036" s="71"/>
    </row>
    <row r="63037" spans="31:31" ht="15.75" x14ac:dyDescent="0.3">
      <c r="AE63037" s="71"/>
    </row>
    <row r="63038" spans="31:31" ht="15.75" x14ac:dyDescent="0.3">
      <c r="AE63038" s="71"/>
    </row>
    <row r="63039" spans="31:31" ht="15.75" x14ac:dyDescent="0.3">
      <c r="AE63039" s="71"/>
    </row>
    <row r="63040" spans="31:31" ht="15.75" x14ac:dyDescent="0.3">
      <c r="AE63040" s="71"/>
    </row>
    <row r="63041" spans="31:31" ht="15.75" x14ac:dyDescent="0.3">
      <c r="AE63041" s="71"/>
    </row>
    <row r="63042" spans="31:31" ht="15.75" x14ac:dyDescent="0.3">
      <c r="AE63042" s="71"/>
    </row>
    <row r="63043" spans="31:31" ht="15.75" x14ac:dyDescent="0.3">
      <c r="AE63043" s="71"/>
    </row>
    <row r="63044" spans="31:31" ht="15.75" x14ac:dyDescent="0.3">
      <c r="AE63044" s="71"/>
    </row>
    <row r="63045" spans="31:31" ht="15.75" x14ac:dyDescent="0.3">
      <c r="AE63045" s="71"/>
    </row>
    <row r="63046" spans="31:31" ht="15.75" x14ac:dyDescent="0.3">
      <c r="AE63046" s="71"/>
    </row>
    <row r="63047" spans="31:31" ht="15.75" x14ac:dyDescent="0.3">
      <c r="AE63047" s="71"/>
    </row>
    <row r="63048" spans="31:31" ht="15.75" x14ac:dyDescent="0.3">
      <c r="AE63048" s="71"/>
    </row>
    <row r="63049" spans="31:31" ht="15.75" x14ac:dyDescent="0.3">
      <c r="AE63049" s="71"/>
    </row>
    <row r="63050" spans="31:31" ht="15.75" x14ac:dyDescent="0.3">
      <c r="AE63050" s="71"/>
    </row>
    <row r="63051" spans="31:31" ht="15.75" x14ac:dyDescent="0.3">
      <c r="AE63051" s="71"/>
    </row>
    <row r="63052" spans="31:31" ht="15.75" x14ac:dyDescent="0.3">
      <c r="AE63052" s="71"/>
    </row>
    <row r="63053" spans="31:31" ht="15.75" x14ac:dyDescent="0.3">
      <c r="AE63053" s="71"/>
    </row>
    <row r="63054" spans="31:31" ht="15.75" x14ac:dyDescent="0.3">
      <c r="AE63054" s="71"/>
    </row>
    <row r="63055" spans="31:31" ht="15.75" x14ac:dyDescent="0.3">
      <c r="AE63055" s="71"/>
    </row>
    <row r="63056" spans="31:31" ht="15.75" x14ac:dyDescent="0.3">
      <c r="AE63056" s="71"/>
    </row>
    <row r="63057" spans="31:31" ht="15.75" x14ac:dyDescent="0.3">
      <c r="AE63057" s="71"/>
    </row>
    <row r="63058" spans="31:31" ht="15.75" x14ac:dyDescent="0.3">
      <c r="AE63058" s="71"/>
    </row>
    <row r="63059" spans="31:31" ht="15.75" x14ac:dyDescent="0.3">
      <c r="AE63059" s="71"/>
    </row>
    <row r="63060" spans="31:31" ht="15.75" x14ac:dyDescent="0.3">
      <c r="AE63060" s="71"/>
    </row>
    <row r="63061" spans="31:31" ht="15.75" x14ac:dyDescent="0.3">
      <c r="AE63061" s="71"/>
    </row>
    <row r="63062" spans="31:31" ht="15.75" x14ac:dyDescent="0.3">
      <c r="AE63062" s="71"/>
    </row>
    <row r="63063" spans="31:31" ht="15.75" x14ac:dyDescent="0.3">
      <c r="AE63063" s="71"/>
    </row>
    <row r="63064" spans="31:31" ht="15.75" x14ac:dyDescent="0.3">
      <c r="AE63064" s="71"/>
    </row>
    <row r="63065" spans="31:31" ht="15.75" x14ac:dyDescent="0.3">
      <c r="AE63065" s="71"/>
    </row>
    <row r="63066" spans="31:31" ht="15.75" x14ac:dyDescent="0.3">
      <c r="AE63066" s="71"/>
    </row>
    <row r="63067" spans="31:31" ht="15.75" x14ac:dyDescent="0.3">
      <c r="AE63067" s="71"/>
    </row>
    <row r="63068" spans="31:31" ht="15.75" x14ac:dyDescent="0.3">
      <c r="AE63068" s="71"/>
    </row>
    <row r="63069" spans="31:31" ht="15.75" x14ac:dyDescent="0.3">
      <c r="AE63069" s="71"/>
    </row>
    <row r="63070" spans="31:31" ht="15.75" x14ac:dyDescent="0.3">
      <c r="AE63070" s="71"/>
    </row>
    <row r="63071" spans="31:31" ht="15.75" x14ac:dyDescent="0.3">
      <c r="AE63071" s="71"/>
    </row>
    <row r="63072" spans="31:31" ht="15.75" x14ac:dyDescent="0.3">
      <c r="AE63072" s="71"/>
    </row>
    <row r="63073" spans="31:31" ht="15.75" x14ac:dyDescent="0.3">
      <c r="AE63073" s="71"/>
    </row>
    <row r="63074" spans="31:31" ht="15.75" x14ac:dyDescent="0.3">
      <c r="AE63074" s="71"/>
    </row>
    <row r="63075" spans="31:31" ht="15.75" x14ac:dyDescent="0.3">
      <c r="AE63075" s="71"/>
    </row>
    <row r="63076" spans="31:31" ht="15.75" x14ac:dyDescent="0.3">
      <c r="AE63076" s="71"/>
    </row>
    <row r="63077" spans="31:31" ht="15.75" x14ac:dyDescent="0.3">
      <c r="AE63077" s="71"/>
    </row>
    <row r="63078" spans="31:31" ht="15.75" x14ac:dyDescent="0.3">
      <c r="AE63078" s="71"/>
    </row>
    <row r="63079" spans="31:31" ht="15.75" x14ac:dyDescent="0.3">
      <c r="AE63079" s="71"/>
    </row>
    <row r="63080" spans="31:31" ht="15.75" x14ac:dyDescent="0.3">
      <c r="AE63080" s="71"/>
    </row>
    <row r="63081" spans="31:31" ht="15.75" x14ac:dyDescent="0.3">
      <c r="AE63081" s="71"/>
    </row>
    <row r="63082" spans="31:31" ht="15.75" x14ac:dyDescent="0.3">
      <c r="AE63082" s="71"/>
    </row>
    <row r="63083" spans="31:31" ht="15.75" x14ac:dyDescent="0.3">
      <c r="AE63083" s="71"/>
    </row>
    <row r="63084" spans="31:31" ht="15.75" x14ac:dyDescent="0.3">
      <c r="AE63084" s="71"/>
    </row>
    <row r="63085" spans="31:31" ht="15.75" x14ac:dyDescent="0.3">
      <c r="AE63085" s="71"/>
    </row>
    <row r="63086" spans="31:31" ht="15.75" x14ac:dyDescent="0.3">
      <c r="AE63086" s="71"/>
    </row>
    <row r="63087" spans="31:31" ht="15.75" x14ac:dyDescent="0.3">
      <c r="AE63087" s="71"/>
    </row>
    <row r="63088" spans="31:31" ht="15.75" x14ac:dyDescent="0.3">
      <c r="AE63088" s="71"/>
    </row>
    <row r="63089" spans="31:31" ht="15.75" x14ac:dyDescent="0.3">
      <c r="AE63089" s="71"/>
    </row>
    <row r="63090" spans="31:31" ht="15.75" x14ac:dyDescent="0.3">
      <c r="AE63090" s="71"/>
    </row>
    <row r="63091" spans="31:31" ht="15.75" x14ac:dyDescent="0.3">
      <c r="AE63091" s="71"/>
    </row>
    <row r="63092" spans="31:31" ht="15.75" x14ac:dyDescent="0.3">
      <c r="AE63092" s="71"/>
    </row>
    <row r="63093" spans="31:31" ht="15.75" x14ac:dyDescent="0.3">
      <c r="AE63093" s="71"/>
    </row>
    <row r="63094" spans="31:31" ht="15.75" x14ac:dyDescent="0.3">
      <c r="AE63094" s="71"/>
    </row>
    <row r="63095" spans="31:31" ht="15.75" x14ac:dyDescent="0.3">
      <c r="AE63095" s="71"/>
    </row>
    <row r="63096" spans="31:31" ht="15.75" x14ac:dyDescent="0.3">
      <c r="AE63096" s="71"/>
    </row>
    <row r="63097" spans="31:31" ht="15.75" x14ac:dyDescent="0.3">
      <c r="AE63097" s="71"/>
    </row>
    <row r="63098" spans="31:31" ht="15.75" x14ac:dyDescent="0.3">
      <c r="AE63098" s="71"/>
    </row>
    <row r="63099" spans="31:31" ht="15.75" x14ac:dyDescent="0.3">
      <c r="AE63099" s="71"/>
    </row>
    <row r="63100" spans="31:31" ht="15.75" x14ac:dyDescent="0.3">
      <c r="AE63100" s="71"/>
    </row>
    <row r="63101" spans="31:31" ht="15.75" x14ac:dyDescent="0.3">
      <c r="AE63101" s="71"/>
    </row>
    <row r="63102" spans="31:31" ht="15.75" x14ac:dyDescent="0.3">
      <c r="AE63102" s="71"/>
    </row>
    <row r="63103" spans="31:31" ht="15.75" x14ac:dyDescent="0.3">
      <c r="AE63103" s="71"/>
    </row>
    <row r="63104" spans="31:31" ht="15.75" x14ac:dyDescent="0.3">
      <c r="AE63104" s="71"/>
    </row>
    <row r="63105" spans="31:31" ht="15.75" x14ac:dyDescent="0.3">
      <c r="AE63105" s="71"/>
    </row>
    <row r="63106" spans="31:31" ht="15.75" x14ac:dyDescent="0.3">
      <c r="AE63106" s="71"/>
    </row>
    <row r="63107" spans="31:31" ht="15.75" x14ac:dyDescent="0.3">
      <c r="AE63107" s="71"/>
    </row>
    <row r="63108" spans="31:31" ht="15.75" x14ac:dyDescent="0.3">
      <c r="AE63108" s="71"/>
    </row>
    <row r="63109" spans="31:31" ht="15.75" x14ac:dyDescent="0.3">
      <c r="AE63109" s="71"/>
    </row>
    <row r="63110" spans="31:31" ht="15.75" x14ac:dyDescent="0.3">
      <c r="AE63110" s="71"/>
    </row>
    <row r="63111" spans="31:31" ht="15.75" x14ac:dyDescent="0.3">
      <c r="AE63111" s="71"/>
    </row>
    <row r="63112" spans="31:31" ht="15.75" x14ac:dyDescent="0.3">
      <c r="AE63112" s="71"/>
    </row>
    <row r="63113" spans="31:31" ht="15.75" x14ac:dyDescent="0.3">
      <c r="AE63113" s="71"/>
    </row>
    <row r="63114" spans="31:31" ht="15.75" x14ac:dyDescent="0.3">
      <c r="AE63114" s="71"/>
    </row>
    <row r="63115" spans="31:31" ht="15.75" x14ac:dyDescent="0.3">
      <c r="AE63115" s="71"/>
    </row>
    <row r="63116" spans="31:31" ht="15.75" x14ac:dyDescent="0.3">
      <c r="AE63116" s="71"/>
    </row>
    <row r="63117" spans="31:31" ht="15.75" x14ac:dyDescent="0.3">
      <c r="AE63117" s="71"/>
    </row>
    <row r="63118" spans="31:31" ht="15.75" x14ac:dyDescent="0.3">
      <c r="AE63118" s="71"/>
    </row>
    <row r="63119" spans="31:31" ht="15.75" x14ac:dyDescent="0.3">
      <c r="AE63119" s="71"/>
    </row>
    <row r="63120" spans="31:31" ht="15.75" x14ac:dyDescent="0.3">
      <c r="AE63120" s="71"/>
    </row>
    <row r="63121" spans="31:31" ht="15.75" x14ac:dyDescent="0.3">
      <c r="AE63121" s="71"/>
    </row>
    <row r="63122" spans="31:31" ht="15.75" x14ac:dyDescent="0.3">
      <c r="AE63122" s="71"/>
    </row>
    <row r="63123" spans="31:31" ht="15.75" x14ac:dyDescent="0.3">
      <c r="AE63123" s="71"/>
    </row>
    <row r="63124" spans="31:31" ht="15.75" x14ac:dyDescent="0.3">
      <c r="AE63124" s="71"/>
    </row>
    <row r="63125" spans="31:31" ht="15.75" x14ac:dyDescent="0.3">
      <c r="AE63125" s="71"/>
    </row>
    <row r="63126" spans="31:31" ht="15.75" x14ac:dyDescent="0.3">
      <c r="AE63126" s="71"/>
    </row>
    <row r="63127" spans="31:31" ht="15.75" x14ac:dyDescent="0.3">
      <c r="AE63127" s="71"/>
    </row>
    <row r="63128" spans="31:31" ht="15.75" x14ac:dyDescent="0.3">
      <c r="AE63128" s="71"/>
    </row>
    <row r="63129" spans="31:31" ht="15.75" x14ac:dyDescent="0.3">
      <c r="AE63129" s="71"/>
    </row>
    <row r="63130" spans="31:31" ht="15.75" x14ac:dyDescent="0.3">
      <c r="AE63130" s="71"/>
    </row>
    <row r="63131" spans="31:31" ht="15.75" x14ac:dyDescent="0.3">
      <c r="AE63131" s="71"/>
    </row>
    <row r="63132" spans="31:31" ht="15.75" x14ac:dyDescent="0.3">
      <c r="AE63132" s="71"/>
    </row>
    <row r="63133" spans="31:31" ht="15.75" x14ac:dyDescent="0.3">
      <c r="AE63133" s="71"/>
    </row>
    <row r="63134" spans="31:31" ht="15.75" x14ac:dyDescent="0.3">
      <c r="AE63134" s="71"/>
    </row>
    <row r="63135" spans="31:31" ht="15.75" x14ac:dyDescent="0.3">
      <c r="AE63135" s="71"/>
    </row>
    <row r="63136" spans="31:31" ht="15.75" x14ac:dyDescent="0.3">
      <c r="AE63136" s="71"/>
    </row>
    <row r="63137" spans="31:31" ht="15.75" x14ac:dyDescent="0.3">
      <c r="AE63137" s="71"/>
    </row>
    <row r="63138" spans="31:31" ht="15.75" x14ac:dyDescent="0.3">
      <c r="AE63138" s="71"/>
    </row>
    <row r="63139" spans="31:31" ht="15.75" x14ac:dyDescent="0.3">
      <c r="AE63139" s="71"/>
    </row>
    <row r="63140" spans="31:31" ht="15.75" x14ac:dyDescent="0.3">
      <c r="AE63140" s="71"/>
    </row>
    <row r="63141" spans="31:31" ht="15.75" x14ac:dyDescent="0.3">
      <c r="AE63141" s="71"/>
    </row>
    <row r="63142" spans="31:31" ht="15.75" x14ac:dyDescent="0.3">
      <c r="AE63142" s="71"/>
    </row>
    <row r="63143" spans="31:31" ht="15.75" x14ac:dyDescent="0.3">
      <c r="AE63143" s="71"/>
    </row>
    <row r="63144" spans="31:31" ht="15.75" x14ac:dyDescent="0.3">
      <c r="AE63144" s="71"/>
    </row>
    <row r="63145" spans="31:31" ht="15.75" x14ac:dyDescent="0.3">
      <c r="AE63145" s="71"/>
    </row>
    <row r="63146" spans="31:31" ht="15.75" x14ac:dyDescent="0.3">
      <c r="AE63146" s="71"/>
    </row>
    <row r="63147" spans="31:31" ht="15.75" x14ac:dyDescent="0.3">
      <c r="AE63147" s="71"/>
    </row>
    <row r="63148" spans="31:31" ht="15.75" x14ac:dyDescent="0.3">
      <c r="AE63148" s="71"/>
    </row>
    <row r="63149" spans="31:31" ht="15.75" x14ac:dyDescent="0.3">
      <c r="AE63149" s="71"/>
    </row>
    <row r="63150" spans="31:31" ht="15.75" x14ac:dyDescent="0.3">
      <c r="AE63150" s="71"/>
    </row>
    <row r="63151" spans="31:31" ht="15.75" x14ac:dyDescent="0.3">
      <c r="AE63151" s="71"/>
    </row>
    <row r="63152" spans="31:31" ht="15.75" x14ac:dyDescent="0.3">
      <c r="AE63152" s="71"/>
    </row>
    <row r="63153" spans="31:31" ht="15.75" x14ac:dyDescent="0.3">
      <c r="AE63153" s="71"/>
    </row>
    <row r="63154" spans="31:31" ht="15.75" x14ac:dyDescent="0.3">
      <c r="AE63154" s="71"/>
    </row>
    <row r="63155" spans="31:31" ht="15.75" x14ac:dyDescent="0.3">
      <c r="AE63155" s="71"/>
    </row>
    <row r="63156" spans="31:31" ht="15.75" x14ac:dyDescent="0.3">
      <c r="AE63156" s="71"/>
    </row>
    <row r="63157" spans="31:31" ht="15.75" x14ac:dyDescent="0.3">
      <c r="AE63157" s="71"/>
    </row>
    <row r="63158" spans="31:31" ht="15.75" x14ac:dyDescent="0.3">
      <c r="AE63158" s="71"/>
    </row>
    <row r="63159" spans="31:31" ht="15.75" x14ac:dyDescent="0.3">
      <c r="AE63159" s="71"/>
    </row>
    <row r="63160" spans="31:31" ht="15.75" x14ac:dyDescent="0.3">
      <c r="AE63160" s="71"/>
    </row>
    <row r="63161" spans="31:31" ht="15.75" x14ac:dyDescent="0.3">
      <c r="AE63161" s="71"/>
    </row>
    <row r="63162" spans="31:31" ht="15.75" x14ac:dyDescent="0.3">
      <c r="AE63162" s="71"/>
    </row>
    <row r="63163" spans="31:31" ht="15.75" x14ac:dyDescent="0.3">
      <c r="AE63163" s="71"/>
    </row>
    <row r="63164" spans="31:31" ht="15.75" x14ac:dyDescent="0.3">
      <c r="AE63164" s="71"/>
    </row>
    <row r="63165" spans="31:31" ht="15.75" x14ac:dyDescent="0.3">
      <c r="AE63165" s="71"/>
    </row>
    <row r="63166" spans="31:31" ht="15.75" x14ac:dyDescent="0.3">
      <c r="AE63166" s="71"/>
    </row>
    <row r="63167" spans="31:31" ht="15.75" x14ac:dyDescent="0.3">
      <c r="AE63167" s="71"/>
    </row>
    <row r="63168" spans="31:31" ht="15.75" x14ac:dyDescent="0.3">
      <c r="AE63168" s="71"/>
    </row>
    <row r="63169" spans="31:31" ht="15.75" x14ac:dyDescent="0.3">
      <c r="AE63169" s="71"/>
    </row>
    <row r="63170" spans="31:31" ht="15.75" x14ac:dyDescent="0.3">
      <c r="AE63170" s="71"/>
    </row>
    <row r="63171" spans="31:31" ht="15.75" x14ac:dyDescent="0.3">
      <c r="AE63171" s="71"/>
    </row>
    <row r="63172" spans="31:31" ht="15.75" x14ac:dyDescent="0.3">
      <c r="AE63172" s="71"/>
    </row>
    <row r="63173" spans="31:31" ht="15.75" x14ac:dyDescent="0.3">
      <c r="AE63173" s="71"/>
    </row>
    <row r="63174" spans="31:31" ht="15.75" x14ac:dyDescent="0.3">
      <c r="AE63174" s="71"/>
    </row>
    <row r="63175" spans="31:31" ht="15.75" x14ac:dyDescent="0.3">
      <c r="AE63175" s="71"/>
    </row>
    <row r="63176" spans="31:31" ht="15.75" x14ac:dyDescent="0.3">
      <c r="AE63176" s="71"/>
    </row>
    <row r="63177" spans="31:31" ht="15.75" x14ac:dyDescent="0.3">
      <c r="AE63177" s="71"/>
    </row>
    <row r="63178" spans="31:31" ht="15.75" x14ac:dyDescent="0.3">
      <c r="AE63178" s="71"/>
    </row>
    <row r="63179" spans="31:31" ht="15.75" x14ac:dyDescent="0.3">
      <c r="AE63179" s="71"/>
    </row>
    <row r="63180" spans="31:31" ht="15.75" x14ac:dyDescent="0.3">
      <c r="AE63180" s="71"/>
    </row>
    <row r="63181" spans="31:31" ht="15.75" x14ac:dyDescent="0.3">
      <c r="AE63181" s="71"/>
    </row>
    <row r="63182" spans="31:31" ht="15.75" x14ac:dyDescent="0.3">
      <c r="AE63182" s="71"/>
    </row>
    <row r="63183" spans="31:31" ht="15.75" x14ac:dyDescent="0.3">
      <c r="AE63183" s="71"/>
    </row>
    <row r="63184" spans="31:31" ht="15.75" x14ac:dyDescent="0.3">
      <c r="AE63184" s="71"/>
    </row>
    <row r="63185" spans="31:31" ht="15.75" x14ac:dyDescent="0.3">
      <c r="AE63185" s="71"/>
    </row>
    <row r="63186" spans="31:31" ht="15.75" x14ac:dyDescent="0.3">
      <c r="AE63186" s="71"/>
    </row>
    <row r="63187" spans="31:31" ht="15.75" x14ac:dyDescent="0.3">
      <c r="AE63187" s="71"/>
    </row>
    <row r="63188" spans="31:31" ht="15.75" x14ac:dyDescent="0.3">
      <c r="AE63188" s="71"/>
    </row>
    <row r="63189" spans="31:31" ht="15.75" x14ac:dyDescent="0.3">
      <c r="AE63189" s="71"/>
    </row>
    <row r="63190" spans="31:31" ht="15.75" x14ac:dyDescent="0.3">
      <c r="AE63190" s="71"/>
    </row>
    <row r="63191" spans="31:31" ht="15.75" x14ac:dyDescent="0.3">
      <c r="AE63191" s="71"/>
    </row>
    <row r="63192" spans="31:31" ht="15.75" x14ac:dyDescent="0.3">
      <c r="AE63192" s="71"/>
    </row>
    <row r="63193" spans="31:31" ht="15.75" x14ac:dyDescent="0.3">
      <c r="AE63193" s="71"/>
    </row>
    <row r="63194" spans="31:31" ht="15.75" x14ac:dyDescent="0.3">
      <c r="AE63194" s="71"/>
    </row>
    <row r="63195" spans="31:31" ht="15.75" x14ac:dyDescent="0.3">
      <c r="AE63195" s="71"/>
    </row>
    <row r="63196" spans="31:31" ht="15.75" x14ac:dyDescent="0.3">
      <c r="AE63196" s="71"/>
    </row>
    <row r="63197" spans="31:31" ht="15.75" x14ac:dyDescent="0.3">
      <c r="AE63197" s="71"/>
    </row>
    <row r="63198" spans="31:31" ht="15.75" x14ac:dyDescent="0.3">
      <c r="AE63198" s="71"/>
    </row>
    <row r="63199" spans="31:31" ht="15.75" x14ac:dyDescent="0.3">
      <c r="AE63199" s="71"/>
    </row>
    <row r="63200" spans="31:31" ht="15.75" x14ac:dyDescent="0.3">
      <c r="AE63200" s="71"/>
    </row>
    <row r="63201" spans="31:31" ht="15.75" x14ac:dyDescent="0.3">
      <c r="AE63201" s="71"/>
    </row>
    <row r="63202" spans="31:31" ht="15.75" x14ac:dyDescent="0.3">
      <c r="AE63202" s="71"/>
    </row>
    <row r="63203" spans="31:31" ht="15.75" x14ac:dyDescent="0.3">
      <c r="AE63203" s="71"/>
    </row>
    <row r="63204" spans="31:31" ht="15.75" x14ac:dyDescent="0.3">
      <c r="AE63204" s="71"/>
    </row>
    <row r="63205" spans="31:31" ht="15.75" x14ac:dyDescent="0.3">
      <c r="AE63205" s="71"/>
    </row>
    <row r="63206" spans="31:31" ht="15.75" x14ac:dyDescent="0.3">
      <c r="AE63206" s="71"/>
    </row>
    <row r="63207" spans="31:31" ht="15.75" x14ac:dyDescent="0.3">
      <c r="AE63207" s="71"/>
    </row>
    <row r="63208" spans="31:31" ht="15.75" x14ac:dyDescent="0.3">
      <c r="AE63208" s="71"/>
    </row>
    <row r="63209" spans="31:31" ht="15.75" x14ac:dyDescent="0.3">
      <c r="AE63209" s="71"/>
    </row>
    <row r="63210" spans="31:31" ht="15.75" x14ac:dyDescent="0.3">
      <c r="AE63210" s="71"/>
    </row>
    <row r="63211" spans="31:31" ht="15.75" x14ac:dyDescent="0.3">
      <c r="AE63211" s="71"/>
    </row>
    <row r="63212" spans="31:31" ht="15.75" x14ac:dyDescent="0.3">
      <c r="AE63212" s="71"/>
    </row>
    <row r="63213" spans="31:31" ht="15.75" x14ac:dyDescent="0.3">
      <c r="AE63213" s="71"/>
    </row>
    <row r="63214" spans="31:31" ht="15.75" x14ac:dyDescent="0.3">
      <c r="AE63214" s="71"/>
    </row>
    <row r="63215" spans="31:31" ht="15.75" x14ac:dyDescent="0.3">
      <c r="AE63215" s="71"/>
    </row>
    <row r="63216" spans="31:31" ht="15.75" x14ac:dyDescent="0.3">
      <c r="AE63216" s="71"/>
    </row>
    <row r="63217" spans="31:31" ht="15.75" x14ac:dyDescent="0.3">
      <c r="AE63217" s="71"/>
    </row>
    <row r="63218" spans="31:31" ht="15.75" x14ac:dyDescent="0.3">
      <c r="AE63218" s="71"/>
    </row>
    <row r="63219" spans="31:31" ht="15.75" x14ac:dyDescent="0.3">
      <c r="AE63219" s="71"/>
    </row>
    <row r="63220" spans="31:31" ht="15.75" x14ac:dyDescent="0.3">
      <c r="AE63220" s="71"/>
    </row>
    <row r="63221" spans="31:31" ht="15.75" x14ac:dyDescent="0.3">
      <c r="AE63221" s="71"/>
    </row>
    <row r="63222" spans="31:31" ht="15.75" x14ac:dyDescent="0.3">
      <c r="AE63222" s="71"/>
    </row>
    <row r="63223" spans="31:31" ht="15.75" x14ac:dyDescent="0.3">
      <c r="AE63223" s="71"/>
    </row>
    <row r="63224" spans="31:31" ht="15.75" x14ac:dyDescent="0.3">
      <c r="AE63224" s="71"/>
    </row>
    <row r="63225" spans="31:31" ht="15.75" x14ac:dyDescent="0.3">
      <c r="AE63225" s="71"/>
    </row>
    <row r="63226" spans="31:31" ht="15.75" x14ac:dyDescent="0.3">
      <c r="AE63226" s="71"/>
    </row>
    <row r="63227" spans="31:31" ht="15.75" x14ac:dyDescent="0.3">
      <c r="AE63227" s="71"/>
    </row>
    <row r="63228" spans="31:31" ht="15.75" x14ac:dyDescent="0.3">
      <c r="AE63228" s="71"/>
    </row>
    <row r="63229" spans="31:31" ht="15.75" x14ac:dyDescent="0.3">
      <c r="AE63229" s="71"/>
    </row>
    <row r="63230" spans="31:31" ht="15.75" x14ac:dyDescent="0.3">
      <c r="AE63230" s="71"/>
    </row>
    <row r="63231" spans="31:31" ht="15.75" x14ac:dyDescent="0.3">
      <c r="AE63231" s="71"/>
    </row>
    <row r="63232" spans="31:31" ht="15.75" x14ac:dyDescent="0.3">
      <c r="AE63232" s="71"/>
    </row>
    <row r="63233" spans="31:31" ht="15.75" x14ac:dyDescent="0.3">
      <c r="AE63233" s="71"/>
    </row>
    <row r="63234" spans="31:31" ht="15.75" x14ac:dyDescent="0.3">
      <c r="AE63234" s="71"/>
    </row>
    <row r="63235" spans="31:31" ht="15.75" x14ac:dyDescent="0.3">
      <c r="AE63235" s="71"/>
    </row>
    <row r="63236" spans="31:31" ht="15.75" x14ac:dyDescent="0.3">
      <c r="AE63236" s="71"/>
    </row>
    <row r="63237" spans="31:31" ht="15.75" x14ac:dyDescent="0.3">
      <c r="AE63237" s="71"/>
    </row>
    <row r="63238" spans="31:31" ht="15.75" x14ac:dyDescent="0.3">
      <c r="AE63238" s="71"/>
    </row>
    <row r="63239" spans="31:31" ht="15.75" x14ac:dyDescent="0.3">
      <c r="AE63239" s="71"/>
    </row>
    <row r="63240" spans="31:31" ht="15.75" x14ac:dyDescent="0.3">
      <c r="AE63240" s="71"/>
    </row>
    <row r="63241" spans="31:31" ht="15.75" x14ac:dyDescent="0.3">
      <c r="AE63241" s="71"/>
    </row>
    <row r="63242" spans="31:31" ht="15.75" x14ac:dyDescent="0.3">
      <c r="AE63242" s="71"/>
    </row>
    <row r="63243" spans="31:31" ht="15.75" x14ac:dyDescent="0.3">
      <c r="AE63243" s="71"/>
    </row>
    <row r="63244" spans="31:31" ht="15.75" x14ac:dyDescent="0.3">
      <c r="AE63244" s="71"/>
    </row>
    <row r="63245" spans="31:31" ht="15.75" x14ac:dyDescent="0.3">
      <c r="AE63245" s="71"/>
    </row>
    <row r="63246" spans="31:31" ht="15.75" x14ac:dyDescent="0.3">
      <c r="AE63246" s="71"/>
    </row>
    <row r="63247" spans="31:31" ht="15.75" x14ac:dyDescent="0.3">
      <c r="AE63247" s="71"/>
    </row>
    <row r="63248" spans="31:31" ht="15.75" x14ac:dyDescent="0.3">
      <c r="AE63248" s="71"/>
    </row>
    <row r="63249" spans="31:31" ht="15.75" x14ac:dyDescent="0.3">
      <c r="AE63249" s="71"/>
    </row>
    <row r="63250" spans="31:31" ht="15.75" x14ac:dyDescent="0.3">
      <c r="AE63250" s="71"/>
    </row>
    <row r="63251" spans="31:31" ht="15.75" x14ac:dyDescent="0.3">
      <c r="AE63251" s="71"/>
    </row>
    <row r="63252" spans="31:31" ht="15.75" x14ac:dyDescent="0.3">
      <c r="AE63252" s="71"/>
    </row>
    <row r="63253" spans="31:31" ht="15.75" x14ac:dyDescent="0.3">
      <c r="AE63253" s="71"/>
    </row>
    <row r="63254" spans="31:31" ht="15.75" x14ac:dyDescent="0.3">
      <c r="AE63254" s="71"/>
    </row>
    <row r="63255" spans="31:31" ht="15.75" x14ac:dyDescent="0.3">
      <c r="AE63255" s="71"/>
    </row>
    <row r="63256" spans="31:31" ht="15.75" x14ac:dyDescent="0.3">
      <c r="AE63256" s="71"/>
    </row>
    <row r="63257" spans="31:31" ht="15.75" x14ac:dyDescent="0.3">
      <c r="AE63257" s="71"/>
    </row>
    <row r="63258" spans="31:31" ht="15.75" x14ac:dyDescent="0.3">
      <c r="AE63258" s="71"/>
    </row>
    <row r="63259" spans="31:31" ht="15.75" x14ac:dyDescent="0.3">
      <c r="AE63259" s="71"/>
    </row>
    <row r="63260" spans="31:31" ht="15.75" x14ac:dyDescent="0.3">
      <c r="AE63260" s="71"/>
    </row>
    <row r="63261" spans="31:31" ht="15.75" x14ac:dyDescent="0.3">
      <c r="AE63261" s="71"/>
    </row>
    <row r="63262" spans="31:31" ht="15.75" x14ac:dyDescent="0.3">
      <c r="AE63262" s="71"/>
    </row>
    <row r="63263" spans="31:31" ht="15.75" x14ac:dyDescent="0.3">
      <c r="AE63263" s="71"/>
    </row>
    <row r="63264" spans="31:31" ht="15.75" x14ac:dyDescent="0.3">
      <c r="AE63264" s="71"/>
    </row>
    <row r="63265" spans="31:31" ht="15.75" x14ac:dyDescent="0.3">
      <c r="AE63265" s="71"/>
    </row>
    <row r="63266" spans="31:31" ht="15.75" x14ac:dyDescent="0.3">
      <c r="AE63266" s="71"/>
    </row>
    <row r="63267" spans="31:31" ht="15.75" x14ac:dyDescent="0.3">
      <c r="AE63267" s="71"/>
    </row>
    <row r="63268" spans="31:31" ht="15.75" x14ac:dyDescent="0.3">
      <c r="AE63268" s="71"/>
    </row>
    <row r="63269" spans="31:31" ht="15.75" x14ac:dyDescent="0.3">
      <c r="AE63269" s="71"/>
    </row>
    <row r="63270" spans="31:31" ht="15.75" x14ac:dyDescent="0.3">
      <c r="AE63270" s="71"/>
    </row>
    <row r="63271" spans="31:31" ht="15.75" x14ac:dyDescent="0.3">
      <c r="AE63271" s="71"/>
    </row>
    <row r="63272" spans="31:31" ht="15.75" x14ac:dyDescent="0.3">
      <c r="AE63272" s="71"/>
    </row>
    <row r="63273" spans="31:31" ht="15.75" x14ac:dyDescent="0.3">
      <c r="AE63273" s="71"/>
    </row>
    <row r="63274" spans="31:31" ht="15.75" x14ac:dyDescent="0.3">
      <c r="AE63274" s="71"/>
    </row>
    <row r="63275" spans="31:31" ht="15.75" x14ac:dyDescent="0.3">
      <c r="AE63275" s="71"/>
    </row>
    <row r="63276" spans="31:31" ht="15.75" x14ac:dyDescent="0.3">
      <c r="AE63276" s="71"/>
    </row>
    <row r="63277" spans="31:31" ht="15.75" x14ac:dyDescent="0.3">
      <c r="AE63277" s="71"/>
    </row>
    <row r="63278" spans="31:31" ht="15.75" x14ac:dyDescent="0.3">
      <c r="AE63278" s="71"/>
    </row>
    <row r="63279" spans="31:31" ht="15.75" x14ac:dyDescent="0.3">
      <c r="AE63279" s="71"/>
    </row>
    <row r="63280" spans="31:31" ht="15.75" x14ac:dyDescent="0.3">
      <c r="AE63280" s="71"/>
    </row>
    <row r="63281" spans="31:31" ht="15.75" x14ac:dyDescent="0.3">
      <c r="AE63281" s="71"/>
    </row>
    <row r="63282" spans="31:31" ht="15.75" x14ac:dyDescent="0.3">
      <c r="AE63282" s="71"/>
    </row>
    <row r="63283" spans="31:31" ht="15.75" x14ac:dyDescent="0.3">
      <c r="AE63283" s="71"/>
    </row>
    <row r="63284" spans="31:31" ht="15.75" x14ac:dyDescent="0.3">
      <c r="AE63284" s="71"/>
    </row>
    <row r="63285" spans="31:31" ht="15.75" x14ac:dyDescent="0.3">
      <c r="AE63285" s="71"/>
    </row>
    <row r="63286" spans="31:31" ht="15.75" x14ac:dyDescent="0.3">
      <c r="AE63286" s="71"/>
    </row>
    <row r="63287" spans="31:31" ht="15.75" x14ac:dyDescent="0.3">
      <c r="AE63287" s="71"/>
    </row>
    <row r="63288" spans="31:31" ht="15.75" x14ac:dyDescent="0.3">
      <c r="AE63288" s="71"/>
    </row>
    <row r="63289" spans="31:31" ht="15.75" x14ac:dyDescent="0.3">
      <c r="AE63289" s="71"/>
    </row>
    <row r="63290" spans="31:31" ht="15.75" x14ac:dyDescent="0.3">
      <c r="AE63290" s="71"/>
    </row>
    <row r="63291" spans="31:31" ht="15.75" x14ac:dyDescent="0.3">
      <c r="AE63291" s="71"/>
    </row>
    <row r="63292" spans="31:31" ht="15.75" x14ac:dyDescent="0.3">
      <c r="AE63292" s="71"/>
    </row>
    <row r="63293" spans="31:31" ht="15.75" x14ac:dyDescent="0.3">
      <c r="AE63293" s="71"/>
    </row>
    <row r="63294" spans="31:31" ht="15.75" x14ac:dyDescent="0.3">
      <c r="AE63294" s="71"/>
    </row>
    <row r="63295" spans="31:31" ht="15.75" x14ac:dyDescent="0.3">
      <c r="AE63295" s="71"/>
    </row>
    <row r="63296" spans="31:31" ht="15.75" x14ac:dyDescent="0.3">
      <c r="AE63296" s="71"/>
    </row>
    <row r="63297" spans="31:31" ht="15.75" x14ac:dyDescent="0.3">
      <c r="AE63297" s="71"/>
    </row>
    <row r="63298" spans="31:31" ht="15.75" x14ac:dyDescent="0.3">
      <c r="AE63298" s="71"/>
    </row>
    <row r="63299" spans="31:31" ht="15.75" x14ac:dyDescent="0.3">
      <c r="AE63299" s="71"/>
    </row>
    <row r="63300" spans="31:31" ht="15.75" x14ac:dyDescent="0.3">
      <c r="AE63300" s="71"/>
    </row>
    <row r="63301" spans="31:31" ht="15.75" x14ac:dyDescent="0.3">
      <c r="AE63301" s="71"/>
    </row>
    <row r="63302" spans="31:31" ht="15.75" x14ac:dyDescent="0.3">
      <c r="AE63302" s="71"/>
    </row>
    <row r="63303" spans="31:31" ht="15.75" x14ac:dyDescent="0.3">
      <c r="AE63303" s="71"/>
    </row>
    <row r="63304" spans="31:31" ht="15.75" x14ac:dyDescent="0.3">
      <c r="AE63304" s="71"/>
    </row>
    <row r="63305" spans="31:31" ht="15.75" x14ac:dyDescent="0.3">
      <c r="AE63305" s="71"/>
    </row>
    <row r="63306" spans="31:31" ht="15.75" x14ac:dyDescent="0.3">
      <c r="AE63306" s="71"/>
    </row>
    <row r="63307" spans="31:31" ht="15.75" x14ac:dyDescent="0.3">
      <c r="AE63307" s="71"/>
    </row>
    <row r="63308" spans="31:31" ht="15.75" x14ac:dyDescent="0.3">
      <c r="AE63308" s="71"/>
    </row>
    <row r="63309" spans="31:31" ht="15.75" x14ac:dyDescent="0.3">
      <c r="AE63309" s="71"/>
    </row>
    <row r="63310" spans="31:31" ht="15.75" x14ac:dyDescent="0.3">
      <c r="AE63310" s="71"/>
    </row>
    <row r="63311" spans="31:31" ht="15.75" x14ac:dyDescent="0.3">
      <c r="AE63311" s="71"/>
    </row>
    <row r="63312" spans="31:31" ht="15.75" x14ac:dyDescent="0.3">
      <c r="AE63312" s="71"/>
    </row>
    <row r="63313" spans="31:31" ht="15.75" x14ac:dyDescent="0.3">
      <c r="AE63313" s="71"/>
    </row>
    <row r="63314" spans="31:31" ht="15.75" x14ac:dyDescent="0.3">
      <c r="AE63314" s="71"/>
    </row>
    <row r="63315" spans="31:31" ht="15.75" x14ac:dyDescent="0.3">
      <c r="AE63315" s="71"/>
    </row>
    <row r="63316" spans="31:31" ht="15.75" x14ac:dyDescent="0.3">
      <c r="AE63316" s="71"/>
    </row>
    <row r="63317" spans="31:31" ht="15.75" x14ac:dyDescent="0.3">
      <c r="AE63317" s="71"/>
    </row>
    <row r="63318" spans="31:31" ht="15.75" x14ac:dyDescent="0.3">
      <c r="AE63318" s="71"/>
    </row>
    <row r="63319" spans="31:31" ht="15.75" x14ac:dyDescent="0.3">
      <c r="AE63319" s="71"/>
    </row>
    <row r="63320" spans="31:31" ht="15.75" x14ac:dyDescent="0.3">
      <c r="AE63320" s="71"/>
    </row>
    <row r="63321" spans="31:31" ht="15.75" x14ac:dyDescent="0.3">
      <c r="AE63321" s="71"/>
    </row>
    <row r="63322" spans="31:31" ht="15.75" x14ac:dyDescent="0.3">
      <c r="AE63322" s="71"/>
    </row>
    <row r="63323" spans="31:31" ht="15.75" x14ac:dyDescent="0.3">
      <c r="AE63323" s="71"/>
    </row>
    <row r="63324" spans="31:31" ht="15.75" x14ac:dyDescent="0.3">
      <c r="AE63324" s="71"/>
    </row>
    <row r="63325" spans="31:31" ht="15.75" x14ac:dyDescent="0.3">
      <c r="AE63325" s="71"/>
    </row>
    <row r="63326" spans="31:31" ht="15.75" x14ac:dyDescent="0.3">
      <c r="AE63326" s="71"/>
    </row>
    <row r="63327" spans="31:31" ht="15.75" x14ac:dyDescent="0.3">
      <c r="AE63327" s="71"/>
    </row>
    <row r="63328" spans="31:31" ht="15.75" x14ac:dyDescent="0.3">
      <c r="AE63328" s="71"/>
    </row>
    <row r="63329" spans="31:31" ht="15.75" x14ac:dyDescent="0.3">
      <c r="AE63329" s="71"/>
    </row>
    <row r="63330" spans="31:31" ht="15.75" x14ac:dyDescent="0.3">
      <c r="AE63330" s="71"/>
    </row>
    <row r="63331" spans="31:31" ht="15.75" x14ac:dyDescent="0.3">
      <c r="AE63331" s="71"/>
    </row>
    <row r="63332" spans="31:31" ht="15.75" x14ac:dyDescent="0.3">
      <c r="AE63332" s="71"/>
    </row>
    <row r="63333" spans="31:31" ht="15.75" x14ac:dyDescent="0.3">
      <c r="AE63333" s="71"/>
    </row>
    <row r="63334" spans="31:31" ht="15.75" x14ac:dyDescent="0.3">
      <c r="AE63334" s="71"/>
    </row>
    <row r="63335" spans="31:31" ht="15.75" x14ac:dyDescent="0.3">
      <c r="AE63335" s="71"/>
    </row>
    <row r="63336" spans="31:31" ht="15.75" x14ac:dyDescent="0.3">
      <c r="AE63336" s="71"/>
    </row>
    <row r="63337" spans="31:31" ht="15.75" x14ac:dyDescent="0.3">
      <c r="AE63337" s="71"/>
    </row>
    <row r="63338" spans="31:31" ht="15.75" x14ac:dyDescent="0.3">
      <c r="AE63338" s="71"/>
    </row>
    <row r="63339" spans="31:31" ht="15.75" x14ac:dyDescent="0.3">
      <c r="AE63339" s="71"/>
    </row>
    <row r="63340" spans="31:31" ht="15.75" x14ac:dyDescent="0.3">
      <c r="AE63340" s="71"/>
    </row>
    <row r="63341" spans="31:31" ht="15.75" x14ac:dyDescent="0.3">
      <c r="AE63341" s="71"/>
    </row>
    <row r="63342" spans="31:31" ht="15.75" x14ac:dyDescent="0.3">
      <c r="AE63342" s="71"/>
    </row>
    <row r="63343" spans="31:31" ht="15.75" x14ac:dyDescent="0.3">
      <c r="AE63343" s="71"/>
    </row>
    <row r="63344" spans="31:31" ht="15.75" x14ac:dyDescent="0.3">
      <c r="AE63344" s="71"/>
    </row>
    <row r="63345" spans="31:31" ht="15.75" x14ac:dyDescent="0.3">
      <c r="AE63345" s="71"/>
    </row>
    <row r="63346" spans="31:31" ht="15.75" x14ac:dyDescent="0.3">
      <c r="AE63346" s="71"/>
    </row>
    <row r="63347" spans="31:31" ht="15.75" x14ac:dyDescent="0.3">
      <c r="AE63347" s="71"/>
    </row>
    <row r="63348" spans="31:31" ht="15.75" x14ac:dyDescent="0.3">
      <c r="AE63348" s="71"/>
    </row>
    <row r="63349" spans="31:31" ht="15.75" x14ac:dyDescent="0.3">
      <c r="AE63349" s="71"/>
    </row>
    <row r="63350" spans="31:31" ht="15.75" x14ac:dyDescent="0.3">
      <c r="AE63350" s="71"/>
    </row>
    <row r="63351" spans="31:31" ht="15.75" x14ac:dyDescent="0.3">
      <c r="AE63351" s="71"/>
    </row>
    <row r="63352" spans="31:31" ht="15.75" x14ac:dyDescent="0.3">
      <c r="AE63352" s="71"/>
    </row>
    <row r="63353" spans="31:31" ht="15.75" x14ac:dyDescent="0.3">
      <c r="AE63353" s="71"/>
    </row>
    <row r="63354" spans="31:31" ht="15.75" x14ac:dyDescent="0.3">
      <c r="AE63354" s="71"/>
    </row>
    <row r="63355" spans="31:31" ht="15.75" x14ac:dyDescent="0.3">
      <c r="AE63355" s="71"/>
    </row>
    <row r="63356" spans="31:31" ht="15.75" x14ac:dyDescent="0.3">
      <c r="AE63356" s="71"/>
    </row>
    <row r="63357" spans="31:31" ht="15.75" x14ac:dyDescent="0.3">
      <c r="AE63357" s="71"/>
    </row>
    <row r="63358" spans="31:31" ht="15.75" x14ac:dyDescent="0.3">
      <c r="AE63358" s="71"/>
    </row>
    <row r="63359" spans="31:31" ht="15.75" x14ac:dyDescent="0.3">
      <c r="AE63359" s="71"/>
    </row>
    <row r="63360" spans="31:31" ht="15.75" x14ac:dyDescent="0.3">
      <c r="AE63360" s="71"/>
    </row>
    <row r="63361" spans="31:31" ht="15.75" x14ac:dyDescent="0.3">
      <c r="AE63361" s="71"/>
    </row>
    <row r="63362" spans="31:31" ht="15.75" x14ac:dyDescent="0.3">
      <c r="AE63362" s="71"/>
    </row>
    <row r="63363" spans="31:31" ht="15.75" x14ac:dyDescent="0.3">
      <c r="AE63363" s="71"/>
    </row>
    <row r="63364" spans="31:31" ht="15.75" x14ac:dyDescent="0.3">
      <c r="AE63364" s="71"/>
    </row>
    <row r="63365" spans="31:31" ht="15.75" x14ac:dyDescent="0.3">
      <c r="AE63365" s="71"/>
    </row>
    <row r="63366" spans="31:31" ht="15.75" x14ac:dyDescent="0.3">
      <c r="AE63366" s="71"/>
    </row>
    <row r="63367" spans="31:31" ht="15.75" x14ac:dyDescent="0.3">
      <c r="AE63367" s="71"/>
    </row>
    <row r="63368" spans="31:31" ht="15.75" x14ac:dyDescent="0.3">
      <c r="AE63368" s="71"/>
    </row>
    <row r="63369" spans="31:31" ht="15.75" x14ac:dyDescent="0.3">
      <c r="AE63369" s="71"/>
    </row>
    <row r="63370" spans="31:31" ht="15.75" x14ac:dyDescent="0.3">
      <c r="AE63370" s="71"/>
    </row>
    <row r="63371" spans="31:31" ht="15.75" x14ac:dyDescent="0.3">
      <c r="AE63371" s="71"/>
    </row>
    <row r="63372" spans="31:31" ht="15.75" x14ac:dyDescent="0.3">
      <c r="AE63372" s="71"/>
    </row>
    <row r="63373" spans="31:31" ht="15.75" x14ac:dyDescent="0.3">
      <c r="AE63373" s="71"/>
    </row>
    <row r="63374" spans="31:31" ht="15.75" x14ac:dyDescent="0.3">
      <c r="AE63374" s="71"/>
    </row>
    <row r="63375" spans="31:31" ht="15.75" x14ac:dyDescent="0.3">
      <c r="AE63375" s="71"/>
    </row>
    <row r="63376" spans="31:31" ht="15.75" x14ac:dyDescent="0.3">
      <c r="AE63376" s="71"/>
    </row>
    <row r="63377" spans="31:31" ht="15.75" x14ac:dyDescent="0.3">
      <c r="AE63377" s="71"/>
    </row>
    <row r="63378" spans="31:31" ht="15.75" x14ac:dyDescent="0.3">
      <c r="AE63378" s="71"/>
    </row>
    <row r="63379" spans="31:31" ht="15.75" x14ac:dyDescent="0.3">
      <c r="AE63379" s="71"/>
    </row>
    <row r="63380" spans="31:31" ht="15.75" x14ac:dyDescent="0.3">
      <c r="AE63380" s="71"/>
    </row>
    <row r="63381" spans="31:31" ht="15.75" x14ac:dyDescent="0.3">
      <c r="AE63381" s="71"/>
    </row>
    <row r="63382" spans="31:31" ht="15.75" x14ac:dyDescent="0.3">
      <c r="AE63382" s="71"/>
    </row>
    <row r="63383" spans="31:31" ht="15.75" x14ac:dyDescent="0.3">
      <c r="AE63383" s="71"/>
    </row>
    <row r="63384" spans="31:31" ht="15.75" x14ac:dyDescent="0.3">
      <c r="AE63384" s="71"/>
    </row>
    <row r="63385" spans="31:31" ht="15.75" x14ac:dyDescent="0.3">
      <c r="AE63385" s="71"/>
    </row>
    <row r="63386" spans="31:31" ht="15.75" x14ac:dyDescent="0.3">
      <c r="AE63386" s="71"/>
    </row>
    <row r="63387" spans="31:31" ht="15.75" x14ac:dyDescent="0.3">
      <c r="AE63387" s="71"/>
    </row>
    <row r="63388" spans="31:31" ht="15.75" x14ac:dyDescent="0.3">
      <c r="AE63388" s="71"/>
    </row>
    <row r="63389" spans="31:31" ht="15.75" x14ac:dyDescent="0.3">
      <c r="AE63389" s="71"/>
    </row>
    <row r="63390" spans="31:31" ht="15.75" x14ac:dyDescent="0.3">
      <c r="AE63390" s="71"/>
    </row>
    <row r="63391" spans="31:31" ht="15.75" x14ac:dyDescent="0.3">
      <c r="AE63391" s="71"/>
    </row>
    <row r="63392" spans="31:31" ht="15.75" x14ac:dyDescent="0.3">
      <c r="AE63392" s="71"/>
    </row>
    <row r="63393" spans="31:31" ht="15.75" x14ac:dyDescent="0.3">
      <c r="AE63393" s="71"/>
    </row>
    <row r="63394" spans="31:31" ht="15.75" x14ac:dyDescent="0.3">
      <c r="AE63394" s="71"/>
    </row>
    <row r="63395" spans="31:31" ht="15.75" x14ac:dyDescent="0.3">
      <c r="AE63395" s="71"/>
    </row>
    <row r="63396" spans="31:31" ht="15.75" x14ac:dyDescent="0.3">
      <c r="AE63396" s="71"/>
    </row>
    <row r="63397" spans="31:31" ht="15.75" x14ac:dyDescent="0.3">
      <c r="AE63397" s="71"/>
    </row>
    <row r="63398" spans="31:31" ht="15.75" x14ac:dyDescent="0.3">
      <c r="AE63398" s="71"/>
    </row>
    <row r="63399" spans="31:31" ht="15.75" x14ac:dyDescent="0.3">
      <c r="AE63399" s="71"/>
    </row>
    <row r="63400" spans="31:31" ht="15.75" x14ac:dyDescent="0.3">
      <c r="AE63400" s="71"/>
    </row>
    <row r="63401" spans="31:31" ht="15.75" x14ac:dyDescent="0.3">
      <c r="AE63401" s="71"/>
    </row>
    <row r="63402" spans="31:31" ht="15.75" x14ac:dyDescent="0.3">
      <c r="AE63402" s="71"/>
    </row>
    <row r="63403" spans="31:31" ht="15.75" x14ac:dyDescent="0.3">
      <c r="AE63403" s="71"/>
    </row>
    <row r="63404" spans="31:31" ht="15.75" x14ac:dyDescent="0.3">
      <c r="AE63404" s="71"/>
    </row>
    <row r="63405" spans="31:31" ht="15.75" x14ac:dyDescent="0.3">
      <c r="AE63405" s="71"/>
    </row>
    <row r="63406" spans="31:31" ht="15.75" x14ac:dyDescent="0.3">
      <c r="AE63406" s="71"/>
    </row>
    <row r="63407" spans="31:31" ht="15.75" x14ac:dyDescent="0.3">
      <c r="AE63407" s="71"/>
    </row>
    <row r="63408" spans="31:31" ht="15.75" x14ac:dyDescent="0.3">
      <c r="AE63408" s="71"/>
    </row>
    <row r="63409" spans="31:31" ht="15.75" x14ac:dyDescent="0.3">
      <c r="AE63409" s="71"/>
    </row>
    <row r="63410" spans="31:31" ht="15.75" x14ac:dyDescent="0.3">
      <c r="AE63410" s="71"/>
    </row>
    <row r="63411" spans="31:31" ht="15.75" x14ac:dyDescent="0.3">
      <c r="AE63411" s="71"/>
    </row>
    <row r="63412" spans="31:31" ht="15.75" x14ac:dyDescent="0.3">
      <c r="AE63412" s="71"/>
    </row>
    <row r="63413" spans="31:31" ht="15.75" x14ac:dyDescent="0.3">
      <c r="AE63413" s="71"/>
    </row>
    <row r="63414" spans="31:31" ht="15.75" x14ac:dyDescent="0.3">
      <c r="AE63414" s="71"/>
    </row>
    <row r="63415" spans="31:31" ht="15.75" x14ac:dyDescent="0.3">
      <c r="AE63415" s="71"/>
    </row>
    <row r="63416" spans="31:31" ht="15.75" x14ac:dyDescent="0.3">
      <c r="AE63416" s="71"/>
    </row>
    <row r="63417" spans="31:31" ht="15.75" x14ac:dyDescent="0.3">
      <c r="AE63417" s="71"/>
    </row>
    <row r="63418" spans="31:31" ht="15.75" x14ac:dyDescent="0.3">
      <c r="AE63418" s="71"/>
    </row>
    <row r="63419" spans="31:31" ht="15.75" x14ac:dyDescent="0.3">
      <c r="AE63419" s="71"/>
    </row>
    <row r="63420" spans="31:31" ht="15.75" x14ac:dyDescent="0.3">
      <c r="AE63420" s="71"/>
    </row>
    <row r="63421" spans="31:31" ht="15.75" x14ac:dyDescent="0.3">
      <c r="AE63421" s="71"/>
    </row>
    <row r="63422" spans="31:31" ht="15.75" x14ac:dyDescent="0.3">
      <c r="AE63422" s="71"/>
    </row>
    <row r="63423" spans="31:31" ht="15.75" x14ac:dyDescent="0.3">
      <c r="AE63423" s="71"/>
    </row>
    <row r="63424" spans="31:31" ht="15.75" x14ac:dyDescent="0.3">
      <c r="AE63424" s="71"/>
    </row>
    <row r="63425" spans="31:31" ht="15.75" x14ac:dyDescent="0.3">
      <c r="AE63425" s="71"/>
    </row>
    <row r="63426" spans="31:31" ht="15.75" x14ac:dyDescent="0.3">
      <c r="AE63426" s="71"/>
    </row>
    <row r="63427" spans="31:31" ht="15.75" x14ac:dyDescent="0.3">
      <c r="AE63427" s="71"/>
    </row>
    <row r="63428" spans="31:31" ht="15.75" x14ac:dyDescent="0.3">
      <c r="AE63428" s="71"/>
    </row>
    <row r="63429" spans="31:31" ht="15.75" x14ac:dyDescent="0.3">
      <c r="AE63429" s="71"/>
    </row>
    <row r="63430" spans="31:31" ht="15.75" x14ac:dyDescent="0.3">
      <c r="AE63430" s="71"/>
    </row>
    <row r="63431" spans="31:31" ht="15.75" x14ac:dyDescent="0.3">
      <c r="AE63431" s="71"/>
    </row>
    <row r="63432" spans="31:31" ht="15.75" x14ac:dyDescent="0.3">
      <c r="AE63432" s="71"/>
    </row>
    <row r="63433" spans="31:31" ht="15.75" x14ac:dyDescent="0.3">
      <c r="AE63433" s="71"/>
    </row>
    <row r="63434" spans="31:31" ht="15.75" x14ac:dyDescent="0.3">
      <c r="AE63434" s="71"/>
    </row>
    <row r="63435" spans="31:31" ht="15.75" x14ac:dyDescent="0.3">
      <c r="AE63435" s="71"/>
    </row>
    <row r="63436" spans="31:31" ht="15.75" x14ac:dyDescent="0.3">
      <c r="AE63436" s="71"/>
    </row>
    <row r="63437" spans="31:31" ht="15.75" x14ac:dyDescent="0.3">
      <c r="AE63437" s="71"/>
    </row>
    <row r="63438" spans="31:31" ht="15.75" x14ac:dyDescent="0.3">
      <c r="AE63438" s="71"/>
    </row>
    <row r="63439" spans="31:31" ht="15.75" x14ac:dyDescent="0.3">
      <c r="AE63439" s="71"/>
    </row>
    <row r="63440" spans="31:31" ht="15.75" x14ac:dyDescent="0.3">
      <c r="AE63440" s="71"/>
    </row>
    <row r="63441" spans="31:31" ht="15.75" x14ac:dyDescent="0.3">
      <c r="AE63441" s="71"/>
    </row>
    <row r="63442" spans="31:31" ht="15.75" x14ac:dyDescent="0.3">
      <c r="AE63442" s="71"/>
    </row>
    <row r="63443" spans="31:31" ht="15.75" x14ac:dyDescent="0.3">
      <c r="AE63443" s="71"/>
    </row>
    <row r="63444" spans="31:31" ht="15.75" x14ac:dyDescent="0.3">
      <c r="AE63444" s="71"/>
    </row>
    <row r="63445" spans="31:31" ht="15.75" x14ac:dyDescent="0.3">
      <c r="AE63445" s="71"/>
    </row>
    <row r="63446" spans="31:31" ht="15.75" x14ac:dyDescent="0.3">
      <c r="AE63446" s="71"/>
    </row>
    <row r="63447" spans="31:31" ht="15.75" x14ac:dyDescent="0.3">
      <c r="AE63447" s="71"/>
    </row>
    <row r="63448" spans="31:31" ht="15.75" x14ac:dyDescent="0.3">
      <c r="AE63448" s="71"/>
    </row>
    <row r="63449" spans="31:31" ht="15.75" x14ac:dyDescent="0.3">
      <c r="AE63449" s="71"/>
    </row>
    <row r="63450" spans="31:31" ht="15.75" x14ac:dyDescent="0.3">
      <c r="AE63450" s="71"/>
    </row>
    <row r="63451" spans="31:31" ht="15.75" x14ac:dyDescent="0.3">
      <c r="AE63451" s="71"/>
    </row>
    <row r="63452" spans="31:31" ht="15.75" x14ac:dyDescent="0.3">
      <c r="AE63452" s="71"/>
    </row>
    <row r="63453" spans="31:31" ht="15.75" x14ac:dyDescent="0.3">
      <c r="AE63453" s="71"/>
    </row>
    <row r="63454" spans="31:31" ht="15.75" x14ac:dyDescent="0.3">
      <c r="AE63454" s="71"/>
    </row>
    <row r="63455" spans="31:31" ht="15.75" x14ac:dyDescent="0.3">
      <c r="AE63455" s="71"/>
    </row>
    <row r="63456" spans="31:31" ht="15.75" x14ac:dyDescent="0.3">
      <c r="AE63456" s="71"/>
    </row>
    <row r="63457" spans="31:31" ht="15.75" x14ac:dyDescent="0.3">
      <c r="AE63457" s="71"/>
    </row>
    <row r="63458" spans="31:31" ht="15.75" x14ac:dyDescent="0.3">
      <c r="AE63458" s="71"/>
    </row>
    <row r="63459" spans="31:31" ht="15.75" x14ac:dyDescent="0.3">
      <c r="AE63459" s="71"/>
    </row>
    <row r="63460" spans="31:31" ht="15.75" x14ac:dyDescent="0.3">
      <c r="AE63460" s="71"/>
    </row>
    <row r="63461" spans="31:31" ht="15.75" x14ac:dyDescent="0.3">
      <c r="AE63461" s="71"/>
    </row>
    <row r="63462" spans="31:31" ht="15.75" x14ac:dyDescent="0.3">
      <c r="AE63462" s="71"/>
    </row>
    <row r="63463" spans="31:31" ht="15.75" x14ac:dyDescent="0.3">
      <c r="AE63463" s="71"/>
    </row>
    <row r="63464" spans="31:31" ht="15.75" x14ac:dyDescent="0.3">
      <c r="AE63464" s="71"/>
    </row>
    <row r="63465" spans="31:31" ht="15.75" x14ac:dyDescent="0.3">
      <c r="AE63465" s="71"/>
    </row>
    <row r="63466" spans="31:31" ht="15.75" x14ac:dyDescent="0.3">
      <c r="AE63466" s="71"/>
    </row>
    <row r="63467" spans="31:31" ht="15.75" x14ac:dyDescent="0.3">
      <c r="AE63467" s="71"/>
    </row>
    <row r="63468" spans="31:31" ht="15.75" x14ac:dyDescent="0.3">
      <c r="AE63468" s="71"/>
    </row>
    <row r="63469" spans="31:31" ht="15.75" x14ac:dyDescent="0.3">
      <c r="AE63469" s="71"/>
    </row>
    <row r="63470" spans="31:31" ht="15.75" x14ac:dyDescent="0.3">
      <c r="AE63470" s="71"/>
    </row>
    <row r="63471" spans="31:31" ht="15.75" x14ac:dyDescent="0.3">
      <c r="AE63471" s="71"/>
    </row>
    <row r="63472" spans="31:31" ht="15.75" x14ac:dyDescent="0.3">
      <c r="AE63472" s="71"/>
    </row>
    <row r="63473" spans="31:31" ht="15.75" x14ac:dyDescent="0.3">
      <c r="AE63473" s="71"/>
    </row>
    <row r="63474" spans="31:31" ht="15.75" x14ac:dyDescent="0.3">
      <c r="AE63474" s="71"/>
    </row>
    <row r="63475" spans="31:31" ht="15.75" x14ac:dyDescent="0.3">
      <c r="AE63475" s="71"/>
    </row>
    <row r="63476" spans="31:31" ht="15.75" x14ac:dyDescent="0.3">
      <c r="AE63476" s="71"/>
    </row>
    <row r="63477" spans="31:31" ht="15.75" x14ac:dyDescent="0.3">
      <c r="AE63477" s="71"/>
    </row>
    <row r="63478" spans="31:31" ht="15.75" x14ac:dyDescent="0.3">
      <c r="AE63478" s="71"/>
    </row>
    <row r="63479" spans="31:31" ht="15.75" x14ac:dyDescent="0.3">
      <c r="AE63479" s="71"/>
    </row>
    <row r="63480" spans="31:31" ht="15.75" x14ac:dyDescent="0.3">
      <c r="AE63480" s="71"/>
    </row>
    <row r="63481" spans="31:31" ht="15.75" x14ac:dyDescent="0.3">
      <c r="AE63481" s="71"/>
    </row>
    <row r="63482" spans="31:31" ht="15.75" x14ac:dyDescent="0.3">
      <c r="AE63482" s="71"/>
    </row>
    <row r="63483" spans="31:31" ht="15.75" x14ac:dyDescent="0.3">
      <c r="AE63483" s="71"/>
    </row>
    <row r="63484" spans="31:31" ht="15.75" x14ac:dyDescent="0.3">
      <c r="AE63484" s="71"/>
    </row>
    <row r="63485" spans="31:31" ht="15.75" x14ac:dyDescent="0.3">
      <c r="AE63485" s="71"/>
    </row>
    <row r="63486" spans="31:31" ht="15.75" x14ac:dyDescent="0.3">
      <c r="AE63486" s="71"/>
    </row>
    <row r="63487" spans="31:31" ht="15.75" x14ac:dyDescent="0.3">
      <c r="AE63487" s="71"/>
    </row>
    <row r="63488" spans="31:31" ht="15.75" x14ac:dyDescent="0.3">
      <c r="AE63488" s="71"/>
    </row>
    <row r="63489" spans="31:31" ht="15.75" x14ac:dyDescent="0.3">
      <c r="AE63489" s="71"/>
    </row>
    <row r="63490" spans="31:31" ht="15.75" x14ac:dyDescent="0.3">
      <c r="AE63490" s="71"/>
    </row>
    <row r="63491" spans="31:31" ht="15.75" x14ac:dyDescent="0.3">
      <c r="AE63491" s="71"/>
    </row>
    <row r="63492" spans="31:31" ht="15.75" x14ac:dyDescent="0.3">
      <c r="AE63492" s="71"/>
    </row>
    <row r="63493" spans="31:31" ht="15.75" x14ac:dyDescent="0.3">
      <c r="AE63493" s="71"/>
    </row>
    <row r="63494" spans="31:31" ht="15.75" x14ac:dyDescent="0.3">
      <c r="AE63494" s="71"/>
    </row>
    <row r="63495" spans="31:31" ht="15.75" x14ac:dyDescent="0.3">
      <c r="AE63495" s="71"/>
    </row>
    <row r="63496" spans="31:31" ht="15.75" x14ac:dyDescent="0.3">
      <c r="AE63496" s="71"/>
    </row>
    <row r="63497" spans="31:31" ht="15.75" x14ac:dyDescent="0.3">
      <c r="AE63497" s="71"/>
    </row>
    <row r="63498" spans="31:31" ht="15.75" x14ac:dyDescent="0.3">
      <c r="AE63498" s="71"/>
    </row>
    <row r="63499" spans="31:31" ht="15.75" x14ac:dyDescent="0.3">
      <c r="AE63499" s="71"/>
    </row>
    <row r="63500" spans="31:31" ht="15.75" x14ac:dyDescent="0.3">
      <c r="AE63500" s="71"/>
    </row>
    <row r="63501" spans="31:31" ht="15.75" x14ac:dyDescent="0.3">
      <c r="AE63501" s="71"/>
    </row>
    <row r="63502" spans="31:31" ht="15.75" x14ac:dyDescent="0.3">
      <c r="AE63502" s="71"/>
    </row>
    <row r="63503" spans="31:31" ht="15.75" x14ac:dyDescent="0.3">
      <c r="AE63503" s="71"/>
    </row>
    <row r="63504" spans="31:31" ht="15.75" x14ac:dyDescent="0.3">
      <c r="AE63504" s="71"/>
    </row>
    <row r="63505" spans="31:31" ht="15.75" x14ac:dyDescent="0.3">
      <c r="AE63505" s="71"/>
    </row>
    <row r="63506" spans="31:31" ht="15.75" x14ac:dyDescent="0.3">
      <c r="AE63506" s="71"/>
    </row>
    <row r="63507" spans="31:31" ht="15.75" x14ac:dyDescent="0.3">
      <c r="AE63507" s="71"/>
    </row>
    <row r="63508" spans="31:31" ht="15.75" x14ac:dyDescent="0.3">
      <c r="AE63508" s="71"/>
    </row>
    <row r="63509" spans="31:31" ht="15.75" x14ac:dyDescent="0.3">
      <c r="AE63509" s="71"/>
    </row>
    <row r="63510" spans="31:31" ht="15.75" x14ac:dyDescent="0.3">
      <c r="AE63510" s="71"/>
    </row>
    <row r="63511" spans="31:31" ht="15.75" x14ac:dyDescent="0.3">
      <c r="AE63511" s="71"/>
    </row>
    <row r="63512" spans="31:31" ht="15.75" x14ac:dyDescent="0.3">
      <c r="AE63512" s="71"/>
    </row>
    <row r="63513" spans="31:31" ht="15.75" x14ac:dyDescent="0.3">
      <c r="AE63513" s="71"/>
    </row>
    <row r="63514" spans="31:31" ht="15.75" x14ac:dyDescent="0.3">
      <c r="AE63514" s="71"/>
    </row>
    <row r="63515" spans="31:31" ht="15.75" x14ac:dyDescent="0.3">
      <c r="AE63515" s="71"/>
    </row>
    <row r="63516" spans="31:31" ht="15.75" x14ac:dyDescent="0.3">
      <c r="AE63516" s="71"/>
    </row>
    <row r="63517" spans="31:31" ht="15.75" x14ac:dyDescent="0.3">
      <c r="AE63517" s="71"/>
    </row>
    <row r="63518" spans="31:31" ht="15.75" x14ac:dyDescent="0.3">
      <c r="AE63518" s="71"/>
    </row>
    <row r="63519" spans="31:31" ht="15.75" x14ac:dyDescent="0.3">
      <c r="AE63519" s="71"/>
    </row>
    <row r="63520" spans="31:31" ht="15.75" x14ac:dyDescent="0.3">
      <c r="AE63520" s="71"/>
    </row>
    <row r="63521" spans="31:31" ht="15.75" x14ac:dyDescent="0.3">
      <c r="AE63521" s="71"/>
    </row>
    <row r="63522" spans="31:31" ht="15.75" x14ac:dyDescent="0.3">
      <c r="AE63522" s="71"/>
    </row>
    <row r="63523" spans="31:31" ht="15.75" x14ac:dyDescent="0.3">
      <c r="AE63523" s="71"/>
    </row>
    <row r="63524" spans="31:31" ht="15.75" x14ac:dyDescent="0.3">
      <c r="AE63524" s="71"/>
    </row>
    <row r="63525" spans="31:31" ht="15.75" x14ac:dyDescent="0.3">
      <c r="AE63525" s="71"/>
    </row>
    <row r="63526" spans="31:31" ht="15.75" x14ac:dyDescent="0.3">
      <c r="AE63526" s="71"/>
    </row>
    <row r="63527" spans="31:31" ht="15.75" x14ac:dyDescent="0.3">
      <c r="AE63527" s="71"/>
    </row>
    <row r="63528" spans="31:31" ht="15.75" x14ac:dyDescent="0.3">
      <c r="AE63528" s="71"/>
    </row>
    <row r="63529" spans="31:31" ht="15.75" x14ac:dyDescent="0.3">
      <c r="AE63529" s="71"/>
    </row>
    <row r="63530" spans="31:31" ht="15.75" x14ac:dyDescent="0.3">
      <c r="AE63530" s="71"/>
    </row>
    <row r="63531" spans="31:31" ht="15.75" x14ac:dyDescent="0.3">
      <c r="AE63531" s="71"/>
    </row>
    <row r="63532" spans="31:31" ht="15.75" x14ac:dyDescent="0.3">
      <c r="AE63532" s="71"/>
    </row>
    <row r="63533" spans="31:31" ht="15.75" x14ac:dyDescent="0.3">
      <c r="AE63533" s="71"/>
    </row>
    <row r="63534" spans="31:31" ht="15.75" x14ac:dyDescent="0.3">
      <c r="AE63534" s="71"/>
    </row>
    <row r="63535" spans="31:31" ht="15.75" x14ac:dyDescent="0.3">
      <c r="AE63535" s="71"/>
    </row>
    <row r="63536" spans="31:31" ht="15.75" x14ac:dyDescent="0.3">
      <c r="AE63536" s="71"/>
    </row>
    <row r="63537" spans="31:31" ht="15.75" x14ac:dyDescent="0.3">
      <c r="AE63537" s="71"/>
    </row>
    <row r="63538" spans="31:31" ht="15.75" x14ac:dyDescent="0.3">
      <c r="AE63538" s="71"/>
    </row>
    <row r="63539" spans="31:31" ht="15.75" x14ac:dyDescent="0.3">
      <c r="AE63539" s="71"/>
    </row>
    <row r="63540" spans="31:31" ht="15.75" x14ac:dyDescent="0.3">
      <c r="AE63540" s="71"/>
    </row>
    <row r="63541" spans="31:31" ht="15.75" x14ac:dyDescent="0.3">
      <c r="AE63541" s="71"/>
    </row>
    <row r="63542" spans="31:31" ht="15.75" x14ac:dyDescent="0.3">
      <c r="AE63542" s="71"/>
    </row>
    <row r="63543" spans="31:31" ht="15.75" x14ac:dyDescent="0.3">
      <c r="AE63543" s="71"/>
    </row>
    <row r="63544" spans="31:31" ht="15.75" x14ac:dyDescent="0.3">
      <c r="AE63544" s="71"/>
    </row>
    <row r="63545" spans="31:31" ht="15.75" x14ac:dyDescent="0.3">
      <c r="AE63545" s="71"/>
    </row>
    <row r="63546" spans="31:31" ht="15.75" x14ac:dyDescent="0.3">
      <c r="AE63546" s="71"/>
    </row>
    <row r="63547" spans="31:31" ht="15.75" x14ac:dyDescent="0.3">
      <c r="AE63547" s="71"/>
    </row>
    <row r="63548" spans="31:31" ht="15.75" x14ac:dyDescent="0.3">
      <c r="AE63548" s="71"/>
    </row>
    <row r="63549" spans="31:31" ht="15.75" x14ac:dyDescent="0.3">
      <c r="AE63549" s="71"/>
    </row>
    <row r="63550" spans="31:31" ht="15.75" x14ac:dyDescent="0.3">
      <c r="AE63550" s="71"/>
    </row>
    <row r="63551" spans="31:31" ht="15.75" x14ac:dyDescent="0.3">
      <c r="AE63551" s="71"/>
    </row>
    <row r="63552" spans="31:31" ht="15.75" x14ac:dyDescent="0.3">
      <c r="AE63552" s="71"/>
    </row>
    <row r="63553" spans="31:31" ht="15.75" x14ac:dyDescent="0.3">
      <c r="AE63553" s="71"/>
    </row>
    <row r="63554" spans="31:31" ht="15.75" x14ac:dyDescent="0.3">
      <c r="AE63554" s="71"/>
    </row>
    <row r="63555" spans="31:31" ht="15.75" x14ac:dyDescent="0.3">
      <c r="AE63555" s="71"/>
    </row>
    <row r="63556" spans="31:31" ht="15.75" x14ac:dyDescent="0.3">
      <c r="AE63556" s="71"/>
    </row>
    <row r="63557" spans="31:31" ht="15.75" x14ac:dyDescent="0.3">
      <c r="AE63557" s="71"/>
    </row>
    <row r="63558" spans="31:31" ht="15.75" x14ac:dyDescent="0.3">
      <c r="AE63558" s="71"/>
    </row>
    <row r="63559" spans="31:31" ht="15.75" x14ac:dyDescent="0.3">
      <c r="AE63559" s="71"/>
    </row>
    <row r="63560" spans="31:31" ht="15.75" x14ac:dyDescent="0.3">
      <c r="AE63560" s="71"/>
    </row>
    <row r="63561" spans="31:31" ht="15.75" x14ac:dyDescent="0.3">
      <c r="AE63561" s="71"/>
    </row>
    <row r="63562" spans="31:31" ht="15.75" x14ac:dyDescent="0.3">
      <c r="AE63562" s="71"/>
    </row>
    <row r="63563" spans="31:31" ht="15.75" x14ac:dyDescent="0.3">
      <c r="AE63563" s="71"/>
    </row>
    <row r="63564" spans="31:31" ht="15.75" x14ac:dyDescent="0.3">
      <c r="AE63564" s="71"/>
    </row>
    <row r="63565" spans="31:31" ht="15.75" x14ac:dyDescent="0.3">
      <c r="AE63565" s="71"/>
    </row>
    <row r="63566" spans="31:31" ht="15.75" x14ac:dyDescent="0.3">
      <c r="AE63566" s="71"/>
    </row>
    <row r="63567" spans="31:31" ht="15.75" x14ac:dyDescent="0.3">
      <c r="AE63567" s="71"/>
    </row>
    <row r="63568" spans="31:31" ht="15.75" x14ac:dyDescent="0.3">
      <c r="AE63568" s="71"/>
    </row>
    <row r="63569" spans="31:31" ht="15.75" x14ac:dyDescent="0.3">
      <c r="AE63569" s="71"/>
    </row>
    <row r="63570" spans="31:31" ht="15.75" x14ac:dyDescent="0.3">
      <c r="AE63570" s="71"/>
    </row>
    <row r="63571" spans="31:31" ht="15.75" x14ac:dyDescent="0.3">
      <c r="AE63571" s="71"/>
    </row>
    <row r="63572" spans="31:31" ht="15.75" x14ac:dyDescent="0.3">
      <c r="AE63572" s="71"/>
    </row>
    <row r="63573" spans="31:31" ht="15.75" x14ac:dyDescent="0.3">
      <c r="AE63573" s="71"/>
    </row>
    <row r="63574" spans="31:31" ht="15.75" x14ac:dyDescent="0.3">
      <c r="AE63574" s="71"/>
    </row>
    <row r="63575" spans="31:31" ht="15.75" x14ac:dyDescent="0.3">
      <c r="AE63575" s="71"/>
    </row>
    <row r="63576" spans="31:31" ht="15.75" x14ac:dyDescent="0.3">
      <c r="AE63576" s="71"/>
    </row>
    <row r="63577" spans="31:31" ht="15.75" x14ac:dyDescent="0.3">
      <c r="AE63577" s="71"/>
    </row>
    <row r="63578" spans="31:31" ht="15.75" x14ac:dyDescent="0.3">
      <c r="AE63578" s="71"/>
    </row>
    <row r="63579" spans="31:31" ht="15.75" x14ac:dyDescent="0.3">
      <c r="AE63579" s="71"/>
    </row>
    <row r="63580" spans="31:31" ht="15.75" x14ac:dyDescent="0.3">
      <c r="AE63580" s="71"/>
    </row>
    <row r="63581" spans="31:31" ht="15.75" x14ac:dyDescent="0.3">
      <c r="AE63581" s="71"/>
    </row>
    <row r="63582" spans="31:31" ht="15.75" x14ac:dyDescent="0.3">
      <c r="AE63582" s="71"/>
    </row>
    <row r="63583" spans="31:31" ht="15.75" x14ac:dyDescent="0.3">
      <c r="AE63583" s="71"/>
    </row>
    <row r="63584" spans="31:31" ht="15.75" x14ac:dyDescent="0.3">
      <c r="AE63584" s="71"/>
    </row>
    <row r="63585" spans="31:31" ht="15.75" x14ac:dyDescent="0.3">
      <c r="AE63585" s="71"/>
    </row>
    <row r="63586" spans="31:31" ht="15.75" x14ac:dyDescent="0.3">
      <c r="AE63586" s="71"/>
    </row>
    <row r="63587" spans="31:31" ht="15.75" x14ac:dyDescent="0.3">
      <c r="AE63587" s="71"/>
    </row>
    <row r="63588" spans="31:31" ht="15.75" x14ac:dyDescent="0.3">
      <c r="AE63588" s="71"/>
    </row>
    <row r="63589" spans="31:31" ht="15.75" x14ac:dyDescent="0.3">
      <c r="AE63589" s="71"/>
    </row>
    <row r="63590" spans="31:31" ht="15.75" x14ac:dyDescent="0.3">
      <c r="AE63590" s="71"/>
    </row>
    <row r="63591" spans="31:31" ht="15.75" x14ac:dyDescent="0.3">
      <c r="AE63591" s="71"/>
    </row>
    <row r="63592" spans="31:31" ht="15.75" x14ac:dyDescent="0.3">
      <c r="AE63592" s="71"/>
    </row>
    <row r="63593" spans="31:31" ht="15.75" x14ac:dyDescent="0.3">
      <c r="AE63593" s="71"/>
    </row>
    <row r="63594" spans="31:31" ht="15.75" x14ac:dyDescent="0.3">
      <c r="AE63594" s="71"/>
    </row>
    <row r="63595" spans="31:31" ht="15.75" x14ac:dyDescent="0.3">
      <c r="AE63595" s="71"/>
    </row>
    <row r="63596" spans="31:31" ht="15.75" x14ac:dyDescent="0.3">
      <c r="AE63596" s="71"/>
    </row>
    <row r="63597" spans="31:31" ht="15.75" x14ac:dyDescent="0.3">
      <c r="AE63597" s="71"/>
    </row>
    <row r="63598" spans="31:31" ht="15.75" x14ac:dyDescent="0.3">
      <c r="AE63598" s="71"/>
    </row>
    <row r="63599" spans="31:31" ht="15.75" x14ac:dyDescent="0.3">
      <c r="AE63599" s="71"/>
    </row>
    <row r="63600" spans="31:31" ht="15.75" x14ac:dyDescent="0.3">
      <c r="AE63600" s="71"/>
    </row>
    <row r="63601" spans="31:31" ht="15.75" x14ac:dyDescent="0.3">
      <c r="AE63601" s="71"/>
    </row>
    <row r="63602" spans="31:31" ht="15.75" x14ac:dyDescent="0.3">
      <c r="AE63602" s="71"/>
    </row>
    <row r="63603" spans="31:31" ht="15.75" x14ac:dyDescent="0.3">
      <c r="AE63603" s="71"/>
    </row>
    <row r="63604" spans="31:31" ht="15.75" x14ac:dyDescent="0.3">
      <c r="AE63604" s="71"/>
    </row>
    <row r="63605" spans="31:31" ht="15.75" x14ac:dyDescent="0.3">
      <c r="AE63605" s="71"/>
    </row>
    <row r="63606" spans="31:31" ht="15.75" x14ac:dyDescent="0.3">
      <c r="AE63606" s="71"/>
    </row>
    <row r="63607" spans="31:31" ht="15.75" x14ac:dyDescent="0.3">
      <c r="AE63607" s="71"/>
    </row>
    <row r="63608" spans="31:31" ht="15.75" x14ac:dyDescent="0.3">
      <c r="AE63608" s="71"/>
    </row>
    <row r="63609" spans="31:31" ht="15.75" x14ac:dyDescent="0.3">
      <c r="AE63609" s="71"/>
    </row>
    <row r="63610" spans="31:31" ht="15.75" x14ac:dyDescent="0.3">
      <c r="AE63610" s="71"/>
    </row>
    <row r="63611" spans="31:31" ht="15.75" x14ac:dyDescent="0.3">
      <c r="AE63611" s="71"/>
    </row>
    <row r="63612" spans="31:31" ht="15.75" x14ac:dyDescent="0.3">
      <c r="AE63612" s="71"/>
    </row>
    <row r="63613" spans="31:31" ht="15.75" x14ac:dyDescent="0.3">
      <c r="AE63613" s="71"/>
    </row>
    <row r="63614" spans="31:31" ht="15.75" x14ac:dyDescent="0.3">
      <c r="AE63614" s="71"/>
    </row>
    <row r="63615" spans="31:31" ht="15.75" x14ac:dyDescent="0.3">
      <c r="AE63615" s="71"/>
    </row>
    <row r="63616" spans="31:31" ht="15.75" x14ac:dyDescent="0.3">
      <c r="AE63616" s="71"/>
    </row>
    <row r="63617" spans="31:31" ht="15.75" x14ac:dyDescent="0.3">
      <c r="AE63617" s="71"/>
    </row>
    <row r="63618" spans="31:31" ht="15.75" x14ac:dyDescent="0.3">
      <c r="AE63618" s="71"/>
    </row>
    <row r="63619" spans="31:31" ht="15.75" x14ac:dyDescent="0.3">
      <c r="AE63619" s="71"/>
    </row>
    <row r="63620" spans="31:31" ht="15.75" x14ac:dyDescent="0.3">
      <c r="AE63620" s="71"/>
    </row>
    <row r="63621" spans="31:31" ht="15.75" x14ac:dyDescent="0.3">
      <c r="AE63621" s="71"/>
    </row>
    <row r="63622" spans="31:31" ht="15.75" x14ac:dyDescent="0.3">
      <c r="AE63622" s="71"/>
    </row>
    <row r="63623" spans="31:31" ht="15.75" x14ac:dyDescent="0.3">
      <c r="AE63623" s="71"/>
    </row>
    <row r="63624" spans="31:31" ht="15.75" x14ac:dyDescent="0.3">
      <c r="AE63624" s="71"/>
    </row>
    <row r="63625" spans="31:31" ht="15.75" x14ac:dyDescent="0.3">
      <c r="AE63625" s="71"/>
    </row>
    <row r="63626" spans="31:31" ht="15.75" x14ac:dyDescent="0.3">
      <c r="AE63626" s="71"/>
    </row>
    <row r="63627" spans="31:31" ht="15.75" x14ac:dyDescent="0.3">
      <c r="AE63627" s="71"/>
    </row>
    <row r="63628" spans="31:31" ht="15.75" x14ac:dyDescent="0.3">
      <c r="AE63628" s="71"/>
    </row>
    <row r="63629" spans="31:31" ht="15.75" x14ac:dyDescent="0.3">
      <c r="AE63629" s="71"/>
    </row>
    <row r="63630" spans="31:31" ht="15.75" x14ac:dyDescent="0.3">
      <c r="AE63630" s="71"/>
    </row>
    <row r="63631" spans="31:31" ht="15.75" x14ac:dyDescent="0.3">
      <c r="AE63631" s="71"/>
    </row>
    <row r="63632" spans="31:31" ht="15.75" x14ac:dyDescent="0.3">
      <c r="AE63632" s="71"/>
    </row>
    <row r="63633" spans="31:31" ht="15.75" x14ac:dyDescent="0.3">
      <c r="AE63633" s="71"/>
    </row>
    <row r="63634" spans="31:31" ht="15.75" x14ac:dyDescent="0.3">
      <c r="AE63634" s="71"/>
    </row>
    <row r="63635" spans="31:31" ht="15.75" x14ac:dyDescent="0.3">
      <c r="AE63635" s="71"/>
    </row>
    <row r="63636" spans="31:31" ht="15.75" x14ac:dyDescent="0.3">
      <c r="AE63636" s="71"/>
    </row>
    <row r="63637" spans="31:31" ht="15.75" x14ac:dyDescent="0.3">
      <c r="AE63637" s="71"/>
    </row>
    <row r="63638" spans="31:31" ht="15.75" x14ac:dyDescent="0.3">
      <c r="AE63638" s="71"/>
    </row>
    <row r="63639" spans="31:31" ht="15.75" x14ac:dyDescent="0.3">
      <c r="AE63639" s="71"/>
    </row>
    <row r="63640" spans="31:31" ht="15.75" x14ac:dyDescent="0.3">
      <c r="AE63640" s="71"/>
    </row>
    <row r="63641" spans="31:31" ht="15.75" x14ac:dyDescent="0.3">
      <c r="AE63641" s="71"/>
    </row>
    <row r="63642" spans="31:31" ht="15.75" x14ac:dyDescent="0.3">
      <c r="AE63642" s="71"/>
    </row>
    <row r="63643" spans="31:31" ht="15.75" x14ac:dyDescent="0.3">
      <c r="AE63643" s="71"/>
    </row>
    <row r="63644" spans="31:31" ht="15.75" x14ac:dyDescent="0.3">
      <c r="AE63644" s="71"/>
    </row>
    <row r="63645" spans="31:31" ht="15.75" x14ac:dyDescent="0.3">
      <c r="AE63645" s="71"/>
    </row>
    <row r="63646" spans="31:31" ht="15.75" x14ac:dyDescent="0.3">
      <c r="AE63646" s="71"/>
    </row>
    <row r="63647" spans="31:31" ht="15.75" x14ac:dyDescent="0.3">
      <c r="AE63647" s="71"/>
    </row>
    <row r="63648" spans="31:31" ht="15.75" x14ac:dyDescent="0.3">
      <c r="AE63648" s="71"/>
    </row>
    <row r="63649" spans="31:31" ht="15.75" x14ac:dyDescent="0.3">
      <c r="AE63649" s="71"/>
    </row>
    <row r="63650" spans="31:31" ht="15.75" x14ac:dyDescent="0.3">
      <c r="AE63650" s="71"/>
    </row>
    <row r="63651" spans="31:31" ht="15.75" x14ac:dyDescent="0.3">
      <c r="AE63651" s="71"/>
    </row>
    <row r="63652" spans="31:31" ht="15.75" x14ac:dyDescent="0.3">
      <c r="AE63652" s="71"/>
    </row>
    <row r="63653" spans="31:31" ht="15.75" x14ac:dyDescent="0.3">
      <c r="AE63653" s="71"/>
    </row>
    <row r="63654" spans="31:31" ht="15.75" x14ac:dyDescent="0.3">
      <c r="AE63654" s="71"/>
    </row>
    <row r="63655" spans="31:31" ht="15.75" x14ac:dyDescent="0.3">
      <c r="AE63655" s="71"/>
    </row>
    <row r="63656" spans="31:31" ht="15.75" x14ac:dyDescent="0.3">
      <c r="AE63656" s="71"/>
    </row>
    <row r="63657" spans="31:31" ht="15.75" x14ac:dyDescent="0.3">
      <c r="AE63657" s="71"/>
    </row>
    <row r="63658" spans="31:31" ht="15.75" x14ac:dyDescent="0.3">
      <c r="AE63658" s="71"/>
    </row>
    <row r="63659" spans="31:31" ht="15.75" x14ac:dyDescent="0.3">
      <c r="AE63659" s="71"/>
    </row>
    <row r="63660" spans="31:31" ht="15.75" x14ac:dyDescent="0.3">
      <c r="AE63660" s="71"/>
    </row>
    <row r="63661" spans="31:31" ht="15.75" x14ac:dyDescent="0.3">
      <c r="AE63661" s="71"/>
    </row>
    <row r="63662" spans="31:31" ht="15.75" x14ac:dyDescent="0.3">
      <c r="AE63662" s="71"/>
    </row>
    <row r="63663" spans="31:31" ht="15.75" x14ac:dyDescent="0.3">
      <c r="AE63663" s="71"/>
    </row>
    <row r="63664" spans="31:31" ht="15.75" x14ac:dyDescent="0.3">
      <c r="AE63664" s="71"/>
    </row>
    <row r="63665" spans="31:31" ht="15.75" x14ac:dyDescent="0.3">
      <c r="AE63665" s="71"/>
    </row>
    <row r="63666" spans="31:31" ht="15.75" x14ac:dyDescent="0.3">
      <c r="AE63666" s="71"/>
    </row>
    <row r="63667" spans="31:31" ht="15.75" x14ac:dyDescent="0.3">
      <c r="AE63667" s="71"/>
    </row>
    <row r="63668" spans="31:31" ht="15.75" x14ac:dyDescent="0.3">
      <c r="AE63668" s="71"/>
    </row>
    <row r="63669" spans="31:31" ht="15.75" x14ac:dyDescent="0.3">
      <c r="AE63669" s="71"/>
    </row>
    <row r="63670" spans="31:31" ht="15.75" x14ac:dyDescent="0.3">
      <c r="AE63670" s="71"/>
    </row>
    <row r="63671" spans="31:31" ht="15.75" x14ac:dyDescent="0.3">
      <c r="AE63671" s="71"/>
    </row>
    <row r="63672" spans="31:31" ht="15.75" x14ac:dyDescent="0.3">
      <c r="AE63672" s="71"/>
    </row>
    <row r="63673" spans="31:31" ht="15.75" x14ac:dyDescent="0.3">
      <c r="AE63673" s="71"/>
    </row>
    <row r="63674" spans="31:31" ht="15.75" x14ac:dyDescent="0.3">
      <c r="AE63674" s="71"/>
    </row>
    <row r="63675" spans="31:31" ht="15.75" x14ac:dyDescent="0.3">
      <c r="AE63675" s="71"/>
    </row>
    <row r="63676" spans="31:31" ht="15.75" x14ac:dyDescent="0.3">
      <c r="AE63676" s="71"/>
    </row>
    <row r="63677" spans="31:31" ht="15.75" x14ac:dyDescent="0.3">
      <c r="AE63677" s="71"/>
    </row>
    <row r="63678" spans="31:31" ht="15.75" x14ac:dyDescent="0.3">
      <c r="AE63678" s="71"/>
    </row>
    <row r="63679" spans="31:31" ht="15.75" x14ac:dyDescent="0.3">
      <c r="AE63679" s="71"/>
    </row>
    <row r="63680" spans="31:31" ht="15.75" x14ac:dyDescent="0.3">
      <c r="AE63680" s="71"/>
    </row>
    <row r="63681" spans="31:31" ht="15.75" x14ac:dyDescent="0.3">
      <c r="AE63681" s="71"/>
    </row>
    <row r="63682" spans="31:31" ht="15.75" x14ac:dyDescent="0.3">
      <c r="AE63682" s="71"/>
    </row>
    <row r="63683" spans="31:31" ht="15.75" x14ac:dyDescent="0.3">
      <c r="AE63683" s="71"/>
    </row>
    <row r="63684" spans="31:31" ht="15.75" x14ac:dyDescent="0.3">
      <c r="AE63684" s="71"/>
    </row>
    <row r="63685" spans="31:31" ht="15.75" x14ac:dyDescent="0.3">
      <c r="AE63685" s="71"/>
    </row>
    <row r="63686" spans="31:31" ht="15.75" x14ac:dyDescent="0.3">
      <c r="AE63686" s="71"/>
    </row>
    <row r="63687" spans="31:31" ht="15.75" x14ac:dyDescent="0.3">
      <c r="AE63687" s="71"/>
    </row>
    <row r="63688" spans="31:31" ht="15.75" x14ac:dyDescent="0.3">
      <c r="AE63688" s="71"/>
    </row>
    <row r="63689" spans="31:31" ht="15.75" x14ac:dyDescent="0.3">
      <c r="AE63689" s="71"/>
    </row>
    <row r="63690" spans="31:31" ht="15.75" x14ac:dyDescent="0.3">
      <c r="AE63690" s="71"/>
    </row>
    <row r="63691" spans="31:31" ht="15.75" x14ac:dyDescent="0.3">
      <c r="AE63691" s="71"/>
    </row>
    <row r="63692" spans="31:31" ht="15.75" x14ac:dyDescent="0.3">
      <c r="AE63692" s="71"/>
    </row>
    <row r="63693" spans="31:31" ht="15.75" x14ac:dyDescent="0.3">
      <c r="AE63693" s="71"/>
    </row>
    <row r="63694" spans="31:31" ht="15.75" x14ac:dyDescent="0.3">
      <c r="AE63694" s="71"/>
    </row>
    <row r="63695" spans="31:31" ht="15.75" x14ac:dyDescent="0.3">
      <c r="AE63695" s="71"/>
    </row>
    <row r="63696" spans="31:31" ht="15.75" x14ac:dyDescent="0.3">
      <c r="AE63696" s="71"/>
    </row>
    <row r="63697" spans="31:31" ht="15.75" x14ac:dyDescent="0.3">
      <c r="AE63697" s="71"/>
    </row>
    <row r="63698" spans="31:31" ht="15.75" x14ac:dyDescent="0.3">
      <c r="AE63698" s="71"/>
    </row>
    <row r="63699" spans="31:31" ht="15.75" x14ac:dyDescent="0.3">
      <c r="AE63699" s="71"/>
    </row>
    <row r="63700" spans="31:31" ht="15.75" x14ac:dyDescent="0.3">
      <c r="AE63700" s="71"/>
    </row>
    <row r="63701" spans="31:31" ht="15.75" x14ac:dyDescent="0.3">
      <c r="AE63701" s="71"/>
    </row>
    <row r="63702" spans="31:31" ht="15.75" x14ac:dyDescent="0.3">
      <c r="AE63702" s="71"/>
    </row>
    <row r="63703" spans="31:31" ht="15.75" x14ac:dyDescent="0.3">
      <c r="AE63703" s="71"/>
    </row>
    <row r="63704" spans="31:31" ht="15.75" x14ac:dyDescent="0.3">
      <c r="AE63704" s="71"/>
    </row>
    <row r="63705" spans="31:31" ht="15.75" x14ac:dyDescent="0.3">
      <c r="AE63705" s="71"/>
    </row>
    <row r="63706" spans="31:31" ht="15.75" x14ac:dyDescent="0.3">
      <c r="AE63706" s="71"/>
    </row>
    <row r="63707" spans="31:31" ht="15.75" x14ac:dyDescent="0.3">
      <c r="AE63707" s="71"/>
    </row>
    <row r="63708" spans="31:31" ht="15.75" x14ac:dyDescent="0.3">
      <c r="AE63708" s="71"/>
    </row>
    <row r="63709" spans="31:31" ht="15.75" x14ac:dyDescent="0.3">
      <c r="AE63709" s="71"/>
    </row>
    <row r="63710" spans="31:31" ht="15.75" x14ac:dyDescent="0.3">
      <c r="AE63710" s="71"/>
    </row>
    <row r="63711" spans="31:31" ht="15.75" x14ac:dyDescent="0.3">
      <c r="AE63711" s="71"/>
    </row>
    <row r="63712" spans="31:31" ht="15.75" x14ac:dyDescent="0.3">
      <c r="AE63712" s="71"/>
    </row>
    <row r="63713" spans="31:31" ht="15.75" x14ac:dyDescent="0.3">
      <c r="AE63713" s="71"/>
    </row>
    <row r="63714" spans="31:31" ht="15.75" x14ac:dyDescent="0.3">
      <c r="AE63714" s="71"/>
    </row>
    <row r="63715" spans="31:31" ht="15.75" x14ac:dyDescent="0.3">
      <c r="AE63715" s="71"/>
    </row>
    <row r="63716" spans="31:31" ht="15.75" x14ac:dyDescent="0.3">
      <c r="AE63716" s="71"/>
    </row>
    <row r="63717" spans="31:31" ht="15.75" x14ac:dyDescent="0.3">
      <c r="AE63717" s="71"/>
    </row>
    <row r="63718" spans="31:31" ht="15.75" x14ac:dyDescent="0.3">
      <c r="AE63718" s="71"/>
    </row>
    <row r="63719" spans="31:31" ht="15.75" x14ac:dyDescent="0.3">
      <c r="AE63719" s="71"/>
    </row>
    <row r="63720" spans="31:31" ht="15.75" x14ac:dyDescent="0.3">
      <c r="AE63720" s="71"/>
    </row>
    <row r="63721" spans="31:31" ht="15.75" x14ac:dyDescent="0.3">
      <c r="AE63721" s="71"/>
    </row>
    <row r="63722" spans="31:31" ht="15.75" x14ac:dyDescent="0.3">
      <c r="AE63722" s="71"/>
    </row>
    <row r="63723" spans="31:31" ht="15.75" x14ac:dyDescent="0.3">
      <c r="AE63723" s="71"/>
    </row>
    <row r="63724" spans="31:31" ht="15.75" x14ac:dyDescent="0.3">
      <c r="AE63724" s="71"/>
    </row>
    <row r="63725" spans="31:31" ht="15.75" x14ac:dyDescent="0.3">
      <c r="AE63725" s="71"/>
    </row>
    <row r="63726" spans="31:31" ht="15.75" x14ac:dyDescent="0.3">
      <c r="AE63726" s="71"/>
    </row>
    <row r="63727" spans="31:31" ht="15.75" x14ac:dyDescent="0.3">
      <c r="AE63727" s="71"/>
    </row>
    <row r="63728" spans="31:31" ht="15.75" x14ac:dyDescent="0.3">
      <c r="AE63728" s="71"/>
    </row>
    <row r="63729" spans="31:31" ht="15.75" x14ac:dyDescent="0.3">
      <c r="AE63729" s="71"/>
    </row>
    <row r="63730" spans="31:31" ht="15.75" x14ac:dyDescent="0.3">
      <c r="AE63730" s="71"/>
    </row>
    <row r="63731" spans="31:31" ht="15.75" x14ac:dyDescent="0.3">
      <c r="AE63731" s="71"/>
    </row>
    <row r="63732" spans="31:31" ht="15.75" x14ac:dyDescent="0.3">
      <c r="AE63732" s="71"/>
    </row>
    <row r="63733" spans="31:31" ht="15.75" x14ac:dyDescent="0.3">
      <c r="AE63733" s="71"/>
    </row>
    <row r="63734" spans="31:31" ht="15.75" x14ac:dyDescent="0.3">
      <c r="AE63734" s="71"/>
    </row>
    <row r="63735" spans="31:31" ht="15.75" x14ac:dyDescent="0.3">
      <c r="AE63735" s="71"/>
    </row>
    <row r="63736" spans="31:31" ht="15.75" x14ac:dyDescent="0.3">
      <c r="AE63736" s="71"/>
    </row>
    <row r="63737" spans="31:31" ht="15.75" x14ac:dyDescent="0.3">
      <c r="AE63737" s="71"/>
    </row>
    <row r="63738" spans="31:31" ht="15.75" x14ac:dyDescent="0.3">
      <c r="AE63738" s="71"/>
    </row>
    <row r="63739" spans="31:31" ht="15.75" x14ac:dyDescent="0.3">
      <c r="AE63739" s="71"/>
    </row>
    <row r="63740" spans="31:31" ht="15.75" x14ac:dyDescent="0.3">
      <c r="AE63740" s="71"/>
    </row>
    <row r="63741" spans="31:31" ht="15.75" x14ac:dyDescent="0.3">
      <c r="AE63741" s="71"/>
    </row>
    <row r="63742" spans="31:31" ht="15.75" x14ac:dyDescent="0.3">
      <c r="AE63742" s="71"/>
    </row>
    <row r="63743" spans="31:31" ht="15.75" x14ac:dyDescent="0.3">
      <c r="AE63743" s="71"/>
    </row>
    <row r="63744" spans="31:31" ht="15.75" x14ac:dyDescent="0.3">
      <c r="AE63744" s="71"/>
    </row>
    <row r="63745" spans="31:31" ht="15.75" x14ac:dyDescent="0.3">
      <c r="AE63745" s="71"/>
    </row>
    <row r="63746" spans="31:31" ht="15.75" x14ac:dyDescent="0.3">
      <c r="AE63746" s="71"/>
    </row>
    <row r="63747" spans="31:31" ht="15.75" x14ac:dyDescent="0.3">
      <c r="AE63747" s="71"/>
    </row>
    <row r="63748" spans="31:31" ht="15.75" x14ac:dyDescent="0.3">
      <c r="AE63748" s="71"/>
    </row>
    <row r="63749" spans="31:31" ht="15.75" x14ac:dyDescent="0.3">
      <c r="AE63749" s="71"/>
    </row>
    <row r="63750" spans="31:31" ht="15.75" x14ac:dyDescent="0.3">
      <c r="AE63750" s="71"/>
    </row>
    <row r="63751" spans="31:31" ht="15.75" x14ac:dyDescent="0.3">
      <c r="AE63751" s="71"/>
    </row>
    <row r="63752" spans="31:31" ht="15.75" x14ac:dyDescent="0.3">
      <c r="AE63752" s="71"/>
    </row>
    <row r="63753" spans="31:31" ht="15.75" x14ac:dyDescent="0.3">
      <c r="AE63753" s="71"/>
    </row>
    <row r="63754" spans="31:31" ht="15.75" x14ac:dyDescent="0.3">
      <c r="AE63754" s="71"/>
    </row>
    <row r="63755" spans="31:31" ht="15.75" x14ac:dyDescent="0.3">
      <c r="AE63755" s="71"/>
    </row>
    <row r="63756" spans="31:31" ht="15.75" x14ac:dyDescent="0.3">
      <c r="AE63756" s="71"/>
    </row>
    <row r="63757" spans="31:31" ht="15.75" x14ac:dyDescent="0.3">
      <c r="AE63757" s="71"/>
    </row>
    <row r="63758" spans="31:31" ht="15.75" x14ac:dyDescent="0.3">
      <c r="AE63758" s="71"/>
    </row>
    <row r="63759" spans="31:31" ht="15.75" x14ac:dyDescent="0.3">
      <c r="AE63759" s="71"/>
    </row>
    <row r="63760" spans="31:31" ht="15.75" x14ac:dyDescent="0.3">
      <c r="AE63760" s="71"/>
    </row>
    <row r="63761" spans="31:31" ht="15.75" x14ac:dyDescent="0.3">
      <c r="AE63761" s="71"/>
    </row>
    <row r="63762" spans="31:31" ht="15.75" x14ac:dyDescent="0.3">
      <c r="AE63762" s="71"/>
    </row>
    <row r="63763" spans="31:31" ht="15.75" x14ac:dyDescent="0.3">
      <c r="AE63763" s="71"/>
    </row>
    <row r="63764" spans="31:31" ht="15.75" x14ac:dyDescent="0.3">
      <c r="AE63764" s="71"/>
    </row>
    <row r="63765" spans="31:31" ht="15.75" x14ac:dyDescent="0.3">
      <c r="AE63765" s="71"/>
    </row>
    <row r="63766" spans="31:31" ht="15.75" x14ac:dyDescent="0.3">
      <c r="AE63766" s="71"/>
    </row>
    <row r="63767" spans="31:31" ht="15.75" x14ac:dyDescent="0.3">
      <c r="AE63767" s="71"/>
    </row>
    <row r="63768" spans="31:31" ht="15.75" x14ac:dyDescent="0.3">
      <c r="AE63768" s="71"/>
    </row>
    <row r="63769" spans="31:31" ht="15.75" x14ac:dyDescent="0.3">
      <c r="AE63769" s="71"/>
    </row>
    <row r="63770" spans="31:31" ht="15.75" x14ac:dyDescent="0.3">
      <c r="AE63770" s="71"/>
    </row>
    <row r="63771" spans="31:31" ht="15.75" x14ac:dyDescent="0.3">
      <c r="AE63771" s="71"/>
    </row>
    <row r="63772" spans="31:31" ht="15.75" x14ac:dyDescent="0.3">
      <c r="AE63772" s="71"/>
    </row>
    <row r="63773" spans="31:31" ht="15.75" x14ac:dyDescent="0.3">
      <c r="AE63773" s="71"/>
    </row>
    <row r="63774" spans="31:31" ht="15.75" x14ac:dyDescent="0.3">
      <c r="AE63774" s="71"/>
    </row>
    <row r="63775" spans="31:31" ht="15.75" x14ac:dyDescent="0.3">
      <c r="AE63775" s="71"/>
    </row>
    <row r="63776" spans="31:31" ht="15.75" x14ac:dyDescent="0.3">
      <c r="AE63776" s="71"/>
    </row>
    <row r="63777" spans="31:31" ht="15.75" x14ac:dyDescent="0.3">
      <c r="AE63777" s="71"/>
    </row>
    <row r="63778" spans="31:31" ht="15.75" x14ac:dyDescent="0.3">
      <c r="AE63778" s="71"/>
    </row>
    <row r="63779" spans="31:31" ht="15.75" x14ac:dyDescent="0.3">
      <c r="AE63779" s="71"/>
    </row>
    <row r="63780" spans="31:31" ht="15.75" x14ac:dyDescent="0.3">
      <c r="AE63780" s="71"/>
    </row>
    <row r="63781" spans="31:31" ht="15.75" x14ac:dyDescent="0.3">
      <c r="AE63781" s="71"/>
    </row>
    <row r="63782" spans="31:31" ht="15.75" x14ac:dyDescent="0.3">
      <c r="AE63782" s="71"/>
    </row>
    <row r="63783" spans="31:31" ht="15.75" x14ac:dyDescent="0.3">
      <c r="AE63783" s="71"/>
    </row>
    <row r="63784" spans="31:31" ht="15.75" x14ac:dyDescent="0.3">
      <c r="AE63784" s="71"/>
    </row>
    <row r="63785" spans="31:31" ht="15.75" x14ac:dyDescent="0.3">
      <c r="AE63785" s="71"/>
    </row>
    <row r="63786" spans="31:31" ht="15.75" x14ac:dyDescent="0.3">
      <c r="AE63786" s="71"/>
    </row>
    <row r="63787" spans="31:31" ht="15.75" x14ac:dyDescent="0.3">
      <c r="AE63787" s="71"/>
    </row>
    <row r="63788" spans="31:31" ht="15.75" x14ac:dyDescent="0.3">
      <c r="AE63788" s="71"/>
    </row>
    <row r="63789" spans="31:31" ht="15.75" x14ac:dyDescent="0.3">
      <c r="AE63789" s="71"/>
    </row>
    <row r="63790" spans="31:31" ht="15.75" x14ac:dyDescent="0.3">
      <c r="AE63790" s="71"/>
    </row>
    <row r="63791" spans="31:31" ht="15.75" x14ac:dyDescent="0.3">
      <c r="AE63791" s="71"/>
    </row>
    <row r="63792" spans="31:31" ht="15.75" x14ac:dyDescent="0.3">
      <c r="AE63792" s="71"/>
    </row>
    <row r="63793" spans="31:31" ht="15.75" x14ac:dyDescent="0.3">
      <c r="AE63793" s="71"/>
    </row>
    <row r="63794" spans="31:31" ht="15.75" x14ac:dyDescent="0.3">
      <c r="AE63794" s="71"/>
    </row>
    <row r="63795" spans="31:31" ht="15.75" x14ac:dyDescent="0.3">
      <c r="AE63795" s="71"/>
    </row>
    <row r="63796" spans="31:31" ht="15.75" x14ac:dyDescent="0.3">
      <c r="AE63796" s="71"/>
    </row>
    <row r="63797" spans="31:31" ht="15.75" x14ac:dyDescent="0.3">
      <c r="AE63797" s="71"/>
    </row>
    <row r="63798" spans="31:31" ht="15.75" x14ac:dyDescent="0.3">
      <c r="AE63798" s="71"/>
    </row>
    <row r="63799" spans="31:31" ht="15.75" x14ac:dyDescent="0.3">
      <c r="AE63799" s="71"/>
    </row>
    <row r="63800" spans="31:31" ht="15.75" x14ac:dyDescent="0.3">
      <c r="AE63800" s="71"/>
    </row>
    <row r="63801" spans="31:31" ht="15.75" x14ac:dyDescent="0.3">
      <c r="AE63801" s="71"/>
    </row>
    <row r="63802" spans="31:31" ht="15.75" x14ac:dyDescent="0.3">
      <c r="AE63802" s="71"/>
    </row>
    <row r="63803" spans="31:31" ht="15.75" x14ac:dyDescent="0.3">
      <c r="AE63803" s="71"/>
    </row>
    <row r="63804" spans="31:31" ht="15.75" x14ac:dyDescent="0.3">
      <c r="AE63804" s="71"/>
    </row>
    <row r="63805" spans="31:31" ht="15.75" x14ac:dyDescent="0.3">
      <c r="AE63805" s="71"/>
    </row>
    <row r="63806" spans="31:31" ht="15.75" x14ac:dyDescent="0.3">
      <c r="AE63806" s="71"/>
    </row>
    <row r="63807" spans="31:31" ht="15.75" x14ac:dyDescent="0.3">
      <c r="AE63807" s="71"/>
    </row>
    <row r="63808" spans="31:31" ht="15.75" x14ac:dyDescent="0.3">
      <c r="AE63808" s="71"/>
    </row>
    <row r="63809" spans="31:31" ht="15.75" x14ac:dyDescent="0.3">
      <c r="AE63809" s="71"/>
    </row>
    <row r="63810" spans="31:31" ht="15.75" x14ac:dyDescent="0.3">
      <c r="AE63810" s="71"/>
    </row>
    <row r="63811" spans="31:31" ht="15.75" x14ac:dyDescent="0.3">
      <c r="AE63811" s="71"/>
    </row>
    <row r="63812" spans="31:31" ht="15.75" x14ac:dyDescent="0.3">
      <c r="AE63812" s="71"/>
    </row>
    <row r="63813" spans="31:31" ht="15.75" x14ac:dyDescent="0.3">
      <c r="AE63813" s="71"/>
    </row>
    <row r="63814" spans="31:31" ht="15.75" x14ac:dyDescent="0.3">
      <c r="AE63814" s="71"/>
    </row>
    <row r="63815" spans="31:31" ht="15.75" x14ac:dyDescent="0.3">
      <c r="AE63815" s="71"/>
    </row>
    <row r="63816" spans="31:31" ht="15.75" x14ac:dyDescent="0.3">
      <c r="AE63816" s="71"/>
    </row>
    <row r="63817" spans="31:31" ht="15.75" x14ac:dyDescent="0.3">
      <c r="AE63817" s="71"/>
    </row>
    <row r="63818" spans="31:31" ht="15.75" x14ac:dyDescent="0.3">
      <c r="AE63818" s="71"/>
    </row>
    <row r="63819" spans="31:31" ht="15.75" x14ac:dyDescent="0.3">
      <c r="AE63819" s="71"/>
    </row>
    <row r="63820" spans="31:31" ht="15.75" x14ac:dyDescent="0.3">
      <c r="AE63820" s="71"/>
    </row>
    <row r="63821" spans="31:31" ht="15.75" x14ac:dyDescent="0.3">
      <c r="AE63821" s="71"/>
    </row>
    <row r="63822" spans="31:31" ht="15.75" x14ac:dyDescent="0.3">
      <c r="AE63822" s="71"/>
    </row>
    <row r="63823" spans="31:31" ht="15.75" x14ac:dyDescent="0.3">
      <c r="AE63823" s="71"/>
    </row>
    <row r="63824" spans="31:31" ht="15.75" x14ac:dyDescent="0.3">
      <c r="AE63824" s="71"/>
    </row>
    <row r="63825" spans="31:31" ht="15.75" x14ac:dyDescent="0.3">
      <c r="AE63825" s="71"/>
    </row>
    <row r="63826" spans="31:31" ht="15.75" x14ac:dyDescent="0.3">
      <c r="AE63826" s="71"/>
    </row>
    <row r="63827" spans="31:31" ht="15.75" x14ac:dyDescent="0.3">
      <c r="AE63827" s="71"/>
    </row>
    <row r="63828" spans="31:31" ht="15.75" x14ac:dyDescent="0.3">
      <c r="AE63828" s="71"/>
    </row>
    <row r="63829" spans="31:31" ht="15.75" x14ac:dyDescent="0.3">
      <c r="AE63829" s="71"/>
    </row>
    <row r="63830" spans="31:31" ht="15.75" x14ac:dyDescent="0.3">
      <c r="AE63830" s="71"/>
    </row>
    <row r="63831" spans="31:31" ht="15.75" x14ac:dyDescent="0.3">
      <c r="AE63831" s="71"/>
    </row>
    <row r="63832" spans="31:31" ht="15.75" x14ac:dyDescent="0.3">
      <c r="AE63832" s="71"/>
    </row>
    <row r="63833" spans="31:31" ht="15.75" x14ac:dyDescent="0.3">
      <c r="AE63833" s="71"/>
    </row>
    <row r="63834" spans="31:31" ht="15.75" x14ac:dyDescent="0.3">
      <c r="AE63834" s="71"/>
    </row>
    <row r="63835" spans="31:31" ht="15.75" x14ac:dyDescent="0.3">
      <c r="AE63835" s="71"/>
    </row>
    <row r="63836" spans="31:31" ht="15.75" x14ac:dyDescent="0.3">
      <c r="AE63836" s="71"/>
    </row>
    <row r="63837" spans="31:31" ht="15.75" x14ac:dyDescent="0.3">
      <c r="AE63837" s="71"/>
    </row>
    <row r="63838" spans="31:31" ht="15.75" x14ac:dyDescent="0.3">
      <c r="AE63838" s="71"/>
    </row>
    <row r="63839" spans="31:31" ht="15.75" x14ac:dyDescent="0.3">
      <c r="AE63839" s="71"/>
    </row>
    <row r="63840" spans="31:31" ht="15.75" x14ac:dyDescent="0.3">
      <c r="AE63840" s="71"/>
    </row>
    <row r="63841" spans="31:31" ht="15.75" x14ac:dyDescent="0.3">
      <c r="AE63841" s="71"/>
    </row>
    <row r="63842" spans="31:31" ht="15.75" x14ac:dyDescent="0.3">
      <c r="AE63842" s="71"/>
    </row>
    <row r="63843" spans="31:31" ht="15.75" x14ac:dyDescent="0.3">
      <c r="AE63843" s="71"/>
    </row>
    <row r="63844" spans="31:31" ht="15.75" x14ac:dyDescent="0.3">
      <c r="AE63844" s="71"/>
    </row>
    <row r="63845" spans="31:31" ht="15.75" x14ac:dyDescent="0.3">
      <c r="AE63845" s="71"/>
    </row>
    <row r="63846" spans="31:31" ht="15.75" x14ac:dyDescent="0.3">
      <c r="AE63846" s="71"/>
    </row>
    <row r="63847" spans="31:31" ht="15.75" x14ac:dyDescent="0.3">
      <c r="AE63847" s="71"/>
    </row>
    <row r="63848" spans="31:31" ht="15.75" x14ac:dyDescent="0.3">
      <c r="AE63848" s="71"/>
    </row>
    <row r="63849" spans="31:31" ht="15.75" x14ac:dyDescent="0.3">
      <c r="AE63849" s="71"/>
    </row>
    <row r="63850" spans="31:31" ht="15.75" x14ac:dyDescent="0.3">
      <c r="AE63850" s="71"/>
    </row>
    <row r="63851" spans="31:31" ht="15.75" x14ac:dyDescent="0.3">
      <c r="AE63851" s="71"/>
    </row>
    <row r="63852" spans="31:31" ht="15.75" x14ac:dyDescent="0.3">
      <c r="AE63852" s="71"/>
    </row>
    <row r="63853" spans="31:31" ht="15.75" x14ac:dyDescent="0.3">
      <c r="AE63853" s="71"/>
    </row>
    <row r="63854" spans="31:31" ht="15.75" x14ac:dyDescent="0.3">
      <c r="AE63854" s="71"/>
    </row>
    <row r="63855" spans="31:31" ht="15.75" x14ac:dyDescent="0.3">
      <c r="AE63855" s="71"/>
    </row>
    <row r="63856" spans="31:31" ht="15.75" x14ac:dyDescent="0.3">
      <c r="AE63856" s="71"/>
    </row>
    <row r="63857" spans="31:31" ht="15.75" x14ac:dyDescent="0.3">
      <c r="AE63857" s="71"/>
    </row>
    <row r="63858" spans="31:31" ht="15.75" x14ac:dyDescent="0.3">
      <c r="AE63858" s="71"/>
    </row>
    <row r="63859" spans="31:31" ht="15.75" x14ac:dyDescent="0.3">
      <c r="AE63859" s="71"/>
    </row>
    <row r="63860" spans="31:31" ht="15.75" x14ac:dyDescent="0.3">
      <c r="AE63860" s="71"/>
    </row>
    <row r="63861" spans="31:31" ht="15.75" x14ac:dyDescent="0.3">
      <c r="AE63861" s="71"/>
    </row>
    <row r="63862" spans="31:31" ht="15.75" x14ac:dyDescent="0.3">
      <c r="AE63862" s="71"/>
    </row>
    <row r="63863" spans="31:31" ht="15.75" x14ac:dyDescent="0.3">
      <c r="AE63863" s="71"/>
    </row>
    <row r="63864" spans="31:31" ht="15.75" x14ac:dyDescent="0.3">
      <c r="AE63864" s="71"/>
    </row>
    <row r="63865" spans="31:31" ht="15.75" x14ac:dyDescent="0.3">
      <c r="AE63865" s="71"/>
    </row>
    <row r="63866" spans="31:31" ht="15.75" x14ac:dyDescent="0.3">
      <c r="AE63866" s="71"/>
    </row>
    <row r="63867" spans="31:31" ht="15.75" x14ac:dyDescent="0.3">
      <c r="AE63867" s="71"/>
    </row>
    <row r="63868" spans="31:31" ht="15.75" x14ac:dyDescent="0.3">
      <c r="AE63868" s="71"/>
    </row>
    <row r="63869" spans="31:31" ht="15.75" x14ac:dyDescent="0.3">
      <c r="AE63869" s="71"/>
    </row>
    <row r="63870" spans="31:31" ht="15.75" x14ac:dyDescent="0.3">
      <c r="AE63870" s="71"/>
    </row>
    <row r="63871" spans="31:31" ht="15.75" x14ac:dyDescent="0.3">
      <c r="AE63871" s="71"/>
    </row>
    <row r="63872" spans="31:31" ht="15.75" x14ac:dyDescent="0.3">
      <c r="AE63872" s="71"/>
    </row>
    <row r="63873" spans="31:31" ht="15.75" x14ac:dyDescent="0.3">
      <c r="AE63873" s="71"/>
    </row>
    <row r="63874" spans="31:31" ht="15.75" x14ac:dyDescent="0.3">
      <c r="AE63874" s="71"/>
    </row>
    <row r="63875" spans="31:31" ht="15.75" x14ac:dyDescent="0.3">
      <c r="AE63875" s="71"/>
    </row>
    <row r="63876" spans="31:31" ht="15.75" x14ac:dyDescent="0.3">
      <c r="AE63876" s="71"/>
    </row>
    <row r="63877" spans="31:31" ht="15.75" x14ac:dyDescent="0.3">
      <c r="AE63877" s="71"/>
    </row>
    <row r="63878" spans="31:31" ht="15.75" x14ac:dyDescent="0.3">
      <c r="AE63878" s="71"/>
    </row>
    <row r="63879" spans="31:31" ht="15.75" x14ac:dyDescent="0.3">
      <c r="AE63879" s="71"/>
    </row>
    <row r="63880" spans="31:31" ht="15.75" x14ac:dyDescent="0.3">
      <c r="AE63880" s="71"/>
    </row>
    <row r="63881" spans="31:31" ht="15.75" x14ac:dyDescent="0.3">
      <c r="AE63881" s="71"/>
    </row>
    <row r="63882" spans="31:31" ht="15.75" x14ac:dyDescent="0.3">
      <c r="AE63882" s="71"/>
    </row>
    <row r="63883" spans="31:31" ht="15.75" x14ac:dyDescent="0.3">
      <c r="AE63883" s="71"/>
    </row>
    <row r="63884" spans="31:31" ht="15.75" x14ac:dyDescent="0.3">
      <c r="AE63884" s="71"/>
    </row>
    <row r="63885" spans="31:31" ht="15.75" x14ac:dyDescent="0.3">
      <c r="AE63885" s="71"/>
    </row>
    <row r="63886" spans="31:31" ht="15.75" x14ac:dyDescent="0.3">
      <c r="AE63886" s="71"/>
    </row>
    <row r="63887" spans="31:31" ht="15.75" x14ac:dyDescent="0.3">
      <c r="AE63887" s="71"/>
    </row>
    <row r="63888" spans="31:31" ht="15.75" x14ac:dyDescent="0.3">
      <c r="AE63888" s="71"/>
    </row>
    <row r="63889" spans="31:31" ht="15.75" x14ac:dyDescent="0.3">
      <c r="AE63889" s="71"/>
    </row>
    <row r="63890" spans="31:31" ht="15.75" x14ac:dyDescent="0.3">
      <c r="AE63890" s="71"/>
    </row>
    <row r="63891" spans="31:31" ht="15.75" x14ac:dyDescent="0.3">
      <c r="AE63891" s="71"/>
    </row>
    <row r="63892" spans="31:31" ht="15.75" x14ac:dyDescent="0.3">
      <c r="AE63892" s="71"/>
    </row>
    <row r="63893" spans="31:31" ht="15.75" x14ac:dyDescent="0.3">
      <c r="AE63893" s="71"/>
    </row>
    <row r="63894" spans="31:31" ht="15.75" x14ac:dyDescent="0.3">
      <c r="AE63894" s="71"/>
    </row>
    <row r="63895" spans="31:31" ht="15.75" x14ac:dyDescent="0.3">
      <c r="AE63895" s="71"/>
    </row>
    <row r="63896" spans="31:31" ht="15.75" x14ac:dyDescent="0.3">
      <c r="AE63896" s="71"/>
    </row>
    <row r="63897" spans="31:31" ht="15.75" x14ac:dyDescent="0.3">
      <c r="AE63897" s="71"/>
    </row>
    <row r="63898" spans="31:31" ht="15.75" x14ac:dyDescent="0.3">
      <c r="AE63898" s="71"/>
    </row>
    <row r="63899" spans="31:31" ht="15.75" x14ac:dyDescent="0.3">
      <c r="AE63899" s="71"/>
    </row>
    <row r="63900" spans="31:31" ht="15.75" x14ac:dyDescent="0.3">
      <c r="AE63900" s="71"/>
    </row>
    <row r="63901" spans="31:31" ht="15.75" x14ac:dyDescent="0.3">
      <c r="AE63901" s="71"/>
    </row>
    <row r="63902" spans="31:31" ht="15.75" x14ac:dyDescent="0.3">
      <c r="AE63902" s="71"/>
    </row>
    <row r="63903" spans="31:31" ht="15.75" x14ac:dyDescent="0.3">
      <c r="AE63903" s="71"/>
    </row>
    <row r="63904" spans="31:31" ht="15.75" x14ac:dyDescent="0.3">
      <c r="AE63904" s="71"/>
    </row>
    <row r="63905" spans="31:31" ht="15.75" x14ac:dyDescent="0.3">
      <c r="AE63905" s="71"/>
    </row>
    <row r="63906" spans="31:31" ht="15.75" x14ac:dyDescent="0.3">
      <c r="AE63906" s="71"/>
    </row>
    <row r="63907" spans="31:31" ht="15.75" x14ac:dyDescent="0.3">
      <c r="AE63907" s="71"/>
    </row>
    <row r="63908" spans="31:31" ht="15.75" x14ac:dyDescent="0.3">
      <c r="AE63908" s="71"/>
    </row>
    <row r="63909" spans="31:31" ht="15.75" x14ac:dyDescent="0.3">
      <c r="AE63909" s="71"/>
    </row>
    <row r="63910" spans="31:31" ht="15.75" x14ac:dyDescent="0.3">
      <c r="AE63910" s="71"/>
    </row>
    <row r="63911" spans="31:31" ht="15.75" x14ac:dyDescent="0.3">
      <c r="AE63911" s="71"/>
    </row>
    <row r="63912" spans="31:31" ht="15.75" x14ac:dyDescent="0.3">
      <c r="AE63912" s="71"/>
    </row>
    <row r="63913" spans="31:31" ht="15.75" x14ac:dyDescent="0.3">
      <c r="AE63913" s="71"/>
    </row>
    <row r="63914" spans="31:31" ht="15.75" x14ac:dyDescent="0.3">
      <c r="AE63914" s="71"/>
    </row>
    <row r="63915" spans="31:31" ht="15.75" x14ac:dyDescent="0.3">
      <c r="AE63915" s="71"/>
    </row>
    <row r="63916" spans="31:31" ht="15.75" x14ac:dyDescent="0.3">
      <c r="AE63916" s="71"/>
    </row>
    <row r="63917" spans="31:31" ht="15.75" x14ac:dyDescent="0.3">
      <c r="AE63917" s="71"/>
    </row>
    <row r="63918" spans="31:31" ht="15.75" x14ac:dyDescent="0.3">
      <c r="AE63918" s="71"/>
    </row>
    <row r="63919" spans="31:31" ht="15.75" x14ac:dyDescent="0.3">
      <c r="AE63919" s="71"/>
    </row>
    <row r="63920" spans="31:31" ht="15.75" x14ac:dyDescent="0.3">
      <c r="AE63920" s="71"/>
    </row>
    <row r="63921" spans="31:31" ht="15.75" x14ac:dyDescent="0.3">
      <c r="AE63921" s="71"/>
    </row>
    <row r="63922" spans="31:31" ht="15.75" x14ac:dyDescent="0.3">
      <c r="AE63922" s="71"/>
    </row>
    <row r="63923" spans="31:31" ht="15.75" x14ac:dyDescent="0.3">
      <c r="AE63923" s="71"/>
    </row>
    <row r="63924" spans="31:31" ht="15.75" x14ac:dyDescent="0.3">
      <c r="AE63924" s="71"/>
    </row>
    <row r="63925" spans="31:31" ht="15.75" x14ac:dyDescent="0.3">
      <c r="AE63925" s="71"/>
    </row>
    <row r="63926" spans="31:31" ht="15.75" x14ac:dyDescent="0.3">
      <c r="AE63926" s="71"/>
    </row>
    <row r="63927" spans="31:31" ht="15.75" x14ac:dyDescent="0.3">
      <c r="AE63927" s="71"/>
    </row>
    <row r="63928" spans="31:31" ht="15.75" x14ac:dyDescent="0.3">
      <c r="AE63928" s="71"/>
    </row>
    <row r="63929" spans="31:31" ht="15.75" x14ac:dyDescent="0.3">
      <c r="AE63929" s="71"/>
    </row>
    <row r="63930" spans="31:31" ht="15.75" x14ac:dyDescent="0.3">
      <c r="AE63930" s="71"/>
    </row>
    <row r="63931" spans="31:31" ht="15.75" x14ac:dyDescent="0.3">
      <c r="AE63931" s="71"/>
    </row>
    <row r="63932" spans="31:31" ht="15.75" x14ac:dyDescent="0.3">
      <c r="AE63932" s="71"/>
    </row>
    <row r="63933" spans="31:31" ht="15.75" x14ac:dyDescent="0.3">
      <c r="AE63933" s="71"/>
    </row>
    <row r="63934" spans="31:31" ht="15.75" x14ac:dyDescent="0.3">
      <c r="AE63934" s="71"/>
    </row>
    <row r="63935" spans="31:31" ht="15.75" x14ac:dyDescent="0.3">
      <c r="AE63935" s="71"/>
    </row>
    <row r="63936" spans="31:31" ht="15.75" x14ac:dyDescent="0.3">
      <c r="AE63936" s="71"/>
    </row>
    <row r="63937" spans="31:31" ht="15.75" x14ac:dyDescent="0.3">
      <c r="AE63937" s="71"/>
    </row>
    <row r="63938" spans="31:31" ht="15.75" x14ac:dyDescent="0.3">
      <c r="AE63938" s="71"/>
    </row>
    <row r="63939" spans="31:31" ht="15.75" x14ac:dyDescent="0.3">
      <c r="AE63939" s="71"/>
    </row>
    <row r="63940" spans="31:31" ht="15.75" x14ac:dyDescent="0.3">
      <c r="AE63940" s="71"/>
    </row>
    <row r="63941" spans="31:31" ht="15.75" x14ac:dyDescent="0.3">
      <c r="AE63941" s="71"/>
    </row>
    <row r="63942" spans="31:31" ht="15.75" x14ac:dyDescent="0.3">
      <c r="AE63942" s="71"/>
    </row>
    <row r="63943" spans="31:31" ht="15.75" x14ac:dyDescent="0.3">
      <c r="AE63943" s="71"/>
    </row>
    <row r="63944" spans="31:31" ht="15.75" x14ac:dyDescent="0.3">
      <c r="AE63944" s="71"/>
    </row>
    <row r="63945" spans="31:31" ht="15.75" x14ac:dyDescent="0.3">
      <c r="AE63945" s="71"/>
    </row>
    <row r="63946" spans="31:31" ht="15.75" x14ac:dyDescent="0.3">
      <c r="AE63946" s="71"/>
    </row>
    <row r="63947" spans="31:31" ht="15.75" x14ac:dyDescent="0.3">
      <c r="AE63947" s="71"/>
    </row>
    <row r="63948" spans="31:31" ht="15.75" x14ac:dyDescent="0.3">
      <c r="AE63948" s="71"/>
    </row>
    <row r="63949" spans="31:31" ht="15.75" x14ac:dyDescent="0.3">
      <c r="AE63949" s="71"/>
    </row>
    <row r="63950" spans="31:31" ht="15.75" x14ac:dyDescent="0.3">
      <c r="AE63950" s="71"/>
    </row>
    <row r="63951" spans="31:31" ht="15.75" x14ac:dyDescent="0.3">
      <c r="AE63951" s="71"/>
    </row>
    <row r="63952" spans="31:31" ht="15.75" x14ac:dyDescent="0.3">
      <c r="AE63952" s="71"/>
    </row>
    <row r="63953" spans="31:31" ht="15.75" x14ac:dyDescent="0.3">
      <c r="AE63953" s="71"/>
    </row>
    <row r="63954" spans="31:31" ht="15.75" x14ac:dyDescent="0.3">
      <c r="AE63954" s="71"/>
    </row>
    <row r="63955" spans="31:31" ht="15.75" x14ac:dyDescent="0.3">
      <c r="AE63955" s="71"/>
    </row>
    <row r="63956" spans="31:31" ht="15.75" x14ac:dyDescent="0.3">
      <c r="AE63956" s="71"/>
    </row>
    <row r="63957" spans="31:31" ht="15.75" x14ac:dyDescent="0.3">
      <c r="AE63957" s="71"/>
    </row>
    <row r="63958" spans="31:31" ht="15.75" x14ac:dyDescent="0.3">
      <c r="AE63958" s="71"/>
    </row>
    <row r="63959" spans="31:31" ht="15.75" x14ac:dyDescent="0.3">
      <c r="AE63959" s="71"/>
    </row>
    <row r="63960" spans="31:31" ht="15.75" x14ac:dyDescent="0.3">
      <c r="AE63960" s="71"/>
    </row>
    <row r="63961" spans="31:31" ht="15.75" x14ac:dyDescent="0.3">
      <c r="AE63961" s="71"/>
    </row>
    <row r="63962" spans="31:31" ht="15.75" x14ac:dyDescent="0.3">
      <c r="AE63962" s="71"/>
    </row>
    <row r="63963" spans="31:31" ht="15.75" x14ac:dyDescent="0.3">
      <c r="AE63963" s="71"/>
    </row>
    <row r="63964" spans="31:31" ht="15.75" x14ac:dyDescent="0.3">
      <c r="AE63964" s="71"/>
    </row>
    <row r="63965" spans="31:31" ht="15.75" x14ac:dyDescent="0.3">
      <c r="AE63965" s="71"/>
    </row>
    <row r="63966" spans="31:31" ht="15.75" x14ac:dyDescent="0.3">
      <c r="AE63966" s="71"/>
    </row>
    <row r="63967" spans="31:31" ht="15.75" x14ac:dyDescent="0.3">
      <c r="AE63967" s="71"/>
    </row>
    <row r="63968" spans="31:31" ht="15.75" x14ac:dyDescent="0.3">
      <c r="AE63968" s="71"/>
    </row>
    <row r="63969" spans="31:31" ht="15.75" x14ac:dyDescent="0.3">
      <c r="AE63969" s="71"/>
    </row>
    <row r="63970" spans="31:31" ht="15.75" x14ac:dyDescent="0.3">
      <c r="AE63970" s="71"/>
    </row>
    <row r="63971" spans="31:31" ht="15.75" x14ac:dyDescent="0.3">
      <c r="AE63971" s="71"/>
    </row>
    <row r="63972" spans="31:31" ht="15.75" x14ac:dyDescent="0.3">
      <c r="AE63972" s="71"/>
    </row>
    <row r="63973" spans="31:31" ht="15.75" x14ac:dyDescent="0.3">
      <c r="AE63973" s="71"/>
    </row>
    <row r="63974" spans="31:31" ht="15.75" x14ac:dyDescent="0.3">
      <c r="AE63974" s="71"/>
    </row>
    <row r="63975" spans="31:31" ht="15.75" x14ac:dyDescent="0.3">
      <c r="AE63975" s="71"/>
    </row>
    <row r="63976" spans="31:31" ht="15.75" x14ac:dyDescent="0.3">
      <c r="AE63976" s="71"/>
    </row>
    <row r="63977" spans="31:31" ht="15.75" x14ac:dyDescent="0.3">
      <c r="AE63977" s="71"/>
    </row>
    <row r="63978" spans="31:31" ht="15.75" x14ac:dyDescent="0.3">
      <c r="AE63978" s="71"/>
    </row>
    <row r="63979" spans="31:31" ht="15.75" x14ac:dyDescent="0.3">
      <c r="AE63979" s="71"/>
    </row>
    <row r="63980" spans="31:31" ht="15.75" x14ac:dyDescent="0.3">
      <c r="AE63980" s="71"/>
    </row>
    <row r="63981" spans="31:31" ht="15.75" x14ac:dyDescent="0.3">
      <c r="AE63981" s="71"/>
    </row>
    <row r="63982" spans="31:31" ht="15.75" x14ac:dyDescent="0.3">
      <c r="AE63982" s="71"/>
    </row>
    <row r="63983" spans="31:31" ht="15.75" x14ac:dyDescent="0.3">
      <c r="AE63983" s="71"/>
    </row>
    <row r="63984" spans="31:31" ht="15.75" x14ac:dyDescent="0.3">
      <c r="AE63984" s="71"/>
    </row>
    <row r="63985" spans="31:31" ht="15.75" x14ac:dyDescent="0.3">
      <c r="AE63985" s="71"/>
    </row>
    <row r="63986" spans="31:31" ht="15.75" x14ac:dyDescent="0.3">
      <c r="AE63986" s="71"/>
    </row>
    <row r="63987" spans="31:31" ht="15.75" x14ac:dyDescent="0.3">
      <c r="AE63987" s="71"/>
    </row>
    <row r="63988" spans="31:31" ht="15.75" x14ac:dyDescent="0.3">
      <c r="AE63988" s="71"/>
    </row>
    <row r="63989" spans="31:31" ht="15.75" x14ac:dyDescent="0.3">
      <c r="AE63989" s="71"/>
    </row>
    <row r="63990" spans="31:31" ht="15.75" x14ac:dyDescent="0.3">
      <c r="AE63990" s="71"/>
    </row>
    <row r="63991" spans="31:31" ht="15.75" x14ac:dyDescent="0.3">
      <c r="AE63991" s="71"/>
    </row>
    <row r="63992" spans="31:31" ht="15.75" x14ac:dyDescent="0.3">
      <c r="AE63992" s="71"/>
    </row>
    <row r="63993" spans="31:31" ht="15.75" x14ac:dyDescent="0.3">
      <c r="AE63993" s="71"/>
    </row>
    <row r="63994" spans="31:31" ht="15.75" x14ac:dyDescent="0.3">
      <c r="AE63994" s="71"/>
    </row>
    <row r="63995" spans="31:31" ht="15.75" x14ac:dyDescent="0.3">
      <c r="AE63995" s="71"/>
    </row>
    <row r="63996" spans="31:31" ht="15.75" x14ac:dyDescent="0.3">
      <c r="AE63996" s="71"/>
    </row>
    <row r="63997" spans="31:31" ht="15.75" x14ac:dyDescent="0.3">
      <c r="AE63997" s="71"/>
    </row>
    <row r="63998" spans="31:31" ht="15.75" x14ac:dyDescent="0.3">
      <c r="AE63998" s="71"/>
    </row>
    <row r="63999" spans="31:31" ht="15.75" x14ac:dyDescent="0.3">
      <c r="AE63999" s="71"/>
    </row>
    <row r="64000" spans="31:31" ht="15.75" x14ac:dyDescent="0.3">
      <c r="AE64000" s="71"/>
    </row>
    <row r="64001" spans="31:31" ht="15.75" x14ac:dyDescent="0.3">
      <c r="AE64001" s="71"/>
    </row>
    <row r="64002" spans="31:31" ht="15.75" x14ac:dyDescent="0.3">
      <c r="AE64002" s="71"/>
    </row>
    <row r="64003" spans="31:31" ht="15.75" x14ac:dyDescent="0.3">
      <c r="AE64003" s="71"/>
    </row>
    <row r="64004" spans="31:31" ht="15.75" x14ac:dyDescent="0.3">
      <c r="AE64004" s="71"/>
    </row>
    <row r="64005" spans="31:31" ht="15.75" x14ac:dyDescent="0.3">
      <c r="AE64005" s="71"/>
    </row>
    <row r="64006" spans="31:31" ht="15.75" x14ac:dyDescent="0.3">
      <c r="AE64006" s="71"/>
    </row>
    <row r="64007" spans="31:31" ht="15.75" x14ac:dyDescent="0.3">
      <c r="AE64007" s="71"/>
    </row>
    <row r="64008" spans="31:31" ht="15.75" x14ac:dyDescent="0.3">
      <c r="AE64008" s="71"/>
    </row>
    <row r="64009" spans="31:31" ht="15.75" x14ac:dyDescent="0.3">
      <c r="AE64009" s="71"/>
    </row>
    <row r="64010" spans="31:31" ht="15.75" x14ac:dyDescent="0.3">
      <c r="AE64010" s="71"/>
    </row>
    <row r="64011" spans="31:31" ht="15.75" x14ac:dyDescent="0.3">
      <c r="AE64011" s="71"/>
    </row>
    <row r="64012" spans="31:31" ht="15.75" x14ac:dyDescent="0.3">
      <c r="AE64012" s="71"/>
    </row>
    <row r="64013" spans="31:31" ht="15.75" x14ac:dyDescent="0.3">
      <c r="AE64013" s="71"/>
    </row>
    <row r="64014" spans="31:31" ht="15.75" x14ac:dyDescent="0.3">
      <c r="AE64014" s="71"/>
    </row>
    <row r="64015" spans="31:31" ht="15.75" x14ac:dyDescent="0.3">
      <c r="AE64015" s="71"/>
    </row>
    <row r="64016" spans="31:31" ht="15.75" x14ac:dyDescent="0.3">
      <c r="AE64016" s="71"/>
    </row>
    <row r="64017" spans="31:31" ht="15.75" x14ac:dyDescent="0.3">
      <c r="AE64017" s="71"/>
    </row>
    <row r="64018" spans="31:31" ht="15.75" x14ac:dyDescent="0.3">
      <c r="AE64018" s="71"/>
    </row>
    <row r="64019" spans="31:31" ht="15.75" x14ac:dyDescent="0.3">
      <c r="AE64019" s="71"/>
    </row>
    <row r="64020" spans="31:31" ht="15.75" x14ac:dyDescent="0.3">
      <c r="AE64020" s="71"/>
    </row>
    <row r="64021" spans="31:31" ht="15.75" x14ac:dyDescent="0.3">
      <c r="AE64021" s="71"/>
    </row>
    <row r="64022" spans="31:31" ht="15.75" x14ac:dyDescent="0.3">
      <c r="AE64022" s="71"/>
    </row>
    <row r="64023" spans="31:31" ht="15.75" x14ac:dyDescent="0.3">
      <c r="AE64023" s="71"/>
    </row>
    <row r="64024" spans="31:31" ht="15.75" x14ac:dyDescent="0.3">
      <c r="AE64024" s="71"/>
    </row>
    <row r="64025" spans="31:31" ht="15.75" x14ac:dyDescent="0.3">
      <c r="AE64025" s="71"/>
    </row>
    <row r="64026" spans="31:31" ht="15.75" x14ac:dyDescent="0.3">
      <c r="AE64026" s="71"/>
    </row>
    <row r="64027" spans="31:31" ht="15.75" x14ac:dyDescent="0.3">
      <c r="AE64027" s="71"/>
    </row>
    <row r="64028" spans="31:31" ht="15.75" x14ac:dyDescent="0.3">
      <c r="AE64028" s="71"/>
    </row>
    <row r="64029" spans="31:31" ht="15.75" x14ac:dyDescent="0.3">
      <c r="AE64029" s="71"/>
    </row>
    <row r="64030" spans="31:31" ht="15.75" x14ac:dyDescent="0.3">
      <c r="AE64030" s="71"/>
    </row>
    <row r="64031" spans="31:31" ht="15.75" x14ac:dyDescent="0.3">
      <c r="AE64031" s="71"/>
    </row>
    <row r="64032" spans="31:31" ht="15.75" x14ac:dyDescent="0.3">
      <c r="AE64032" s="71"/>
    </row>
    <row r="64033" spans="31:31" ht="15.75" x14ac:dyDescent="0.3">
      <c r="AE64033" s="71"/>
    </row>
    <row r="64034" spans="31:31" ht="15.75" x14ac:dyDescent="0.3">
      <c r="AE64034" s="71"/>
    </row>
    <row r="64035" spans="31:31" ht="15.75" x14ac:dyDescent="0.3">
      <c r="AE64035" s="71"/>
    </row>
    <row r="64036" spans="31:31" ht="15.75" x14ac:dyDescent="0.3">
      <c r="AE64036" s="71"/>
    </row>
    <row r="64037" spans="31:31" ht="15.75" x14ac:dyDescent="0.3">
      <c r="AE64037" s="71"/>
    </row>
    <row r="64038" spans="31:31" ht="15.75" x14ac:dyDescent="0.3">
      <c r="AE64038" s="71"/>
    </row>
    <row r="64039" spans="31:31" ht="15.75" x14ac:dyDescent="0.3">
      <c r="AE64039" s="71"/>
    </row>
    <row r="64040" spans="31:31" ht="15.75" x14ac:dyDescent="0.3">
      <c r="AE64040" s="71"/>
    </row>
    <row r="64041" spans="31:31" ht="15.75" x14ac:dyDescent="0.3">
      <c r="AE64041" s="71"/>
    </row>
    <row r="64042" spans="31:31" ht="15.75" x14ac:dyDescent="0.3">
      <c r="AE64042" s="71"/>
    </row>
    <row r="64043" spans="31:31" ht="15.75" x14ac:dyDescent="0.3">
      <c r="AE64043" s="71"/>
    </row>
    <row r="64044" spans="31:31" ht="15.75" x14ac:dyDescent="0.3">
      <c r="AE64044" s="71"/>
    </row>
    <row r="64045" spans="31:31" ht="15.75" x14ac:dyDescent="0.3">
      <c r="AE64045" s="71"/>
    </row>
    <row r="64046" spans="31:31" ht="15.75" x14ac:dyDescent="0.3">
      <c r="AE64046" s="71"/>
    </row>
    <row r="64047" spans="31:31" ht="15.75" x14ac:dyDescent="0.3">
      <c r="AE64047" s="71"/>
    </row>
    <row r="64048" spans="31:31" ht="15.75" x14ac:dyDescent="0.3">
      <c r="AE64048" s="71"/>
    </row>
    <row r="64049" spans="31:31" ht="15.75" x14ac:dyDescent="0.3">
      <c r="AE64049" s="71"/>
    </row>
    <row r="64050" spans="31:31" ht="15.75" x14ac:dyDescent="0.3">
      <c r="AE64050" s="71"/>
    </row>
    <row r="64051" spans="31:31" ht="15.75" x14ac:dyDescent="0.3">
      <c r="AE64051" s="71"/>
    </row>
    <row r="64052" spans="31:31" ht="15.75" x14ac:dyDescent="0.3">
      <c r="AE64052" s="71"/>
    </row>
    <row r="64053" spans="31:31" ht="15.75" x14ac:dyDescent="0.3">
      <c r="AE64053" s="71"/>
    </row>
    <row r="64054" spans="31:31" ht="15.75" x14ac:dyDescent="0.3">
      <c r="AE64054" s="71"/>
    </row>
    <row r="64055" spans="31:31" ht="15.75" x14ac:dyDescent="0.3">
      <c r="AE64055" s="71"/>
    </row>
    <row r="64056" spans="31:31" ht="15.75" x14ac:dyDescent="0.3">
      <c r="AE64056" s="71"/>
    </row>
    <row r="64057" spans="31:31" ht="15.75" x14ac:dyDescent="0.3">
      <c r="AE64057" s="71"/>
    </row>
    <row r="64058" spans="31:31" ht="15.75" x14ac:dyDescent="0.3">
      <c r="AE64058" s="71"/>
    </row>
    <row r="64059" spans="31:31" ht="15.75" x14ac:dyDescent="0.3">
      <c r="AE64059" s="71"/>
    </row>
    <row r="64060" spans="31:31" ht="15.75" x14ac:dyDescent="0.3">
      <c r="AE64060" s="71"/>
    </row>
    <row r="64061" spans="31:31" ht="15.75" x14ac:dyDescent="0.3">
      <c r="AE64061" s="71"/>
    </row>
    <row r="64062" spans="31:31" ht="15.75" x14ac:dyDescent="0.3">
      <c r="AE64062" s="71"/>
    </row>
    <row r="64063" spans="31:31" ht="15.75" x14ac:dyDescent="0.3">
      <c r="AE64063" s="71"/>
    </row>
    <row r="64064" spans="31:31" ht="15.75" x14ac:dyDescent="0.3">
      <c r="AE64064" s="71"/>
    </row>
    <row r="64065" spans="31:31" ht="15.75" x14ac:dyDescent="0.3">
      <c r="AE64065" s="71"/>
    </row>
    <row r="64066" spans="31:31" ht="15.75" x14ac:dyDescent="0.3">
      <c r="AE64066" s="71"/>
    </row>
    <row r="64067" spans="31:31" ht="15.75" x14ac:dyDescent="0.3">
      <c r="AE64067" s="71"/>
    </row>
    <row r="64068" spans="31:31" ht="15.75" x14ac:dyDescent="0.3">
      <c r="AE64068" s="71"/>
    </row>
    <row r="64069" spans="31:31" ht="15.75" x14ac:dyDescent="0.3">
      <c r="AE64069" s="71"/>
    </row>
    <row r="64070" spans="31:31" ht="15.75" x14ac:dyDescent="0.3">
      <c r="AE64070" s="71"/>
    </row>
    <row r="64071" spans="31:31" ht="15.75" x14ac:dyDescent="0.3">
      <c r="AE64071" s="71"/>
    </row>
    <row r="64072" spans="31:31" ht="15.75" x14ac:dyDescent="0.3">
      <c r="AE64072" s="71"/>
    </row>
    <row r="64073" spans="31:31" ht="15.75" x14ac:dyDescent="0.3">
      <c r="AE64073" s="71"/>
    </row>
    <row r="64074" spans="31:31" ht="15.75" x14ac:dyDescent="0.3">
      <c r="AE64074" s="71"/>
    </row>
    <row r="64075" spans="31:31" ht="15.75" x14ac:dyDescent="0.3">
      <c r="AE64075" s="71"/>
    </row>
    <row r="64076" spans="31:31" ht="15.75" x14ac:dyDescent="0.3">
      <c r="AE64076" s="71"/>
    </row>
    <row r="64077" spans="31:31" ht="15.75" x14ac:dyDescent="0.3">
      <c r="AE64077" s="71"/>
    </row>
    <row r="64078" spans="31:31" ht="15.75" x14ac:dyDescent="0.3">
      <c r="AE64078" s="71"/>
    </row>
    <row r="64079" spans="31:31" ht="15.75" x14ac:dyDescent="0.3">
      <c r="AE64079" s="71"/>
    </row>
    <row r="64080" spans="31:31" ht="15.75" x14ac:dyDescent="0.3">
      <c r="AE64080" s="71"/>
    </row>
    <row r="64081" spans="31:31" ht="15.75" x14ac:dyDescent="0.3">
      <c r="AE64081" s="71"/>
    </row>
    <row r="64082" spans="31:31" ht="15.75" x14ac:dyDescent="0.3">
      <c r="AE64082" s="71"/>
    </row>
    <row r="64083" spans="31:31" ht="15.75" x14ac:dyDescent="0.3">
      <c r="AE64083" s="71"/>
    </row>
    <row r="64084" spans="31:31" ht="15.75" x14ac:dyDescent="0.3">
      <c r="AE64084" s="71"/>
    </row>
    <row r="64085" spans="31:31" ht="15.75" x14ac:dyDescent="0.3">
      <c r="AE64085" s="71"/>
    </row>
    <row r="64086" spans="31:31" ht="15.75" x14ac:dyDescent="0.3">
      <c r="AE64086" s="71"/>
    </row>
    <row r="64087" spans="31:31" ht="15.75" x14ac:dyDescent="0.3">
      <c r="AE64087" s="71"/>
    </row>
    <row r="64088" spans="31:31" ht="15.75" x14ac:dyDescent="0.3">
      <c r="AE64088" s="71"/>
    </row>
    <row r="64089" spans="31:31" ht="15.75" x14ac:dyDescent="0.3">
      <c r="AE64089" s="71"/>
    </row>
    <row r="64090" spans="31:31" ht="15.75" x14ac:dyDescent="0.3">
      <c r="AE64090" s="71"/>
    </row>
    <row r="64091" spans="31:31" ht="15.75" x14ac:dyDescent="0.3">
      <c r="AE64091" s="71"/>
    </row>
    <row r="64092" spans="31:31" ht="15.75" x14ac:dyDescent="0.3">
      <c r="AE64092" s="71"/>
    </row>
    <row r="64093" spans="31:31" ht="15.75" x14ac:dyDescent="0.3">
      <c r="AE64093" s="71"/>
    </row>
    <row r="64094" spans="31:31" ht="15.75" x14ac:dyDescent="0.3">
      <c r="AE64094" s="71"/>
    </row>
    <row r="64095" spans="31:31" ht="15.75" x14ac:dyDescent="0.3">
      <c r="AE64095" s="71"/>
    </row>
    <row r="64096" spans="31:31" ht="15.75" x14ac:dyDescent="0.3">
      <c r="AE64096" s="71"/>
    </row>
    <row r="64097" spans="31:31" ht="15.75" x14ac:dyDescent="0.3">
      <c r="AE64097" s="71"/>
    </row>
    <row r="64098" spans="31:31" ht="15.75" x14ac:dyDescent="0.3">
      <c r="AE64098" s="71"/>
    </row>
    <row r="64099" spans="31:31" ht="15.75" x14ac:dyDescent="0.3">
      <c r="AE64099" s="71"/>
    </row>
    <row r="64100" spans="31:31" ht="15.75" x14ac:dyDescent="0.3">
      <c r="AE64100" s="71"/>
    </row>
    <row r="64101" spans="31:31" ht="15.75" x14ac:dyDescent="0.3">
      <c r="AE64101" s="71"/>
    </row>
    <row r="64102" spans="31:31" ht="15.75" x14ac:dyDescent="0.3">
      <c r="AE64102" s="71"/>
    </row>
    <row r="64103" spans="31:31" ht="15.75" x14ac:dyDescent="0.3">
      <c r="AE64103" s="71"/>
    </row>
    <row r="64104" spans="31:31" ht="15.75" x14ac:dyDescent="0.3">
      <c r="AE64104" s="71"/>
    </row>
    <row r="64105" spans="31:31" ht="15.75" x14ac:dyDescent="0.3">
      <c r="AE64105" s="71"/>
    </row>
    <row r="64106" spans="31:31" ht="15.75" x14ac:dyDescent="0.3">
      <c r="AE64106" s="71"/>
    </row>
    <row r="64107" spans="31:31" ht="15.75" x14ac:dyDescent="0.3">
      <c r="AE64107" s="71"/>
    </row>
    <row r="64108" spans="31:31" ht="15.75" x14ac:dyDescent="0.3">
      <c r="AE64108" s="71"/>
    </row>
    <row r="64109" spans="31:31" ht="15.75" x14ac:dyDescent="0.3">
      <c r="AE64109" s="71"/>
    </row>
    <row r="64110" spans="31:31" ht="15.75" x14ac:dyDescent="0.3">
      <c r="AE64110" s="71"/>
    </row>
    <row r="64111" spans="31:31" ht="15.75" x14ac:dyDescent="0.3">
      <c r="AE64111" s="71"/>
    </row>
    <row r="64112" spans="31:31" ht="15.75" x14ac:dyDescent="0.3">
      <c r="AE64112" s="71"/>
    </row>
    <row r="64113" spans="31:31" ht="15.75" x14ac:dyDescent="0.3">
      <c r="AE64113" s="71"/>
    </row>
    <row r="64114" spans="31:31" ht="15.75" x14ac:dyDescent="0.3">
      <c r="AE64114" s="71"/>
    </row>
    <row r="64115" spans="31:31" ht="15.75" x14ac:dyDescent="0.3">
      <c r="AE64115" s="71"/>
    </row>
    <row r="64116" spans="31:31" ht="15.75" x14ac:dyDescent="0.3">
      <c r="AE64116" s="71"/>
    </row>
    <row r="64117" spans="31:31" ht="15.75" x14ac:dyDescent="0.3">
      <c r="AE64117" s="71"/>
    </row>
    <row r="64118" spans="31:31" ht="15.75" x14ac:dyDescent="0.3">
      <c r="AE64118" s="71"/>
    </row>
    <row r="64119" spans="31:31" ht="15.75" x14ac:dyDescent="0.3">
      <c r="AE64119" s="71"/>
    </row>
    <row r="64120" spans="31:31" ht="15.75" x14ac:dyDescent="0.3">
      <c r="AE64120" s="71"/>
    </row>
    <row r="64121" spans="31:31" ht="15.75" x14ac:dyDescent="0.3">
      <c r="AE64121" s="71"/>
    </row>
    <row r="64122" spans="31:31" ht="15.75" x14ac:dyDescent="0.3">
      <c r="AE64122" s="71"/>
    </row>
    <row r="64123" spans="31:31" ht="15.75" x14ac:dyDescent="0.3">
      <c r="AE64123" s="71"/>
    </row>
    <row r="64124" spans="31:31" ht="15.75" x14ac:dyDescent="0.3">
      <c r="AE64124" s="71"/>
    </row>
    <row r="64125" spans="31:31" ht="15.75" x14ac:dyDescent="0.3">
      <c r="AE64125" s="71"/>
    </row>
    <row r="64126" spans="31:31" ht="15.75" x14ac:dyDescent="0.3">
      <c r="AE64126" s="71"/>
    </row>
    <row r="64127" spans="31:31" ht="15.75" x14ac:dyDescent="0.3">
      <c r="AE64127" s="71"/>
    </row>
    <row r="64128" spans="31:31" ht="15.75" x14ac:dyDescent="0.3">
      <c r="AE64128" s="71"/>
    </row>
    <row r="64129" spans="31:31" ht="15.75" x14ac:dyDescent="0.3">
      <c r="AE64129" s="71"/>
    </row>
    <row r="64130" spans="31:31" ht="15.75" x14ac:dyDescent="0.3">
      <c r="AE64130" s="71"/>
    </row>
    <row r="64131" spans="31:31" ht="15.75" x14ac:dyDescent="0.3">
      <c r="AE64131" s="71"/>
    </row>
    <row r="64132" spans="31:31" ht="15.75" x14ac:dyDescent="0.3">
      <c r="AE64132" s="71"/>
    </row>
    <row r="64133" spans="31:31" ht="15.75" x14ac:dyDescent="0.3">
      <c r="AE64133" s="71"/>
    </row>
    <row r="64134" spans="31:31" ht="15.75" x14ac:dyDescent="0.3">
      <c r="AE64134" s="71"/>
    </row>
    <row r="64135" spans="31:31" ht="15.75" x14ac:dyDescent="0.3">
      <c r="AE64135" s="71"/>
    </row>
    <row r="64136" spans="31:31" ht="15.75" x14ac:dyDescent="0.3">
      <c r="AE64136" s="71"/>
    </row>
    <row r="64137" spans="31:31" ht="15.75" x14ac:dyDescent="0.3">
      <c r="AE64137" s="71"/>
    </row>
    <row r="64138" spans="31:31" ht="15.75" x14ac:dyDescent="0.3">
      <c r="AE64138" s="71"/>
    </row>
    <row r="64139" spans="31:31" ht="15.75" x14ac:dyDescent="0.3">
      <c r="AE64139" s="71"/>
    </row>
    <row r="64140" spans="31:31" ht="15.75" x14ac:dyDescent="0.3">
      <c r="AE64140" s="71"/>
    </row>
    <row r="64141" spans="31:31" ht="15.75" x14ac:dyDescent="0.3">
      <c r="AE64141" s="71"/>
    </row>
    <row r="64142" spans="31:31" ht="15.75" x14ac:dyDescent="0.3">
      <c r="AE64142" s="71"/>
    </row>
    <row r="64143" spans="31:31" ht="15.75" x14ac:dyDescent="0.3">
      <c r="AE64143" s="71"/>
    </row>
    <row r="64144" spans="31:31" ht="15.75" x14ac:dyDescent="0.3">
      <c r="AE64144" s="71"/>
    </row>
    <row r="64145" spans="31:31" ht="15.75" x14ac:dyDescent="0.3">
      <c r="AE64145" s="71"/>
    </row>
    <row r="64146" spans="31:31" ht="15.75" x14ac:dyDescent="0.3">
      <c r="AE64146" s="71"/>
    </row>
    <row r="64147" spans="31:31" ht="15.75" x14ac:dyDescent="0.3">
      <c r="AE64147" s="71"/>
    </row>
    <row r="64148" spans="31:31" ht="15.75" x14ac:dyDescent="0.3">
      <c r="AE64148" s="71"/>
    </row>
    <row r="64149" spans="31:31" ht="15.75" x14ac:dyDescent="0.3">
      <c r="AE64149" s="71"/>
    </row>
    <row r="64150" spans="31:31" ht="15.75" x14ac:dyDescent="0.3">
      <c r="AE64150" s="71"/>
    </row>
    <row r="64151" spans="31:31" ht="15.75" x14ac:dyDescent="0.3">
      <c r="AE64151" s="71"/>
    </row>
    <row r="64152" spans="31:31" ht="15.75" x14ac:dyDescent="0.3">
      <c r="AE64152" s="71"/>
    </row>
    <row r="64153" spans="31:31" ht="15.75" x14ac:dyDescent="0.3">
      <c r="AE64153" s="71"/>
    </row>
    <row r="64154" spans="31:31" ht="15.75" x14ac:dyDescent="0.3">
      <c r="AE64154" s="71"/>
    </row>
    <row r="64155" spans="31:31" ht="15.75" x14ac:dyDescent="0.3">
      <c r="AE64155" s="71"/>
    </row>
    <row r="64156" spans="31:31" ht="15.75" x14ac:dyDescent="0.3">
      <c r="AE64156" s="71"/>
    </row>
    <row r="64157" spans="31:31" ht="15.75" x14ac:dyDescent="0.3">
      <c r="AE64157" s="71"/>
    </row>
    <row r="64158" spans="31:31" ht="15.75" x14ac:dyDescent="0.3">
      <c r="AE64158" s="71"/>
    </row>
    <row r="64159" spans="31:31" ht="15.75" x14ac:dyDescent="0.3">
      <c r="AE64159" s="71"/>
    </row>
    <row r="64160" spans="31:31" ht="15.75" x14ac:dyDescent="0.3">
      <c r="AE64160" s="71"/>
    </row>
    <row r="64161" spans="31:31" ht="15.75" x14ac:dyDescent="0.3">
      <c r="AE64161" s="71"/>
    </row>
    <row r="64162" spans="31:31" ht="15.75" x14ac:dyDescent="0.3">
      <c r="AE64162" s="71"/>
    </row>
    <row r="64163" spans="31:31" ht="15.75" x14ac:dyDescent="0.3">
      <c r="AE64163" s="71"/>
    </row>
    <row r="64164" spans="31:31" ht="15.75" x14ac:dyDescent="0.3">
      <c r="AE64164" s="71"/>
    </row>
    <row r="64165" spans="31:31" ht="15.75" x14ac:dyDescent="0.3">
      <c r="AE64165" s="71"/>
    </row>
    <row r="64166" spans="31:31" ht="15.75" x14ac:dyDescent="0.3">
      <c r="AE64166" s="71"/>
    </row>
    <row r="64167" spans="31:31" ht="15.75" x14ac:dyDescent="0.3">
      <c r="AE64167" s="71"/>
    </row>
    <row r="64168" spans="31:31" ht="15.75" x14ac:dyDescent="0.3">
      <c r="AE64168" s="71"/>
    </row>
    <row r="64169" spans="31:31" ht="15.75" x14ac:dyDescent="0.3">
      <c r="AE64169" s="71"/>
    </row>
    <row r="64170" spans="31:31" ht="15.75" x14ac:dyDescent="0.3">
      <c r="AE64170" s="71"/>
    </row>
    <row r="64171" spans="31:31" ht="15.75" x14ac:dyDescent="0.3">
      <c r="AE64171" s="71"/>
    </row>
    <row r="64172" spans="31:31" ht="15.75" x14ac:dyDescent="0.3">
      <c r="AE64172" s="71"/>
    </row>
    <row r="64173" spans="31:31" ht="15.75" x14ac:dyDescent="0.3">
      <c r="AE64173" s="71"/>
    </row>
    <row r="64174" spans="31:31" ht="15.75" x14ac:dyDescent="0.3">
      <c r="AE64174" s="71"/>
    </row>
    <row r="64175" spans="31:31" ht="15.75" x14ac:dyDescent="0.3">
      <c r="AE64175" s="71"/>
    </row>
    <row r="64176" spans="31:31" ht="15.75" x14ac:dyDescent="0.3">
      <c r="AE64176" s="71"/>
    </row>
    <row r="64177" spans="31:31" ht="15.75" x14ac:dyDescent="0.3">
      <c r="AE64177" s="71"/>
    </row>
    <row r="64178" spans="31:31" ht="15.75" x14ac:dyDescent="0.3">
      <c r="AE64178" s="71"/>
    </row>
    <row r="64179" spans="31:31" ht="15.75" x14ac:dyDescent="0.3">
      <c r="AE64179" s="71"/>
    </row>
    <row r="64180" spans="31:31" ht="15.75" x14ac:dyDescent="0.3">
      <c r="AE64180" s="71"/>
    </row>
    <row r="64181" spans="31:31" ht="15.75" x14ac:dyDescent="0.3">
      <c r="AE64181" s="71"/>
    </row>
    <row r="64182" spans="31:31" ht="15.75" x14ac:dyDescent="0.3">
      <c r="AE64182" s="71"/>
    </row>
    <row r="64183" spans="31:31" ht="15.75" x14ac:dyDescent="0.3">
      <c r="AE64183" s="71"/>
    </row>
    <row r="64184" spans="31:31" ht="15.75" x14ac:dyDescent="0.3">
      <c r="AE64184" s="71"/>
    </row>
    <row r="64185" spans="31:31" ht="15.75" x14ac:dyDescent="0.3">
      <c r="AE64185" s="71"/>
    </row>
    <row r="64186" spans="31:31" ht="15.75" x14ac:dyDescent="0.3">
      <c r="AE64186" s="71"/>
    </row>
    <row r="64187" spans="31:31" ht="15.75" x14ac:dyDescent="0.3">
      <c r="AE64187" s="71"/>
    </row>
    <row r="64188" spans="31:31" ht="15.75" x14ac:dyDescent="0.3">
      <c r="AE64188" s="71"/>
    </row>
    <row r="64189" spans="31:31" ht="15.75" x14ac:dyDescent="0.3">
      <c r="AE64189" s="71"/>
    </row>
    <row r="64190" spans="31:31" ht="15.75" x14ac:dyDescent="0.3">
      <c r="AE64190" s="71"/>
    </row>
    <row r="64191" spans="31:31" ht="15.75" x14ac:dyDescent="0.3">
      <c r="AE64191" s="71"/>
    </row>
    <row r="64192" spans="31:31" ht="15.75" x14ac:dyDescent="0.3">
      <c r="AE64192" s="71"/>
    </row>
    <row r="64193" spans="31:31" ht="15.75" x14ac:dyDescent="0.3">
      <c r="AE64193" s="71"/>
    </row>
    <row r="64194" spans="31:31" ht="15.75" x14ac:dyDescent="0.3">
      <c r="AE64194" s="71"/>
    </row>
    <row r="64195" spans="31:31" ht="15.75" x14ac:dyDescent="0.3">
      <c r="AE64195" s="71"/>
    </row>
    <row r="64196" spans="31:31" ht="15.75" x14ac:dyDescent="0.3">
      <c r="AE64196" s="71"/>
    </row>
    <row r="64197" spans="31:31" ht="15.75" x14ac:dyDescent="0.3">
      <c r="AE64197" s="71"/>
    </row>
    <row r="64198" spans="31:31" ht="15.75" x14ac:dyDescent="0.3">
      <c r="AE64198" s="71"/>
    </row>
    <row r="64199" spans="31:31" ht="15.75" x14ac:dyDescent="0.3">
      <c r="AE64199" s="71"/>
    </row>
    <row r="64200" spans="31:31" ht="15.75" x14ac:dyDescent="0.3">
      <c r="AE64200" s="71"/>
    </row>
    <row r="64201" spans="31:31" ht="15.75" x14ac:dyDescent="0.3">
      <c r="AE64201" s="71"/>
    </row>
    <row r="64202" spans="31:31" ht="15.75" x14ac:dyDescent="0.3">
      <c r="AE64202" s="71"/>
    </row>
    <row r="64203" spans="31:31" ht="15.75" x14ac:dyDescent="0.3">
      <c r="AE64203" s="71"/>
    </row>
    <row r="64204" spans="31:31" ht="15.75" x14ac:dyDescent="0.3">
      <c r="AE64204" s="71"/>
    </row>
    <row r="64205" spans="31:31" ht="15.75" x14ac:dyDescent="0.3">
      <c r="AE64205" s="71"/>
    </row>
    <row r="64206" spans="31:31" ht="15.75" x14ac:dyDescent="0.3">
      <c r="AE64206" s="71"/>
    </row>
    <row r="64207" spans="31:31" ht="15.75" x14ac:dyDescent="0.3">
      <c r="AE64207" s="71"/>
    </row>
    <row r="64208" spans="31:31" ht="15.75" x14ac:dyDescent="0.3">
      <c r="AE64208" s="71"/>
    </row>
    <row r="64209" spans="31:31" ht="15.75" x14ac:dyDescent="0.3">
      <c r="AE64209" s="71"/>
    </row>
    <row r="64210" spans="31:31" ht="15.75" x14ac:dyDescent="0.3">
      <c r="AE64210" s="71"/>
    </row>
    <row r="64211" spans="31:31" ht="15.75" x14ac:dyDescent="0.3">
      <c r="AE64211" s="71"/>
    </row>
    <row r="64212" spans="31:31" ht="15.75" x14ac:dyDescent="0.3">
      <c r="AE64212" s="71"/>
    </row>
    <row r="64213" spans="31:31" ht="15.75" x14ac:dyDescent="0.3">
      <c r="AE64213" s="71"/>
    </row>
    <row r="64214" spans="31:31" ht="15.75" x14ac:dyDescent="0.3">
      <c r="AE64214" s="71"/>
    </row>
    <row r="64215" spans="31:31" ht="15.75" x14ac:dyDescent="0.3">
      <c r="AE64215" s="71"/>
    </row>
    <row r="64216" spans="31:31" ht="15.75" x14ac:dyDescent="0.3">
      <c r="AE64216" s="71"/>
    </row>
    <row r="64217" spans="31:31" ht="15.75" x14ac:dyDescent="0.3">
      <c r="AE64217" s="71"/>
    </row>
    <row r="64218" spans="31:31" ht="15.75" x14ac:dyDescent="0.3">
      <c r="AE64218" s="71"/>
    </row>
    <row r="64219" spans="31:31" ht="15.75" x14ac:dyDescent="0.3">
      <c r="AE64219" s="71"/>
    </row>
    <row r="64220" spans="31:31" ht="15.75" x14ac:dyDescent="0.3">
      <c r="AE64220" s="71"/>
    </row>
    <row r="64221" spans="31:31" ht="15.75" x14ac:dyDescent="0.3">
      <c r="AE64221" s="71"/>
    </row>
    <row r="64222" spans="31:31" ht="15.75" x14ac:dyDescent="0.3">
      <c r="AE64222" s="71"/>
    </row>
    <row r="64223" spans="31:31" ht="15.75" x14ac:dyDescent="0.3">
      <c r="AE64223" s="71"/>
    </row>
    <row r="64224" spans="31:31" ht="15.75" x14ac:dyDescent="0.3">
      <c r="AE64224" s="71"/>
    </row>
    <row r="64225" spans="31:31" ht="15.75" x14ac:dyDescent="0.3">
      <c r="AE64225" s="71"/>
    </row>
    <row r="64226" spans="31:31" ht="15.75" x14ac:dyDescent="0.3">
      <c r="AE64226" s="71"/>
    </row>
    <row r="64227" spans="31:31" ht="15.75" x14ac:dyDescent="0.3">
      <c r="AE64227" s="71"/>
    </row>
    <row r="64228" spans="31:31" ht="15.75" x14ac:dyDescent="0.3">
      <c r="AE64228" s="71"/>
    </row>
    <row r="64229" spans="31:31" ht="15.75" x14ac:dyDescent="0.3">
      <c r="AE64229" s="71"/>
    </row>
    <row r="64230" spans="31:31" ht="15.75" x14ac:dyDescent="0.3">
      <c r="AE64230" s="71"/>
    </row>
    <row r="64231" spans="31:31" ht="15.75" x14ac:dyDescent="0.3">
      <c r="AE64231" s="71"/>
    </row>
    <row r="64232" spans="31:31" ht="15.75" x14ac:dyDescent="0.3">
      <c r="AE64232" s="71"/>
    </row>
    <row r="64233" spans="31:31" ht="15.75" x14ac:dyDescent="0.3">
      <c r="AE64233" s="71"/>
    </row>
    <row r="64234" spans="31:31" ht="15.75" x14ac:dyDescent="0.3">
      <c r="AE64234" s="71"/>
    </row>
    <row r="64235" spans="31:31" ht="15.75" x14ac:dyDescent="0.3">
      <c r="AE64235" s="71"/>
    </row>
    <row r="64236" spans="31:31" ht="15.75" x14ac:dyDescent="0.3">
      <c r="AE64236" s="71"/>
    </row>
    <row r="64237" spans="31:31" ht="15.75" x14ac:dyDescent="0.3">
      <c r="AE64237" s="71"/>
    </row>
    <row r="64238" spans="31:31" ht="15.75" x14ac:dyDescent="0.3">
      <c r="AE64238" s="71"/>
    </row>
    <row r="64239" spans="31:31" ht="15.75" x14ac:dyDescent="0.3">
      <c r="AE64239" s="71"/>
    </row>
    <row r="64240" spans="31:31" ht="15.75" x14ac:dyDescent="0.3">
      <c r="AE64240" s="71"/>
    </row>
    <row r="64241" spans="31:31" ht="15.75" x14ac:dyDescent="0.3">
      <c r="AE64241" s="71"/>
    </row>
    <row r="64242" spans="31:31" ht="15.75" x14ac:dyDescent="0.3">
      <c r="AE64242" s="71"/>
    </row>
    <row r="64243" spans="31:31" ht="15.75" x14ac:dyDescent="0.3">
      <c r="AE64243" s="71"/>
    </row>
    <row r="64244" spans="31:31" ht="15.75" x14ac:dyDescent="0.3">
      <c r="AE64244" s="71"/>
    </row>
    <row r="64245" spans="31:31" ht="15.75" x14ac:dyDescent="0.3">
      <c r="AE64245" s="71"/>
    </row>
    <row r="64246" spans="31:31" ht="15.75" x14ac:dyDescent="0.3">
      <c r="AE64246" s="71"/>
    </row>
    <row r="64247" spans="31:31" ht="15.75" x14ac:dyDescent="0.3">
      <c r="AE64247" s="71"/>
    </row>
    <row r="64248" spans="31:31" ht="15.75" x14ac:dyDescent="0.3">
      <c r="AE64248" s="71"/>
    </row>
    <row r="64249" spans="31:31" ht="15.75" x14ac:dyDescent="0.3">
      <c r="AE64249" s="71"/>
    </row>
    <row r="64250" spans="31:31" ht="15.75" x14ac:dyDescent="0.3">
      <c r="AE64250" s="71"/>
    </row>
    <row r="64251" spans="31:31" ht="15.75" x14ac:dyDescent="0.3">
      <c r="AE64251" s="71"/>
    </row>
    <row r="64252" spans="31:31" ht="15.75" x14ac:dyDescent="0.3">
      <c r="AE64252" s="71"/>
    </row>
    <row r="64253" spans="31:31" ht="15.75" x14ac:dyDescent="0.3">
      <c r="AE64253" s="71"/>
    </row>
    <row r="64254" spans="31:31" ht="15.75" x14ac:dyDescent="0.3">
      <c r="AE64254" s="71"/>
    </row>
    <row r="64255" spans="31:31" ht="15.75" x14ac:dyDescent="0.3">
      <c r="AE64255" s="71"/>
    </row>
    <row r="64256" spans="31:31" ht="15.75" x14ac:dyDescent="0.3">
      <c r="AE64256" s="71"/>
    </row>
    <row r="64257" spans="31:31" ht="15.75" x14ac:dyDescent="0.3">
      <c r="AE64257" s="71"/>
    </row>
    <row r="64258" spans="31:31" ht="15.75" x14ac:dyDescent="0.3">
      <c r="AE64258" s="71"/>
    </row>
    <row r="64259" spans="31:31" ht="15.75" x14ac:dyDescent="0.3">
      <c r="AE64259" s="71"/>
    </row>
    <row r="64260" spans="31:31" ht="15.75" x14ac:dyDescent="0.3">
      <c r="AE64260" s="71"/>
    </row>
    <row r="64261" spans="31:31" ht="15.75" x14ac:dyDescent="0.3">
      <c r="AE64261" s="71"/>
    </row>
    <row r="64262" spans="31:31" ht="15.75" x14ac:dyDescent="0.3">
      <c r="AE64262" s="71"/>
    </row>
    <row r="64263" spans="31:31" ht="15.75" x14ac:dyDescent="0.3">
      <c r="AE64263" s="71"/>
    </row>
    <row r="64264" spans="31:31" ht="15.75" x14ac:dyDescent="0.3">
      <c r="AE64264" s="71"/>
    </row>
    <row r="64265" spans="31:31" ht="15.75" x14ac:dyDescent="0.3">
      <c r="AE64265" s="71"/>
    </row>
    <row r="64266" spans="31:31" ht="15.75" x14ac:dyDescent="0.3">
      <c r="AE64266" s="71"/>
    </row>
    <row r="64267" spans="31:31" ht="15.75" x14ac:dyDescent="0.3">
      <c r="AE64267" s="71"/>
    </row>
    <row r="64268" spans="31:31" ht="15.75" x14ac:dyDescent="0.3">
      <c r="AE64268" s="71"/>
    </row>
    <row r="64269" spans="31:31" ht="15.75" x14ac:dyDescent="0.3">
      <c r="AE64269" s="71"/>
    </row>
    <row r="64270" spans="31:31" ht="15.75" x14ac:dyDescent="0.3">
      <c r="AE64270" s="71"/>
    </row>
    <row r="64271" spans="31:31" ht="15.75" x14ac:dyDescent="0.3">
      <c r="AE64271" s="71"/>
    </row>
    <row r="64272" spans="31:31" ht="15.75" x14ac:dyDescent="0.3">
      <c r="AE64272" s="71"/>
    </row>
    <row r="64273" spans="31:31" ht="15.75" x14ac:dyDescent="0.3">
      <c r="AE64273" s="71"/>
    </row>
    <row r="64274" spans="31:31" ht="15.75" x14ac:dyDescent="0.3">
      <c r="AE64274" s="71"/>
    </row>
    <row r="64275" spans="31:31" ht="15.75" x14ac:dyDescent="0.3">
      <c r="AE64275" s="71"/>
    </row>
    <row r="64276" spans="31:31" ht="15.75" x14ac:dyDescent="0.3">
      <c r="AE64276" s="71"/>
    </row>
    <row r="64277" spans="31:31" ht="15.75" x14ac:dyDescent="0.3">
      <c r="AE64277" s="71"/>
    </row>
    <row r="64278" spans="31:31" ht="15.75" x14ac:dyDescent="0.3">
      <c r="AE64278" s="71"/>
    </row>
    <row r="64279" spans="31:31" ht="15.75" x14ac:dyDescent="0.3">
      <c r="AE64279" s="71"/>
    </row>
    <row r="64280" spans="31:31" ht="15.75" x14ac:dyDescent="0.3">
      <c r="AE64280" s="71"/>
    </row>
    <row r="64281" spans="31:31" ht="15.75" x14ac:dyDescent="0.3">
      <c r="AE64281" s="71"/>
    </row>
    <row r="64282" spans="31:31" ht="15.75" x14ac:dyDescent="0.3">
      <c r="AE64282" s="71"/>
    </row>
    <row r="64283" spans="31:31" ht="15.75" x14ac:dyDescent="0.3">
      <c r="AE64283" s="71"/>
    </row>
    <row r="64284" spans="31:31" ht="15.75" x14ac:dyDescent="0.3">
      <c r="AE64284" s="71"/>
    </row>
    <row r="64285" spans="31:31" ht="15.75" x14ac:dyDescent="0.3">
      <c r="AE64285" s="71"/>
    </row>
    <row r="64286" spans="31:31" ht="15.75" x14ac:dyDescent="0.3">
      <c r="AE64286" s="71"/>
    </row>
    <row r="64287" spans="31:31" ht="15.75" x14ac:dyDescent="0.3">
      <c r="AE64287" s="71"/>
    </row>
    <row r="64288" spans="31:31" ht="15.75" x14ac:dyDescent="0.3">
      <c r="AE64288" s="71"/>
    </row>
    <row r="64289" spans="31:31" ht="15.75" x14ac:dyDescent="0.3">
      <c r="AE64289" s="71"/>
    </row>
    <row r="64290" spans="31:31" ht="15.75" x14ac:dyDescent="0.3">
      <c r="AE64290" s="71"/>
    </row>
    <row r="64291" spans="31:31" ht="15.75" x14ac:dyDescent="0.3">
      <c r="AE64291" s="71"/>
    </row>
    <row r="64292" spans="31:31" ht="15.75" x14ac:dyDescent="0.3">
      <c r="AE64292" s="71"/>
    </row>
    <row r="64293" spans="31:31" ht="15.75" x14ac:dyDescent="0.3">
      <c r="AE64293" s="71"/>
    </row>
    <row r="64294" spans="31:31" ht="15.75" x14ac:dyDescent="0.3">
      <c r="AE64294" s="71"/>
    </row>
    <row r="64295" spans="31:31" ht="15.75" x14ac:dyDescent="0.3">
      <c r="AE64295" s="71"/>
    </row>
    <row r="64296" spans="31:31" ht="15.75" x14ac:dyDescent="0.3">
      <c r="AE64296" s="71"/>
    </row>
    <row r="64297" spans="31:31" ht="15.75" x14ac:dyDescent="0.3">
      <c r="AE64297" s="71"/>
    </row>
    <row r="64298" spans="31:31" ht="15.75" x14ac:dyDescent="0.3">
      <c r="AE64298" s="71"/>
    </row>
    <row r="64299" spans="31:31" ht="15.75" x14ac:dyDescent="0.3">
      <c r="AE64299" s="71"/>
    </row>
    <row r="64300" spans="31:31" ht="15.75" x14ac:dyDescent="0.3">
      <c r="AE64300" s="71"/>
    </row>
    <row r="64301" spans="31:31" ht="15.75" x14ac:dyDescent="0.3">
      <c r="AE64301" s="71"/>
    </row>
    <row r="64302" spans="31:31" ht="15.75" x14ac:dyDescent="0.3">
      <c r="AE64302" s="71"/>
    </row>
    <row r="64303" spans="31:31" ht="15.75" x14ac:dyDescent="0.3">
      <c r="AE64303" s="71"/>
    </row>
    <row r="64304" spans="31:31" ht="15.75" x14ac:dyDescent="0.3">
      <c r="AE64304" s="71"/>
    </row>
    <row r="64305" spans="31:31" ht="15.75" x14ac:dyDescent="0.3">
      <c r="AE64305" s="71"/>
    </row>
    <row r="64306" spans="31:31" ht="15.75" x14ac:dyDescent="0.3">
      <c r="AE64306" s="71"/>
    </row>
    <row r="64307" spans="31:31" ht="15.75" x14ac:dyDescent="0.3">
      <c r="AE64307" s="71"/>
    </row>
    <row r="64308" spans="31:31" ht="15.75" x14ac:dyDescent="0.3">
      <c r="AE64308" s="71"/>
    </row>
    <row r="64309" spans="31:31" ht="15.75" x14ac:dyDescent="0.3">
      <c r="AE64309" s="71"/>
    </row>
    <row r="64310" spans="31:31" ht="15.75" x14ac:dyDescent="0.3">
      <c r="AE64310" s="71"/>
    </row>
    <row r="64311" spans="31:31" ht="15.75" x14ac:dyDescent="0.3">
      <c r="AE64311" s="71"/>
    </row>
    <row r="64312" spans="31:31" ht="15.75" x14ac:dyDescent="0.3">
      <c r="AE64312" s="71"/>
    </row>
    <row r="64313" spans="31:31" ht="15.75" x14ac:dyDescent="0.3">
      <c r="AE64313" s="71"/>
    </row>
    <row r="64314" spans="31:31" ht="15.75" x14ac:dyDescent="0.3">
      <c r="AE64314" s="71"/>
    </row>
    <row r="64315" spans="31:31" ht="15.75" x14ac:dyDescent="0.3">
      <c r="AE64315" s="71"/>
    </row>
    <row r="64316" spans="31:31" ht="15.75" x14ac:dyDescent="0.3">
      <c r="AE64316" s="71"/>
    </row>
    <row r="64317" spans="31:31" ht="15.75" x14ac:dyDescent="0.3">
      <c r="AE64317" s="71"/>
    </row>
    <row r="64318" spans="31:31" ht="15.75" x14ac:dyDescent="0.3">
      <c r="AE64318" s="71"/>
    </row>
    <row r="64319" spans="31:31" ht="15.75" x14ac:dyDescent="0.3">
      <c r="AE64319" s="71"/>
    </row>
    <row r="64320" spans="31:31" ht="15.75" x14ac:dyDescent="0.3">
      <c r="AE64320" s="71"/>
    </row>
    <row r="64321" spans="31:31" ht="15.75" x14ac:dyDescent="0.3">
      <c r="AE64321" s="71"/>
    </row>
    <row r="64322" spans="31:31" ht="15.75" x14ac:dyDescent="0.3">
      <c r="AE64322" s="71"/>
    </row>
    <row r="64323" spans="31:31" ht="15.75" x14ac:dyDescent="0.3">
      <c r="AE64323" s="71"/>
    </row>
    <row r="64324" spans="31:31" ht="15.75" x14ac:dyDescent="0.3">
      <c r="AE64324" s="71"/>
    </row>
    <row r="64325" spans="31:31" ht="15.75" x14ac:dyDescent="0.3">
      <c r="AE64325" s="71"/>
    </row>
    <row r="64326" spans="31:31" ht="15.75" x14ac:dyDescent="0.3">
      <c r="AE64326" s="71"/>
    </row>
    <row r="64327" spans="31:31" ht="15.75" x14ac:dyDescent="0.3">
      <c r="AE64327" s="71"/>
    </row>
    <row r="64328" spans="31:31" ht="15.75" x14ac:dyDescent="0.3">
      <c r="AE64328" s="71"/>
    </row>
    <row r="64329" spans="31:31" ht="15.75" x14ac:dyDescent="0.3">
      <c r="AE64329" s="71"/>
    </row>
    <row r="64330" spans="31:31" ht="15.75" x14ac:dyDescent="0.3">
      <c r="AE64330" s="71"/>
    </row>
    <row r="64331" spans="31:31" ht="15.75" x14ac:dyDescent="0.3">
      <c r="AE64331" s="71"/>
    </row>
    <row r="64332" spans="31:31" ht="15.75" x14ac:dyDescent="0.3">
      <c r="AE64332" s="71"/>
    </row>
    <row r="64333" spans="31:31" ht="15.75" x14ac:dyDescent="0.3">
      <c r="AE64333" s="71"/>
    </row>
    <row r="64334" spans="31:31" ht="15.75" x14ac:dyDescent="0.3">
      <c r="AE64334" s="71"/>
    </row>
    <row r="64335" spans="31:31" ht="15.75" x14ac:dyDescent="0.3">
      <c r="AE64335" s="71"/>
    </row>
    <row r="64336" spans="31:31" ht="15.75" x14ac:dyDescent="0.3">
      <c r="AE64336" s="71"/>
    </row>
    <row r="64337" spans="31:31" ht="15.75" x14ac:dyDescent="0.3">
      <c r="AE64337" s="71"/>
    </row>
    <row r="64338" spans="31:31" ht="15.75" x14ac:dyDescent="0.3">
      <c r="AE64338" s="71"/>
    </row>
    <row r="64339" spans="31:31" ht="15.75" x14ac:dyDescent="0.3">
      <c r="AE64339" s="71"/>
    </row>
    <row r="64340" spans="31:31" ht="15.75" x14ac:dyDescent="0.3">
      <c r="AE64340" s="71"/>
    </row>
    <row r="64341" spans="31:31" ht="15.75" x14ac:dyDescent="0.3">
      <c r="AE64341" s="71"/>
    </row>
    <row r="64342" spans="31:31" ht="15.75" x14ac:dyDescent="0.3">
      <c r="AE64342" s="71"/>
    </row>
    <row r="64343" spans="31:31" ht="15.75" x14ac:dyDescent="0.3">
      <c r="AE64343" s="71"/>
    </row>
    <row r="64344" spans="31:31" ht="15.75" x14ac:dyDescent="0.3">
      <c r="AE64344" s="71"/>
    </row>
    <row r="64345" spans="31:31" ht="15.75" x14ac:dyDescent="0.3">
      <c r="AE64345" s="71"/>
    </row>
    <row r="64346" spans="31:31" ht="15.75" x14ac:dyDescent="0.3">
      <c r="AE64346" s="71"/>
    </row>
    <row r="64347" spans="31:31" ht="15.75" x14ac:dyDescent="0.3">
      <c r="AE64347" s="71"/>
    </row>
    <row r="64348" spans="31:31" ht="15.75" x14ac:dyDescent="0.3">
      <c r="AE64348" s="71"/>
    </row>
    <row r="64349" spans="31:31" ht="15.75" x14ac:dyDescent="0.3">
      <c r="AE64349" s="71"/>
    </row>
    <row r="64350" spans="31:31" ht="15.75" x14ac:dyDescent="0.3">
      <c r="AE64350" s="71"/>
    </row>
    <row r="64351" spans="31:31" ht="15.75" x14ac:dyDescent="0.3">
      <c r="AE64351" s="71"/>
    </row>
    <row r="64352" spans="31:31" ht="15.75" x14ac:dyDescent="0.3">
      <c r="AE64352" s="71"/>
    </row>
    <row r="64353" spans="31:31" ht="15.75" x14ac:dyDescent="0.3">
      <c r="AE64353" s="71"/>
    </row>
    <row r="64354" spans="31:31" ht="15.75" x14ac:dyDescent="0.3">
      <c r="AE64354" s="71"/>
    </row>
    <row r="64355" spans="31:31" ht="15.75" x14ac:dyDescent="0.3">
      <c r="AE64355" s="71"/>
    </row>
    <row r="64356" spans="31:31" ht="15.75" x14ac:dyDescent="0.3">
      <c r="AE64356" s="71"/>
    </row>
    <row r="64357" spans="31:31" ht="15.75" x14ac:dyDescent="0.3">
      <c r="AE64357" s="71"/>
    </row>
    <row r="64358" spans="31:31" ht="15.75" x14ac:dyDescent="0.3">
      <c r="AE64358" s="71"/>
    </row>
    <row r="64359" spans="31:31" ht="15.75" x14ac:dyDescent="0.3">
      <c r="AE64359" s="71"/>
    </row>
    <row r="64360" spans="31:31" ht="15.75" x14ac:dyDescent="0.3">
      <c r="AE64360" s="71"/>
    </row>
    <row r="64361" spans="31:31" ht="15.75" x14ac:dyDescent="0.3">
      <c r="AE64361" s="71"/>
    </row>
    <row r="64362" spans="31:31" ht="15.75" x14ac:dyDescent="0.3">
      <c r="AE64362" s="71"/>
    </row>
    <row r="64363" spans="31:31" ht="15.75" x14ac:dyDescent="0.3">
      <c r="AE64363" s="71"/>
    </row>
    <row r="64364" spans="31:31" ht="15.75" x14ac:dyDescent="0.3">
      <c r="AE64364" s="71"/>
    </row>
    <row r="64365" spans="31:31" ht="15.75" x14ac:dyDescent="0.3">
      <c r="AE64365" s="71"/>
    </row>
    <row r="64366" spans="31:31" ht="15.75" x14ac:dyDescent="0.3">
      <c r="AE64366" s="71"/>
    </row>
    <row r="64367" spans="31:31" ht="15.75" x14ac:dyDescent="0.3">
      <c r="AE64367" s="71"/>
    </row>
    <row r="64368" spans="31:31" ht="15.75" x14ac:dyDescent="0.3">
      <c r="AE64368" s="71"/>
    </row>
    <row r="64369" spans="31:31" ht="15.75" x14ac:dyDescent="0.3">
      <c r="AE64369" s="71"/>
    </row>
    <row r="64370" spans="31:31" ht="15.75" x14ac:dyDescent="0.3">
      <c r="AE64370" s="71"/>
    </row>
    <row r="64371" spans="31:31" ht="15.75" x14ac:dyDescent="0.3">
      <c r="AE64371" s="71"/>
    </row>
    <row r="64372" spans="31:31" ht="15.75" x14ac:dyDescent="0.3">
      <c r="AE64372" s="71"/>
    </row>
    <row r="64373" spans="31:31" ht="15.75" x14ac:dyDescent="0.3">
      <c r="AE64373" s="71"/>
    </row>
    <row r="64374" spans="31:31" ht="15.75" x14ac:dyDescent="0.3">
      <c r="AE64374" s="71"/>
    </row>
    <row r="64375" spans="31:31" ht="15.75" x14ac:dyDescent="0.3">
      <c r="AE64375" s="71"/>
    </row>
    <row r="64376" spans="31:31" ht="15.75" x14ac:dyDescent="0.3">
      <c r="AE64376" s="71"/>
    </row>
    <row r="64377" spans="31:31" ht="15.75" x14ac:dyDescent="0.3">
      <c r="AE64377" s="71"/>
    </row>
    <row r="64378" spans="31:31" ht="15.75" x14ac:dyDescent="0.3">
      <c r="AE64378" s="71"/>
    </row>
    <row r="64379" spans="31:31" ht="15.75" x14ac:dyDescent="0.3">
      <c r="AE64379" s="71"/>
    </row>
    <row r="64380" spans="31:31" ht="15.75" x14ac:dyDescent="0.3">
      <c r="AE64380" s="71"/>
    </row>
    <row r="64381" spans="31:31" ht="15.75" x14ac:dyDescent="0.3">
      <c r="AE64381" s="71"/>
    </row>
    <row r="64382" spans="31:31" ht="15.75" x14ac:dyDescent="0.3">
      <c r="AE64382" s="71"/>
    </row>
    <row r="64383" spans="31:31" ht="15.75" x14ac:dyDescent="0.3">
      <c r="AE64383" s="71"/>
    </row>
    <row r="64384" spans="31:31" ht="15.75" x14ac:dyDescent="0.3">
      <c r="AE64384" s="71"/>
    </row>
    <row r="64385" spans="31:31" ht="15.75" x14ac:dyDescent="0.3">
      <c r="AE64385" s="71"/>
    </row>
    <row r="64386" spans="31:31" ht="15.75" x14ac:dyDescent="0.3">
      <c r="AE64386" s="71"/>
    </row>
    <row r="64387" spans="31:31" ht="15.75" x14ac:dyDescent="0.3">
      <c r="AE64387" s="71"/>
    </row>
    <row r="64388" spans="31:31" ht="15.75" x14ac:dyDescent="0.3">
      <c r="AE64388" s="71"/>
    </row>
    <row r="64389" spans="31:31" ht="15.75" x14ac:dyDescent="0.3">
      <c r="AE64389" s="71"/>
    </row>
    <row r="64390" spans="31:31" ht="15.75" x14ac:dyDescent="0.3">
      <c r="AE64390" s="71"/>
    </row>
    <row r="64391" spans="31:31" ht="15.75" x14ac:dyDescent="0.3">
      <c r="AE64391" s="71"/>
    </row>
    <row r="64392" spans="31:31" ht="15.75" x14ac:dyDescent="0.3">
      <c r="AE64392" s="71"/>
    </row>
    <row r="64393" spans="31:31" ht="15.75" x14ac:dyDescent="0.3">
      <c r="AE64393" s="71"/>
    </row>
    <row r="64394" spans="31:31" ht="15.75" x14ac:dyDescent="0.3">
      <c r="AE64394" s="71"/>
    </row>
    <row r="64395" spans="31:31" ht="15.75" x14ac:dyDescent="0.3">
      <c r="AE64395" s="71"/>
    </row>
    <row r="64396" spans="31:31" ht="15.75" x14ac:dyDescent="0.3">
      <c r="AE64396" s="71"/>
    </row>
    <row r="64397" spans="31:31" ht="15.75" x14ac:dyDescent="0.3">
      <c r="AE64397" s="71"/>
    </row>
    <row r="64398" spans="31:31" ht="15.75" x14ac:dyDescent="0.3">
      <c r="AE64398" s="71"/>
    </row>
    <row r="64399" spans="31:31" ht="15.75" x14ac:dyDescent="0.3">
      <c r="AE64399" s="71"/>
    </row>
    <row r="64400" spans="31:31" ht="15.75" x14ac:dyDescent="0.3">
      <c r="AE64400" s="71"/>
    </row>
    <row r="64401" spans="31:31" ht="15.75" x14ac:dyDescent="0.3">
      <c r="AE64401" s="71"/>
    </row>
    <row r="64402" spans="31:31" ht="15.75" x14ac:dyDescent="0.3">
      <c r="AE64402" s="71"/>
    </row>
    <row r="64403" spans="31:31" ht="15.75" x14ac:dyDescent="0.3">
      <c r="AE64403" s="71"/>
    </row>
    <row r="64404" spans="31:31" ht="15.75" x14ac:dyDescent="0.3">
      <c r="AE64404" s="71"/>
    </row>
    <row r="64405" spans="31:31" ht="15.75" x14ac:dyDescent="0.3">
      <c r="AE64405" s="71"/>
    </row>
    <row r="64406" spans="31:31" ht="15.75" x14ac:dyDescent="0.3">
      <c r="AE64406" s="71"/>
    </row>
    <row r="64407" spans="31:31" ht="15.75" x14ac:dyDescent="0.3">
      <c r="AE64407" s="71"/>
    </row>
    <row r="64408" spans="31:31" ht="15.75" x14ac:dyDescent="0.3">
      <c r="AE64408" s="71"/>
    </row>
    <row r="64409" spans="31:31" ht="15.75" x14ac:dyDescent="0.3">
      <c r="AE64409" s="71"/>
    </row>
    <row r="64410" spans="31:31" ht="15.75" x14ac:dyDescent="0.3">
      <c r="AE64410" s="71"/>
    </row>
    <row r="64411" spans="31:31" ht="15.75" x14ac:dyDescent="0.3">
      <c r="AE64411" s="71"/>
    </row>
    <row r="64412" spans="31:31" ht="15.75" x14ac:dyDescent="0.3">
      <c r="AE64412" s="71"/>
    </row>
    <row r="64413" spans="31:31" ht="15.75" x14ac:dyDescent="0.3">
      <c r="AE64413" s="71"/>
    </row>
    <row r="64414" spans="31:31" ht="15.75" x14ac:dyDescent="0.3">
      <c r="AE64414" s="71"/>
    </row>
    <row r="64415" spans="31:31" ht="15.75" x14ac:dyDescent="0.3">
      <c r="AE64415" s="71"/>
    </row>
    <row r="64416" spans="31:31" ht="15.75" x14ac:dyDescent="0.3">
      <c r="AE64416" s="71"/>
    </row>
    <row r="64417" spans="31:31" ht="15.75" x14ac:dyDescent="0.3">
      <c r="AE64417" s="71"/>
    </row>
    <row r="64418" spans="31:31" ht="15.75" x14ac:dyDescent="0.3">
      <c r="AE64418" s="71"/>
    </row>
    <row r="64419" spans="31:31" ht="15.75" x14ac:dyDescent="0.3">
      <c r="AE64419" s="71"/>
    </row>
    <row r="64420" spans="31:31" ht="15.75" x14ac:dyDescent="0.3">
      <c r="AE64420" s="71"/>
    </row>
    <row r="64421" spans="31:31" ht="15.75" x14ac:dyDescent="0.3">
      <c r="AE64421" s="71"/>
    </row>
    <row r="64422" spans="31:31" ht="15.75" x14ac:dyDescent="0.3">
      <c r="AE64422" s="71"/>
    </row>
    <row r="64423" spans="31:31" ht="15.75" x14ac:dyDescent="0.3">
      <c r="AE64423" s="71"/>
    </row>
    <row r="64424" spans="31:31" ht="15.75" x14ac:dyDescent="0.3">
      <c r="AE64424" s="71"/>
    </row>
    <row r="64425" spans="31:31" ht="15.75" x14ac:dyDescent="0.3">
      <c r="AE64425" s="71"/>
    </row>
    <row r="64426" spans="31:31" ht="15.75" x14ac:dyDescent="0.3">
      <c r="AE64426" s="71"/>
    </row>
    <row r="64427" spans="31:31" ht="15.75" x14ac:dyDescent="0.3">
      <c r="AE64427" s="71"/>
    </row>
    <row r="64428" spans="31:31" ht="15.75" x14ac:dyDescent="0.3">
      <c r="AE64428" s="71"/>
    </row>
    <row r="64429" spans="31:31" ht="15.75" x14ac:dyDescent="0.3">
      <c r="AE64429" s="71"/>
    </row>
    <row r="64430" spans="31:31" ht="15.75" x14ac:dyDescent="0.3">
      <c r="AE64430" s="71"/>
    </row>
    <row r="64431" spans="31:31" ht="15.75" x14ac:dyDescent="0.3">
      <c r="AE64431" s="71"/>
    </row>
    <row r="64432" spans="31:31" ht="15.75" x14ac:dyDescent="0.3">
      <c r="AE64432" s="71"/>
    </row>
    <row r="64433" spans="31:31" ht="15.75" x14ac:dyDescent="0.3">
      <c r="AE64433" s="71"/>
    </row>
    <row r="64434" spans="31:31" ht="15.75" x14ac:dyDescent="0.3">
      <c r="AE64434" s="71"/>
    </row>
    <row r="64435" spans="31:31" ht="15.75" x14ac:dyDescent="0.3">
      <c r="AE64435" s="71"/>
    </row>
    <row r="64436" spans="31:31" ht="15.75" x14ac:dyDescent="0.3">
      <c r="AE64436" s="71"/>
    </row>
    <row r="64437" spans="31:31" ht="15.75" x14ac:dyDescent="0.3">
      <c r="AE64437" s="71"/>
    </row>
    <row r="64438" spans="31:31" ht="15.75" x14ac:dyDescent="0.3">
      <c r="AE64438" s="71"/>
    </row>
    <row r="64439" spans="31:31" ht="15.75" x14ac:dyDescent="0.3">
      <c r="AE64439" s="71"/>
    </row>
    <row r="64440" spans="31:31" ht="15.75" x14ac:dyDescent="0.3">
      <c r="AE64440" s="71"/>
    </row>
    <row r="64441" spans="31:31" ht="15.75" x14ac:dyDescent="0.3">
      <c r="AE64441" s="71"/>
    </row>
    <row r="64442" spans="31:31" ht="15.75" x14ac:dyDescent="0.3">
      <c r="AE64442" s="71"/>
    </row>
    <row r="64443" spans="31:31" ht="15.75" x14ac:dyDescent="0.3">
      <c r="AE64443" s="71"/>
    </row>
    <row r="64444" spans="31:31" ht="15.75" x14ac:dyDescent="0.3">
      <c r="AE64444" s="71"/>
    </row>
    <row r="64445" spans="31:31" ht="15.75" x14ac:dyDescent="0.3">
      <c r="AE64445" s="71"/>
    </row>
    <row r="64446" spans="31:31" ht="15.75" x14ac:dyDescent="0.3">
      <c r="AE64446" s="71"/>
    </row>
    <row r="64447" spans="31:31" ht="15.75" x14ac:dyDescent="0.3">
      <c r="AE64447" s="71"/>
    </row>
    <row r="64448" spans="31:31" ht="15.75" x14ac:dyDescent="0.3">
      <c r="AE64448" s="71"/>
    </row>
    <row r="64449" spans="31:31" ht="15.75" x14ac:dyDescent="0.3">
      <c r="AE64449" s="71"/>
    </row>
    <row r="64450" spans="31:31" ht="15.75" x14ac:dyDescent="0.3">
      <c r="AE64450" s="71"/>
    </row>
    <row r="64451" spans="31:31" ht="15.75" x14ac:dyDescent="0.3">
      <c r="AE64451" s="71"/>
    </row>
    <row r="64452" spans="31:31" ht="15.75" x14ac:dyDescent="0.3">
      <c r="AE64452" s="71"/>
    </row>
    <row r="64453" spans="31:31" ht="15.75" x14ac:dyDescent="0.3">
      <c r="AE64453" s="71"/>
    </row>
    <row r="64454" spans="31:31" ht="15.75" x14ac:dyDescent="0.3">
      <c r="AE64454" s="71"/>
    </row>
    <row r="64455" spans="31:31" ht="15.75" x14ac:dyDescent="0.3">
      <c r="AE64455" s="71"/>
    </row>
    <row r="64456" spans="31:31" ht="15.75" x14ac:dyDescent="0.3">
      <c r="AE64456" s="71"/>
    </row>
    <row r="64457" spans="31:31" ht="15.75" x14ac:dyDescent="0.3">
      <c r="AE64457" s="71"/>
    </row>
    <row r="64458" spans="31:31" ht="15.75" x14ac:dyDescent="0.3">
      <c r="AE64458" s="71"/>
    </row>
    <row r="64459" spans="31:31" ht="15.75" x14ac:dyDescent="0.3">
      <c r="AE64459" s="71"/>
    </row>
    <row r="64460" spans="31:31" ht="15.75" x14ac:dyDescent="0.3">
      <c r="AE64460" s="71"/>
    </row>
    <row r="64461" spans="31:31" ht="15.75" x14ac:dyDescent="0.3">
      <c r="AE64461" s="71"/>
    </row>
    <row r="64462" spans="31:31" ht="15.75" x14ac:dyDescent="0.3">
      <c r="AE64462" s="71"/>
    </row>
    <row r="64463" spans="31:31" ht="15.75" x14ac:dyDescent="0.3">
      <c r="AE64463" s="71"/>
    </row>
    <row r="64464" spans="31:31" ht="15.75" x14ac:dyDescent="0.3">
      <c r="AE64464" s="71"/>
    </row>
    <row r="64465" spans="31:31" ht="15.75" x14ac:dyDescent="0.3">
      <c r="AE64465" s="71"/>
    </row>
    <row r="64466" spans="31:31" ht="15.75" x14ac:dyDescent="0.3">
      <c r="AE64466" s="71"/>
    </row>
    <row r="64467" spans="31:31" ht="15.75" x14ac:dyDescent="0.3">
      <c r="AE64467" s="71"/>
    </row>
    <row r="64468" spans="31:31" ht="15.75" x14ac:dyDescent="0.3">
      <c r="AE64468" s="71"/>
    </row>
    <row r="64469" spans="31:31" ht="15.75" x14ac:dyDescent="0.3">
      <c r="AE64469" s="71"/>
    </row>
    <row r="64470" spans="31:31" ht="15.75" x14ac:dyDescent="0.3">
      <c r="AE64470" s="71"/>
    </row>
    <row r="64471" spans="31:31" ht="15.75" x14ac:dyDescent="0.3">
      <c r="AE64471" s="71"/>
    </row>
    <row r="64472" spans="31:31" ht="15.75" x14ac:dyDescent="0.3">
      <c r="AE64472" s="71"/>
    </row>
    <row r="64473" spans="31:31" ht="15.75" x14ac:dyDescent="0.3">
      <c r="AE64473" s="71"/>
    </row>
    <row r="64474" spans="31:31" ht="15.75" x14ac:dyDescent="0.3">
      <c r="AE64474" s="71"/>
    </row>
    <row r="64475" spans="31:31" ht="15.75" x14ac:dyDescent="0.3">
      <c r="AE64475" s="71"/>
    </row>
    <row r="64476" spans="31:31" ht="15.75" x14ac:dyDescent="0.3">
      <c r="AE64476" s="71"/>
    </row>
    <row r="64477" spans="31:31" ht="15.75" x14ac:dyDescent="0.3">
      <c r="AE64477" s="71"/>
    </row>
    <row r="64478" spans="31:31" ht="15.75" x14ac:dyDescent="0.3">
      <c r="AE64478" s="71"/>
    </row>
    <row r="64479" spans="31:31" ht="15.75" x14ac:dyDescent="0.3">
      <c r="AE64479" s="71"/>
    </row>
    <row r="64480" spans="31:31" ht="15.75" x14ac:dyDescent="0.3">
      <c r="AE64480" s="71"/>
    </row>
    <row r="64481" spans="31:31" ht="15.75" x14ac:dyDescent="0.3">
      <c r="AE64481" s="71"/>
    </row>
    <row r="64482" spans="31:31" ht="15.75" x14ac:dyDescent="0.3">
      <c r="AE64482" s="71"/>
    </row>
    <row r="64483" spans="31:31" ht="15.75" x14ac:dyDescent="0.3">
      <c r="AE64483" s="71"/>
    </row>
    <row r="64484" spans="31:31" ht="15.75" x14ac:dyDescent="0.3">
      <c r="AE64484" s="71"/>
    </row>
    <row r="64485" spans="31:31" ht="15.75" x14ac:dyDescent="0.3">
      <c r="AE64485" s="71"/>
    </row>
    <row r="64486" spans="31:31" ht="15.75" x14ac:dyDescent="0.3">
      <c r="AE64486" s="71"/>
    </row>
    <row r="64487" spans="31:31" ht="15.75" x14ac:dyDescent="0.3">
      <c r="AE64487" s="71"/>
    </row>
    <row r="64488" spans="31:31" ht="15.75" x14ac:dyDescent="0.3">
      <c r="AE64488" s="71"/>
    </row>
    <row r="64489" spans="31:31" ht="15.75" x14ac:dyDescent="0.3">
      <c r="AE64489" s="71"/>
    </row>
    <row r="64490" spans="31:31" ht="15.75" x14ac:dyDescent="0.3">
      <c r="AE64490" s="71"/>
    </row>
    <row r="64491" spans="31:31" ht="15.75" x14ac:dyDescent="0.3">
      <c r="AE64491" s="71"/>
    </row>
    <row r="64492" spans="31:31" ht="15.75" x14ac:dyDescent="0.3">
      <c r="AE64492" s="71"/>
    </row>
    <row r="64493" spans="31:31" ht="15.75" x14ac:dyDescent="0.3">
      <c r="AE64493" s="71"/>
    </row>
    <row r="64494" spans="31:31" ht="15.75" x14ac:dyDescent="0.3">
      <c r="AE64494" s="71"/>
    </row>
    <row r="64495" spans="31:31" ht="15.75" x14ac:dyDescent="0.3">
      <c r="AE64495" s="71"/>
    </row>
    <row r="64496" spans="31:31" ht="15.75" x14ac:dyDescent="0.3">
      <c r="AE64496" s="71"/>
    </row>
    <row r="64497" spans="31:31" ht="15.75" x14ac:dyDescent="0.3">
      <c r="AE64497" s="71"/>
    </row>
    <row r="64498" spans="31:31" ht="15.75" x14ac:dyDescent="0.3">
      <c r="AE64498" s="71"/>
    </row>
    <row r="64499" spans="31:31" ht="15.75" x14ac:dyDescent="0.3">
      <c r="AE64499" s="71"/>
    </row>
    <row r="64500" spans="31:31" ht="15.75" x14ac:dyDescent="0.3">
      <c r="AE64500" s="71"/>
    </row>
    <row r="64501" spans="31:31" ht="15.75" x14ac:dyDescent="0.3">
      <c r="AE64501" s="71"/>
    </row>
    <row r="64502" spans="31:31" ht="15.75" x14ac:dyDescent="0.3">
      <c r="AE64502" s="71"/>
    </row>
    <row r="64503" spans="31:31" ht="15.75" x14ac:dyDescent="0.3">
      <c r="AE64503" s="71"/>
    </row>
    <row r="64504" spans="31:31" ht="15.75" x14ac:dyDescent="0.3">
      <c r="AE64504" s="71"/>
    </row>
    <row r="64505" spans="31:31" ht="15.75" x14ac:dyDescent="0.3">
      <c r="AE64505" s="71"/>
    </row>
    <row r="64506" spans="31:31" ht="15.75" x14ac:dyDescent="0.3">
      <c r="AE64506" s="71"/>
    </row>
    <row r="64507" spans="31:31" ht="15.75" x14ac:dyDescent="0.3">
      <c r="AE64507" s="71"/>
    </row>
    <row r="64508" spans="31:31" ht="15.75" x14ac:dyDescent="0.3">
      <c r="AE64508" s="71"/>
    </row>
    <row r="64509" spans="31:31" ht="15.75" x14ac:dyDescent="0.3">
      <c r="AE64509" s="71"/>
    </row>
    <row r="64510" spans="31:31" ht="15.75" x14ac:dyDescent="0.3">
      <c r="AE64510" s="71"/>
    </row>
    <row r="64511" spans="31:31" ht="15.75" x14ac:dyDescent="0.3">
      <c r="AE64511" s="71"/>
    </row>
    <row r="64512" spans="31:31" ht="15.75" x14ac:dyDescent="0.3">
      <c r="AE64512" s="71"/>
    </row>
    <row r="64513" spans="31:31" ht="15.75" x14ac:dyDescent="0.3">
      <c r="AE64513" s="71"/>
    </row>
    <row r="64514" spans="31:31" ht="15.75" x14ac:dyDescent="0.3">
      <c r="AE64514" s="71"/>
    </row>
    <row r="64515" spans="31:31" ht="15.75" x14ac:dyDescent="0.3">
      <c r="AE64515" s="71"/>
    </row>
    <row r="64516" spans="31:31" ht="15.75" x14ac:dyDescent="0.3">
      <c r="AE64516" s="71"/>
    </row>
    <row r="64517" spans="31:31" ht="15.75" x14ac:dyDescent="0.3">
      <c r="AE64517" s="71"/>
    </row>
    <row r="64518" spans="31:31" ht="15.75" x14ac:dyDescent="0.3">
      <c r="AE64518" s="71"/>
    </row>
    <row r="64519" spans="31:31" ht="15.75" x14ac:dyDescent="0.3">
      <c r="AE64519" s="71"/>
    </row>
    <row r="64520" spans="31:31" ht="15.75" x14ac:dyDescent="0.3">
      <c r="AE64520" s="71"/>
    </row>
    <row r="64521" spans="31:31" ht="15.75" x14ac:dyDescent="0.3">
      <c r="AE64521" s="71"/>
    </row>
    <row r="64522" spans="31:31" ht="15.75" x14ac:dyDescent="0.3">
      <c r="AE64522" s="71"/>
    </row>
    <row r="64523" spans="31:31" ht="15.75" x14ac:dyDescent="0.3">
      <c r="AE64523" s="71"/>
    </row>
    <row r="64524" spans="31:31" ht="15.75" x14ac:dyDescent="0.3">
      <c r="AE64524" s="71"/>
    </row>
    <row r="64525" spans="31:31" ht="15.75" x14ac:dyDescent="0.3">
      <c r="AE64525" s="71"/>
    </row>
    <row r="64526" spans="31:31" ht="15.75" x14ac:dyDescent="0.3">
      <c r="AE64526" s="71"/>
    </row>
    <row r="64527" spans="31:31" ht="15.75" x14ac:dyDescent="0.3">
      <c r="AE64527" s="71"/>
    </row>
    <row r="64528" spans="31:31" ht="15.75" x14ac:dyDescent="0.3">
      <c r="AE64528" s="71"/>
    </row>
    <row r="64529" spans="31:31" ht="15.75" x14ac:dyDescent="0.3">
      <c r="AE64529" s="71"/>
    </row>
    <row r="64530" spans="31:31" ht="15.75" x14ac:dyDescent="0.3">
      <c r="AE64530" s="71"/>
    </row>
    <row r="64531" spans="31:31" ht="15.75" x14ac:dyDescent="0.3">
      <c r="AE64531" s="71"/>
    </row>
    <row r="64532" spans="31:31" ht="15.75" x14ac:dyDescent="0.3">
      <c r="AE64532" s="71"/>
    </row>
    <row r="64533" spans="31:31" ht="15.75" x14ac:dyDescent="0.3">
      <c r="AE64533" s="71"/>
    </row>
    <row r="64534" spans="31:31" ht="15.75" x14ac:dyDescent="0.3">
      <c r="AE64534" s="71"/>
    </row>
    <row r="64535" spans="31:31" ht="15.75" x14ac:dyDescent="0.3">
      <c r="AE64535" s="71"/>
    </row>
    <row r="64536" spans="31:31" ht="15.75" x14ac:dyDescent="0.3">
      <c r="AE64536" s="71"/>
    </row>
    <row r="64537" spans="31:31" ht="15.75" x14ac:dyDescent="0.3">
      <c r="AE64537" s="71"/>
    </row>
    <row r="64538" spans="31:31" ht="15.75" x14ac:dyDescent="0.3">
      <c r="AE64538" s="71"/>
    </row>
    <row r="64539" spans="31:31" ht="15.75" x14ac:dyDescent="0.3">
      <c r="AE64539" s="71"/>
    </row>
    <row r="64540" spans="31:31" ht="15.75" x14ac:dyDescent="0.3">
      <c r="AE64540" s="71"/>
    </row>
    <row r="64541" spans="31:31" ht="15.75" x14ac:dyDescent="0.3">
      <c r="AE64541" s="71"/>
    </row>
    <row r="64542" spans="31:31" ht="15.75" x14ac:dyDescent="0.3">
      <c r="AE64542" s="71"/>
    </row>
    <row r="64543" spans="31:31" ht="15.75" x14ac:dyDescent="0.3">
      <c r="AE64543" s="71"/>
    </row>
    <row r="64544" spans="31:31" ht="15.75" x14ac:dyDescent="0.3">
      <c r="AE64544" s="71"/>
    </row>
    <row r="64545" spans="31:31" ht="15.75" x14ac:dyDescent="0.3">
      <c r="AE64545" s="71"/>
    </row>
    <row r="64546" spans="31:31" ht="15.75" x14ac:dyDescent="0.3">
      <c r="AE64546" s="71"/>
    </row>
    <row r="64547" spans="31:31" ht="15.75" x14ac:dyDescent="0.3">
      <c r="AE64547" s="71"/>
    </row>
    <row r="64548" spans="31:31" ht="15.75" x14ac:dyDescent="0.3">
      <c r="AE64548" s="71"/>
    </row>
    <row r="64549" spans="31:31" ht="15.75" x14ac:dyDescent="0.3">
      <c r="AE64549" s="71"/>
    </row>
    <row r="64550" spans="31:31" ht="15.75" x14ac:dyDescent="0.3">
      <c r="AE64550" s="71"/>
    </row>
    <row r="64551" spans="31:31" ht="15.75" x14ac:dyDescent="0.3">
      <c r="AE64551" s="71"/>
    </row>
    <row r="64552" spans="31:31" ht="15.75" x14ac:dyDescent="0.3">
      <c r="AE64552" s="71"/>
    </row>
    <row r="64553" spans="31:31" ht="15.75" x14ac:dyDescent="0.3">
      <c r="AE64553" s="71"/>
    </row>
    <row r="64554" spans="31:31" ht="15.75" x14ac:dyDescent="0.3">
      <c r="AE64554" s="71"/>
    </row>
    <row r="64555" spans="31:31" ht="15.75" x14ac:dyDescent="0.3">
      <c r="AE64555" s="71"/>
    </row>
    <row r="64556" spans="31:31" ht="15.75" x14ac:dyDescent="0.3">
      <c r="AE64556" s="71"/>
    </row>
    <row r="64557" spans="31:31" ht="15.75" x14ac:dyDescent="0.3">
      <c r="AE64557" s="71"/>
    </row>
    <row r="64558" spans="31:31" ht="15.75" x14ac:dyDescent="0.3">
      <c r="AE64558" s="71"/>
    </row>
    <row r="64559" spans="31:31" ht="15.75" x14ac:dyDescent="0.3">
      <c r="AE64559" s="71"/>
    </row>
    <row r="64560" spans="31:31" ht="15.75" x14ac:dyDescent="0.3">
      <c r="AE64560" s="71"/>
    </row>
    <row r="64561" spans="31:31" ht="15.75" x14ac:dyDescent="0.3">
      <c r="AE64561" s="71"/>
    </row>
    <row r="64562" spans="31:31" ht="15.75" x14ac:dyDescent="0.3">
      <c r="AE64562" s="71"/>
    </row>
    <row r="64563" spans="31:31" ht="15.75" x14ac:dyDescent="0.3">
      <c r="AE64563" s="71"/>
    </row>
    <row r="64564" spans="31:31" ht="15.75" x14ac:dyDescent="0.3">
      <c r="AE64564" s="71"/>
    </row>
    <row r="64565" spans="31:31" ht="15.75" x14ac:dyDescent="0.3">
      <c r="AE64565" s="71"/>
    </row>
    <row r="64566" spans="31:31" ht="15.75" x14ac:dyDescent="0.3">
      <c r="AE64566" s="71"/>
    </row>
    <row r="64567" spans="31:31" ht="15.75" x14ac:dyDescent="0.3">
      <c r="AE64567" s="71"/>
    </row>
    <row r="64568" spans="31:31" ht="15.75" x14ac:dyDescent="0.3">
      <c r="AE64568" s="71"/>
    </row>
    <row r="64569" spans="31:31" ht="15.75" x14ac:dyDescent="0.3">
      <c r="AE64569" s="71"/>
    </row>
    <row r="64570" spans="31:31" ht="15.75" x14ac:dyDescent="0.3">
      <c r="AE64570" s="71"/>
    </row>
    <row r="64571" spans="31:31" ht="15.75" x14ac:dyDescent="0.3">
      <c r="AE64571" s="71"/>
    </row>
    <row r="64572" spans="31:31" ht="15.75" x14ac:dyDescent="0.3">
      <c r="AE64572" s="71"/>
    </row>
    <row r="64573" spans="31:31" ht="15.75" x14ac:dyDescent="0.3">
      <c r="AE64573" s="71"/>
    </row>
    <row r="64574" spans="31:31" ht="15.75" x14ac:dyDescent="0.3">
      <c r="AE64574" s="71"/>
    </row>
    <row r="64575" spans="31:31" ht="15.75" x14ac:dyDescent="0.3">
      <c r="AE64575" s="71"/>
    </row>
    <row r="64576" spans="31:31" ht="15.75" x14ac:dyDescent="0.3">
      <c r="AE64576" s="71"/>
    </row>
    <row r="64577" spans="31:31" ht="15.75" x14ac:dyDescent="0.3">
      <c r="AE64577" s="71"/>
    </row>
    <row r="64578" spans="31:31" ht="15.75" x14ac:dyDescent="0.3">
      <c r="AE64578" s="71"/>
    </row>
    <row r="64579" spans="31:31" ht="15.75" x14ac:dyDescent="0.3">
      <c r="AE64579" s="71"/>
    </row>
    <row r="64580" spans="31:31" ht="15.75" x14ac:dyDescent="0.3">
      <c r="AE64580" s="71"/>
    </row>
    <row r="64581" spans="31:31" ht="15.75" x14ac:dyDescent="0.3">
      <c r="AE64581" s="71"/>
    </row>
    <row r="64582" spans="31:31" ht="15.75" x14ac:dyDescent="0.3">
      <c r="AE64582" s="71"/>
    </row>
    <row r="64583" spans="31:31" ht="15.75" x14ac:dyDescent="0.3">
      <c r="AE64583" s="71"/>
    </row>
    <row r="64584" spans="31:31" ht="15.75" x14ac:dyDescent="0.3">
      <c r="AE64584" s="71"/>
    </row>
    <row r="64585" spans="31:31" ht="15.75" x14ac:dyDescent="0.3">
      <c r="AE64585" s="71"/>
    </row>
    <row r="64586" spans="31:31" ht="15.75" x14ac:dyDescent="0.3">
      <c r="AE64586" s="71"/>
    </row>
    <row r="64587" spans="31:31" ht="15.75" x14ac:dyDescent="0.3">
      <c r="AE64587" s="71"/>
    </row>
    <row r="64588" spans="31:31" ht="15.75" x14ac:dyDescent="0.3">
      <c r="AE64588" s="71"/>
    </row>
    <row r="64589" spans="31:31" ht="15.75" x14ac:dyDescent="0.3">
      <c r="AE64589" s="71"/>
    </row>
    <row r="64590" spans="31:31" ht="15.75" x14ac:dyDescent="0.3">
      <c r="AE64590" s="71"/>
    </row>
    <row r="64591" spans="31:31" ht="15.75" x14ac:dyDescent="0.3">
      <c r="AE64591" s="71"/>
    </row>
    <row r="64592" spans="31:31" ht="15.75" x14ac:dyDescent="0.3">
      <c r="AE64592" s="71"/>
    </row>
    <row r="64593" spans="31:31" ht="15.75" x14ac:dyDescent="0.3">
      <c r="AE64593" s="71"/>
    </row>
    <row r="64594" spans="31:31" ht="15.75" x14ac:dyDescent="0.3">
      <c r="AE64594" s="71"/>
    </row>
    <row r="64595" spans="31:31" ht="15.75" x14ac:dyDescent="0.3">
      <c r="AE64595" s="71"/>
    </row>
    <row r="64596" spans="31:31" ht="15.75" x14ac:dyDescent="0.3">
      <c r="AE64596" s="71"/>
    </row>
    <row r="64597" spans="31:31" ht="15.75" x14ac:dyDescent="0.3">
      <c r="AE64597" s="71"/>
    </row>
    <row r="64598" spans="31:31" ht="15.75" x14ac:dyDescent="0.3">
      <c r="AE64598" s="71"/>
    </row>
    <row r="64599" spans="31:31" ht="15.75" x14ac:dyDescent="0.3">
      <c r="AE64599" s="71"/>
    </row>
    <row r="64600" spans="31:31" ht="15.75" x14ac:dyDescent="0.3">
      <c r="AE64600" s="71"/>
    </row>
    <row r="64601" spans="31:31" ht="15.75" x14ac:dyDescent="0.3">
      <c r="AE64601" s="71"/>
    </row>
    <row r="64602" spans="31:31" ht="15.75" x14ac:dyDescent="0.3">
      <c r="AE64602" s="71"/>
    </row>
    <row r="64603" spans="31:31" ht="15.75" x14ac:dyDescent="0.3">
      <c r="AE64603" s="71"/>
    </row>
    <row r="64604" spans="31:31" ht="15.75" x14ac:dyDescent="0.3">
      <c r="AE64604" s="71"/>
    </row>
    <row r="64605" spans="31:31" ht="15.75" x14ac:dyDescent="0.3">
      <c r="AE64605" s="71"/>
    </row>
    <row r="64606" spans="31:31" ht="15.75" x14ac:dyDescent="0.3">
      <c r="AE64606" s="71"/>
    </row>
    <row r="64607" spans="31:31" ht="15.75" x14ac:dyDescent="0.3">
      <c r="AE64607" s="71"/>
    </row>
    <row r="64608" spans="31:31" ht="15.75" x14ac:dyDescent="0.3">
      <c r="AE64608" s="71"/>
    </row>
    <row r="64609" spans="31:31" ht="15.75" x14ac:dyDescent="0.3">
      <c r="AE64609" s="71"/>
    </row>
    <row r="64610" spans="31:31" ht="15.75" x14ac:dyDescent="0.3">
      <c r="AE64610" s="71"/>
    </row>
    <row r="64611" spans="31:31" ht="15.75" x14ac:dyDescent="0.3">
      <c r="AE64611" s="71"/>
    </row>
    <row r="64612" spans="31:31" ht="15.75" x14ac:dyDescent="0.3">
      <c r="AE64612" s="71"/>
    </row>
    <row r="64613" spans="31:31" ht="15.75" x14ac:dyDescent="0.3">
      <c r="AE64613" s="71"/>
    </row>
    <row r="64614" spans="31:31" ht="15.75" x14ac:dyDescent="0.3">
      <c r="AE64614" s="71"/>
    </row>
    <row r="64615" spans="31:31" ht="15.75" x14ac:dyDescent="0.3">
      <c r="AE64615" s="71"/>
    </row>
    <row r="64616" spans="31:31" ht="15.75" x14ac:dyDescent="0.3">
      <c r="AE64616" s="71"/>
    </row>
    <row r="64617" spans="31:31" ht="15.75" x14ac:dyDescent="0.3">
      <c r="AE64617" s="71"/>
    </row>
    <row r="64618" spans="31:31" ht="15.75" x14ac:dyDescent="0.3">
      <c r="AE64618" s="71"/>
    </row>
    <row r="64619" spans="31:31" ht="15.75" x14ac:dyDescent="0.3">
      <c r="AE64619" s="71"/>
    </row>
    <row r="64620" spans="31:31" ht="15.75" x14ac:dyDescent="0.3">
      <c r="AE64620" s="71"/>
    </row>
    <row r="64621" spans="31:31" ht="15.75" x14ac:dyDescent="0.3">
      <c r="AE64621" s="71"/>
    </row>
    <row r="64622" spans="31:31" ht="15.75" x14ac:dyDescent="0.3">
      <c r="AE64622" s="71"/>
    </row>
    <row r="64623" spans="31:31" ht="15.75" x14ac:dyDescent="0.3">
      <c r="AE64623" s="71"/>
    </row>
    <row r="64624" spans="31:31" ht="15.75" x14ac:dyDescent="0.3">
      <c r="AE64624" s="71"/>
    </row>
    <row r="64625" spans="31:31" ht="15.75" x14ac:dyDescent="0.3">
      <c r="AE64625" s="71"/>
    </row>
    <row r="64626" spans="31:31" ht="15.75" x14ac:dyDescent="0.3">
      <c r="AE64626" s="71"/>
    </row>
    <row r="64627" spans="31:31" ht="15.75" x14ac:dyDescent="0.3">
      <c r="AE64627" s="71"/>
    </row>
    <row r="64628" spans="31:31" ht="15.75" x14ac:dyDescent="0.3">
      <c r="AE64628" s="71"/>
    </row>
    <row r="64629" spans="31:31" ht="15.75" x14ac:dyDescent="0.3">
      <c r="AE64629" s="71"/>
    </row>
    <row r="64630" spans="31:31" ht="15.75" x14ac:dyDescent="0.3">
      <c r="AE64630" s="71"/>
    </row>
    <row r="64631" spans="31:31" ht="15.75" x14ac:dyDescent="0.3">
      <c r="AE64631" s="71"/>
    </row>
    <row r="64632" spans="31:31" ht="15.75" x14ac:dyDescent="0.3">
      <c r="AE64632" s="71"/>
    </row>
    <row r="64633" spans="31:31" ht="15.75" x14ac:dyDescent="0.3">
      <c r="AE64633" s="71"/>
    </row>
    <row r="64634" spans="31:31" ht="15.75" x14ac:dyDescent="0.3">
      <c r="AE64634" s="71"/>
    </row>
    <row r="64635" spans="31:31" ht="15.75" x14ac:dyDescent="0.3">
      <c r="AE64635" s="71"/>
    </row>
    <row r="64636" spans="31:31" ht="15.75" x14ac:dyDescent="0.3">
      <c r="AE64636" s="71"/>
    </row>
    <row r="64637" spans="31:31" ht="15.75" x14ac:dyDescent="0.3">
      <c r="AE64637" s="71"/>
    </row>
    <row r="64638" spans="31:31" ht="15.75" x14ac:dyDescent="0.3">
      <c r="AE64638" s="71"/>
    </row>
    <row r="64639" spans="31:31" ht="15.75" x14ac:dyDescent="0.3">
      <c r="AE64639" s="71"/>
    </row>
    <row r="64640" spans="31:31" ht="15.75" x14ac:dyDescent="0.3">
      <c r="AE64640" s="71"/>
    </row>
    <row r="64641" spans="31:31" ht="15.75" x14ac:dyDescent="0.3">
      <c r="AE64641" s="71"/>
    </row>
    <row r="64642" spans="31:31" ht="15.75" x14ac:dyDescent="0.3">
      <c r="AE64642" s="71"/>
    </row>
    <row r="64643" spans="31:31" ht="15.75" x14ac:dyDescent="0.3">
      <c r="AE64643" s="71"/>
    </row>
    <row r="64644" spans="31:31" ht="15.75" x14ac:dyDescent="0.3">
      <c r="AE64644" s="71"/>
    </row>
    <row r="64645" spans="31:31" ht="15.75" x14ac:dyDescent="0.3">
      <c r="AE64645" s="71"/>
    </row>
    <row r="64646" spans="31:31" ht="15.75" x14ac:dyDescent="0.3">
      <c r="AE64646" s="71"/>
    </row>
    <row r="64647" spans="31:31" ht="15.75" x14ac:dyDescent="0.3">
      <c r="AE64647" s="71"/>
    </row>
    <row r="64648" spans="31:31" ht="15.75" x14ac:dyDescent="0.3">
      <c r="AE64648" s="71"/>
    </row>
    <row r="64649" spans="31:31" ht="15.75" x14ac:dyDescent="0.3">
      <c r="AE64649" s="71"/>
    </row>
    <row r="64650" spans="31:31" ht="15.75" x14ac:dyDescent="0.3">
      <c r="AE64650" s="71"/>
    </row>
    <row r="64651" spans="31:31" ht="15.75" x14ac:dyDescent="0.3">
      <c r="AE64651" s="71"/>
    </row>
    <row r="64652" spans="31:31" ht="15.75" x14ac:dyDescent="0.3">
      <c r="AE64652" s="71"/>
    </row>
    <row r="64653" spans="31:31" ht="15.75" x14ac:dyDescent="0.3">
      <c r="AE64653" s="71"/>
    </row>
    <row r="64654" spans="31:31" ht="15.75" x14ac:dyDescent="0.3">
      <c r="AE64654" s="71"/>
    </row>
    <row r="64655" spans="31:31" ht="15.75" x14ac:dyDescent="0.3">
      <c r="AE64655" s="71"/>
    </row>
    <row r="64656" spans="31:31" ht="15.75" x14ac:dyDescent="0.3">
      <c r="AE64656" s="71"/>
    </row>
    <row r="64657" spans="31:31" ht="15.75" x14ac:dyDescent="0.3">
      <c r="AE64657" s="71"/>
    </row>
    <row r="64658" spans="31:31" ht="15.75" x14ac:dyDescent="0.3">
      <c r="AE64658" s="71"/>
    </row>
    <row r="64659" spans="31:31" ht="15.75" x14ac:dyDescent="0.3">
      <c r="AE64659" s="71"/>
    </row>
    <row r="64660" spans="31:31" ht="15.75" x14ac:dyDescent="0.3">
      <c r="AE64660" s="71"/>
    </row>
    <row r="64661" spans="31:31" ht="15.75" x14ac:dyDescent="0.3">
      <c r="AE64661" s="71"/>
    </row>
    <row r="64662" spans="31:31" ht="15.75" x14ac:dyDescent="0.3">
      <c r="AE64662" s="71"/>
    </row>
    <row r="64663" spans="31:31" ht="15.75" x14ac:dyDescent="0.3">
      <c r="AE64663" s="71"/>
    </row>
    <row r="64664" spans="31:31" ht="15.75" x14ac:dyDescent="0.3">
      <c r="AE64664" s="71"/>
    </row>
    <row r="64665" spans="31:31" ht="15.75" x14ac:dyDescent="0.3">
      <c r="AE64665" s="71"/>
    </row>
    <row r="64666" spans="31:31" ht="15.75" x14ac:dyDescent="0.3">
      <c r="AE64666" s="71"/>
    </row>
    <row r="64667" spans="31:31" ht="15.75" x14ac:dyDescent="0.3">
      <c r="AE64667" s="71"/>
    </row>
    <row r="64668" spans="31:31" ht="15.75" x14ac:dyDescent="0.3">
      <c r="AE64668" s="71"/>
    </row>
    <row r="64669" spans="31:31" ht="15.75" x14ac:dyDescent="0.3">
      <c r="AE64669" s="71"/>
    </row>
    <row r="64670" spans="31:31" ht="15.75" x14ac:dyDescent="0.3">
      <c r="AE64670" s="71"/>
    </row>
    <row r="64671" spans="31:31" ht="15.75" x14ac:dyDescent="0.3">
      <c r="AE64671" s="71"/>
    </row>
    <row r="64672" spans="31:31" ht="15.75" x14ac:dyDescent="0.3">
      <c r="AE64672" s="71"/>
    </row>
    <row r="64673" spans="31:31" ht="15.75" x14ac:dyDescent="0.3">
      <c r="AE64673" s="71"/>
    </row>
    <row r="64674" spans="31:31" ht="15.75" x14ac:dyDescent="0.3">
      <c r="AE64674" s="71"/>
    </row>
    <row r="64675" spans="31:31" ht="15.75" x14ac:dyDescent="0.3">
      <c r="AE64675" s="71"/>
    </row>
    <row r="64676" spans="31:31" ht="15.75" x14ac:dyDescent="0.3">
      <c r="AE64676" s="71"/>
    </row>
    <row r="64677" spans="31:31" ht="15.75" x14ac:dyDescent="0.3">
      <c r="AE64677" s="71"/>
    </row>
    <row r="64678" spans="31:31" ht="15.75" x14ac:dyDescent="0.3">
      <c r="AE64678" s="71"/>
    </row>
    <row r="64679" spans="31:31" ht="15.75" x14ac:dyDescent="0.3">
      <c r="AE64679" s="71"/>
    </row>
    <row r="64680" spans="31:31" ht="15.75" x14ac:dyDescent="0.3">
      <c r="AE64680" s="71"/>
    </row>
    <row r="64681" spans="31:31" ht="15.75" x14ac:dyDescent="0.3">
      <c r="AE64681" s="71"/>
    </row>
    <row r="64682" spans="31:31" ht="15.75" x14ac:dyDescent="0.3">
      <c r="AE64682" s="71"/>
    </row>
    <row r="64683" spans="31:31" ht="15.75" x14ac:dyDescent="0.3">
      <c r="AE64683" s="71"/>
    </row>
    <row r="64684" spans="31:31" ht="15.75" x14ac:dyDescent="0.3">
      <c r="AE64684" s="71"/>
    </row>
    <row r="64685" spans="31:31" ht="15.75" x14ac:dyDescent="0.3">
      <c r="AE64685" s="71"/>
    </row>
    <row r="64686" spans="31:31" ht="15.75" x14ac:dyDescent="0.3">
      <c r="AE64686" s="71"/>
    </row>
    <row r="64687" spans="31:31" ht="15.75" x14ac:dyDescent="0.3">
      <c r="AE64687" s="71"/>
    </row>
    <row r="64688" spans="31:31" ht="15.75" x14ac:dyDescent="0.3">
      <c r="AE64688" s="71"/>
    </row>
    <row r="64689" spans="31:31" ht="15.75" x14ac:dyDescent="0.3">
      <c r="AE64689" s="71"/>
    </row>
    <row r="64690" spans="31:31" ht="15.75" x14ac:dyDescent="0.3">
      <c r="AE64690" s="71"/>
    </row>
    <row r="64691" spans="31:31" ht="15.75" x14ac:dyDescent="0.3">
      <c r="AE64691" s="71"/>
    </row>
    <row r="64692" spans="31:31" ht="15.75" x14ac:dyDescent="0.3">
      <c r="AE64692" s="71"/>
    </row>
    <row r="64693" spans="31:31" ht="15.75" x14ac:dyDescent="0.3">
      <c r="AE64693" s="71"/>
    </row>
    <row r="64694" spans="31:31" ht="15.75" x14ac:dyDescent="0.3">
      <c r="AE64694" s="71"/>
    </row>
    <row r="64695" spans="31:31" ht="15.75" x14ac:dyDescent="0.3">
      <c r="AE64695" s="71"/>
    </row>
    <row r="64696" spans="31:31" ht="15.75" x14ac:dyDescent="0.3">
      <c r="AE64696" s="71"/>
    </row>
    <row r="64697" spans="31:31" ht="15.75" x14ac:dyDescent="0.3">
      <c r="AE64697" s="71"/>
    </row>
    <row r="64698" spans="31:31" ht="15.75" x14ac:dyDescent="0.3">
      <c r="AE64698" s="71"/>
    </row>
    <row r="64699" spans="31:31" ht="15.75" x14ac:dyDescent="0.3">
      <c r="AE64699" s="71"/>
    </row>
    <row r="64700" spans="31:31" ht="15.75" x14ac:dyDescent="0.3">
      <c r="AE64700" s="71"/>
    </row>
    <row r="64701" spans="31:31" ht="15.75" x14ac:dyDescent="0.3">
      <c r="AE64701" s="71"/>
    </row>
    <row r="64702" spans="31:31" ht="15.75" x14ac:dyDescent="0.3">
      <c r="AE64702" s="71"/>
    </row>
    <row r="64703" spans="31:31" ht="15.75" x14ac:dyDescent="0.3">
      <c r="AE64703" s="71"/>
    </row>
    <row r="64704" spans="31:31" ht="15.75" x14ac:dyDescent="0.3">
      <c r="AE64704" s="71"/>
    </row>
    <row r="64705" spans="31:31" ht="15.75" x14ac:dyDescent="0.3">
      <c r="AE64705" s="71"/>
    </row>
    <row r="64706" spans="31:31" ht="15.75" x14ac:dyDescent="0.3">
      <c r="AE64706" s="71"/>
    </row>
    <row r="64707" spans="31:31" ht="15.75" x14ac:dyDescent="0.3">
      <c r="AE64707" s="71"/>
    </row>
    <row r="64708" spans="31:31" ht="15.75" x14ac:dyDescent="0.3">
      <c r="AE64708" s="71"/>
    </row>
    <row r="64709" spans="31:31" ht="15.75" x14ac:dyDescent="0.3">
      <c r="AE64709" s="71"/>
    </row>
    <row r="64710" spans="31:31" ht="15.75" x14ac:dyDescent="0.3">
      <c r="AE64710" s="71"/>
    </row>
    <row r="64711" spans="31:31" ht="15.75" x14ac:dyDescent="0.3">
      <c r="AE64711" s="71"/>
    </row>
    <row r="64712" spans="31:31" ht="15.75" x14ac:dyDescent="0.3">
      <c r="AE64712" s="71"/>
    </row>
    <row r="64713" spans="31:31" ht="15.75" x14ac:dyDescent="0.3">
      <c r="AE64713" s="71"/>
    </row>
    <row r="64714" spans="31:31" ht="15.75" x14ac:dyDescent="0.3">
      <c r="AE64714" s="71"/>
    </row>
    <row r="64715" spans="31:31" ht="15.75" x14ac:dyDescent="0.3">
      <c r="AE64715" s="71"/>
    </row>
    <row r="64716" spans="31:31" ht="15.75" x14ac:dyDescent="0.3">
      <c r="AE64716" s="71"/>
    </row>
    <row r="64717" spans="31:31" ht="15.75" x14ac:dyDescent="0.3">
      <c r="AE64717" s="71"/>
    </row>
    <row r="64718" spans="31:31" ht="15.75" x14ac:dyDescent="0.3">
      <c r="AE64718" s="71"/>
    </row>
    <row r="64719" spans="31:31" ht="15.75" x14ac:dyDescent="0.3">
      <c r="AE64719" s="71"/>
    </row>
    <row r="64720" spans="31:31" ht="15.75" x14ac:dyDescent="0.3">
      <c r="AE64720" s="71"/>
    </row>
    <row r="64721" spans="31:31" ht="15.75" x14ac:dyDescent="0.3">
      <c r="AE64721" s="71"/>
    </row>
    <row r="64722" spans="31:31" ht="15.75" x14ac:dyDescent="0.3">
      <c r="AE64722" s="71"/>
    </row>
    <row r="64723" spans="31:31" ht="15.75" x14ac:dyDescent="0.3">
      <c r="AE64723" s="71"/>
    </row>
    <row r="64724" spans="31:31" ht="15.75" x14ac:dyDescent="0.3">
      <c r="AE64724" s="71"/>
    </row>
    <row r="64725" spans="31:31" ht="15.75" x14ac:dyDescent="0.3">
      <c r="AE64725" s="71"/>
    </row>
    <row r="64726" spans="31:31" ht="15.75" x14ac:dyDescent="0.3">
      <c r="AE64726" s="71"/>
    </row>
    <row r="64727" spans="31:31" ht="15.75" x14ac:dyDescent="0.3">
      <c r="AE64727" s="71"/>
    </row>
    <row r="64728" spans="31:31" ht="15.75" x14ac:dyDescent="0.3">
      <c r="AE64728" s="71"/>
    </row>
    <row r="64729" spans="31:31" ht="15.75" x14ac:dyDescent="0.3">
      <c r="AE64729" s="71"/>
    </row>
    <row r="64730" spans="31:31" ht="15.75" x14ac:dyDescent="0.3">
      <c r="AE64730" s="71"/>
    </row>
    <row r="64731" spans="31:31" ht="15.75" x14ac:dyDescent="0.3">
      <c r="AE64731" s="71"/>
    </row>
    <row r="64732" spans="31:31" ht="15.75" x14ac:dyDescent="0.3">
      <c r="AE64732" s="71"/>
    </row>
    <row r="64733" spans="31:31" ht="15.75" x14ac:dyDescent="0.3">
      <c r="AE64733" s="71"/>
    </row>
    <row r="64734" spans="31:31" ht="15.75" x14ac:dyDescent="0.3">
      <c r="AE64734" s="71"/>
    </row>
    <row r="64735" spans="31:31" ht="15.75" x14ac:dyDescent="0.3">
      <c r="AE64735" s="71"/>
    </row>
    <row r="64736" spans="31:31" ht="15.75" x14ac:dyDescent="0.3">
      <c r="AE64736" s="71"/>
    </row>
    <row r="64737" spans="31:31" ht="15.75" x14ac:dyDescent="0.3">
      <c r="AE64737" s="71"/>
    </row>
    <row r="64738" spans="31:31" ht="15.75" x14ac:dyDescent="0.3">
      <c r="AE64738" s="71"/>
    </row>
    <row r="64739" spans="31:31" ht="15.75" x14ac:dyDescent="0.3">
      <c r="AE64739" s="71"/>
    </row>
    <row r="64740" spans="31:31" ht="15.75" x14ac:dyDescent="0.3">
      <c r="AE64740" s="71"/>
    </row>
    <row r="64741" spans="31:31" ht="15.75" x14ac:dyDescent="0.3">
      <c r="AE64741" s="71"/>
    </row>
    <row r="64742" spans="31:31" ht="15.75" x14ac:dyDescent="0.3">
      <c r="AE64742" s="71"/>
    </row>
    <row r="64743" spans="31:31" ht="15.75" x14ac:dyDescent="0.3">
      <c r="AE64743" s="71"/>
    </row>
    <row r="64744" spans="31:31" ht="15.75" x14ac:dyDescent="0.3">
      <c r="AE64744" s="71"/>
    </row>
    <row r="64745" spans="31:31" ht="15.75" x14ac:dyDescent="0.3">
      <c r="AE64745" s="71"/>
    </row>
    <row r="64746" spans="31:31" ht="15.75" x14ac:dyDescent="0.3">
      <c r="AE64746" s="71"/>
    </row>
    <row r="64747" spans="31:31" ht="15.75" x14ac:dyDescent="0.3">
      <c r="AE64747" s="71"/>
    </row>
    <row r="64748" spans="31:31" ht="15.75" x14ac:dyDescent="0.3">
      <c r="AE64748" s="71"/>
    </row>
    <row r="64749" spans="31:31" ht="15.75" x14ac:dyDescent="0.3">
      <c r="AE64749" s="71"/>
    </row>
    <row r="64750" spans="31:31" ht="15.75" x14ac:dyDescent="0.3">
      <c r="AE64750" s="71"/>
    </row>
    <row r="64751" spans="31:31" ht="15.75" x14ac:dyDescent="0.3">
      <c r="AE64751" s="71"/>
    </row>
    <row r="64752" spans="31:31" ht="15.75" x14ac:dyDescent="0.3">
      <c r="AE64752" s="71"/>
    </row>
    <row r="64753" spans="31:31" ht="15.75" x14ac:dyDescent="0.3">
      <c r="AE64753" s="71"/>
    </row>
    <row r="64754" spans="31:31" ht="15.75" x14ac:dyDescent="0.3">
      <c r="AE64754" s="71"/>
    </row>
    <row r="64755" spans="31:31" ht="15.75" x14ac:dyDescent="0.3">
      <c r="AE64755" s="71"/>
    </row>
    <row r="64756" spans="31:31" ht="15.75" x14ac:dyDescent="0.3">
      <c r="AE64756" s="71"/>
    </row>
    <row r="64757" spans="31:31" ht="15.75" x14ac:dyDescent="0.3">
      <c r="AE64757" s="71"/>
    </row>
    <row r="64758" spans="31:31" ht="15.75" x14ac:dyDescent="0.3">
      <c r="AE64758" s="71"/>
    </row>
    <row r="64759" spans="31:31" ht="15.75" x14ac:dyDescent="0.3">
      <c r="AE64759" s="71"/>
    </row>
    <row r="64760" spans="31:31" ht="15.75" x14ac:dyDescent="0.3">
      <c r="AE64760" s="71"/>
    </row>
    <row r="64761" spans="31:31" ht="15.75" x14ac:dyDescent="0.3">
      <c r="AE64761" s="71"/>
    </row>
    <row r="64762" spans="31:31" ht="15.75" x14ac:dyDescent="0.3">
      <c r="AE64762" s="71"/>
    </row>
    <row r="64763" spans="31:31" ht="15.75" x14ac:dyDescent="0.3">
      <c r="AE64763" s="71"/>
    </row>
    <row r="64764" spans="31:31" ht="15.75" x14ac:dyDescent="0.3">
      <c r="AE64764" s="71"/>
    </row>
    <row r="64765" spans="31:31" ht="15.75" x14ac:dyDescent="0.3">
      <c r="AE64765" s="71"/>
    </row>
    <row r="64766" spans="31:31" ht="15.75" x14ac:dyDescent="0.3">
      <c r="AE64766" s="71"/>
    </row>
    <row r="64767" spans="31:31" ht="15.75" x14ac:dyDescent="0.3">
      <c r="AE64767" s="71"/>
    </row>
    <row r="64768" spans="31:31" ht="15.75" x14ac:dyDescent="0.3">
      <c r="AE64768" s="71"/>
    </row>
    <row r="64769" spans="31:31" ht="15.75" x14ac:dyDescent="0.3">
      <c r="AE64769" s="71"/>
    </row>
    <row r="64770" spans="31:31" ht="15.75" x14ac:dyDescent="0.3">
      <c r="AE64770" s="71"/>
    </row>
    <row r="64771" spans="31:31" ht="15.75" x14ac:dyDescent="0.3">
      <c r="AE64771" s="71"/>
    </row>
    <row r="64772" spans="31:31" ht="15.75" x14ac:dyDescent="0.3">
      <c r="AE64772" s="71"/>
    </row>
    <row r="64773" spans="31:31" ht="15.75" x14ac:dyDescent="0.3">
      <c r="AE64773" s="71"/>
    </row>
    <row r="64774" spans="31:31" ht="15.75" x14ac:dyDescent="0.3">
      <c r="AE64774" s="71"/>
    </row>
    <row r="64775" spans="31:31" ht="15.75" x14ac:dyDescent="0.3">
      <c r="AE64775" s="71"/>
    </row>
    <row r="64776" spans="31:31" ht="15.75" x14ac:dyDescent="0.3">
      <c r="AE64776" s="71"/>
    </row>
    <row r="64777" spans="31:31" ht="15.75" x14ac:dyDescent="0.3">
      <c r="AE64777" s="71"/>
    </row>
    <row r="64778" spans="31:31" ht="15.75" x14ac:dyDescent="0.3">
      <c r="AE64778" s="71"/>
    </row>
    <row r="64779" spans="31:31" ht="15.75" x14ac:dyDescent="0.3">
      <c r="AE64779" s="71"/>
    </row>
    <row r="64780" spans="31:31" ht="15.75" x14ac:dyDescent="0.3">
      <c r="AE64780" s="71"/>
    </row>
    <row r="64781" spans="31:31" ht="15.75" x14ac:dyDescent="0.3">
      <c r="AE64781" s="71"/>
    </row>
    <row r="64782" spans="31:31" ht="15.75" x14ac:dyDescent="0.3">
      <c r="AE64782" s="71"/>
    </row>
    <row r="64783" spans="31:31" ht="15.75" x14ac:dyDescent="0.3">
      <c r="AE64783" s="71"/>
    </row>
    <row r="64784" spans="31:31" ht="15.75" x14ac:dyDescent="0.3">
      <c r="AE64784" s="71"/>
    </row>
    <row r="64785" spans="31:31" ht="15.75" x14ac:dyDescent="0.3">
      <c r="AE64785" s="71"/>
    </row>
    <row r="64786" spans="31:31" ht="15.75" x14ac:dyDescent="0.3">
      <c r="AE64786" s="71"/>
    </row>
    <row r="64787" spans="31:31" ht="15.75" x14ac:dyDescent="0.3">
      <c r="AE64787" s="71"/>
    </row>
    <row r="64788" spans="31:31" ht="15.75" x14ac:dyDescent="0.3">
      <c r="AE64788" s="71"/>
    </row>
    <row r="64789" spans="31:31" ht="15.75" x14ac:dyDescent="0.3">
      <c r="AE64789" s="71"/>
    </row>
    <row r="64790" spans="31:31" ht="15.75" x14ac:dyDescent="0.3">
      <c r="AE64790" s="71"/>
    </row>
    <row r="64791" spans="31:31" ht="15.75" x14ac:dyDescent="0.3">
      <c r="AE64791" s="71"/>
    </row>
    <row r="64792" spans="31:31" ht="15.75" x14ac:dyDescent="0.3">
      <c r="AE64792" s="71"/>
    </row>
    <row r="64793" spans="31:31" ht="15.75" x14ac:dyDescent="0.3">
      <c r="AE64793" s="71"/>
    </row>
    <row r="64794" spans="31:31" ht="15.75" x14ac:dyDescent="0.3">
      <c r="AE64794" s="71"/>
    </row>
    <row r="64795" spans="31:31" ht="15.75" x14ac:dyDescent="0.3">
      <c r="AE64795" s="71"/>
    </row>
    <row r="64796" spans="31:31" ht="15.75" x14ac:dyDescent="0.3">
      <c r="AE64796" s="71"/>
    </row>
    <row r="64797" spans="31:31" ht="15.75" x14ac:dyDescent="0.3">
      <c r="AE64797" s="71"/>
    </row>
    <row r="64798" spans="31:31" ht="15.75" x14ac:dyDescent="0.3">
      <c r="AE64798" s="71"/>
    </row>
    <row r="64799" spans="31:31" ht="15.75" x14ac:dyDescent="0.3">
      <c r="AE64799" s="71"/>
    </row>
    <row r="64800" spans="31:31" ht="15.75" x14ac:dyDescent="0.3">
      <c r="AE64800" s="71"/>
    </row>
    <row r="64801" spans="31:31" ht="15.75" x14ac:dyDescent="0.3">
      <c r="AE64801" s="71"/>
    </row>
    <row r="64802" spans="31:31" ht="15.75" x14ac:dyDescent="0.3">
      <c r="AE64802" s="71"/>
    </row>
    <row r="64803" spans="31:31" ht="15.75" x14ac:dyDescent="0.3">
      <c r="AE64803" s="71"/>
    </row>
    <row r="64804" spans="31:31" ht="15.75" x14ac:dyDescent="0.3">
      <c r="AE64804" s="71"/>
    </row>
    <row r="64805" spans="31:31" ht="15.75" x14ac:dyDescent="0.3">
      <c r="AE64805" s="71"/>
    </row>
    <row r="64806" spans="31:31" ht="15.75" x14ac:dyDescent="0.3">
      <c r="AE64806" s="71"/>
    </row>
    <row r="64807" spans="31:31" ht="15.75" x14ac:dyDescent="0.3">
      <c r="AE64807" s="71"/>
    </row>
    <row r="64808" spans="31:31" ht="15.75" x14ac:dyDescent="0.3">
      <c r="AE64808" s="71"/>
    </row>
    <row r="64809" spans="31:31" ht="15.75" x14ac:dyDescent="0.3">
      <c r="AE64809" s="71"/>
    </row>
    <row r="64810" spans="31:31" ht="15.75" x14ac:dyDescent="0.3">
      <c r="AE64810" s="71"/>
    </row>
    <row r="64811" spans="31:31" ht="15.75" x14ac:dyDescent="0.3">
      <c r="AE64811" s="71"/>
    </row>
    <row r="64812" spans="31:31" ht="15.75" x14ac:dyDescent="0.3">
      <c r="AE64812" s="71"/>
    </row>
    <row r="64813" spans="31:31" ht="15.75" x14ac:dyDescent="0.3">
      <c r="AE64813" s="71"/>
    </row>
    <row r="64814" spans="31:31" ht="15.75" x14ac:dyDescent="0.3">
      <c r="AE64814" s="71"/>
    </row>
    <row r="64815" spans="31:31" ht="15.75" x14ac:dyDescent="0.3">
      <c r="AE64815" s="71"/>
    </row>
    <row r="64816" spans="31:31" ht="15.75" x14ac:dyDescent="0.3">
      <c r="AE64816" s="71"/>
    </row>
    <row r="64817" spans="31:31" ht="15.75" x14ac:dyDescent="0.3">
      <c r="AE64817" s="71"/>
    </row>
    <row r="64818" spans="31:31" ht="15.75" x14ac:dyDescent="0.3">
      <c r="AE64818" s="71"/>
    </row>
    <row r="64819" spans="31:31" ht="15.75" x14ac:dyDescent="0.3">
      <c r="AE64819" s="71"/>
    </row>
    <row r="64820" spans="31:31" ht="15.75" x14ac:dyDescent="0.3">
      <c r="AE64820" s="71"/>
    </row>
    <row r="64821" spans="31:31" ht="15.75" x14ac:dyDescent="0.3">
      <c r="AE64821" s="71"/>
    </row>
    <row r="64822" spans="31:31" ht="15.75" x14ac:dyDescent="0.3">
      <c r="AE64822" s="71"/>
    </row>
    <row r="64823" spans="31:31" ht="15.75" x14ac:dyDescent="0.3">
      <c r="AE64823" s="71"/>
    </row>
    <row r="64824" spans="31:31" ht="15.75" x14ac:dyDescent="0.3">
      <c r="AE64824" s="71"/>
    </row>
    <row r="64825" spans="31:31" ht="15.75" x14ac:dyDescent="0.3">
      <c r="AE64825" s="71"/>
    </row>
    <row r="64826" spans="31:31" ht="15.75" x14ac:dyDescent="0.3">
      <c r="AE64826" s="71"/>
    </row>
    <row r="64827" spans="31:31" ht="15.75" x14ac:dyDescent="0.3">
      <c r="AE64827" s="71"/>
    </row>
    <row r="64828" spans="31:31" ht="15.75" x14ac:dyDescent="0.3">
      <c r="AE64828" s="71"/>
    </row>
    <row r="64829" spans="31:31" ht="15.75" x14ac:dyDescent="0.3">
      <c r="AE64829" s="71"/>
    </row>
    <row r="64830" spans="31:31" ht="15.75" x14ac:dyDescent="0.3">
      <c r="AE64830" s="71"/>
    </row>
    <row r="64831" spans="31:31" ht="15.75" x14ac:dyDescent="0.3">
      <c r="AE64831" s="71"/>
    </row>
    <row r="64832" spans="31:31" ht="15.75" x14ac:dyDescent="0.3">
      <c r="AE64832" s="71"/>
    </row>
    <row r="64833" spans="31:31" ht="15.75" x14ac:dyDescent="0.3">
      <c r="AE64833" s="71"/>
    </row>
    <row r="64834" spans="31:31" ht="15.75" x14ac:dyDescent="0.3">
      <c r="AE64834" s="71"/>
    </row>
    <row r="64835" spans="31:31" ht="15.75" x14ac:dyDescent="0.3">
      <c r="AE64835" s="71"/>
    </row>
    <row r="64836" spans="31:31" ht="15.75" x14ac:dyDescent="0.3">
      <c r="AE64836" s="71"/>
    </row>
    <row r="64837" spans="31:31" ht="15.75" x14ac:dyDescent="0.3">
      <c r="AE64837" s="71"/>
    </row>
    <row r="64838" spans="31:31" ht="15.75" x14ac:dyDescent="0.3">
      <c r="AE64838" s="71"/>
    </row>
    <row r="64839" spans="31:31" ht="15.75" x14ac:dyDescent="0.3">
      <c r="AE64839" s="71"/>
    </row>
    <row r="64840" spans="31:31" ht="15.75" x14ac:dyDescent="0.3">
      <c r="AE64840" s="71"/>
    </row>
    <row r="64841" spans="31:31" ht="15.75" x14ac:dyDescent="0.3">
      <c r="AE64841" s="71"/>
    </row>
    <row r="64842" spans="31:31" ht="15.75" x14ac:dyDescent="0.3">
      <c r="AE64842" s="71"/>
    </row>
    <row r="64843" spans="31:31" ht="15.75" x14ac:dyDescent="0.3">
      <c r="AE64843" s="71"/>
    </row>
    <row r="64844" spans="31:31" ht="15.75" x14ac:dyDescent="0.3">
      <c r="AE64844" s="71"/>
    </row>
    <row r="64845" spans="31:31" ht="15.75" x14ac:dyDescent="0.3">
      <c r="AE64845" s="71"/>
    </row>
    <row r="64846" spans="31:31" ht="15.75" x14ac:dyDescent="0.3">
      <c r="AE64846" s="71"/>
    </row>
    <row r="64847" spans="31:31" ht="15.75" x14ac:dyDescent="0.3">
      <c r="AE64847" s="71"/>
    </row>
    <row r="64848" spans="31:31" ht="15.75" x14ac:dyDescent="0.3">
      <c r="AE64848" s="71"/>
    </row>
    <row r="64849" spans="31:31" ht="15.75" x14ac:dyDescent="0.3">
      <c r="AE64849" s="71"/>
    </row>
    <row r="64850" spans="31:31" ht="15.75" x14ac:dyDescent="0.3">
      <c r="AE64850" s="71"/>
    </row>
    <row r="64851" spans="31:31" ht="15.75" x14ac:dyDescent="0.3">
      <c r="AE64851" s="71"/>
    </row>
    <row r="64852" spans="31:31" ht="15.75" x14ac:dyDescent="0.3">
      <c r="AE64852" s="71"/>
    </row>
    <row r="64853" spans="31:31" ht="15.75" x14ac:dyDescent="0.3">
      <c r="AE64853" s="71"/>
    </row>
    <row r="64854" spans="31:31" ht="15.75" x14ac:dyDescent="0.3">
      <c r="AE64854" s="71"/>
    </row>
    <row r="64855" spans="31:31" ht="15.75" x14ac:dyDescent="0.3">
      <c r="AE64855" s="71"/>
    </row>
    <row r="64856" spans="31:31" ht="15.75" x14ac:dyDescent="0.3">
      <c r="AE64856" s="71"/>
    </row>
    <row r="64857" spans="31:31" ht="15.75" x14ac:dyDescent="0.3">
      <c r="AE64857" s="71"/>
    </row>
    <row r="64858" spans="31:31" ht="15.75" x14ac:dyDescent="0.3">
      <c r="AE64858" s="71"/>
    </row>
    <row r="64859" spans="31:31" ht="15.75" x14ac:dyDescent="0.3">
      <c r="AE64859" s="71"/>
    </row>
    <row r="64860" spans="31:31" ht="15.75" x14ac:dyDescent="0.3">
      <c r="AE64860" s="71"/>
    </row>
    <row r="64861" spans="31:31" ht="15.75" x14ac:dyDescent="0.3">
      <c r="AE64861" s="71"/>
    </row>
    <row r="64862" spans="31:31" ht="15.75" x14ac:dyDescent="0.3">
      <c r="AE64862" s="71"/>
    </row>
    <row r="64863" spans="31:31" ht="15.75" x14ac:dyDescent="0.3">
      <c r="AE64863" s="71"/>
    </row>
    <row r="64864" spans="31:31" ht="15.75" x14ac:dyDescent="0.3">
      <c r="AE64864" s="71"/>
    </row>
    <row r="64865" spans="31:31" ht="15.75" x14ac:dyDescent="0.3">
      <c r="AE64865" s="71"/>
    </row>
    <row r="64866" spans="31:31" ht="15.75" x14ac:dyDescent="0.3">
      <c r="AE64866" s="71"/>
    </row>
    <row r="64867" spans="31:31" ht="15.75" x14ac:dyDescent="0.3">
      <c r="AE64867" s="71"/>
    </row>
    <row r="64868" spans="31:31" ht="15.75" x14ac:dyDescent="0.3">
      <c r="AE64868" s="71"/>
    </row>
    <row r="64869" spans="31:31" ht="15.75" x14ac:dyDescent="0.3">
      <c r="AE64869" s="71"/>
    </row>
    <row r="64870" spans="31:31" ht="15.75" x14ac:dyDescent="0.3">
      <c r="AE64870" s="71"/>
    </row>
    <row r="64871" spans="31:31" ht="15.75" x14ac:dyDescent="0.3">
      <c r="AE64871" s="71"/>
    </row>
    <row r="64872" spans="31:31" ht="15.75" x14ac:dyDescent="0.3">
      <c r="AE64872" s="71"/>
    </row>
    <row r="64873" spans="31:31" ht="15.75" x14ac:dyDescent="0.3">
      <c r="AE64873" s="71"/>
    </row>
    <row r="64874" spans="31:31" ht="15.75" x14ac:dyDescent="0.3">
      <c r="AE64874" s="71"/>
    </row>
    <row r="64875" spans="31:31" ht="15.75" x14ac:dyDescent="0.3">
      <c r="AE64875" s="71"/>
    </row>
    <row r="64876" spans="31:31" ht="15.75" x14ac:dyDescent="0.3">
      <c r="AE64876" s="71"/>
    </row>
    <row r="64877" spans="31:31" ht="15.75" x14ac:dyDescent="0.3">
      <c r="AE64877" s="71"/>
    </row>
    <row r="64878" spans="31:31" ht="15.75" x14ac:dyDescent="0.3">
      <c r="AE64878" s="71"/>
    </row>
    <row r="64879" spans="31:31" ht="15.75" x14ac:dyDescent="0.3">
      <c r="AE64879" s="71"/>
    </row>
    <row r="64880" spans="31:31" ht="15.75" x14ac:dyDescent="0.3">
      <c r="AE64880" s="71"/>
    </row>
    <row r="64881" spans="31:31" ht="15.75" x14ac:dyDescent="0.3">
      <c r="AE64881" s="71"/>
    </row>
    <row r="64882" spans="31:31" ht="15.75" x14ac:dyDescent="0.3">
      <c r="AE64882" s="71"/>
    </row>
    <row r="64883" spans="31:31" ht="15.75" x14ac:dyDescent="0.3">
      <c r="AE64883" s="71"/>
    </row>
    <row r="64884" spans="31:31" ht="15.75" x14ac:dyDescent="0.3">
      <c r="AE64884" s="71"/>
    </row>
    <row r="64885" spans="31:31" ht="15.75" x14ac:dyDescent="0.3">
      <c r="AE64885" s="71"/>
    </row>
    <row r="64886" spans="31:31" ht="15.75" x14ac:dyDescent="0.3">
      <c r="AE64886" s="71"/>
    </row>
    <row r="64887" spans="31:31" ht="15.75" x14ac:dyDescent="0.3">
      <c r="AE64887" s="71"/>
    </row>
    <row r="64888" spans="31:31" ht="15.75" x14ac:dyDescent="0.3">
      <c r="AE64888" s="71"/>
    </row>
    <row r="64889" spans="31:31" ht="15.75" x14ac:dyDescent="0.3">
      <c r="AE64889" s="71"/>
    </row>
    <row r="64890" spans="31:31" ht="15.75" x14ac:dyDescent="0.3">
      <c r="AE64890" s="71"/>
    </row>
    <row r="64891" spans="31:31" ht="15.75" x14ac:dyDescent="0.3">
      <c r="AE64891" s="71"/>
    </row>
    <row r="64892" spans="31:31" ht="15.75" x14ac:dyDescent="0.3">
      <c r="AE64892" s="71"/>
    </row>
    <row r="64893" spans="31:31" ht="15.75" x14ac:dyDescent="0.3">
      <c r="AE64893" s="71"/>
    </row>
    <row r="64894" spans="31:31" ht="15.75" x14ac:dyDescent="0.3">
      <c r="AE64894" s="71"/>
    </row>
    <row r="64895" spans="31:31" ht="15.75" x14ac:dyDescent="0.3">
      <c r="AE64895" s="71"/>
    </row>
    <row r="64896" spans="31:31" ht="15.75" x14ac:dyDescent="0.3">
      <c r="AE64896" s="71"/>
    </row>
    <row r="64897" spans="31:31" ht="15.75" x14ac:dyDescent="0.3">
      <c r="AE64897" s="71"/>
    </row>
    <row r="64898" spans="31:31" ht="15.75" x14ac:dyDescent="0.3">
      <c r="AE64898" s="71"/>
    </row>
    <row r="64899" spans="31:31" ht="15.75" x14ac:dyDescent="0.3">
      <c r="AE64899" s="71"/>
    </row>
    <row r="64900" spans="31:31" ht="15.75" x14ac:dyDescent="0.3">
      <c r="AE64900" s="71"/>
    </row>
    <row r="64901" spans="31:31" ht="15.75" x14ac:dyDescent="0.3">
      <c r="AE64901" s="71"/>
    </row>
    <row r="64902" spans="31:31" ht="15.75" x14ac:dyDescent="0.3">
      <c r="AE64902" s="71"/>
    </row>
    <row r="64903" spans="31:31" ht="15.75" x14ac:dyDescent="0.3">
      <c r="AE64903" s="71"/>
    </row>
    <row r="64904" spans="31:31" ht="15.75" x14ac:dyDescent="0.3">
      <c r="AE64904" s="71"/>
    </row>
    <row r="64905" spans="31:31" ht="15.75" x14ac:dyDescent="0.3">
      <c r="AE64905" s="71"/>
    </row>
    <row r="64906" spans="31:31" ht="15.75" x14ac:dyDescent="0.3">
      <c r="AE64906" s="71"/>
    </row>
    <row r="64907" spans="31:31" ht="15.75" x14ac:dyDescent="0.3">
      <c r="AE64907" s="71"/>
    </row>
    <row r="64908" spans="31:31" ht="15.75" x14ac:dyDescent="0.3">
      <c r="AE64908" s="71"/>
    </row>
    <row r="64909" spans="31:31" ht="15.75" x14ac:dyDescent="0.3">
      <c r="AE64909" s="71"/>
    </row>
    <row r="64910" spans="31:31" ht="15.75" x14ac:dyDescent="0.3">
      <c r="AE64910" s="71"/>
    </row>
    <row r="64911" spans="31:31" ht="15.75" x14ac:dyDescent="0.3">
      <c r="AE64911" s="71"/>
    </row>
    <row r="64912" spans="31:31" ht="15.75" x14ac:dyDescent="0.3">
      <c r="AE64912" s="71"/>
    </row>
    <row r="64913" spans="31:31" ht="15.75" x14ac:dyDescent="0.3">
      <c r="AE64913" s="71"/>
    </row>
    <row r="64914" spans="31:31" ht="15.75" x14ac:dyDescent="0.3">
      <c r="AE64914" s="71"/>
    </row>
    <row r="64915" spans="31:31" ht="15.75" x14ac:dyDescent="0.3">
      <c r="AE64915" s="71"/>
    </row>
    <row r="64916" spans="31:31" ht="15.75" x14ac:dyDescent="0.3">
      <c r="AE64916" s="71"/>
    </row>
    <row r="64917" spans="31:31" ht="15.75" x14ac:dyDescent="0.3">
      <c r="AE64917" s="71"/>
    </row>
    <row r="64918" spans="31:31" ht="15.75" x14ac:dyDescent="0.3">
      <c r="AE64918" s="71"/>
    </row>
    <row r="64919" spans="31:31" ht="15.75" x14ac:dyDescent="0.3">
      <c r="AE64919" s="71"/>
    </row>
    <row r="64920" spans="31:31" ht="15.75" x14ac:dyDescent="0.3">
      <c r="AE64920" s="71"/>
    </row>
    <row r="64921" spans="31:31" ht="15.75" x14ac:dyDescent="0.3">
      <c r="AE64921" s="71"/>
    </row>
    <row r="64922" spans="31:31" ht="15.75" x14ac:dyDescent="0.3">
      <c r="AE64922" s="71"/>
    </row>
    <row r="64923" spans="31:31" ht="15.75" x14ac:dyDescent="0.3">
      <c r="AE64923" s="71"/>
    </row>
    <row r="64924" spans="31:31" ht="15.75" x14ac:dyDescent="0.3">
      <c r="AE64924" s="71"/>
    </row>
    <row r="64925" spans="31:31" ht="15.75" x14ac:dyDescent="0.3">
      <c r="AE64925" s="71"/>
    </row>
    <row r="64926" spans="31:31" ht="15.75" x14ac:dyDescent="0.3">
      <c r="AE64926" s="71"/>
    </row>
    <row r="64927" spans="31:31" ht="15.75" x14ac:dyDescent="0.3">
      <c r="AE64927" s="71"/>
    </row>
    <row r="64928" spans="31:31" ht="15.75" x14ac:dyDescent="0.3">
      <c r="AE64928" s="71"/>
    </row>
    <row r="64929" spans="31:31" ht="15.75" x14ac:dyDescent="0.3">
      <c r="AE64929" s="71"/>
    </row>
    <row r="64930" spans="31:31" ht="15.75" x14ac:dyDescent="0.3">
      <c r="AE64930" s="71"/>
    </row>
    <row r="64931" spans="31:31" ht="15.75" x14ac:dyDescent="0.3">
      <c r="AE64931" s="71"/>
    </row>
    <row r="64932" spans="31:31" ht="15.75" x14ac:dyDescent="0.3">
      <c r="AE64932" s="71"/>
    </row>
    <row r="64933" spans="31:31" ht="15.75" x14ac:dyDescent="0.3">
      <c r="AE64933" s="71"/>
    </row>
    <row r="64934" spans="31:31" ht="15.75" x14ac:dyDescent="0.3">
      <c r="AE64934" s="71"/>
    </row>
    <row r="64935" spans="31:31" ht="15.75" x14ac:dyDescent="0.3">
      <c r="AE64935" s="71"/>
    </row>
    <row r="64936" spans="31:31" ht="15.75" x14ac:dyDescent="0.3">
      <c r="AE64936" s="71"/>
    </row>
    <row r="64937" spans="31:31" ht="15.75" x14ac:dyDescent="0.3">
      <c r="AE64937" s="71"/>
    </row>
    <row r="64938" spans="31:31" ht="15.75" x14ac:dyDescent="0.3">
      <c r="AE64938" s="71"/>
    </row>
    <row r="64939" spans="31:31" ht="15.75" x14ac:dyDescent="0.3">
      <c r="AE64939" s="71"/>
    </row>
    <row r="64940" spans="31:31" ht="15.75" x14ac:dyDescent="0.3">
      <c r="AE64940" s="71"/>
    </row>
    <row r="64941" spans="31:31" ht="15.75" x14ac:dyDescent="0.3">
      <c r="AE64941" s="71"/>
    </row>
    <row r="64942" spans="31:31" ht="15.75" x14ac:dyDescent="0.3">
      <c r="AE64942" s="71"/>
    </row>
    <row r="64943" spans="31:31" ht="15.75" x14ac:dyDescent="0.3">
      <c r="AE64943" s="71"/>
    </row>
    <row r="64944" spans="31:31" ht="15.75" x14ac:dyDescent="0.3">
      <c r="AE64944" s="71"/>
    </row>
    <row r="64945" spans="31:31" ht="15.75" x14ac:dyDescent="0.3">
      <c r="AE64945" s="71"/>
    </row>
    <row r="64946" spans="31:31" ht="15.75" x14ac:dyDescent="0.3">
      <c r="AE64946" s="71"/>
    </row>
    <row r="64947" spans="31:31" ht="15.75" x14ac:dyDescent="0.3">
      <c r="AE64947" s="71"/>
    </row>
    <row r="64948" spans="31:31" ht="15.75" x14ac:dyDescent="0.3">
      <c r="AE64948" s="71"/>
    </row>
    <row r="64949" spans="31:31" ht="15.75" x14ac:dyDescent="0.3">
      <c r="AE64949" s="71"/>
    </row>
    <row r="64950" spans="31:31" ht="15.75" x14ac:dyDescent="0.3">
      <c r="AE64950" s="71"/>
    </row>
    <row r="64951" spans="31:31" ht="15.75" x14ac:dyDescent="0.3">
      <c r="AE64951" s="71"/>
    </row>
    <row r="64952" spans="31:31" ht="15.75" x14ac:dyDescent="0.3">
      <c r="AE64952" s="71"/>
    </row>
    <row r="64953" spans="31:31" ht="15.75" x14ac:dyDescent="0.3">
      <c r="AE64953" s="71"/>
    </row>
    <row r="64954" spans="31:31" ht="15.75" x14ac:dyDescent="0.3">
      <c r="AE64954" s="71"/>
    </row>
    <row r="64955" spans="31:31" ht="15.75" x14ac:dyDescent="0.3">
      <c r="AE64955" s="71"/>
    </row>
    <row r="64956" spans="31:31" ht="15.75" x14ac:dyDescent="0.3">
      <c r="AE64956" s="71"/>
    </row>
    <row r="64957" spans="31:31" ht="15.75" x14ac:dyDescent="0.3">
      <c r="AE64957" s="71"/>
    </row>
    <row r="64958" spans="31:31" ht="15.75" x14ac:dyDescent="0.3">
      <c r="AE64958" s="71"/>
    </row>
    <row r="64959" spans="31:31" ht="15.75" x14ac:dyDescent="0.3">
      <c r="AE64959" s="71"/>
    </row>
    <row r="64960" spans="31:31" ht="15.75" x14ac:dyDescent="0.3">
      <c r="AE64960" s="71"/>
    </row>
    <row r="64961" spans="31:31" ht="15.75" x14ac:dyDescent="0.3">
      <c r="AE64961" s="71"/>
    </row>
    <row r="64962" spans="31:31" ht="15.75" x14ac:dyDescent="0.3">
      <c r="AE64962" s="71"/>
    </row>
    <row r="64963" spans="31:31" ht="15.75" x14ac:dyDescent="0.3">
      <c r="AE64963" s="71"/>
    </row>
    <row r="64964" spans="31:31" ht="15.75" x14ac:dyDescent="0.3">
      <c r="AE64964" s="71"/>
    </row>
    <row r="64965" spans="31:31" ht="15.75" x14ac:dyDescent="0.3">
      <c r="AE64965" s="71"/>
    </row>
    <row r="64966" spans="31:31" ht="15.75" x14ac:dyDescent="0.3">
      <c r="AE64966" s="71"/>
    </row>
    <row r="64967" spans="31:31" ht="15.75" x14ac:dyDescent="0.3">
      <c r="AE64967" s="71"/>
    </row>
    <row r="64968" spans="31:31" ht="15.75" x14ac:dyDescent="0.3">
      <c r="AE64968" s="71"/>
    </row>
    <row r="64969" spans="31:31" ht="15.75" x14ac:dyDescent="0.3">
      <c r="AE64969" s="71"/>
    </row>
    <row r="64970" spans="31:31" ht="15.75" x14ac:dyDescent="0.3">
      <c r="AE64970" s="71"/>
    </row>
    <row r="64971" spans="31:31" ht="15.75" x14ac:dyDescent="0.3">
      <c r="AE64971" s="71"/>
    </row>
    <row r="64972" spans="31:31" ht="15.75" x14ac:dyDescent="0.3">
      <c r="AE64972" s="71"/>
    </row>
    <row r="64973" spans="31:31" ht="15.75" x14ac:dyDescent="0.3">
      <c r="AE64973" s="71"/>
    </row>
    <row r="64974" spans="31:31" ht="15.75" x14ac:dyDescent="0.3">
      <c r="AE64974" s="71"/>
    </row>
    <row r="64975" spans="31:31" ht="15.75" x14ac:dyDescent="0.3">
      <c r="AE64975" s="71"/>
    </row>
    <row r="64976" spans="31:31" ht="15.75" x14ac:dyDescent="0.3">
      <c r="AE64976" s="71"/>
    </row>
    <row r="64977" spans="31:31" ht="15.75" x14ac:dyDescent="0.3">
      <c r="AE64977" s="71"/>
    </row>
    <row r="64978" spans="31:31" ht="15.75" x14ac:dyDescent="0.3">
      <c r="AE64978" s="71"/>
    </row>
    <row r="64979" spans="31:31" ht="15.75" x14ac:dyDescent="0.3">
      <c r="AE64979" s="71"/>
    </row>
    <row r="64980" spans="31:31" ht="15.75" x14ac:dyDescent="0.3">
      <c r="AE64980" s="71"/>
    </row>
    <row r="64981" spans="31:31" ht="15.75" x14ac:dyDescent="0.3">
      <c r="AE64981" s="71"/>
    </row>
    <row r="64982" spans="31:31" ht="15.75" x14ac:dyDescent="0.3">
      <c r="AE64982" s="71"/>
    </row>
    <row r="64983" spans="31:31" ht="15.75" x14ac:dyDescent="0.3">
      <c r="AE64983" s="71"/>
    </row>
    <row r="64984" spans="31:31" ht="15.75" x14ac:dyDescent="0.3">
      <c r="AE64984" s="71"/>
    </row>
    <row r="64985" spans="31:31" ht="15.75" x14ac:dyDescent="0.3">
      <c r="AE64985" s="71"/>
    </row>
    <row r="64986" spans="31:31" ht="15.75" x14ac:dyDescent="0.3">
      <c r="AE64986" s="71"/>
    </row>
    <row r="64987" spans="31:31" ht="15.75" x14ac:dyDescent="0.3">
      <c r="AE64987" s="71"/>
    </row>
    <row r="64988" spans="31:31" ht="15.75" x14ac:dyDescent="0.3">
      <c r="AE64988" s="71"/>
    </row>
    <row r="64989" spans="31:31" ht="15.75" x14ac:dyDescent="0.3">
      <c r="AE64989" s="71"/>
    </row>
    <row r="64990" spans="31:31" ht="15.75" x14ac:dyDescent="0.3">
      <c r="AE64990" s="71"/>
    </row>
    <row r="64991" spans="31:31" ht="15.75" x14ac:dyDescent="0.3">
      <c r="AE64991" s="71"/>
    </row>
    <row r="64992" spans="31:31" ht="15.75" x14ac:dyDescent="0.3">
      <c r="AE64992" s="71"/>
    </row>
    <row r="64993" spans="31:31" ht="15.75" x14ac:dyDescent="0.3">
      <c r="AE64993" s="71"/>
    </row>
    <row r="64994" spans="31:31" ht="15.75" x14ac:dyDescent="0.3">
      <c r="AE64994" s="71"/>
    </row>
    <row r="64995" spans="31:31" ht="15.75" x14ac:dyDescent="0.3">
      <c r="AE64995" s="71"/>
    </row>
    <row r="64996" spans="31:31" ht="15.75" x14ac:dyDescent="0.3">
      <c r="AE64996" s="71"/>
    </row>
    <row r="64997" spans="31:31" ht="15.75" x14ac:dyDescent="0.3">
      <c r="AE64997" s="71"/>
    </row>
    <row r="64998" spans="31:31" ht="15.75" x14ac:dyDescent="0.3">
      <c r="AE64998" s="71"/>
    </row>
    <row r="64999" spans="31:31" ht="15.75" x14ac:dyDescent="0.3">
      <c r="AE64999" s="71"/>
    </row>
    <row r="65000" spans="31:31" ht="15.75" x14ac:dyDescent="0.3">
      <c r="AE65000" s="71"/>
    </row>
    <row r="65001" spans="31:31" ht="15.75" x14ac:dyDescent="0.3">
      <c r="AE65001" s="71"/>
    </row>
    <row r="65002" spans="31:31" ht="15.75" x14ac:dyDescent="0.3">
      <c r="AE65002" s="71"/>
    </row>
    <row r="65003" spans="31:31" ht="15.75" x14ac:dyDescent="0.3">
      <c r="AE65003" s="71"/>
    </row>
    <row r="65004" spans="31:31" ht="15.75" x14ac:dyDescent="0.3">
      <c r="AE65004" s="71"/>
    </row>
    <row r="65005" spans="31:31" ht="15.75" x14ac:dyDescent="0.3">
      <c r="AE65005" s="71"/>
    </row>
    <row r="65006" spans="31:31" ht="15.75" x14ac:dyDescent="0.3">
      <c r="AE65006" s="71"/>
    </row>
    <row r="65007" spans="31:31" ht="15.75" x14ac:dyDescent="0.3">
      <c r="AE65007" s="71"/>
    </row>
    <row r="65008" spans="31:31" ht="15.75" x14ac:dyDescent="0.3">
      <c r="AE65008" s="71"/>
    </row>
    <row r="65009" spans="31:31" ht="15.75" x14ac:dyDescent="0.3">
      <c r="AE65009" s="71"/>
    </row>
    <row r="65010" spans="31:31" ht="15.75" x14ac:dyDescent="0.3">
      <c r="AE65010" s="71"/>
    </row>
    <row r="65011" spans="31:31" ht="15.75" x14ac:dyDescent="0.3">
      <c r="AE65011" s="71"/>
    </row>
    <row r="65012" spans="31:31" ht="15.75" x14ac:dyDescent="0.3">
      <c r="AE65012" s="71"/>
    </row>
    <row r="65013" spans="31:31" ht="15.75" x14ac:dyDescent="0.3">
      <c r="AE65013" s="71"/>
    </row>
    <row r="65014" spans="31:31" ht="15.75" x14ac:dyDescent="0.3">
      <c r="AE65014" s="71"/>
    </row>
    <row r="65015" spans="31:31" ht="15.75" x14ac:dyDescent="0.3">
      <c r="AE65015" s="71"/>
    </row>
    <row r="65016" spans="31:31" ht="15.75" x14ac:dyDescent="0.3">
      <c r="AE65016" s="71"/>
    </row>
    <row r="65017" spans="31:31" ht="15.75" x14ac:dyDescent="0.3">
      <c r="AE65017" s="71"/>
    </row>
    <row r="65018" spans="31:31" ht="15.75" x14ac:dyDescent="0.3">
      <c r="AE65018" s="71"/>
    </row>
    <row r="65019" spans="31:31" ht="15.75" x14ac:dyDescent="0.3">
      <c r="AE65019" s="71"/>
    </row>
    <row r="65020" spans="31:31" ht="15.75" x14ac:dyDescent="0.3">
      <c r="AE65020" s="71"/>
    </row>
    <row r="65021" spans="31:31" ht="15.75" x14ac:dyDescent="0.3">
      <c r="AE65021" s="71"/>
    </row>
    <row r="65022" spans="31:31" ht="15.75" x14ac:dyDescent="0.3">
      <c r="AE65022" s="71"/>
    </row>
    <row r="65023" spans="31:31" ht="15.75" x14ac:dyDescent="0.3">
      <c r="AE65023" s="71"/>
    </row>
    <row r="65024" spans="31:31" ht="15.75" x14ac:dyDescent="0.3">
      <c r="AE65024" s="71"/>
    </row>
    <row r="65025" spans="31:31" ht="15.75" x14ac:dyDescent="0.3">
      <c r="AE65025" s="71"/>
    </row>
    <row r="65026" spans="31:31" ht="15.75" x14ac:dyDescent="0.3">
      <c r="AE65026" s="71"/>
    </row>
    <row r="65027" spans="31:31" ht="15.75" x14ac:dyDescent="0.3">
      <c r="AE65027" s="71"/>
    </row>
    <row r="65028" spans="31:31" ht="15.75" x14ac:dyDescent="0.3">
      <c r="AE65028" s="71"/>
    </row>
    <row r="65029" spans="31:31" ht="15.75" x14ac:dyDescent="0.3">
      <c r="AE65029" s="71"/>
    </row>
    <row r="65030" spans="31:31" ht="15.75" x14ac:dyDescent="0.3">
      <c r="AE65030" s="71"/>
    </row>
    <row r="65031" spans="31:31" ht="15.75" x14ac:dyDescent="0.3">
      <c r="AE65031" s="71"/>
    </row>
    <row r="65032" spans="31:31" ht="15.75" x14ac:dyDescent="0.3">
      <c r="AE65032" s="71"/>
    </row>
    <row r="65033" spans="31:31" ht="15.75" x14ac:dyDescent="0.3">
      <c r="AE65033" s="71"/>
    </row>
    <row r="65034" spans="31:31" ht="15.75" x14ac:dyDescent="0.3">
      <c r="AE65034" s="71"/>
    </row>
    <row r="65035" spans="31:31" ht="15.75" x14ac:dyDescent="0.3">
      <c r="AE65035" s="71"/>
    </row>
    <row r="65036" spans="31:31" ht="15.75" x14ac:dyDescent="0.3">
      <c r="AE65036" s="71"/>
    </row>
    <row r="65037" spans="31:31" ht="15.75" x14ac:dyDescent="0.3">
      <c r="AE65037" s="71"/>
    </row>
    <row r="65038" spans="31:31" ht="15.75" x14ac:dyDescent="0.3">
      <c r="AE65038" s="71"/>
    </row>
    <row r="65039" spans="31:31" ht="15.75" x14ac:dyDescent="0.3">
      <c r="AE65039" s="71"/>
    </row>
    <row r="65040" spans="31:31" ht="15.75" x14ac:dyDescent="0.3">
      <c r="AE65040" s="71"/>
    </row>
    <row r="65041" spans="31:31" ht="15.75" x14ac:dyDescent="0.3">
      <c r="AE65041" s="71"/>
    </row>
    <row r="65042" spans="31:31" ht="15.75" x14ac:dyDescent="0.3">
      <c r="AE65042" s="71"/>
    </row>
    <row r="65043" spans="31:31" ht="15.75" x14ac:dyDescent="0.3">
      <c r="AE65043" s="71"/>
    </row>
    <row r="65044" spans="31:31" ht="15.75" x14ac:dyDescent="0.3">
      <c r="AE65044" s="71"/>
    </row>
    <row r="65045" spans="31:31" ht="15.75" x14ac:dyDescent="0.3">
      <c r="AE65045" s="71"/>
    </row>
    <row r="65046" spans="31:31" ht="15.75" x14ac:dyDescent="0.3">
      <c r="AE65046" s="71"/>
    </row>
    <row r="65047" spans="31:31" ht="15.75" x14ac:dyDescent="0.3">
      <c r="AE65047" s="71"/>
    </row>
    <row r="65048" spans="31:31" ht="15.75" x14ac:dyDescent="0.3">
      <c r="AE65048" s="71"/>
    </row>
    <row r="65049" spans="31:31" ht="15.75" x14ac:dyDescent="0.3">
      <c r="AE65049" s="71"/>
    </row>
    <row r="65050" spans="31:31" ht="15.75" x14ac:dyDescent="0.3">
      <c r="AE65050" s="71"/>
    </row>
    <row r="65051" spans="31:31" ht="15.75" x14ac:dyDescent="0.3">
      <c r="AE65051" s="71"/>
    </row>
    <row r="65052" spans="31:31" ht="15.75" x14ac:dyDescent="0.3">
      <c r="AE65052" s="71"/>
    </row>
    <row r="65053" spans="31:31" ht="15.75" x14ac:dyDescent="0.3">
      <c r="AE65053" s="71"/>
    </row>
    <row r="65054" spans="31:31" ht="15.75" x14ac:dyDescent="0.3">
      <c r="AE65054" s="71"/>
    </row>
    <row r="65055" spans="31:31" ht="15.75" x14ac:dyDescent="0.3">
      <c r="AE65055" s="71"/>
    </row>
    <row r="65056" spans="31:31" ht="15.75" x14ac:dyDescent="0.3">
      <c r="AE65056" s="71"/>
    </row>
    <row r="65057" spans="31:31" ht="15.75" x14ac:dyDescent="0.3">
      <c r="AE65057" s="71"/>
    </row>
    <row r="65058" spans="31:31" ht="15.75" x14ac:dyDescent="0.3">
      <c r="AE65058" s="71"/>
    </row>
    <row r="65059" spans="31:31" ht="15.75" x14ac:dyDescent="0.3">
      <c r="AE65059" s="71"/>
    </row>
    <row r="65060" spans="31:31" ht="15.75" x14ac:dyDescent="0.3">
      <c r="AE65060" s="71"/>
    </row>
    <row r="65061" spans="31:31" ht="15.75" x14ac:dyDescent="0.3">
      <c r="AE65061" s="71"/>
    </row>
    <row r="65062" spans="31:31" ht="15.75" x14ac:dyDescent="0.3">
      <c r="AE65062" s="71"/>
    </row>
    <row r="65063" spans="31:31" ht="15.75" x14ac:dyDescent="0.3">
      <c r="AE65063" s="71"/>
    </row>
    <row r="65064" spans="31:31" ht="15.75" x14ac:dyDescent="0.3">
      <c r="AE65064" s="71"/>
    </row>
    <row r="65065" spans="31:31" ht="15.75" x14ac:dyDescent="0.3">
      <c r="AE65065" s="71"/>
    </row>
    <row r="65066" spans="31:31" ht="15.75" x14ac:dyDescent="0.3">
      <c r="AE65066" s="71"/>
    </row>
    <row r="65067" spans="31:31" ht="15.75" x14ac:dyDescent="0.3">
      <c r="AE65067" s="71"/>
    </row>
    <row r="65068" spans="31:31" ht="15.75" x14ac:dyDescent="0.3">
      <c r="AE65068" s="71"/>
    </row>
    <row r="65069" spans="31:31" ht="15.75" x14ac:dyDescent="0.3">
      <c r="AE65069" s="71"/>
    </row>
    <row r="65070" spans="31:31" ht="15.75" x14ac:dyDescent="0.3">
      <c r="AE65070" s="71"/>
    </row>
    <row r="65071" spans="31:31" ht="15.75" x14ac:dyDescent="0.3">
      <c r="AE65071" s="71"/>
    </row>
    <row r="65072" spans="31:31" ht="15.75" x14ac:dyDescent="0.3">
      <c r="AE65072" s="71"/>
    </row>
    <row r="65073" spans="31:31" ht="15.75" x14ac:dyDescent="0.3">
      <c r="AE65073" s="71"/>
    </row>
    <row r="65074" spans="31:31" ht="15.75" x14ac:dyDescent="0.3">
      <c r="AE65074" s="71"/>
    </row>
    <row r="65075" spans="31:31" ht="15.75" x14ac:dyDescent="0.3">
      <c r="AE65075" s="71"/>
    </row>
    <row r="65076" spans="31:31" ht="15.75" x14ac:dyDescent="0.3">
      <c r="AE65076" s="71"/>
    </row>
    <row r="65077" spans="31:31" ht="15.75" x14ac:dyDescent="0.3">
      <c r="AE65077" s="71"/>
    </row>
    <row r="65078" spans="31:31" ht="15.75" x14ac:dyDescent="0.3">
      <c r="AE65078" s="71"/>
    </row>
    <row r="65079" spans="31:31" ht="15.75" x14ac:dyDescent="0.3">
      <c r="AE65079" s="71"/>
    </row>
    <row r="65080" spans="31:31" ht="15.75" x14ac:dyDescent="0.3">
      <c r="AE65080" s="71"/>
    </row>
    <row r="65081" spans="31:31" ht="15.75" x14ac:dyDescent="0.3">
      <c r="AE65081" s="71"/>
    </row>
    <row r="65082" spans="31:31" ht="15.75" x14ac:dyDescent="0.3">
      <c r="AE65082" s="71"/>
    </row>
    <row r="65083" spans="31:31" ht="15.75" x14ac:dyDescent="0.3">
      <c r="AE65083" s="71"/>
    </row>
    <row r="65084" spans="31:31" ht="15.75" x14ac:dyDescent="0.3">
      <c r="AE65084" s="71"/>
    </row>
    <row r="65085" spans="31:31" ht="15.75" x14ac:dyDescent="0.3">
      <c r="AE65085" s="71"/>
    </row>
    <row r="65086" spans="31:31" ht="15.75" x14ac:dyDescent="0.3">
      <c r="AE65086" s="71"/>
    </row>
    <row r="65087" spans="31:31" ht="15.75" x14ac:dyDescent="0.3">
      <c r="AE65087" s="71"/>
    </row>
    <row r="65088" spans="31:31" ht="15.75" x14ac:dyDescent="0.3">
      <c r="AE65088" s="71"/>
    </row>
    <row r="65089" spans="31:31" ht="15.75" x14ac:dyDescent="0.3">
      <c r="AE65089" s="71"/>
    </row>
    <row r="65090" spans="31:31" ht="15.75" x14ac:dyDescent="0.3">
      <c r="AE65090" s="71"/>
    </row>
    <row r="65091" spans="31:31" ht="15.75" x14ac:dyDescent="0.3">
      <c r="AE65091" s="71"/>
    </row>
    <row r="65092" spans="31:31" ht="15.75" x14ac:dyDescent="0.3">
      <c r="AE65092" s="71"/>
    </row>
    <row r="65093" spans="31:31" ht="15.75" x14ac:dyDescent="0.3">
      <c r="AE65093" s="71"/>
    </row>
    <row r="65094" spans="31:31" ht="15.75" x14ac:dyDescent="0.3">
      <c r="AE65094" s="71"/>
    </row>
    <row r="65095" spans="31:31" ht="15.75" x14ac:dyDescent="0.3">
      <c r="AE65095" s="71"/>
    </row>
    <row r="65096" spans="31:31" ht="15.75" x14ac:dyDescent="0.3">
      <c r="AE65096" s="71"/>
    </row>
    <row r="65097" spans="31:31" ht="15.75" x14ac:dyDescent="0.3">
      <c r="AE65097" s="71"/>
    </row>
    <row r="65098" spans="31:31" ht="15.75" x14ac:dyDescent="0.3">
      <c r="AE65098" s="71"/>
    </row>
    <row r="65099" spans="31:31" ht="15.75" x14ac:dyDescent="0.3">
      <c r="AE65099" s="71"/>
    </row>
    <row r="65100" spans="31:31" ht="15.75" x14ac:dyDescent="0.3">
      <c r="AE65100" s="71"/>
    </row>
    <row r="65101" spans="31:31" ht="15.75" x14ac:dyDescent="0.3">
      <c r="AE65101" s="71"/>
    </row>
    <row r="65102" spans="31:31" ht="15.75" x14ac:dyDescent="0.3">
      <c r="AE65102" s="71"/>
    </row>
    <row r="65103" spans="31:31" ht="15.75" x14ac:dyDescent="0.3">
      <c r="AE65103" s="71"/>
    </row>
    <row r="65104" spans="31:31" ht="15.75" x14ac:dyDescent="0.3">
      <c r="AE65104" s="71"/>
    </row>
    <row r="65105" spans="31:31" ht="15.75" x14ac:dyDescent="0.3">
      <c r="AE65105" s="71"/>
    </row>
    <row r="65106" spans="31:31" ht="15.75" x14ac:dyDescent="0.3">
      <c r="AE65106" s="71"/>
    </row>
    <row r="65107" spans="31:31" ht="15.75" x14ac:dyDescent="0.3">
      <c r="AE65107" s="71"/>
    </row>
    <row r="65108" spans="31:31" ht="15.75" x14ac:dyDescent="0.3">
      <c r="AE65108" s="71"/>
    </row>
    <row r="65109" spans="31:31" ht="15.75" x14ac:dyDescent="0.3">
      <c r="AE65109" s="71"/>
    </row>
    <row r="65110" spans="31:31" ht="15.75" x14ac:dyDescent="0.3">
      <c r="AE65110" s="71"/>
    </row>
    <row r="65111" spans="31:31" ht="15.75" x14ac:dyDescent="0.3">
      <c r="AE65111" s="71"/>
    </row>
    <row r="65112" spans="31:31" ht="15.75" x14ac:dyDescent="0.3">
      <c r="AE65112" s="71"/>
    </row>
    <row r="65113" spans="31:31" ht="15.75" x14ac:dyDescent="0.3">
      <c r="AE65113" s="71"/>
    </row>
    <row r="65114" spans="31:31" ht="15.75" x14ac:dyDescent="0.3">
      <c r="AE65114" s="71"/>
    </row>
    <row r="65115" spans="31:31" ht="15.75" x14ac:dyDescent="0.3">
      <c r="AE65115" s="71"/>
    </row>
    <row r="65116" spans="31:31" ht="15.75" x14ac:dyDescent="0.3">
      <c r="AE65116" s="71"/>
    </row>
    <row r="65117" spans="31:31" ht="15.75" x14ac:dyDescent="0.3">
      <c r="AE65117" s="71"/>
    </row>
    <row r="65118" spans="31:31" ht="15.75" x14ac:dyDescent="0.3">
      <c r="AE65118" s="71"/>
    </row>
    <row r="65119" spans="31:31" ht="15.75" x14ac:dyDescent="0.3">
      <c r="AE65119" s="71"/>
    </row>
    <row r="65120" spans="31:31" ht="15.75" x14ac:dyDescent="0.3">
      <c r="AE65120" s="71"/>
    </row>
    <row r="65121" spans="31:31" ht="15.75" x14ac:dyDescent="0.3">
      <c r="AE65121" s="71"/>
    </row>
    <row r="65122" spans="31:31" ht="15.75" x14ac:dyDescent="0.3">
      <c r="AE65122" s="71"/>
    </row>
    <row r="65123" spans="31:31" ht="15.75" x14ac:dyDescent="0.3">
      <c r="AE65123" s="71"/>
    </row>
    <row r="65124" spans="31:31" ht="15.75" x14ac:dyDescent="0.3">
      <c r="AE65124" s="71"/>
    </row>
    <row r="65125" spans="31:31" ht="15.75" x14ac:dyDescent="0.3">
      <c r="AE65125" s="71"/>
    </row>
    <row r="65126" spans="31:31" ht="15.75" x14ac:dyDescent="0.3">
      <c r="AE65126" s="71"/>
    </row>
    <row r="65127" spans="31:31" ht="15.75" x14ac:dyDescent="0.3">
      <c r="AE65127" s="71"/>
    </row>
    <row r="65128" spans="31:31" ht="15.75" x14ac:dyDescent="0.3">
      <c r="AE65128" s="71"/>
    </row>
    <row r="65129" spans="31:31" ht="15.75" x14ac:dyDescent="0.3">
      <c r="AE65129" s="71"/>
    </row>
    <row r="65130" spans="31:31" ht="15.75" x14ac:dyDescent="0.3">
      <c r="AE65130" s="71"/>
    </row>
    <row r="65131" spans="31:31" ht="15.75" x14ac:dyDescent="0.3">
      <c r="AE65131" s="71"/>
    </row>
    <row r="65132" spans="31:31" ht="15.75" x14ac:dyDescent="0.3">
      <c r="AE65132" s="71"/>
    </row>
    <row r="65133" spans="31:31" ht="15.75" x14ac:dyDescent="0.3">
      <c r="AE65133" s="71"/>
    </row>
    <row r="65134" spans="31:31" ht="15.75" x14ac:dyDescent="0.3">
      <c r="AE65134" s="71"/>
    </row>
    <row r="65135" spans="31:31" ht="15.75" x14ac:dyDescent="0.3">
      <c r="AE65135" s="71"/>
    </row>
    <row r="65136" spans="31:31" ht="15.75" x14ac:dyDescent="0.3">
      <c r="AE65136" s="71"/>
    </row>
    <row r="65137" spans="31:31" ht="15.75" x14ac:dyDescent="0.3">
      <c r="AE65137" s="71"/>
    </row>
    <row r="65138" spans="31:31" ht="15.75" x14ac:dyDescent="0.3">
      <c r="AE65138" s="71"/>
    </row>
    <row r="65139" spans="31:31" ht="15.75" x14ac:dyDescent="0.3">
      <c r="AE65139" s="71"/>
    </row>
    <row r="65140" spans="31:31" ht="15.75" x14ac:dyDescent="0.3">
      <c r="AE65140" s="71"/>
    </row>
    <row r="65141" spans="31:31" ht="15.75" x14ac:dyDescent="0.3">
      <c r="AE65141" s="71"/>
    </row>
    <row r="65142" spans="31:31" ht="15.75" x14ac:dyDescent="0.3">
      <c r="AE65142" s="71"/>
    </row>
    <row r="65143" spans="31:31" ht="15.75" x14ac:dyDescent="0.3">
      <c r="AE65143" s="71"/>
    </row>
    <row r="65144" spans="31:31" ht="15.75" x14ac:dyDescent="0.3">
      <c r="AE65144" s="71"/>
    </row>
    <row r="65145" spans="31:31" ht="15.75" x14ac:dyDescent="0.3">
      <c r="AE65145" s="71"/>
    </row>
    <row r="65146" spans="31:31" ht="15.75" x14ac:dyDescent="0.3">
      <c r="AE65146" s="71"/>
    </row>
    <row r="65147" spans="31:31" ht="15.75" x14ac:dyDescent="0.3">
      <c r="AE65147" s="71"/>
    </row>
    <row r="65148" spans="31:31" ht="15.75" x14ac:dyDescent="0.3">
      <c r="AE65148" s="71"/>
    </row>
    <row r="65149" spans="31:31" ht="15.75" x14ac:dyDescent="0.3">
      <c r="AE65149" s="71"/>
    </row>
    <row r="65150" spans="31:31" ht="15.75" x14ac:dyDescent="0.3">
      <c r="AE65150" s="71"/>
    </row>
    <row r="65151" spans="31:31" ht="15.75" x14ac:dyDescent="0.3">
      <c r="AE65151" s="71"/>
    </row>
    <row r="65152" spans="31:31" ht="15.75" x14ac:dyDescent="0.3">
      <c r="AE65152" s="71"/>
    </row>
    <row r="65153" spans="31:31" ht="15.75" x14ac:dyDescent="0.3">
      <c r="AE65153" s="71"/>
    </row>
    <row r="65154" spans="31:31" ht="15.75" x14ac:dyDescent="0.3">
      <c r="AE65154" s="71"/>
    </row>
    <row r="65155" spans="31:31" ht="15.75" x14ac:dyDescent="0.3">
      <c r="AE65155" s="71"/>
    </row>
    <row r="65156" spans="31:31" ht="15.75" x14ac:dyDescent="0.3">
      <c r="AE65156" s="71"/>
    </row>
    <row r="65157" spans="31:31" ht="15.75" x14ac:dyDescent="0.3">
      <c r="AE65157" s="71"/>
    </row>
    <row r="65158" spans="31:31" ht="15.75" x14ac:dyDescent="0.3">
      <c r="AE65158" s="71"/>
    </row>
    <row r="65159" spans="31:31" ht="15.75" x14ac:dyDescent="0.3">
      <c r="AE65159" s="71"/>
    </row>
    <row r="65160" spans="31:31" ht="15.75" x14ac:dyDescent="0.3">
      <c r="AE65160" s="71"/>
    </row>
    <row r="65161" spans="31:31" ht="15.75" x14ac:dyDescent="0.3">
      <c r="AE65161" s="71"/>
    </row>
    <row r="65162" spans="31:31" ht="15.75" x14ac:dyDescent="0.3">
      <c r="AE65162" s="71"/>
    </row>
    <row r="65163" spans="31:31" ht="15.75" x14ac:dyDescent="0.3">
      <c r="AE65163" s="71"/>
    </row>
    <row r="65164" spans="31:31" ht="15.75" x14ac:dyDescent="0.3">
      <c r="AE65164" s="71"/>
    </row>
    <row r="65165" spans="31:31" ht="15.75" x14ac:dyDescent="0.3">
      <c r="AE65165" s="71"/>
    </row>
    <row r="65166" spans="31:31" ht="15.75" x14ac:dyDescent="0.3">
      <c r="AE65166" s="71"/>
    </row>
    <row r="65167" spans="31:31" ht="15.75" x14ac:dyDescent="0.3">
      <c r="AE65167" s="71"/>
    </row>
    <row r="65168" spans="31:31" ht="15.75" x14ac:dyDescent="0.3">
      <c r="AE65168" s="71"/>
    </row>
    <row r="65169" spans="31:31" ht="15.75" x14ac:dyDescent="0.3">
      <c r="AE65169" s="71"/>
    </row>
    <row r="65170" spans="31:31" ht="15.75" x14ac:dyDescent="0.3">
      <c r="AE65170" s="71"/>
    </row>
    <row r="65171" spans="31:31" ht="15.75" x14ac:dyDescent="0.3">
      <c r="AE65171" s="71"/>
    </row>
    <row r="65172" spans="31:31" ht="15.75" x14ac:dyDescent="0.3">
      <c r="AE65172" s="71"/>
    </row>
    <row r="65173" spans="31:31" ht="15.75" x14ac:dyDescent="0.3">
      <c r="AE65173" s="71"/>
    </row>
    <row r="65174" spans="31:31" ht="15.75" x14ac:dyDescent="0.3">
      <c r="AE65174" s="71"/>
    </row>
    <row r="65175" spans="31:31" ht="15.75" x14ac:dyDescent="0.3">
      <c r="AE65175" s="71"/>
    </row>
    <row r="65176" spans="31:31" ht="15.75" x14ac:dyDescent="0.3">
      <c r="AE65176" s="71"/>
    </row>
    <row r="65177" spans="31:31" ht="15.75" x14ac:dyDescent="0.3">
      <c r="AE65177" s="71"/>
    </row>
    <row r="65178" spans="31:31" ht="15.75" x14ac:dyDescent="0.3">
      <c r="AE65178" s="71"/>
    </row>
    <row r="65179" spans="31:31" ht="15.75" x14ac:dyDescent="0.3">
      <c r="AE65179" s="71"/>
    </row>
    <row r="65180" spans="31:31" ht="15.75" x14ac:dyDescent="0.3">
      <c r="AE65180" s="71"/>
    </row>
    <row r="65181" spans="31:31" ht="15.75" x14ac:dyDescent="0.3">
      <c r="AE65181" s="71"/>
    </row>
    <row r="65182" spans="31:31" ht="15.75" x14ac:dyDescent="0.3">
      <c r="AE65182" s="71"/>
    </row>
    <row r="65183" spans="31:31" ht="15.75" x14ac:dyDescent="0.3">
      <c r="AE65183" s="71"/>
    </row>
    <row r="65184" spans="31:31" ht="15.75" x14ac:dyDescent="0.3">
      <c r="AE65184" s="71"/>
    </row>
    <row r="65185" spans="31:31" ht="15.75" x14ac:dyDescent="0.3">
      <c r="AE65185" s="71"/>
    </row>
    <row r="65186" spans="31:31" ht="15.75" x14ac:dyDescent="0.3">
      <c r="AE65186" s="71"/>
    </row>
    <row r="65187" spans="31:31" ht="15.75" x14ac:dyDescent="0.3">
      <c r="AE65187" s="71"/>
    </row>
    <row r="65188" spans="31:31" ht="15.75" x14ac:dyDescent="0.3">
      <c r="AE65188" s="71"/>
    </row>
    <row r="65189" spans="31:31" ht="15.75" x14ac:dyDescent="0.3">
      <c r="AE65189" s="71"/>
    </row>
    <row r="65190" spans="31:31" ht="15.75" x14ac:dyDescent="0.3">
      <c r="AE65190" s="71"/>
    </row>
    <row r="65191" spans="31:31" ht="15.75" x14ac:dyDescent="0.3">
      <c r="AE65191" s="71"/>
    </row>
    <row r="65192" spans="31:31" ht="15.75" x14ac:dyDescent="0.3">
      <c r="AE65192" s="71"/>
    </row>
    <row r="65193" spans="31:31" ht="15.75" x14ac:dyDescent="0.3">
      <c r="AE65193" s="71"/>
    </row>
    <row r="65194" spans="31:31" ht="15.75" x14ac:dyDescent="0.3">
      <c r="AE65194" s="71"/>
    </row>
    <row r="65195" spans="31:31" ht="15.75" x14ac:dyDescent="0.3">
      <c r="AE65195" s="71"/>
    </row>
    <row r="65196" spans="31:31" ht="15.75" x14ac:dyDescent="0.3">
      <c r="AE65196" s="71"/>
    </row>
    <row r="65197" spans="31:31" ht="15.75" x14ac:dyDescent="0.3">
      <c r="AE65197" s="71"/>
    </row>
    <row r="65198" spans="31:31" ht="15.75" x14ac:dyDescent="0.3">
      <c r="AE65198" s="71"/>
    </row>
    <row r="65199" spans="31:31" ht="15.75" x14ac:dyDescent="0.3">
      <c r="AE65199" s="71"/>
    </row>
    <row r="65200" spans="31:31" ht="15.75" x14ac:dyDescent="0.3">
      <c r="AE65200" s="71"/>
    </row>
    <row r="65201" spans="31:31" ht="15.75" x14ac:dyDescent="0.3">
      <c r="AE65201" s="71"/>
    </row>
    <row r="65202" spans="31:31" ht="15.75" x14ac:dyDescent="0.3">
      <c r="AE65202" s="71"/>
    </row>
    <row r="65203" spans="31:31" ht="15.75" x14ac:dyDescent="0.3">
      <c r="AE65203" s="71"/>
    </row>
    <row r="65204" spans="31:31" ht="15.75" x14ac:dyDescent="0.3">
      <c r="AE65204" s="71"/>
    </row>
    <row r="65205" spans="31:31" ht="15.75" x14ac:dyDescent="0.3">
      <c r="AE65205" s="71"/>
    </row>
    <row r="65206" spans="31:31" ht="15.75" x14ac:dyDescent="0.3">
      <c r="AE65206" s="71"/>
    </row>
    <row r="65207" spans="31:31" ht="15.75" x14ac:dyDescent="0.3">
      <c r="AE65207" s="71"/>
    </row>
    <row r="65208" spans="31:31" ht="15.75" x14ac:dyDescent="0.3">
      <c r="AE65208" s="71"/>
    </row>
    <row r="65209" spans="31:31" ht="15.75" x14ac:dyDescent="0.3">
      <c r="AE65209" s="71"/>
    </row>
    <row r="65210" spans="31:31" ht="15.75" x14ac:dyDescent="0.3">
      <c r="AE65210" s="71"/>
    </row>
    <row r="65211" spans="31:31" ht="15.75" x14ac:dyDescent="0.3">
      <c r="AE65211" s="71"/>
    </row>
    <row r="65212" spans="31:31" ht="15.75" x14ac:dyDescent="0.3">
      <c r="AE65212" s="71"/>
    </row>
    <row r="65213" spans="31:31" ht="15.75" x14ac:dyDescent="0.3">
      <c r="AE65213" s="71"/>
    </row>
    <row r="65214" spans="31:31" ht="15.75" x14ac:dyDescent="0.3">
      <c r="AE65214" s="71"/>
    </row>
    <row r="65215" spans="31:31" ht="15.75" x14ac:dyDescent="0.3">
      <c r="AE65215" s="71"/>
    </row>
    <row r="65216" spans="31:31" ht="15.75" x14ac:dyDescent="0.3">
      <c r="AE65216" s="71"/>
    </row>
    <row r="65217" spans="31:31" ht="15.75" x14ac:dyDescent="0.3">
      <c r="AE65217" s="71"/>
    </row>
    <row r="65218" spans="31:31" ht="15.75" x14ac:dyDescent="0.3">
      <c r="AE65218" s="71"/>
    </row>
    <row r="65219" spans="31:31" ht="15.75" x14ac:dyDescent="0.3">
      <c r="AE65219" s="71"/>
    </row>
    <row r="65220" spans="31:31" ht="15.75" x14ac:dyDescent="0.3">
      <c r="AE65220" s="71"/>
    </row>
    <row r="65221" spans="31:31" ht="15.75" x14ac:dyDescent="0.3">
      <c r="AE65221" s="71"/>
    </row>
    <row r="65222" spans="31:31" ht="15.75" x14ac:dyDescent="0.3">
      <c r="AE65222" s="71"/>
    </row>
    <row r="65223" spans="31:31" ht="15.75" x14ac:dyDescent="0.3">
      <c r="AE65223" s="71"/>
    </row>
    <row r="65224" spans="31:31" ht="15.75" x14ac:dyDescent="0.3">
      <c r="AE65224" s="71"/>
    </row>
    <row r="65225" spans="31:31" ht="15.75" x14ac:dyDescent="0.3">
      <c r="AE65225" s="71"/>
    </row>
    <row r="65226" spans="31:31" ht="15.75" x14ac:dyDescent="0.3">
      <c r="AE65226" s="71"/>
    </row>
    <row r="65227" spans="31:31" ht="15.75" x14ac:dyDescent="0.3">
      <c r="AE65227" s="71"/>
    </row>
    <row r="65228" spans="31:31" ht="15.75" x14ac:dyDescent="0.3">
      <c r="AE65228" s="71"/>
    </row>
    <row r="65229" spans="31:31" ht="15.75" x14ac:dyDescent="0.3">
      <c r="AE65229" s="71"/>
    </row>
    <row r="65230" spans="31:31" ht="15.75" x14ac:dyDescent="0.3">
      <c r="AE65230" s="71"/>
    </row>
    <row r="65231" spans="31:31" ht="15.75" x14ac:dyDescent="0.3">
      <c r="AE65231" s="71"/>
    </row>
    <row r="65232" spans="31:31" ht="15.75" x14ac:dyDescent="0.3">
      <c r="AE65232" s="71"/>
    </row>
    <row r="65233" spans="31:31" ht="15.75" x14ac:dyDescent="0.3">
      <c r="AE65233" s="71"/>
    </row>
    <row r="65234" spans="31:31" ht="15.75" x14ac:dyDescent="0.3">
      <c r="AE65234" s="71"/>
    </row>
    <row r="65235" spans="31:31" ht="15.75" x14ac:dyDescent="0.3">
      <c r="AE65235" s="71"/>
    </row>
    <row r="65236" spans="31:31" ht="15.75" x14ac:dyDescent="0.3">
      <c r="AE65236" s="71"/>
    </row>
    <row r="65237" spans="31:31" ht="15.75" x14ac:dyDescent="0.3">
      <c r="AE65237" s="71"/>
    </row>
    <row r="65238" spans="31:31" ht="15.75" x14ac:dyDescent="0.3">
      <c r="AE65238" s="71"/>
    </row>
    <row r="65239" spans="31:31" ht="15.75" x14ac:dyDescent="0.3">
      <c r="AE65239" s="71"/>
    </row>
    <row r="65240" spans="31:31" ht="15.75" x14ac:dyDescent="0.3">
      <c r="AE65240" s="71"/>
    </row>
    <row r="65241" spans="31:31" ht="15.75" x14ac:dyDescent="0.3">
      <c r="AE65241" s="71"/>
    </row>
    <row r="65242" spans="31:31" ht="15.75" x14ac:dyDescent="0.3">
      <c r="AE65242" s="71"/>
    </row>
    <row r="65243" spans="31:31" ht="15.75" x14ac:dyDescent="0.3">
      <c r="AE65243" s="71"/>
    </row>
    <row r="65244" spans="31:31" ht="15.75" x14ac:dyDescent="0.3">
      <c r="AE65244" s="71"/>
    </row>
    <row r="65245" spans="31:31" ht="15.75" x14ac:dyDescent="0.3">
      <c r="AE65245" s="71"/>
    </row>
    <row r="65246" spans="31:31" ht="15.75" x14ac:dyDescent="0.3">
      <c r="AE65246" s="71"/>
    </row>
    <row r="65247" spans="31:31" ht="15.75" x14ac:dyDescent="0.3">
      <c r="AE65247" s="71"/>
    </row>
    <row r="65248" spans="31:31" ht="15.75" x14ac:dyDescent="0.3">
      <c r="AE65248" s="71"/>
    </row>
    <row r="65249" spans="31:31" ht="15.75" x14ac:dyDescent="0.3">
      <c r="AE65249" s="71"/>
    </row>
    <row r="65250" spans="31:31" ht="15.75" x14ac:dyDescent="0.3">
      <c r="AE65250" s="71"/>
    </row>
    <row r="65251" spans="31:31" ht="15.75" x14ac:dyDescent="0.3">
      <c r="AE65251" s="71"/>
    </row>
    <row r="65252" spans="31:31" ht="15.75" x14ac:dyDescent="0.3">
      <c r="AE65252" s="71"/>
    </row>
    <row r="65253" spans="31:31" ht="15.75" x14ac:dyDescent="0.3">
      <c r="AE65253" s="71"/>
    </row>
    <row r="65254" spans="31:31" ht="15.75" x14ac:dyDescent="0.3">
      <c r="AE65254" s="71"/>
    </row>
    <row r="65255" spans="31:31" ht="15.75" x14ac:dyDescent="0.3">
      <c r="AE65255" s="71"/>
    </row>
    <row r="65256" spans="31:31" ht="15.75" x14ac:dyDescent="0.3">
      <c r="AE65256" s="71"/>
    </row>
    <row r="65257" spans="31:31" ht="15.75" x14ac:dyDescent="0.3">
      <c r="AE65257" s="71"/>
    </row>
    <row r="65258" spans="31:31" ht="15.75" x14ac:dyDescent="0.3">
      <c r="AE65258" s="71"/>
    </row>
    <row r="65259" spans="31:31" ht="15.75" x14ac:dyDescent="0.3">
      <c r="AE65259" s="71"/>
    </row>
    <row r="65260" spans="31:31" ht="15.75" x14ac:dyDescent="0.3">
      <c r="AE65260" s="71"/>
    </row>
    <row r="65261" spans="31:31" ht="15.75" x14ac:dyDescent="0.3">
      <c r="AE65261" s="71"/>
    </row>
    <row r="65262" spans="31:31" ht="15.75" x14ac:dyDescent="0.3">
      <c r="AE65262" s="71"/>
    </row>
    <row r="65263" spans="31:31" ht="15.75" x14ac:dyDescent="0.3">
      <c r="AE65263" s="71"/>
    </row>
    <row r="65264" spans="31:31" ht="15.75" x14ac:dyDescent="0.3">
      <c r="AE65264" s="71"/>
    </row>
    <row r="65265" spans="31:31" ht="15.75" x14ac:dyDescent="0.3">
      <c r="AE65265" s="71"/>
    </row>
    <row r="65266" spans="31:31" ht="15.75" x14ac:dyDescent="0.3">
      <c r="AE65266" s="71"/>
    </row>
    <row r="65267" spans="31:31" ht="15.75" x14ac:dyDescent="0.3">
      <c r="AE65267" s="71"/>
    </row>
    <row r="65268" spans="31:31" ht="15.75" x14ac:dyDescent="0.3">
      <c r="AE65268" s="71"/>
    </row>
    <row r="65269" spans="31:31" ht="15.75" x14ac:dyDescent="0.3">
      <c r="AE65269" s="71"/>
    </row>
    <row r="65270" spans="31:31" ht="15.75" x14ac:dyDescent="0.3">
      <c r="AE65270" s="71"/>
    </row>
    <row r="65271" spans="31:31" ht="15.75" x14ac:dyDescent="0.3">
      <c r="AE65271" s="71"/>
    </row>
    <row r="65272" spans="31:31" ht="15.75" x14ac:dyDescent="0.3">
      <c r="AE65272" s="71"/>
    </row>
    <row r="65273" spans="31:31" ht="15.75" x14ac:dyDescent="0.3">
      <c r="AE65273" s="71"/>
    </row>
    <row r="65274" spans="31:31" ht="15.75" x14ac:dyDescent="0.3">
      <c r="AE65274" s="71"/>
    </row>
    <row r="65275" spans="31:31" ht="15.75" x14ac:dyDescent="0.3">
      <c r="AE65275" s="71"/>
    </row>
    <row r="65276" spans="31:31" ht="15.75" x14ac:dyDescent="0.3">
      <c r="AE65276" s="71"/>
    </row>
    <row r="65277" spans="31:31" ht="15.75" x14ac:dyDescent="0.3">
      <c r="AE65277" s="71"/>
    </row>
    <row r="65278" spans="31:31" ht="15.75" x14ac:dyDescent="0.3">
      <c r="AE65278" s="71"/>
    </row>
    <row r="65279" spans="31:31" ht="15.75" x14ac:dyDescent="0.3">
      <c r="AE65279" s="71"/>
    </row>
    <row r="65280" spans="31:31" ht="15.75" x14ac:dyDescent="0.3">
      <c r="AE65280" s="71"/>
    </row>
    <row r="65281" spans="31:31" ht="15.75" x14ac:dyDescent="0.3">
      <c r="AE65281" s="71"/>
    </row>
    <row r="65282" spans="31:31" ht="15.75" x14ac:dyDescent="0.3">
      <c r="AE65282" s="71"/>
    </row>
    <row r="65283" spans="31:31" ht="15.75" x14ac:dyDescent="0.3">
      <c r="AE65283" s="71"/>
    </row>
    <row r="65284" spans="31:31" ht="15.75" x14ac:dyDescent="0.3">
      <c r="AE65284" s="71"/>
    </row>
    <row r="65285" spans="31:31" ht="15.75" x14ac:dyDescent="0.3">
      <c r="AE65285" s="71"/>
    </row>
    <row r="65286" spans="31:31" ht="15.75" x14ac:dyDescent="0.3">
      <c r="AE65286" s="71"/>
    </row>
    <row r="65287" spans="31:31" ht="15.75" x14ac:dyDescent="0.3">
      <c r="AE65287" s="71"/>
    </row>
    <row r="65288" spans="31:31" ht="15.75" x14ac:dyDescent="0.3">
      <c r="AE65288" s="71"/>
    </row>
    <row r="65289" spans="31:31" ht="15.75" x14ac:dyDescent="0.3">
      <c r="AE65289" s="71"/>
    </row>
    <row r="65290" spans="31:31" ht="15.75" x14ac:dyDescent="0.3">
      <c r="AE65290" s="71"/>
    </row>
    <row r="65291" spans="31:31" ht="15.75" x14ac:dyDescent="0.3">
      <c r="AE65291" s="71"/>
    </row>
    <row r="65292" spans="31:31" ht="15.75" x14ac:dyDescent="0.3">
      <c r="AE65292" s="71"/>
    </row>
    <row r="65293" spans="31:31" ht="15.75" x14ac:dyDescent="0.3">
      <c r="AE65293" s="71"/>
    </row>
    <row r="65294" spans="31:31" ht="15.75" x14ac:dyDescent="0.3">
      <c r="AE65294" s="71"/>
    </row>
    <row r="65295" spans="31:31" ht="15.75" x14ac:dyDescent="0.3">
      <c r="AE65295" s="71"/>
    </row>
    <row r="65296" spans="31:31" ht="15.75" x14ac:dyDescent="0.3">
      <c r="AE65296" s="71"/>
    </row>
    <row r="65297" spans="31:31" ht="15.75" x14ac:dyDescent="0.3">
      <c r="AE65297" s="71"/>
    </row>
    <row r="65298" spans="31:31" ht="15.75" x14ac:dyDescent="0.3">
      <c r="AE65298" s="71"/>
    </row>
    <row r="65299" spans="31:31" ht="15.75" x14ac:dyDescent="0.3">
      <c r="AE65299" s="71"/>
    </row>
    <row r="65300" spans="31:31" ht="15.75" x14ac:dyDescent="0.3">
      <c r="AE65300" s="71"/>
    </row>
    <row r="65301" spans="31:31" ht="15.75" x14ac:dyDescent="0.3">
      <c r="AE65301" s="71"/>
    </row>
    <row r="65302" spans="31:31" ht="15.75" x14ac:dyDescent="0.3">
      <c r="AE65302" s="71"/>
    </row>
    <row r="65303" spans="31:31" ht="15.75" x14ac:dyDescent="0.3">
      <c r="AE65303" s="71"/>
    </row>
    <row r="65304" spans="31:31" ht="15.75" x14ac:dyDescent="0.3">
      <c r="AE65304" s="71"/>
    </row>
    <row r="65305" spans="31:31" ht="15.75" x14ac:dyDescent="0.3">
      <c r="AE65305" s="71"/>
    </row>
    <row r="65306" spans="31:31" ht="15.75" x14ac:dyDescent="0.3">
      <c r="AE65306" s="71"/>
    </row>
    <row r="65307" spans="31:31" ht="15.75" x14ac:dyDescent="0.3">
      <c r="AE65307" s="71"/>
    </row>
    <row r="65308" spans="31:31" ht="15.75" x14ac:dyDescent="0.3">
      <c r="AE65308" s="71"/>
    </row>
    <row r="65309" spans="31:31" ht="15.75" x14ac:dyDescent="0.3">
      <c r="AE65309" s="71"/>
    </row>
    <row r="65310" spans="31:31" ht="15.75" x14ac:dyDescent="0.3">
      <c r="AE65310" s="71"/>
    </row>
    <row r="65311" spans="31:31" ht="15.75" x14ac:dyDescent="0.3">
      <c r="AE65311" s="71"/>
    </row>
    <row r="65312" spans="31:31" ht="15.75" x14ac:dyDescent="0.3">
      <c r="AE65312" s="71"/>
    </row>
    <row r="65313" spans="31:31" ht="15.75" x14ac:dyDescent="0.3">
      <c r="AE65313" s="71"/>
    </row>
    <row r="65314" spans="31:31" ht="15.75" x14ac:dyDescent="0.3">
      <c r="AE65314" s="71"/>
    </row>
    <row r="65315" spans="31:31" ht="15.75" x14ac:dyDescent="0.3">
      <c r="AE65315" s="71"/>
    </row>
    <row r="65316" spans="31:31" ht="15.75" x14ac:dyDescent="0.3">
      <c r="AE65316" s="71"/>
    </row>
    <row r="65317" spans="31:31" ht="15.75" x14ac:dyDescent="0.3">
      <c r="AE65317" s="71"/>
    </row>
    <row r="65318" spans="31:31" ht="15.75" x14ac:dyDescent="0.3">
      <c r="AE65318" s="71"/>
    </row>
    <row r="65319" spans="31:31" ht="15.75" x14ac:dyDescent="0.3">
      <c r="AE65319" s="71"/>
    </row>
    <row r="65320" spans="31:31" ht="15.75" x14ac:dyDescent="0.3">
      <c r="AE65320" s="71"/>
    </row>
    <row r="65321" spans="31:31" ht="15.75" x14ac:dyDescent="0.3">
      <c r="AE65321" s="71"/>
    </row>
    <row r="65322" spans="31:31" ht="15.75" x14ac:dyDescent="0.3">
      <c r="AE65322" s="71"/>
    </row>
    <row r="65323" spans="31:31" ht="15.75" x14ac:dyDescent="0.3">
      <c r="AE65323" s="71"/>
    </row>
    <row r="65324" spans="31:31" ht="15.75" x14ac:dyDescent="0.3">
      <c r="AE65324" s="71"/>
    </row>
    <row r="65325" spans="31:31" ht="15.75" x14ac:dyDescent="0.3">
      <c r="AE65325" s="71"/>
    </row>
    <row r="65326" spans="31:31" ht="15.75" x14ac:dyDescent="0.3">
      <c r="AE65326" s="71"/>
    </row>
    <row r="65327" spans="31:31" ht="15.75" x14ac:dyDescent="0.3">
      <c r="AE65327" s="71"/>
    </row>
    <row r="65328" spans="31:31" ht="15.75" x14ac:dyDescent="0.3">
      <c r="AE65328" s="71"/>
    </row>
    <row r="65329" spans="31:31" ht="15.75" x14ac:dyDescent="0.3">
      <c r="AE65329" s="71"/>
    </row>
    <row r="65330" spans="31:31" ht="15.75" x14ac:dyDescent="0.3">
      <c r="AE65330" s="71"/>
    </row>
    <row r="65331" spans="31:31" ht="15.75" x14ac:dyDescent="0.3">
      <c r="AE65331" s="71"/>
    </row>
    <row r="65332" spans="31:31" ht="15.75" x14ac:dyDescent="0.3">
      <c r="AE65332" s="71"/>
    </row>
    <row r="65333" spans="31:31" ht="15.75" x14ac:dyDescent="0.3">
      <c r="AE65333" s="71"/>
    </row>
    <row r="65334" spans="31:31" ht="15.75" x14ac:dyDescent="0.3">
      <c r="AE65334" s="71"/>
    </row>
    <row r="65335" spans="31:31" ht="15.75" x14ac:dyDescent="0.3">
      <c r="AE65335" s="71"/>
    </row>
    <row r="65336" spans="31:31" ht="15.75" x14ac:dyDescent="0.3">
      <c r="AE65336" s="71"/>
    </row>
    <row r="65337" spans="31:31" ht="15.75" x14ac:dyDescent="0.3">
      <c r="AE65337" s="71"/>
    </row>
    <row r="65338" spans="31:31" ht="15.75" x14ac:dyDescent="0.3">
      <c r="AE65338" s="71"/>
    </row>
    <row r="65339" spans="31:31" ht="15.75" x14ac:dyDescent="0.3">
      <c r="AE65339" s="71"/>
    </row>
    <row r="65340" spans="31:31" ht="15.75" x14ac:dyDescent="0.3">
      <c r="AE65340" s="71"/>
    </row>
    <row r="65341" spans="31:31" ht="15.75" x14ac:dyDescent="0.3">
      <c r="AE65341" s="71"/>
    </row>
    <row r="65342" spans="31:31" ht="15.75" x14ac:dyDescent="0.3">
      <c r="AE65342" s="71"/>
    </row>
    <row r="65343" spans="31:31" ht="15.75" x14ac:dyDescent="0.3">
      <c r="AE65343" s="71"/>
    </row>
    <row r="65344" spans="31:31" ht="15.75" x14ac:dyDescent="0.3">
      <c r="AE65344" s="71"/>
    </row>
    <row r="65345" spans="31:31" ht="15.75" x14ac:dyDescent="0.3">
      <c r="AE65345" s="71"/>
    </row>
    <row r="65346" spans="31:31" ht="15.75" x14ac:dyDescent="0.3">
      <c r="AE65346" s="71"/>
    </row>
    <row r="65347" spans="31:31" ht="15.75" x14ac:dyDescent="0.3">
      <c r="AE65347" s="71"/>
    </row>
    <row r="65348" spans="31:31" ht="15.75" x14ac:dyDescent="0.3">
      <c r="AE65348" s="71"/>
    </row>
    <row r="65349" spans="31:31" ht="15.75" x14ac:dyDescent="0.3">
      <c r="AE65349" s="71"/>
    </row>
    <row r="65350" spans="31:31" ht="15.75" x14ac:dyDescent="0.3">
      <c r="AE65350" s="71"/>
    </row>
    <row r="65351" spans="31:31" ht="15.75" x14ac:dyDescent="0.3">
      <c r="AE65351" s="71"/>
    </row>
    <row r="65352" spans="31:31" ht="15.75" x14ac:dyDescent="0.3">
      <c r="AE65352" s="71"/>
    </row>
    <row r="65353" spans="31:31" ht="15.75" x14ac:dyDescent="0.3">
      <c r="AE65353" s="71"/>
    </row>
    <row r="65354" spans="31:31" ht="15.75" x14ac:dyDescent="0.3">
      <c r="AE65354" s="71"/>
    </row>
    <row r="65355" spans="31:31" ht="15.75" x14ac:dyDescent="0.3">
      <c r="AE65355" s="71"/>
    </row>
    <row r="65356" spans="31:31" ht="15.75" x14ac:dyDescent="0.3">
      <c r="AE65356" s="71"/>
    </row>
    <row r="65357" spans="31:31" ht="15.75" x14ac:dyDescent="0.3">
      <c r="AE65357" s="71"/>
    </row>
    <row r="65358" spans="31:31" ht="15.75" x14ac:dyDescent="0.3">
      <c r="AE65358" s="71"/>
    </row>
    <row r="65359" spans="31:31" ht="15.75" x14ac:dyDescent="0.3">
      <c r="AE65359" s="71"/>
    </row>
    <row r="65360" spans="31:31" ht="15.75" x14ac:dyDescent="0.3">
      <c r="AE65360" s="71"/>
    </row>
    <row r="65361" spans="31:31" ht="15.75" x14ac:dyDescent="0.3">
      <c r="AE65361" s="71"/>
    </row>
    <row r="65362" spans="31:31" ht="15.75" x14ac:dyDescent="0.3">
      <c r="AE65362" s="71"/>
    </row>
    <row r="65363" spans="31:31" ht="15.75" x14ac:dyDescent="0.3">
      <c r="AE65363" s="71"/>
    </row>
    <row r="65364" spans="31:31" ht="15.75" x14ac:dyDescent="0.3">
      <c r="AE65364" s="71"/>
    </row>
    <row r="65365" spans="31:31" ht="15.75" x14ac:dyDescent="0.3">
      <c r="AE65365" s="71"/>
    </row>
    <row r="65366" spans="31:31" ht="15.75" x14ac:dyDescent="0.3">
      <c r="AE65366" s="71"/>
    </row>
    <row r="65367" spans="31:31" ht="15.75" x14ac:dyDescent="0.3">
      <c r="AE65367" s="71"/>
    </row>
    <row r="65368" spans="31:31" ht="15.75" x14ac:dyDescent="0.3">
      <c r="AE65368" s="71"/>
    </row>
    <row r="65369" spans="31:31" ht="15.75" x14ac:dyDescent="0.3">
      <c r="AE65369" s="71"/>
    </row>
    <row r="65370" spans="31:31" ht="15.75" x14ac:dyDescent="0.3">
      <c r="AE65370" s="71"/>
    </row>
    <row r="65371" spans="31:31" ht="15.75" x14ac:dyDescent="0.3">
      <c r="AE65371" s="71"/>
    </row>
    <row r="65372" spans="31:31" ht="15.75" x14ac:dyDescent="0.3">
      <c r="AE65372" s="71"/>
    </row>
    <row r="65373" spans="31:31" ht="15.75" x14ac:dyDescent="0.3">
      <c r="AE65373" s="71"/>
    </row>
    <row r="65374" spans="31:31" ht="15.75" x14ac:dyDescent="0.3">
      <c r="AE65374" s="71"/>
    </row>
    <row r="65375" spans="31:31" ht="15.75" x14ac:dyDescent="0.3">
      <c r="AE65375" s="71"/>
    </row>
    <row r="65376" spans="31:31" ht="15.75" x14ac:dyDescent="0.3">
      <c r="AE65376" s="71"/>
    </row>
    <row r="65377" spans="31:31" ht="15.75" x14ac:dyDescent="0.3">
      <c r="AE65377" s="71"/>
    </row>
    <row r="65378" spans="31:31" ht="15.75" x14ac:dyDescent="0.3">
      <c r="AE65378" s="71"/>
    </row>
    <row r="65379" spans="31:31" ht="15.75" x14ac:dyDescent="0.3">
      <c r="AE65379" s="71"/>
    </row>
    <row r="65380" spans="31:31" ht="15.75" x14ac:dyDescent="0.3">
      <c r="AE65380" s="71"/>
    </row>
    <row r="65381" spans="31:31" ht="15.75" x14ac:dyDescent="0.3">
      <c r="AE65381" s="71"/>
    </row>
    <row r="65382" spans="31:31" ht="15.75" x14ac:dyDescent="0.3">
      <c r="AE65382" s="71"/>
    </row>
    <row r="65383" spans="31:31" ht="15.75" x14ac:dyDescent="0.3">
      <c r="AE65383" s="71"/>
    </row>
    <row r="65384" spans="31:31" ht="15.75" x14ac:dyDescent="0.3">
      <c r="AE65384" s="71"/>
    </row>
    <row r="65385" spans="31:31" ht="15.75" x14ac:dyDescent="0.3">
      <c r="AE65385" s="71"/>
    </row>
    <row r="65386" spans="31:31" ht="15.75" x14ac:dyDescent="0.3">
      <c r="AE65386" s="71"/>
    </row>
    <row r="65387" spans="31:31" ht="15.75" x14ac:dyDescent="0.3">
      <c r="AE65387" s="71"/>
    </row>
    <row r="65388" spans="31:31" ht="15.75" x14ac:dyDescent="0.3">
      <c r="AE65388" s="71"/>
    </row>
    <row r="65389" spans="31:31" ht="15.75" x14ac:dyDescent="0.3">
      <c r="AE65389" s="71"/>
    </row>
    <row r="65390" spans="31:31" ht="15.75" x14ac:dyDescent="0.3">
      <c r="AE65390" s="71"/>
    </row>
    <row r="65391" spans="31:31" ht="15.75" x14ac:dyDescent="0.3">
      <c r="AE65391" s="71"/>
    </row>
    <row r="65392" spans="31:31" ht="15.75" x14ac:dyDescent="0.3">
      <c r="AE65392" s="71"/>
    </row>
    <row r="65393" spans="31:31" ht="15.75" x14ac:dyDescent="0.3">
      <c r="AE65393" s="71"/>
    </row>
    <row r="65394" spans="31:31" ht="15.75" x14ac:dyDescent="0.3">
      <c r="AE65394" s="71"/>
    </row>
    <row r="65395" spans="31:31" ht="15.75" x14ac:dyDescent="0.3">
      <c r="AE65395" s="71"/>
    </row>
    <row r="65396" spans="31:31" ht="15.75" x14ac:dyDescent="0.3">
      <c r="AE65396" s="71"/>
    </row>
    <row r="65397" spans="31:31" ht="15.75" x14ac:dyDescent="0.3">
      <c r="AE65397" s="71"/>
    </row>
    <row r="65398" spans="31:31" ht="15.75" x14ac:dyDescent="0.3">
      <c r="AE65398" s="71"/>
    </row>
    <row r="65399" spans="31:31" ht="15.75" x14ac:dyDescent="0.3">
      <c r="AE65399" s="71"/>
    </row>
    <row r="65400" spans="31:31" ht="15.75" x14ac:dyDescent="0.3">
      <c r="AE65400" s="71"/>
    </row>
    <row r="65401" spans="31:31" ht="15.75" x14ac:dyDescent="0.3">
      <c r="AE65401" s="71"/>
    </row>
    <row r="65402" spans="31:31" ht="15.75" x14ac:dyDescent="0.3">
      <c r="AE65402" s="71"/>
    </row>
    <row r="65403" spans="31:31" ht="15.75" x14ac:dyDescent="0.3">
      <c r="AE65403" s="71"/>
    </row>
    <row r="65404" spans="31:31" ht="15.75" x14ac:dyDescent="0.3">
      <c r="AE65404" s="71"/>
    </row>
    <row r="65405" spans="31:31" ht="15.75" x14ac:dyDescent="0.3">
      <c r="AE65405" s="71"/>
    </row>
    <row r="65406" spans="31:31" ht="15.75" x14ac:dyDescent="0.3">
      <c r="AE65406" s="71"/>
    </row>
    <row r="65407" spans="31:31" ht="15.75" x14ac:dyDescent="0.3">
      <c r="AE65407" s="71"/>
    </row>
    <row r="65408" spans="31:31" ht="15.75" x14ac:dyDescent="0.3">
      <c r="AE65408" s="71"/>
    </row>
    <row r="65409" spans="31:31" ht="15.75" x14ac:dyDescent="0.3">
      <c r="AE65409" s="71"/>
    </row>
    <row r="65410" spans="31:31" ht="15.75" x14ac:dyDescent="0.3">
      <c r="AE65410" s="71"/>
    </row>
    <row r="65411" spans="31:31" ht="15.75" x14ac:dyDescent="0.3">
      <c r="AE65411" s="71"/>
    </row>
    <row r="65412" spans="31:31" ht="15.75" x14ac:dyDescent="0.3">
      <c r="AE65412" s="71"/>
    </row>
    <row r="65413" spans="31:31" ht="15.75" x14ac:dyDescent="0.3">
      <c r="AE65413" s="71"/>
    </row>
    <row r="65414" spans="31:31" ht="15.75" x14ac:dyDescent="0.3">
      <c r="AE65414" s="71"/>
    </row>
    <row r="65415" spans="31:31" ht="15.75" x14ac:dyDescent="0.3">
      <c r="AE65415" s="71"/>
    </row>
    <row r="65416" spans="31:31" ht="15.75" x14ac:dyDescent="0.3">
      <c r="AE65416" s="71"/>
    </row>
    <row r="65417" spans="31:31" ht="15.75" x14ac:dyDescent="0.3">
      <c r="AE65417" s="71"/>
    </row>
    <row r="65418" spans="31:31" ht="15.75" x14ac:dyDescent="0.3">
      <c r="AE65418" s="71"/>
    </row>
    <row r="65419" spans="31:31" ht="15.75" x14ac:dyDescent="0.3">
      <c r="AE65419" s="71"/>
    </row>
    <row r="65420" spans="31:31" ht="15.75" x14ac:dyDescent="0.3">
      <c r="AE65420" s="71"/>
    </row>
    <row r="65421" spans="31:31" ht="15.75" x14ac:dyDescent="0.3">
      <c r="AE65421" s="71"/>
    </row>
    <row r="65422" spans="31:31" ht="15.75" x14ac:dyDescent="0.3">
      <c r="AE65422" s="71"/>
    </row>
    <row r="65423" spans="31:31" ht="15.75" x14ac:dyDescent="0.3">
      <c r="AE65423" s="71"/>
    </row>
    <row r="65424" spans="31:31" ht="15.75" x14ac:dyDescent="0.3">
      <c r="AE65424" s="71"/>
    </row>
    <row r="65425" spans="31:31" ht="15.75" x14ac:dyDescent="0.3">
      <c r="AE65425" s="71"/>
    </row>
    <row r="65426" spans="31:31" ht="15.75" x14ac:dyDescent="0.3">
      <c r="AE65426" s="71"/>
    </row>
    <row r="65427" spans="31:31" ht="15.75" x14ac:dyDescent="0.3">
      <c r="AE65427" s="71"/>
    </row>
    <row r="65428" spans="31:31" ht="15.75" x14ac:dyDescent="0.3">
      <c r="AE65428" s="71"/>
    </row>
    <row r="65429" spans="31:31" ht="15.75" x14ac:dyDescent="0.3">
      <c r="AE65429" s="71"/>
    </row>
    <row r="65430" spans="31:31" ht="15.75" x14ac:dyDescent="0.3">
      <c r="AE65430" s="71"/>
    </row>
    <row r="65431" spans="31:31" ht="15.75" x14ac:dyDescent="0.3">
      <c r="AE65431" s="71"/>
    </row>
    <row r="65432" spans="31:31" ht="15.75" x14ac:dyDescent="0.3">
      <c r="AE65432" s="71"/>
    </row>
    <row r="65433" spans="31:31" ht="15.75" x14ac:dyDescent="0.3">
      <c r="AE65433" s="71"/>
    </row>
    <row r="65434" spans="31:31" ht="15.75" x14ac:dyDescent="0.3">
      <c r="AE65434" s="71"/>
    </row>
    <row r="65435" spans="31:31" ht="15.75" x14ac:dyDescent="0.3">
      <c r="AE65435" s="71"/>
    </row>
    <row r="65436" spans="31:31" ht="15.75" x14ac:dyDescent="0.3">
      <c r="AE65436" s="71"/>
    </row>
    <row r="65437" spans="31:31" ht="15.75" x14ac:dyDescent="0.3">
      <c r="AE65437" s="71"/>
    </row>
    <row r="65438" spans="31:31" ht="15.75" x14ac:dyDescent="0.3">
      <c r="AE65438" s="71"/>
    </row>
    <row r="65439" spans="31:31" ht="15.75" x14ac:dyDescent="0.3">
      <c r="AE65439" s="71"/>
    </row>
    <row r="65440" spans="31:31" ht="15.75" x14ac:dyDescent="0.3">
      <c r="AE65440" s="71"/>
    </row>
    <row r="65441" spans="31:31" ht="15.75" x14ac:dyDescent="0.3">
      <c r="AE65441" s="71"/>
    </row>
    <row r="65442" spans="31:31" ht="15.75" x14ac:dyDescent="0.3">
      <c r="AE65442" s="71"/>
    </row>
    <row r="65443" spans="31:31" ht="15.75" x14ac:dyDescent="0.3">
      <c r="AE65443" s="71"/>
    </row>
    <row r="65444" spans="31:31" ht="15.75" x14ac:dyDescent="0.3">
      <c r="AE65444" s="71"/>
    </row>
    <row r="65445" spans="31:31" ht="15.75" x14ac:dyDescent="0.3">
      <c r="AE65445" s="71"/>
    </row>
    <row r="65446" spans="31:31" ht="15.75" x14ac:dyDescent="0.3">
      <c r="AE65446" s="71"/>
    </row>
    <row r="65447" spans="31:31" ht="15.75" x14ac:dyDescent="0.3">
      <c r="AE65447" s="71"/>
    </row>
    <row r="65448" spans="31:31" ht="15.75" x14ac:dyDescent="0.3">
      <c r="AE65448" s="71"/>
    </row>
    <row r="65449" spans="31:31" ht="15.75" x14ac:dyDescent="0.3">
      <c r="AE65449" s="71"/>
    </row>
    <row r="65450" spans="31:31" ht="15.75" x14ac:dyDescent="0.3">
      <c r="AE65450" s="71"/>
    </row>
    <row r="65451" spans="31:31" ht="15.75" x14ac:dyDescent="0.3">
      <c r="AE65451" s="71"/>
    </row>
    <row r="65452" spans="31:31" ht="15.75" x14ac:dyDescent="0.3">
      <c r="AE65452" s="71"/>
    </row>
    <row r="65453" spans="31:31" ht="15.75" x14ac:dyDescent="0.3">
      <c r="AE65453" s="71"/>
    </row>
    <row r="65454" spans="31:31" ht="15.75" x14ac:dyDescent="0.3">
      <c r="AE65454" s="71"/>
    </row>
    <row r="65455" spans="31:31" ht="15.75" x14ac:dyDescent="0.3">
      <c r="AE65455" s="71"/>
    </row>
    <row r="65456" spans="31:31" ht="15.75" x14ac:dyDescent="0.3">
      <c r="AE65456" s="71"/>
    </row>
    <row r="65457" spans="31:31" ht="15.75" x14ac:dyDescent="0.3">
      <c r="AE65457" s="71"/>
    </row>
    <row r="65458" spans="31:31" ht="15.75" x14ac:dyDescent="0.3">
      <c r="AE65458" s="71"/>
    </row>
    <row r="65459" spans="31:31" ht="15.75" x14ac:dyDescent="0.3">
      <c r="AE65459" s="71"/>
    </row>
    <row r="65460" spans="31:31" ht="15.75" x14ac:dyDescent="0.3">
      <c r="AE65460" s="71"/>
    </row>
    <row r="65461" spans="31:31" ht="15.75" x14ac:dyDescent="0.3">
      <c r="AE65461" s="71"/>
    </row>
    <row r="65462" spans="31:31" ht="15.75" x14ac:dyDescent="0.3">
      <c r="AE65462" s="71"/>
    </row>
    <row r="65463" spans="31:31" ht="15.75" x14ac:dyDescent="0.3">
      <c r="AE65463" s="71"/>
    </row>
    <row r="65464" spans="31:31" ht="15.75" x14ac:dyDescent="0.3">
      <c r="AE65464" s="71"/>
    </row>
    <row r="65465" spans="31:31" ht="15.75" x14ac:dyDescent="0.3">
      <c r="AE65465" s="71"/>
    </row>
    <row r="65466" spans="31:31" ht="15.75" x14ac:dyDescent="0.3">
      <c r="AE65466" s="71"/>
    </row>
    <row r="65467" spans="31:31" ht="15.75" x14ac:dyDescent="0.3">
      <c r="AE65467" s="71"/>
    </row>
    <row r="65468" spans="31:31" ht="15.75" x14ac:dyDescent="0.3">
      <c r="AE65468" s="71"/>
    </row>
    <row r="65469" spans="31:31" ht="15.75" x14ac:dyDescent="0.3">
      <c r="AE65469" s="71"/>
    </row>
    <row r="65470" spans="31:31" ht="15.75" x14ac:dyDescent="0.3">
      <c r="AE65470" s="71"/>
    </row>
    <row r="65471" spans="31:31" ht="15.75" x14ac:dyDescent="0.3">
      <c r="AE65471" s="71"/>
    </row>
    <row r="65472" spans="31:31" ht="15.75" x14ac:dyDescent="0.3">
      <c r="AE65472" s="71"/>
    </row>
    <row r="65473" spans="31:31" ht="15.75" x14ac:dyDescent="0.3">
      <c r="AE65473" s="71"/>
    </row>
    <row r="65474" spans="31:31" ht="15.75" x14ac:dyDescent="0.3">
      <c r="AE65474" s="71"/>
    </row>
    <row r="65475" spans="31:31" ht="15.75" x14ac:dyDescent="0.3">
      <c r="AE65475" s="71"/>
    </row>
    <row r="65476" spans="31:31" ht="15.75" x14ac:dyDescent="0.3">
      <c r="AE65476" s="71"/>
    </row>
    <row r="65477" spans="31:31" ht="15.75" x14ac:dyDescent="0.3">
      <c r="AE65477" s="71"/>
    </row>
    <row r="65478" spans="31:31" ht="15.75" x14ac:dyDescent="0.3">
      <c r="AE65478" s="71"/>
    </row>
    <row r="65479" spans="31:31" ht="15.75" x14ac:dyDescent="0.3">
      <c r="AE65479" s="71"/>
    </row>
    <row r="65480" spans="31:31" ht="15.75" x14ac:dyDescent="0.3">
      <c r="AE65480" s="71"/>
    </row>
    <row r="65481" spans="31:31" ht="15.75" x14ac:dyDescent="0.3">
      <c r="AE65481" s="71"/>
    </row>
    <row r="65482" spans="31:31" ht="15.75" x14ac:dyDescent="0.3">
      <c r="AE65482" s="71"/>
    </row>
    <row r="65483" spans="31:31" ht="15.75" x14ac:dyDescent="0.3">
      <c r="AE65483" s="71"/>
    </row>
    <row r="65484" spans="31:31" ht="15.75" x14ac:dyDescent="0.3">
      <c r="AE65484" s="71"/>
    </row>
    <row r="65485" spans="31:31" ht="15.75" x14ac:dyDescent="0.3">
      <c r="AE65485" s="71"/>
    </row>
    <row r="65486" spans="31:31" ht="15.75" x14ac:dyDescent="0.3">
      <c r="AE65486" s="71"/>
    </row>
    <row r="65487" spans="31:31" ht="15.75" x14ac:dyDescent="0.3">
      <c r="AE65487" s="71"/>
    </row>
    <row r="65488" spans="31:31" ht="15.75" x14ac:dyDescent="0.3">
      <c r="AE65488" s="71"/>
    </row>
    <row r="65489" spans="31:31" ht="15.75" x14ac:dyDescent="0.3">
      <c r="AE65489" s="71"/>
    </row>
    <row r="65490" spans="31:31" ht="15.75" x14ac:dyDescent="0.3">
      <c r="AE65490" s="71"/>
    </row>
    <row r="65491" spans="31:31" ht="15.75" x14ac:dyDescent="0.3">
      <c r="AE65491" s="71"/>
    </row>
    <row r="65492" spans="31:31" ht="15.75" x14ac:dyDescent="0.3">
      <c r="AE65492" s="71"/>
    </row>
    <row r="65493" spans="31:31" ht="15.75" x14ac:dyDescent="0.3">
      <c r="AE65493" s="71"/>
    </row>
    <row r="65494" spans="31:31" ht="15.75" x14ac:dyDescent="0.3">
      <c r="AE65494" s="71"/>
    </row>
    <row r="65495" spans="31:31" ht="15.75" x14ac:dyDescent="0.3">
      <c r="AE65495" s="71"/>
    </row>
    <row r="65496" spans="31:31" ht="15.75" x14ac:dyDescent="0.3">
      <c r="AE65496" s="71"/>
    </row>
    <row r="65497" spans="31:31" ht="15.75" x14ac:dyDescent="0.3">
      <c r="AE65497" s="71"/>
    </row>
    <row r="65498" spans="31:31" ht="15.75" x14ac:dyDescent="0.3">
      <c r="AE65498" s="71"/>
    </row>
    <row r="65499" spans="31:31" ht="15.75" x14ac:dyDescent="0.3">
      <c r="AE65499" s="71"/>
    </row>
    <row r="65500" spans="31:31" ht="15.75" x14ac:dyDescent="0.3">
      <c r="AE65500" s="71"/>
    </row>
    <row r="65501" spans="31:31" ht="15.75" x14ac:dyDescent="0.3">
      <c r="AE65501" s="71"/>
    </row>
    <row r="65502" spans="31:31" ht="15.75" x14ac:dyDescent="0.3">
      <c r="AE65502" s="71"/>
    </row>
    <row r="65503" spans="31:31" ht="15.75" x14ac:dyDescent="0.3">
      <c r="AE65503" s="71"/>
    </row>
    <row r="65504" spans="31:31" ht="15.75" x14ac:dyDescent="0.3">
      <c r="AE65504" s="71"/>
    </row>
    <row r="65505" spans="31:31" ht="15.75" x14ac:dyDescent="0.3">
      <c r="AE65505" s="71"/>
    </row>
    <row r="65506" spans="31:31" ht="15.75" x14ac:dyDescent="0.3">
      <c r="AE65506" s="71"/>
    </row>
    <row r="65507" spans="31:31" ht="15.75" x14ac:dyDescent="0.3">
      <c r="AE65507" s="71"/>
    </row>
    <row r="65508" spans="31:31" ht="15.75" x14ac:dyDescent="0.3">
      <c r="AE65508" s="71"/>
    </row>
    <row r="65509" spans="31:31" ht="15.75" x14ac:dyDescent="0.3">
      <c r="AE65509" s="71"/>
    </row>
    <row r="65510" spans="31:31" ht="15.75" x14ac:dyDescent="0.3">
      <c r="AE65510" s="71"/>
    </row>
    <row r="65511" spans="31:31" ht="15.75" x14ac:dyDescent="0.3">
      <c r="AE65511" s="71"/>
    </row>
    <row r="65512" spans="31:31" ht="15.75" x14ac:dyDescent="0.3">
      <c r="AE65512" s="71"/>
    </row>
    <row r="65513" spans="31:31" ht="15.75" x14ac:dyDescent="0.3">
      <c r="AE65513" s="71"/>
    </row>
    <row r="65514" spans="31:31" ht="15.75" x14ac:dyDescent="0.3">
      <c r="AE65514" s="71"/>
    </row>
    <row r="65515" spans="31:31" ht="15.75" x14ac:dyDescent="0.3">
      <c r="AE65515" s="71"/>
    </row>
    <row r="65516" spans="31:31" ht="15.75" x14ac:dyDescent="0.3">
      <c r="AE65516" s="71"/>
    </row>
    <row r="65517" spans="31:31" ht="15.75" x14ac:dyDescent="0.3">
      <c r="AE65517" s="71"/>
    </row>
    <row r="65518" spans="31:31" ht="15.75" x14ac:dyDescent="0.3">
      <c r="AE65518" s="71"/>
    </row>
    <row r="65519" spans="31:31" ht="15.75" x14ac:dyDescent="0.3">
      <c r="AE65519" s="71"/>
    </row>
    <row r="65520" spans="31:31" ht="15.75" x14ac:dyDescent="0.3">
      <c r="AE65520" s="71"/>
    </row>
    <row r="65521" spans="31:31" ht="15.75" x14ac:dyDescent="0.3">
      <c r="AE65521" s="71"/>
    </row>
    <row r="65522" spans="31:31" ht="15.75" x14ac:dyDescent="0.3">
      <c r="AE65522" s="71"/>
    </row>
    <row r="65523" spans="31:31" ht="15.75" x14ac:dyDescent="0.3">
      <c r="AE65523" s="71"/>
    </row>
    <row r="65524" spans="31:31" ht="15.75" x14ac:dyDescent="0.3">
      <c r="AE65524" s="71"/>
    </row>
    <row r="65525" spans="31:31" ht="15.75" x14ac:dyDescent="0.3">
      <c r="AE65525" s="71"/>
    </row>
    <row r="65526" spans="31:31" ht="15.75" x14ac:dyDescent="0.3">
      <c r="AE65526" s="71"/>
    </row>
    <row r="65527" spans="31:31" ht="15.75" x14ac:dyDescent="0.3">
      <c r="AE65527" s="71"/>
    </row>
    <row r="65528" spans="31:31" ht="15.75" x14ac:dyDescent="0.3">
      <c r="AE65528" s="71"/>
    </row>
    <row r="65529" spans="31:31" ht="15.75" x14ac:dyDescent="0.3">
      <c r="AE65529" s="71"/>
    </row>
    <row r="65530" spans="31:31" ht="15.75" x14ac:dyDescent="0.3">
      <c r="AE65530" s="71"/>
    </row>
    <row r="65531" spans="31:31" ht="15.75" x14ac:dyDescent="0.3">
      <c r="AE65531" s="71"/>
    </row>
    <row r="65532" spans="31:31" ht="15.75" x14ac:dyDescent="0.3">
      <c r="AE65532" s="71"/>
    </row>
    <row r="65533" spans="31:31" ht="15.75" x14ac:dyDescent="0.3">
      <c r="AE65533" s="71"/>
    </row>
    <row r="65534" spans="31:31" ht="15.75" x14ac:dyDescent="0.3">
      <c r="AE65534" s="71"/>
    </row>
    <row r="65535" spans="31:31" ht="15.75" x14ac:dyDescent="0.3">
      <c r="AE65535" s="71"/>
    </row>
    <row r="65536" spans="31:31" ht="15.75" x14ac:dyDescent="0.3">
      <c r="AE65536" s="71"/>
    </row>
  </sheetData>
  <sheetProtection algorithmName="SHA-512" hashValue="AfbcMs2XBVIldPSBVFFY87M/aUIdM2Uyy2zrt52eDOaHpZlybMTVm3ndDGptlbrwAJRXAFM9UCmkxUCiukL4ZA==" saltValue="1EhJkU3fgqRjOIIZSN6HTw==" spinCount="100000" sheet="1" formatCells="0" formatColumns="0" formatRows="0" autoFilter="0" pivotTables="0"/>
  <autoFilter ref="C9:AZ249" xr:uid="{E07CC1C6-A478-4EAD-A40D-0B404E08FA1D}"/>
  <dataConsolidate/>
  <mergeCells count="12">
    <mergeCell ref="F1:F2"/>
    <mergeCell ref="G1:AX2"/>
    <mergeCell ref="G3:AX3"/>
    <mergeCell ref="G4:AX4"/>
    <mergeCell ref="G5:S5"/>
    <mergeCell ref="C7:E8"/>
    <mergeCell ref="F7:AZ7"/>
    <mergeCell ref="F8:X8"/>
    <mergeCell ref="Y8:AE8"/>
    <mergeCell ref="AF8:AR8"/>
    <mergeCell ref="AS8:AV8"/>
    <mergeCell ref="AW8:AZ8"/>
  </mergeCells>
  <phoneticPr fontId="33" type="noConversion"/>
  <conditionalFormatting sqref="I10:V249">
    <cfRule type="cellIs" dxfId="171" priority="7" stopIfTrue="1" operator="equal">
      <formula>"TOLERABLE"</formula>
    </cfRule>
  </conditionalFormatting>
  <conditionalFormatting sqref="X10:X63">
    <cfRule type="containsText" dxfId="170" priority="17" operator="containsText" text="Débil">
      <formula>NOT(ISERROR(SEARCH("Débil",X10)))</formula>
    </cfRule>
    <cfRule type="containsText" dxfId="169" priority="18" operator="containsText" text="Moderado">
      <formula>NOT(ISERROR(SEARCH("Moderado",X10)))</formula>
    </cfRule>
    <cfRule type="containsText" dxfId="168" priority="19" operator="containsText" text="Fuerte">
      <formula>NOT(ISERROR(SEARCH("Fuerte",X10)))</formula>
    </cfRule>
  </conditionalFormatting>
  <conditionalFormatting sqref="AA45:AA63">
    <cfRule type="containsText" dxfId="167" priority="114" operator="containsText" text="Débil">
      <formula>NOT(ISERROR(SEARCH("Débil",AA45)))</formula>
    </cfRule>
    <cfRule type="containsText" dxfId="166" priority="115" operator="containsText" text="Moderado">
      <formula>NOT(ISERROR(SEARCH("Moderado",AA45)))</formula>
    </cfRule>
    <cfRule type="containsText" dxfId="165" priority="116" operator="containsText" text="Fuerte">
      <formula>NOT(ISERROR(SEARCH("Fuerte",AA45)))</formula>
    </cfRule>
  </conditionalFormatting>
  <conditionalFormatting sqref="AA10:AB44">
    <cfRule type="containsText" dxfId="164" priority="14" operator="containsText" text="Débil">
      <formula>NOT(ISERROR(SEARCH("Débil",AA10)))</formula>
    </cfRule>
    <cfRule type="containsText" dxfId="163" priority="15" operator="containsText" text="Moderado">
      <formula>NOT(ISERROR(SEARCH("Moderado",AA10)))</formula>
    </cfRule>
    <cfRule type="containsText" dxfId="162" priority="16" operator="containsText" text="Fuerte">
      <formula>NOT(ISERROR(SEARCH("Fuerte",AA10)))</formula>
    </cfRule>
  </conditionalFormatting>
  <conditionalFormatting sqref="AB45:AB89">
    <cfRule type="containsText" dxfId="161" priority="111" operator="containsText" text="Débil">
      <formula>NOT(ISERROR(SEARCH("Débil",AB45)))</formula>
    </cfRule>
    <cfRule type="containsText" dxfId="160" priority="112" operator="containsText" text="Moderado">
      <formula>NOT(ISERROR(SEARCH("Moderado",AB45)))</formula>
    </cfRule>
    <cfRule type="containsText" dxfId="159" priority="113" operator="containsText" text="Fuerte">
      <formula>NOT(ISERROR(SEARCH("Fuerte",AB45)))</formula>
    </cfRule>
  </conditionalFormatting>
  <conditionalFormatting sqref="AC10:AC249">
    <cfRule type="cellIs" dxfId="158" priority="24" stopIfTrue="1" operator="equal">
      <formula>"Sí"</formula>
    </cfRule>
    <cfRule type="cellIs" dxfId="157" priority="25" stopIfTrue="1" operator="equal">
      <formula>"No"</formula>
    </cfRule>
  </conditionalFormatting>
  <conditionalFormatting sqref="AF10:AF23 AF45:AF64">
    <cfRule type="containsText" dxfId="156" priority="108" operator="containsText" text="Débil">
      <formula>NOT(ISERROR(SEARCH("Débil",AF10)))</formula>
    </cfRule>
    <cfRule type="containsText" dxfId="155" priority="109" operator="containsText" text="Moderado">
      <formula>NOT(ISERROR(SEARCH("Moderado",AF10)))</formula>
    </cfRule>
    <cfRule type="containsText" dxfId="154" priority="110" operator="containsText" text="Fuerte">
      <formula>NOT(ISERROR(SEARCH("Fuerte",AF10)))</formula>
    </cfRule>
  </conditionalFormatting>
  <conditionalFormatting sqref="AF24:AH44">
    <cfRule type="containsText" dxfId="153" priority="11" operator="containsText" text="Débil">
      <formula>NOT(ISERROR(SEARCH("Débil",AF24)))</formula>
    </cfRule>
    <cfRule type="containsText" dxfId="152" priority="12" operator="containsText" text="Moderado">
      <formula>NOT(ISERROR(SEARCH("Moderado",AF24)))</formula>
    </cfRule>
    <cfRule type="containsText" dxfId="151" priority="13" operator="containsText" text="Fuerte">
      <formula>NOT(ISERROR(SEARCH("Fuerte",AF24)))</formula>
    </cfRule>
  </conditionalFormatting>
  <conditionalFormatting sqref="AJ24:AJ44">
    <cfRule type="cellIs" dxfId="150" priority="8" stopIfTrue="1" operator="equal">
      <formula>"Fuerte"</formula>
    </cfRule>
    <cfRule type="cellIs" dxfId="149" priority="9" stopIfTrue="1" operator="equal">
      <formula>"Moderado"</formula>
    </cfRule>
    <cfRule type="cellIs" dxfId="148" priority="10" stopIfTrue="1" operator="equal">
      <formula>"Débil"</formula>
    </cfRule>
  </conditionalFormatting>
  <conditionalFormatting sqref="AM10:AM74">
    <cfRule type="cellIs" dxfId="147" priority="20" stopIfTrue="1" operator="equal">
      <formula>"Zona Extrema"</formula>
    </cfRule>
    <cfRule type="cellIs" dxfId="146" priority="21" stopIfTrue="1" operator="equal">
      <formula>"Zona Alta"</formula>
    </cfRule>
    <cfRule type="cellIs" dxfId="145" priority="22" stopIfTrue="1" operator="equal">
      <formula>"Zona Moderada"</formula>
    </cfRule>
    <cfRule type="cellIs" dxfId="144" priority="23" stopIfTrue="1" operator="equal">
      <formula>"Zona Baja"</formula>
    </cfRule>
  </conditionalFormatting>
  <conditionalFormatting sqref="AM50:AM249">
    <cfRule type="cellIs" dxfId="143" priority="128" stopIfTrue="1" operator="equal">
      <formula>"Zona Extrema"</formula>
    </cfRule>
    <cfRule type="cellIs" dxfId="142" priority="129" stopIfTrue="1" operator="equal">
      <formula>"Zona Alta"</formula>
    </cfRule>
    <cfRule type="cellIs" dxfId="141" priority="130" stopIfTrue="1" operator="equal">
      <formula>"Zona Moderada"</formula>
    </cfRule>
    <cfRule type="cellIs" dxfId="140" priority="131" stopIfTrue="1" operator="equal">
      <formula>"Zona Baja"</formula>
    </cfRule>
  </conditionalFormatting>
  <dataValidations count="12">
    <dataValidation type="list" allowBlank="1" showInputMessage="1" showErrorMessage="1" sqref="WVL983082:WVM983083 IZ42:JA43 SV42:SW43 ACR42:ACS43 AMN42:AMO43 AWJ42:AWK43 BGF42:BGG43 BQB42:BQC43 BZX42:BZY43 CJT42:CJU43 CTP42:CTQ43 DDL42:DDM43 DNH42:DNI43 DXD42:DXE43 EGZ42:EHA43 EQV42:EQW43 FAR42:FAS43 FKN42:FKO43 FUJ42:FUK43 GEF42:GEG43 GOB42:GOC43 GXX42:GXY43 HHT42:HHU43 HRP42:HRQ43 IBL42:IBM43 ILH42:ILI43 IVD42:IVE43 JEZ42:JFA43 JOV42:JOW43 JYR42:JYS43 KIN42:KIO43 KSJ42:KSK43 LCF42:LCG43 LMB42:LMC43 LVX42:LVY43 MFT42:MFU43 MPP42:MPQ43 MZL42:MZM43 NJH42:NJI43 NTD42:NTE43 OCZ42:ODA43 OMV42:OMW43 OWR42:OWS43 PGN42:PGO43 PQJ42:PQK43 QAF42:QAG43 QKB42:QKC43 QTX42:QTY43 RDT42:RDU43 RNP42:RNQ43 RXL42:RXM43 SHH42:SHI43 SRD42:SRE43 TAZ42:TBA43 TKV42:TKW43 TUR42:TUS43 UEN42:UEO43 UOJ42:UOK43 UYF42:UYG43 VIB42:VIC43 VRX42:VRY43 WBT42:WBU43 WLP42:WLQ43 WVL42:WVM43 D65578:E65579 IZ65578:JA65579 SV65578:SW65579 ACR65578:ACS65579 AMN65578:AMO65579 AWJ65578:AWK65579 BGF65578:BGG65579 BQB65578:BQC65579 BZX65578:BZY65579 CJT65578:CJU65579 CTP65578:CTQ65579 DDL65578:DDM65579 DNH65578:DNI65579 DXD65578:DXE65579 EGZ65578:EHA65579 EQV65578:EQW65579 FAR65578:FAS65579 FKN65578:FKO65579 FUJ65578:FUK65579 GEF65578:GEG65579 GOB65578:GOC65579 GXX65578:GXY65579 HHT65578:HHU65579 HRP65578:HRQ65579 IBL65578:IBM65579 ILH65578:ILI65579 IVD65578:IVE65579 JEZ65578:JFA65579 JOV65578:JOW65579 JYR65578:JYS65579 KIN65578:KIO65579 KSJ65578:KSK65579 LCF65578:LCG65579 LMB65578:LMC65579 LVX65578:LVY65579 MFT65578:MFU65579 MPP65578:MPQ65579 MZL65578:MZM65579 NJH65578:NJI65579 NTD65578:NTE65579 OCZ65578:ODA65579 OMV65578:OMW65579 OWR65578:OWS65579 PGN65578:PGO65579 PQJ65578:PQK65579 QAF65578:QAG65579 QKB65578:QKC65579 QTX65578:QTY65579 RDT65578:RDU65579 RNP65578:RNQ65579 RXL65578:RXM65579 SHH65578:SHI65579 SRD65578:SRE65579 TAZ65578:TBA65579 TKV65578:TKW65579 TUR65578:TUS65579 UEN65578:UEO65579 UOJ65578:UOK65579 UYF65578:UYG65579 VIB65578:VIC65579 VRX65578:VRY65579 WBT65578:WBU65579 WLP65578:WLQ65579 WVL65578:WVM65579 D131114:E131115 IZ131114:JA131115 SV131114:SW131115 ACR131114:ACS131115 AMN131114:AMO131115 AWJ131114:AWK131115 BGF131114:BGG131115 BQB131114:BQC131115 BZX131114:BZY131115 CJT131114:CJU131115 CTP131114:CTQ131115 DDL131114:DDM131115 DNH131114:DNI131115 DXD131114:DXE131115 EGZ131114:EHA131115 EQV131114:EQW131115 FAR131114:FAS131115 FKN131114:FKO131115 FUJ131114:FUK131115 GEF131114:GEG131115 GOB131114:GOC131115 GXX131114:GXY131115 HHT131114:HHU131115 HRP131114:HRQ131115 IBL131114:IBM131115 ILH131114:ILI131115 IVD131114:IVE131115 JEZ131114:JFA131115 JOV131114:JOW131115 JYR131114:JYS131115 KIN131114:KIO131115 KSJ131114:KSK131115 LCF131114:LCG131115 LMB131114:LMC131115 LVX131114:LVY131115 MFT131114:MFU131115 MPP131114:MPQ131115 MZL131114:MZM131115 NJH131114:NJI131115 NTD131114:NTE131115 OCZ131114:ODA131115 OMV131114:OMW131115 OWR131114:OWS131115 PGN131114:PGO131115 PQJ131114:PQK131115 QAF131114:QAG131115 QKB131114:QKC131115 QTX131114:QTY131115 RDT131114:RDU131115 RNP131114:RNQ131115 RXL131114:RXM131115 SHH131114:SHI131115 SRD131114:SRE131115 TAZ131114:TBA131115 TKV131114:TKW131115 TUR131114:TUS131115 UEN131114:UEO131115 UOJ131114:UOK131115 UYF131114:UYG131115 VIB131114:VIC131115 VRX131114:VRY131115 WBT131114:WBU131115 WLP131114:WLQ131115 WVL131114:WVM131115 D196650:E196651 IZ196650:JA196651 SV196650:SW196651 ACR196650:ACS196651 AMN196650:AMO196651 AWJ196650:AWK196651 BGF196650:BGG196651 BQB196650:BQC196651 BZX196650:BZY196651 CJT196650:CJU196651 CTP196650:CTQ196651 DDL196650:DDM196651 DNH196650:DNI196651 DXD196650:DXE196651 EGZ196650:EHA196651 EQV196650:EQW196651 FAR196650:FAS196651 FKN196650:FKO196651 FUJ196650:FUK196651 GEF196650:GEG196651 GOB196650:GOC196651 GXX196650:GXY196651 HHT196650:HHU196651 HRP196650:HRQ196651 IBL196650:IBM196651 ILH196650:ILI196651 IVD196650:IVE196651 JEZ196650:JFA196651 JOV196650:JOW196651 JYR196650:JYS196651 KIN196650:KIO196651 KSJ196650:KSK196651 LCF196650:LCG196651 LMB196650:LMC196651 LVX196650:LVY196651 MFT196650:MFU196651 MPP196650:MPQ196651 MZL196650:MZM196651 NJH196650:NJI196651 NTD196650:NTE196651 OCZ196650:ODA196651 OMV196650:OMW196651 OWR196650:OWS196651 PGN196650:PGO196651 PQJ196650:PQK196651 QAF196650:QAG196651 QKB196650:QKC196651 QTX196650:QTY196651 RDT196650:RDU196651 RNP196650:RNQ196651 RXL196650:RXM196651 SHH196650:SHI196651 SRD196650:SRE196651 TAZ196650:TBA196651 TKV196650:TKW196651 TUR196650:TUS196651 UEN196650:UEO196651 UOJ196650:UOK196651 UYF196650:UYG196651 VIB196650:VIC196651 VRX196650:VRY196651 WBT196650:WBU196651 WLP196650:WLQ196651 WVL196650:WVM196651 D262186:E262187 IZ262186:JA262187 SV262186:SW262187 ACR262186:ACS262187 AMN262186:AMO262187 AWJ262186:AWK262187 BGF262186:BGG262187 BQB262186:BQC262187 BZX262186:BZY262187 CJT262186:CJU262187 CTP262186:CTQ262187 DDL262186:DDM262187 DNH262186:DNI262187 DXD262186:DXE262187 EGZ262186:EHA262187 EQV262186:EQW262187 FAR262186:FAS262187 FKN262186:FKO262187 FUJ262186:FUK262187 GEF262186:GEG262187 GOB262186:GOC262187 GXX262186:GXY262187 HHT262186:HHU262187 HRP262186:HRQ262187 IBL262186:IBM262187 ILH262186:ILI262187 IVD262186:IVE262187 JEZ262186:JFA262187 JOV262186:JOW262187 JYR262186:JYS262187 KIN262186:KIO262187 KSJ262186:KSK262187 LCF262186:LCG262187 LMB262186:LMC262187 LVX262186:LVY262187 MFT262186:MFU262187 MPP262186:MPQ262187 MZL262186:MZM262187 NJH262186:NJI262187 NTD262186:NTE262187 OCZ262186:ODA262187 OMV262186:OMW262187 OWR262186:OWS262187 PGN262186:PGO262187 PQJ262186:PQK262187 QAF262186:QAG262187 QKB262186:QKC262187 QTX262186:QTY262187 RDT262186:RDU262187 RNP262186:RNQ262187 RXL262186:RXM262187 SHH262186:SHI262187 SRD262186:SRE262187 TAZ262186:TBA262187 TKV262186:TKW262187 TUR262186:TUS262187 UEN262186:UEO262187 UOJ262186:UOK262187 UYF262186:UYG262187 VIB262186:VIC262187 VRX262186:VRY262187 WBT262186:WBU262187 WLP262186:WLQ262187 WVL262186:WVM262187 D327722:E327723 IZ327722:JA327723 SV327722:SW327723 ACR327722:ACS327723 AMN327722:AMO327723 AWJ327722:AWK327723 BGF327722:BGG327723 BQB327722:BQC327723 BZX327722:BZY327723 CJT327722:CJU327723 CTP327722:CTQ327723 DDL327722:DDM327723 DNH327722:DNI327723 DXD327722:DXE327723 EGZ327722:EHA327723 EQV327722:EQW327723 FAR327722:FAS327723 FKN327722:FKO327723 FUJ327722:FUK327723 GEF327722:GEG327723 GOB327722:GOC327723 GXX327722:GXY327723 HHT327722:HHU327723 HRP327722:HRQ327723 IBL327722:IBM327723 ILH327722:ILI327723 IVD327722:IVE327723 JEZ327722:JFA327723 JOV327722:JOW327723 JYR327722:JYS327723 KIN327722:KIO327723 KSJ327722:KSK327723 LCF327722:LCG327723 LMB327722:LMC327723 LVX327722:LVY327723 MFT327722:MFU327723 MPP327722:MPQ327723 MZL327722:MZM327723 NJH327722:NJI327723 NTD327722:NTE327723 OCZ327722:ODA327723 OMV327722:OMW327723 OWR327722:OWS327723 PGN327722:PGO327723 PQJ327722:PQK327723 QAF327722:QAG327723 QKB327722:QKC327723 QTX327722:QTY327723 RDT327722:RDU327723 RNP327722:RNQ327723 RXL327722:RXM327723 SHH327722:SHI327723 SRD327722:SRE327723 TAZ327722:TBA327723 TKV327722:TKW327723 TUR327722:TUS327723 UEN327722:UEO327723 UOJ327722:UOK327723 UYF327722:UYG327723 VIB327722:VIC327723 VRX327722:VRY327723 WBT327722:WBU327723 WLP327722:WLQ327723 WVL327722:WVM327723 D393258:E393259 IZ393258:JA393259 SV393258:SW393259 ACR393258:ACS393259 AMN393258:AMO393259 AWJ393258:AWK393259 BGF393258:BGG393259 BQB393258:BQC393259 BZX393258:BZY393259 CJT393258:CJU393259 CTP393258:CTQ393259 DDL393258:DDM393259 DNH393258:DNI393259 DXD393258:DXE393259 EGZ393258:EHA393259 EQV393258:EQW393259 FAR393258:FAS393259 FKN393258:FKO393259 FUJ393258:FUK393259 GEF393258:GEG393259 GOB393258:GOC393259 GXX393258:GXY393259 HHT393258:HHU393259 HRP393258:HRQ393259 IBL393258:IBM393259 ILH393258:ILI393259 IVD393258:IVE393259 JEZ393258:JFA393259 JOV393258:JOW393259 JYR393258:JYS393259 KIN393258:KIO393259 KSJ393258:KSK393259 LCF393258:LCG393259 LMB393258:LMC393259 LVX393258:LVY393259 MFT393258:MFU393259 MPP393258:MPQ393259 MZL393258:MZM393259 NJH393258:NJI393259 NTD393258:NTE393259 OCZ393258:ODA393259 OMV393258:OMW393259 OWR393258:OWS393259 PGN393258:PGO393259 PQJ393258:PQK393259 QAF393258:QAG393259 QKB393258:QKC393259 QTX393258:QTY393259 RDT393258:RDU393259 RNP393258:RNQ393259 RXL393258:RXM393259 SHH393258:SHI393259 SRD393258:SRE393259 TAZ393258:TBA393259 TKV393258:TKW393259 TUR393258:TUS393259 UEN393258:UEO393259 UOJ393258:UOK393259 UYF393258:UYG393259 VIB393258:VIC393259 VRX393258:VRY393259 WBT393258:WBU393259 WLP393258:WLQ393259 WVL393258:WVM393259 D458794:E458795 IZ458794:JA458795 SV458794:SW458795 ACR458794:ACS458795 AMN458794:AMO458795 AWJ458794:AWK458795 BGF458794:BGG458795 BQB458794:BQC458795 BZX458794:BZY458795 CJT458794:CJU458795 CTP458794:CTQ458795 DDL458794:DDM458795 DNH458794:DNI458795 DXD458794:DXE458795 EGZ458794:EHA458795 EQV458794:EQW458795 FAR458794:FAS458795 FKN458794:FKO458795 FUJ458794:FUK458795 GEF458794:GEG458795 GOB458794:GOC458795 GXX458794:GXY458795 HHT458794:HHU458795 HRP458794:HRQ458795 IBL458794:IBM458795 ILH458794:ILI458795 IVD458794:IVE458795 JEZ458794:JFA458795 JOV458794:JOW458795 JYR458794:JYS458795 KIN458794:KIO458795 KSJ458794:KSK458795 LCF458794:LCG458795 LMB458794:LMC458795 LVX458794:LVY458795 MFT458794:MFU458795 MPP458794:MPQ458795 MZL458794:MZM458795 NJH458794:NJI458795 NTD458794:NTE458795 OCZ458794:ODA458795 OMV458794:OMW458795 OWR458794:OWS458795 PGN458794:PGO458795 PQJ458794:PQK458795 QAF458794:QAG458795 QKB458794:QKC458795 QTX458794:QTY458795 RDT458794:RDU458795 RNP458794:RNQ458795 RXL458794:RXM458795 SHH458794:SHI458795 SRD458794:SRE458795 TAZ458794:TBA458795 TKV458794:TKW458795 TUR458794:TUS458795 UEN458794:UEO458795 UOJ458794:UOK458795 UYF458794:UYG458795 VIB458794:VIC458795 VRX458794:VRY458795 WBT458794:WBU458795 WLP458794:WLQ458795 WVL458794:WVM458795 D524330:E524331 IZ524330:JA524331 SV524330:SW524331 ACR524330:ACS524331 AMN524330:AMO524331 AWJ524330:AWK524331 BGF524330:BGG524331 BQB524330:BQC524331 BZX524330:BZY524331 CJT524330:CJU524331 CTP524330:CTQ524331 DDL524330:DDM524331 DNH524330:DNI524331 DXD524330:DXE524331 EGZ524330:EHA524331 EQV524330:EQW524331 FAR524330:FAS524331 FKN524330:FKO524331 FUJ524330:FUK524331 GEF524330:GEG524331 GOB524330:GOC524331 GXX524330:GXY524331 HHT524330:HHU524331 HRP524330:HRQ524331 IBL524330:IBM524331 ILH524330:ILI524331 IVD524330:IVE524331 JEZ524330:JFA524331 JOV524330:JOW524331 JYR524330:JYS524331 KIN524330:KIO524331 KSJ524330:KSK524331 LCF524330:LCG524331 LMB524330:LMC524331 LVX524330:LVY524331 MFT524330:MFU524331 MPP524330:MPQ524331 MZL524330:MZM524331 NJH524330:NJI524331 NTD524330:NTE524331 OCZ524330:ODA524331 OMV524330:OMW524331 OWR524330:OWS524331 PGN524330:PGO524331 PQJ524330:PQK524331 QAF524330:QAG524331 QKB524330:QKC524331 QTX524330:QTY524331 RDT524330:RDU524331 RNP524330:RNQ524331 RXL524330:RXM524331 SHH524330:SHI524331 SRD524330:SRE524331 TAZ524330:TBA524331 TKV524330:TKW524331 TUR524330:TUS524331 UEN524330:UEO524331 UOJ524330:UOK524331 UYF524330:UYG524331 VIB524330:VIC524331 VRX524330:VRY524331 WBT524330:WBU524331 WLP524330:WLQ524331 WVL524330:WVM524331 D589866:E589867 IZ589866:JA589867 SV589866:SW589867 ACR589866:ACS589867 AMN589866:AMO589867 AWJ589866:AWK589867 BGF589866:BGG589867 BQB589866:BQC589867 BZX589866:BZY589867 CJT589866:CJU589867 CTP589866:CTQ589867 DDL589866:DDM589867 DNH589866:DNI589867 DXD589866:DXE589867 EGZ589866:EHA589867 EQV589866:EQW589867 FAR589866:FAS589867 FKN589866:FKO589867 FUJ589866:FUK589867 GEF589866:GEG589867 GOB589866:GOC589867 GXX589866:GXY589867 HHT589866:HHU589867 HRP589866:HRQ589867 IBL589866:IBM589867 ILH589866:ILI589867 IVD589866:IVE589867 JEZ589866:JFA589867 JOV589866:JOW589867 JYR589866:JYS589867 KIN589866:KIO589867 KSJ589866:KSK589867 LCF589866:LCG589867 LMB589866:LMC589867 LVX589866:LVY589867 MFT589866:MFU589867 MPP589866:MPQ589867 MZL589866:MZM589867 NJH589866:NJI589867 NTD589866:NTE589867 OCZ589866:ODA589867 OMV589866:OMW589867 OWR589866:OWS589867 PGN589866:PGO589867 PQJ589866:PQK589867 QAF589866:QAG589867 QKB589866:QKC589867 QTX589866:QTY589867 RDT589866:RDU589867 RNP589866:RNQ589867 RXL589866:RXM589867 SHH589866:SHI589867 SRD589866:SRE589867 TAZ589866:TBA589867 TKV589866:TKW589867 TUR589866:TUS589867 UEN589866:UEO589867 UOJ589866:UOK589867 UYF589866:UYG589867 VIB589866:VIC589867 VRX589866:VRY589867 WBT589866:WBU589867 WLP589866:WLQ589867 WVL589866:WVM589867 D655402:E655403 IZ655402:JA655403 SV655402:SW655403 ACR655402:ACS655403 AMN655402:AMO655403 AWJ655402:AWK655403 BGF655402:BGG655403 BQB655402:BQC655403 BZX655402:BZY655403 CJT655402:CJU655403 CTP655402:CTQ655403 DDL655402:DDM655403 DNH655402:DNI655403 DXD655402:DXE655403 EGZ655402:EHA655403 EQV655402:EQW655403 FAR655402:FAS655403 FKN655402:FKO655403 FUJ655402:FUK655403 GEF655402:GEG655403 GOB655402:GOC655403 GXX655402:GXY655403 HHT655402:HHU655403 HRP655402:HRQ655403 IBL655402:IBM655403 ILH655402:ILI655403 IVD655402:IVE655403 JEZ655402:JFA655403 JOV655402:JOW655403 JYR655402:JYS655403 KIN655402:KIO655403 KSJ655402:KSK655403 LCF655402:LCG655403 LMB655402:LMC655403 LVX655402:LVY655403 MFT655402:MFU655403 MPP655402:MPQ655403 MZL655402:MZM655403 NJH655402:NJI655403 NTD655402:NTE655403 OCZ655402:ODA655403 OMV655402:OMW655403 OWR655402:OWS655403 PGN655402:PGO655403 PQJ655402:PQK655403 QAF655402:QAG655403 QKB655402:QKC655403 QTX655402:QTY655403 RDT655402:RDU655403 RNP655402:RNQ655403 RXL655402:RXM655403 SHH655402:SHI655403 SRD655402:SRE655403 TAZ655402:TBA655403 TKV655402:TKW655403 TUR655402:TUS655403 UEN655402:UEO655403 UOJ655402:UOK655403 UYF655402:UYG655403 VIB655402:VIC655403 VRX655402:VRY655403 WBT655402:WBU655403 WLP655402:WLQ655403 WVL655402:WVM655403 D720938:E720939 IZ720938:JA720939 SV720938:SW720939 ACR720938:ACS720939 AMN720938:AMO720939 AWJ720938:AWK720939 BGF720938:BGG720939 BQB720938:BQC720939 BZX720938:BZY720939 CJT720938:CJU720939 CTP720938:CTQ720939 DDL720938:DDM720939 DNH720938:DNI720939 DXD720938:DXE720939 EGZ720938:EHA720939 EQV720938:EQW720939 FAR720938:FAS720939 FKN720938:FKO720939 FUJ720938:FUK720939 GEF720938:GEG720939 GOB720938:GOC720939 GXX720938:GXY720939 HHT720938:HHU720939 HRP720938:HRQ720939 IBL720938:IBM720939 ILH720938:ILI720939 IVD720938:IVE720939 JEZ720938:JFA720939 JOV720938:JOW720939 JYR720938:JYS720939 KIN720938:KIO720939 KSJ720938:KSK720939 LCF720938:LCG720939 LMB720938:LMC720939 LVX720938:LVY720939 MFT720938:MFU720939 MPP720938:MPQ720939 MZL720938:MZM720939 NJH720938:NJI720939 NTD720938:NTE720939 OCZ720938:ODA720939 OMV720938:OMW720939 OWR720938:OWS720939 PGN720938:PGO720939 PQJ720938:PQK720939 QAF720938:QAG720939 QKB720938:QKC720939 QTX720938:QTY720939 RDT720938:RDU720939 RNP720938:RNQ720939 RXL720938:RXM720939 SHH720938:SHI720939 SRD720938:SRE720939 TAZ720938:TBA720939 TKV720938:TKW720939 TUR720938:TUS720939 UEN720938:UEO720939 UOJ720938:UOK720939 UYF720938:UYG720939 VIB720938:VIC720939 VRX720938:VRY720939 WBT720938:WBU720939 WLP720938:WLQ720939 WVL720938:WVM720939 D786474:E786475 IZ786474:JA786475 SV786474:SW786475 ACR786474:ACS786475 AMN786474:AMO786475 AWJ786474:AWK786475 BGF786474:BGG786475 BQB786474:BQC786475 BZX786474:BZY786475 CJT786474:CJU786475 CTP786474:CTQ786475 DDL786474:DDM786475 DNH786474:DNI786475 DXD786474:DXE786475 EGZ786474:EHA786475 EQV786474:EQW786475 FAR786474:FAS786475 FKN786474:FKO786475 FUJ786474:FUK786475 GEF786474:GEG786475 GOB786474:GOC786475 GXX786474:GXY786475 HHT786474:HHU786475 HRP786474:HRQ786475 IBL786474:IBM786475 ILH786474:ILI786475 IVD786474:IVE786475 JEZ786474:JFA786475 JOV786474:JOW786475 JYR786474:JYS786475 KIN786474:KIO786475 KSJ786474:KSK786475 LCF786474:LCG786475 LMB786474:LMC786475 LVX786474:LVY786475 MFT786474:MFU786475 MPP786474:MPQ786475 MZL786474:MZM786475 NJH786474:NJI786475 NTD786474:NTE786475 OCZ786474:ODA786475 OMV786474:OMW786475 OWR786474:OWS786475 PGN786474:PGO786475 PQJ786474:PQK786475 QAF786474:QAG786475 QKB786474:QKC786475 QTX786474:QTY786475 RDT786474:RDU786475 RNP786474:RNQ786475 RXL786474:RXM786475 SHH786474:SHI786475 SRD786474:SRE786475 TAZ786474:TBA786475 TKV786474:TKW786475 TUR786474:TUS786475 UEN786474:UEO786475 UOJ786474:UOK786475 UYF786474:UYG786475 VIB786474:VIC786475 VRX786474:VRY786475 WBT786474:WBU786475 WLP786474:WLQ786475 WVL786474:WVM786475 D852010:E852011 IZ852010:JA852011 SV852010:SW852011 ACR852010:ACS852011 AMN852010:AMO852011 AWJ852010:AWK852011 BGF852010:BGG852011 BQB852010:BQC852011 BZX852010:BZY852011 CJT852010:CJU852011 CTP852010:CTQ852011 DDL852010:DDM852011 DNH852010:DNI852011 DXD852010:DXE852011 EGZ852010:EHA852011 EQV852010:EQW852011 FAR852010:FAS852011 FKN852010:FKO852011 FUJ852010:FUK852011 GEF852010:GEG852011 GOB852010:GOC852011 GXX852010:GXY852011 HHT852010:HHU852011 HRP852010:HRQ852011 IBL852010:IBM852011 ILH852010:ILI852011 IVD852010:IVE852011 JEZ852010:JFA852011 JOV852010:JOW852011 JYR852010:JYS852011 KIN852010:KIO852011 KSJ852010:KSK852011 LCF852010:LCG852011 LMB852010:LMC852011 LVX852010:LVY852011 MFT852010:MFU852011 MPP852010:MPQ852011 MZL852010:MZM852011 NJH852010:NJI852011 NTD852010:NTE852011 OCZ852010:ODA852011 OMV852010:OMW852011 OWR852010:OWS852011 PGN852010:PGO852011 PQJ852010:PQK852011 QAF852010:QAG852011 QKB852010:QKC852011 QTX852010:QTY852011 RDT852010:RDU852011 RNP852010:RNQ852011 RXL852010:RXM852011 SHH852010:SHI852011 SRD852010:SRE852011 TAZ852010:TBA852011 TKV852010:TKW852011 TUR852010:TUS852011 UEN852010:UEO852011 UOJ852010:UOK852011 UYF852010:UYG852011 VIB852010:VIC852011 VRX852010:VRY852011 WBT852010:WBU852011 WLP852010:WLQ852011 WVL852010:WVM852011 D917546:E917547 IZ917546:JA917547 SV917546:SW917547 ACR917546:ACS917547 AMN917546:AMO917547 AWJ917546:AWK917547 BGF917546:BGG917547 BQB917546:BQC917547 BZX917546:BZY917547 CJT917546:CJU917547 CTP917546:CTQ917547 DDL917546:DDM917547 DNH917546:DNI917547 DXD917546:DXE917547 EGZ917546:EHA917547 EQV917546:EQW917547 FAR917546:FAS917547 FKN917546:FKO917547 FUJ917546:FUK917547 GEF917546:GEG917547 GOB917546:GOC917547 GXX917546:GXY917547 HHT917546:HHU917547 HRP917546:HRQ917547 IBL917546:IBM917547 ILH917546:ILI917547 IVD917546:IVE917547 JEZ917546:JFA917547 JOV917546:JOW917547 JYR917546:JYS917547 KIN917546:KIO917547 KSJ917546:KSK917547 LCF917546:LCG917547 LMB917546:LMC917547 LVX917546:LVY917547 MFT917546:MFU917547 MPP917546:MPQ917547 MZL917546:MZM917547 NJH917546:NJI917547 NTD917546:NTE917547 OCZ917546:ODA917547 OMV917546:OMW917547 OWR917546:OWS917547 PGN917546:PGO917547 PQJ917546:PQK917547 QAF917546:QAG917547 QKB917546:QKC917547 QTX917546:QTY917547 RDT917546:RDU917547 RNP917546:RNQ917547 RXL917546:RXM917547 SHH917546:SHI917547 SRD917546:SRE917547 TAZ917546:TBA917547 TKV917546:TKW917547 TUR917546:TUS917547 UEN917546:UEO917547 UOJ917546:UOK917547 UYF917546:UYG917547 VIB917546:VIC917547 VRX917546:VRY917547 WBT917546:WBU917547 WLP917546:WLQ917547 WVL917546:WVM917547 D983082:E983083 IZ983082:JA983083 SV983082:SW983083 ACR983082:ACS983083 AMN983082:AMO983083 AWJ983082:AWK983083 BGF983082:BGG983083 BQB983082:BQC983083 BZX983082:BZY983083 CJT983082:CJU983083 CTP983082:CTQ983083 DDL983082:DDM983083 DNH983082:DNI983083 DXD983082:DXE983083 EGZ983082:EHA983083 EQV983082:EQW983083 FAR983082:FAS983083 FKN983082:FKO983083 FUJ983082:FUK983083 GEF983082:GEG983083 GOB983082:GOC983083 GXX983082:GXY983083 HHT983082:HHU983083 HRP983082:HRQ983083 IBL983082:IBM983083 ILH983082:ILI983083 IVD983082:IVE983083 JEZ983082:JFA983083 JOV983082:JOW983083 JYR983082:JYS983083 KIN983082:KIO983083 KSJ983082:KSK983083 LCF983082:LCG983083 LMB983082:LMC983083 LVX983082:LVY983083 MFT983082:MFU983083 MPP983082:MPQ983083 MZL983082:MZM983083 NJH983082:NJI983083 NTD983082:NTE983083 OCZ983082:ODA983083 OMV983082:OMW983083 OWR983082:OWS983083 PGN983082:PGO983083 PQJ983082:PQK983083 QAF983082:QAG983083 QKB983082:QKC983083 QTX983082:QTY983083 RDT983082:RDU983083 RNP983082:RNQ983083 RXL983082:RXM983083 SHH983082:SHI983083 SRD983082:SRE983083 TAZ983082:TBA983083 TKV983082:TKW983083 TUR983082:TUS983083 UEN983082:UEO983083 UOJ983082:UOK983083 UYF983082:UYG983083 VIB983082:VIC983083 VRX983082:VRY983083 WBT983082:WBU983083 WLP983082:WLQ983083" xr:uid="{F4E3D941-6A93-428E-AC79-B96FF83EBAD5}"/>
    <dataValidation type="list" allowBlank="1" showInputMessage="1" showErrorMessage="1" sqref="H10:H249 JD10:JD249 SZ10:SZ249 ACV10:ACV249 AMR10:AMR249 AWN10:AWN249 BGJ10:BGJ249 BQF10:BQF249 CAB10:CAB249 CJX10:CJX249 CTT10:CTT249 DDP10:DDP249 DNL10:DNL249 DXH10:DXH249 EHD10:EHD249 EQZ10:EQZ249 FAV10:FAV249 FKR10:FKR249 FUN10:FUN249 GEJ10:GEJ249 GOF10:GOF249 GYB10:GYB249 HHX10:HHX249 HRT10:HRT249 IBP10:IBP249 ILL10:ILL249 IVH10:IVH249 JFD10:JFD249 JOZ10:JOZ249 JYV10:JYV249 KIR10:KIR249 KSN10:KSN249 LCJ10:LCJ249 LMF10:LMF249 LWB10:LWB249 MFX10:MFX249 MPT10:MPT249 MZP10:MZP249 NJL10:NJL249 NTH10:NTH249 ODD10:ODD249 OMZ10:OMZ249 OWV10:OWV249 PGR10:PGR249 PQN10:PQN249 QAJ10:QAJ249 QKF10:QKF249 QUB10:QUB249 RDX10:RDX249 RNT10:RNT249 RXP10:RXP249 SHL10:SHL249 SRH10:SRH249 TBD10:TBD249 TKZ10:TKZ249 TUV10:TUV249 UER10:UER249 UON10:UON249 UYJ10:UYJ249 VIF10:VIF249 VSB10:VSB249 WBX10:WBX249 WLT10:WLT249 WVP10:WVP249 H65546:H65785 JD65546:JD65785 SZ65546:SZ65785 ACV65546:ACV65785 AMR65546:AMR65785 AWN65546:AWN65785 BGJ65546:BGJ65785 BQF65546:BQF65785 CAB65546:CAB65785 CJX65546:CJX65785 CTT65546:CTT65785 DDP65546:DDP65785 DNL65546:DNL65785 DXH65546:DXH65785 EHD65546:EHD65785 EQZ65546:EQZ65785 FAV65546:FAV65785 FKR65546:FKR65785 FUN65546:FUN65785 GEJ65546:GEJ65785 GOF65546:GOF65785 GYB65546:GYB65785 HHX65546:HHX65785 HRT65546:HRT65785 IBP65546:IBP65785 ILL65546:ILL65785 IVH65546:IVH65785 JFD65546:JFD65785 JOZ65546:JOZ65785 JYV65546:JYV65785 KIR65546:KIR65785 KSN65546:KSN65785 LCJ65546:LCJ65785 LMF65546:LMF65785 LWB65546:LWB65785 MFX65546:MFX65785 MPT65546:MPT65785 MZP65546:MZP65785 NJL65546:NJL65785 NTH65546:NTH65785 ODD65546:ODD65785 OMZ65546:OMZ65785 OWV65546:OWV65785 PGR65546:PGR65785 PQN65546:PQN65785 QAJ65546:QAJ65785 QKF65546:QKF65785 QUB65546:QUB65785 RDX65546:RDX65785 RNT65546:RNT65785 RXP65546:RXP65785 SHL65546:SHL65785 SRH65546:SRH65785 TBD65546:TBD65785 TKZ65546:TKZ65785 TUV65546:TUV65785 UER65546:UER65785 UON65546:UON65785 UYJ65546:UYJ65785 VIF65546:VIF65785 VSB65546:VSB65785 WBX65546:WBX65785 WLT65546:WLT65785 WVP65546:WVP65785 H131082:H131321 JD131082:JD131321 SZ131082:SZ131321 ACV131082:ACV131321 AMR131082:AMR131321 AWN131082:AWN131321 BGJ131082:BGJ131321 BQF131082:BQF131321 CAB131082:CAB131321 CJX131082:CJX131321 CTT131082:CTT131321 DDP131082:DDP131321 DNL131082:DNL131321 DXH131082:DXH131321 EHD131082:EHD131321 EQZ131082:EQZ131321 FAV131082:FAV131321 FKR131082:FKR131321 FUN131082:FUN131321 GEJ131082:GEJ131321 GOF131082:GOF131321 GYB131082:GYB131321 HHX131082:HHX131321 HRT131082:HRT131321 IBP131082:IBP131321 ILL131082:ILL131321 IVH131082:IVH131321 JFD131082:JFD131321 JOZ131082:JOZ131321 JYV131082:JYV131321 KIR131082:KIR131321 KSN131082:KSN131321 LCJ131082:LCJ131321 LMF131082:LMF131321 LWB131082:LWB131321 MFX131082:MFX131321 MPT131082:MPT131321 MZP131082:MZP131321 NJL131082:NJL131321 NTH131082:NTH131321 ODD131082:ODD131321 OMZ131082:OMZ131321 OWV131082:OWV131321 PGR131082:PGR131321 PQN131082:PQN131321 QAJ131082:QAJ131321 QKF131082:QKF131321 QUB131082:QUB131321 RDX131082:RDX131321 RNT131082:RNT131321 RXP131082:RXP131321 SHL131082:SHL131321 SRH131082:SRH131321 TBD131082:TBD131321 TKZ131082:TKZ131321 TUV131082:TUV131321 UER131082:UER131321 UON131082:UON131321 UYJ131082:UYJ131321 VIF131082:VIF131321 VSB131082:VSB131321 WBX131082:WBX131321 WLT131082:WLT131321 WVP131082:WVP131321 H196618:H196857 JD196618:JD196857 SZ196618:SZ196857 ACV196618:ACV196857 AMR196618:AMR196857 AWN196618:AWN196857 BGJ196618:BGJ196857 BQF196618:BQF196857 CAB196618:CAB196857 CJX196618:CJX196857 CTT196618:CTT196857 DDP196618:DDP196857 DNL196618:DNL196857 DXH196618:DXH196857 EHD196618:EHD196857 EQZ196618:EQZ196857 FAV196618:FAV196857 FKR196618:FKR196857 FUN196618:FUN196857 GEJ196618:GEJ196857 GOF196618:GOF196857 GYB196618:GYB196857 HHX196618:HHX196857 HRT196618:HRT196857 IBP196618:IBP196857 ILL196618:ILL196857 IVH196618:IVH196857 JFD196618:JFD196857 JOZ196618:JOZ196857 JYV196618:JYV196857 KIR196618:KIR196857 KSN196618:KSN196857 LCJ196618:LCJ196857 LMF196618:LMF196857 LWB196618:LWB196857 MFX196618:MFX196857 MPT196618:MPT196857 MZP196618:MZP196857 NJL196618:NJL196857 NTH196618:NTH196857 ODD196618:ODD196857 OMZ196618:OMZ196857 OWV196618:OWV196857 PGR196618:PGR196857 PQN196618:PQN196857 QAJ196618:QAJ196857 QKF196618:QKF196857 QUB196618:QUB196857 RDX196618:RDX196857 RNT196618:RNT196857 RXP196618:RXP196857 SHL196618:SHL196857 SRH196618:SRH196857 TBD196618:TBD196857 TKZ196618:TKZ196857 TUV196618:TUV196857 UER196618:UER196857 UON196618:UON196857 UYJ196618:UYJ196857 VIF196618:VIF196857 VSB196618:VSB196857 WBX196618:WBX196857 WLT196618:WLT196857 WVP196618:WVP196857 H262154:H262393 JD262154:JD262393 SZ262154:SZ262393 ACV262154:ACV262393 AMR262154:AMR262393 AWN262154:AWN262393 BGJ262154:BGJ262393 BQF262154:BQF262393 CAB262154:CAB262393 CJX262154:CJX262393 CTT262154:CTT262393 DDP262154:DDP262393 DNL262154:DNL262393 DXH262154:DXH262393 EHD262154:EHD262393 EQZ262154:EQZ262393 FAV262154:FAV262393 FKR262154:FKR262393 FUN262154:FUN262393 GEJ262154:GEJ262393 GOF262154:GOF262393 GYB262154:GYB262393 HHX262154:HHX262393 HRT262154:HRT262393 IBP262154:IBP262393 ILL262154:ILL262393 IVH262154:IVH262393 JFD262154:JFD262393 JOZ262154:JOZ262393 JYV262154:JYV262393 KIR262154:KIR262393 KSN262154:KSN262393 LCJ262154:LCJ262393 LMF262154:LMF262393 LWB262154:LWB262393 MFX262154:MFX262393 MPT262154:MPT262393 MZP262154:MZP262393 NJL262154:NJL262393 NTH262154:NTH262393 ODD262154:ODD262393 OMZ262154:OMZ262393 OWV262154:OWV262393 PGR262154:PGR262393 PQN262154:PQN262393 QAJ262154:QAJ262393 QKF262154:QKF262393 QUB262154:QUB262393 RDX262154:RDX262393 RNT262154:RNT262393 RXP262154:RXP262393 SHL262154:SHL262393 SRH262154:SRH262393 TBD262154:TBD262393 TKZ262154:TKZ262393 TUV262154:TUV262393 UER262154:UER262393 UON262154:UON262393 UYJ262154:UYJ262393 VIF262154:VIF262393 VSB262154:VSB262393 WBX262154:WBX262393 WLT262154:WLT262393 WVP262154:WVP262393 H327690:H327929 JD327690:JD327929 SZ327690:SZ327929 ACV327690:ACV327929 AMR327690:AMR327929 AWN327690:AWN327929 BGJ327690:BGJ327929 BQF327690:BQF327929 CAB327690:CAB327929 CJX327690:CJX327929 CTT327690:CTT327929 DDP327690:DDP327929 DNL327690:DNL327929 DXH327690:DXH327929 EHD327690:EHD327929 EQZ327690:EQZ327929 FAV327690:FAV327929 FKR327690:FKR327929 FUN327690:FUN327929 GEJ327690:GEJ327929 GOF327690:GOF327929 GYB327690:GYB327929 HHX327690:HHX327929 HRT327690:HRT327929 IBP327690:IBP327929 ILL327690:ILL327929 IVH327690:IVH327929 JFD327690:JFD327929 JOZ327690:JOZ327929 JYV327690:JYV327929 KIR327690:KIR327929 KSN327690:KSN327929 LCJ327690:LCJ327929 LMF327690:LMF327929 LWB327690:LWB327929 MFX327690:MFX327929 MPT327690:MPT327929 MZP327690:MZP327929 NJL327690:NJL327929 NTH327690:NTH327929 ODD327690:ODD327929 OMZ327690:OMZ327929 OWV327690:OWV327929 PGR327690:PGR327929 PQN327690:PQN327929 QAJ327690:QAJ327929 QKF327690:QKF327929 QUB327690:QUB327929 RDX327690:RDX327929 RNT327690:RNT327929 RXP327690:RXP327929 SHL327690:SHL327929 SRH327690:SRH327929 TBD327690:TBD327929 TKZ327690:TKZ327929 TUV327690:TUV327929 UER327690:UER327929 UON327690:UON327929 UYJ327690:UYJ327929 VIF327690:VIF327929 VSB327690:VSB327929 WBX327690:WBX327929 WLT327690:WLT327929 WVP327690:WVP327929 H393226:H393465 JD393226:JD393465 SZ393226:SZ393465 ACV393226:ACV393465 AMR393226:AMR393465 AWN393226:AWN393465 BGJ393226:BGJ393465 BQF393226:BQF393465 CAB393226:CAB393465 CJX393226:CJX393465 CTT393226:CTT393465 DDP393226:DDP393465 DNL393226:DNL393465 DXH393226:DXH393465 EHD393226:EHD393465 EQZ393226:EQZ393465 FAV393226:FAV393465 FKR393226:FKR393465 FUN393226:FUN393465 GEJ393226:GEJ393465 GOF393226:GOF393465 GYB393226:GYB393465 HHX393226:HHX393465 HRT393226:HRT393465 IBP393226:IBP393465 ILL393226:ILL393465 IVH393226:IVH393465 JFD393226:JFD393465 JOZ393226:JOZ393465 JYV393226:JYV393465 KIR393226:KIR393465 KSN393226:KSN393465 LCJ393226:LCJ393465 LMF393226:LMF393465 LWB393226:LWB393465 MFX393226:MFX393465 MPT393226:MPT393465 MZP393226:MZP393465 NJL393226:NJL393465 NTH393226:NTH393465 ODD393226:ODD393465 OMZ393226:OMZ393465 OWV393226:OWV393465 PGR393226:PGR393465 PQN393226:PQN393465 QAJ393226:QAJ393465 QKF393226:QKF393465 QUB393226:QUB393465 RDX393226:RDX393465 RNT393226:RNT393465 RXP393226:RXP393465 SHL393226:SHL393465 SRH393226:SRH393465 TBD393226:TBD393465 TKZ393226:TKZ393465 TUV393226:TUV393465 UER393226:UER393465 UON393226:UON393465 UYJ393226:UYJ393465 VIF393226:VIF393465 VSB393226:VSB393465 WBX393226:WBX393465 WLT393226:WLT393465 WVP393226:WVP393465 H458762:H459001 JD458762:JD459001 SZ458762:SZ459001 ACV458762:ACV459001 AMR458762:AMR459001 AWN458762:AWN459001 BGJ458762:BGJ459001 BQF458762:BQF459001 CAB458762:CAB459001 CJX458762:CJX459001 CTT458762:CTT459001 DDP458762:DDP459001 DNL458762:DNL459001 DXH458762:DXH459001 EHD458762:EHD459001 EQZ458762:EQZ459001 FAV458762:FAV459001 FKR458762:FKR459001 FUN458762:FUN459001 GEJ458762:GEJ459001 GOF458762:GOF459001 GYB458762:GYB459001 HHX458762:HHX459001 HRT458762:HRT459001 IBP458762:IBP459001 ILL458762:ILL459001 IVH458762:IVH459001 JFD458762:JFD459001 JOZ458762:JOZ459001 JYV458762:JYV459001 KIR458762:KIR459001 KSN458762:KSN459001 LCJ458762:LCJ459001 LMF458762:LMF459001 LWB458762:LWB459001 MFX458762:MFX459001 MPT458762:MPT459001 MZP458762:MZP459001 NJL458762:NJL459001 NTH458762:NTH459001 ODD458762:ODD459001 OMZ458762:OMZ459001 OWV458762:OWV459001 PGR458762:PGR459001 PQN458762:PQN459001 QAJ458762:QAJ459001 QKF458762:QKF459001 QUB458762:QUB459001 RDX458762:RDX459001 RNT458762:RNT459001 RXP458762:RXP459001 SHL458762:SHL459001 SRH458762:SRH459001 TBD458762:TBD459001 TKZ458762:TKZ459001 TUV458762:TUV459001 UER458762:UER459001 UON458762:UON459001 UYJ458762:UYJ459001 VIF458762:VIF459001 VSB458762:VSB459001 WBX458762:WBX459001 WLT458762:WLT459001 WVP458762:WVP459001 H524298:H524537 JD524298:JD524537 SZ524298:SZ524537 ACV524298:ACV524537 AMR524298:AMR524537 AWN524298:AWN524537 BGJ524298:BGJ524537 BQF524298:BQF524537 CAB524298:CAB524537 CJX524298:CJX524537 CTT524298:CTT524537 DDP524298:DDP524537 DNL524298:DNL524537 DXH524298:DXH524537 EHD524298:EHD524537 EQZ524298:EQZ524537 FAV524298:FAV524537 FKR524298:FKR524537 FUN524298:FUN524537 GEJ524298:GEJ524537 GOF524298:GOF524537 GYB524298:GYB524537 HHX524298:HHX524537 HRT524298:HRT524537 IBP524298:IBP524537 ILL524298:ILL524537 IVH524298:IVH524537 JFD524298:JFD524537 JOZ524298:JOZ524537 JYV524298:JYV524537 KIR524298:KIR524537 KSN524298:KSN524537 LCJ524298:LCJ524537 LMF524298:LMF524537 LWB524298:LWB524537 MFX524298:MFX524537 MPT524298:MPT524537 MZP524298:MZP524537 NJL524298:NJL524537 NTH524298:NTH524537 ODD524298:ODD524537 OMZ524298:OMZ524537 OWV524298:OWV524537 PGR524298:PGR524537 PQN524298:PQN524537 QAJ524298:QAJ524537 QKF524298:QKF524537 QUB524298:QUB524537 RDX524298:RDX524537 RNT524298:RNT524537 RXP524298:RXP524537 SHL524298:SHL524537 SRH524298:SRH524537 TBD524298:TBD524537 TKZ524298:TKZ524537 TUV524298:TUV524537 UER524298:UER524537 UON524298:UON524537 UYJ524298:UYJ524537 VIF524298:VIF524537 VSB524298:VSB524537 WBX524298:WBX524537 WLT524298:WLT524537 WVP524298:WVP524537 H589834:H590073 JD589834:JD590073 SZ589834:SZ590073 ACV589834:ACV590073 AMR589834:AMR590073 AWN589834:AWN590073 BGJ589834:BGJ590073 BQF589834:BQF590073 CAB589834:CAB590073 CJX589834:CJX590073 CTT589834:CTT590073 DDP589834:DDP590073 DNL589834:DNL590073 DXH589834:DXH590073 EHD589834:EHD590073 EQZ589834:EQZ590073 FAV589834:FAV590073 FKR589834:FKR590073 FUN589834:FUN590073 GEJ589834:GEJ590073 GOF589834:GOF590073 GYB589834:GYB590073 HHX589834:HHX590073 HRT589834:HRT590073 IBP589834:IBP590073 ILL589834:ILL590073 IVH589834:IVH590073 JFD589834:JFD590073 JOZ589834:JOZ590073 JYV589834:JYV590073 KIR589834:KIR590073 KSN589834:KSN590073 LCJ589834:LCJ590073 LMF589834:LMF590073 LWB589834:LWB590073 MFX589834:MFX590073 MPT589834:MPT590073 MZP589834:MZP590073 NJL589834:NJL590073 NTH589834:NTH590073 ODD589834:ODD590073 OMZ589834:OMZ590073 OWV589834:OWV590073 PGR589834:PGR590073 PQN589834:PQN590073 QAJ589834:QAJ590073 QKF589834:QKF590073 QUB589834:QUB590073 RDX589834:RDX590073 RNT589834:RNT590073 RXP589834:RXP590073 SHL589834:SHL590073 SRH589834:SRH590073 TBD589834:TBD590073 TKZ589834:TKZ590073 TUV589834:TUV590073 UER589834:UER590073 UON589834:UON590073 UYJ589834:UYJ590073 VIF589834:VIF590073 VSB589834:VSB590073 WBX589834:WBX590073 WLT589834:WLT590073 WVP589834:WVP590073 H655370:H655609 JD655370:JD655609 SZ655370:SZ655609 ACV655370:ACV655609 AMR655370:AMR655609 AWN655370:AWN655609 BGJ655370:BGJ655609 BQF655370:BQF655609 CAB655370:CAB655609 CJX655370:CJX655609 CTT655370:CTT655609 DDP655370:DDP655609 DNL655370:DNL655609 DXH655370:DXH655609 EHD655370:EHD655609 EQZ655370:EQZ655609 FAV655370:FAV655609 FKR655370:FKR655609 FUN655370:FUN655609 GEJ655370:GEJ655609 GOF655370:GOF655609 GYB655370:GYB655609 HHX655370:HHX655609 HRT655370:HRT655609 IBP655370:IBP655609 ILL655370:ILL655609 IVH655370:IVH655609 JFD655370:JFD655609 JOZ655370:JOZ655609 JYV655370:JYV655609 KIR655370:KIR655609 KSN655370:KSN655609 LCJ655370:LCJ655609 LMF655370:LMF655609 LWB655370:LWB655609 MFX655370:MFX655609 MPT655370:MPT655609 MZP655370:MZP655609 NJL655370:NJL655609 NTH655370:NTH655609 ODD655370:ODD655609 OMZ655370:OMZ655609 OWV655370:OWV655609 PGR655370:PGR655609 PQN655370:PQN655609 QAJ655370:QAJ655609 QKF655370:QKF655609 QUB655370:QUB655609 RDX655370:RDX655609 RNT655370:RNT655609 RXP655370:RXP655609 SHL655370:SHL655609 SRH655370:SRH655609 TBD655370:TBD655609 TKZ655370:TKZ655609 TUV655370:TUV655609 UER655370:UER655609 UON655370:UON655609 UYJ655370:UYJ655609 VIF655370:VIF655609 VSB655370:VSB655609 WBX655370:WBX655609 WLT655370:WLT655609 WVP655370:WVP655609 H720906:H721145 JD720906:JD721145 SZ720906:SZ721145 ACV720906:ACV721145 AMR720906:AMR721145 AWN720906:AWN721145 BGJ720906:BGJ721145 BQF720906:BQF721145 CAB720906:CAB721145 CJX720906:CJX721145 CTT720906:CTT721145 DDP720906:DDP721145 DNL720906:DNL721145 DXH720906:DXH721145 EHD720906:EHD721145 EQZ720906:EQZ721145 FAV720906:FAV721145 FKR720906:FKR721145 FUN720906:FUN721145 GEJ720906:GEJ721145 GOF720906:GOF721145 GYB720906:GYB721145 HHX720906:HHX721145 HRT720906:HRT721145 IBP720906:IBP721145 ILL720906:ILL721145 IVH720906:IVH721145 JFD720906:JFD721145 JOZ720906:JOZ721145 JYV720906:JYV721145 KIR720906:KIR721145 KSN720906:KSN721145 LCJ720906:LCJ721145 LMF720906:LMF721145 LWB720906:LWB721145 MFX720906:MFX721145 MPT720906:MPT721145 MZP720906:MZP721145 NJL720906:NJL721145 NTH720906:NTH721145 ODD720906:ODD721145 OMZ720906:OMZ721145 OWV720906:OWV721145 PGR720906:PGR721145 PQN720906:PQN721145 QAJ720906:QAJ721145 QKF720906:QKF721145 QUB720906:QUB721145 RDX720906:RDX721145 RNT720906:RNT721145 RXP720906:RXP721145 SHL720906:SHL721145 SRH720906:SRH721145 TBD720906:TBD721145 TKZ720906:TKZ721145 TUV720906:TUV721145 UER720906:UER721145 UON720906:UON721145 UYJ720906:UYJ721145 VIF720906:VIF721145 VSB720906:VSB721145 WBX720906:WBX721145 WLT720906:WLT721145 WVP720906:WVP721145 H786442:H786681 JD786442:JD786681 SZ786442:SZ786681 ACV786442:ACV786681 AMR786442:AMR786681 AWN786442:AWN786681 BGJ786442:BGJ786681 BQF786442:BQF786681 CAB786442:CAB786681 CJX786442:CJX786681 CTT786442:CTT786681 DDP786442:DDP786681 DNL786442:DNL786681 DXH786442:DXH786681 EHD786442:EHD786681 EQZ786442:EQZ786681 FAV786442:FAV786681 FKR786442:FKR786681 FUN786442:FUN786681 GEJ786442:GEJ786681 GOF786442:GOF786681 GYB786442:GYB786681 HHX786442:HHX786681 HRT786442:HRT786681 IBP786442:IBP786681 ILL786442:ILL786681 IVH786442:IVH786681 JFD786442:JFD786681 JOZ786442:JOZ786681 JYV786442:JYV786681 KIR786442:KIR786681 KSN786442:KSN786681 LCJ786442:LCJ786681 LMF786442:LMF786681 LWB786442:LWB786681 MFX786442:MFX786681 MPT786442:MPT786681 MZP786442:MZP786681 NJL786442:NJL786681 NTH786442:NTH786681 ODD786442:ODD786681 OMZ786442:OMZ786681 OWV786442:OWV786681 PGR786442:PGR786681 PQN786442:PQN786681 QAJ786442:QAJ786681 QKF786442:QKF786681 QUB786442:QUB786681 RDX786442:RDX786681 RNT786442:RNT786681 RXP786442:RXP786681 SHL786442:SHL786681 SRH786442:SRH786681 TBD786442:TBD786681 TKZ786442:TKZ786681 TUV786442:TUV786681 UER786442:UER786681 UON786442:UON786681 UYJ786442:UYJ786681 VIF786442:VIF786681 VSB786442:VSB786681 WBX786442:WBX786681 WLT786442:WLT786681 WVP786442:WVP786681 H851978:H852217 JD851978:JD852217 SZ851978:SZ852217 ACV851978:ACV852217 AMR851978:AMR852217 AWN851978:AWN852217 BGJ851978:BGJ852217 BQF851978:BQF852217 CAB851978:CAB852217 CJX851978:CJX852217 CTT851978:CTT852217 DDP851978:DDP852217 DNL851978:DNL852217 DXH851978:DXH852217 EHD851978:EHD852217 EQZ851978:EQZ852217 FAV851978:FAV852217 FKR851978:FKR852217 FUN851978:FUN852217 GEJ851978:GEJ852217 GOF851978:GOF852217 GYB851978:GYB852217 HHX851978:HHX852217 HRT851978:HRT852217 IBP851978:IBP852217 ILL851978:ILL852217 IVH851978:IVH852217 JFD851978:JFD852217 JOZ851978:JOZ852217 JYV851978:JYV852217 KIR851978:KIR852217 KSN851978:KSN852217 LCJ851978:LCJ852217 LMF851978:LMF852217 LWB851978:LWB852217 MFX851978:MFX852217 MPT851978:MPT852217 MZP851978:MZP852217 NJL851978:NJL852217 NTH851978:NTH852217 ODD851978:ODD852217 OMZ851978:OMZ852217 OWV851978:OWV852217 PGR851978:PGR852217 PQN851978:PQN852217 QAJ851978:QAJ852217 QKF851978:QKF852217 QUB851978:QUB852217 RDX851978:RDX852217 RNT851978:RNT852217 RXP851978:RXP852217 SHL851978:SHL852217 SRH851978:SRH852217 TBD851978:TBD852217 TKZ851978:TKZ852217 TUV851978:TUV852217 UER851978:UER852217 UON851978:UON852217 UYJ851978:UYJ852217 VIF851978:VIF852217 VSB851978:VSB852217 WBX851978:WBX852217 WLT851978:WLT852217 WVP851978:WVP852217 H917514:H917753 JD917514:JD917753 SZ917514:SZ917753 ACV917514:ACV917753 AMR917514:AMR917753 AWN917514:AWN917753 BGJ917514:BGJ917753 BQF917514:BQF917753 CAB917514:CAB917753 CJX917514:CJX917753 CTT917514:CTT917753 DDP917514:DDP917753 DNL917514:DNL917753 DXH917514:DXH917753 EHD917514:EHD917753 EQZ917514:EQZ917753 FAV917514:FAV917753 FKR917514:FKR917753 FUN917514:FUN917753 GEJ917514:GEJ917753 GOF917514:GOF917753 GYB917514:GYB917753 HHX917514:HHX917753 HRT917514:HRT917753 IBP917514:IBP917753 ILL917514:ILL917753 IVH917514:IVH917753 JFD917514:JFD917753 JOZ917514:JOZ917753 JYV917514:JYV917753 KIR917514:KIR917753 KSN917514:KSN917753 LCJ917514:LCJ917753 LMF917514:LMF917753 LWB917514:LWB917753 MFX917514:MFX917753 MPT917514:MPT917753 MZP917514:MZP917753 NJL917514:NJL917753 NTH917514:NTH917753 ODD917514:ODD917753 OMZ917514:OMZ917753 OWV917514:OWV917753 PGR917514:PGR917753 PQN917514:PQN917753 QAJ917514:QAJ917753 QKF917514:QKF917753 QUB917514:QUB917753 RDX917514:RDX917753 RNT917514:RNT917753 RXP917514:RXP917753 SHL917514:SHL917753 SRH917514:SRH917753 TBD917514:TBD917753 TKZ917514:TKZ917753 TUV917514:TUV917753 UER917514:UER917753 UON917514:UON917753 UYJ917514:UYJ917753 VIF917514:VIF917753 VSB917514:VSB917753 WBX917514:WBX917753 WLT917514:WLT917753 WVP917514:WVP917753 H983050:H983289 JD983050:JD983289 SZ983050:SZ983289 ACV983050:ACV983289 AMR983050:AMR983289 AWN983050:AWN983289 BGJ983050:BGJ983289 BQF983050:BQF983289 CAB983050:CAB983289 CJX983050:CJX983289 CTT983050:CTT983289 DDP983050:DDP983289 DNL983050:DNL983289 DXH983050:DXH983289 EHD983050:EHD983289 EQZ983050:EQZ983289 FAV983050:FAV983289 FKR983050:FKR983289 FUN983050:FUN983289 GEJ983050:GEJ983289 GOF983050:GOF983289 GYB983050:GYB983289 HHX983050:HHX983289 HRT983050:HRT983289 IBP983050:IBP983289 ILL983050:ILL983289 IVH983050:IVH983289 JFD983050:JFD983289 JOZ983050:JOZ983289 JYV983050:JYV983289 KIR983050:KIR983289 KSN983050:KSN983289 LCJ983050:LCJ983289 LMF983050:LMF983289 LWB983050:LWB983289 MFX983050:MFX983289 MPT983050:MPT983289 MZP983050:MZP983289 NJL983050:NJL983289 NTH983050:NTH983289 ODD983050:ODD983289 OMZ983050:OMZ983289 OWV983050:OWV983289 PGR983050:PGR983289 PQN983050:PQN983289 QAJ983050:QAJ983289 QKF983050:QKF983289 QUB983050:QUB983289 RDX983050:RDX983289 RNT983050:RNT983289 RXP983050:RXP983289 SHL983050:SHL983289 SRH983050:SRH983289 TBD983050:TBD983289 TKZ983050:TKZ983289 TUV983050:TUV983289 UER983050:UER983289 UON983050:UON983289 UYJ983050:UYJ983289 VIF983050:VIF983289 VSB983050:VSB983289 WBX983050:WBX983289 WLT983050:WLT983289 WVP983050:WVP983289" xr:uid="{18ADE3CE-679D-4BE2-908F-86D482D275E7}">
      <formula1>"Directamente,Indirectamente,No disminuye"</formula1>
    </dataValidation>
    <dataValidation type="list" allowBlank="1" showInputMessage="1" showErrorMessage="1" sqref="G46:G249 JC46:JC249 SY46:SY249 ACU46:ACU249 AMQ46:AMQ249 AWM46:AWM249 BGI46:BGI249 BQE46:BQE249 CAA46:CAA249 CJW46:CJW249 CTS46:CTS249 DDO46:DDO249 DNK46:DNK249 DXG46:DXG249 EHC46:EHC249 EQY46:EQY249 FAU46:FAU249 FKQ46:FKQ249 FUM46:FUM249 GEI46:GEI249 GOE46:GOE249 GYA46:GYA249 HHW46:HHW249 HRS46:HRS249 IBO46:IBO249 ILK46:ILK249 IVG46:IVG249 JFC46:JFC249 JOY46:JOY249 JYU46:JYU249 KIQ46:KIQ249 KSM46:KSM249 LCI46:LCI249 LME46:LME249 LWA46:LWA249 MFW46:MFW249 MPS46:MPS249 MZO46:MZO249 NJK46:NJK249 NTG46:NTG249 ODC46:ODC249 OMY46:OMY249 OWU46:OWU249 PGQ46:PGQ249 PQM46:PQM249 QAI46:QAI249 QKE46:QKE249 QUA46:QUA249 RDW46:RDW249 RNS46:RNS249 RXO46:RXO249 SHK46:SHK249 SRG46:SRG249 TBC46:TBC249 TKY46:TKY249 TUU46:TUU249 UEQ46:UEQ249 UOM46:UOM249 UYI46:UYI249 VIE46:VIE249 VSA46:VSA249 WBW46:WBW249 WLS46:WLS249 WVO46:WVO249 G65582:G65785 JC65582:JC65785 SY65582:SY65785 ACU65582:ACU65785 AMQ65582:AMQ65785 AWM65582:AWM65785 BGI65582:BGI65785 BQE65582:BQE65785 CAA65582:CAA65785 CJW65582:CJW65785 CTS65582:CTS65785 DDO65582:DDO65785 DNK65582:DNK65785 DXG65582:DXG65785 EHC65582:EHC65785 EQY65582:EQY65785 FAU65582:FAU65785 FKQ65582:FKQ65785 FUM65582:FUM65785 GEI65582:GEI65785 GOE65582:GOE65785 GYA65582:GYA65785 HHW65582:HHW65785 HRS65582:HRS65785 IBO65582:IBO65785 ILK65582:ILK65785 IVG65582:IVG65785 JFC65582:JFC65785 JOY65582:JOY65785 JYU65582:JYU65785 KIQ65582:KIQ65785 KSM65582:KSM65785 LCI65582:LCI65785 LME65582:LME65785 LWA65582:LWA65785 MFW65582:MFW65785 MPS65582:MPS65785 MZO65582:MZO65785 NJK65582:NJK65785 NTG65582:NTG65785 ODC65582:ODC65785 OMY65582:OMY65785 OWU65582:OWU65785 PGQ65582:PGQ65785 PQM65582:PQM65785 QAI65582:QAI65785 QKE65582:QKE65785 QUA65582:QUA65785 RDW65582:RDW65785 RNS65582:RNS65785 RXO65582:RXO65785 SHK65582:SHK65785 SRG65582:SRG65785 TBC65582:TBC65785 TKY65582:TKY65785 TUU65582:TUU65785 UEQ65582:UEQ65785 UOM65582:UOM65785 UYI65582:UYI65785 VIE65582:VIE65785 VSA65582:VSA65785 WBW65582:WBW65785 WLS65582:WLS65785 WVO65582:WVO65785 G131118:G131321 JC131118:JC131321 SY131118:SY131321 ACU131118:ACU131321 AMQ131118:AMQ131321 AWM131118:AWM131321 BGI131118:BGI131321 BQE131118:BQE131321 CAA131118:CAA131321 CJW131118:CJW131321 CTS131118:CTS131321 DDO131118:DDO131321 DNK131118:DNK131321 DXG131118:DXG131321 EHC131118:EHC131321 EQY131118:EQY131321 FAU131118:FAU131321 FKQ131118:FKQ131321 FUM131118:FUM131321 GEI131118:GEI131321 GOE131118:GOE131321 GYA131118:GYA131321 HHW131118:HHW131321 HRS131118:HRS131321 IBO131118:IBO131321 ILK131118:ILK131321 IVG131118:IVG131321 JFC131118:JFC131321 JOY131118:JOY131321 JYU131118:JYU131321 KIQ131118:KIQ131321 KSM131118:KSM131321 LCI131118:LCI131321 LME131118:LME131321 LWA131118:LWA131321 MFW131118:MFW131321 MPS131118:MPS131321 MZO131118:MZO131321 NJK131118:NJK131321 NTG131118:NTG131321 ODC131118:ODC131321 OMY131118:OMY131321 OWU131118:OWU131321 PGQ131118:PGQ131321 PQM131118:PQM131321 QAI131118:QAI131321 QKE131118:QKE131321 QUA131118:QUA131321 RDW131118:RDW131321 RNS131118:RNS131321 RXO131118:RXO131321 SHK131118:SHK131321 SRG131118:SRG131321 TBC131118:TBC131321 TKY131118:TKY131321 TUU131118:TUU131321 UEQ131118:UEQ131321 UOM131118:UOM131321 UYI131118:UYI131321 VIE131118:VIE131321 VSA131118:VSA131321 WBW131118:WBW131321 WLS131118:WLS131321 WVO131118:WVO131321 G196654:G196857 JC196654:JC196857 SY196654:SY196857 ACU196654:ACU196857 AMQ196654:AMQ196857 AWM196654:AWM196857 BGI196654:BGI196857 BQE196654:BQE196857 CAA196654:CAA196857 CJW196654:CJW196857 CTS196654:CTS196857 DDO196654:DDO196857 DNK196654:DNK196857 DXG196654:DXG196857 EHC196654:EHC196857 EQY196654:EQY196857 FAU196654:FAU196857 FKQ196654:FKQ196857 FUM196654:FUM196857 GEI196654:GEI196857 GOE196654:GOE196857 GYA196654:GYA196857 HHW196654:HHW196857 HRS196654:HRS196857 IBO196654:IBO196857 ILK196654:ILK196857 IVG196654:IVG196857 JFC196654:JFC196857 JOY196654:JOY196857 JYU196654:JYU196857 KIQ196654:KIQ196857 KSM196654:KSM196857 LCI196654:LCI196857 LME196654:LME196857 LWA196654:LWA196857 MFW196654:MFW196857 MPS196654:MPS196857 MZO196654:MZO196857 NJK196654:NJK196857 NTG196654:NTG196857 ODC196654:ODC196857 OMY196654:OMY196857 OWU196654:OWU196857 PGQ196654:PGQ196857 PQM196654:PQM196857 QAI196654:QAI196857 QKE196654:QKE196857 QUA196654:QUA196857 RDW196654:RDW196857 RNS196654:RNS196857 RXO196654:RXO196857 SHK196654:SHK196857 SRG196654:SRG196857 TBC196654:TBC196857 TKY196654:TKY196857 TUU196654:TUU196857 UEQ196654:UEQ196857 UOM196654:UOM196857 UYI196654:UYI196857 VIE196654:VIE196857 VSA196654:VSA196857 WBW196654:WBW196857 WLS196654:WLS196857 WVO196654:WVO196857 G262190:G262393 JC262190:JC262393 SY262190:SY262393 ACU262190:ACU262393 AMQ262190:AMQ262393 AWM262190:AWM262393 BGI262190:BGI262393 BQE262190:BQE262393 CAA262190:CAA262393 CJW262190:CJW262393 CTS262190:CTS262393 DDO262190:DDO262393 DNK262190:DNK262393 DXG262190:DXG262393 EHC262190:EHC262393 EQY262190:EQY262393 FAU262190:FAU262393 FKQ262190:FKQ262393 FUM262190:FUM262393 GEI262190:GEI262393 GOE262190:GOE262393 GYA262190:GYA262393 HHW262190:HHW262393 HRS262190:HRS262393 IBO262190:IBO262393 ILK262190:ILK262393 IVG262190:IVG262393 JFC262190:JFC262393 JOY262190:JOY262393 JYU262190:JYU262393 KIQ262190:KIQ262393 KSM262190:KSM262393 LCI262190:LCI262393 LME262190:LME262393 LWA262190:LWA262393 MFW262190:MFW262393 MPS262190:MPS262393 MZO262190:MZO262393 NJK262190:NJK262393 NTG262190:NTG262393 ODC262190:ODC262393 OMY262190:OMY262393 OWU262190:OWU262393 PGQ262190:PGQ262393 PQM262190:PQM262393 QAI262190:QAI262393 QKE262190:QKE262393 QUA262190:QUA262393 RDW262190:RDW262393 RNS262190:RNS262393 RXO262190:RXO262393 SHK262190:SHK262393 SRG262190:SRG262393 TBC262190:TBC262393 TKY262190:TKY262393 TUU262190:TUU262393 UEQ262190:UEQ262393 UOM262190:UOM262393 UYI262190:UYI262393 VIE262190:VIE262393 VSA262190:VSA262393 WBW262190:WBW262393 WLS262190:WLS262393 WVO262190:WVO262393 G327726:G327929 JC327726:JC327929 SY327726:SY327929 ACU327726:ACU327929 AMQ327726:AMQ327929 AWM327726:AWM327929 BGI327726:BGI327929 BQE327726:BQE327929 CAA327726:CAA327929 CJW327726:CJW327929 CTS327726:CTS327929 DDO327726:DDO327929 DNK327726:DNK327929 DXG327726:DXG327929 EHC327726:EHC327929 EQY327726:EQY327929 FAU327726:FAU327929 FKQ327726:FKQ327929 FUM327726:FUM327929 GEI327726:GEI327929 GOE327726:GOE327929 GYA327726:GYA327929 HHW327726:HHW327929 HRS327726:HRS327929 IBO327726:IBO327929 ILK327726:ILK327929 IVG327726:IVG327929 JFC327726:JFC327929 JOY327726:JOY327929 JYU327726:JYU327929 KIQ327726:KIQ327929 KSM327726:KSM327929 LCI327726:LCI327929 LME327726:LME327929 LWA327726:LWA327929 MFW327726:MFW327929 MPS327726:MPS327929 MZO327726:MZO327929 NJK327726:NJK327929 NTG327726:NTG327929 ODC327726:ODC327929 OMY327726:OMY327929 OWU327726:OWU327929 PGQ327726:PGQ327929 PQM327726:PQM327929 QAI327726:QAI327929 QKE327726:QKE327929 QUA327726:QUA327929 RDW327726:RDW327929 RNS327726:RNS327929 RXO327726:RXO327929 SHK327726:SHK327929 SRG327726:SRG327929 TBC327726:TBC327929 TKY327726:TKY327929 TUU327726:TUU327929 UEQ327726:UEQ327929 UOM327726:UOM327929 UYI327726:UYI327929 VIE327726:VIE327929 VSA327726:VSA327929 WBW327726:WBW327929 WLS327726:WLS327929 WVO327726:WVO327929 G393262:G393465 JC393262:JC393465 SY393262:SY393465 ACU393262:ACU393465 AMQ393262:AMQ393465 AWM393262:AWM393465 BGI393262:BGI393465 BQE393262:BQE393465 CAA393262:CAA393465 CJW393262:CJW393465 CTS393262:CTS393465 DDO393262:DDO393465 DNK393262:DNK393465 DXG393262:DXG393465 EHC393262:EHC393465 EQY393262:EQY393465 FAU393262:FAU393465 FKQ393262:FKQ393465 FUM393262:FUM393465 GEI393262:GEI393465 GOE393262:GOE393465 GYA393262:GYA393465 HHW393262:HHW393465 HRS393262:HRS393465 IBO393262:IBO393465 ILK393262:ILK393465 IVG393262:IVG393465 JFC393262:JFC393465 JOY393262:JOY393465 JYU393262:JYU393465 KIQ393262:KIQ393465 KSM393262:KSM393465 LCI393262:LCI393465 LME393262:LME393465 LWA393262:LWA393465 MFW393262:MFW393465 MPS393262:MPS393465 MZO393262:MZO393465 NJK393262:NJK393465 NTG393262:NTG393465 ODC393262:ODC393465 OMY393262:OMY393465 OWU393262:OWU393465 PGQ393262:PGQ393465 PQM393262:PQM393465 QAI393262:QAI393465 QKE393262:QKE393465 QUA393262:QUA393465 RDW393262:RDW393465 RNS393262:RNS393465 RXO393262:RXO393465 SHK393262:SHK393465 SRG393262:SRG393465 TBC393262:TBC393465 TKY393262:TKY393465 TUU393262:TUU393465 UEQ393262:UEQ393465 UOM393262:UOM393465 UYI393262:UYI393465 VIE393262:VIE393465 VSA393262:VSA393465 WBW393262:WBW393465 WLS393262:WLS393465 WVO393262:WVO393465 G458798:G459001 JC458798:JC459001 SY458798:SY459001 ACU458798:ACU459001 AMQ458798:AMQ459001 AWM458798:AWM459001 BGI458798:BGI459001 BQE458798:BQE459001 CAA458798:CAA459001 CJW458798:CJW459001 CTS458798:CTS459001 DDO458798:DDO459001 DNK458798:DNK459001 DXG458798:DXG459001 EHC458798:EHC459001 EQY458798:EQY459001 FAU458798:FAU459001 FKQ458798:FKQ459001 FUM458798:FUM459001 GEI458798:GEI459001 GOE458798:GOE459001 GYA458798:GYA459001 HHW458798:HHW459001 HRS458798:HRS459001 IBO458798:IBO459001 ILK458798:ILK459001 IVG458798:IVG459001 JFC458798:JFC459001 JOY458798:JOY459001 JYU458798:JYU459001 KIQ458798:KIQ459001 KSM458798:KSM459001 LCI458798:LCI459001 LME458798:LME459001 LWA458798:LWA459001 MFW458798:MFW459001 MPS458798:MPS459001 MZO458798:MZO459001 NJK458798:NJK459001 NTG458798:NTG459001 ODC458798:ODC459001 OMY458798:OMY459001 OWU458798:OWU459001 PGQ458798:PGQ459001 PQM458798:PQM459001 QAI458798:QAI459001 QKE458798:QKE459001 QUA458798:QUA459001 RDW458798:RDW459001 RNS458798:RNS459001 RXO458798:RXO459001 SHK458798:SHK459001 SRG458798:SRG459001 TBC458798:TBC459001 TKY458798:TKY459001 TUU458798:TUU459001 UEQ458798:UEQ459001 UOM458798:UOM459001 UYI458798:UYI459001 VIE458798:VIE459001 VSA458798:VSA459001 WBW458798:WBW459001 WLS458798:WLS459001 WVO458798:WVO459001 G524334:G524537 JC524334:JC524537 SY524334:SY524537 ACU524334:ACU524537 AMQ524334:AMQ524537 AWM524334:AWM524537 BGI524334:BGI524537 BQE524334:BQE524537 CAA524334:CAA524537 CJW524334:CJW524537 CTS524334:CTS524537 DDO524334:DDO524537 DNK524334:DNK524537 DXG524334:DXG524537 EHC524334:EHC524537 EQY524334:EQY524537 FAU524334:FAU524537 FKQ524334:FKQ524537 FUM524334:FUM524537 GEI524334:GEI524537 GOE524334:GOE524537 GYA524334:GYA524537 HHW524334:HHW524537 HRS524334:HRS524537 IBO524334:IBO524537 ILK524334:ILK524537 IVG524334:IVG524537 JFC524334:JFC524537 JOY524334:JOY524537 JYU524334:JYU524537 KIQ524334:KIQ524537 KSM524334:KSM524537 LCI524334:LCI524537 LME524334:LME524537 LWA524334:LWA524537 MFW524334:MFW524537 MPS524334:MPS524537 MZO524334:MZO524537 NJK524334:NJK524537 NTG524334:NTG524537 ODC524334:ODC524537 OMY524334:OMY524537 OWU524334:OWU524537 PGQ524334:PGQ524537 PQM524334:PQM524537 QAI524334:QAI524537 QKE524334:QKE524537 QUA524334:QUA524537 RDW524334:RDW524537 RNS524334:RNS524537 RXO524334:RXO524537 SHK524334:SHK524537 SRG524334:SRG524537 TBC524334:TBC524537 TKY524334:TKY524537 TUU524334:TUU524537 UEQ524334:UEQ524537 UOM524334:UOM524537 UYI524334:UYI524537 VIE524334:VIE524537 VSA524334:VSA524537 WBW524334:WBW524537 WLS524334:WLS524537 WVO524334:WVO524537 G589870:G590073 JC589870:JC590073 SY589870:SY590073 ACU589870:ACU590073 AMQ589870:AMQ590073 AWM589870:AWM590073 BGI589870:BGI590073 BQE589870:BQE590073 CAA589870:CAA590073 CJW589870:CJW590073 CTS589870:CTS590073 DDO589870:DDO590073 DNK589870:DNK590073 DXG589870:DXG590073 EHC589870:EHC590073 EQY589870:EQY590073 FAU589870:FAU590073 FKQ589870:FKQ590073 FUM589870:FUM590073 GEI589870:GEI590073 GOE589870:GOE590073 GYA589870:GYA590073 HHW589870:HHW590073 HRS589870:HRS590073 IBO589870:IBO590073 ILK589870:ILK590073 IVG589870:IVG590073 JFC589870:JFC590073 JOY589870:JOY590073 JYU589870:JYU590073 KIQ589870:KIQ590073 KSM589870:KSM590073 LCI589870:LCI590073 LME589870:LME590073 LWA589870:LWA590073 MFW589870:MFW590073 MPS589870:MPS590073 MZO589870:MZO590073 NJK589870:NJK590073 NTG589870:NTG590073 ODC589870:ODC590073 OMY589870:OMY590073 OWU589870:OWU590073 PGQ589870:PGQ590073 PQM589870:PQM590073 QAI589870:QAI590073 QKE589870:QKE590073 QUA589870:QUA590073 RDW589870:RDW590073 RNS589870:RNS590073 RXO589870:RXO590073 SHK589870:SHK590073 SRG589870:SRG590073 TBC589870:TBC590073 TKY589870:TKY590073 TUU589870:TUU590073 UEQ589870:UEQ590073 UOM589870:UOM590073 UYI589870:UYI590073 VIE589870:VIE590073 VSA589870:VSA590073 WBW589870:WBW590073 WLS589870:WLS590073 WVO589870:WVO590073 G655406:G655609 JC655406:JC655609 SY655406:SY655609 ACU655406:ACU655609 AMQ655406:AMQ655609 AWM655406:AWM655609 BGI655406:BGI655609 BQE655406:BQE655609 CAA655406:CAA655609 CJW655406:CJW655609 CTS655406:CTS655609 DDO655406:DDO655609 DNK655406:DNK655609 DXG655406:DXG655609 EHC655406:EHC655609 EQY655406:EQY655609 FAU655406:FAU655609 FKQ655406:FKQ655609 FUM655406:FUM655609 GEI655406:GEI655609 GOE655406:GOE655609 GYA655406:GYA655609 HHW655406:HHW655609 HRS655406:HRS655609 IBO655406:IBO655609 ILK655406:ILK655609 IVG655406:IVG655609 JFC655406:JFC655609 JOY655406:JOY655609 JYU655406:JYU655609 KIQ655406:KIQ655609 KSM655406:KSM655609 LCI655406:LCI655609 LME655406:LME655609 LWA655406:LWA655609 MFW655406:MFW655609 MPS655406:MPS655609 MZO655406:MZO655609 NJK655406:NJK655609 NTG655406:NTG655609 ODC655406:ODC655609 OMY655406:OMY655609 OWU655406:OWU655609 PGQ655406:PGQ655609 PQM655406:PQM655609 QAI655406:QAI655609 QKE655406:QKE655609 QUA655406:QUA655609 RDW655406:RDW655609 RNS655406:RNS655609 RXO655406:RXO655609 SHK655406:SHK655609 SRG655406:SRG655609 TBC655406:TBC655609 TKY655406:TKY655609 TUU655406:TUU655609 UEQ655406:UEQ655609 UOM655406:UOM655609 UYI655406:UYI655609 VIE655406:VIE655609 VSA655406:VSA655609 WBW655406:WBW655609 WLS655406:WLS655609 WVO655406:WVO655609 G720942:G721145 JC720942:JC721145 SY720942:SY721145 ACU720942:ACU721145 AMQ720942:AMQ721145 AWM720942:AWM721145 BGI720942:BGI721145 BQE720942:BQE721145 CAA720942:CAA721145 CJW720942:CJW721145 CTS720942:CTS721145 DDO720942:DDO721145 DNK720942:DNK721145 DXG720942:DXG721145 EHC720942:EHC721145 EQY720942:EQY721145 FAU720942:FAU721145 FKQ720942:FKQ721145 FUM720942:FUM721145 GEI720942:GEI721145 GOE720942:GOE721145 GYA720942:GYA721145 HHW720942:HHW721145 HRS720942:HRS721145 IBO720942:IBO721145 ILK720942:ILK721145 IVG720942:IVG721145 JFC720942:JFC721145 JOY720942:JOY721145 JYU720942:JYU721145 KIQ720942:KIQ721145 KSM720942:KSM721145 LCI720942:LCI721145 LME720942:LME721145 LWA720942:LWA721145 MFW720942:MFW721145 MPS720942:MPS721145 MZO720942:MZO721145 NJK720942:NJK721145 NTG720942:NTG721145 ODC720942:ODC721145 OMY720942:OMY721145 OWU720942:OWU721145 PGQ720942:PGQ721145 PQM720942:PQM721145 QAI720942:QAI721145 QKE720942:QKE721145 QUA720942:QUA721145 RDW720942:RDW721145 RNS720942:RNS721145 RXO720942:RXO721145 SHK720942:SHK721145 SRG720942:SRG721145 TBC720942:TBC721145 TKY720942:TKY721145 TUU720942:TUU721145 UEQ720942:UEQ721145 UOM720942:UOM721145 UYI720942:UYI721145 VIE720942:VIE721145 VSA720942:VSA721145 WBW720942:WBW721145 WLS720942:WLS721145 WVO720942:WVO721145 G786478:G786681 JC786478:JC786681 SY786478:SY786681 ACU786478:ACU786681 AMQ786478:AMQ786681 AWM786478:AWM786681 BGI786478:BGI786681 BQE786478:BQE786681 CAA786478:CAA786681 CJW786478:CJW786681 CTS786478:CTS786681 DDO786478:DDO786681 DNK786478:DNK786681 DXG786478:DXG786681 EHC786478:EHC786681 EQY786478:EQY786681 FAU786478:FAU786681 FKQ786478:FKQ786681 FUM786478:FUM786681 GEI786478:GEI786681 GOE786478:GOE786681 GYA786478:GYA786681 HHW786478:HHW786681 HRS786478:HRS786681 IBO786478:IBO786681 ILK786478:ILK786681 IVG786478:IVG786681 JFC786478:JFC786681 JOY786478:JOY786681 JYU786478:JYU786681 KIQ786478:KIQ786681 KSM786478:KSM786681 LCI786478:LCI786681 LME786478:LME786681 LWA786478:LWA786681 MFW786478:MFW786681 MPS786478:MPS786681 MZO786478:MZO786681 NJK786478:NJK786681 NTG786478:NTG786681 ODC786478:ODC786681 OMY786478:OMY786681 OWU786478:OWU786681 PGQ786478:PGQ786681 PQM786478:PQM786681 QAI786478:QAI786681 QKE786478:QKE786681 QUA786478:QUA786681 RDW786478:RDW786681 RNS786478:RNS786681 RXO786478:RXO786681 SHK786478:SHK786681 SRG786478:SRG786681 TBC786478:TBC786681 TKY786478:TKY786681 TUU786478:TUU786681 UEQ786478:UEQ786681 UOM786478:UOM786681 UYI786478:UYI786681 VIE786478:VIE786681 VSA786478:VSA786681 WBW786478:WBW786681 WLS786478:WLS786681 WVO786478:WVO786681 G852014:G852217 JC852014:JC852217 SY852014:SY852217 ACU852014:ACU852217 AMQ852014:AMQ852217 AWM852014:AWM852217 BGI852014:BGI852217 BQE852014:BQE852217 CAA852014:CAA852217 CJW852014:CJW852217 CTS852014:CTS852217 DDO852014:DDO852217 DNK852014:DNK852217 DXG852014:DXG852217 EHC852014:EHC852217 EQY852014:EQY852217 FAU852014:FAU852217 FKQ852014:FKQ852217 FUM852014:FUM852217 GEI852014:GEI852217 GOE852014:GOE852217 GYA852014:GYA852217 HHW852014:HHW852217 HRS852014:HRS852217 IBO852014:IBO852217 ILK852014:ILK852217 IVG852014:IVG852217 JFC852014:JFC852217 JOY852014:JOY852217 JYU852014:JYU852217 KIQ852014:KIQ852217 KSM852014:KSM852217 LCI852014:LCI852217 LME852014:LME852217 LWA852014:LWA852217 MFW852014:MFW852217 MPS852014:MPS852217 MZO852014:MZO852217 NJK852014:NJK852217 NTG852014:NTG852217 ODC852014:ODC852217 OMY852014:OMY852217 OWU852014:OWU852217 PGQ852014:PGQ852217 PQM852014:PQM852217 QAI852014:QAI852217 QKE852014:QKE852217 QUA852014:QUA852217 RDW852014:RDW852217 RNS852014:RNS852217 RXO852014:RXO852217 SHK852014:SHK852217 SRG852014:SRG852217 TBC852014:TBC852217 TKY852014:TKY852217 TUU852014:TUU852217 UEQ852014:UEQ852217 UOM852014:UOM852217 UYI852014:UYI852217 VIE852014:VIE852217 VSA852014:VSA852217 WBW852014:WBW852217 WLS852014:WLS852217 WVO852014:WVO852217 G917550:G917753 JC917550:JC917753 SY917550:SY917753 ACU917550:ACU917753 AMQ917550:AMQ917753 AWM917550:AWM917753 BGI917550:BGI917753 BQE917550:BQE917753 CAA917550:CAA917753 CJW917550:CJW917753 CTS917550:CTS917753 DDO917550:DDO917753 DNK917550:DNK917753 DXG917550:DXG917753 EHC917550:EHC917753 EQY917550:EQY917753 FAU917550:FAU917753 FKQ917550:FKQ917753 FUM917550:FUM917753 GEI917550:GEI917753 GOE917550:GOE917753 GYA917550:GYA917753 HHW917550:HHW917753 HRS917550:HRS917753 IBO917550:IBO917753 ILK917550:ILK917753 IVG917550:IVG917753 JFC917550:JFC917753 JOY917550:JOY917753 JYU917550:JYU917753 KIQ917550:KIQ917753 KSM917550:KSM917753 LCI917550:LCI917753 LME917550:LME917753 LWA917550:LWA917753 MFW917550:MFW917753 MPS917550:MPS917753 MZO917550:MZO917753 NJK917550:NJK917753 NTG917550:NTG917753 ODC917550:ODC917753 OMY917550:OMY917753 OWU917550:OWU917753 PGQ917550:PGQ917753 PQM917550:PQM917753 QAI917550:QAI917753 QKE917550:QKE917753 QUA917550:QUA917753 RDW917550:RDW917753 RNS917550:RNS917753 RXO917550:RXO917753 SHK917550:SHK917753 SRG917550:SRG917753 TBC917550:TBC917753 TKY917550:TKY917753 TUU917550:TUU917753 UEQ917550:UEQ917753 UOM917550:UOM917753 UYI917550:UYI917753 VIE917550:VIE917753 VSA917550:VSA917753 WBW917550:WBW917753 WLS917550:WLS917753 WVO917550:WVO917753 G983086:G983289 JC983086:JC983289 SY983086:SY983289 ACU983086:ACU983289 AMQ983086:AMQ983289 AWM983086:AWM983289 BGI983086:BGI983289 BQE983086:BQE983289 CAA983086:CAA983289 CJW983086:CJW983289 CTS983086:CTS983289 DDO983086:DDO983289 DNK983086:DNK983289 DXG983086:DXG983289 EHC983086:EHC983289 EQY983086:EQY983289 FAU983086:FAU983289 FKQ983086:FKQ983289 FUM983086:FUM983289 GEI983086:GEI983289 GOE983086:GOE983289 GYA983086:GYA983289 HHW983086:HHW983289 HRS983086:HRS983289 IBO983086:IBO983289 ILK983086:ILK983289 IVG983086:IVG983289 JFC983086:JFC983289 JOY983086:JOY983289 JYU983086:JYU983289 KIQ983086:KIQ983289 KSM983086:KSM983289 LCI983086:LCI983289 LME983086:LME983289 LWA983086:LWA983289 MFW983086:MFW983289 MPS983086:MPS983289 MZO983086:MZO983289 NJK983086:NJK983289 NTG983086:NTG983289 ODC983086:ODC983289 OMY983086:OMY983289 OWU983086:OWU983289 PGQ983086:PGQ983289 PQM983086:PQM983289 QAI983086:QAI983289 QKE983086:QKE983289 QUA983086:QUA983289 RDW983086:RDW983289 RNS983086:RNS983289 RXO983086:RXO983289 SHK983086:SHK983289 SRG983086:SRG983289 TBC983086:TBC983289 TKY983086:TKY983289 TUU983086:TUU983289 UEQ983086:UEQ983289 UOM983086:UOM983289 UYI983086:UYI983289 VIE983086:VIE983289 VSA983086:VSA983289 WBW983086:WBW983289 WLS983086:WLS983289 WVO983086:WVO983289 G35:G41 JC35:JC41 SY35:SY41 ACU35:ACU41 AMQ35:AMQ41 AWM35:AWM41 BGI35:BGI41 BQE35:BQE41 CAA35:CAA41 CJW35:CJW41 CTS35:CTS41 DDO35:DDO41 DNK35:DNK41 DXG35:DXG41 EHC35:EHC41 EQY35:EQY41 FAU35:FAU41 FKQ35:FKQ41 FUM35:FUM41 GEI35:GEI41 GOE35:GOE41 GYA35:GYA41 HHW35:HHW41 HRS35:HRS41 IBO35:IBO41 ILK35:ILK41 IVG35:IVG41 JFC35:JFC41 JOY35:JOY41 JYU35:JYU41 KIQ35:KIQ41 KSM35:KSM41 LCI35:LCI41 LME35:LME41 LWA35:LWA41 MFW35:MFW41 MPS35:MPS41 MZO35:MZO41 NJK35:NJK41 NTG35:NTG41 ODC35:ODC41 OMY35:OMY41 OWU35:OWU41 PGQ35:PGQ41 PQM35:PQM41 QAI35:QAI41 QKE35:QKE41 QUA35:QUA41 RDW35:RDW41 RNS35:RNS41 RXO35:RXO41 SHK35:SHK41 SRG35:SRG41 TBC35:TBC41 TKY35:TKY41 TUU35:TUU41 UEQ35:UEQ41 UOM35:UOM41 UYI35:UYI41 VIE35:VIE41 VSA35:VSA41 WBW35:WBW41 WLS35:WLS41 WVO35:WVO41 G65571:G65577 JC65571:JC65577 SY65571:SY65577 ACU65571:ACU65577 AMQ65571:AMQ65577 AWM65571:AWM65577 BGI65571:BGI65577 BQE65571:BQE65577 CAA65571:CAA65577 CJW65571:CJW65577 CTS65571:CTS65577 DDO65571:DDO65577 DNK65571:DNK65577 DXG65571:DXG65577 EHC65571:EHC65577 EQY65571:EQY65577 FAU65571:FAU65577 FKQ65571:FKQ65577 FUM65571:FUM65577 GEI65571:GEI65577 GOE65571:GOE65577 GYA65571:GYA65577 HHW65571:HHW65577 HRS65571:HRS65577 IBO65571:IBO65577 ILK65571:ILK65577 IVG65571:IVG65577 JFC65571:JFC65577 JOY65571:JOY65577 JYU65571:JYU65577 KIQ65571:KIQ65577 KSM65571:KSM65577 LCI65571:LCI65577 LME65571:LME65577 LWA65571:LWA65577 MFW65571:MFW65577 MPS65571:MPS65577 MZO65571:MZO65577 NJK65571:NJK65577 NTG65571:NTG65577 ODC65571:ODC65577 OMY65571:OMY65577 OWU65571:OWU65577 PGQ65571:PGQ65577 PQM65571:PQM65577 QAI65571:QAI65577 QKE65571:QKE65577 QUA65571:QUA65577 RDW65571:RDW65577 RNS65571:RNS65577 RXO65571:RXO65577 SHK65571:SHK65577 SRG65571:SRG65577 TBC65571:TBC65577 TKY65571:TKY65577 TUU65571:TUU65577 UEQ65571:UEQ65577 UOM65571:UOM65577 UYI65571:UYI65577 VIE65571:VIE65577 VSA65571:VSA65577 WBW65571:WBW65577 WLS65571:WLS65577 WVO65571:WVO65577 G131107:G131113 JC131107:JC131113 SY131107:SY131113 ACU131107:ACU131113 AMQ131107:AMQ131113 AWM131107:AWM131113 BGI131107:BGI131113 BQE131107:BQE131113 CAA131107:CAA131113 CJW131107:CJW131113 CTS131107:CTS131113 DDO131107:DDO131113 DNK131107:DNK131113 DXG131107:DXG131113 EHC131107:EHC131113 EQY131107:EQY131113 FAU131107:FAU131113 FKQ131107:FKQ131113 FUM131107:FUM131113 GEI131107:GEI131113 GOE131107:GOE131113 GYA131107:GYA131113 HHW131107:HHW131113 HRS131107:HRS131113 IBO131107:IBO131113 ILK131107:ILK131113 IVG131107:IVG131113 JFC131107:JFC131113 JOY131107:JOY131113 JYU131107:JYU131113 KIQ131107:KIQ131113 KSM131107:KSM131113 LCI131107:LCI131113 LME131107:LME131113 LWA131107:LWA131113 MFW131107:MFW131113 MPS131107:MPS131113 MZO131107:MZO131113 NJK131107:NJK131113 NTG131107:NTG131113 ODC131107:ODC131113 OMY131107:OMY131113 OWU131107:OWU131113 PGQ131107:PGQ131113 PQM131107:PQM131113 QAI131107:QAI131113 QKE131107:QKE131113 QUA131107:QUA131113 RDW131107:RDW131113 RNS131107:RNS131113 RXO131107:RXO131113 SHK131107:SHK131113 SRG131107:SRG131113 TBC131107:TBC131113 TKY131107:TKY131113 TUU131107:TUU131113 UEQ131107:UEQ131113 UOM131107:UOM131113 UYI131107:UYI131113 VIE131107:VIE131113 VSA131107:VSA131113 WBW131107:WBW131113 WLS131107:WLS131113 WVO131107:WVO131113 G196643:G196649 JC196643:JC196649 SY196643:SY196649 ACU196643:ACU196649 AMQ196643:AMQ196649 AWM196643:AWM196649 BGI196643:BGI196649 BQE196643:BQE196649 CAA196643:CAA196649 CJW196643:CJW196649 CTS196643:CTS196649 DDO196643:DDO196649 DNK196643:DNK196649 DXG196643:DXG196649 EHC196643:EHC196649 EQY196643:EQY196649 FAU196643:FAU196649 FKQ196643:FKQ196649 FUM196643:FUM196649 GEI196643:GEI196649 GOE196643:GOE196649 GYA196643:GYA196649 HHW196643:HHW196649 HRS196643:HRS196649 IBO196643:IBO196649 ILK196643:ILK196649 IVG196643:IVG196649 JFC196643:JFC196649 JOY196643:JOY196649 JYU196643:JYU196649 KIQ196643:KIQ196649 KSM196643:KSM196649 LCI196643:LCI196649 LME196643:LME196649 LWA196643:LWA196649 MFW196643:MFW196649 MPS196643:MPS196649 MZO196643:MZO196649 NJK196643:NJK196649 NTG196643:NTG196649 ODC196643:ODC196649 OMY196643:OMY196649 OWU196643:OWU196649 PGQ196643:PGQ196649 PQM196643:PQM196649 QAI196643:QAI196649 QKE196643:QKE196649 QUA196643:QUA196649 RDW196643:RDW196649 RNS196643:RNS196649 RXO196643:RXO196649 SHK196643:SHK196649 SRG196643:SRG196649 TBC196643:TBC196649 TKY196643:TKY196649 TUU196643:TUU196649 UEQ196643:UEQ196649 UOM196643:UOM196649 UYI196643:UYI196649 VIE196643:VIE196649 VSA196643:VSA196649 WBW196643:WBW196649 WLS196643:WLS196649 WVO196643:WVO196649 G262179:G262185 JC262179:JC262185 SY262179:SY262185 ACU262179:ACU262185 AMQ262179:AMQ262185 AWM262179:AWM262185 BGI262179:BGI262185 BQE262179:BQE262185 CAA262179:CAA262185 CJW262179:CJW262185 CTS262179:CTS262185 DDO262179:DDO262185 DNK262179:DNK262185 DXG262179:DXG262185 EHC262179:EHC262185 EQY262179:EQY262185 FAU262179:FAU262185 FKQ262179:FKQ262185 FUM262179:FUM262185 GEI262179:GEI262185 GOE262179:GOE262185 GYA262179:GYA262185 HHW262179:HHW262185 HRS262179:HRS262185 IBO262179:IBO262185 ILK262179:ILK262185 IVG262179:IVG262185 JFC262179:JFC262185 JOY262179:JOY262185 JYU262179:JYU262185 KIQ262179:KIQ262185 KSM262179:KSM262185 LCI262179:LCI262185 LME262179:LME262185 LWA262179:LWA262185 MFW262179:MFW262185 MPS262179:MPS262185 MZO262179:MZO262185 NJK262179:NJK262185 NTG262179:NTG262185 ODC262179:ODC262185 OMY262179:OMY262185 OWU262179:OWU262185 PGQ262179:PGQ262185 PQM262179:PQM262185 QAI262179:QAI262185 QKE262179:QKE262185 QUA262179:QUA262185 RDW262179:RDW262185 RNS262179:RNS262185 RXO262179:RXO262185 SHK262179:SHK262185 SRG262179:SRG262185 TBC262179:TBC262185 TKY262179:TKY262185 TUU262179:TUU262185 UEQ262179:UEQ262185 UOM262179:UOM262185 UYI262179:UYI262185 VIE262179:VIE262185 VSA262179:VSA262185 WBW262179:WBW262185 WLS262179:WLS262185 WVO262179:WVO262185 G327715:G327721 JC327715:JC327721 SY327715:SY327721 ACU327715:ACU327721 AMQ327715:AMQ327721 AWM327715:AWM327721 BGI327715:BGI327721 BQE327715:BQE327721 CAA327715:CAA327721 CJW327715:CJW327721 CTS327715:CTS327721 DDO327715:DDO327721 DNK327715:DNK327721 DXG327715:DXG327721 EHC327715:EHC327721 EQY327715:EQY327721 FAU327715:FAU327721 FKQ327715:FKQ327721 FUM327715:FUM327721 GEI327715:GEI327721 GOE327715:GOE327721 GYA327715:GYA327721 HHW327715:HHW327721 HRS327715:HRS327721 IBO327715:IBO327721 ILK327715:ILK327721 IVG327715:IVG327721 JFC327715:JFC327721 JOY327715:JOY327721 JYU327715:JYU327721 KIQ327715:KIQ327721 KSM327715:KSM327721 LCI327715:LCI327721 LME327715:LME327721 LWA327715:LWA327721 MFW327715:MFW327721 MPS327715:MPS327721 MZO327715:MZO327721 NJK327715:NJK327721 NTG327715:NTG327721 ODC327715:ODC327721 OMY327715:OMY327721 OWU327715:OWU327721 PGQ327715:PGQ327721 PQM327715:PQM327721 QAI327715:QAI327721 QKE327715:QKE327721 QUA327715:QUA327721 RDW327715:RDW327721 RNS327715:RNS327721 RXO327715:RXO327721 SHK327715:SHK327721 SRG327715:SRG327721 TBC327715:TBC327721 TKY327715:TKY327721 TUU327715:TUU327721 UEQ327715:UEQ327721 UOM327715:UOM327721 UYI327715:UYI327721 VIE327715:VIE327721 VSA327715:VSA327721 WBW327715:WBW327721 WLS327715:WLS327721 WVO327715:WVO327721 G393251:G393257 JC393251:JC393257 SY393251:SY393257 ACU393251:ACU393257 AMQ393251:AMQ393257 AWM393251:AWM393257 BGI393251:BGI393257 BQE393251:BQE393257 CAA393251:CAA393257 CJW393251:CJW393257 CTS393251:CTS393257 DDO393251:DDO393257 DNK393251:DNK393257 DXG393251:DXG393257 EHC393251:EHC393257 EQY393251:EQY393257 FAU393251:FAU393257 FKQ393251:FKQ393257 FUM393251:FUM393257 GEI393251:GEI393257 GOE393251:GOE393257 GYA393251:GYA393257 HHW393251:HHW393257 HRS393251:HRS393257 IBO393251:IBO393257 ILK393251:ILK393257 IVG393251:IVG393257 JFC393251:JFC393257 JOY393251:JOY393257 JYU393251:JYU393257 KIQ393251:KIQ393257 KSM393251:KSM393257 LCI393251:LCI393257 LME393251:LME393257 LWA393251:LWA393257 MFW393251:MFW393257 MPS393251:MPS393257 MZO393251:MZO393257 NJK393251:NJK393257 NTG393251:NTG393257 ODC393251:ODC393257 OMY393251:OMY393257 OWU393251:OWU393257 PGQ393251:PGQ393257 PQM393251:PQM393257 QAI393251:QAI393257 QKE393251:QKE393257 QUA393251:QUA393257 RDW393251:RDW393257 RNS393251:RNS393257 RXO393251:RXO393257 SHK393251:SHK393257 SRG393251:SRG393257 TBC393251:TBC393257 TKY393251:TKY393257 TUU393251:TUU393257 UEQ393251:UEQ393257 UOM393251:UOM393257 UYI393251:UYI393257 VIE393251:VIE393257 VSA393251:VSA393257 WBW393251:WBW393257 WLS393251:WLS393257 WVO393251:WVO393257 G458787:G458793 JC458787:JC458793 SY458787:SY458793 ACU458787:ACU458793 AMQ458787:AMQ458793 AWM458787:AWM458793 BGI458787:BGI458793 BQE458787:BQE458793 CAA458787:CAA458793 CJW458787:CJW458793 CTS458787:CTS458793 DDO458787:DDO458793 DNK458787:DNK458793 DXG458787:DXG458793 EHC458787:EHC458793 EQY458787:EQY458793 FAU458787:FAU458793 FKQ458787:FKQ458793 FUM458787:FUM458793 GEI458787:GEI458793 GOE458787:GOE458793 GYA458787:GYA458793 HHW458787:HHW458793 HRS458787:HRS458793 IBO458787:IBO458793 ILK458787:ILK458793 IVG458787:IVG458793 JFC458787:JFC458793 JOY458787:JOY458793 JYU458787:JYU458793 KIQ458787:KIQ458793 KSM458787:KSM458793 LCI458787:LCI458793 LME458787:LME458793 LWA458787:LWA458793 MFW458787:MFW458793 MPS458787:MPS458793 MZO458787:MZO458793 NJK458787:NJK458793 NTG458787:NTG458793 ODC458787:ODC458793 OMY458787:OMY458793 OWU458787:OWU458793 PGQ458787:PGQ458793 PQM458787:PQM458793 QAI458787:QAI458793 QKE458787:QKE458793 QUA458787:QUA458793 RDW458787:RDW458793 RNS458787:RNS458793 RXO458787:RXO458793 SHK458787:SHK458793 SRG458787:SRG458793 TBC458787:TBC458793 TKY458787:TKY458793 TUU458787:TUU458793 UEQ458787:UEQ458793 UOM458787:UOM458793 UYI458787:UYI458793 VIE458787:VIE458793 VSA458787:VSA458793 WBW458787:WBW458793 WLS458787:WLS458793 WVO458787:WVO458793 G524323:G524329 JC524323:JC524329 SY524323:SY524329 ACU524323:ACU524329 AMQ524323:AMQ524329 AWM524323:AWM524329 BGI524323:BGI524329 BQE524323:BQE524329 CAA524323:CAA524329 CJW524323:CJW524329 CTS524323:CTS524329 DDO524323:DDO524329 DNK524323:DNK524329 DXG524323:DXG524329 EHC524323:EHC524329 EQY524323:EQY524329 FAU524323:FAU524329 FKQ524323:FKQ524329 FUM524323:FUM524329 GEI524323:GEI524329 GOE524323:GOE524329 GYA524323:GYA524329 HHW524323:HHW524329 HRS524323:HRS524329 IBO524323:IBO524329 ILK524323:ILK524329 IVG524323:IVG524329 JFC524323:JFC524329 JOY524323:JOY524329 JYU524323:JYU524329 KIQ524323:KIQ524329 KSM524323:KSM524329 LCI524323:LCI524329 LME524323:LME524329 LWA524323:LWA524329 MFW524323:MFW524329 MPS524323:MPS524329 MZO524323:MZO524329 NJK524323:NJK524329 NTG524323:NTG524329 ODC524323:ODC524329 OMY524323:OMY524329 OWU524323:OWU524329 PGQ524323:PGQ524329 PQM524323:PQM524329 QAI524323:QAI524329 QKE524323:QKE524329 QUA524323:QUA524329 RDW524323:RDW524329 RNS524323:RNS524329 RXO524323:RXO524329 SHK524323:SHK524329 SRG524323:SRG524329 TBC524323:TBC524329 TKY524323:TKY524329 TUU524323:TUU524329 UEQ524323:UEQ524329 UOM524323:UOM524329 UYI524323:UYI524329 VIE524323:VIE524329 VSA524323:VSA524329 WBW524323:WBW524329 WLS524323:WLS524329 WVO524323:WVO524329 G589859:G589865 JC589859:JC589865 SY589859:SY589865 ACU589859:ACU589865 AMQ589859:AMQ589865 AWM589859:AWM589865 BGI589859:BGI589865 BQE589859:BQE589865 CAA589859:CAA589865 CJW589859:CJW589865 CTS589859:CTS589865 DDO589859:DDO589865 DNK589859:DNK589865 DXG589859:DXG589865 EHC589859:EHC589865 EQY589859:EQY589865 FAU589859:FAU589865 FKQ589859:FKQ589865 FUM589859:FUM589865 GEI589859:GEI589865 GOE589859:GOE589865 GYA589859:GYA589865 HHW589859:HHW589865 HRS589859:HRS589865 IBO589859:IBO589865 ILK589859:ILK589865 IVG589859:IVG589865 JFC589859:JFC589865 JOY589859:JOY589865 JYU589859:JYU589865 KIQ589859:KIQ589865 KSM589859:KSM589865 LCI589859:LCI589865 LME589859:LME589865 LWA589859:LWA589865 MFW589859:MFW589865 MPS589859:MPS589865 MZO589859:MZO589865 NJK589859:NJK589865 NTG589859:NTG589865 ODC589859:ODC589865 OMY589859:OMY589865 OWU589859:OWU589865 PGQ589859:PGQ589865 PQM589859:PQM589865 QAI589859:QAI589865 QKE589859:QKE589865 QUA589859:QUA589865 RDW589859:RDW589865 RNS589859:RNS589865 RXO589859:RXO589865 SHK589859:SHK589865 SRG589859:SRG589865 TBC589859:TBC589865 TKY589859:TKY589865 TUU589859:TUU589865 UEQ589859:UEQ589865 UOM589859:UOM589865 UYI589859:UYI589865 VIE589859:VIE589865 VSA589859:VSA589865 WBW589859:WBW589865 WLS589859:WLS589865 WVO589859:WVO589865 G655395:G655401 JC655395:JC655401 SY655395:SY655401 ACU655395:ACU655401 AMQ655395:AMQ655401 AWM655395:AWM655401 BGI655395:BGI655401 BQE655395:BQE655401 CAA655395:CAA655401 CJW655395:CJW655401 CTS655395:CTS655401 DDO655395:DDO655401 DNK655395:DNK655401 DXG655395:DXG655401 EHC655395:EHC655401 EQY655395:EQY655401 FAU655395:FAU655401 FKQ655395:FKQ655401 FUM655395:FUM655401 GEI655395:GEI655401 GOE655395:GOE655401 GYA655395:GYA655401 HHW655395:HHW655401 HRS655395:HRS655401 IBO655395:IBO655401 ILK655395:ILK655401 IVG655395:IVG655401 JFC655395:JFC655401 JOY655395:JOY655401 JYU655395:JYU655401 KIQ655395:KIQ655401 KSM655395:KSM655401 LCI655395:LCI655401 LME655395:LME655401 LWA655395:LWA655401 MFW655395:MFW655401 MPS655395:MPS655401 MZO655395:MZO655401 NJK655395:NJK655401 NTG655395:NTG655401 ODC655395:ODC655401 OMY655395:OMY655401 OWU655395:OWU655401 PGQ655395:PGQ655401 PQM655395:PQM655401 QAI655395:QAI655401 QKE655395:QKE655401 QUA655395:QUA655401 RDW655395:RDW655401 RNS655395:RNS655401 RXO655395:RXO655401 SHK655395:SHK655401 SRG655395:SRG655401 TBC655395:TBC655401 TKY655395:TKY655401 TUU655395:TUU655401 UEQ655395:UEQ655401 UOM655395:UOM655401 UYI655395:UYI655401 VIE655395:VIE655401 VSA655395:VSA655401 WBW655395:WBW655401 WLS655395:WLS655401 WVO655395:WVO655401 G720931:G720937 JC720931:JC720937 SY720931:SY720937 ACU720931:ACU720937 AMQ720931:AMQ720937 AWM720931:AWM720937 BGI720931:BGI720937 BQE720931:BQE720937 CAA720931:CAA720937 CJW720931:CJW720937 CTS720931:CTS720937 DDO720931:DDO720937 DNK720931:DNK720937 DXG720931:DXG720937 EHC720931:EHC720937 EQY720931:EQY720937 FAU720931:FAU720937 FKQ720931:FKQ720937 FUM720931:FUM720937 GEI720931:GEI720937 GOE720931:GOE720937 GYA720931:GYA720937 HHW720931:HHW720937 HRS720931:HRS720937 IBO720931:IBO720937 ILK720931:ILK720937 IVG720931:IVG720937 JFC720931:JFC720937 JOY720931:JOY720937 JYU720931:JYU720937 KIQ720931:KIQ720937 KSM720931:KSM720937 LCI720931:LCI720937 LME720931:LME720937 LWA720931:LWA720937 MFW720931:MFW720937 MPS720931:MPS720937 MZO720931:MZO720937 NJK720931:NJK720937 NTG720931:NTG720937 ODC720931:ODC720937 OMY720931:OMY720937 OWU720931:OWU720937 PGQ720931:PGQ720937 PQM720931:PQM720937 QAI720931:QAI720937 QKE720931:QKE720937 QUA720931:QUA720937 RDW720931:RDW720937 RNS720931:RNS720937 RXO720931:RXO720937 SHK720931:SHK720937 SRG720931:SRG720937 TBC720931:TBC720937 TKY720931:TKY720937 TUU720931:TUU720937 UEQ720931:UEQ720937 UOM720931:UOM720937 UYI720931:UYI720937 VIE720931:VIE720937 VSA720931:VSA720937 WBW720931:WBW720937 WLS720931:WLS720937 WVO720931:WVO720937 G786467:G786473 JC786467:JC786473 SY786467:SY786473 ACU786467:ACU786473 AMQ786467:AMQ786473 AWM786467:AWM786473 BGI786467:BGI786473 BQE786467:BQE786473 CAA786467:CAA786473 CJW786467:CJW786473 CTS786467:CTS786473 DDO786467:DDO786473 DNK786467:DNK786473 DXG786467:DXG786473 EHC786467:EHC786473 EQY786467:EQY786473 FAU786467:FAU786473 FKQ786467:FKQ786473 FUM786467:FUM786473 GEI786467:GEI786473 GOE786467:GOE786473 GYA786467:GYA786473 HHW786467:HHW786473 HRS786467:HRS786473 IBO786467:IBO786473 ILK786467:ILK786473 IVG786467:IVG786473 JFC786467:JFC786473 JOY786467:JOY786473 JYU786467:JYU786473 KIQ786467:KIQ786473 KSM786467:KSM786473 LCI786467:LCI786473 LME786467:LME786473 LWA786467:LWA786473 MFW786467:MFW786473 MPS786467:MPS786473 MZO786467:MZO786473 NJK786467:NJK786473 NTG786467:NTG786473 ODC786467:ODC786473 OMY786467:OMY786473 OWU786467:OWU786473 PGQ786467:PGQ786473 PQM786467:PQM786473 QAI786467:QAI786473 QKE786467:QKE786473 QUA786467:QUA786473 RDW786467:RDW786473 RNS786467:RNS786473 RXO786467:RXO786473 SHK786467:SHK786473 SRG786467:SRG786473 TBC786467:TBC786473 TKY786467:TKY786473 TUU786467:TUU786473 UEQ786467:UEQ786473 UOM786467:UOM786473 UYI786467:UYI786473 VIE786467:VIE786473 VSA786467:VSA786473 WBW786467:WBW786473 WLS786467:WLS786473 WVO786467:WVO786473 G852003:G852009 JC852003:JC852009 SY852003:SY852009 ACU852003:ACU852009 AMQ852003:AMQ852009 AWM852003:AWM852009 BGI852003:BGI852009 BQE852003:BQE852009 CAA852003:CAA852009 CJW852003:CJW852009 CTS852003:CTS852009 DDO852003:DDO852009 DNK852003:DNK852009 DXG852003:DXG852009 EHC852003:EHC852009 EQY852003:EQY852009 FAU852003:FAU852009 FKQ852003:FKQ852009 FUM852003:FUM852009 GEI852003:GEI852009 GOE852003:GOE852009 GYA852003:GYA852009 HHW852003:HHW852009 HRS852003:HRS852009 IBO852003:IBO852009 ILK852003:ILK852009 IVG852003:IVG852009 JFC852003:JFC852009 JOY852003:JOY852009 JYU852003:JYU852009 KIQ852003:KIQ852009 KSM852003:KSM852009 LCI852003:LCI852009 LME852003:LME852009 LWA852003:LWA852009 MFW852003:MFW852009 MPS852003:MPS852009 MZO852003:MZO852009 NJK852003:NJK852009 NTG852003:NTG852009 ODC852003:ODC852009 OMY852003:OMY852009 OWU852003:OWU852009 PGQ852003:PGQ852009 PQM852003:PQM852009 QAI852003:QAI852009 QKE852003:QKE852009 QUA852003:QUA852009 RDW852003:RDW852009 RNS852003:RNS852009 RXO852003:RXO852009 SHK852003:SHK852009 SRG852003:SRG852009 TBC852003:TBC852009 TKY852003:TKY852009 TUU852003:TUU852009 UEQ852003:UEQ852009 UOM852003:UOM852009 UYI852003:UYI852009 VIE852003:VIE852009 VSA852003:VSA852009 WBW852003:WBW852009 WLS852003:WLS852009 WVO852003:WVO852009 G917539:G917545 JC917539:JC917545 SY917539:SY917545 ACU917539:ACU917545 AMQ917539:AMQ917545 AWM917539:AWM917545 BGI917539:BGI917545 BQE917539:BQE917545 CAA917539:CAA917545 CJW917539:CJW917545 CTS917539:CTS917545 DDO917539:DDO917545 DNK917539:DNK917545 DXG917539:DXG917545 EHC917539:EHC917545 EQY917539:EQY917545 FAU917539:FAU917545 FKQ917539:FKQ917545 FUM917539:FUM917545 GEI917539:GEI917545 GOE917539:GOE917545 GYA917539:GYA917545 HHW917539:HHW917545 HRS917539:HRS917545 IBO917539:IBO917545 ILK917539:ILK917545 IVG917539:IVG917545 JFC917539:JFC917545 JOY917539:JOY917545 JYU917539:JYU917545 KIQ917539:KIQ917545 KSM917539:KSM917545 LCI917539:LCI917545 LME917539:LME917545 LWA917539:LWA917545 MFW917539:MFW917545 MPS917539:MPS917545 MZO917539:MZO917545 NJK917539:NJK917545 NTG917539:NTG917545 ODC917539:ODC917545 OMY917539:OMY917545 OWU917539:OWU917545 PGQ917539:PGQ917545 PQM917539:PQM917545 QAI917539:QAI917545 QKE917539:QKE917545 QUA917539:QUA917545 RDW917539:RDW917545 RNS917539:RNS917545 RXO917539:RXO917545 SHK917539:SHK917545 SRG917539:SRG917545 TBC917539:TBC917545 TKY917539:TKY917545 TUU917539:TUU917545 UEQ917539:UEQ917545 UOM917539:UOM917545 UYI917539:UYI917545 VIE917539:VIE917545 VSA917539:VSA917545 WBW917539:WBW917545 WLS917539:WLS917545 WVO917539:WVO917545 G983075:G983081 JC983075:JC983081 SY983075:SY983081 ACU983075:ACU983081 AMQ983075:AMQ983081 AWM983075:AWM983081 BGI983075:BGI983081 BQE983075:BQE983081 CAA983075:CAA983081 CJW983075:CJW983081 CTS983075:CTS983081 DDO983075:DDO983081 DNK983075:DNK983081 DXG983075:DXG983081 EHC983075:EHC983081 EQY983075:EQY983081 FAU983075:FAU983081 FKQ983075:FKQ983081 FUM983075:FUM983081 GEI983075:GEI983081 GOE983075:GOE983081 GYA983075:GYA983081 HHW983075:HHW983081 HRS983075:HRS983081 IBO983075:IBO983081 ILK983075:ILK983081 IVG983075:IVG983081 JFC983075:JFC983081 JOY983075:JOY983081 JYU983075:JYU983081 KIQ983075:KIQ983081 KSM983075:KSM983081 LCI983075:LCI983081 LME983075:LME983081 LWA983075:LWA983081 MFW983075:MFW983081 MPS983075:MPS983081 MZO983075:MZO983081 NJK983075:NJK983081 NTG983075:NTG983081 ODC983075:ODC983081 OMY983075:OMY983081 OWU983075:OWU983081 PGQ983075:PGQ983081 PQM983075:PQM983081 QAI983075:QAI983081 QKE983075:QKE983081 QUA983075:QUA983081 RDW983075:RDW983081 RNS983075:RNS983081 RXO983075:RXO983081 SHK983075:SHK983081 SRG983075:SRG983081 TBC983075:TBC983081 TKY983075:TKY983081 TUU983075:TUU983081 UEQ983075:UEQ983081 UOM983075:UOM983081 UYI983075:UYI983081 VIE983075:VIE983081 VSA983075:VSA983081 WBW983075:WBW983081 WLS983075:WLS983081 WVO983075:WVO983081" xr:uid="{C500C6BE-4596-403B-A621-3261F514986A}">
      <formula1>"Directamente,No disminuye"</formula1>
    </dataValidation>
    <dataValidation type="list" allowBlank="1" showInputMessage="1" showErrorMessage="1" sqref="WVQ983050:WVQ983289 JE10:JE249 TA10:TA249 ACW10:ACW249 AMS10:AMS249 AWO10:AWO249 BGK10:BGK249 BQG10:BQG249 CAC10:CAC249 CJY10:CJY249 CTU10:CTU249 DDQ10:DDQ249 DNM10:DNM249 DXI10:DXI249 EHE10:EHE249 ERA10:ERA249 FAW10:FAW249 FKS10:FKS249 FUO10:FUO249 GEK10:GEK249 GOG10:GOG249 GYC10:GYC249 HHY10:HHY249 HRU10:HRU249 IBQ10:IBQ249 ILM10:ILM249 IVI10:IVI249 JFE10:JFE249 JPA10:JPA249 JYW10:JYW249 KIS10:KIS249 KSO10:KSO249 LCK10:LCK249 LMG10:LMG249 LWC10:LWC249 MFY10:MFY249 MPU10:MPU249 MZQ10:MZQ249 NJM10:NJM249 NTI10:NTI249 ODE10:ODE249 ONA10:ONA249 OWW10:OWW249 PGS10:PGS249 PQO10:PQO249 QAK10:QAK249 QKG10:QKG249 QUC10:QUC249 RDY10:RDY249 RNU10:RNU249 RXQ10:RXQ249 SHM10:SHM249 SRI10:SRI249 TBE10:TBE249 TLA10:TLA249 TUW10:TUW249 UES10:UES249 UOO10:UOO249 UYK10:UYK249 VIG10:VIG249 VSC10:VSC249 WBY10:WBY249 WLU10:WLU249 WVQ10:WVQ249 I65546:I65785 JE65546:JE65785 TA65546:TA65785 ACW65546:ACW65785 AMS65546:AMS65785 AWO65546:AWO65785 BGK65546:BGK65785 BQG65546:BQG65785 CAC65546:CAC65785 CJY65546:CJY65785 CTU65546:CTU65785 DDQ65546:DDQ65785 DNM65546:DNM65785 DXI65546:DXI65785 EHE65546:EHE65785 ERA65546:ERA65785 FAW65546:FAW65785 FKS65546:FKS65785 FUO65546:FUO65785 GEK65546:GEK65785 GOG65546:GOG65785 GYC65546:GYC65785 HHY65546:HHY65785 HRU65546:HRU65785 IBQ65546:IBQ65785 ILM65546:ILM65785 IVI65546:IVI65785 JFE65546:JFE65785 JPA65546:JPA65785 JYW65546:JYW65785 KIS65546:KIS65785 KSO65546:KSO65785 LCK65546:LCK65785 LMG65546:LMG65785 LWC65546:LWC65785 MFY65546:MFY65785 MPU65546:MPU65785 MZQ65546:MZQ65785 NJM65546:NJM65785 NTI65546:NTI65785 ODE65546:ODE65785 ONA65546:ONA65785 OWW65546:OWW65785 PGS65546:PGS65785 PQO65546:PQO65785 QAK65546:QAK65785 QKG65546:QKG65785 QUC65546:QUC65785 RDY65546:RDY65785 RNU65546:RNU65785 RXQ65546:RXQ65785 SHM65546:SHM65785 SRI65546:SRI65785 TBE65546:TBE65785 TLA65546:TLA65785 TUW65546:TUW65785 UES65546:UES65785 UOO65546:UOO65785 UYK65546:UYK65785 VIG65546:VIG65785 VSC65546:VSC65785 WBY65546:WBY65785 WLU65546:WLU65785 WVQ65546:WVQ65785 I131082:I131321 JE131082:JE131321 TA131082:TA131321 ACW131082:ACW131321 AMS131082:AMS131321 AWO131082:AWO131321 BGK131082:BGK131321 BQG131082:BQG131321 CAC131082:CAC131321 CJY131082:CJY131321 CTU131082:CTU131321 DDQ131082:DDQ131321 DNM131082:DNM131321 DXI131082:DXI131321 EHE131082:EHE131321 ERA131082:ERA131321 FAW131082:FAW131321 FKS131082:FKS131321 FUO131082:FUO131321 GEK131082:GEK131321 GOG131082:GOG131321 GYC131082:GYC131321 HHY131082:HHY131321 HRU131082:HRU131321 IBQ131082:IBQ131321 ILM131082:ILM131321 IVI131082:IVI131321 JFE131082:JFE131321 JPA131082:JPA131321 JYW131082:JYW131321 KIS131082:KIS131321 KSO131082:KSO131321 LCK131082:LCK131321 LMG131082:LMG131321 LWC131082:LWC131321 MFY131082:MFY131321 MPU131082:MPU131321 MZQ131082:MZQ131321 NJM131082:NJM131321 NTI131082:NTI131321 ODE131082:ODE131321 ONA131082:ONA131321 OWW131082:OWW131321 PGS131082:PGS131321 PQO131082:PQO131321 QAK131082:QAK131321 QKG131082:QKG131321 QUC131082:QUC131321 RDY131082:RDY131321 RNU131082:RNU131321 RXQ131082:RXQ131321 SHM131082:SHM131321 SRI131082:SRI131321 TBE131082:TBE131321 TLA131082:TLA131321 TUW131082:TUW131321 UES131082:UES131321 UOO131082:UOO131321 UYK131082:UYK131321 VIG131082:VIG131321 VSC131082:VSC131321 WBY131082:WBY131321 WLU131082:WLU131321 WVQ131082:WVQ131321 I196618:I196857 JE196618:JE196857 TA196618:TA196857 ACW196618:ACW196857 AMS196618:AMS196857 AWO196618:AWO196857 BGK196618:BGK196857 BQG196618:BQG196857 CAC196618:CAC196857 CJY196618:CJY196857 CTU196618:CTU196857 DDQ196618:DDQ196857 DNM196618:DNM196857 DXI196618:DXI196857 EHE196618:EHE196857 ERA196618:ERA196857 FAW196618:FAW196857 FKS196618:FKS196857 FUO196618:FUO196857 GEK196618:GEK196857 GOG196618:GOG196857 GYC196618:GYC196857 HHY196618:HHY196857 HRU196618:HRU196857 IBQ196618:IBQ196857 ILM196618:ILM196857 IVI196618:IVI196857 JFE196618:JFE196857 JPA196618:JPA196857 JYW196618:JYW196857 KIS196618:KIS196857 KSO196618:KSO196857 LCK196618:LCK196857 LMG196618:LMG196857 LWC196618:LWC196857 MFY196618:MFY196857 MPU196618:MPU196857 MZQ196618:MZQ196857 NJM196618:NJM196857 NTI196618:NTI196857 ODE196618:ODE196857 ONA196618:ONA196857 OWW196618:OWW196857 PGS196618:PGS196857 PQO196618:PQO196857 QAK196618:QAK196857 QKG196618:QKG196857 QUC196618:QUC196857 RDY196618:RDY196857 RNU196618:RNU196857 RXQ196618:RXQ196857 SHM196618:SHM196857 SRI196618:SRI196857 TBE196618:TBE196857 TLA196618:TLA196857 TUW196618:TUW196857 UES196618:UES196857 UOO196618:UOO196857 UYK196618:UYK196857 VIG196618:VIG196857 VSC196618:VSC196857 WBY196618:WBY196857 WLU196618:WLU196857 WVQ196618:WVQ196857 I262154:I262393 JE262154:JE262393 TA262154:TA262393 ACW262154:ACW262393 AMS262154:AMS262393 AWO262154:AWO262393 BGK262154:BGK262393 BQG262154:BQG262393 CAC262154:CAC262393 CJY262154:CJY262393 CTU262154:CTU262393 DDQ262154:DDQ262393 DNM262154:DNM262393 DXI262154:DXI262393 EHE262154:EHE262393 ERA262154:ERA262393 FAW262154:FAW262393 FKS262154:FKS262393 FUO262154:FUO262393 GEK262154:GEK262393 GOG262154:GOG262393 GYC262154:GYC262393 HHY262154:HHY262393 HRU262154:HRU262393 IBQ262154:IBQ262393 ILM262154:ILM262393 IVI262154:IVI262393 JFE262154:JFE262393 JPA262154:JPA262393 JYW262154:JYW262393 KIS262154:KIS262393 KSO262154:KSO262393 LCK262154:LCK262393 LMG262154:LMG262393 LWC262154:LWC262393 MFY262154:MFY262393 MPU262154:MPU262393 MZQ262154:MZQ262393 NJM262154:NJM262393 NTI262154:NTI262393 ODE262154:ODE262393 ONA262154:ONA262393 OWW262154:OWW262393 PGS262154:PGS262393 PQO262154:PQO262393 QAK262154:QAK262393 QKG262154:QKG262393 QUC262154:QUC262393 RDY262154:RDY262393 RNU262154:RNU262393 RXQ262154:RXQ262393 SHM262154:SHM262393 SRI262154:SRI262393 TBE262154:TBE262393 TLA262154:TLA262393 TUW262154:TUW262393 UES262154:UES262393 UOO262154:UOO262393 UYK262154:UYK262393 VIG262154:VIG262393 VSC262154:VSC262393 WBY262154:WBY262393 WLU262154:WLU262393 WVQ262154:WVQ262393 I327690:I327929 JE327690:JE327929 TA327690:TA327929 ACW327690:ACW327929 AMS327690:AMS327929 AWO327690:AWO327929 BGK327690:BGK327929 BQG327690:BQG327929 CAC327690:CAC327929 CJY327690:CJY327929 CTU327690:CTU327929 DDQ327690:DDQ327929 DNM327690:DNM327929 DXI327690:DXI327929 EHE327690:EHE327929 ERA327690:ERA327929 FAW327690:FAW327929 FKS327690:FKS327929 FUO327690:FUO327929 GEK327690:GEK327929 GOG327690:GOG327929 GYC327690:GYC327929 HHY327690:HHY327929 HRU327690:HRU327929 IBQ327690:IBQ327929 ILM327690:ILM327929 IVI327690:IVI327929 JFE327690:JFE327929 JPA327690:JPA327929 JYW327690:JYW327929 KIS327690:KIS327929 KSO327690:KSO327929 LCK327690:LCK327929 LMG327690:LMG327929 LWC327690:LWC327929 MFY327690:MFY327929 MPU327690:MPU327929 MZQ327690:MZQ327929 NJM327690:NJM327929 NTI327690:NTI327929 ODE327690:ODE327929 ONA327690:ONA327929 OWW327690:OWW327929 PGS327690:PGS327929 PQO327690:PQO327929 QAK327690:QAK327929 QKG327690:QKG327929 QUC327690:QUC327929 RDY327690:RDY327929 RNU327690:RNU327929 RXQ327690:RXQ327929 SHM327690:SHM327929 SRI327690:SRI327929 TBE327690:TBE327929 TLA327690:TLA327929 TUW327690:TUW327929 UES327690:UES327929 UOO327690:UOO327929 UYK327690:UYK327929 VIG327690:VIG327929 VSC327690:VSC327929 WBY327690:WBY327929 WLU327690:WLU327929 WVQ327690:WVQ327929 I393226:I393465 JE393226:JE393465 TA393226:TA393465 ACW393226:ACW393465 AMS393226:AMS393465 AWO393226:AWO393465 BGK393226:BGK393465 BQG393226:BQG393465 CAC393226:CAC393465 CJY393226:CJY393465 CTU393226:CTU393465 DDQ393226:DDQ393465 DNM393226:DNM393465 DXI393226:DXI393465 EHE393226:EHE393465 ERA393226:ERA393465 FAW393226:FAW393465 FKS393226:FKS393465 FUO393226:FUO393465 GEK393226:GEK393465 GOG393226:GOG393465 GYC393226:GYC393465 HHY393226:HHY393465 HRU393226:HRU393465 IBQ393226:IBQ393465 ILM393226:ILM393465 IVI393226:IVI393465 JFE393226:JFE393465 JPA393226:JPA393465 JYW393226:JYW393465 KIS393226:KIS393465 KSO393226:KSO393465 LCK393226:LCK393465 LMG393226:LMG393465 LWC393226:LWC393465 MFY393226:MFY393465 MPU393226:MPU393465 MZQ393226:MZQ393465 NJM393226:NJM393465 NTI393226:NTI393465 ODE393226:ODE393465 ONA393226:ONA393465 OWW393226:OWW393465 PGS393226:PGS393465 PQO393226:PQO393465 QAK393226:QAK393465 QKG393226:QKG393465 QUC393226:QUC393465 RDY393226:RDY393465 RNU393226:RNU393465 RXQ393226:RXQ393465 SHM393226:SHM393465 SRI393226:SRI393465 TBE393226:TBE393465 TLA393226:TLA393465 TUW393226:TUW393465 UES393226:UES393465 UOO393226:UOO393465 UYK393226:UYK393465 VIG393226:VIG393465 VSC393226:VSC393465 WBY393226:WBY393465 WLU393226:WLU393465 WVQ393226:WVQ393465 I458762:I459001 JE458762:JE459001 TA458762:TA459001 ACW458762:ACW459001 AMS458762:AMS459001 AWO458762:AWO459001 BGK458762:BGK459001 BQG458762:BQG459001 CAC458762:CAC459001 CJY458762:CJY459001 CTU458762:CTU459001 DDQ458762:DDQ459001 DNM458762:DNM459001 DXI458762:DXI459001 EHE458762:EHE459001 ERA458762:ERA459001 FAW458762:FAW459001 FKS458762:FKS459001 FUO458762:FUO459001 GEK458762:GEK459001 GOG458762:GOG459001 GYC458762:GYC459001 HHY458762:HHY459001 HRU458762:HRU459001 IBQ458762:IBQ459001 ILM458762:ILM459001 IVI458762:IVI459001 JFE458762:JFE459001 JPA458762:JPA459001 JYW458762:JYW459001 KIS458762:KIS459001 KSO458762:KSO459001 LCK458762:LCK459001 LMG458762:LMG459001 LWC458762:LWC459001 MFY458762:MFY459001 MPU458762:MPU459001 MZQ458762:MZQ459001 NJM458762:NJM459001 NTI458762:NTI459001 ODE458762:ODE459001 ONA458762:ONA459001 OWW458762:OWW459001 PGS458762:PGS459001 PQO458762:PQO459001 QAK458762:QAK459001 QKG458762:QKG459001 QUC458762:QUC459001 RDY458762:RDY459001 RNU458762:RNU459001 RXQ458762:RXQ459001 SHM458762:SHM459001 SRI458762:SRI459001 TBE458762:TBE459001 TLA458762:TLA459001 TUW458762:TUW459001 UES458762:UES459001 UOO458762:UOO459001 UYK458762:UYK459001 VIG458762:VIG459001 VSC458762:VSC459001 WBY458762:WBY459001 WLU458762:WLU459001 WVQ458762:WVQ459001 I524298:I524537 JE524298:JE524537 TA524298:TA524537 ACW524298:ACW524537 AMS524298:AMS524537 AWO524298:AWO524537 BGK524298:BGK524537 BQG524298:BQG524537 CAC524298:CAC524537 CJY524298:CJY524537 CTU524298:CTU524537 DDQ524298:DDQ524537 DNM524298:DNM524537 DXI524298:DXI524537 EHE524298:EHE524537 ERA524298:ERA524537 FAW524298:FAW524537 FKS524298:FKS524537 FUO524298:FUO524537 GEK524298:GEK524537 GOG524298:GOG524537 GYC524298:GYC524537 HHY524298:HHY524537 HRU524298:HRU524537 IBQ524298:IBQ524537 ILM524298:ILM524537 IVI524298:IVI524537 JFE524298:JFE524537 JPA524298:JPA524537 JYW524298:JYW524537 KIS524298:KIS524537 KSO524298:KSO524537 LCK524298:LCK524537 LMG524298:LMG524537 LWC524298:LWC524537 MFY524298:MFY524537 MPU524298:MPU524537 MZQ524298:MZQ524537 NJM524298:NJM524537 NTI524298:NTI524537 ODE524298:ODE524537 ONA524298:ONA524537 OWW524298:OWW524537 PGS524298:PGS524537 PQO524298:PQO524537 QAK524298:QAK524537 QKG524298:QKG524537 QUC524298:QUC524537 RDY524298:RDY524537 RNU524298:RNU524537 RXQ524298:RXQ524537 SHM524298:SHM524537 SRI524298:SRI524537 TBE524298:TBE524537 TLA524298:TLA524537 TUW524298:TUW524537 UES524298:UES524537 UOO524298:UOO524537 UYK524298:UYK524537 VIG524298:VIG524537 VSC524298:VSC524537 WBY524298:WBY524537 WLU524298:WLU524537 WVQ524298:WVQ524537 I589834:I590073 JE589834:JE590073 TA589834:TA590073 ACW589834:ACW590073 AMS589834:AMS590073 AWO589834:AWO590073 BGK589834:BGK590073 BQG589834:BQG590073 CAC589834:CAC590073 CJY589834:CJY590073 CTU589834:CTU590073 DDQ589834:DDQ590073 DNM589834:DNM590073 DXI589834:DXI590073 EHE589834:EHE590073 ERA589834:ERA590073 FAW589834:FAW590073 FKS589834:FKS590073 FUO589834:FUO590073 GEK589834:GEK590073 GOG589834:GOG590073 GYC589834:GYC590073 HHY589834:HHY590073 HRU589834:HRU590073 IBQ589834:IBQ590073 ILM589834:ILM590073 IVI589834:IVI590073 JFE589834:JFE590073 JPA589834:JPA590073 JYW589834:JYW590073 KIS589834:KIS590073 KSO589834:KSO590073 LCK589834:LCK590073 LMG589834:LMG590073 LWC589834:LWC590073 MFY589834:MFY590073 MPU589834:MPU590073 MZQ589834:MZQ590073 NJM589834:NJM590073 NTI589834:NTI590073 ODE589834:ODE590073 ONA589834:ONA590073 OWW589834:OWW590073 PGS589834:PGS590073 PQO589834:PQO590073 QAK589834:QAK590073 QKG589834:QKG590073 QUC589834:QUC590073 RDY589834:RDY590073 RNU589834:RNU590073 RXQ589834:RXQ590073 SHM589834:SHM590073 SRI589834:SRI590073 TBE589834:TBE590073 TLA589834:TLA590073 TUW589834:TUW590073 UES589834:UES590073 UOO589834:UOO590073 UYK589834:UYK590073 VIG589834:VIG590073 VSC589834:VSC590073 WBY589834:WBY590073 WLU589834:WLU590073 WVQ589834:WVQ590073 I655370:I655609 JE655370:JE655609 TA655370:TA655609 ACW655370:ACW655609 AMS655370:AMS655609 AWO655370:AWO655609 BGK655370:BGK655609 BQG655370:BQG655609 CAC655370:CAC655609 CJY655370:CJY655609 CTU655370:CTU655609 DDQ655370:DDQ655609 DNM655370:DNM655609 DXI655370:DXI655609 EHE655370:EHE655609 ERA655370:ERA655609 FAW655370:FAW655609 FKS655370:FKS655609 FUO655370:FUO655609 GEK655370:GEK655609 GOG655370:GOG655609 GYC655370:GYC655609 HHY655370:HHY655609 HRU655370:HRU655609 IBQ655370:IBQ655609 ILM655370:ILM655609 IVI655370:IVI655609 JFE655370:JFE655609 JPA655370:JPA655609 JYW655370:JYW655609 KIS655370:KIS655609 KSO655370:KSO655609 LCK655370:LCK655609 LMG655370:LMG655609 LWC655370:LWC655609 MFY655370:MFY655609 MPU655370:MPU655609 MZQ655370:MZQ655609 NJM655370:NJM655609 NTI655370:NTI655609 ODE655370:ODE655609 ONA655370:ONA655609 OWW655370:OWW655609 PGS655370:PGS655609 PQO655370:PQO655609 QAK655370:QAK655609 QKG655370:QKG655609 QUC655370:QUC655609 RDY655370:RDY655609 RNU655370:RNU655609 RXQ655370:RXQ655609 SHM655370:SHM655609 SRI655370:SRI655609 TBE655370:TBE655609 TLA655370:TLA655609 TUW655370:TUW655609 UES655370:UES655609 UOO655370:UOO655609 UYK655370:UYK655609 VIG655370:VIG655609 VSC655370:VSC655609 WBY655370:WBY655609 WLU655370:WLU655609 WVQ655370:WVQ655609 I720906:I721145 JE720906:JE721145 TA720906:TA721145 ACW720906:ACW721145 AMS720906:AMS721145 AWO720906:AWO721145 BGK720906:BGK721145 BQG720906:BQG721145 CAC720906:CAC721145 CJY720906:CJY721145 CTU720906:CTU721145 DDQ720906:DDQ721145 DNM720906:DNM721145 DXI720906:DXI721145 EHE720906:EHE721145 ERA720906:ERA721145 FAW720906:FAW721145 FKS720906:FKS721145 FUO720906:FUO721145 GEK720906:GEK721145 GOG720906:GOG721145 GYC720906:GYC721145 HHY720906:HHY721145 HRU720906:HRU721145 IBQ720906:IBQ721145 ILM720906:ILM721145 IVI720906:IVI721145 JFE720906:JFE721145 JPA720906:JPA721145 JYW720906:JYW721145 KIS720906:KIS721145 KSO720906:KSO721145 LCK720906:LCK721145 LMG720906:LMG721145 LWC720906:LWC721145 MFY720906:MFY721145 MPU720906:MPU721145 MZQ720906:MZQ721145 NJM720906:NJM721145 NTI720906:NTI721145 ODE720906:ODE721145 ONA720906:ONA721145 OWW720906:OWW721145 PGS720906:PGS721145 PQO720906:PQO721145 QAK720906:QAK721145 QKG720906:QKG721145 QUC720906:QUC721145 RDY720906:RDY721145 RNU720906:RNU721145 RXQ720906:RXQ721145 SHM720906:SHM721145 SRI720906:SRI721145 TBE720906:TBE721145 TLA720906:TLA721145 TUW720906:TUW721145 UES720906:UES721145 UOO720906:UOO721145 UYK720906:UYK721145 VIG720906:VIG721145 VSC720906:VSC721145 WBY720906:WBY721145 WLU720906:WLU721145 WVQ720906:WVQ721145 I786442:I786681 JE786442:JE786681 TA786442:TA786681 ACW786442:ACW786681 AMS786442:AMS786681 AWO786442:AWO786681 BGK786442:BGK786681 BQG786442:BQG786681 CAC786442:CAC786681 CJY786442:CJY786681 CTU786442:CTU786681 DDQ786442:DDQ786681 DNM786442:DNM786681 DXI786442:DXI786681 EHE786442:EHE786681 ERA786442:ERA786681 FAW786442:FAW786681 FKS786442:FKS786681 FUO786442:FUO786681 GEK786442:GEK786681 GOG786442:GOG786681 GYC786442:GYC786681 HHY786442:HHY786681 HRU786442:HRU786681 IBQ786442:IBQ786681 ILM786442:ILM786681 IVI786442:IVI786681 JFE786442:JFE786681 JPA786442:JPA786681 JYW786442:JYW786681 KIS786442:KIS786681 KSO786442:KSO786681 LCK786442:LCK786681 LMG786442:LMG786681 LWC786442:LWC786681 MFY786442:MFY786681 MPU786442:MPU786681 MZQ786442:MZQ786681 NJM786442:NJM786681 NTI786442:NTI786681 ODE786442:ODE786681 ONA786442:ONA786681 OWW786442:OWW786681 PGS786442:PGS786681 PQO786442:PQO786681 QAK786442:QAK786681 QKG786442:QKG786681 QUC786442:QUC786681 RDY786442:RDY786681 RNU786442:RNU786681 RXQ786442:RXQ786681 SHM786442:SHM786681 SRI786442:SRI786681 TBE786442:TBE786681 TLA786442:TLA786681 TUW786442:TUW786681 UES786442:UES786681 UOO786442:UOO786681 UYK786442:UYK786681 VIG786442:VIG786681 VSC786442:VSC786681 WBY786442:WBY786681 WLU786442:WLU786681 WVQ786442:WVQ786681 I851978:I852217 JE851978:JE852217 TA851978:TA852217 ACW851978:ACW852217 AMS851978:AMS852217 AWO851978:AWO852217 BGK851978:BGK852217 BQG851978:BQG852217 CAC851978:CAC852217 CJY851978:CJY852217 CTU851978:CTU852217 DDQ851978:DDQ852217 DNM851978:DNM852217 DXI851978:DXI852217 EHE851978:EHE852217 ERA851978:ERA852217 FAW851978:FAW852217 FKS851978:FKS852217 FUO851978:FUO852217 GEK851978:GEK852217 GOG851978:GOG852217 GYC851978:GYC852217 HHY851978:HHY852217 HRU851978:HRU852217 IBQ851978:IBQ852217 ILM851978:ILM852217 IVI851978:IVI852217 JFE851978:JFE852217 JPA851978:JPA852217 JYW851978:JYW852217 KIS851978:KIS852217 KSO851978:KSO852217 LCK851978:LCK852217 LMG851978:LMG852217 LWC851978:LWC852217 MFY851978:MFY852217 MPU851978:MPU852217 MZQ851978:MZQ852217 NJM851978:NJM852217 NTI851978:NTI852217 ODE851978:ODE852217 ONA851978:ONA852217 OWW851978:OWW852217 PGS851978:PGS852217 PQO851978:PQO852217 QAK851978:QAK852217 QKG851978:QKG852217 QUC851978:QUC852217 RDY851978:RDY852217 RNU851978:RNU852217 RXQ851978:RXQ852217 SHM851978:SHM852217 SRI851978:SRI852217 TBE851978:TBE852217 TLA851978:TLA852217 TUW851978:TUW852217 UES851978:UES852217 UOO851978:UOO852217 UYK851978:UYK852217 VIG851978:VIG852217 VSC851978:VSC852217 WBY851978:WBY852217 WLU851978:WLU852217 WVQ851978:WVQ852217 I917514:I917753 JE917514:JE917753 TA917514:TA917753 ACW917514:ACW917753 AMS917514:AMS917753 AWO917514:AWO917753 BGK917514:BGK917753 BQG917514:BQG917753 CAC917514:CAC917753 CJY917514:CJY917753 CTU917514:CTU917753 DDQ917514:DDQ917753 DNM917514:DNM917753 DXI917514:DXI917753 EHE917514:EHE917753 ERA917514:ERA917753 FAW917514:FAW917753 FKS917514:FKS917753 FUO917514:FUO917753 GEK917514:GEK917753 GOG917514:GOG917753 GYC917514:GYC917753 HHY917514:HHY917753 HRU917514:HRU917753 IBQ917514:IBQ917753 ILM917514:ILM917753 IVI917514:IVI917753 JFE917514:JFE917753 JPA917514:JPA917753 JYW917514:JYW917753 KIS917514:KIS917753 KSO917514:KSO917753 LCK917514:LCK917753 LMG917514:LMG917753 LWC917514:LWC917753 MFY917514:MFY917753 MPU917514:MPU917753 MZQ917514:MZQ917753 NJM917514:NJM917753 NTI917514:NTI917753 ODE917514:ODE917753 ONA917514:ONA917753 OWW917514:OWW917753 PGS917514:PGS917753 PQO917514:PQO917753 QAK917514:QAK917753 QKG917514:QKG917753 QUC917514:QUC917753 RDY917514:RDY917753 RNU917514:RNU917753 RXQ917514:RXQ917753 SHM917514:SHM917753 SRI917514:SRI917753 TBE917514:TBE917753 TLA917514:TLA917753 TUW917514:TUW917753 UES917514:UES917753 UOO917514:UOO917753 UYK917514:UYK917753 VIG917514:VIG917753 VSC917514:VSC917753 WBY917514:WBY917753 WLU917514:WLU917753 WVQ917514:WVQ917753 I983050:I983289 JE983050:JE983289 TA983050:TA983289 ACW983050:ACW983289 AMS983050:AMS983289 AWO983050:AWO983289 BGK983050:BGK983289 BQG983050:BQG983289 CAC983050:CAC983289 CJY983050:CJY983289 CTU983050:CTU983289 DDQ983050:DDQ983289 DNM983050:DNM983289 DXI983050:DXI983289 EHE983050:EHE983289 ERA983050:ERA983289 FAW983050:FAW983289 FKS983050:FKS983289 FUO983050:FUO983289 GEK983050:GEK983289 GOG983050:GOG983289 GYC983050:GYC983289 HHY983050:HHY983289 HRU983050:HRU983289 IBQ983050:IBQ983289 ILM983050:ILM983289 IVI983050:IVI983289 JFE983050:JFE983289 JPA983050:JPA983289 JYW983050:JYW983289 KIS983050:KIS983289 KSO983050:KSO983289 LCK983050:LCK983289 LMG983050:LMG983289 LWC983050:LWC983289 MFY983050:MFY983289 MPU983050:MPU983289 MZQ983050:MZQ983289 NJM983050:NJM983289 NTI983050:NTI983289 ODE983050:ODE983289 ONA983050:ONA983289 OWW983050:OWW983289 PGS983050:PGS983289 PQO983050:PQO983289 QAK983050:QAK983289 QKG983050:QKG983289 QUC983050:QUC983289 RDY983050:RDY983289 RNU983050:RNU983289 RXQ983050:RXQ983289 SHM983050:SHM983289 SRI983050:SRI983289 TBE983050:TBE983289 TLA983050:TLA983289 TUW983050:TUW983289 UES983050:UES983289 UOO983050:UOO983289 UYK983050:UYK983289 VIG983050:VIG983289 VSC983050:VSC983289 WBY983050:WBY983289 WLU983050:WLU983289 I10:I249" xr:uid="{2F6C7661-0433-442B-A709-18EDEF72B0D1}">
      <formula1>"Asignado,No asignado"</formula1>
    </dataValidation>
    <dataValidation type="list" allowBlank="1" showInputMessage="1" showErrorMessage="1" sqref="K10:K249 JG10:JG249 TC10:TC249 ACY10:ACY249 AMU10:AMU249 AWQ10:AWQ249 BGM10:BGM249 BQI10:BQI249 CAE10:CAE249 CKA10:CKA249 CTW10:CTW249 DDS10:DDS249 DNO10:DNO249 DXK10:DXK249 EHG10:EHG249 ERC10:ERC249 FAY10:FAY249 FKU10:FKU249 FUQ10:FUQ249 GEM10:GEM249 GOI10:GOI249 GYE10:GYE249 HIA10:HIA249 HRW10:HRW249 IBS10:IBS249 ILO10:ILO249 IVK10:IVK249 JFG10:JFG249 JPC10:JPC249 JYY10:JYY249 KIU10:KIU249 KSQ10:KSQ249 LCM10:LCM249 LMI10:LMI249 LWE10:LWE249 MGA10:MGA249 MPW10:MPW249 MZS10:MZS249 NJO10:NJO249 NTK10:NTK249 ODG10:ODG249 ONC10:ONC249 OWY10:OWY249 PGU10:PGU249 PQQ10:PQQ249 QAM10:QAM249 QKI10:QKI249 QUE10:QUE249 REA10:REA249 RNW10:RNW249 RXS10:RXS249 SHO10:SHO249 SRK10:SRK249 TBG10:TBG249 TLC10:TLC249 TUY10:TUY249 UEU10:UEU249 UOQ10:UOQ249 UYM10:UYM249 VII10:VII249 VSE10:VSE249 WCA10:WCA249 WLW10:WLW249 WVS10:WVS249 K65546:K65785 JG65546:JG65785 TC65546:TC65785 ACY65546:ACY65785 AMU65546:AMU65785 AWQ65546:AWQ65785 BGM65546:BGM65785 BQI65546:BQI65785 CAE65546:CAE65785 CKA65546:CKA65785 CTW65546:CTW65785 DDS65546:DDS65785 DNO65546:DNO65785 DXK65546:DXK65785 EHG65546:EHG65785 ERC65546:ERC65785 FAY65546:FAY65785 FKU65546:FKU65785 FUQ65546:FUQ65785 GEM65546:GEM65785 GOI65546:GOI65785 GYE65546:GYE65785 HIA65546:HIA65785 HRW65546:HRW65785 IBS65546:IBS65785 ILO65546:ILO65785 IVK65546:IVK65785 JFG65546:JFG65785 JPC65546:JPC65785 JYY65546:JYY65785 KIU65546:KIU65785 KSQ65546:KSQ65785 LCM65546:LCM65785 LMI65546:LMI65785 LWE65546:LWE65785 MGA65546:MGA65785 MPW65546:MPW65785 MZS65546:MZS65785 NJO65546:NJO65785 NTK65546:NTK65785 ODG65546:ODG65785 ONC65546:ONC65785 OWY65546:OWY65785 PGU65546:PGU65785 PQQ65546:PQQ65785 QAM65546:QAM65785 QKI65546:QKI65785 QUE65546:QUE65785 REA65546:REA65785 RNW65546:RNW65785 RXS65546:RXS65785 SHO65546:SHO65785 SRK65546:SRK65785 TBG65546:TBG65785 TLC65546:TLC65785 TUY65546:TUY65785 UEU65546:UEU65785 UOQ65546:UOQ65785 UYM65546:UYM65785 VII65546:VII65785 VSE65546:VSE65785 WCA65546:WCA65785 WLW65546:WLW65785 WVS65546:WVS65785 K131082:K131321 JG131082:JG131321 TC131082:TC131321 ACY131082:ACY131321 AMU131082:AMU131321 AWQ131082:AWQ131321 BGM131082:BGM131321 BQI131082:BQI131321 CAE131082:CAE131321 CKA131082:CKA131321 CTW131082:CTW131321 DDS131082:DDS131321 DNO131082:DNO131321 DXK131082:DXK131321 EHG131082:EHG131321 ERC131082:ERC131321 FAY131082:FAY131321 FKU131082:FKU131321 FUQ131082:FUQ131321 GEM131082:GEM131321 GOI131082:GOI131321 GYE131082:GYE131321 HIA131082:HIA131321 HRW131082:HRW131321 IBS131082:IBS131321 ILO131082:ILO131321 IVK131082:IVK131321 JFG131082:JFG131321 JPC131082:JPC131321 JYY131082:JYY131321 KIU131082:KIU131321 KSQ131082:KSQ131321 LCM131082:LCM131321 LMI131082:LMI131321 LWE131082:LWE131321 MGA131082:MGA131321 MPW131082:MPW131321 MZS131082:MZS131321 NJO131082:NJO131321 NTK131082:NTK131321 ODG131082:ODG131321 ONC131082:ONC131321 OWY131082:OWY131321 PGU131082:PGU131321 PQQ131082:PQQ131321 QAM131082:QAM131321 QKI131082:QKI131321 QUE131082:QUE131321 REA131082:REA131321 RNW131082:RNW131321 RXS131082:RXS131321 SHO131082:SHO131321 SRK131082:SRK131321 TBG131082:TBG131321 TLC131082:TLC131321 TUY131082:TUY131321 UEU131082:UEU131321 UOQ131082:UOQ131321 UYM131082:UYM131321 VII131082:VII131321 VSE131082:VSE131321 WCA131082:WCA131321 WLW131082:WLW131321 WVS131082:WVS131321 K196618:K196857 JG196618:JG196857 TC196618:TC196857 ACY196618:ACY196857 AMU196618:AMU196857 AWQ196618:AWQ196857 BGM196618:BGM196857 BQI196618:BQI196857 CAE196618:CAE196857 CKA196618:CKA196857 CTW196618:CTW196857 DDS196618:DDS196857 DNO196618:DNO196857 DXK196618:DXK196857 EHG196618:EHG196857 ERC196618:ERC196857 FAY196618:FAY196857 FKU196618:FKU196857 FUQ196618:FUQ196857 GEM196618:GEM196857 GOI196618:GOI196857 GYE196618:GYE196857 HIA196618:HIA196857 HRW196618:HRW196857 IBS196618:IBS196857 ILO196618:ILO196857 IVK196618:IVK196857 JFG196618:JFG196857 JPC196618:JPC196857 JYY196618:JYY196857 KIU196618:KIU196857 KSQ196618:KSQ196857 LCM196618:LCM196857 LMI196618:LMI196857 LWE196618:LWE196857 MGA196618:MGA196857 MPW196618:MPW196857 MZS196618:MZS196857 NJO196618:NJO196857 NTK196618:NTK196857 ODG196618:ODG196857 ONC196618:ONC196857 OWY196618:OWY196857 PGU196618:PGU196857 PQQ196618:PQQ196857 QAM196618:QAM196857 QKI196618:QKI196857 QUE196618:QUE196857 REA196618:REA196857 RNW196618:RNW196857 RXS196618:RXS196857 SHO196618:SHO196857 SRK196618:SRK196857 TBG196618:TBG196857 TLC196618:TLC196857 TUY196618:TUY196857 UEU196618:UEU196857 UOQ196618:UOQ196857 UYM196618:UYM196857 VII196618:VII196857 VSE196618:VSE196857 WCA196618:WCA196857 WLW196618:WLW196857 WVS196618:WVS196857 K262154:K262393 JG262154:JG262393 TC262154:TC262393 ACY262154:ACY262393 AMU262154:AMU262393 AWQ262154:AWQ262393 BGM262154:BGM262393 BQI262154:BQI262393 CAE262154:CAE262393 CKA262154:CKA262393 CTW262154:CTW262393 DDS262154:DDS262393 DNO262154:DNO262393 DXK262154:DXK262393 EHG262154:EHG262393 ERC262154:ERC262393 FAY262154:FAY262393 FKU262154:FKU262393 FUQ262154:FUQ262393 GEM262154:GEM262393 GOI262154:GOI262393 GYE262154:GYE262393 HIA262154:HIA262393 HRW262154:HRW262393 IBS262154:IBS262393 ILO262154:ILO262393 IVK262154:IVK262393 JFG262154:JFG262393 JPC262154:JPC262393 JYY262154:JYY262393 KIU262154:KIU262393 KSQ262154:KSQ262393 LCM262154:LCM262393 LMI262154:LMI262393 LWE262154:LWE262393 MGA262154:MGA262393 MPW262154:MPW262393 MZS262154:MZS262393 NJO262154:NJO262393 NTK262154:NTK262393 ODG262154:ODG262393 ONC262154:ONC262393 OWY262154:OWY262393 PGU262154:PGU262393 PQQ262154:PQQ262393 QAM262154:QAM262393 QKI262154:QKI262393 QUE262154:QUE262393 REA262154:REA262393 RNW262154:RNW262393 RXS262154:RXS262393 SHO262154:SHO262393 SRK262154:SRK262393 TBG262154:TBG262393 TLC262154:TLC262393 TUY262154:TUY262393 UEU262154:UEU262393 UOQ262154:UOQ262393 UYM262154:UYM262393 VII262154:VII262393 VSE262154:VSE262393 WCA262154:WCA262393 WLW262154:WLW262393 WVS262154:WVS262393 K327690:K327929 JG327690:JG327929 TC327690:TC327929 ACY327690:ACY327929 AMU327690:AMU327929 AWQ327690:AWQ327929 BGM327690:BGM327929 BQI327690:BQI327929 CAE327690:CAE327929 CKA327690:CKA327929 CTW327690:CTW327929 DDS327690:DDS327929 DNO327690:DNO327929 DXK327690:DXK327929 EHG327690:EHG327929 ERC327690:ERC327929 FAY327690:FAY327929 FKU327690:FKU327929 FUQ327690:FUQ327929 GEM327690:GEM327929 GOI327690:GOI327929 GYE327690:GYE327929 HIA327690:HIA327929 HRW327690:HRW327929 IBS327690:IBS327929 ILO327690:ILO327929 IVK327690:IVK327929 JFG327690:JFG327929 JPC327690:JPC327929 JYY327690:JYY327929 KIU327690:KIU327929 KSQ327690:KSQ327929 LCM327690:LCM327929 LMI327690:LMI327929 LWE327690:LWE327929 MGA327690:MGA327929 MPW327690:MPW327929 MZS327690:MZS327929 NJO327690:NJO327929 NTK327690:NTK327929 ODG327690:ODG327929 ONC327690:ONC327929 OWY327690:OWY327929 PGU327690:PGU327929 PQQ327690:PQQ327929 QAM327690:QAM327929 QKI327690:QKI327929 QUE327690:QUE327929 REA327690:REA327929 RNW327690:RNW327929 RXS327690:RXS327929 SHO327690:SHO327929 SRK327690:SRK327929 TBG327690:TBG327929 TLC327690:TLC327929 TUY327690:TUY327929 UEU327690:UEU327929 UOQ327690:UOQ327929 UYM327690:UYM327929 VII327690:VII327929 VSE327690:VSE327929 WCA327690:WCA327929 WLW327690:WLW327929 WVS327690:WVS327929 K393226:K393465 JG393226:JG393465 TC393226:TC393465 ACY393226:ACY393465 AMU393226:AMU393465 AWQ393226:AWQ393465 BGM393226:BGM393465 BQI393226:BQI393465 CAE393226:CAE393465 CKA393226:CKA393465 CTW393226:CTW393465 DDS393226:DDS393465 DNO393226:DNO393465 DXK393226:DXK393465 EHG393226:EHG393465 ERC393226:ERC393465 FAY393226:FAY393465 FKU393226:FKU393465 FUQ393226:FUQ393465 GEM393226:GEM393465 GOI393226:GOI393465 GYE393226:GYE393465 HIA393226:HIA393465 HRW393226:HRW393465 IBS393226:IBS393465 ILO393226:ILO393465 IVK393226:IVK393465 JFG393226:JFG393465 JPC393226:JPC393465 JYY393226:JYY393465 KIU393226:KIU393465 KSQ393226:KSQ393465 LCM393226:LCM393465 LMI393226:LMI393465 LWE393226:LWE393465 MGA393226:MGA393465 MPW393226:MPW393465 MZS393226:MZS393465 NJO393226:NJO393465 NTK393226:NTK393465 ODG393226:ODG393465 ONC393226:ONC393465 OWY393226:OWY393465 PGU393226:PGU393465 PQQ393226:PQQ393465 QAM393226:QAM393465 QKI393226:QKI393465 QUE393226:QUE393465 REA393226:REA393465 RNW393226:RNW393465 RXS393226:RXS393465 SHO393226:SHO393465 SRK393226:SRK393465 TBG393226:TBG393465 TLC393226:TLC393465 TUY393226:TUY393465 UEU393226:UEU393465 UOQ393226:UOQ393465 UYM393226:UYM393465 VII393226:VII393465 VSE393226:VSE393465 WCA393226:WCA393465 WLW393226:WLW393465 WVS393226:WVS393465 K458762:K459001 JG458762:JG459001 TC458762:TC459001 ACY458762:ACY459001 AMU458762:AMU459001 AWQ458762:AWQ459001 BGM458762:BGM459001 BQI458762:BQI459001 CAE458762:CAE459001 CKA458762:CKA459001 CTW458762:CTW459001 DDS458762:DDS459001 DNO458762:DNO459001 DXK458762:DXK459001 EHG458762:EHG459001 ERC458762:ERC459001 FAY458762:FAY459001 FKU458762:FKU459001 FUQ458762:FUQ459001 GEM458762:GEM459001 GOI458762:GOI459001 GYE458762:GYE459001 HIA458762:HIA459001 HRW458762:HRW459001 IBS458762:IBS459001 ILO458762:ILO459001 IVK458762:IVK459001 JFG458762:JFG459001 JPC458762:JPC459001 JYY458762:JYY459001 KIU458762:KIU459001 KSQ458762:KSQ459001 LCM458762:LCM459001 LMI458762:LMI459001 LWE458762:LWE459001 MGA458762:MGA459001 MPW458762:MPW459001 MZS458762:MZS459001 NJO458762:NJO459001 NTK458762:NTK459001 ODG458762:ODG459001 ONC458762:ONC459001 OWY458762:OWY459001 PGU458762:PGU459001 PQQ458762:PQQ459001 QAM458762:QAM459001 QKI458762:QKI459001 QUE458762:QUE459001 REA458762:REA459001 RNW458762:RNW459001 RXS458762:RXS459001 SHO458762:SHO459001 SRK458762:SRK459001 TBG458762:TBG459001 TLC458762:TLC459001 TUY458762:TUY459001 UEU458762:UEU459001 UOQ458762:UOQ459001 UYM458762:UYM459001 VII458762:VII459001 VSE458762:VSE459001 WCA458762:WCA459001 WLW458762:WLW459001 WVS458762:WVS459001 K524298:K524537 JG524298:JG524537 TC524298:TC524537 ACY524298:ACY524537 AMU524298:AMU524537 AWQ524298:AWQ524537 BGM524298:BGM524537 BQI524298:BQI524537 CAE524298:CAE524537 CKA524298:CKA524537 CTW524298:CTW524537 DDS524298:DDS524537 DNO524298:DNO524537 DXK524298:DXK524537 EHG524298:EHG524537 ERC524298:ERC524537 FAY524298:FAY524537 FKU524298:FKU524537 FUQ524298:FUQ524537 GEM524298:GEM524537 GOI524298:GOI524537 GYE524298:GYE524537 HIA524298:HIA524537 HRW524298:HRW524537 IBS524298:IBS524537 ILO524298:ILO524537 IVK524298:IVK524537 JFG524298:JFG524537 JPC524298:JPC524537 JYY524298:JYY524537 KIU524298:KIU524537 KSQ524298:KSQ524537 LCM524298:LCM524537 LMI524298:LMI524537 LWE524298:LWE524537 MGA524298:MGA524537 MPW524298:MPW524537 MZS524298:MZS524537 NJO524298:NJO524537 NTK524298:NTK524537 ODG524298:ODG524537 ONC524298:ONC524537 OWY524298:OWY524537 PGU524298:PGU524537 PQQ524298:PQQ524537 QAM524298:QAM524537 QKI524298:QKI524537 QUE524298:QUE524537 REA524298:REA524537 RNW524298:RNW524537 RXS524298:RXS524537 SHO524298:SHO524537 SRK524298:SRK524537 TBG524298:TBG524537 TLC524298:TLC524537 TUY524298:TUY524537 UEU524298:UEU524537 UOQ524298:UOQ524537 UYM524298:UYM524537 VII524298:VII524537 VSE524298:VSE524537 WCA524298:WCA524537 WLW524298:WLW524537 WVS524298:WVS524537 K589834:K590073 JG589834:JG590073 TC589834:TC590073 ACY589834:ACY590073 AMU589834:AMU590073 AWQ589834:AWQ590073 BGM589834:BGM590073 BQI589834:BQI590073 CAE589834:CAE590073 CKA589834:CKA590073 CTW589834:CTW590073 DDS589834:DDS590073 DNO589834:DNO590073 DXK589834:DXK590073 EHG589834:EHG590073 ERC589834:ERC590073 FAY589834:FAY590073 FKU589834:FKU590073 FUQ589834:FUQ590073 GEM589834:GEM590073 GOI589834:GOI590073 GYE589834:GYE590073 HIA589834:HIA590073 HRW589834:HRW590073 IBS589834:IBS590073 ILO589834:ILO590073 IVK589834:IVK590073 JFG589834:JFG590073 JPC589834:JPC590073 JYY589834:JYY590073 KIU589834:KIU590073 KSQ589834:KSQ590073 LCM589834:LCM590073 LMI589834:LMI590073 LWE589834:LWE590073 MGA589834:MGA590073 MPW589834:MPW590073 MZS589834:MZS590073 NJO589834:NJO590073 NTK589834:NTK590073 ODG589834:ODG590073 ONC589834:ONC590073 OWY589834:OWY590073 PGU589834:PGU590073 PQQ589834:PQQ590073 QAM589834:QAM590073 QKI589834:QKI590073 QUE589834:QUE590073 REA589834:REA590073 RNW589834:RNW590073 RXS589834:RXS590073 SHO589834:SHO590073 SRK589834:SRK590073 TBG589834:TBG590073 TLC589834:TLC590073 TUY589834:TUY590073 UEU589834:UEU590073 UOQ589834:UOQ590073 UYM589834:UYM590073 VII589834:VII590073 VSE589834:VSE590073 WCA589834:WCA590073 WLW589834:WLW590073 WVS589834:WVS590073 K655370:K655609 JG655370:JG655609 TC655370:TC655609 ACY655370:ACY655609 AMU655370:AMU655609 AWQ655370:AWQ655609 BGM655370:BGM655609 BQI655370:BQI655609 CAE655370:CAE655609 CKA655370:CKA655609 CTW655370:CTW655609 DDS655370:DDS655609 DNO655370:DNO655609 DXK655370:DXK655609 EHG655370:EHG655609 ERC655370:ERC655609 FAY655370:FAY655609 FKU655370:FKU655609 FUQ655370:FUQ655609 GEM655370:GEM655609 GOI655370:GOI655609 GYE655370:GYE655609 HIA655370:HIA655609 HRW655370:HRW655609 IBS655370:IBS655609 ILO655370:ILO655609 IVK655370:IVK655609 JFG655370:JFG655609 JPC655370:JPC655609 JYY655370:JYY655609 KIU655370:KIU655609 KSQ655370:KSQ655609 LCM655370:LCM655609 LMI655370:LMI655609 LWE655370:LWE655609 MGA655370:MGA655609 MPW655370:MPW655609 MZS655370:MZS655609 NJO655370:NJO655609 NTK655370:NTK655609 ODG655370:ODG655609 ONC655370:ONC655609 OWY655370:OWY655609 PGU655370:PGU655609 PQQ655370:PQQ655609 QAM655370:QAM655609 QKI655370:QKI655609 QUE655370:QUE655609 REA655370:REA655609 RNW655370:RNW655609 RXS655370:RXS655609 SHO655370:SHO655609 SRK655370:SRK655609 TBG655370:TBG655609 TLC655370:TLC655609 TUY655370:TUY655609 UEU655370:UEU655609 UOQ655370:UOQ655609 UYM655370:UYM655609 VII655370:VII655609 VSE655370:VSE655609 WCA655370:WCA655609 WLW655370:WLW655609 WVS655370:WVS655609 K720906:K721145 JG720906:JG721145 TC720906:TC721145 ACY720906:ACY721145 AMU720906:AMU721145 AWQ720906:AWQ721145 BGM720906:BGM721145 BQI720906:BQI721145 CAE720906:CAE721145 CKA720906:CKA721145 CTW720906:CTW721145 DDS720906:DDS721145 DNO720906:DNO721145 DXK720906:DXK721145 EHG720906:EHG721145 ERC720906:ERC721145 FAY720906:FAY721145 FKU720906:FKU721145 FUQ720906:FUQ721145 GEM720906:GEM721145 GOI720906:GOI721145 GYE720906:GYE721145 HIA720906:HIA721145 HRW720906:HRW721145 IBS720906:IBS721145 ILO720906:ILO721145 IVK720906:IVK721145 JFG720906:JFG721145 JPC720906:JPC721145 JYY720906:JYY721145 KIU720906:KIU721145 KSQ720906:KSQ721145 LCM720906:LCM721145 LMI720906:LMI721145 LWE720906:LWE721145 MGA720906:MGA721145 MPW720906:MPW721145 MZS720906:MZS721145 NJO720906:NJO721145 NTK720906:NTK721145 ODG720906:ODG721145 ONC720906:ONC721145 OWY720906:OWY721145 PGU720906:PGU721145 PQQ720906:PQQ721145 QAM720906:QAM721145 QKI720906:QKI721145 QUE720906:QUE721145 REA720906:REA721145 RNW720906:RNW721145 RXS720906:RXS721145 SHO720906:SHO721145 SRK720906:SRK721145 TBG720906:TBG721145 TLC720906:TLC721145 TUY720906:TUY721145 UEU720906:UEU721145 UOQ720906:UOQ721145 UYM720906:UYM721145 VII720906:VII721145 VSE720906:VSE721145 WCA720906:WCA721145 WLW720906:WLW721145 WVS720906:WVS721145 K786442:K786681 JG786442:JG786681 TC786442:TC786681 ACY786442:ACY786681 AMU786442:AMU786681 AWQ786442:AWQ786681 BGM786442:BGM786681 BQI786442:BQI786681 CAE786442:CAE786681 CKA786442:CKA786681 CTW786442:CTW786681 DDS786442:DDS786681 DNO786442:DNO786681 DXK786442:DXK786681 EHG786442:EHG786681 ERC786442:ERC786681 FAY786442:FAY786681 FKU786442:FKU786681 FUQ786442:FUQ786681 GEM786442:GEM786681 GOI786442:GOI786681 GYE786442:GYE786681 HIA786442:HIA786681 HRW786442:HRW786681 IBS786442:IBS786681 ILO786442:ILO786681 IVK786442:IVK786681 JFG786442:JFG786681 JPC786442:JPC786681 JYY786442:JYY786681 KIU786442:KIU786681 KSQ786442:KSQ786681 LCM786442:LCM786681 LMI786442:LMI786681 LWE786442:LWE786681 MGA786442:MGA786681 MPW786442:MPW786681 MZS786442:MZS786681 NJO786442:NJO786681 NTK786442:NTK786681 ODG786442:ODG786681 ONC786442:ONC786681 OWY786442:OWY786681 PGU786442:PGU786681 PQQ786442:PQQ786681 QAM786442:QAM786681 QKI786442:QKI786681 QUE786442:QUE786681 REA786442:REA786681 RNW786442:RNW786681 RXS786442:RXS786681 SHO786442:SHO786681 SRK786442:SRK786681 TBG786442:TBG786681 TLC786442:TLC786681 TUY786442:TUY786681 UEU786442:UEU786681 UOQ786442:UOQ786681 UYM786442:UYM786681 VII786442:VII786681 VSE786442:VSE786681 WCA786442:WCA786681 WLW786442:WLW786681 WVS786442:WVS786681 K851978:K852217 JG851978:JG852217 TC851978:TC852217 ACY851978:ACY852217 AMU851978:AMU852217 AWQ851978:AWQ852217 BGM851978:BGM852217 BQI851978:BQI852217 CAE851978:CAE852217 CKA851978:CKA852217 CTW851978:CTW852217 DDS851978:DDS852217 DNO851978:DNO852217 DXK851978:DXK852217 EHG851978:EHG852217 ERC851978:ERC852217 FAY851978:FAY852217 FKU851978:FKU852217 FUQ851978:FUQ852217 GEM851978:GEM852217 GOI851978:GOI852217 GYE851978:GYE852217 HIA851978:HIA852217 HRW851978:HRW852217 IBS851978:IBS852217 ILO851978:ILO852217 IVK851978:IVK852217 JFG851978:JFG852217 JPC851978:JPC852217 JYY851978:JYY852217 KIU851978:KIU852217 KSQ851978:KSQ852217 LCM851978:LCM852217 LMI851978:LMI852217 LWE851978:LWE852217 MGA851978:MGA852217 MPW851978:MPW852217 MZS851978:MZS852217 NJO851978:NJO852217 NTK851978:NTK852217 ODG851978:ODG852217 ONC851978:ONC852217 OWY851978:OWY852217 PGU851978:PGU852217 PQQ851978:PQQ852217 QAM851978:QAM852217 QKI851978:QKI852217 QUE851978:QUE852217 REA851978:REA852217 RNW851978:RNW852217 RXS851978:RXS852217 SHO851978:SHO852217 SRK851978:SRK852217 TBG851978:TBG852217 TLC851978:TLC852217 TUY851978:TUY852217 UEU851978:UEU852217 UOQ851978:UOQ852217 UYM851978:UYM852217 VII851978:VII852217 VSE851978:VSE852217 WCA851978:WCA852217 WLW851978:WLW852217 WVS851978:WVS852217 K917514:K917753 JG917514:JG917753 TC917514:TC917753 ACY917514:ACY917753 AMU917514:AMU917753 AWQ917514:AWQ917753 BGM917514:BGM917753 BQI917514:BQI917753 CAE917514:CAE917753 CKA917514:CKA917753 CTW917514:CTW917753 DDS917514:DDS917753 DNO917514:DNO917753 DXK917514:DXK917753 EHG917514:EHG917753 ERC917514:ERC917753 FAY917514:FAY917753 FKU917514:FKU917753 FUQ917514:FUQ917753 GEM917514:GEM917753 GOI917514:GOI917753 GYE917514:GYE917753 HIA917514:HIA917753 HRW917514:HRW917753 IBS917514:IBS917753 ILO917514:ILO917753 IVK917514:IVK917753 JFG917514:JFG917753 JPC917514:JPC917753 JYY917514:JYY917753 KIU917514:KIU917753 KSQ917514:KSQ917753 LCM917514:LCM917753 LMI917514:LMI917753 LWE917514:LWE917753 MGA917514:MGA917753 MPW917514:MPW917753 MZS917514:MZS917753 NJO917514:NJO917753 NTK917514:NTK917753 ODG917514:ODG917753 ONC917514:ONC917753 OWY917514:OWY917753 PGU917514:PGU917753 PQQ917514:PQQ917753 QAM917514:QAM917753 QKI917514:QKI917753 QUE917514:QUE917753 REA917514:REA917753 RNW917514:RNW917753 RXS917514:RXS917753 SHO917514:SHO917753 SRK917514:SRK917753 TBG917514:TBG917753 TLC917514:TLC917753 TUY917514:TUY917753 UEU917514:UEU917753 UOQ917514:UOQ917753 UYM917514:UYM917753 VII917514:VII917753 VSE917514:VSE917753 WCA917514:WCA917753 WLW917514:WLW917753 WVS917514:WVS917753 K983050:K983289 JG983050:JG983289 TC983050:TC983289 ACY983050:ACY983289 AMU983050:AMU983289 AWQ983050:AWQ983289 BGM983050:BGM983289 BQI983050:BQI983289 CAE983050:CAE983289 CKA983050:CKA983289 CTW983050:CTW983289 DDS983050:DDS983289 DNO983050:DNO983289 DXK983050:DXK983289 EHG983050:EHG983289 ERC983050:ERC983289 FAY983050:FAY983289 FKU983050:FKU983289 FUQ983050:FUQ983289 GEM983050:GEM983289 GOI983050:GOI983289 GYE983050:GYE983289 HIA983050:HIA983289 HRW983050:HRW983289 IBS983050:IBS983289 ILO983050:ILO983289 IVK983050:IVK983289 JFG983050:JFG983289 JPC983050:JPC983289 JYY983050:JYY983289 KIU983050:KIU983289 KSQ983050:KSQ983289 LCM983050:LCM983289 LMI983050:LMI983289 LWE983050:LWE983289 MGA983050:MGA983289 MPW983050:MPW983289 MZS983050:MZS983289 NJO983050:NJO983289 NTK983050:NTK983289 ODG983050:ODG983289 ONC983050:ONC983289 OWY983050:OWY983289 PGU983050:PGU983289 PQQ983050:PQQ983289 QAM983050:QAM983289 QKI983050:QKI983289 QUE983050:QUE983289 REA983050:REA983289 RNW983050:RNW983289 RXS983050:RXS983289 SHO983050:SHO983289 SRK983050:SRK983289 TBG983050:TBG983289 TLC983050:TLC983289 TUY983050:TUY983289 UEU983050:UEU983289 UOQ983050:UOQ983289 UYM983050:UYM983289 VII983050:VII983289 VSE983050:VSE983289 WCA983050:WCA983289 WLW983050:WLW983289 WVS983050:WVS983289" xr:uid="{9D7EB133-0ECA-4CD9-BE79-F3CFF82DB7A2}">
      <formula1>"Adecuado,Inadecuado"</formula1>
    </dataValidation>
    <dataValidation type="list" allowBlank="1" showInputMessage="1" showErrorMessage="1" sqref="M10:M249 JI10:JI249 TE10:TE249 ADA10:ADA249 AMW10:AMW249 AWS10:AWS249 BGO10:BGO249 BQK10:BQK249 CAG10:CAG249 CKC10:CKC249 CTY10:CTY249 DDU10:DDU249 DNQ10:DNQ249 DXM10:DXM249 EHI10:EHI249 ERE10:ERE249 FBA10:FBA249 FKW10:FKW249 FUS10:FUS249 GEO10:GEO249 GOK10:GOK249 GYG10:GYG249 HIC10:HIC249 HRY10:HRY249 IBU10:IBU249 ILQ10:ILQ249 IVM10:IVM249 JFI10:JFI249 JPE10:JPE249 JZA10:JZA249 KIW10:KIW249 KSS10:KSS249 LCO10:LCO249 LMK10:LMK249 LWG10:LWG249 MGC10:MGC249 MPY10:MPY249 MZU10:MZU249 NJQ10:NJQ249 NTM10:NTM249 ODI10:ODI249 ONE10:ONE249 OXA10:OXA249 PGW10:PGW249 PQS10:PQS249 QAO10:QAO249 QKK10:QKK249 QUG10:QUG249 REC10:REC249 RNY10:RNY249 RXU10:RXU249 SHQ10:SHQ249 SRM10:SRM249 TBI10:TBI249 TLE10:TLE249 TVA10:TVA249 UEW10:UEW249 UOS10:UOS249 UYO10:UYO249 VIK10:VIK249 VSG10:VSG249 WCC10:WCC249 WLY10:WLY249 WVU10:WVU249 M65546:M65785 JI65546:JI65785 TE65546:TE65785 ADA65546:ADA65785 AMW65546:AMW65785 AWS65546:AWS65785 BGO65546:BGO65785 BQK65546:BQK65785 CAG65546:CAG65785 CKC65546:CKC65785 CTY65546:CTY65785 DDU65546:DDU65785 DNQ65546:DNQ65785 DXM65546:DXM65785 EHI65546:EHI65785 ERE65546:ERE65785 FBA65546:FBA65785 FKW65546:FKW65785 FUS65546:FUS65785 GEO65546:GEO65785 GOK65546:GOK65785 GYG65546:GYG65785 HIC65546:HIC65785 HRY65546:HRY65785 IBU65546:IBU65785 ILQ65546:ILQ65785 IVM65546:IVM65785 JFI65546:JFI65785 JPE65546:JPE65785 JZA65546:JZA65785 KIW65546:KIW65785 KSS65546:KSS65785 LCO65546:LCO65785 LMK65546:LMK65785 LWG65546:LWG65785 MGC65546:MGC65785 MPY65546:MPY65785 MZU65546:MZU65785 NJQ65546:NJQ65785 NTM65546:NTM65785 ODI65546:ODI65785 ONE65546:ONE65785 OXA65546:OXA65785 PGW65546:PGW65785 PQS65546:PQS65785 QAO65546:QAO65785 QKK65546:QKK65785 QUG65546:QUG65785 REC65546:REC65785 RNY65546:RNY65785 RXU65546:RXU65785 SHQ65546:SHQ65785 SRM65546:SRM65785 TBI65546:TBI65785 TLE65546:TLE65785 TVA65546:TVA65785 UEW65546:UEW65785 UOS65546:UOS65785 UYO65546:UYO65785 VIK65546:VIK65785 VSG65546:VSG65785 WCC65546:WCC65785 WLY65546:WLY65785 WVU65546:WVU65785 M131082:M131321 JI131082:JI131321 TE131082:TE131321 ADA131082:ADA131321 AMW131082:AMW131321 AWS131082:AWS131321 BGO131082:BGO131321 BQK131082:BQK131321 CAG131082:CAG131321 CKC131082:CKC131321 CTY131082:CTY131321 DDU131082:DDU131321 DNQ131082:DNQ131321 DXM131082:DXM131321 EHI131082:EHI131321 ERE131082:ERE131321 FBA131082:FBA131321 FKW131082:FKW131321 FUS131082:FUS131321 GEO131082:GEO131321 GOK131082:GOK131321 GYG131082:GYG131321 HIC131082:HIC131321 HRY131082:HRY131321 IBU131082:IBU131321 ILQ131082:ILQ131321 IVM131082:IVM131321 JFI131082:JFI131321 JPE131082:JPE131321 JZA131082:JZA131321 KIW131082:KIW131321 KSS131082:KSS131321 LCO131082:LCO131321 LMK131082:LMK131321 LWG131082:LWG131321 MGC131082:MGC131321 MPY131082:MPY131321 MZU131082:MZU131321 NJQ131082:NJQ131321 NTM131082:NTM131321 ODI131082:ODI131321 ONE131082:ONE131321 OXA131082:OXA131321 PGW131082:PGW131321 PQS131082:PQS131321 QAO131082:QAO131321 QKK131082:QKK131321 QUG131082:QUG131321 REC131082:REC131321 RNY131082:RNY131321 RXU131082:RXU131321 SHQ131082:SHQ131321 SRM131082:SRM131321 TBI131082:TBI131321 TLE131082:TLE131321 TVA131082:TVA131321 UEW131082:UEW131321 UOS131082:UOS131321 UYO131082:UYO131321 VIK131082:VIK131321 VSG131082:VSG131321 WCC131082:WCC131321 WLY131082:WLY131321 WVU131082:WVU131321 M196618:M196857 JI196618:JI196857 TE196618:TE196857 ADA196618:ADA196857 AMW196618:AMW196857 AWS196618:AWS196857 BGO196618:BGO196857 BQK196618:BQK196857 CAG196618:CAG196857 CKC196618:CKC196857 CTY196618:CTY196857 DDU196618:DDU196857 DNQ196618:DNQ196857 DXM196618:DXM196857 EHI196618:EHI196857 ERE196618:ERE196857 FBA196618:FBA196857 FKW196618:FKW196857 FUS196618:FUS196857 GEO196618:GEO196857 GOK196618:GOK196857 GYG196618:GYG196857 HIC196618:HIC196857 HRY196618:HRY196857 IBU196618:IBU196857 ILQ196618:ILQ196857 IVM196618:IVM196857 JFI196618:JFI196857 JPE196618:JPE196857 JZA196618:JZA196857 KIW196618:KIW196857 KSS196618:KSS196857 LCO196618:LCO196857 LMK196618:LMK196857 LWG196618:LWG196857 MGC196618:MGC196857 MPY196618:MPY196857 MZU196618:MZU196857 NJQ196618:NJQ196857 NTM196618:NTM196857 ODI196618:ODI196857 ONE196618:ONE196857 OXA196618:OXA196857 PGW196618:PGW196857 PQS196618:PQS196857 QAO196618:QAO196857 QKK196618:QKK196857 QUG196618:QUG196857 REC196618:REC196857 RNY196618:RNY196857 RXU196618:RXU196857 SHQ196618:SHQ196857 SRM196618:SRM196857 TBI196618:TBI196857 TLE196618:TLE196857 TVA196618:TVA196857 UEW196618:UEW196857 UOS196618:UOS196857 UYO196618:UYO196857 VIK196618:VIK196857 VSG196618:VSG196857 WCC196618:WCC196857 WLY196618:WLY196857 WVU196618:WVU196857 M262154:M262393 JI262154:JI262393 TE262154:TE262393 ADA262154:ADA262393 AMW262154:AMW262393 AWS262154:AWS262393 BGO262154:BGO262393 BQK262154:BQK262393 CAG262154:CAG262393 CKC262154:CKC262393 CTY262154:CTY262393 DDU262154:DDU262393 DNQ262154:DNQ262393 DXM262154:DXM262393 EHI262154:EHI262393 ERE262154:ERE262393 FBA262154:FBA262393 FKW262154:FKW262393 FUS262154:FUS262393 GEO262154:GEO262393 GOK262154:GOK262393 GYG262154:GYG262393 HIC262154:HIC262393 HRY262154:HRY262393 IBU262154:IBU262393 ILQ262154:ILQ262393 IVM262154:IVM262393 JFI262154:JFI262393 JPE262154:JPE262393 JZA262154:JZA262393 KIW262154:KIW262393 KSS262154:KSS262393 LCO262154:LCO262393 LMK262154:LMK262393 LWG262154:LWG262393 MGC262154:MGC262393 MPY262154:MPY262393 MZU262154:MZU262393 NJQ262154:NJQ262393 NTM262154:NTM262393 ODI262154:ODI262393 ONE262154:ONE262393 OXA262154:OXA262393 PGW262154:PGW262393 PQS262154:PQS262393 QAO262154:QAO262393 QKK262154:QKK262393 QUG262154:QUG262393 REC262154:REC262393 RNY262154:RNY262393 RXU262154:RXU262393 SHQ262154:SHQ262393 SRM262154:SRM262393 TBI262154:TBI262393 TLE262154:TLE262393 TVA262154:TVA262393 UEW262154:UEW262393 UOS262154:UOS262393 UYO262154:UYO262393 VIK262154:VIK262393 VSG262154:VSG262393 WCC262154:WCC262393 WLY262154:WLY262393 WVU262154:WVU262393 M327690:M327929 JI327690:JI327929 TE327690:TE327929 ADA327690:ADA327929 AMW327690:AMW327929 AWS327690:AWS327929 BGO327690:BGO327929 BQK327690:BQK327929 CAG327690:CAG327929 CKC327690:CKC327929 CTY327690:CTY327929 DDU327690:DDU327929 DNQ327690:DNQ327929 DXM327690:DXM327929 EHI327690:EHI327929 ERE327690:ERE327929 FBA327690:FBA327929 FKW327690:FKW327929 FUS327690:FUS327929 GEO327690:GEO327929 GOK327690:GOK327929 GYG327690:GYG327929 HIC327690:HIC327929 HRY327690:HRY327929 IBU327690:IBU327929 ILQ327690:ILQ327929 IVM327690:IVM327929 JFI327690:JFI327929 JPE327690:JPE327929 JZA327690:JZA327929 KIW327690:KIW327929 KSS327690:KSS327929 LCO327690:LCO327929 LMK327690:LMK327929 LWG327690:LWG327929 MGC327690:MGC327929 MPY327690:MPY327929 MZU327690:MZU327929 NJQ327690:NJQ327929 NTM327690:NTM327929 ODI327690:ODI327929 ONE327690:ONE327929 OXA327690:OXA327929 PGW327690:PGW327929 PQS327690:PQS327929 QAO327690:QAO327929 QKK327690:QKK327929 QUG327690:QUG327929 REC327690:REC327929 RNY327690:RNY327929 RXU327690:RXU327929 SHQ327690:SHQ327929 SRM327690:SRM327929 TBI327690:TBI327929 TLE327690:TLE327929 TVA327690:TVA327929 UEW327690:UEW327929 UOS327690:UOS327929 UYO327690:UYO327929 VIK327690:VIK327929 VSG327690:VSG327929 WCC327690:WCC327929 WLY327690:WLY327929 WVU327690:WVU327929 M393226:M393465 JI393226:JI393465 TE393226:TE393465 ADA393226:ADA393465 AMW393226:AMW393465 AWS393226:AWS393465 BGO393226:BGO393465 BQK393226:BQK393465 CAG393226:CAG393465 CKC393226:CKC393465 CTY393226:CTY393465 DDU393226:DDU393465 DNQ393226:DNQ393465 DXM393226:DXM393465 EHI393226:EHI393465 ERE393226:ERE393465 FBA393226:FBA393465 FKW393226:FKW393465 FUS393226:FUS393465 GEO393226:GEO393465 GOK393226:GOK393465 GYG393226:GYG393465 HIC393226:HIC393465 HRY393226:HRY393465 IBU393226:IBU393465 ILQ393226:ILQ393465 IVM393226:IVM393465 JFI393226:JFI393465 JPE393226:JPE393465 JZA393226:JZA393465 KIW393226:KIW393465 KSS393226:KSS393465 LCO393226:LCO393465 LMK393226:LMK393465 LWG393226:LWG393465 MGC393226:MGC393465 MPY393226:MPY393465 MZU393226:MZU393465 NJQ393226:NJQ393465 NTM393226:NTM393465 ODI393226:ODI393465 ONE393226:ONE393465 OXA393226:OXA393465 PGW393226:PGW393465 PQS393226:PQS393465 QAO393226:QAO393465 QKK393226:QKK393465 QUG393226:QUG393465 REC393226:REC393465 RNY393226:RNY393465 RXU393226:RXU393465 SHQ393226:SHQ393465 SRM393226:SRM393465 TBI393226:TBI393465 TLE393226:TLE393465 TVA393226:TVA393465 UEW393226:UEW393465 UOS393226:UOS393465 UYO393226:UYO393465 VIK393226:VIK393465 VSG393226:VSG393465 WCC393226:WCC393465 WLY393226:WLY393465 WVU393226:WVU393465 M458762:M459001 JI458762:JI459001 TE458762:TE459001 ADA458762:ADA459001 AMW458762:AMW459001 AWS458762:AWS459001 BGO458762:BGO459001 BQK458762:BQK459001 CAG458762:CAG459001 CKC458762:CKC459001 CTY458762:CTY459001 DDU458762:DDU459001 DNQ458762:DNQ459001 DXM458762:DXM459001 EHI458762:EHI459001 ERE458762:ERE459001 FBA458762:FBA459001 FKW458762:FKW459001 FUS458762:FUS459001 GEO458762:GEO459001 GOK458762:GOK459001 GYG458762:GYG459001 HIC458762:HIC459001 HRY458762:HRY459001 IBU458762:IBU459001 ILQ458762:ILQ459001 IVM458762:IVM459001 JFI458762:JFI459001 JPE458762:JPE459001 JZA458762:JZA459001 KIW458762:KIW459001 KSS458762:KSS459001 LCO458762:LCO459001 LMK458762:LMK459001 LWG458762:LWG459001 MGC458762:MGC459001 MPY458762:MPY459001 MZU458762:MZU459001 NJQ458762:NJQ459001 NTM458762:NTM459001 ODI458762:ODI459001 ONE458762:ONE459001 OXA458762:OXA459001 PGW458762:PGW459001 PQS458762:PQS459001 QAO458762:QAO459001 QKK458762:QKK459001 QUG458762:QUG459001 REC458762:REC459001 RNY458762:RNY459001 RXU458762:RXU459001 SHQ458762:SHQ459001 SRM458762:SRM459001 TBI458762:TBI459001 TLE458762:TLE459001 TVA458762:TVA459001 UEW458762:UEW459001 UOS458762:UOS459001 UYO458762:UYO459001 VIK458762:VIK459001 VSG458762:VSG459001 WCC458762:WCC459001 WLY458762:WLY459001 WVU458762:WVU459001 M524298:M524537 JI524298:JI524537 TE524298:TE524537 ADA524298:ADA524537 AMW524298:AMW524537 AWS524298:AWS524537 BGO524298:BGO524537 BQK524298:BQK524537 CAG524298:CAG524537 CKC524298:CKC524537 CTY524298:CTY524537 DDU524298:DDU524537 DNQ524298:DNQ524537 DXM524298:DXM524537 EHI524298:EHI524537 ERE524298:ERE524537 FBA524298:FBA524537 FKW524298:FKW524537 FUS524298:FUS524537 GEO524298:GEO524537 GOK524298:GOK524537 GYG524298:GYG524537 HIC524298:HIC524537 HRY524298:HRY524537 IBU524298:IBU524537 ILQ524298:ILQ524537 IVM524298:IVM524537 JFI524298:JFI524537 JPE524298:JPE524537 JZA524298:JZA524537 KIW524298:KIW524537 KSS524298:KSS524537 LCO524298:LCO524537 LMK524298:LMK524537 LWG524298:LWG524537 MGC524298:MGC524537 MPY524298:MPY524537 MZU524298:MZU524537 NJQ524298:NJQ524537 NTM524298:NTM524537 ODI524298:ODI524537 ONE524298:ONE524537 OXA524298:OXA524537 PGW524298:PGW524537 PQS524298:PQS524537 QAO524298:QAO524537 QKK524298:QKK524537 QUG524298:QUG524537 REC524298:REC524537 RNY524298:RNY524537 RXU524298:RXU524537 SHQ524298:SHQ524537 SRM524298:SRM524537 TBI524298:TBI524537 TLE524298:TLE524537 TVA524298:TVA524537 UEW524298:UEW524537 UOS524298:UOS524537 UYO524298:UYO524537 VIK524298:VIK524537 VSG524298:VSG524537 WCC524298:WCC524537 WLY524298:WLY524537 WVU524298:WVU524537 M589834:M590073 JI589834:JI590073 TE589834:TE590073 ADA589834:ADA590073 AMW589834:AMW590073 AWS589834:AWS590073 BGO589834:BGO590073 BQK589834:BQK590073 CAG589834:CAG590073 CKC589834:CKC590073 CTY589834:CTY590073 DDU589834:DDU590073 DNQ589834:DNQ590073 DXM589834:DXM590073 EHI589834:EHI590073 ERE589834:ERE590073 FBA589834:FBA590073 FKW589834:FKW590073 FUS589834:FUS590073 GEO589834:GEO590073 GOK589834:GOK590073 GYG589834:GYG590073 HIC589834:HIC590073 HRY589834:HRY590073 IBU589834:IBU590073 ILQ589834:ILQ590073 IVM589834:IVM590073 JFI589834:JFI590073 JPE589834:JPE590073 JZA589834:JZA590073 KIW589834:KIW590073 KSS589834:KSS590073 LCO589834:LCO590073 LMK589834:LMK590073 LWG589834:LWG590073 MGC589834:MGC590073 MPY589834:MPY590073 MZU589834:MZU590073 NJQ589834:NJQ590073 NTM589834:NTM590073 ODI589834:ODI590073 ONE589834:ONE590073 OXA589834:OXA590073 PGW589834:PGW590073 PQS589834:PQS590073 QAO589834:QAO590073 QKK589834:QKK590073 QUG589834:QUG590073 REC589834:REC590073 RNY589834:RNY590073 RXU589834:RXU590073 SHQ589834:SHQ590073 SRM589834:SRM590073 TBI589834:TBI590073 TLE589834:TLE590073 TVA589834:TVA590073 UEW589834:UEW590073 UOS589834:UOS590073 UYO589834:UYO590073 VIK589834:VIK590073 VSG589834:VSG590073 WCC589834:WCC590073 WLY589834:WLY590073 WVU589834:WVU590073 M655370:M655609 JI655370:JI655609 TE655370:TE655609 ADA655370:ADA655609 AMW655370:AMW655609 AWS655370:AWS655609 BGO655370:BGO655609 BQK655370:BQK655609 CAG655370:CAG655609 CKC655370:CKC655609 CTY655370:CTY655609 DDU655370:DDU655609 DNQ655370:DNQ655609 DXM655370:DXM655609 EHI655370:EHI655609 ERE655370:ERE655609 FBA655370:FBA655609 FKW655370:FKW655609 FUS655370:FUS655609 GEO655370:GEO655609 GOK655370:GOK655609 GYG655370:GYG655609 HIC655370:HIC655609 HRY655370:HRY655609 IBU655370:IBU655609 ILQ655370:ILQ655609 IVM655370:IVM655609 JFI655370:JFI655609 JPE655370:JPE655609 JZA655370:JZA655609 KIW655370:KIW655609 KSS655370:KSS655609 LCO655370:LCO655609 LMK655370:LMK655609 LWG655370:LWG655609 MGC655370:MGC655609 MPY655370:MPY655609 MZU655370:MZU655609 NJQ655370:NJQ655609 NTM655370:NTM655609 ODI655370:ODI655609 ONE655370:ONE655609 OXA655370:OXA655609 PGW655370:PGW655609 PQS655370:PQS655609 QAO655370:QAO655609 QKK655370:QKK655609 QUG655370:QUG655609 REC655370:REC655609 RNY655370:RNY655609 RXU655370:RXU655609 SHQ655370:SHQ655609 SRM655370:SRM655609 TBI655370:TBI655609 TLE655370:TLE655609 TVA655370:TVA655609 UEW655370:UEW655609 UOS655370:UOS655609 UYO655370:UYO655609 VIK655370:VIK655609 VSG655370:VSG655609 WCC655370:WCC655609 WLY655370:WLY655609 WVU655370:WVU655609 M720906:M721145 JI720906:JI721145 TE720906:TE721145 ADA720906:ADA721145 AMW720906:AMW721145 AWS720906:AWS721145 BGO720906:BGO721145 BQK720906:BQK721145 CAG720906:CAG721145 CKC720906:CKC721145 CTY720906:CTY721145 DDU720906:DDU721145 DNQ720906:DNQ721145 DXM720906:DXM721145 EHI720906:EHI721145 ERE720906:ERE721145 FBA720906:FBA721145 FKW720906:FKW721145 FUS720906:FUS721145 GEO720906:GEO721145 GOK720906:GOK721145 GYG720906:GYG721145 HIC720906:HIC721145 HRY720906:HRY721145 IBU720906:IBU721145 ILQ720906:ILQ721145 IVM720906:IVM721145 JFI720906:JFI721145 JPE720906:JPE721145 JZA720906:JZA721145 KIW720906:KIW721145 KSS720906:KSS721145 LCO720906:LCO721145 LMK720906:LMK721145 LWG720906:LWG721145 MGC720906:MGC721145 MPY720906:MPY721145 MZU720906:MZU721145 NJQ720906:NJQ721145 NTM720906:NTM721145 ODI720906:ODI721145 ONE720906:ONE721145 OXA720906:OXA721145 PGW720906:PGW721145 PQS720906:PQS721145 QAO720906:QAO721145 QKK720906:QKK721145 QUG720906:QUG721145 REC720906:REC721145 RNY720906:RNY721145 RXU720906:RXU721145 SHQ720906:SHQ721145 SRM720906:SRM721145 TBI720906:TBI721145 TLE720906:TLE721145 TVA720906:TVA721145 UEW720906:UEW721145 UOS720906:UOS721145 UYO720906:UYO721145 VIK720906:VIK721145 VSG720906:VSG721145 WCC720906:WCC721145 WLY720906:WLY721145 WVU720906:WVU721145 M786442:M786681 JI786442:JI786681 TE786442:TE786681 ADA786442:ADA786681 AMW786442:AMW786681 AWS786442:AWS786681 BGO786442:BGO786681 BQK786442:BQK786681 CAG786442:CAG786681 CKC786442:CKC786681 CTY786442:CTY786681 DDU786442:DDU786681 DNQ786442:DNQ786681 DXM786442:DXM786681 EHI786442:EHI786681 ERE786442:ERE786681 FBA786442:FBA786681 FKW786442:FKW786681 FUS786442:FUS786681 GEO786442:GEO786681 GOK786442:GOK786681 GYG786442:GYG786681 HIC786442:HIC786681 HRY786442:HRY786681 IBU786442:IBU786681 ILQ786442:ILQ786681 IVM786442:IVM786681 JFI786442:JFI786681 JPE786442:JPE786681 JZA786442:JZA786681 KIW786442:KIW786681 KSS786442:KSS786681 LCO786442:LCO786681 LMK786442:LMK786681 LWG786442:LWG786681 MGC786442:MGC786681 MPY786442:MPY786681 MZU786442:MZU786681 NJQ786442:NJQ786681 NTM786442:NTM786681 ODI786442:ODI786681 ONE786442:ONE786681 OXA786442:OXA786681 PGW786442:PGW786681 PQS786442:PQS786681 QAO786442:QAO786681 QKK786442:QKK786681 QUG786442:QUG786681 REC786442:REC786681 RNY786442:RNY786681 RXU786442:RXU786681 SHQ786442:SHQ786681 SRM786442:SRM786681 TBI786442:TBI786681 TLE786442:TLE786681 TVA786442:TVA786681 UEW786442:UEW786681 UOS786442:UOS786681 UYO786442:UYO786681 VIK786442:VIK786681 VSG786442:VSG786681 WCC786442:WCC786681 WLY786442:WLY786681 WVU786442:WVU786681 M851978:M852217 JI851978:JI852217 TE851978:TE852217 ADA851978:ADA852217 AMW851978:AMW852217 AWS851978:AWS852217 BGO851978:BGO852217 BQK851978:BQK852217 CAG851978:CAG852217 CKC851978:CKC852217 CTY851978:CTY852217 DDU851978:DDU852217 DNQ851978:DNQ852217 DXM851978:DXM852217 EHI851978:EHI852217 ERE851978:ERE852217 FBA851978:FBA852217 FKW851978:FKW852217 FUS851978:FUS852217 GEO851978:GEO852217 GOK851978:GOK852217 GYG851978:GYG852217 HIC851978:HIC852217 HRY851978:HRY852217 IBU851978:IBU852217 ILQ851978:ILQ852217 IVM851978:IVM852217 JFI851978:JFI852217 JPE851978:JPE852217 JZA851978:JZA852217 KIW851978:KIW852217 KSS851978:KSS852217 LCO851978:LCO852217 LMK851978:LMK852217 LWG851978:LWG852217 MGC851978:MGC852217 MPY851978:MPY852217 MZU851978:MZU852217 NJQ851978:NJQ852217 NTM851978:NTM852217 ODI851978:ODI852217 ONE851978:ONE852217 OXA851978:OXA852217 PGW851978:PGW852217 PQS851978:PQS852217 QAO851978:QAO852217 QKK851978:QKK852217 QUG851978:QUG852217 REC851978:REC852217 RNY851978:RNY852217 RXU851978:RXU852217 SHQ851978:SHQ852217 SRM851978:SRM852217 TBI851978:TBI852217 TLE851978:TLE852217 TVA851978:TVA852217 UEW851978:UEW852217 UOS851978:UOS852217 UYO851978:UYO852217 VIK851978:VIK852217 VSG851978:VSG852217 WCC851978:WCC852217 WLY851978:WLY852217 WVU851978:WVU852217 M917514:M917753 JI917514:JI917753 TE917514:TE917753 ADA917514:ADA917753 AMW917514:AMW917753 AWS917514:AWS917753 BGO917514:BGO917753 BQK917514:BQK917753 CAG917514:CAG917753 CKC917514:CKC917753 CTY917514:CTY917753 DDU917514:DDU917753 DNQ917514:DNQ917753 DXM917514:DXM917753 EHI917514:EHI917753 ERE917514:ERE917753 FBA917514:FBA917753 FKW917514:FKW917753 FUS917514:FUS917753 GEO917514:GEO917753 GOK917514:GOK917753 GYG917514:GYG917753 HIC917514:HIC917753 HRY917514:HRY917753 IBU917514:IBU917753 ILQ917514:ILQ917753 IVM917514:IVM917753 JFI917514:JFI917753 JPE917514:JPE917753 JZA917514:JZA917753 KIW917514:KIW917753 KSS917514:KSS917753 LCO917514:LCO917753 LMK917514:LMK917753 LWG917514:LWG917753 MGC917514:MGC917753 MPY917514:MPY917753 MZU917514:MZU917753 NJQ917514:NJQ917753 NTM917514:NTM917753 ODI917514:ODI917753 ONE917514:ONE917753 OXA917514:OXA917753 PGW917514:PGW917753 PQS917514:PQS917753 QAO917514:QAO917753 QKK917514:QKK917753 QUG917514:QUG917753 REC917514:REC917753 RNY917514:RNY917753 RXU917514:RXU917753 SHQ917514:SHQ917753 SRM917514:SRM917753 TBI917514:TBI917753 TLE917514:TLE917753 TVA917514:TVA917753 UEW917514:UEW917753 UOS917514:UOS917753 UYO917514:UYO917753 VIK917514:VIK917753 VSG917514:VSG917753 WCC917514:WCC917753 WLY917514:WLY917753 WVU917514:WVU917753 M983050:M983289 JI983050:JI983289 TE983050:TE983289 ADA983050:ADA983289 AMW983050:AMW983289 AWS983050:AWS983289 BGO983050:BGO983289 BQK983050:BQK983289 CAG983050:CAG983289 CKC983050:CKC983289 CTY983050:CTY983289 DDU983050:DDU983289 DNQ983050:DNQ983289 DXM983050:DXM983289 EHI983050:EHI983289 ERE983050:ERE983289 FBA983050:FBA983289 FKW983050:FKW983289 FUS983050:FUS983289 GEO983050:GEO983289 GOK983050:GOK983289 GYG983050:GYG983289 HIC983050:HIC983289 HRY983050:HRY983289 IBU983050:IBU983289 ILQ983050:ILQ983289 IVM983050:IVM983289 JFI983050:JFI983289 JPE983050:JPE983289 JZA983050:JZA983289 KIW983050:KIW983289 KSS983050:KSS983289 LCO983050:LCO983289 LMK983050:LMK983289 LWG983050:LWG983289 MGC983050:MGC983289 MPY983050:MPY983289 MZU983050:MZU983289 NJQ983050:NJQ983289 NTM983050:NTM983289 ODI983050:ODI983289 ONE983050:ONE983289 OXA983050:OXA983289 PGW983050:PGW983289 PQS983050:PQS983289 QAO983050:QAO983289 QKK983050:QKK983289 QUG983050:QUG983289 REC983050:REC983289 RNY983050:RNY983289 RXU983050:RXU983289 SHQ983050:SHQ983289 SRM983050:SRM983289 TBI983050:TBI983289 TLE983050:TLE983289 TVA983050:TVA983289 UEW983050:UEW983289 UOS983050:UOS983289 UYO983050:UYO983289 VIK983050:VIK983289 VSG983050:VSG983289 WCC983050:WCC983289 WLY983050:WLY983289 WVU983050:WVU983289" xr:uid="{3C6706EC-09D3-4389-A99E-F25CC0F606A4}">
      <formula1>"Oportuna,Inoportuna"</formula1>
    </dataValidation>
    <dataValidation type="list" allowBlank="1" showInputMessage="1" showErrorMessage="1" sqref="O10:O249 JK10:JK249 TG10:TG249 ADC10:ADC249 AMY10:AMY249 AWU10:AWU249 BGQ10:BGQ249 BQM10:BQM249 CAI10:CAI249 CKE10:CKE249 CUA10:CUA249 DDW10:DDW249 DNS10:DNS249 DXO10:DXO249 EHK10:EHK249 ERG10:ERG249 FBC10:FBC249 FKY10:FKY249 FUU10:FUU249 GEQ10:GEQ249 GOM10:GOM249 GYI10:GYI249 HIE10:HIE249 HSA10:HSA249 IBW10:IBW249 ILS10:ILS249 IVO10:IVO249 JFK10:JFK249 JPG10:JPG249 JZC10:JZC249 KIY10:KIY249 KSU10:KSU249 LCQ10:LCQ249 LMM10:LMM249 LWI10:LWI249 MGE10:MGE249 MQA10:MQA249 MZW10:MZW249 NJS10:NJS249 NTO10:NTO249 ODK10:ODK249 ONG10:ONG249 OXC10:OXC249 PGY10:PGY249 PQU10:PQU249 QAQ10:QAQ249 QKM10:QKM249 QUI10:QUI249 REE10:REE249 ROA10:ROA249 RXW10:RXW249 SHS10:SHS249 SRO10:SRO249 TBK10:TBK249 TLG10:TLG249 TVC10:TVC249 UEY10:UEY249 UOU10:UOU249 UYQ10:UYQ249 VIM10:VIM249 VSI10:VSI249 WCE10:WCE249 WMA10:WMA249 WVW10:WVW249 O65546:O65785 JK65546:JK65785 TG65546:TG65785 ADC65546:ADC65785 AMY65546:AMY65785 AWU65546:AWU65785 BGQ65546:BGQ65785 BQM65546:BQM65785 CAI65546:CAI65785 CKE65546:CKE65785 CUA65546:CUA65785 DDW65546:DDW65785 DNS65546:DNS65785 DXO65546:DXO65785 EHK65546:EHK65785 ERG65546:ERG65785 FBC65546:FBC65785 FKY65546:FKY65785 FUU65546:FUU65785 GEQ65546:GEQ65785 GOM65546:GOM65785 GYI65546:GYI65785 HIE65546:HIE65785 HSA65546:HSA65785 IBW65546:IBW65785 ILS65546:ILS65785 IVO65546:IVO65785 JFK65546:JFK65785 JPG65546:JPG65785 JZC65546:JZC65785 KIY65546:KIY65785 KSU65546:KSU65785 LCQ65546:LCQ65785 LMM65546:LMM65785 LWI65546:LWI65785 MGE65546:MGE65785 MQA65546:MQA65785 MZW65546:MZW65785 NJS65546:NJS65785 NTO65546:NTO65785 ODK65546:ODK65785 ONG65546:ONG65785 OXC65546:OXC65785 PGY65546:PGY65785 PQU65546:PQU65785 QAQ65546:QAQ65785 QKM65546:QKM65785 QUI65546:QUI65785 REE65546:REE65785 ROA65546:ROA65785 RXW65546:RXW65785 SHS65546:SHS65785 SRO65546:SRO65785 TBK65546:TBK65785 TLG65546:TLG65785 TVC65546:TVC65785 UEY65546:UEY65785 UOU65546:UOU65785 UYQ65546:UYQ65785 VIM65546:VIM65785 VSI65546:VSI65785 WCE65546:WCE65785 WMA65546:WMA65785 WVW65546:WVW65785 O131082:O131321 JK131082:JK131321 TG131082:TG131321 ADC131082:ADC131321 AMY131082:AMY131321 AWU131082:AWU131321 BGQ131082:BGQ131321 BQM131082:BQM131321 CAI131082:CAI131321 CKE131082:CKE131321 CUA131082:CUA131321 DDW131082:DDW131321 DNS131082:DNS131321 DXO131082:DXO131321 EHK131082:EHK131321 ERG131082:ERG131321 FBC131082:FBC131321 FKY131082:FKY131321 FUU131082:FUU131321 GEQ131082:GEQ131321 GOM131082:GOM131321 GYI131082:GYI131321 HIE131082:HIE131321 HSA131082:HSA131321 IBW131082:IBW131321 ILS131082:ILS131321 IVO131082:IVO131321 JFK131082:JFK131321 JPG131082:JPG131321 JZC131082:JZC131321 KIY131082:KIY131321 KSU131082:KSU131321 LCQ131082:LCQ131321 LMM131082:LMM131321 LWI131082:LWI131321 MGE131082:MGE131321 MQA131082:MQA131321 MZW131082:MZW131321 NJS131082:NJS131321 NTO131082:NTO131321 ODK131082:ODK131321 ONG131082:ONG131321 OXC131082:OXC131321 PGY131082:PGY131321 PQU131082:PQU131321 QAQ131082:QAQ131321 QKM131082:QKM131321 QUI131082:QUI131321 REE131082:REE131321 ROA131082:ROA131321 RXW131082:RXW131321 SHS131082:SHS131321 SRO131082:SRO131321 TBK131082:TBK131321 TLG131082:TLG131321 TVC131082:TVC131321 UEY131082:UEY131321 UOU131082:UOU131321 UYQ131082:UYQ131321 VIM131082:VIM131321 VSI131082:VSI131321 WCE131082:WCE131321 WMA131082:WMA131321 WVW131082:WVW131321 O196618:O196857 JK196618:JK196857 TG196618:TG196857 ADC196618:ADC196857 AMY196618:AMY196857 AWU196618:AWU196857 BGQ196618:BGQ196857 BQM196618:BQM196857 CAI196618:CAI196857 CKE196618:CKE196857 CUA196618:CUA196857 DDW196618:DDW196857 DNS196618:DNS196857 DXO196618:DXO196857 EHK196618:EHK196857 ERG196618:ERG196857 FBC196618:FBC196857 FKY196618:FKY196857 FUU196618:FUU196857 GEQ196618:GEQ196857 GOM196618:GOM196857 GYI196618:GYI196857 HIE196618:HIE196857 HSA196618:HSA196857 IBW196618:IBW196857 ILS196618:ILS196857 IVO196618:IVO196857 JFK196618:JFK196857 JPG196618:JPG196857 JZC196618:JZC196857 KIY196618:KIY196857 KSU196618:KSU196857 LCQ196618:LCQ196857 LMM196618:LMM196857 LWI196618:LWI196857 MGE196618:MGE196857 MQA196618:MQA196857 MZW196618:MZW196857 NJS196618:NJS196857 NTO196618:NTO196857 ODK196618:ODK196857 ONG196618:ONG196857 OXC196618:OXC196857 PGY196618:PGY196857 PQU196618:PQU196857 QAQ196618:QAQ196857 QKM196618:QKM196857 QUI196618:QUI196857 REE196618:REE196857 ROA196618:ROA196857 RXW196618:RXW196857 SHS196618:SHS196857 SRO196618:SRO196857 TBK196618:TBK196857 TLG196618:TLG196857 TVC196618:TVC196857 UEY196618:UEY196857 UOU196618:UOU196857 UYQ196618:UYQ196857 VIM196618:VIM196857 VSI196618:VSI196857 WCE196618:WCE196857 WMA196618:WMA196857 WVW196618:WVW196857 O262154:O262393 JK262154:JK262393 TG262154:TG262393 ADC262154:ADC262393 AMY262154:AMY262393 AWU262154:AWU262393 BGQ262154:BGQ262393 BQM262154:BQM262393 CAI262154:CAI262393 CKE262154:CKE262393 CUA262154:CUA262393 DDW262154:DDW262393 DNS262154:DNS262393 DXO262154:DXO262393 EHK262154:EHK262393 ERG262154:ERG262393 FBC262154:FBC262393 FKY262154:FKY262393 FUU262154:FUU262393 GEQ262154:GEQ262393 GOM262154:GOM262393 GYI262154:GYI262393 HIE262154:HIE262393 HSA262154:HSA262393 IBW262154:IBW262393 ILS262154:ILS262393 IVO262154:IVO262393 JFK262154:JFK262393 JPG262154:JPG262393 JZC262154:JZC262393 KIY262154:KIY262393 KSU262154:KSU262393 LCQ262154:LCQ262393 LMM262154:LMM262393 LWI262154:LWI262393 MGE262154:MGE262393 MQA262154:MQA262393 MZW262154:MZW262393 NJS262154:NJS262393 NTO262154:NTO262393 ODK262154:ODK262393 ONG262154:ONG262393 OXC262154:OXC262393 PGY262154:PGY262393 PQU262154:PQU262393 QAQ262154:QAQ262393 QKM262154:QKM262393 QUI262154:QUI262393 REE262154:REE262393 ROA262154:ROA262393 RXW262154:RXW262393 SHS262154:SHS262393 SRO262154:SRO262393 TBK262154:TBK262393 TLG262154:TLG262393 TVC262154:TVC262393 UEY262154:UEY262393 UOU262154:UOU262393 UYQ262154:UYQ262393 VIM262154:VIM262393 VSI262154:VSI262393 WCE262154:WCE262393 WMA262154:WMA262393 WVW262154:WVW262393 O327690:O327929 JK327690:JK327929 TG327690:TG327929 ADC327690:ADC327929 AMY327690:AMY327929 AWU327690:AWU327929 BGQ327690:BGQ327929 BQM327690:BQM327929 CAI327690:CAI327929 CKE327690:CKE327929 CUA327690:CUA327929 DDW327690:DDW327929 DNS327690:DNS327929 DXO327690:DXO327929 EHK327690:EHK327929 ERG327690:ERG327929 FBC327690:FBC327929 FKY327690:FKY327929 FUU327690:FUU327929 GEQ327690:GEQ327929 GOM327690:GOM327929 GYI327690:GYI327929 HIE327690:HIE327929 HSA327690:HSA327929 IBW327690:IBW327929 ILS327690:ILS327929 IVO327690:IVO327929 JFK327690:JFK327929 JPG327690:JPG327929 JZC327690:JZC327929 KIY327690:KIY327929 KSU327690:KSU327929 LCQ327690:LCQ327929 LMM327690:LMM327929 LWI327690:LWI327929 MGE327690:MGE327929 MQA327690:MQA327929 MZW327690:MZW327929 NJS327690:NJS327929 NTO327690:NTO327929 ODK327690:ODK327929 ONG327690:ONG327929 OXC327690:OXC327929 PGY327690:PGY327929 PQU327690:PQU327929 QAQ327690:QAQ327929 QKM327690:QKM327929 QUI327690:QUI327929 REE327690:REE327929 ROA327690:ROA327929 RXW327690:RXW327929 SHS327690:SHS327929 SRO327690:SRO327929 TBK327690:TBK327929 TLG327690:TLG327929 TVC327690:TVC327929 UEY327690:UEY327929 UOU327690:UOU327929 UYQ327690:UYQ327929 VIM327690:VIM327929 VSI327690:VSI327929 WCE327690:WCE327929 WMA327690:WMA327929 WVW327690:WVW327929 O393226:O393465 JK393226:JK393465 TG393226:TG393465 ADC393226:ADC393465 AMY393226:AMY393465 AWU393226:AWU393465 BGQ393226:BGQ393465 BQM393226:BQM393465 CAI393226:CAI393465 CKE393226:CKE393465 CUA393226:CUA393465 DDW393226:DDW393465 DNS393226:DNS393465 DXO393226:DXO393465 EHK393226:EHK393465 ERG393226:ERG393465 FBC393226:FBC393465 FKY393226:FKY393465 FUU393226:FUU393465 GEQ393226:GEQ393465 GOM393226:GOM393465 GYI393226:GYI393465 HIE393226:HIE393465 HSA393226:HSA393465 IBW393226:IBW393465 ILS393226:ILS393465 IVO393226:IVO393465 JFK393226:JFK393465 JPG393226:JPG393465 JZC393226:JZC393465 KIY393226:KIY393465 KSU393226:KSU393465 LCQ393226:LCQ393465 LMM393226:LMM393465 LWI393226:LWI393465 MGE393226:MGE393465 MQA393226:MQA393465 MZW393226:MZW393465 NJS393226:NJS393465 NTO393226:NTO393465 ODK393226:ODK393465 ONG393226:ONG393465 OXC393226:OXC393465 PGY393226:PGY393465 PQU393226:PQU393465 QAQ393226:QAQ393465 QKM393226:QKM393465 QUI393226:QUI393465 REE393226:REE393465 ROA393226:ROA393465 RXW393226:RXW393465 SHS393226:SHS393465 SRO393226:SRO393465 TBK393226:TBK393465 TLG393226:TLG393465 TVC393226:TVC393465 UEY393226:UEY393465 UOU393226:UOU393465 UYQ393226:UYQ393465 VIM393226:VIM393465 VSI393226:VSI393465 WCE393226:WCE393465 WMA393226:WMA393465 WVW393226:WVW393465 O458762:O459001 JK458762:JK459001 TG458762:TG459001 ADC458762:ADC459001 AMY458762:AMY459001 AWU458762:AWU459001 BGQ458762:BGQ459001 BQM458762:BQM459001 CAI458762:CAI459001 CKE458762:CKE459001 CUA458762:CUA459001 DDW458762:DDW459001 DNS458762:DNS459001 DXO458762:DXO459001 EHK458762:EHK459001 ERG458762:ERG459001 FBC458762:FBC459001 FKY458762:FKY459001 FUU458762:FUU459001 GEQ458762:GEQ459001 GOM458762:GOM459001 GYI458762:GYI459001 HIE458762:HIE459001 HSA458762:HSA459001 IBW458762:IBW459001 ILS458762:ILS459001 IVO458762:IVO459001 JFK458762:JFK459001 JPG458762:JPG459001 JZC458762:JZC459001 KIY458762:KIY459001 KSU458762:KSU459001 LCQ458762:LCQ459001 LMM458762:LMM459001 LWI458762:LWI459001 MGE458762:MGE459001 MQA458762:MQA459001 MZW458762:MZW459001 NJS458762:NJS459001 NTO458762:NTO459001 ODK458762:ODK459001 ONG458762:ONG459001 OXC458762:OXC459001 PGY458762:PGY459001 PQU458762:PQU459001 QAQ458762:QAQ459001 QKM458762:QKM459001 QUI458762:QUI459001 REE458762:REE459001 ROA458762:ROA459001 RXW458762:RXW459001 SHS458762:SHS459001 SRO458762:SRO459001 TBK458762:TBK459001 TLG458762:TLG459001 TVC458762:TVC459001 UEY458762:UEY459001 UOU458762:UOU459001 UYQ458762:UYQ459001 VIM458762:VIM459001 VSI458762:VSI459001 WCE458762:WCE459001 WMA458762:WMA459001 WVW458762:WVW459001 O524298:O524537 JK524298:JK524537 TG524298:TG524537 ADC524298:ADC524537 AMY524298:AMY524537 AWU524298:AWU524537 BGQ524298:BGQ524537 BQM524298:BQM524537 CAI524298:CAI524537 CKE524298:CKE524537 CUA524298:CUA524537 DDW524298:DDW524537 DNS524298:DNS524537 DXO524298:DXO524537 EHK524298:EHK524537 ERG524298:ERG524537 FBC524298:FBC524537 FKY524298:FKY524537 FUU524298:FUU524537 GEQ524298:GEQ524537 GOM524298:GOM524537 GYI524298:GYI524537 HIE524298:HIE524537 HSA524298:HSA524537 IBW524298:IBW524537 ILS524298:ILS524537 IVO524298:IVO524537 JFK524298:JFK524537 JPG524298:JPG524537 JZC524298:JZC524537 KIY524298:KIY524537 KSU524298:KSU524537 LCQ524298:LCQ524537 LMM524298:LMM524537 LWI524298:LWI524537 MGE524298:MGE524537 MQA524298:MQA524537 MZW524298:MZW524537 NJS524298:NJS524537 NTO524298:NTO524537 ODK524298:ODK524537 ONG524298:ONG524537 OXC524298:OXC524537 PGY524298:PGY524537 PQU524298:PQU524537 QAQ524298:QAQ524537 QKM524298:QKM524537 QUI524298:QUI524537 REE524298:REE524537 ROA524298:ROA524537 RXW524298:RXW524537 SHS524298:SHS524537 SRO524298:SRO524537 TBK524298:TBK524537 TLG524298:TLG524537 TVC524298:TVC524537 UEY524298:UEY524537 UOU524298:UOU524537 UYQ524298:UYQ524537 VIM524298:VIM524537 VSI524298:VSI524537 WCE524298:WCE524537 WMA524298:WMA524537 WVW524298:WVW524537 O589834:O590073 JK589834:JK590073 TG589834:TG590073 ADC589834:ADC590073 AMY589834:AMY590073 AWU589834:AWU590073 BGQ589834:BGQ590073 BQM589834:BQM590073 CAI589834:CAI590073 CKE589834:CKE590073 CUA589834:CUA590073 DDW589834:DDW590073 DNS589834:DNS590073 DXO589834:DXO590073 EHK589834:EHK590073 ERG589834:ERG590073 FBC589834:FBC590073 FKY589834:FKY590073 FUU589834:FUU590073 GEQ589834:GEQ590073 GOM589834:GOM590073 GYI589834:GYI590073 HIE589834:HIE590073 HSA589834:HSA590073 IBW589834:IBW590073 ILS589834:ILS590073 IVO589834:IVO590073 JFK589834:JFK590073 JPG589834:JPG590073 JZC589834:JZC590073 KIY589834:KIY590073 KSU589834:KSU590073 LCQ589834:LCQ590073 LMM589834:LMM590073 LWI589834:LWI590073 MGE589834:MGE590073 MQA589834:MQA590073 MZW589834:MZW590073 NJS589834:NJS590073 NTO589834:NTO590073 ODK589834:ODK590073 ONG589834:ONG590073 OXC589834:OXC590073 PGY589834:PGY590073 PQU589834:PQU590073 QAQ589834:QAQ590073 QKM589834:QKM590073 QUI589834:QUI590073 REE589834:REE590073 ROA589834:ROA590073 RXW589834:RXW590073 SHS589834:SHS590073 SRO589834:SRO590073 TBK589834:TBK590073 TLG589834:TLG590073 TVC589834:TVC590073 UEY589834:UEY590073 UOU589834:UOU590073 UYQ589834:UYQ590073 VIM589834:VIM590073 VSI589834:VSI590073 WCE589834:WCE590073 WMA589834:WMA590073 WVW589834:WVW590073 O655370:O655609 JK655370:JK655609 TG655370:TG655609 ADC655370:ADC655609 AMY655370:AMY655609 AWU655370:AWU655609 BGQ655370:BGQ655609 BQM655370:BQM655609 CAI655370:CAI655609 CKE655370:CKE655609 CUA655370:CUA655609 DDW655370:DDW655609 DNS655370:DNS655609 DXO655370:DXO655609 EHK655370:EHK655609 ERG655370:ERG655609 FBC655370:FBC655609 FKY655370:FKY655609 FUU655370:FUU655609 GEQ655370:GEQ655609 GOM655370:GOM655609 GYI655370:GYI655609 HIE655370:HIE655609 HSA655370:HSA655609 IBW655370:IBW655609 ILS655370:ILS655609 IVO655370:IVO655609 JFK655370:JFK655609 JPG655370:JPG655609 JZC655370:JZC655609 KIY655370:KIY655609 KSU655370:KSU655609 LCQ655370:LCQ655609 LMM655370:LMM655609 LWI655370:LWI655609 MGE655370:MGE655609 MQA655370:MQA655609 MZW655370:MZW655609 NJS655370:NJS655609 NTO655370:NTO655609 ODK655370:ODK655609 ONG655370:ONG655609 OXC655370:OXC655609 PGY655370:PGY655609 PQU655370:PQU655609 QAQ655370:QAQ655609 QKM655370:QKM655609 QUI655370:QUI655609 REE655370:REE655609 ROA655370:ROA655609 RXW655370:RXW655609 SHS655370:SHS655609 SRO655370:SRO655609 TBK655370:TBK655609 TLG655370:TLG655609 TVC655370:TVC655609 UEY655370:UEY655609 UOU655370:UOU655609 UYQ655370:UYQ655609 VIM655370:VIM655609 VSI655370:VSI655609 WCE655370:WCE655609 WMA655370:WMA655609 WVW655370:WVW655609 O720906:O721145 JK720906:JK721145 TG720906:TG721145 ADC720906:ADC721145 AMY720906:AMY721145 AWU720906:AWU721145 BGQ720906:BGQ721145 BQM720906:BQM721145 CAI720906:CAI721145 CKE720906:CKE721145 CUA720906:CUA721145 DDW720906:DDW721145 DNS720906:DNS721145 DXO720906:DXO721145 EHK720906:EHK721145 ERG720906:ERG721145 FBC720906:FBC721145 FKY720906:FKY721145 FUU720906:FUU721145 GEQ720906:GEQ721145 GOM720906:GOM721145 GYI720906:GYI721145 HIE720906:HIE721145 HSA720906:HSA721145 IBW720906:IBW721145 ILS720906:ILS721145 IVO720906:IVO721145 JFK720906:JFK721145 JPG720906:JPG721145 JZC720906:JZC721145 KIY720906:KIY721145 KSU720906:KSU721145 LCQ720906:LCQ721145 LMM720906:LMM721145 LWI720906:LWI721145 MGE720906:MGE721145 MQA720906:MQA721145 MZW720906:MZW721145 NJS720906:NJS721145 NTO720906:NTO721145 ODK720906:ODK721145 ONG720906:ONG721145 OXC720906:OXC721145 PGY720906:PGY721145 PQU720906:PQU721145 QAQ720906:QAQ721145 QKM720906:QKM721145 QUI720906:QUI721145 REE720906:REE721145 ROA720906:ROA721145 RXW720906:RXW721145 SHS720906:SHS721145 SRO720906:SRO721145 TBK720906:TBK721145 TLG720906:TLG721145 TVC720906:TVC721145 UEY720906:UEY721145 UOU720906:UOU721145 UYQ720906:UYQ721145 VIM720906:VIM721145 VSI720906:VSI721145 WCE720906:WCE721145 WMA720906:WMA721145 WVW720906:WVW721145 O786442:O786681 JK786442:JK786681 TG786442:TG786681 ADC786442:ADC786681 AMY786442:AMY786681 AWU786442:AWU786681 BGQ786442:BGQ786681 BQM786442:BQM786681 CAI786442:CAI786681 CKE786442:CKE786681 CUA786442:CUA786681 DDW786442:DDW786681 DNS786442:DNS786681 DXO786442:DXO786681 EHK786442:EHK786681 ERG786442:ERG786681 FBC786442:FBC786681 FKY786442:FKY786681 FUU786442:FUU786681 GEQ786442:GEQ786681 GOM786442:GOM786681 GYI786442:GYI786681 HIE786442:HIE786681 HSA786442:HSA786681 IBW786442:IBW786681 ILS786442:ILS786681 IVO786442:IVO786681 JFK786442:JFK786681 JPG786442:JPG786681 JZC786442:JZC786681 KIY786442:KIY786681 KSU786442:KSU786681 LCQ786442:LCQ786681 LMM786442:LMM786681 LWI786442:LWI786681 MGE786442:MGE786681 MQA786442:MQA786681 MZW786442:MZW786681 NJS786442:NJS786681 NTO786442:NTO786681 ODK786442:ODK786681 ONG786442:ONG786681 OXC786442:OXC786681 PGY786442:PGY786681 PQU786442:PQU786681 QAQ786442:QAQ786681 QKM786442:QKM786681 QUI786442:QUI786681 REE786442:REE786681 ROA786442:ROA786681 RXW786442:RXW786681 SHS786442:SHS786681 SRO786442:SRO786681 TBK786442:TBK786681 TLG786442:TLG786681 TVC786442:TVC786681 UEY786442:UEY786681 UOU786442:UOU786681 UYQ786442:UYQ786681 VIM786442:VIM786681 VSI786442:VSI786681 WCE786442:WCE786681 WMA786442:WMA786681 WVW786442:WVW786681 O851978:O852217 JK851978:JK852217 TG851978:TG852217 ADC851978:ADC852217 AMY851978:AMY852217 AWU851978:AWU852217 BGQ851978:BGQ852217 BQM851978:BQM852217 CAI851978:CAI852217 CKE851978:CKE852217 CUA851978:CUA852217 DDW851978:DDW852217 DNS851978:DNS852217 DXO851978:DXO852217 EHK851978:EHK852217 ERG851978:ERG852217 FBC851978:FBC852217 FKY851978:FKY852217 FUU851978:FUU852217 GEQ851978:GEQ852217 GOM851978:GOM852217 GYI851978:GYI852217 HIE851978:HIE852217 HSA851978:HSA852217 IBW851978:IBW852217 ILS851978:ILS852217 IVO851978:IVO852217 JFK851978:JFK852217 JPG851978:JPG852217 JZC851978:JZC852217 KIY851978:KIY852217 KSU851978:KSU852217 LCQ851978:LCQ852217 LMM851978:LMM852217 LWI851978:LWI852217 MGE851978:MGE852217 MQA851978:MQA852217 MZW851978:MZW852217 NJS851978:NJS852217 NTO851978:NTO852217 ODK851978:ODK852217 ONG851978:ONG852217 OXC851978:OXC852217 PGY851978:PGY852217 PQU851978:PQU852217 QAQ851978:QAQ852217 QKM851978:QKM852217 QUI851978:QUI852217 REE851978:REE852217 ROA851978:ROA852217 RXW851978:RXW852217 SHS851978:SHS852217 SRO851978:SRO852217 TBK851978:TBK852217 TLG851978:TLG852217 TVC851978:TVC852217 UEY851978:UEY852217 UOU851978:UOU852217 UYQ851978:UYQ852217 VIM851978:VIM852217 VSI851978:VSI852217 WCE851978:WCE852217 WMA851978:WMA852217 WVW851978:WVW852217 O917514:O917753 JK917514:JK917753 TG917514:TG917753 ADC917514:ADC917753 AMY917514:AMY917753 AWU917514:AWU917753 BGQ917514:BGQ917753 BQM917514:BQM917753 CAI917514:CAI917753 CKE917514:CKE917753 CUA917514:CUA917753 DDW917514:DDW917753 DNS917514:DNS917753 DXO917514:DXO917753 EHK917514:EHK917753 ERG917514:ERG917753 FBC917514:FBC917753 FKY917514:FKY917753 FUU917514:FUU917753 GEQ917514:GEQ917753 GOM917514:GOM917753 GYI917514:GYI917753 HIE917514:HIE917753 HSA917514:HSA917753 IBW917514:IBW917753 ILS917514:ILS917753 IVO917514:IVO917753 JFK917514:JFK917753 JPG917514:JPG917753 JZC917514:JZC917753 KIY917514:KIY917753 KSU917514:KSU917753 LCQ917514:LCQ917753 LMM917514:LMM917753 LWI917514:LWI917753 MGE917514:MGE917753 MQA917514:MQA917753 MZW917514:MZW917753 NJS917514:NJS917753 NTO917514:NTO917753 ODK917514:ODK917753 ONG917514:ONG917753 OXC917514:OXC917753 PGY917514:PGY917753 PQU917514:PQU917753 QAQ917514:QAQ917753 QKM917514:QKM917753 QUI917514:QUI917753 REE917514:REE917753 ROA917514:ROA917753 RXW917514:RXW917753 SHS917514:SHS917753 SRO917514:SRO917753 TBK917514:TBK917753 TLG917514:TLG917753 TVC917514:TVC917753 UEY917514:UEY917753 UOU917514:UOU917753 UYQ917514:UYQ917753 VIM917514:VIM917753 VSI917514:VSI917753 WCE917514:WCE917753 WMA917514:WMA917753 WVW917514:WVW917753 O983050:O983289 JK983050:JK983289 TG983050:TG983289 ADC983050:ADC983289 AMY983050:AMY983289 AWU983050:AWU983289 BGQ983050:BGQ983289 BQM983050:BQM983289 CAI983050:CAI983289 CKE983050:CKE983289 CUA983050:CUA983289 DDW983050:DDW983289 DNS983050:DNS983289 DXO983050:DXO983289 EHK983050:EHK983289 ERG983050:ERG983289 FBC983050:FBC983289 FKY983050:FKY983289 FUU983050:FUU983289 GEQ983050:GEQ983289 GOM983050:GOM983289 GYI983050:GYI983289 HIE983050:HIE983289 HSA983050:HSA983289 IBW983050:IBW983289 ILS983050:ILS983289 IVO983050:IVO983289 JFK983050:JFK983289 JPG983050:JPG983289 JZC983050:JZC983289 KIY983050:KIY983289 KSU983050:KSU983289 LCQ983050:LCQ983289 LMM983050:LMM983289 LWI983050:LWI983289 MGE983050:MGE983289 MQA983050:MQA983289 MZW983050:MZW983289 NJS983050:NJS983289 NTO983050:NTO983289 ODK983050:ODK983289 ONG983050:ONG983289 OXC983050:OXC983289 PGY983050:PGY983289 PQU983050:PQU983289 QAQ983050:QAQ983289 QKM983050:QKM983289 QUI983050:QUI983289 REE983050:REE983289 ROA983050:ROA983289 RXW983050:RXW983289 SHS983050:SHS983289 SRO983050:SRO983289 TBK983050:TBK983289 TLG983050:TLG983289 TVC983050:TVC983289 UEY983050:UEY983289 UOU983050:UOU983289 UYQ983050:UYQ983289 VIM983050:VIM983289 VSI983050:VSI983289 WCE983050:WCE983289 WMA983050:WMA983289 WVW983050:WVW983289" xr:uid="{57E5F1BA-DEA9-4F58-8F45-3EB09116C0E4}">
      <formula1>"Prevenir,Detectar,No es un control"</formula1>
    </dataValidation>
    <dataValidation type="list" allowBlank="1" showInputMessage="1" showErrorMessage="1" sqref="Q10:Q249 JM10:JM249 TI10:TI249 ADE10:ADE249 ANA10:ANA249 AWW10:AWW249 BGS10:BGS249 BQO10:BQO249 CAK10:CAK249 CKG10:CKG249 CUC10:CUC249 DDY10:DDY249 DNU10:DNU249 DXQ10:DXQ249 EHM10:EHM249 ERI10:ERI249 FBE10:FBE249 FLA10:FLA249 FUW10:FUW249 GES10:GES249 GOO10:GOO249 GYK10:GYK249 HIG10:HIG249 HSC10:HSC249 IBY10:IBY249 ILU10:ILU249 IVQ10:IVQ249 JFM10:JFM249 JPI10:JPI249 JZE10:JZE249 KJA10:KJA249 KSW10:KSW249 LCS10:LCS249 LMO10:LMO249 LWK10:LWK249 MGG10:MGG249 MQC10:MQC249 MZY10:MZY249 NJU10:NJU249 NTQ10:NTQ249 ODM10:ODM249 ONI10:ONI249 OXE10:OXE249 PHA10:PHA249 PQW10:PQW249 QAS10:QAS249 QKO10:QKO249 QUK10:QUK249 REG10:REG249 ROC10:ROC249 RXY10:RXY249 SHU10:SHU249 SRQ10:SRQ249 TBM10:TBM249 TLI10:TLI249 TVE10:TVE249 UFA10:UFA249 UOW10:UOW249 UYS10:UYS249 VIO10:VIO249 VSK10:VSK249 WCG10:WCG249 WMC10:WMC249 WVY10:WVY249 Q65546:Q65785 JM65546:JM65785 TI65546:TI65785 ADE65546:ADE65785 ANA65546:ANA65785 AWW65546:AWW65785 BGS65546:BGS65785 BQO65546:BQO65785 CAK65546:CAK65785 CKG65546:CKG65785 CUC65546:CUC65785 DDY65546:DDY65785 DNU65546:DNU65785 DXQ65546:DXQ65785 EHM65546:EHM65785 ERI65546:ERI65785 FBE65546:FBE65785 FLA65546:FLA65785 FUW65546:FUW65785 GES65546:GES65785 GOO65546:GOO65785 GYK65546:GYK65785 HIG65546:HIG65785 HSC65546:HSC65785 IBY65546:IBY65785 ILU65546:ILU65785 IVQ65546:IVQ65785 JFM65546:JFM65785 JPI65546:JPI65785 JZE65546:JZE65785 KJA65546:KJA65785 KSW65546:KSW65785 LCS65546:LCS65785 LMO65546:LMO65785 LWK65546:LWK65785 MGG65546:MGG65785 MQC65546:MQC65785 MZY65546:MZY65785 NJU65546:NJU65785 NTQ65546:NTQ65785 ODM65546:ODM65785 ONI65546:ONI65785 OXE65546:OXE65785 PHA65546:PHA65785 PQW65546:PQW65785 QAS65546:QAS65785 QKO65546:QKO65785 QUK65546:QUK65785 REG65546:REG65785 ROC65546:ROC65785 RXY65546:RXY65785 SHU65546:SHU65785 SRQ65546:SRQ65785 TBM65546:TBM65785 TLI65546:TLI65785 TVE65546:TVE65785 UFA65546:UFA65785 UOW65546:UOW65785 UYS65546:UYS65785 VIO65546:VIO65785 VSK65546:VSK65785 WCG65546:WCG65785 WMC65546:WMC65785 WVY65546:WVY65785 Q131082:Q131321 JM131082:JM131321 TI131082:TI131321 ADE131082:ADE131321 ANA131082:ANA131321 AWW131082:AWW131321 BGS131082:BGS131321 BQO131082:BQO131321 CAK131082:CAK131321 CKG131082:CKG131321 CUC131082:CUC131321 DDY131082:DDY131321 DNU131082:DNU131321 DXQ131082:DXQ131321 EHM131082:EHM131321 ERI131082:ERI131321 FBE131082:FBE131321 FLA131082:FLA131321 FUW131082:FUW131321 GES131082:GES131321 GOO131082:GOO131321 GYK131082:GYK131321 HIG131082:HIG131321 HSC131082:HSC131321 IBY131082:IBY131321 ILU131082:ILU131321 IVQ131082:IVQ131321 JFM131082:JFM131321 JPI131082:JPI131321 JZE131082:JZE131321 KJA131082:KJA131321 KSW131082:KSW131321 LCS131082:LCS131321 LMO131082:LMO131321 LWK131082:LWK131321 MGG131082:MGG131321 MQC131082:MQC131321 MZY131082:MZY131321 NJU131082:NJU131321 NTQ131082:NTQ131321 ODM131082:ODM131321 ONI131082:ONI131321 OXE131082:OXE131321 PHA131082:PHA131321 PQW131082:PQW131321 QAS131082:QAS131321 QKO131082:QKO131321 QUK131082:QUK131321 REG131082:REG131321 ROC131082:ROC131321 RXY131082:RXY131321 SHU131082:SHU131321 SRQ131082:SRQ131321 TBM131082:TBM131321 TLI131082:TLI131321 TVE131082:TVE131321 UFA131082:UFA131321 UOW131082:UOW131321 UYS131082:UYS131321 VIO131082:VIO131321 VSK131082:VSK131321 WCG131082:WCG131321 WMC131082:WMC131321 WVY131082:WVY131321 Q196618:Q196857 JM196618:JM196857 TI196618:TI196857 ADE196618:ADE196857 ANA196618:ANA196857 AWW196618:AWW196857 BGS196618:BGS196857 BQO196618:BQO196857 CAK196618:CAK196857 CKG196618:CKG196857 CUC196618:CUC196857 DDY196618:DDY196857 DNU196618:DNU196857 DXQ196618:DXQ196857 EHM196618:EHM196857 ERI196618:ERI196857 FBE196618:FBE196857 FLA196618:FLA196857 FUW196618:FUW196857 GES196618:GES196857 GOO196618:GOO196857 GYK196618:GYK196857 HIG196618:HIG196857 HSC196618:HSC196857 IBY196618:IBY196857 ILU196618:ILU196857 IVQ196618:IVQ196857 JFM196618:JFM196857 JPI196618:JPI196857 JZE196618:JZE196857 KJA196618:KJA196857 KSW196618:KSW196857 LCS196618:LCS196857 LMO196618:LMO196857 LWK196618:LWK196857 MGG196618:MGG196857 MQC196618:MQC196857 MZY196618:MZY196857 NJU196618:NJU196857 NTQ196618:NTQ196857 ODM196618:ODM196857 ONI196618:ONI196857 OXE196618:OXE196857 PHA196618:PHA196857 PQW196618:PQW196857 QAS196618:QAS196857 QKO196618:QKO196857 QUK196618:QUK196857 REG196618:REG196857 ROC196618:ROC196857 RXY196618:RXY196857 SHU196618:SHU196857 SRQ196618:SRQ196857 TBM196618:TBM196857 TLI196618:TLI196857 TVE196618:TVE196857 UFA196618:UFA196857 UOW196618:UOW196857 UYS196618:UYS196857 VIO196618:VIO196857 VSK196618:VSK196857 WCG196618:WCG196857 WMC196618:WMC196857 WVY196618:WVY196857 Q262154:Q262393 JM262154:JM262393 TI262154:TI262393 ADE262154:ADE262393 ANA262154:ANA262393 AWW262154:AWW262393 BGS262154:BGS262393 BQO262154:BQO262393 CAK262154:CAK262393 CKG262154:CKG262393 CUC262154:CUC262393 DDY262154:DDY262393 DNU262154:DNU262393 DXQ262154:DXQ262393 EHM262154:EHM262393 ERI262154:ERI262393 FBE262154:FBE262393 FLA262154:FLA262393 FUW262154:FUW262393 GES262154:GES262393 GOO262154:GOO262393 GYK262154:GYK262393 HIG262154:HIG262393 HSC262154:HSC262393 IBY262154:IBY262393 ILU262154:ILU262393 IVQ262154:IVQ262393 JFM262154:JFM262393 JPI262154:JPI262393 JZE262154:JZE262393 KJA262154:KJA262393 KSW262154:KSW262393 LCS262154:LCS262393 LMO262154:LMO262393 LWK262154:LWK262393 MGG262154:MGG262393 MQC262154:MQC262393 MZY262154:MZY262393 NJU262154:NJU262393 NTQ262154:NTQ262393 ODM262154:ODM262393 ONI262154:ONI262393 OXE262154:OXE262393 PHA262154:PHA262393 PQW262154:PQW262393 QAS262154:QAS262393 QKO262154:QKO262393 QUK262154:QUK262393 REG262154:REG262393 ROC262154:ROC262393 RXY262154:RXY262393 SHU262154:SHU262393 SRQ262154:SRQ262393 TBM262154:TBM262393 TLI262154:TLI262393 TVE262154:TVE262393 UFA262154:UFA262393 UOW262154:UOW262393 UYS262154:UYS262393 VIO262154:VIO262393 VSK262154:VSK262393 WCG262154:WCG262393 WMC262154:WMC262393 WVY262154:WVY262393 Q327690:Q327929 JM327690:JM327929 TI327690:TI327929 ADE327690:ADE327929 ANA327690:ANA327929 AWW327690:AWW327929 BGS327690:BGS327929 BQO327690:BQO327929 CAK327690:CAK327929 CKG327690:CKG327929 CUC327690:CUC327929 DDY327690:DDY327929 DNU327690:DNU327929 DXQ327690:DXQ327929 EHM327690:EHM327929 ERI327690:ERI327929 FBE327690:FBE327929 FLA327690:FLA327929 FUW327690:FUW327929 GES327690:GES327929 GOO327690:GOO327929 GYK327690:GYK327929 HIG327690:HIG327929 HSC327690:HSC327929 IBY327690:IBY327929 ILU327690:ILU327929 IVQ327690:IVQ327929 JFM327690:JFM327929 JPI327690:JPI327929 JZE327690:JZE327929 KJA327690:KJA327929 KSW327690:KSW327929 LCS327690:LCS327929 LMO327690:LMO327929 LWK327690:LWK327929 MGG327690:MGG327929 MQC327690:MQC327929 MZY327690:MZY327929 NJU327690:NJU327929 NTQ327690:NTQ327929 ODM327690:ODM327929 ONI327690:ONI327929 OXE327690:OXE327929 PHA327690:PHA327929 PQW327690:PQW327929 QAS327690:QAS327929 QKO327690:QKO327929 QUK327690:QUK327929 REG327690:REG327929 ROC327690:ROC327929 RXY327690:RXY327929 SHU327690:SHU327929 SRQ327690:SRQ327929 TBM327690:TBM327929 TLI327690:TLI327929 TVE327690:TVE327929 UFA327690:UFA327929 UOW327690:UOW327929 UYS327690:UYS327929 VIO327690:VIO327929 VSK327690:VSK327929 WCG327690:WCG327929 WMC327690:WMC327929 WVY327690:WVY327929 Q393226:Q393465 JM393226:JM393465 TI393226:TI393465 ADE393226:ADE393465 ANA393226:ANA393465 AWW393226:AWW393465 BGS393226:BGS393465 BQO393226:BQO393465 CAK393226:CAK393465 CKG393226:CKG393465 CUC393226:CUC393465 DDY393226:DDY393465 DNU393226:DNU393465 DXQ393226:DXQ393465 EHM393226:EHM393465 ERI393226:ERI393465 FBE393226:FBE393465 FLA393226:FLA393465 FUW393226:FUW393465 GES393226:GES393465 GOO393226:GOO393465 GYK393226:GYK393465 HIG393226:HIG393465 HSC393226:HSC393465 IBY393226:IBY393465 ILU393226:ILU393465 IVQ393226:IVQ393465 JFM393226:JFM393465 JPI393226:JPI393465 JZE393226:JZE393465 KJA393226:KJA393465 KSW393226:KSW393465 LCS393226:LCS393465 LMO393226:LMO393465 LWK393226:LWK393465 MGG393226:MGG393465 MQC393226:MQC393465 MZY393226:MZY393465 NJU393226:NJU393465 NTQ393226:NTQ393465 ODM393226:ODM393465 ONI393226:ONI393465 OXE393226:OXE393465 PHA393226:PHA393465 PQW393226:PQW393465 QAS393226:QAS393465 QKO393226:QKO393465 QUK393226:QUK393465 REG393226:REG393465 ROC393226:ROC393465 RXY393226:RXY393465 SHU393226:SHU393465 SRQ393226:SRQ393465 TBM393226:TBM393465 TLI393226:TLI393465 TVE393226:TVE393465 UFA393226:UFA393465 UOW393226:UOW393465 UYS393226:UYS393465 VIO393226:VIO393465 VSK393226:VSK393465 WCG393226:WCG393465 WMC393226:WMC393465 WVY393226:WVY393465 Q458762:Q459001 JM458762:JM459001 TI458762:TI459001 ADE458762:ADE459001 ANA458762:ANA459001 AWW458762:AWW459001 BGS458762:BGS459001 BQO458762:BQO459001 CAK458762:CAK459001 CKG458762:CKG459001 CUC458762:CUC459001 DDY458762:DDY459001 DNU458762:DNU459001 DXQ458762:DXQ459001 EHM458762:EHM459001 ERI458762:ERI459001 FBE458762:FBE459001 FLA458762:FLA459001 FUW458762:FUW459001 GES458762:GES459001 GOO458762:GOO459001 GYK458762:GYK459001 HIG458762:HIG459001 HSC458762:HSC459001 IBY458762:IBY459001 ILU458762:ILU459001 IVQ458762:IVQ459001 JFM458762:JFM459001 JPI458762:JPI459001 JZE458762:JZE459001 KJA458762:KJA459001 KSW458762:KSW459001 LCS458762:LCS459001 LMO458762:LMO459001 LWK458762:LWK459001 MGG458762:MGG459001 MQC458762:MQC459001 MZY458762:MZY459001 NJU458762:NJU459001 NTQ458762:NTQ459001 ODM458762:ODM459001 ONI458762:ONI459001 OXE458762:OXE459001 PHA458762:PHA459001 PQW458762:PQW459001 QAS458762:QAS459001 QKO458762:QKO459001 QUK458762:QUK459001 REG458762:REG459001 ROC458762:ROC459001 RXY458762:RXY459001 SHU458762:SHU459001 SRQ458762:SRQ459001 TBM458762:TBM459001 TLI458762:TLI459001 TVE458762:TVE459001 UFA458762:UFA459001 UOW458762:UOW459001 UYS458762:UYS459001 VIO458762:VIO459001 VSK458762:VSK459001 WCG458762:WCG459001 WMC458762:WMC459001 WVY458762:WVY459001 Q524298:Q524537 JM524298:JM524537 TI524298:TI524537 ADE524298:ADE524537 ANA524298:ANA524537 AWW524298:AWW524537 BGS524298:BGS524537 BQO524298:BQO524537 CAK524298:CAK524537 CKG524298:CKG524537 CUC524298:CUC524537 DDY524298:DDY524537 DNU524298:DNU524537 DXQ524298:DXQ524537 EHM524298:EHM524537 ERI524298:ERI524537 FBE524298:FBE524537 FLA524298:FLA524537 FUW524298:FUW524537 GES524298:GES524537 GOO524298:GOO524537 GYK524298:GYK524537 HIG524298:HIG524537 HSC524298:HSC524537 IBY524298:IBY524537 ILU524298:ILU524537 IVQ524298:IVQ524537 JFM524298:JFM524537 JPI524298:JPI524537 JZE524298:JZE524537 KJA524298:KJA524537 KSW524298:KSW524537 LCS524298:LCS524537 LMO524298:LMO524537 LWK524298:LWK524537 MGG524298:MGG524537 MQC524298:MQC524537 MZY524298:MZY524537 NJU524298:NJU524537 NTQ524298:NTQ524537 ODM524298:ODM524537 ONI524298:ONI524537 OXE524298:OXE524537 PHA524298:PHA524537 PQW524298:PQW524537 QAS524298:QAS524537 QKO524298:QKO524537 QUK524298:QUK524537 REG524298:REG524537 ROC524298:ROC524537 RXY524298:RXY524537 SHU524298:SHU524537 SRQ524298:SRQ524537 TBM524298:TBM524537 TLI524298:TLI524537 TVE524298:TVE524537 UFA524298:UFA524537 UOW524298:UOW524537 UYS524298:UYS524537 VIO524298:VIO524537 VSK524298:VSK524537 WCG524298:WCG524537 WMC524298:WMC524537 WVY524298:WVY524537 Q589834:Q590073 JM589834:JM590073 TI589834:TI590073 ADE589834:ADE590073 ANA589834:ANA590073 AWW589834:AWW590073 BGS589834:BGS590073 BQO589834:BQO590073 CAK589834:CAK590073 CKG589834:CKG590073 CUC589834:CUC590073 DDY589834:DDY590073 DNU589834:DNU590073 DXQ589834:DXQ590073 EHM589834:EHM590073 ERI589834:ERI590073 FBE589834:FBE590073 FLA589834:FLA590073 FUW589834:FUW590073 GES589834:GES590073 GOO589834:GOO590073 GYK589834:GYK590073 HIG589834:HIG590073 HSC589834:HSC590073 IBY589834:IBY590073 ILU589834:ILU590073 IVQ589834:IVQ590073 JFM589834:JFM590073 JPI589834:JPI590073 JZE589834:JZE590073 KJA589834:KJA590073 KSW589834:KSW590073 LCS589834:LCS590073 LMO589834:LMO590073 LWK589834:LWK590073 MGG589834:MGG590073 MQC589834:MQC590073 MZY589834:MZY590073 NJU589834:NJU590073 NTQ589834:NTQ590073 ODM589834:ODM590073 ONI589834:ONI590073 OXE589834:OXE590073 PHA589834:PHA590073 PQW589834:PQW590073 QAS589834:QAS590073 QKO589834:QKO590073 QUK589834:QUK590073 REG589834:REG590073 ROC589834:ROC590073 RXY589834:RXY590073 SHU589834:SHU590073 SRQ589834:SRQ590073 TBM589834:TBM590073 TLI589834:TLI590073 TVE589834:TVE590073 UFA589834:UFA590073 UOW589834:UOW590073 UYS589834:UYS590073 VIO589834:VIO590073 VSK589834:VSK590073 WCG589834:WCG590073 WMC589834:WMC590073 WVY589834:WVY590073 Q655370:Q655609 JM655370:JM655609 TI655370:TI655609 ADE655370:ADE655609 ANA655370:ANA655609 AWW655370:AWW655609 BGS655370:BGS655609 BQO655370:BQO655609 CAK655370:CAK655609 CKG655370:CKG655609 CUC655370:CUC655609 DDY655370:DDY655609 DNU655370:DNU655609 DXQ655370:DXQ655609 EHM655370:EHM655609 ERI655370:ERI655609 FBE655370:FBE655609 FLA655370:FLA655609 FUW655370:FUW655609 GES655370:GES655609 GOO655370:GOO655609 GYK655370:GYK655609 HIG655370:HIG655609 HSC655370:HSC655609 IBY655370:IBY655609 ILU655370:ILU655609 IVQ655370:IVQ655609 JFM655370:JFM655609 JPI655370:JPI655609 JZE655370:JZE655609 KJA655370:KJA655609 KSW655370:KSW655609 LCS655370:LCS655609 LMO655370:LMO655609 LWK655370:LWK655609 MGG655370:MGG655609 MQC655370:MQC655609 MZY655370:MZY655609 NJU655370:NJU655609 NTQ655370:NTQ655609 ODM655370:ODM655609 ONI655370:ONI655609 OXE655370:OXE655609 PHA655370:PHA655609 PQW655370:PQW655609 QAS655370:QAS655609 QKO655370:QKO655609 QUK655370:QUK655609 REG655370:REG655609 ROC655370:ROC655609 RXY655370:RXY655609 SHU655370:SHU655609 SRQ655370:SRQ655609 TBM655370:TBM655609 TLI655370:TLI655609 TVE655370:TVE655609 UFA655370:UFA655609 UOW655370:UOW655609 UYS655370:UYS655609 VIO655370:VIO655609 VSK655370:VSK655609 WCG655370:WCG655609 WMC655370:WMC655609 WVY655370:WVY655609 Q720906:Q721145 JM720906:JM721145 TI720906:TI721145 ADE720906:ADE721145 ANA720906:ANA721145 AWW720906:AWW721145 BGS720906:BGS721145 BQO720906:BQO721145 CAK720906:CAK721145 CKG720906:CKG721145 CUC720906:CUC721145 DDY720906:DDY721145 DNU720906:DNU721145 DXQ720906:DXQ721145 EHM720906:EHM721145 ERI720906:ERI721145 FBE720906:FBE721145 FLA720906:FLA721145 FUW720906:FUW721145 GES720906:GES721145 GOO720906:GOO721145 GYK720906:GYK721145 HIG720906:HIG721145 HSC720906:HSC721145 IBY720906:IBY721145 ILU720906:ILU721145 IVQ720906:IVQ721145 JFM720906:JFM721145 JPI720906:JPI721145 JZE720906:JZE721145 KJA720906:KJA721145 KSW720906:KSW721145 LCS720906:LCS721145 LMO720906:LMO721145 LWK720906:LWK721145 MGG720906:MGG721145 MQC720906:MQC721145 MZY720906:MZY721145 NJU720906:NJU721145 NTQ720906:NTQ721145 ODM720906:ODM721145 ONI720906:ONI721145 OXE720906:OXE721145 PHA720906:PHA721145 PQW720906:PQW721145 QAS720906:QAS721145 QKO720906:QKO721145 QUK720906:QUK721145 REG720906:REG721145 ROC720906:ROC721145 RXY720906:RXY721145 SHU720906:SHU721145 SRQ720906:SRQ721145 TBM720906:TBM721145 TLI720906:TLI721145 TVE720906:TVE721145 UFA720906:UFA721145 UOW720906:UOW721145 UYS720906:UYS721145 VIO720906:VIO721145 VSK720906:VSK721145 WCG720906:WCG721145 WMC720906:WMC721145 WVY720906:WVY721145 Q786442:Q786681 JM786442:JM786681 TI786442:TI786681 ADE786442:ADE786681 ANA786442:ANA786681 AWW786442:AWW786681 BGS786442:BGS786681 BQO786442:BQO786681 CAK786442:CAK786681 CKG786442:CKG786681 CUC786442:CUC786681 DDY786442:DDY786681 DNU786442:DNU786681 DXQ786442:DXQ786681 EHM786442:EHM786681 ERI786442:ERI786681 FBE786442:FBE786681 FLA786442:FLA786681 FUW786442:FUW786681 GES786442:GES786681 GOO786442:GOO786681 GYK786442:GYK786681 HIG786442:HIG786681 HSC786442:HSC786681 IBY786442:IBY786681 ILU786442:ILU786681 IVQ786442:IVQ786681 JFM786442:JFM786681 JPI786442:JPI786681 JZE786442:JZE786681 KJA786442:KJA786681 KSW786442:KSW786681 LCS786442:LCS786681 LMO786442:LMO786681 LWK786442:LWK786681 MGG786442:MGG786681 MQC786442:MQC786681 MZY786442:MZY786681 NJU786442:NJU786681 NTQ786442:NTQ786681 ODM786442:ODM786681 ONI786442:ONI786681 OXE786442:OXE786681 PHA786442:PHA786681 PQW786442:PQW786681 QAS786442:QAS786681 QKO786442:QKO786681 QUK786442:QUK786681 REG786442:REG786681 ROC786442:ROC786681 RXY786442:RXY786681 SHU786442:SHU786681 SRQ786442:SRQ786681 TBM786442:TBM786681 TLI786442:TLI786681 TVE786442:TVE786681 UFA786442:UFA786681 UOW786442:UOW786681 UYS786442:UYS786681 VIO786442:VIO786681 VSK786442:VSK786681 WCG786442:WCG786681 WMC786442:WMC786681 WVY786442:WVY786681 Q851978:Q852217 JM851978:JM852217 TI851978:TI852217 ADE851978:ADE852217 ANA851978:ANA852217 AWW851978:AWW852217 BGS851978:BGS852217 BQO851978:BQO852217 CAK851978:CAK852217 CKG851978:CKG852217 CUC851978:CUC852217 DDY851978:DDY852217 DNU851978:DNU852217 DXQ851978:DXQ852217 EHM851978:EHM852217 ERI851978:ERI852217 FBE851978:FBE852217 FLA851978:FLA852217 FUW851978:FUW852217 GES851978:GES852217 GOO851978:GOO852217 GYK851978:GYK852217 HIG851978:HIG852217 HSC851978:HSC852217 IBY851978:IBY852217 ILU851978:ILU852217 IVQ851978:IVQ852217 JFM851978:JFM852217 JPI851978:JPI852217 JZE851978:JZE852217 KJA851978:KJA852217 KSW851978:KSW852217 LCS851978:LCS852217 LMO851978:LMO852217 LWK851978:LWK852217 MGG851978:MGG852217 MQC851978:MQC852217 MZY851978:MZY852217 NJU851978:NJU852217 NTQ851978:NTQ852217 ODM851978:ODM852217 ONI851978:ONI852217 OXE851978:OXE852217 PHA851978:PHA852217 PQW851978:PQW852217 QAS851978:QAS852217 QKO851978:QKO852217 QUK851978:QUK852217 REG851978:REG852217 ROC851978:ROC852217 RXY851978:RXY852217 SHU851978:SHU852217 SRQ851978:SRQ852217 TBM851978:TBM852217 TLI851978:TLI852217 TVE851978:TVE852217 UFA851978:UFA852217 UOW851978:UOW852217 UYS851978:UYS852217 VIO851978:VIO852217 VSK851978:VSK852217 WCG851978:WCG852217 WMC851978:WMC852217 WVY851978:WVY852217 Q917514:Q917753 JM917514:JM917753 TI917514:TI917753 ADE917514:ADE917753 ANA917514:ANA917753 AWW917514:AWW917753 BGS917514:BGS917753 BQO917514:BQO917753 CAK917514:CAK917753 CKG917514:CKG917753 CUC917514:CUC917753 DDY917514:DDY917753 DNU917514:DNU917753 DXQ917514:DXQ917753 EHM917514:EHM917753 ERI917514:ERI917753 FBE917514:FBE917753 FLA917514:FLA917753 FUW917514:FUW917753 GES917514:GES917753 GOO917514:GOO917753 GYK917514:GYK917753 HIG917514:HIG917753 HSC917514:HSC917753 IBY917514:IBY917753 ILU917514:ILU917753 IVQ917514:IVQ917753 JFM917514:JFM917753 JPI917514:JPI917753 JZE917514:JZE917753 KJA917514:KJA917753 KSW917514:KSW917753 LCS917514:LCS917753 LMO917514:LMO917753 LWK917514:LWK917753 MGG917514:MGG917753 MQC917514:MQC917753 MZY917514:MZY917753 NJU917514:NJU917753 NTQ917514:NTQ917753 ODM917514:ODM917753 ONI917514:ONI917753 OXE917514:OXE917753 PHA917514:PHA917753 PQW917514:PQW917753 QAS917514:QAS917753 QKO917514:QKO917753 QUK917514:QUK917753 REG917514:REG917753 ROC917514:ROC917753 RXY917514:RXY917753 SHU917514:SHU917753 SRQ917514:SRQ917753 TBM917514:TBM917753 TLI917514:TLI917753 TVE917514:TVE917753 UFA917514:UFA917753 UOW917514:UOW917753 UYS917514:UYS917753 VIO917514:VIO917753 VSK917514:VSK917753 WCG917514:WCG917753 WMC917514:WMC917753 WVY917514:WVY917753 Q983050:Q983289 JM983050:JM983289 TI983050:TI983289 ADE983050:ADE983289 ANA983050:ANA983289 AWW983050:AWW983289 BGS983050:BGS983289 BQO983050:BQO983289 CAK983050:CAK983289 CKG983050:CKG983289 CUC983050:CUC983289 DDY983050:DDY983289 DNU983050:DNU983289 DXQ983050:DXQ983289 EHM983050:EHM983289 ERI983050:ERI983289 FBE983050:FBE983289 FLA983050:FLA983289 FUW983050:FUW983289 GES983050:GES983289 GOO983050:GOO983289 GYK983050:GYK983289 HIG983050:HIG983289 HSC983050:HSC983289 IBY983050:IBY983289 ILU983050:ILU983289 IVQ983050:IVQ983289 JFM983050:JFM983289 JPI983050:JPI983289 JZE983050:JZE983289 KJA983050:KJA983289 KSW983050:KSW983289 LCS983050:LCS983289 LMO983050:LMO983289 LWK983050:LWK983289 MGG983050:MGG983289 MQC983050:MQC983289 MZY983050:MZY983289 NJU983050:NJU983289 NTQ983050:NTQ983289 ODM983050:ODM983289 ONI983050:ONI983289 OXE983050:OXE983289 PHA983050:PHA983289 PQW983050:PQW983289 QAS983050:QAS983289 QKO983050:QKO983289 QUK983050:QUK983289 REG983050:REG983289 ROC983050:ROC983289 RXY983050:RXY983289 SHU983050:SHU983289 SRQ983050:SRQ983289 TBM983050:TBM983289 TLI983050:TLI983289 TVE983050:TVE983289 UFA983050:UFA983289 UOW983050:UOW983289 UYS983050:UYS983289 VIO983050:VIO983289 VSK983050:VSK983289 WCG983050:WCG983289 WMC983050:WMC983289 WVY983050:WVY983289" xr:uid="{FE33400F-7877-47E7-8E1E-374EFA8DB22F}">
      <formula1>"Confiable,No confiable"</formula1>
    </dataValidation>
    <dataValidation type="list" allowBlank="1" showInputMessage="1" showErrorMessage="1" sqref="S10:S249 JO10:JO249 TK10:TK249 ADG10:ADG249 ANC10:ANC249 AWY10:AWY249 BGU10:BGU249 BQQ10:BQQ249 CAM10:CAM249 CKI10:CKI249 CUE10:CUE249 DEA10:DEA249 DNW10:DNW249 DXS10:DXS249 EHO10:EHO249 ERK10:ERK249 FBG10:FBG249 FLC10:FLC249 FUY10:FUY249 GEU10:GEU249 GOQ10:GOQ249 GYM10:GYM249 HII10:HII249 HSE10:HSE249 ICA10:ICA249 ILW10:ILW249 IVS10:IVS249 JFO10:JFO249 JPK10:JPK249 JZG10:JZG249 KJC10:KJC249 KSY10:KSY249 LCU10:LCU249 LMQ10:LMQ249 LWM10:LWM249 MGI10:MGI249 MQE10:MQE249 NAA10:NAA249 NJW10:NJW249 NTS10:NTS249 ODO10:ODO249 ONK10:ONK249 OXG10:OXG249 PHC10:PHC249 PQY10:PQY249 QAU10:QAU249 QKQ10:QKQ249 QUM10:QUM249 REI10:REI249 ROE10:ROE249 RYA10:RYA249 SHW10:SHW249 SRS10:SRS249 TBO10:TBO249 TLK10:TLK249 TVG10:TVG249 UFC10:UFC249 UOY10:UOY249 UYU10:UYU249 VIQ10:VIQ249 VSM10:VSM249 WCI10:WCI249 WME10:WME249 WWA10:WWA249 S65546:S65785 JO65546:JO65785 TK65546:TK65785 ADG65546:ADG65785 ANC65546:ANC65785 AWY65546:AWY65785 BGU65546:BGU65785 BQQ65546:BQQ65785 CAM65546:CAM65785 CKI65546:CKI65785 CUE65546:CUE65785 DEA65546:DEA65785 DNW65546:DNW65785 DXS65546:DXS65785 EHO65546:EHO65785 ERK65546:ERK65785 FBG65546:FBG65785 FLC65546:FLC65785 FUY65546:FUY65785 GEU65546:GEU65785 GOQ65546:GOQ65785 GYM65546:GYM65785 HII65546:HII65785 HSE65546:HSE65785 ICA65546:ICA65785 ILW65546:ILW65785 IVS65546:IVS65785 JFO65546:JFO65785 JPK65546:JPK65785 JZG65546:JZG65785 KJC65546:KJC65785 KSY65546:KSY65785 LCU65546:LCU65785 LMQ65546:LMQ65785 LWM65546:LWM65785 MGI65546:MGI65785 MQE65546:MQE65785 NAA65546:NAA65785 NJW65546:NJW65785 NTS65546:NTS65785 ODO65546:ODO65785 ONK65546:ONK65785 OXG65546:OXG65785 PHC65546:PHC65785 PQY65546:PQY65785 QAU65546:QAU65785 QKQ65546:QKQ65785 QUM65546:QUM65785 REI65546:REI65785 ROE65546:ROE65785 RYA65546:RYA65785 SHW65546:SHW65785 SRS65546:SRS65785 TBO65546:TBO65785 TLK65546:TLK65785 TVG65546:TVG65785 UFC65546:UFC65785 UOY65546:UOY65785 UYU65546:UYU65785 VIQ65546:VIQ65785 VSM65546:VSM65785 WCI65546:WCI65785 WME65546:WME65785 WWA65546:WWA65785 S131082:S131321 JO131082:JO131321 TK131082:TK131321 ADG131082:ADG131321 ANC131082:ANC131321 AWY131082:AWY131321 BGU131082:BGU131321 BQQ131082:BQQ131321 CAM131082:CAM131321 CKI131082:CKI131321 CUE131082:CUE131321 DEA131082:DEA131321 DNW131082:DNW131321 DXS131082:DXS131321 EHO131082:EHO131321 ERK131082:ERK131321 FBG131082:FBG131321 FLC131082:FLC131321 FUY131082:FUY131321 GEU131082:GEU131321 GOQ131082:GOQ131321 GYM131082:GYM131321 HII131082:HII131321 HSE131082:HSE131321 ICA131082:ICA131321 ILW131082:ILW131321 IVS131082:IVS131321 JFO131082:JFO131321 JPK131082:JPK131321 JZG131082:JZG131321 KJC131082:KJC131321 KSY131082:KSY131321 LCU131082:LCU131321 LMQ131082:LMQ131321 LWM131082:LWM131321 MGI131082:MGI131321 MQE131082:MQE131321 NAA131082:NAA131321 NJW131082:NJW131321 NTS131082:NTS131321 ODO131082:ODO131321 ONK131082:ONK131321 OXG131082:OXG131321 PHC131082:PHC131321 PQY131082:PQY131321 QAU131082:QAU131321 QKQ131082:QKQ131321 QUM131082:QUM131321 REI131082:REI131321 ROE131082:ROE131321 RYA131082:RYA131321 SHW131082:SHW131321 SRS131082:SRS131321 TBO131082:TBO131321 TLK131082:TLK131321 TVG131082:TVG131321 UFC131082:UFC131321 UOY131082:UOY131321 UYU131082:UYU131321 VIQ131082:VIQ131321 VSM131082:VSM131321 WCI131082:WCI131321 WME131082:WME131321 WWA131082:WWA131321 S196618:S196857 JO196618:JO196857 TK196618:TK196857 ADG196618:ADG196857 ANC196618:ANC196857 AWY196618:AWY196857 BGU196618:BGU196857 BQQ196618:BQQ196857 CAM196618:CAM196857 CKI196618:CKI196857 CUE196618:CUE196857 DEA196618:DEA196857 DNW196618:DNW196857 DXS196618:DXS196857 EHO196618:EHO196857 ERK196618:ERK196857 FBG196618:FBG196857 FLC196618:FLC196857 FUY196618:FUY196857 GEU196618:GEU196857 GOQ196618:GOQ196857 GYM196618:GYM196857 HII196618:HII196857 HSE196618:HSE196857 ICA196618:ICA196857 ILW196618:ILW196857 IVS196618:IVS196857 JFO196618:JFO196857 JPK196618:JPK196857 JZG196618:JZG196857 KJC196618:KJC196857 KSY196618:KSY196857 LCU196618:LCU196857 LMQ196618:LMQ196857 LWM196618:LWM196857 MGI196618:MGI196857 MQE196618:MQE196857 NAA196618:NAA196857 NJW196618:NJW196857 NTS196618:NTS196857 ODO196618:ODO196857 ONK196618:ONK196857 OXG196618:OXG196857 PHC196618:PHC196857 PQY196618:PQY196857 QAU196618:QAU196857 QKQ196618:QKQ196857 QUM196618:QUM196857 REI196618:REI196857 ROE196618:ROE196857 RYA196618:RYA196857 SHW196618:SHW196857 SRS196618:SRS196857 TBO196618:TBO196857 TLK196618:TLK196857 TVG196618:TVG196857 UFC196618:UFC196857 UOY196618:UOY196857 UYU196618:UYU196857 VIQ196618:VIQ196857 VSM196618:VSM196857 WCI196618:WCI196857 WME196618:WME196857 WWA196618:WWA196857 S262154:S262393 JO262154:JO262393 TK262154:TK262393 ADG262154:ADG262393 ANC262154:ANC262393 AWY262154:AWY262393 BGU262154:BGU262393 BQQ262154:BQQ262393 CAM262154:CAM262393 CKI262154:CKI262393 CUE262154:CUE262393 DEA262154:DEA262393 DNW262154:DNW262393 DXS262154:DXS262393 EHO262154:EHO262393 ERK262154:ERK262393 FBG262154:FBG262393 FLC262154:FLC262393 FUY262154:FUY262393 GEU262154:GEU262393 GOQ262154:GOQ262393 GYM262154:GYM262393 HII262154:HII262393 HSE262154:HSE262393 ICA262154:ICA262393 ILW262154:ILW262393 IVS262154:IVS262393 JFO262154:JFO262393 JPK262154:JPK262393 JZG262154:JZG262393 KJC262154:KJC262393 KSY262154:KSY262393 LCU262154:LCU262393 LMQ262154:LMQ262393 LWM262154:LWM262393 MGI262154:MGI262393 MQE262154:MQE262393 NAA262154:NAA262393 NJW262154:NJW262393 NTS262154:NTS262393 ODO262154:ODO262393 ONK262154:ONK262393 OXG262154:OXG262393 PHC262154:PHC262393 PQY262154:PQY262393 QAU262154:QAU262393 QKQ262154:QKQ262393 QUM262154:QUM262393 REI262154:REI262393 ROE262154:ROE262393 RYA262154:RYA262393 SHW262154:SHW262393 SRS262154:SRS262393 TBO262154:TBO262393 TLK262154:TLK262393 TVG262154:TVG262393 UFC262154:UFC262393 UOY262154:UOY262393 UYU262154:UYU262393 VIQ262154:VIQ262393 VSM262154:VSM262393 WCI262154:WCI262393 WME262154:WME262393 WWA262154:WWA262393 S327690:S327929 JO327690:JO327929 TK327690:TK327929 ADG327690:ADG327929 ANC327690:ANC327929 AWY327690:AWY327929 BGU327690:BGU327929 BQQ327690:BQQ327929 CAM327690:CAM327929 CKI327690:CKI327929 CUE327690:CUE327929 DEA327690:DEA327929 DNW327690:DNW327929 DXS327690:DXS327929 EHO327690:EHO327929 ERK327690:ERK327929 FBG327690:FBG327929 FLC327690:FLC327929 FUY327690:FUY327929 GEU327690:GEU327929 GOQ327690:GOQ327929 GYM327690:GYM327929 HII327690:HII327929 HSE327690:HSE327929 ICA327690:ICA327929 ILW327690:ILW327929 IVS327690:IVS327929 JFO327690:JFO327929 JPK327690:JPK327929 JZG327690:JZG327929 KJC327690:KJC327929 KSY327690:KSY327929 LCU327690:LCU327929 LMQ327690:LMQ327929 LWM327690:LWM327929 MGI327690:MGI327929 MQE327690:MQE327929 NAA327690:NAA327929 NJW327690:NJW327929 NTS327690:NTS327929 ODO327690:ODO327929 ONK327690:ONK327929 OXG327690:OXG327929 PHC327690:PHC327929 PQY327690:PQY327929 QAU327690:QAU327929 QKQ327690:QKQ327929 QUM327690:QUM327929 REI327690:REI327929 ROE327690:ROE327929 RYA327690:RYA327929 SHW327690:SHW327929 SRS327690:SRS327929 TBO327690:TBO327929 TLK327690:TLK327929 TVG327690:TVG327929 UFC327690:UFC327929 UOY327690:UOY327929 UYU327690:UYU327929 VIQ327690:VIQ327929 VSM327690:VSM327929 WCI327690:WCI327929 WME327690:WME327929 WWA327690:WWA327929 S393226:S393465 JO393226:JO393465 TK393226:TK393465 ADG393226:ADG393465 ANC393226:ANC393465 AWY393226:AWY393465 BGU393226:BGU393465 BQQ393226:BQQ393465 CAM393226:CAM393465 CKI393226:CKI393465 CUE393226:CUE393465 DEA393226:DEA393465 DNW393226:DNW393465 DXS393226:DXS393465 EHO393226:EHO393465 ERK393226:ERK393465 FBG393226:FBG393465 FLC393226:FLC393465 FUY393226:FUY393465 GEU393226:GEU393465 GOQ393226:GOQ393465 GYM393226:GYM393465 HII393226:HII393465 HSE393226:HSE393465 ICA393226:ICA393465 ILW393226:ILW393465 IVS393226:IVS393465 JFO393226:JFO393465 JPK393226:JPK393465 JZG393226:JZG393465 KJC393226:KJC393465 KSY393226:KSY393465 LCU393226:LCU393465 LMQ393226:LMQ393465 LWM393226:LWM393465 MGI393226:MGI393465 MQE393226:MQE393465 NAA393226:NAA393465 NJW393226:NJW393465 NTS393226:NTS393465 ODO393226:ODO393465 ONK393226:ONK393465 OXG393226:OXG393465 PHC393226:PHC393465 PQY393226:PQY393465 QAU393226:QAU393465 QKQ393226:QKQ393465 QUM393226:QUM393465 REI393226:REI393465 ROE393226:ROE393465 RYA393226:RYA393465 SHW393226:SHW393465 SRS393226:SRS393465 TBO393226:TBO393465 TLK393226:TLK393465 TVG393226:TVG393465 UFC393226:UFC393465 UOY393226:UOY393465 UYU393226:UYU393465 VIQ393226:VIQ393465 VSM393226:VSM393465 WCI393226:WCI393465 WME393226:WME393465 WWA393226:WWA393465 S458762:S459001 JO458762:JO459001 TK458762:TK459001 ADG458762:ADG459001 ANC458762:ANC459001 AWY458762:AWY459001 BGU458762:BGU459001 BQQ458762:BQQ459001 CAM458762:CAM459001 CKI458762:CKI459001 CUE458762:CUE459001 DEA458762:DEA459001 DNW458762:DNW459001 DXS458762:DXS459001 EHO458762:EHO459001 ERK458762:ERK459001 FBG458762:FBG459001 FLC458762:FLC459001 FUY458762:FUY459001 GEU458762:GEU459001 GOQ458762:GOQ459001 GYM458762:GYM459001 HII458762:HII459001 HSE458762:HSE459001 ICA458762:ICA459001 ILW458762:ILW459001 IVS458762:IVS459001 JFO458762:JFO459001 JPK458762:JPK459001 JZG458762:JZG459001 KJC458762:KJC459001 KSY458762:KSY459001 LCU458762:LCU459001 LMQ458762:LMQ459001 LWM458762:LWM459001 MGI458762:MGI459001 MQE458762:MQE459001 NAA458762:NAA459001 NJW458762:NJW459001 NTS458762:NTS459001 ODO458762:ODO459001 ONK458762:ONK459001 OXG458762:OXG459001 PHC458762:PHC459001 PQY458762:PQY459001 QAU458762:QAU459001 QKQ458762:QKQ459001 QUM458762:QUM459001 REI458762:REI459001 ROE458762:ROE459001 RYA458762:RYA459001 SHW458762:SHW459001 SRS458762:SRS459001 TBO458762:TBO459001 TLK458762:TLK459001 TVG458762:TVG459001 UFC458762:UFC459001 UOY458762:UOY459001 UYU458762:UYU459001 VIQ458762:VIQ459001 VSM458762:VSM459001 WCI458762:WCI459001 WME458762:WME459001 WWA458762:WWA459001 S524298:S524537 JO524298:JO524537 TK524298:TK524537 ADG524298:ADG524537 ANC524298:ANC524537 AWY524298:AWY524537 BGU524298:BGU524537 BQQ524298:BQQ524537 CAM524298:CAM524537 CKI524298:CKI524537 CUE524298:CUE524537 DEA524298:DEA524537 DNW524298:DNW524537 DXS524298:DXS524537 EHO524298:EHO524537 ERK524298:ERK524537 FBG524298:FBG524537 FLC524298:FLC524537 FUY524298:FUY524537 GEU524298:GEU524537 GOQ524298:GOQ524537 GYM524298:GYM524537 HII524298:HII524537 HSE524298:HSE524537 ICA524298:ICA524537 ILW524298:ILW524537 IVS524298:IVS524537 JFO524298:JFO524537 JPK524298:JPK524537 JZG524298:JZG524537 KJC524298:KJC524537 KSY524298:KSY524537 LCU524298:LCU524537 LMQ524298:LMQ524537 LWM524298:LWM524537 MGI524298:MGI524537 MQE524298:MQE524537 NAA524298:NAA524537 NJW524298:NJW524537 NTS524298:NTS524537 ODO524298:ODO524537 ONK524298:ONK524537 OXG524298:OXG524537 PHC524298:PHC524537 PQY524298:PQY524537 QAU524298:QAU524537 QKQ524298:QKQ524537 QUM524298:QUM524537 REI524298:REI524537 ROE524298:ROE524537 RYA524298:RYA524537 SHW524298:SHW524537 SRS524298:SRS524537 TBO524298:TBO524537 TLK524298:TLK524537 TVG524298:TVG524537 UFC524298:UFC524537 UOY524298:UOY524537 UYU524298:UYU524537 VIQ524298:VIQ524537 VSM524298:VSM524537 WCI524298:WCI524537 WME524298:WME524537 WWA524298:WWA524537 S589834:S590073 JO589834:JO590073 TK589834:TK590073 ADG589834:ADG590073 ANC589834:ANC590073 AWY589834:AWY590073 BGU589834:BGU590073 BQQ589834:BQQ590073 CAM589834:CAM590073 CKI589834:CKI590073 CUE589834:CUE590073 DEA589834:DEA590073 DNW589834:DNW590073 DXS589834:DXS590073 EHO589834:EHO590073 ERK589834:ERK590073 FBG589834:FBG590073 FLC589834:FLC590073 FUY589834:FUY590073 GEU589834:GEU590073 GOQ589834:GOQ590073 GYM589834:GYM590073 HII589834:HII590073 HSE589834:HSE590073 ICA589834:ICA590073 ILW589834:ILW590073 IVS589834:IVS590073 JFO589834:JFO590073 JPK589834:JPK590073 JZG589834:JZG590073 KJC589834:KJC590073 KSY589834:KSY590073 LCU589834:LCU590073 LMQ589834:LMQ590073 LWM589834:LWM590073 MGI589834:MGI590073 MQE589834:MQE590073 NAA589834:NAA590073 NJW589834:NJW590073 NTS589834:NTS590073 ODO589834:ODO590073 ONK589834:ONK590073 OXG589834:OXG590073 PHC589834:PHC590073 PQY589834:PQY590073 QAU589834:QAU590073 QKQ589834:QKQ590073 QUM589834:QUM590073 REI589834:REI590073 ROE589834:ROE590073 RYA589834:RYA590073 SHW589834:SHW590073 SRS589834:SRS590073 TBO589834:TBO590073 TLK589834:TLK590073 TVG589834:TVG590073 UFC589834:UFC590073 UOY589834:UOY590073 UYU589834:UYU590073 VIQ589834:VIQ590073 VSM589834:VSM590073 WCI589834:WCI590073 WME589834:WME590073 WWA589834:WWA590073 S655370:S655609 JO655370:JO655609 TK655370:TK655609 ADG655370:ADG655609 ANC655370:ANC655609 AWY655370:AWY655609 BGU655370:BGU655609 BQQ655370:BQQ655609 CAM655370:CAM655609 CKI655370:CKI655609 CUE655370:CUE655609 DEA655370:DEA655609 DNW655370:DNW655609 DXS655370:DXS655609 EHO655370:EHO655609 ERK655370:ERK655609 FBG655370:FBG655609 FLC655370:FLC655609 FUY655370:FUY655609 GEU655370:GEU655609 GOQ655370:GOQ655609 GYM655370:GYM655609 HII655370:HII655609 HSE655370:HSE655609 ICA655370:ICA655609 ILW655370:ILW655609 IVS655370:IVS655609 JFO655370:JFO655609 JPK655370:JPK655609 JZG655370:JZG655609 KJC655370:KJC655609 KSY655370:KSY655609 LCU655370:LCU655609 LMQ655370:LMQ655609 LWM655370:LWM655609 MGI655370:MGI655609 MQE655370:MQE655609 NAA655370:NAA655609 NJW655370:NJW655609 NTS655370:NTS655609 ODO655370:ODO655609 ONK655370:ONK655609 OXG655370:OXG655609 PHC655370:PHC655609 PQY655370:PQY655609 QAU655370:QAU655609 QKQ655370:QKQ655609 QUM655370:QUM655609 REI655370:REI655609 ROE655370:ROE655609 RYA655370:RYA655609 SHW655370:SHW655609 SRS655370:SRS655609 TBO655370:TBO655609 TLK655370:TLK655609 TVG655370:TVG655609 UFC655370:UFC655609 UOY655370:UOY655609 UYU655370:UYU655609 VIQ655370:VIQ655609 VSM655370:VSM655609 WCI655370:WCI655609 WME655370:WME655609 WWA655370:WWA655609 S720906:S721145 JO720906:JO721145 TK720906:TK721145 ADG720906:ADG721145 ANC720906:ANC721145 AWY720906:AWY721145 BGU720906:BGU721145 BQQ720906:BQQ721145 CAM720906:CAM721145 CKI720906:CKI721145 CUE720906:CUE721145 DEA720906:DEA721145 DNW720906:DNW721145 DXS720906:DXS721145 EHO720906:EHO721145 ERK720906:ERK721145 FBG720906:FBG721145 FLC720906:FLC721145 FUY720906:FUY721145 GEU720906:GEU721145 GOQ720906:GOQ721145 GYM720906:GYM721145 HII720906:HII721145 HSE720906:HSE721145 ICA720906:ICA721145 ILW720906:ILW721145 IVS720906:IVS721145 JFO720906:JFO721145 JPK720906:JPK721145 JZG720906:JZG721145 KJC720906:KJC721145 KSY720906:KSY721145 LCU720906:LCU721145 LMQ720906:LMQ721145 LWM720906:LWM721145 MGI720906:MGI721145 MQE720906:MQE721145 NAA720906:NAA721145 NJW720906:NJW721145 NTS720906:NTS721145 ODO720906:ODO721145 ONK720906:ONK721145 OXG720906:OXG721145 PHC720906:PHC721145 PQY720906:PQY721145 QAU720906:QAU721145 QKQ720906:QKQ721145 QUM720906:QUM721145 REI720906:REI721145 ROE720906:ROE721145 RYA720906:RYA721145 SHW720906:SHW721145 SRS720906:SRS721145 TBO720906:TBO721145 TLK720906:TLK721145 TVG720906:TVG721145 UFC720906:UFC721145 UOY720906:UOY721145 UYU720906:UYU721145 VIQ720906:VIQ721145 VSM720906:VSM721145 WCI720906:WCI721145 WME720906:WME721145 WWA720906:WWA721145 S786442:S786681 JO786442:JO786681 TK786442:TK786681 ADG786442:ADG786681 ANC786442:ANC786681 AWY786442:AWY786681 BGU786442:BGU786681 BQQ786442:BQQ786681 CAM786442:CAM786681 CKI786442:CKI786681 CUE786442:CUE786681 DEA786442:DEA786681 DNW786442:DNW786681 DXS786442:DXS786681 EHO786442:EHO786681 ERK786442:ERK786681 FBG786442:FBG786681 FLC786442:FLC786681 FUY786442:FUY786681 GEU786442:GEU786681 GOQ786442:GOQ786681 GYM786442:GYM786681 HII786442:HII786681 HSE786442:HSE786681 ICA786442:ICA786681 ILW786442:ILW786681 IVS786442:IVS786681 JFO786442:JFO786681 JPK786442:JPK786681 JZG786442:JZG786681 KJC786442:KJC786681 KSY786442:KSY786681 LCU786442:LCU786681 LMQ786442:LMQ786681 LWM786442:LWM786681 MGI786442:MGI786681 MQE786442:MQE786681 NAA786442:NAA786681 NJW786442:NJW786681 NTS786442:NTS786681 ODO786442:ODO786681 ONK786442:ONK786681 OXG786442:OXG786681 PHC786442:PHC786681 PQY786442:PQY786681 QAU786442:QAU786681 QKQ786442:QKQ786681 QUM786442:QUM786681 REI786442:REI786681 ROE786442:ROE786681 RYA786442:RYA786681 SHW786442:SHW786681 SRS786442:SRS786681 TBO786442:TBO786681 TLK786442:TLK786681 TVG786442:TVG786681 UFC786442:UFC786681 UOY786442:UOY786681 UYU786442:UYU786681 VIQ786442:VIQ786681 VSM786442:VSM786681 WCI786442:WCI786681 WME786442:WME786681 WWA786442:WWA786681 S851978:S852217 JO851978:JO852217 TK851978:TK852217 ADG851978:ADG852217 ANC851978:ANC852217 AWY851978:AWY852217 BGU851978:BGU852217 BQQ851978:BQQ852217 CAM851978:CAM852217 CKI851978:CKI852217 CUE851978:CUE852217 DEA851978:DEA852217 DNW851978:DNW852217 DXS851978:DXS852217 EHO851978:EHO852217 ERK851978:ERK852217 FBG851978:FBG852217 FLC851978:FLC852217 FUY851978:FUY852217 GEU851978:GEU852217 GOQ851978:GOQ852217 GYM851978:GYM852217 HII851978:HII852217 HSE851978:HSE852217 ICA851978:ICA852217 ILW851978:ILW852217 IVS851978:IVS852217 JFO851978:JFO852217 JPK851978:JPK852217 JZG851978:JZG852217 KJC851978:KJC852217 KSY851978:KSY852217 LCU851978:LCU852217 LMQ851978:LMQ852217 LWM851978:LWM852217 MGI851978:MGI852217 MQE851978:MQE852217 NAA851978:NAA852217 NJW851978:NJW852217 NTS851978:NTS852217 ODO851978:ODO852217 ONK851978:ONK852217 OXG851978:OXG852217 PHC851978:PHC852217 PQY851978:PQY852217 QAU851978:QAU852217 QKQ851978:QKQ852217 QUM851978:QUM852217 REI851978:REI852217 ROE851978:ROE852217 RYA851978:RYA852217 SHW851978:SHW852217 SRS851978:SRS852217 TBO851978:TBO852217 TLK851978:TLK852217 TVG851978:TVG852217 UFC851978:UFC852217 UOY851978:UOY852217 UYU851978:UYU852217 VIQ851978:VIQ852217 VSM851978:VSM852217 WCI851978:WCI852217 WME851978:WME852217 WWA851978:WWA852217 S917514:S917753 JO917514:JO917753 TK917514:TK917753 ADG917514:ADG917753 ANC917514:ANC917753 AWY917514:AWY917753 BGU917514:BGU917753 BQQ917514:BQQ917753 CAM917514:CAM917753 CKI917514:CKI917753 CUE917514:CUE917753 DEA917514:DEA917753 DNW917514:DNW917753 DXS917514:DXS917753 EHO917514:EHO917753 ERK917514:ERK917753 FBG917514:FBG917753 FLC917514:FLC917753 FUY917514:FUY917753 GEU917514:GEU917753 GOQ917514:GOQ917753 GYM917514:GYM917753 HII917514:HII917753 HSE917514:HSE917753 ICA917514:ICA917753 ILW917514:ILW917753 IVS917514:IVS917753 JFO917514:JFO917753 JPK917514:JPK917753 JZG917514:JZG917753 KJC917514:KJC917753 KSY917514:KSY917753 LCU917514:LCU917753 LMQ917514:LMQ917753 LWM917514:LWM917753 MGI917514:MGI917753 MQE917514:MQE917753 NAA917514:NAA917753 NJW917514:NJW917753 NTS917514:NTS917753 ODO917514:ODO917753 ONK917514:ONK917753 OXG917514:OXG917753 PHC917514:PHC917753 PQY917514:PQY917753 QAU917514:QAU917753 QKQ917514:QKQ917753 QUM917514:QUM917753 REI917514:REI917753 ROE917514:ROE917753 RYA917514:RYA917753 SHW917514:SHW917753 SRS917514:SRS917753 TBO917514:TBO917753 TLK917514:TLK917753 TVG917514:TVG917753 UFC917514:UFC917753 UOY917514:UOY917753 UYU917514:UYU917753 VIQ917514:VIQ917753 VSM917514:VSM917753 WCI917514:WCI917753 WME917514:WME917753 WWA917514:WWA917753 S983050:S983289 JO983050:JO983289 TK983050:TK983289 ADG983050:ADG983289 ANC983050:ANC983289 AWY983050:AWY983289 BGU983050:BGU983289 BQQ983050:BQQ983289 CAM983050:CAM983289 CKI983050:CKI983289 CUE983050:CUE983289 DEA983050:DEA983289 DNW983050:DNW983289 DXS983050:DXS983289 EHO983050:EHO983289 ERK983050:ERK983289 FBG983050:FBG983289 FLC983050:FLC983289 FUY983050:FUY983289 GEU983050:GEU983289 GOQ983050:GOQ983289 GYM983050:GYM983289 HII983050:HII983289 HSE983050:HSE983289 ICA983050:ICA983289 ILW983050:ILW983289 IVS983050:IVS983289 JFO983050:JFO983289 JPK983050:JPK983289 JZG983050:JZG983289 KJC983050:KJC983289 KSY983050:KSY983289 LCU983050:LCU983289 LMQ983050:LMQ983289 LWM983050:LWM983289 MGI983050:MGI983289 MQE983050:MQE983289 NAA983050:NAA983289 NJW983050:NJW983289 NTS983050:NTS983289 ODO983050:ODO983289 ONK983050:ONK983289 OXG983050:OXG983289 PHC983050:PHC983289 PQY983050:PQY983289 QAU983050:QAU983289 QKQ983050:QKQ983289 QUM983050:QUM983289 REI983050:REI983289 ROE983050:ROE983289 RYA983050:RYA983289 SHW983050:SHW983289 SRS983050:SRS983289 TBO983050:TBO983289 TLK983050:TLK983289 TVG983050:TVG983289 UFC983050:UFC983289 UOY983050:UOY983289 UYU983050:UYU983289 VIQ983050:VIQ983289 VSM983050:VSM983289 WCI983050:WCI983289 WME983050:WME983289 WWA983050:WWA983289" xr:uid="{6B71B9DD-69E4-4BBB-9584-73D9E497B8A9}">
      <formula1>"Se investigan y resuelven oportunamente,No se investigan y resuelven oportunamente"</formula1>
    </dataValidation>
    <dataValidation type="list" allowBlank="1" showInputMessage="1" showErrorMessage="1" sqref="U10:U249 JQ10:JQ249 TM10:TM249 ADI10:ADI249 ANE10:ANE249 AXA10:AXA249 BGW10:BGW249 BQS10:BQS249 CAO10:CAO249 CKK10:CKK249 CUG10:CUG249 DEC10:DEC249 DNY10:DNY249 DXU10:DXU249 EHQ10:EHQ249 ERM10:ERM249 FBI10:FBI249 FLE10:FLE249 FVA10:FVA249 GEW10:GEW249 GOS10:GOS249 GYO10:GYO249 HIK10:HIK249 HSG10:HSG249 ICC10:ICC249 ILY10:ILY249 IVU10:IVU249 JFQ10:JFQ249 JPM10:JPM249 JZI10:JZI249 KJE10:KJE249 KTA10:KTA249 LCW10:LCW249 LMS10:LMS249 LWO10:LWO249 MGK10:MGK249 MQG10:MQG249 NAC10:NAC249 NJY10:NJY249 NTU10:NTU249 ODQ10:ODQ249 ONM10:ONM249 OXI10:OXI249 PHE10:PHE249 PRA10:PRA249 QAW10:QAW249 QKS10:QKS249 QUO10:QUO249 REK10:REK249 ROG10:ROG249 RYC10:RYC249 SHY10:SHY249 SRU10:SRU249 TBQ10:TBQ249 TLM10:TLM249 TVI10:TVI249 UFE10:UFE249 UPA10:UPA249 UYW10:UYW249 VIS10:VIS249 VSO10:VSO249 WCK10:WCK249 WMG10:WMG249 WWC10:WWC249 U65546:U65785 JQ65546:JQ65785 TM65546:TM65785 ADI65546:ADI65785 ANE65546:ANE65785 AXA65546:AXA65785 BGW65546:BGW65785 BQS65546:BQS65785 CAO65546:CAO65785 CKK65546:CKK65785 CUG65546:CUG65785 DEC65546:DEC65785 DNY65546:DNY65785 DXU65546:DXU65785 EHQ65546:EHQ65785 ERM65546:ERM65785 FBI65546:FBI65785 FLE65546:FLE65785 FVA65546:FVA65785 GEW65546:GEW65785 GOS65546:GOS65785 GYO65546:GYO65785 HIK65546:HIK65785 HSG65546:HSG65785 ICC65546:ICC65785 ILY65546:ILY65785 IVU65546:IVU65785 JFQ65546:JFQ65785 JPM65546:JPM65785 JZI65546:JZI65785 KJE65546:KJE65785 KTA65546:KTA65785 LCW65546:LCW65785 LMS65546:LMS65785 LWO65546:LWO65785 MGK65546:MGK65785 MQG65546:MQG65785 NAC65546:NAC65785 NJY65546:NJY65785 NTU65546:NTU65785 ODQ65546:ODQ65785 ONM65546:ONM65785 OXI65546:OXI65785 PHE65546:PHE65785 PRA65546:PRA65785 QAW65546:QAW65785 QKS65546:QKS65785 QUO65546:QUO65785 REK65546:REK65785 ROG65546:ROG65785 RYC65546:RYC65785 SHY65546:SHY65785 SRU65546:SRU65785 TBQ65546:TBQ65785 TLM65546:TLM65785 TVI65546:TVI65785 UFE65546:UFE65785 UPA65546:UPA65785 UYW65546:UYW65785 VIS65546:VIS65785 VSO65546:VSO65785 WCK65546:WCK65785 WMG65546:WMG65785 WWC65546:WWC65785 U131082:U131321 JQ131082:JQ131321 TM131082:TM131321 ADI131082:ADI131321 ANE131082:ANE131321 AXA131082:AXA131321 BGW131082:BGW131321 BQS131082:BQS131321 CAO131082:CAO131321 CKK131082:CKK131321 CUG131082:CUG131321 DEC131082:DEC131321 DNY131082:DNY131321 DXU131082:DXU131321 EHQ131082:EHQ131321 ERM131082:ERM131321 FBI131082:FBI131321 FLE131082:FLE131321 FVA131082:FVA131321 GEW131082:GEW131321 GOS131082:GOS131321 GYO131082:GYO131321 HIK131082:HIK131321 HSG131082:HSG131321 ICC131082:ICC131321 ILY131082:ILY131321 IVU131082:IVU131321 JFQ131082:JFQ131321 JPM131082:JPM131321 JZI131082:JZI131321 KJE131082:KJE131321 KTA131082:KTA131321 LCW131082:LCW131321 LMS131082:LMS131321 LWO131082:LWO131321 MGK131082:MGK131321 MQG131082:MQG131321 NAC131082:NAC131321 NJY131082:NJY131321 NTU131082:NTU131321 ODQ131082:ODQ131321 ONM131082:ONM131321 OXI131082:OXI131321 PHE131082:PHE131321 PRA131082:PRA131321 QAW131082:QAW131321 QKS131082:QKS131321 QUO131082:QUO131321 REK131082:REK131321 ROG131082:ROG131321 RYC131082:RYC131321 SHY131082:SHY131321 SRU131082:SRU131321 TBQ131082:TBQ131321 TLM131082:TLM131321 TVI131082:TVI131321 UFE131082:UFE131321 UPA131082:UPA131321 UYW131082:UYW131321 VIS131082:VIS131321 VSO131082:VSO131321 WCK131082:WCK131321 WMG131082:WMG131321 WWC131082:WWC131321 U196618:U196857 JQ196618:JQ196857 TM196618:TM196857 ADI196618:ADI196857 ANE196618:ANE196857 AXA196618:AXA196857 BGW196618:BGW196857 BQS196618:BQS196857 CAO196618:CAO196857 CKK196618:CKK196857 CUG196618:CUG196857 DEC196618:DEC196857 DNY196618:DNY196857 DXU196618:DXU196857 EHQ196618:EHQ196857 ERM196618:ERM196857 FBI196618:FBI196857 FLE196618:FLE196857 FVA196618:FVA196857 GEW196618:GEW196857 GOS196618:GOS196857 GYO196618:GYO196857 HIK196618:HIK196857 HSG196618:HSG196857 ICC196618:ICC196857 ILY196618:ILY196857 IVU196618:IVU196857 JFQ196618:JFQ196857 JPM196618:JPM196857 JZI196618:JZI196857 KJE196618:KJE196857 KTA196618:KTA196857 LCW196618:LCW196857 LMS196618:LMS196857 LWO196618:LWO196857 MGK196618:MGK196857 MQG196618:MQG196857 NAC196618:NAC196857 NJY196618:NJY196857 NTU196618:NTU196857 ODQ196618:ODQ196857 ONM196618:ONM196857 OXI196618:OXI196857 PHE196618:PHE196857 PRA196618:PRA196857 QAW196618:QAW196857 QKS196618:QKS196857 QUO196618:QUO196857 REK196618:REK196857 ROG196618:ROG196857 RYC196618:RYC196857 SHY196618:SHY196857 SRU196618:SRU196857 TBQ196618:TBQ196857 TLM196618:TLM196857 TVI196618:TVI196857 UFE196618:UFE196857 UPA196618:UPA196857 UYW196618:UYW196857 VIS196618:VIS196857 VSO196618:VSO196857 WCK196618:WCK196857 WMG196618:WMG196857 WWC196618:WWC196857 U262154:U262393 JQ262154:JQ262393 TM262154:TM262393 ADI262154:ADI262393 ANE262154:ANE262393 AXA262154:AXA262393 BGW262154:BGW262393 BQS262154:BQS262393 CAO262154:CAO262393 CKK262154:CKK262393 CUG262154:CUG262393 DEC262154:DEC262393 DNY262154:DNY262393 DXU262154:DXU262393 EHQ262154:EHQ262393 ERM262154:ERM262393 FBI262154:FBI262393 FLE262154:FLE262393 FVA262154:FVA262393 GEW262154:GEW262393 GOS262154:GOS262393 GYO262154:GYO262393 HIK262154:HIK262393 HSG262154:HSG262393 ICC262154:ICC262393 ILY262154:ILY262393 IVU262154:IVU262393 JFQ262154:JFQ262393 JPM262154:JPM262393 JZI262154:JZI262393 KJE262154:KJE262393 KTA262154:KTA262393 LCW262154:LCW262393 LMS262154:LMS262393 LWO262154:LWO262393 MGK262154:MGK262393 MQG262154:MQG262393 NAC262154:NAC262393 NJY262154:NJY262393 NTU262154:NTU262393 ODQ262154:ODQ262393 ONM262154:ONM262393 OXI262154:OXI262393 PHE262154:PHE262393 PRA262154:PRA262393 QAW262154:QAW262393 QKS262154:QKS262393 QUO262154:QUO262393 REK262154:REK262393 ROG262154:ROG262393 RYC262154:RYC262393 SHY262154:SHY262393 SRU262154:SRU262393 TBQ262154:TBQ262393 TLM262154:TLM262393 TVI262154:TVI262393 UFE262154:UFE262393 UPA262154:UPA262393 UYW262154:UYW262393 VIS262154:VIS262393 VSO262154:VSO262393 WCK262154:WCK262393 WMG262154:WMG262393 WWC262154:WWC262393 U327690:U327929 JQ327690:JQ327929 TM327690:TM327929 ADI327690:ADI327929 ANE327690:ANE327929 AXA327690:AXA327929 BGW327690:BGW327929 BQS327690:BQS327929 CAO327690:CAO327929 CKK327690:CKK327929 CUG327690:CUG327929 DEC327690:DEC327929 DNY327690:DNY327929 DXU327690:DXU327929 EHQ327690:EHQ327929 ERM327690:ERM327929 FBI327690:FBI327929 FLE327690:FLE327929 FVA327690:FVA327929 GEW327690:GEW327929 GOS327690:GOS327929 GYO327690:GYO327929 HIK327690:HIK327929 HSG327690:HSG327929 ICC327690:ICC327929 ILY327690:ILY327929 IVU327690:IVU327929 JFQ327690:JFQ327929 JPM327690:JPM327929 JZI327690:JZI327929 KJE327690:KJE327929 KTA327690:KTA327929 LCW327690:LCW327929 LMS327690:LMS327929 LWO327690:LWO327929 MGK327690:MGK327929 MQG327690:MQG327929 NAC327690:NAC327929 NJY327690:NJY327929 NTU327690:NTU327929 ODQ327690:ODQ327929 ONM327690:ONM327929 OXI327690:OXI327929 PHE327690:PHE327929 PRA327690:PRA327929 QAW327690:QAW327929 QKS327690:QKS327929 QUO327690:QUO327929 REK327690:REK327929 ROG327690:ROG327929 RYC327690:RYC327929 SHY327690:SHY327929 SRU327690:SRU327929 TBQ327690:TBQ327929 TLM327690:TLM327929 TVI327690:TVI327929 UFE327690:UFE327929 UPA327690:UPA327929 UYW327690:UYW327929 VIS327690:VIS327929 VSO327690:VSO327929 WCK327690:WCK327929 WMG327690:WMG327929 WWC327690:WWC327929 U393226:U393465 JQ393226:JQ393465 TM393226:TM393465 ADI393226:ADI393465 ANE393226:ANE393465 AXA393226:AXA393465 BGW393226:BGW393465 BQS393226:BQS393465 CAO393226:CAO393465 CKK393226:CKK393465 CUG393226:CUG393465 DEC393226:DEC393465 DNY393226:DNY393465 DXU393226:DXU393465 EHQ393226:EHQ393465 ERM393226:ERM393465 FBI393226:FBI393465 FLE393226:FLE393465 FVA393226:FVA393465 GEW393226:GEW393465 GOS393226:GOS393465 GYO393226:GYO393465 HIK393226:HIK393465 HSG393226:HSG393465 ICC393226:ICC393465 ILY393226:ILY393465 IVU393226:IVU393465 JFQ393226:JFQ393465 JPM393226:JPM393465 JZI393226:JZI393465 KJE393226:KJE393465 KTA393226:KTA393465 LCW393226:LCW393465 LMS393226:LMS393465 LWO393226:LWO393465 MGK393226:MGK393465 MQG393226:MQG393465 NAC393226:NAC393465 NJY393226:NJY393465 NTU393226:NTU393465 ODQ393226:ODQ393465 ONM393226:ONM393465 OXI393226:OXI393465 PHE393226:PHE393465 PRA393226:PRA393465 QAW393226:QAW393465 QKS393226:QKS393465 QUO393226:QUO393465 REK393226:REK393465 ROG393226:ROG393465 RYC393226:RYC393465 SHY393226:SHY393465 SRU393226:SRU393465 TBQ393226:TBQ393465 TLM393226:TLM393465 TVI393226:TVI393465 UFE393226:UFE393465 UPA393226:UPA393465 UYW393226:UYW393465 VIS393226:VIS393465 VSO393226:VSO393465 WCK393226:WCK393465 WMG393226:WMG393465 WWC393226:WWC393465 U458762:U459001 JQ458762:JQ459001 TM458762:TM459001 ADI458762:ADI459001 ANE458762:ANE459001 AXA458762:AXA459001 BGW458762:BGW459001 BQS458762:BQS459001 CAO458762:CAO459001 CKK458762:CKK459001 CUG458762:CUG459001 DEC458762:DEC459001 DNY458762:DNY459001 DXU458762:DXU459001 EHQ458762:EHQ459001 ERM458762:ERM459001 FBI458762:FBI459001 FLE458762:FLE459001 FVA458762:FVA459001 GEW458762:GEW459001 GOS458762:GOS459001 GYO458762:GYO459001 HIK458762:HIK459001 HSG458762:HSG459001 ICC458762:ICC459001 ILY458762:ILY459001 IVU458762:IVU459001 JFQ458762:JFQ459001 JPM458762:JPM459001 JZI458762:JZI459001 KJE458762:KJE459001 KTA458762:KTA459001 LCW458762:LCW459001 LMS458762:LMS459001 LWO458762:LWO459001 MGK458762:MGK459001 MQG458762:MQG459001 NAC458762:NAC459001 NJY458762:NJY459001 NTU458762:NTU459001 ODQ458762:ODQ459001 ONM458762:ONM459001 OXI458762:OXI459001 PHE458762:PHE459001 PRA458762:PRA459001 QAW458762:QAW459001 QKS458762:QKS459001 QUO458762:QUO459001 REK458762:REK459001 ROG458762:ROG459001 RYC458762:RYC459001 SHY458762:SHY459001 SRU458762:SRU459001 TBQ458762:TBQ459001 TLM458762:TLM459001 TVI458762:TVI459001 UFE458762:UFE459001 UPA458762:UPA459001 UYW458762:UYW459001 VIS458762:VIS459001 VSO458762:VSO459001 WCK458762:WCK459001 WMG458762:WMG459001 WWC458762:WWC459001 U524298:U524537 JQ524298:JQ524537 TM524298:TM524537 ADI524298:ADI524537 ANE524298:ANE524537 AXA524298:AXA524537 BGW524298:BGW524537 BQS524298:BQS524537 CAO524298:CAO524537 CKK524298:CKK524537 CUG524298:CUG524537 DEC524298:DEC524537 DNY524298:DNY524537 DXU524298:DXU524537 EHQ524298:EHQ524537 ERM524298:ERM524537 FBI524298:FBI524537 FLE524298:FLE524537 FVA524298:FVA524537 GEW524298:GEW524537 GOS524298:GOS524537 GYO524298:GYO524537 HIK524298:HIK524537 HSG524298:HSG524537 ICC524298:ICC524537 ILY524298:ILY524537 IVU524298:IVU524537 JFQ524298:JFQ524537 JPM524298:JPM524537 JZI524298:JZI524537 KJE524298:KJE524537 KTA524298:KTA524537 LCW524298:LCW524537 LMS524298:LMS524537 LWO524298:LWO524537 MGK524298:MGK524537 MQG524298:MQG524537 NAC524298:NAC524537 NJY524298:NJY524537 NTU524298:NTU524537 ODQ524298:ODQ524537 ONM524298:ONM524537 OXI524298:OXI524537 PHE524298:PHE524537 PRA524298:PRA524537 QAW524298:QAW524537 QKS524298:QKS524537 QUO524298:QUO524537 REK524298:REK524537 ROG524298:ROG524537 RYC524298:RYC524537 SHY524298:SHY524537 SRU524298:SRU524537 TBQ524298:TBQ524537 TLM524298:TLM524537 TVI524298:TVI524537 UFE524298:UFE524537 UPA524298:UPA524537 UYW524298:UYW524537 VIS524298:VIS524537 VSO524298:VSO524537 WCK524298:WCK524537 WMG524298:WMG524537 WWC524298:WWC524537 U589834:U590073 JQ589834:JQ590073 TM589834:TM590073 ADI589834:ADI590073 ANE589834:ANE590073 AXA589834:AXA590073 BGW589834:BGW590073 BQS589834:BQS590073 CAO589834:CAO590073 CKK589834:CKK590073 CUG589834:CUG590073 DEC589834:DEC590073 DNY589834:DNY590073 DXU589834:DXU590073 EHQ589834:EHQ590073 ERM589834:ERM590073 FBI589834:FBI590073 FLE589834:FLE590073 FVA589834:FVA590073 GEW589834:GEW590073 GOS589834:GOS590073 GYO589834:GYO590073 HIK589834:HIK590073 HSG589834:HSG590073 ICC589834:ICC590073 ILY589834:ILY590073 IVU589834:IVU590073 JFQ589834:JFQ590073 JPM589834:JPM590073 JZI589834:JZI590073 KJE589834:KJE590073 KTA589834:KTA590073 LCW589834:LCW590073 LMS589834:LMS590073 LWO589834:LWO590073 MGK589834:MGK590073 MQG589834:MQG590073 NAC589834:NAC590073 NJY589834:NJY590073 NTU589834:NTU590073 ODQ589834:ODQ590073 ONM589834:ONM590073 OXI589834:OXI590073 PHE589834:PHE590073 PRA589834:PRA590073 QAW589834:QAW590073 QKS589834:QKS590073 QUO589834:QUO590073 REK589834:REK590073 ROG589834:ROG590073 RYC589834:RYC590073 SHY589834:SHY590073 SRU589834:SRU590073 TBQ589834:TBQ590073 TLM589834:TLM590073 TVI589834:TVI590073 UFE589834:UFE590073 UPA589834:UPA590073 UYW589834:UYW590073 VIS589834:VIS590073 VSO589834:VSO590073 WCK589834:WCK590073 WMG589834:WMG590073 WWC589834:WWC590073 U655370:U655609 JQ655370:JQ655609 TM655370:TM655609 ADI655370:ADI655609 ANE655370:ANE655609 AXA655370:AXA655609 BGW655370:BGW655609 BQS655370:BQS655609 CAO655370:CAO655609 CKK655370:CKK655609 CUG655370:CUG655609 DEC655370:DEC655609 DNY655370:DNY655609 DXU655370:DXU655609 EHQ655370:EHQ655609 ERM655370:ERM655609 FBI655370:FBI655609 FLE655370:FLE655609 FVA655370:FVA655609 GEW655370:GEW655609 GOS655370:GOS655609 GYO655370:GYO655609 HIK655370:HIK655609 HSG655370:HSG655609 ICC655370:ICC655609 ILY655370:ILY655609 IVU655370:IVU655609 JFQ655370:JFQ655609 JPM655370:JPM655609 JZI655370:JZI655609 KJE655370:KJE655609 KTA655370:KTA655609 LCW655370:LCW655609 LMS655370:LMS655609 LWO655370:LWO655609 MGK655370:MGK655609 MQG655370:MQG655609 NAC655370:NAC655609 NJY655370:NJY655609 NTU655370:NTU655609 ODQ655370:ODQ655609 ONM655370:ONM655609 OXI655370:OXI655609 PHE655370:PHE655609 PRA655370:PRA655609 QAW655370:QAW655609 QKS655370:QKS655609 QUO655370:QUO655609 REK655370:REK655609 ROG655370:ROG655609 RYC655370:RYC655609 SHY655370:SHY655609 SRU655370:SRU655609 TBQ655370:TBQ655609 TLM655370:TLM655609 TVI655370:TVI655609 UFE655370:UFE655609 UPA655370:UPA655609 UYW655370:UYW655609 VIS655370:VIS655609 VSO655370:VSO655609 WCK655370:WCK655609 WMG655370:WMG655609 WWC655370:WWC655609 U720906:U721145 JQ720906:JQ721145 TM720906:TM721145 ADI720906:ADI721145 ANE720906:ANE721145 AXA720906:AXA721145 BGW720906:BGW721145 BQS720906:BQS721145 CAO720906:CAO721145 CKK720906:CKK721145 CUG720906:CUG721145 DEC720906:DEC721145 DNY720906:DNY721145 DXU720906:DXU721145 EHQ720906:EHQ721145 ERM720906:ERM721145 FBI720906:FBI721145 FLE720906:FLE721145 FVA720906:FVA721145 GEW720906:GEW721145 GOS720906:GOS721145 GYO720906:GYO721145 HIK720906:HIK721145 HSG720906:HSG721145 ICC720906:ICC721145 ILY720906:ILY721145 IVU720906:IVU721145 JFQ720906:JFQ721145 JPM720906:JPM721145 JZI720906:JZI721145 KJE720906:KJE721145 KTA720906:KTA721145 LCW720906:LCW721145 LMS720906:LMS721145 LWO720906:LWO721145 MGK720906:MGK721145 MQG720906:MQG721145 NAC720906:NAC721145 NJY720906:NJY721145 NTU720906:NTU721145 ODQ720906:ODQ721145 ONM720906:ONM721145 OXI720906:OXI721145 PHE720906:PHE721145 PRA720906:PRA721145 QAW720906:QAW721145 QKS720906:QKS721145 QUO720906:QUO721145 REK720906:REK721145 ROG720906:ROG721145 RYC720906:RYC721145 SHY720906:SHY721145 SRU720906:SRU721145 TBQ720906:TBQ721145 TLM720906:TLM721145 TVI720906:TVI721145 UFE720906:UFE721145 UPA720906:UPA721145 UYW720906:UYW721145 VIS720906:VIS721145 VSO720906:VSO721145 WCK720906:WCK721145 WMG720906:WMG721145 WWC720906:WWC721145 U786442:U786681 JQ786442:JQ786681 TM786442:TM786681 ADI786442:ADI786681 ANE786442:ANE786681 AXA786442:AXA786681 BGW786442:BGW786681 BQS786442:BQS786681 CAO786442:CAO786681 CKK786442:CKK786681 CUG786442:CUG786681 DEC786442:DEC786681 DNY786442:DNY786681 DXU786442:DXU786681 EHQ786442:EHQ786681 ERM786442:ERM786681 FBI786442:FBI786681 FLE786442:FLE786681 FVA786442:FVA786681 GEW786442:GEW786681 GOS786442:GOS786681 GYO786442:GYO786681 HIK786442:HIK786681 HSG786442:HSG786681 ICC786442:ICC786681 ILY786442:ILY786681 IVU786442:IVU786681 JFQ786442:JFQ786681 JPM786442:JPM786681 JZI786442:JZI786681 KJE786442:KJE786681 KTA786442:KTA786681 LCW786442:LCW786681 LMS786442:LMS786681 LWO786442:LWO786681 MGK786442:MGK786681 MQG786442:MQG786681 NAC786442:NAC786681 NJY786442:NJY786681 NTU786442:NTU786681 ODQ786442:ODQ786681 ONM786442:ONM786681 OXI786442:OXI786681 PHE786442:PHE786681 PRA786442:PRA786681 QAW786442:QAW786681 QKS786442:QKS786681 QUO786442:QUO786681 REK786442:REK786681 ROG786442:ROG786681 RYC786442:RYC786681 SHY786442:SHY786681 SRU786442:SRU786681 TBQ786442:TBQ786681 TLM786442:TLM786681 TVI786442:TVI786681 UFE786442:UFE786681 UPA786442:UPA786681 UYW786442:UYW786681 VIS786442:VIS786681 VSO786442:VSO786681 WCK786442:WCK786681 WMG786442:WMG786681 WWC786442:WWC786681 U851978:U852217 JQ851978:JQ852217 TM851978:TM852217 ADI851978:ADI852217 ANE851978:ANE852217 AXA851978:AXA852217 BGW851978:BGW852217 BQS851978:BQS852217 CAO851978:CAO852217 CKK851978:CKK852217 CUG851978:CUG852217 DEC851978:DEC852217 DNY851978:DNY852217 DXU851978:DXU852217 EHQ851978:EHQ852217 ERM851978:ERM852217 FBI851978:FBI852217 FLE851978:FLE852217 FVA851978:FVA852217 GEW851978:GEW852217 GOS851978:GOS852217 GYO851978:GYO852217 HIK851978:HIK852217 HSG851978:HSG852217 ICC851978:ICC852217 ILY851978:ILY852217 IVU851978:IVU852217 JFQ851978:JFQ852217 JPM851978:JPM852217 JZI851978:JZI852217 KJE851978:KJE852217 KTA851978:KTA852217 LCW851978:LCW852217 LMS851978:LMS852217 LWO851978:LWO852217 MGK851978:MGK852217 MQG851978:MQG852217 NAC851978:NAC852217 NJY851978:NJY852217 NTU851978:NTU852217 ODQ851978:ODQ852217 ONM851978:ONM852217 OXI851978:OXI852217 PHE851978:PHE852217 PRA851978:PRA852217 QAW851978:QAW852217 QKS851978:QKS852217 QUO851978:QUO852217 REK851978:REK852217 ROG851978:ROG852217 RYC851978:RYC852217 SHY851978:SHY852217 SRU851978:SRU852217 TBQ851978:TBQ852217 TLM851978:TLM852217 TVI851978:TVI852217 UFE851978:UFE852217 UPA851978:UPA852217 UYW851978:UYW852217 VIS851978:VIS852217 VSO851978:VSO852217 WCK851978:WCK852217 WMG851978:WMG852217 WWC851978:WWC852217 U917514:U917753 JQ917514:JQ917753 TM917514:TM917753 ADI917514:ADI917753 ANE917514:ANE917753 AXA917514:AXA917753 BGW917514:BGW917753 BQS917514:BQS917753 CAO917514:CAO917753 CKK917514:CKK917753 CUG917514:CUG917753 DEC917514:DEC917753 DNY917514:DNY917753 DXU917514:DXU917753 EHQ917514:EHQ917753 ERM917514:ERM917753 FBI917514:FBI917753 FLE917514:FLE917753 FVA917514:FVA917753 GEW917514:GEW917753 GOS917514:GOS917753 GYO917514:GYO917753 HIK917514:HIK917753 HSG917514:HSG917753 ICC917514:ICC917753 ILY917514:ILY917753 IVU917514:IVU917753 JFQ917514:JFQ917753 JPM917514:JPM917753 JZI917514:JZI917753 KJE917514:KJE917753 KTA917514:KTA917753 LCW917514:LCW917753 LMS917514:LMS917753 LWO917514:LWO917753 MGK917514:MGK917753 MQG917514:MQG917753 NAC917514:NAC917753 NJY917514:NJY917753 NTU917514:NTU917753 ODQ917514:ODQ917753 ONM917514:ONM917753 OXI917514:OXI917753 PHE917514:PHE917753 PRA917514:PRA917753 QAW917514:QAW917753 QKS917514:QKS917753 QUO917514:QUO917753 REK917514:REK917753 ROG917514:ROG917753 RYC917514:RYC917753 SHY917514:SHY917753 SRU917514:SRU917753 TBQ917514:TBQ917753 TLM917514:TLM917753 TVI917514:TVI917753 UFE917514:UFE917753 UPA917514:UPA917753 UYW917514:UYW917753 VIS917514:VIS917753 VSO917514:VSO917753 WCK917514:WCK917753 WMG917514:WMG917753 WWC917514:WWC917753 U983050:U983289 JQ983050:JQ983289 TM983050:TM983289 ADI983050:ADI983289 ANE983050:ANE983289 AXA983050:AXA983289 BGW983050:BGW983289 BQS983050:BQS983289 CAO983050:CAO983289 CKK983050:CKK983289 CUG983050:CUG983289 DEC983050:DEC983289 DNY983050:DNY983289 DXU983050:DXU983289 EHQ983050:EHQ983289 ERM983050:ERM983289 FBI983050:FBI983289 FLE983050:FLE983289 FVA983050:FVA983289 GEW983050:GEW983289 GOS983050:GOS983289 GYO983050:GYO983289 HIK983050:HIK983289 HSG983050:HSG983289 ICC983050:ICC983289 ILY983050:ILY983289 IVU983050:IVU983289 JFQ983050:JFQ983289 JPM983050:JPM983289 JZI983050:JZI983289 KJE983050:KJE983289 KTA983050:KTA983289 LCW983050:LCW983289 LMS983050:LMS983289 LWO983050:LWO983289 MGK983050:MGK983289 MQG983050:MQG983289 NAC983050:NAC983289 NJY983050:NJY983289 NTU983050:NTU983289 ODQ983050:ODQ983289 ONM983050:ONM983289 OXI983050:OXI983289 PHE983050:PHE983289 PRA983050:PRA983289 QAW983050:QAW983289 QKS983050:QKS983289 QUO983050:QUO983289 REK983050:REK983289 ROG983050:ROG983289 RYC983050:RYC983289 SHY983050:SHY983289 SRU983050:SRU983289 TBQ983050:TBQ983289 TLM983050:TLM983289 TVI983050:TVI983289 UFE983050:UFE983289 UPA983050:UPA983289 UYW983050:UYW983289 VIS983050:VIS983289 VSO983050:VSO983289 WCK983050:WCK983289 WMG983050:WMG983289 WWC983050:WWC983289" xr:uid="{16329BCE-6408-4B02-A0AC-B0B3EF85D9DF}">
      <formula1>"Completa,Incompleta,No existe"</formula1>
    </dataValidation>
    <dataValidation type="list" allowBlank="1" showInputMessage="1" showErrorMessage="1" sqref="Z10:Z249 JV10:JV249 TR10:TR249 ADN10:ADN249 ANJ10:ANJ249 AXF10:AXF249 BHB10:BHB249 BQX10:BQX249 CAT10:CAT249 CKP10:CKP249 CUL10:CUL249 DEH10:DEH249 DOD10:DOD249 DXZ10:DXZ249 EHV10:EHV249 ERR10:ERR249 FBN10:FBN249 FLJ10:FLJ249 FVF10:FVF249 GFB10:GFB249 GOX10:GOX249 GYT10:GYT249 HIP10:HIP249 HSL10:HSL249 ICH10:ICH249 IMD10:IMD249 IVZ10:IVZ249 JFV10:JFV249 JPR10:JPR249 JZN10:JZN249 KJJ10:KJJ249 KTF10:KTF249 LDB10:LDB249 LMX10:LMX249 LWT10:LWT249 MGP10:MGP249 MQL10:MQL249 NAH10:NAH249 NKD10:NKD249 NTZ10:NTZ249 ODV10:ODV249 ONR10:ONR249 OXN10:OXN249 PHJ10:PHJ249 PRF10:PRF249 QBB10:QBB249 QKX10:QKX249 QUT10:QUT249 REP10:REP249 ROL10:ROL249 RYH10:RYH249 SID10:SID249 SRZ10:SRZ249 TBV10:TBV249 TLR10:TLR249 TVN10:TVN249 UFJ10:UFJ249 UPF10:UPF249 UZB10:UZB249 VIX10:VIX249 VST10:VST249 WCP10:WCP249 WML10:WML249 WWH10:WWH249 Z65546:Z65785 JV65546:JV65785 TR65546:TR65785 ADN65546:ADN65785 ANJ65546:ANJ65785 AXF65546:AXF65785 BHB65546:BHB65785 BQX65546:BQX65785 CAT65546:CAT65785 CKP65546:CKP65785 CUL65546:CUL65785 DEH65546:DEH65785 DOD65546:DOD65785 DXZ65546:DXZ65785 EHV65546:EHV65785 ERR65546:ERR65785 FBN65546:FBN65785 FLJ65546:FLJ65785 FVF65546:FVF65785 GFB65546:GFB65785 GOX65546:GOX65785 GYT65546:GYT65785 HIP65546:HIP65785 HSL65546:HSL65785 ICH65546:ICH65785 IMD65546:IMD65785 IVZ65546:IVZ65785 JFV65546:JFV65785 JPR65546:JPR65785 JZN65546:JZN65785 KJJ65546:KJJ65785 KTF65546:KTF65785 LDB65546:LDB65785 LMX65546:LMX65785 LWT65546:LWT65785 MGP65546:MGP65785 MQL65546:MQL65785 NAH65546:NAH65785 NKD65546:NKD65785 NTZ65546:NTZ65785 ODV65546:ODV65785 ONR65546:ONR65785 OXN65546:OXN65785 PHJ65546:PHJ65785 PRF65546:PRF65785 QBB65546:QBB65785 QKX65546:QKX65785 QUT65546:QUT65785 REP65546:REP65785 ROL65546:ROL65785 RYH65546:RYH65785 SID65546:SID65785 SRZ65546:SRZ65785 TBV65546:TBV65785 TLR65546:TLR65785 TVN65546:TVN65785 UFJ65546:UFJ65785 UPF65546:UPF65785 UZB65546:UZB65785 VIX65546:VIX65785 VST65546:VST65785 WCP65546:WCP65785 WML65546:WML65785 WWH65546:WWH65785 Z131082:Z131321 JV131082:JV131321 TR131082:TR131321 ADN131082:ADN131321 ANJ131082:ANJ131321 AXF131082:AXF131321 BHB131082:BHB131321 BQX131082:BQX131321 CAT131082:CAT131321 CKP131082:CKP131321 CUL131082:CUL131321 DEH131082:DEH131321 DOD131082:DOD131321 DXZ131082:DXZ131321 EHV131082:EHV131321 ERR131082:ERR131321 FBN131082:FBN131321 FLJ131082:FLJ131321 FVF131082:FVF131321 GFB131082:GFB131321 GOX131082:GOX131321 GYT131082:GYT131321 HIP131082:HIP131321 HSL131082:HSL131321 ICH131082:ICH131321 IMD131082:IMD131321 IVZ131082:IVZ131321 JFV131082:JFV131321 JPR131082:JPR131321 JZN131082:JZN131321 KJJ131082:KJJ131321 KTF131082:KTF131321 LDB131082:LDB131321 LMX131082:LMX131321 LWT131082:LWT131321 MGP131082:MGP131321 MQL131082:MQL131321 NAH131082:NAH131321 NKD131082:NKD131321 NTZ131082:NTZ131321 ODV131082:ODV131321 ONR131082:ONR131321 OXN131082:OXN131321 PHJ131082:PHJ131321 PRF131082:PRF131321 QBB131082:QBB131321 QKX131082:QKX131321 QUT131082:QUT131321 REP131082:REP131321 ROL131082:ROL131321 RYH131082:RYH131321 SID131082:SID131321 SRZ131082:SRZ131321 TBV131082:TBV131321 TLR131082:TLR131321 TVN131082:TVN131321 UFJ131082:UFJ131321 UPF131082:UPF131321 UZB131082:UZB131321 VIX131082:VIX131321 VST131082:VST131321 WCP131082:WCP131321 WML131082:WML131321 WWH131082:WWH131321 Z196618:Z196857 JV196618:JV196857 TR196618:TR196857 ADN196618:ADN196857 ANJ196618:ANJ196857 AXF196618:AXF196857 BHB196618:BHB196857 BQX196618:BQX196857 CAT196618:CAT196857 CKP196618:CKP196857 CUL196618:CUL196857 DEH196618:DEH196857 DOD196618:DOD196857 DXZ196618:DXZ196857 EHV196618:EHV196857 ERR196618:ERR196857 FBN196618:FBN196857 FLJ196618:FLJ196857 FVF196618:FVF196857 GFB196618:GFB196857 GOX196618:GOX196857 GYT196618:GYT196857 HIP196618:HIP196857 HSL196618:HSL196857 ICH196618:ICH196857 IMD196618:IMD196857 IVZ196618:IVZ196857 JFV196618:JFV196857 JPR196618:JPR196857 JZN196618:JZN196857 KJJ196618:KJJ196857 KTF196618:KTF196857 LDB196618:LDB196857 LMX196618:LMX196857 LWT196618:LWT196857 MGP196618:MGP196857 MQL196618:MQL196857 NAH196618:NAH196857 NKD196618:NKD196857 NTZ196618:NTZ196857 ODV196618:ODV196857 ONR196618:ONR196857 OXN196618:OXN196857 PHJ196618:PHJ196857 PRF196618:PRF196857 QBB196618:QBB196857 QKX196618:QKX196857 QUT196618:QUT196857 REP196618:REP196857 ROL196618:ROL196857 RYH196618:RYH196857 SID196618:SID196857 SRZ196618:SRZ196857 TBV196618:TBV196857 TLR196618:TLR196857 TVN196618:TVN196857 UFJ196618:UFJ196857 UPF196618:UPF196857 UZB196618:UZB196857 VIX196618:VIX196857 VST196618:VST196857 WCP196618:WCP196857 WML196618:WML196857 WWH196618:WWH196857 Z262154:Z262393 JV262154:JV262393 TR262154:TR262393 ADN262154:ADN262393 ANJ262154:ANJ262393 AXF262154:AXF262393 BHB262154:BHB262393 BQX262154:BQX262393 CAT262154:CAT262393 CKP262154:CKP262393 CUL262154:CUL262393 DEH262154:DEH262393 DOD262154:DOD262393 DXZ262154:DXZ262393 EHV262154:EHV262393 ERR262154:ERR262393 FBN262154:FBN262393 FLJ262154:FLJ262393 FVF262154:FVF262393 GFB262154:GFB262393 GOX262154:GOX262393 GYT262154:GYT262393 HIP262154:HIP262393 HSL262154:HSL262393 ICH262154:ICH262393 IMD262154:IMD262393 IVZ262154:IVZ262393 JFV262154:JFV262393 JPR262154:JPR262393 JZN262154:JZN262393 KJJ262154:KJJ262393 KTF262154:KTF262393 LDB262154:LDB262393 LMX262154:LMX262393 LWT262154:LWT262393 MGP262154:MGP262393 MQL262154:MQL262393 NAH262154:NAH262393 NKD262154:NKD262393 NTZ262154:NTZ262393 ODV262154:ODV262393 ONR262154:ONR262393 OXN262154:OXN262393 PHJ262154:PHJ262393 PRF262154:PRF262393 QBB262154:QBB262393 QKX262154:QKX262393 QUT262154:QUT262393 REP262154:REP262393 ROL262154:ROL262393 RYH262154:RYH262393 SID262154:SID262393 SRZ262154:SRZ262393 TBV262154:TBV262393 TLR262154:TLR262393 TVN262154:TVN262393 UFJ262154:UFJ262393 UPF262154:UPF262393 UZB262154:UZB262393 VIX262154:VIX262393 VST262154:VST262393 WCP262154:WCP262393 WML262154:WML262393 WWH262154:WWH262393 Z327690:Z327929 JV327690:JV327929 TR327690:TR327929 ADN327690:ADN327929 ANJ327690:ANJ327929 AXF327690:AXF327929 BHB327690:BHB327929 BQX327690:BQX327929 CAT327690:CAT327929 CKP327690:CKP327929 CUL327690:CUL327929 DEH327690:DEH327929 DOD327690:DOD327929 DXZ327690:DXZ327929 EHV327690:EHV327929 ERR327690:ERR327929 FBN327690:FBN327929 FLJ327690:FLJ327929 FVF327690:FVF327929 GFB327690:GFB327929 GOX327690:GOX327929 GYT327690:GYT327929 HIP327690:HIP327929 HSL327690:HSL327929 ICH327690:ICH327929 IMD327690:IMD327929 IVZ327690:IVZ327929 JFV327690:JFV327929 JPR327690:JPR327929 JZN327690:JZN327929 KJJ327690:KJJ327929 KTF327690:KTF327929 LDB327690:LDB327929 LMX327690:LMX327929 LWT327690:LWT327929 MGP327690:MGP327929 MQL327690:MQL327929 NAH327690:NAH327929 NKD327690:NKD327929 NTZ327690:NTZ327929 ODV327690:ODV327929 ONR327690:ONR327929 OXN327690:OXN327929 PHJ327690:PHJ327929 PRF327690:PRF327929 QBB327690:QBB327929 QKX327690:QKX327929 QUT327690:QUT327929 REP327690:REP327929 ROL327690:ROL327929 RYH327690:RYH327929 SID327690:SID327929 SRZ327690:SRZ327929 TBV327690:TBV327929 TLR327690:TLR327929 TVN327690:TVN327929 UFJ327690:UFJ327929 UPF327690:UPF327929 UZB327690:UZB327929 VIX327690:VIX327929 VST327690:VST327929 WCP327690:WCP327929 WML327690:WML327929 WWH327690:WWH327929 Z393226:Z393465 JV393226:JV393465 TR393226:TR393465 ADN393226:ADN393465 ANJ393226:ANJ393465 AXF393226:AXF393465 BHB393226:BHB393465 BQX393226:BQX393465 CAT393226:CAT393465 CKP393226:CKP393465 CUL393226:CUL393465 DEH393226:DEH393465 DOD393226:DOD393465 DXZ393226:DXZ393465 EHV393226:EHV393465 ERR393226:ERR393465 FBN393226:FBN393465 FLJ393226:FLJ393465 FVF393226:FVF393465 GFB393226:GFB393465 GOX393226:GOX393465 GYT393226:GYT393465 HIP393226:HIP393465 HSL393226:HSL393465 ICH393226:ICH393465 IMD393226:IMD393465 IVZ393226:IVZ393465 JFV393226:JFV393465 JPR393226:JPR393465 JZN393226:JZN393465 KJJ393226:KJJ393465 KTF393226:KTF393465 LDB393226:LDB393465 LMX393226:LMX393465 LWT393226:LWT393465 MGP393226:MGP393465 MQL393226:MQL393465 NAH393226:NAH393465 NKD393226:NKD393465 NTZ393226:NTZ393465 ODV393226:ODV393465 ONR393226:ONR393465 OXN393226:OXN393465 PHJ393226:PHJ393465 PRF393226:PRF393465 QBB393226:QBB393465 QKX393226:QKX393465 QUT393226:QUT393465 REP393226:REP393465 ROL393226:ROL393465 RYH393226:RYH393465 SID393226:SID393465 SRZ393226:SRZ393465 TBV393226:TBV393465 TLR393226:TLR393465 TVN393226:TVN393465 UFJ393226:UFJ393465 UPF393226:UPF393465 UZB393226:UZB393465 VIX393226:VIX393465 VST393226:VST393465 WCP393226:WCP393465 WML393226:WML393465 WWH393226:WWH393465 Z458762:Z459001 JV458762:JV459001 TR458762:TR459001 ADN458762:ADN459001 ANJ458762:ANJ459001 AXF458762:AXF459001 BHB458762:BHB459001 BQX458762:BQX459001 CAT458762:CAT459001 CKP458762:CKP459001 CUL458762:CUL459001 DEH458762:DEH459001 DOD458762:DOD459001 DXZ458762:DXZ459001 EHV458762:EHV459001 ERR458762:ERR459001 FBN458762:FBN459001 FLJ458762:FLJ459001 FVF458762:FVF459001 GFB458762:GFB459001 GOX458762:GOX459001 GYT458762:GYT459001 HIP458762:HIP459001 HSL458762:HSL459001 ICH458762:ICH459001 IMD458762:IMD459001 IVZ458762:IVZ459001 JFV458762:JFV459001 JPR458762:JPR459001 JZN458762:JZN459001 KJJ458762:KJJ459001 KTF458762:KTF459001 LDB458762:LDB459001 LMX458762:LMX459001 LWT458762:LWT459001 MGP458762:MGP459001 MQL458762:MQL459001 NAH458762:NAH459001 NKD458762:NKD459001 NTZ458762:NTZ459001 ODV458762:ODV459001 ONR458762:ONR459001 OXN458762:OXN459001 PHJ458762:PHJ459001 PRF458762:PRF459001 QBB458762:QBB459001 QKX458762:QKX459001 QUT458762:QUT459001 REP458762:REP459001 ROL458762:ROL459001 RYH458762:RYH459001 SID458762:SID459001 SRZ458762:SRZ459001 TBV458762:TBV459001 TLR458762:TLR459001 TVN458762:TVN459001 UFJ458762:UFJ459001 UPF458762:UPF459001 UZB458762:UZB459001 VIX458762:VIX459001 VST458762:VST459001 WCP458762:WCP459001 WML458762:WML459001 WWH458762:WWH459001 Z524298:Z524537 JV524298:JV524537 TR524298:TR524537 ADN524298:ADN524537 ANJ524298:ANJ524537 AXF524298:AXF524537 BHB524298:BHB524537 BQX524298:BQX524537 CAT524298:CAT524537 CKP524298:CKP524537 CUL524298:CUL524537 DEH524298:DEH524537 DOD524298:DOD524537 DXZ524298:DXZ524537 EHV524298:EHV524537 ERR524298:ERR524537 FBN524298:FBN524537 FLJ524298:FLJ524537 FVF524298:FVF524537 GFB524298:GFB524537 GOX524298:GOX524537 GYT524298:GYT524537 HIP524298:HIP524537 HSL524298:HSL524537 ICH524298:ICH524537 IMD524298:IMD524537 IVZ524298:IVZ524537 JFV524298:JFV524537 JPR524298:JPR524537 JZN524298:JZN524537 KJJ524298:KJJ524537 KTF524298:KTF524537 LDB524298:LDB524537 LMX524298:LMX524537 LWT524298:LWT524537 MGP524298:MGP524537 MQL524298:MQL524537 NAH524298:NAH524537 NKD524298:NKD524537 NTZ524298:NTZ524537 ODV524298:ODV524537 ONR524298:ONR524537 OXN524298:OXN524537 PHJ524298:PHJ524537 PRF524298:PRF524537 QBB524298:QBB524537 QKX524298:QKX524537 QUT524298:QUT524537 REP524298:REP524537 ROL524298:ROL524537 RYH524298:RYH524537 SID524298:SID524537 SRZ524298:SRZ524537 TBV524298:TBV524537 TLR524298:TLR524537 TVN524298:TVN524537 UFJ524298:UFJ524537 UPF524298:UPF524537 UZB524298:UZB524537 VIX524298:VIX524537 VST524298:VST524537 WCP524298:WCP524537 WML524298:WML524537 WWH524298:WWH524537 Z589834:Z590073 JV589834:JV590073 TR589834:TR590073 ADN589834:ADN590073 ANJ589834:ANJ590073 AXF589834:AXF590073 BHB589834:BHB590073 BQX589834:BQX590073 CAT589834:CAT590073 CKP589834:CKP590073 CUL589834:CUL590073 DEH589834:DEH590073 DOD589834:DOD590073 DXZ589834:DXZ590073 EHV589834:EHV590073 ERR589834:ERR590073 FBN589834:FBN590073 FLJ589834:FLJ590073 FVF589834:FVF590073 GFB589834:GFB590073 GOX589834:GOX590073 GYT589834:GYT590073 HIP589834:HIP590073 HSL589834:HSL590073 ICH589834:ICH590073 IMD589834:IMD590073 IVZ589834:IVZ590073 JFV589834:JFV590073 JPR589834:JPR590073 JZN589834:JZN590073 KJJ589834:KJJ590073 KTF589834:KTF590073 LDB589834:LDB590073 LMX589834:LMX590073 LWT589834:LWT590073 MGP589834:MGP590073 MQL589834:MQL590073 NAH589834:NAH590073 NKD589834:NKD590073 NTZ589834:NTZ590073 ODV589834:ODV590073 ONR589834:ONR590073 OXN589834:OXN590073 PHJ589834:PHJ590073 PRF589834:PRF590073 QBB589834:QBB590073 QKX589834:QKX590073 QUT589834:QUT590073 REP589834:REP590073 ROL589834:ROL590073 RYH589834:RYH590073 SID589834:SID590073 SRZ589834:SRZ590073 TBV589834:TBV590073 TLR589834:TLR590073 TVN589834:TVN590073 UFJ589834:UFJ590073 UPF589834:UPF590073 UZB589834:UZB590073 VIX589834:VIX590073 VST589834:VST590073 WCP589834:WCP590073 WML589834:WML590073 WWH589834:WWH590073 Z655370:Z655609 JV655370:JV655609 TR655370:TR655609 ADN655370:ADN655609 ANJ655370:ANJ655609 AXF655370:AXF655609 BHB655370:BHB655609 BQX655370:BQX655609 CAT655370:CAT655609 CKP655370:CKP655609 CUL655370:CUL655609 DEH655370:DEH655609 DOD655370:DOD655609 DXZ655370:DXZ655609 EHV655370:EHV655609 ERR655370:ERR655609 FBN655370:FBN655609 FLJ655370:FLJ655609 FVF655370:FVF655609 GFB655370:GFB655609 GOX655370:GOX655609 GYT655370:GYT655609 HIP655370:HIP655609 HSL655370:HSL655609 ICH655370:ICH655609 IMD655370:IMD655609 IVZ655370:IVZ655609 JFV655370:JFV655609 JPR655370:JPR655609 JZN655370:JZN655609 KJJ655370:KJJ655609 KTF655370:KTF655609 LDB655370:LDB655609 LMX655370:LMX655609 LWT655370:LWT655609 MGP655370:MGP655609 MQL655370:MQL655609 NAH655370:NAH655609 NKD655370:NKD655609 NTZ655370:NTZ655609 ODV655370:ODV655609 ONR655370:ONR655609 OXN655370:OXN655609 PHJ655370:PHJ655609 PRF655370:PRF655609 QBB655370:QBB655609 QKX655370:QKX655609 QUT655370:QUT655609 REP655370:REP655609 ROL655370:ROL655609 RYH655370:RYH655609 SID655370:SID655609 SRZ655370:SRZ655609 TBV655370:TBV655609 TLR655370:TLR655609 TVN655370:TVN655609 UFJ655370:UFJ655609 UPF655370:UPF655609 UZB655370:UZB655609 VIX655370:VIX655609 VST655370:VST655609 WCP655370:WCP655609 WML655370:WML655609 WWH655370:WWH655609 Z720906:Z721145 JV720906:JV721145 TR720906:TR721145 ADN720906:ADN721145 ANJ720906:ANJ721145 AXF720906:AXF721145 BHB720906:BHB721145 BQX720906:BQX721145 CAT720906:CAT721145 CKP720906:CKP721145 CUL720906:CUL721145 DEH720906:DEH721145 DOD720906:DOD721145 DXZ720906:DXZ721145 EHV720906:EHV721145 ERR720906:ERR721145 FBN720906:FBN721145 FLJ720906:FLJ721145 FVF720906:FVF721145 GFB720906:GFB721145 GOX720906:GOX721145 GYT720906:GYT721145 HIP720906:HIP721145 HSL720906:HSL721145 ICH720906:ICH721145 IMD720906:IMD721145 IVZ720906:IVZ721145 JFV720906:JFV721145 JPR720906:JPR721145 JZN720906:JZN721145 KJJ720906:KJJ721145 KTF720906:KTF721145 LDB720906:LDB721145 LMX720906:LMX721145 LWT720906:LWT721145 MGP720906:MGP721145 MQL720906:MQL721145 NAH720906:NAH721145 NKD720906:NKD721145 NTZ720906:NTZ721145 ODV720906:ODV721145 ONR720906:ONR721145 OXN720906:OXN721145 PHJ720906:PHJ721145 PRF720906:PRF721145 QBB720906:QBB721145 QKX720906:QKX721145 QUT720906:QUT721145 REP720906:REP721145 ROL720906:ROL721145 RYH720906:RYH721145 SID720906:SID721145 SRZ720906:SRZ721145 TBV720906:TBV721145 TLR720906:TLR721145 TVN720906:TVN721145 UFJ720906:UFJ721145 UPF720906:UPF721145 UZB720906:UZB721145 VIX720906:VIX721145 VST720906:VST721145 WCP720906:WCP721145 WML720906:WML721145 WWH720906:WWH721145 Z786442:Z786681 JV786442:JV786681 TR786442:TR786681 ADN786442:ADN786681 ANJ786442:ANJ786681 AXF786442:AXF786681 BHB786442:BHB786681 BQX786442:BQX786681 CAT786442:CAT786681 CKP786442:CKP786681 CUL786442:CUL786681 DEH786442:DEH786681 DOD786442:DOD786681 DXZ786442:DXZ786681 EHV786442:EHV786681 ERR786442:ERR786681 FBN786442:FBN786681 FLJ786442:FLJ786681 FVF786442:FVF786681 GFB786442:GFB786681 GOX786442:GOX786681 GYT786442:GYT786681 HIP786442:HIP786681 HSL786442:HSL786681 ICH786442:ICH786681 IMD786442:IMD786681 IVZ786442:IVZ786681 JFV786442:JFV786681 JPR786442:JPR786681 JZN786442:JZN786681 KJJ786442:KJJ786681 KTF786442:KTF786681 LDB786442:LDB786681 LMX786442:LMX786681 LWT786442:LWT786681 MGP786442:MGP786681 MQL786442:MQL786681 NAH786442:NAH786681 NKD786442:NKD786681 NTZ786442:NTZ786681 ODV786442:ODV786681 ONR786442:ONR786681 OXN786442:OXN786681 PHJ786442:PHJ786681 PRF786442:PRF786681 QBB786442:QBB786681 QKX786442:QKX786681 QUT786442:QUT786681 REP786442:REP786681 ROL786442:ROL786681 RYH786442:RYH786681 SID786442:SID786681 SRZ786442:SRZ786681 TBV786442:TBV786681 TLR786442:TLR786681 TVN786442:TVN786681 UFJ786442:UFJ786681 UPF786442:UPF786681 UZB786442:UZB786681 VIX786442:VIX786681 VST786442:VST786681 WCP786442:WCP786681 WML786442:WML786681 WWH786442:WWH786681 Z851978:Z852217 JV851978:JV852217 TR851978:TR852217 ADN851978:ADN852217 ANJ851978:ANJ852217 AXF851978:AXF852217 BHB851978:BHB852217 BQX851978:BQX852217 CAT851978:CAT852217 CKP851978:CKP852217 CUL851978:CUL852217 DEH851978:DEH852217 DOD851978:DOD852217 DXZ851978:DXZ852217 EHV851978:EHV852217 ERR851978:ERR852217 FBN851978:FBN852217 FLJ851978:FLJ852217 FVF851978:FVF852217 GFB851978:GFB852217 GOX851978:GOX852217 GYT851978:GYT852217 HIP851978:HIP852217 HSL851978:HSL852217 ICH851978:ICH852217 IMD851978:IMD852217 IVZ851978:IVZ852217 JFV851978:JFV852217 JPR851978:JPR852217 JZN851978:JZN852217 KJJ851978:KJJ852217 KTF851978:KTF852217 LDB851978:LDB852217 LMX851978:LMX852217 LWT851978:LWT852217 MGP851978:MGP852217 MQL851978:MQL852217 NAH851978:NAH852217 NKD851978:NKD852217 NTZ851978:NTZ852217 ODV851978:ODV852217 ONR851978:ONR852217 OXN851978:OXN852217 PHJ851978:PHJ852217 PRF851978:PRF852217 QBB851978:QBB852217 QKX851978:QKX852217 QUT851978:QUT852217 REP851978:REP852217 ROL851978:ROL852217 RYH851978:RYH852217 SID851978:SID852217 SRZ851978:SRZ852217 TBV851978:TBV852217 TLR851978:TLR852217 TVN851978:TVN852217 UFJ851978:UFJ852217 UPF851978:UPF852217 UZB851978:UZB852217 VIX851978:VIX852217 VST851978:VST852217 WCP851978:WCP852217 WML851978:WML852217 WWH851978:WWH852217 Z917514:Z917753 JV917514:JV917753 TR917514:TR917753 ADN917514:ADN917753 ANJ917514:ANJ917753 AXF917514:AXF917753 BHB917514:BHB917753 BQX917514:BQX917753 CAT917514:CAT917753 CKP917514:CKP917753 CUL917514:CUL917753 DEH917514:DEH917753 DOD917514:DOD917753 DXZ917514:DXZ917753 EHV917514:EHV917753 ERR917514:ERR917753 FBN917514:FBN917753 FLJ917514:FLJ917753 FVF917514:FVF917753 GFB917514:GFB917753 GOX917514:GOX917753 GYT917514:GYT917753 HIP917514:HIP917753 HSL917514:HSL917753 ICH917514:ICH917753 IMD917514:IMD917753 IVZ917514:IVZ917753 JFV917514:JFV917753 JPR917514:JPR917753 JZN917514:JZN917753 KJJ917514:KJJ917753 KTF917514:KTF917753 LDB917514:LDB917753 LMX917514:LMX917753 LWT917514:LWT917753 MGP917514:MGP917753 MQL917514:MQL917753 NAH917514:NAH917753 NKD917514:NKD917753 NTZ917514:NTZ917753 ODV917514:ODV917753 ONR917514:ONR917753 OXN917514:OXN917753 PHJ917514:PHJ917753 PRF917514:PRF917753 QBB917514:QBB917753 QKX917514:QKX917753 QUT917514:QUT917753 REP917514:REP917753 ROL917514:ROL917753 RYH917514:RYH917753 SID917514:SID917753 SRZ917514:SRZ917753 TBV917514:TBV917753 TLR917514:TLR917753 TVN917514:TVN917753 UFJ917514:UFJ917753 UPF917514:UPF917753 UZB917514:UZB917753 VIX917514:VIX917753 VST917514:VST917753 WCP917514:WCP917753 WML917514:WML917753 WWH917514:WWH917753 Z983050:Z983289 JV983050:JV983289 TR983050:TR983289 ADN983050:ADN983289 ANJ983050:ANJ983289 AXF983050:AXF983289 BHB983050:BHB983289 BQX983050:BQX983289 CAT983050:CAT983289 CKP983050:CKP983289 CUL983050:CUL983289 DEH983050:DEH983289 DOD983050:DOD983289 DXZ983050:DXZ983289 EHV983050:EHV983289 ERR983050:ERR983289 FBN983050:FBN983289 FLJ983050:FLJ983289 FVF983050:FVF983289 GFB983050:GFB983289 GOX983050:GOX983289 GYT983050:GYT983289 HIP983050:HIP983289 HSL983050:HSL983289 ICH983050:ICH983289 IMD983050:IMD983289 IVZ983050:IVZ983289 JFV983050:JFV983289 JPR983050:JPR983289 JZN983050:JZN983289 KJJ983050:KJJ983289 KTF983050:KTF983289 LDB983050:LDB983289 LMX983050:LMX983289 LWT983050:LWT983289 MGP983050:MGP983289 MQL983050:MQL983289 NAH983050:NAH983289 NKD983050:NKD983289 NTZ983050:NTZ983289 ODV983050:ODV983289 ONR983050:ONR983289 OXN983050:OXN983289 PHJ983050:PHJ983289 PRF983050:PRF983289 QBB983050:QBB983289 QKX983050:QKX983289 QUT983050:QUT983289 REP983050:REP983289 ROL983050:ROL983289 RYH983050:RYH983289 SID983050:SID983289 SRZ983050:SRZ983289 TBV983050:TBV983289 TLR983050:TLR983289 TVN983050:TVN983289 UFJ983050:UFJ983289 UPF983050:UPF983289 UZB983050:UZB983289 VIX983050:VIX983289 VST983050:VST983289 WCP983050:WCP983289 WML983050:WML983289 WWH983050:WWH983289" xr:uid="{441F6953-A214-4E18-954E-C6FD3AD04A58}">
      <formula1>"Siempre se ejecuta, Algunas veces se ejecuta, No se ejecuta"</formula1>
    </dataValidation>
    <dataValidation type="list" allowBlank="1" showInputMessage="1" showErrorMessage="1" sqref="G10:G34 JC10:JC34 SY10:SY34 ACU10:ACU34 AMQ10:AMQ34 AWM10:AWM34 BGI10:BGI34 BQE10:BQE34 CAA10:CAA34 CJW10:CJW34 CTS10:CTS34 DDO10:DDO34 DNK10:DNK34 DXG10:DXG34 EHC10:EHC34 EQY10:EQY34 FAU10:FAU34 FKQ10:FKQ34 FUM10:FUM34 GEI10:GEI34 GOE10:GOE34 GYA10:GYA34 HHW10:HHW34 HRS10:HRS34 IBO10:IBO34 ILK10:ILK34 IVG10:IVG34 JFC10:JFC34 JOY10:JOY34 JYU10:JYU34 KIQ10:KIQ34 KSM10:KSM34 LCI10:LCI34 LME10:LME34 LWA10:LWA34 MFW10:MFW34 MPS10:MPS34 MZO10:MZO34 NJK10:NJK34 NTG10:NTG34 ODC10:ODC34 OMY10:OMY34 OWU10:OWU34 PGQ10:PGQ34 PQM10:PQM34 QAI10:QAI34 QKE10:QKE34 QUA10:QUA34 RDW10:RDW34 RNS10:RNS34 RXO10:RXO34 SHK10:SHK34 SRG10:SRG34 TBC10:TBC34 TKY10:TKY34 TUU10:TUU34 UEQ10:UEQ34 UOM10:UOM34 UYI10:UYI34 VIE10:VIE34 VSA10:VSA34 WBW10:WBW34 WLS10:WLS34 WVO10:WVO34 G65546:G65570 JC65546:JC65570 SY65546:SY65570 ACU65546:ACU65570 AMQ65546:AMQ65570 AWM65546:AWM65570 BGI65546:BGI65570 BQE65546:BQE65570 CAA65546:CAA65570 CJW65546:CJW65570 CTS65546:CTS65570 DDO65546:DDO65570 DNK65546:DNK65570 DXG65546:DXG65570 EHC65546:EHC65570 EQY65546:EQY65570 FAU65546:FAU65570 FKQ65546:FKQ65570 FUM65546:FUM65570 GEI65546:GEI65570 GOE65546:GOE65570 GYA65546:GYA65570 HHW65546:HHW65570 HRS65546:HRS65570 IBO65546:IBO65570 ILK65546:ILK65570 IVG65546:IVG65570 JFC65546:JFC65570 JOY65546:JOY65570 JYU65546:JYU65570 KIQ65546:KIQ65570 KSM65546:KSM65570 LCI65546:LCI65570 LME65546:LME65570 LWA65546:LWA65570 MFW65546:MFW65570 MPS65546:MPS65570 MZO65546:MZO65570 NJK65546:NJK65570 NTG65546:NTG65570 ODC65546:ODC65570 OMY65546:OMY65570 OWU65546:OWU65570 PGQ65546:PGQ65570 PQM65546:PQM65570 QAI65546:QAI65570 QKE65546:QKE65570 QUA65546:QUA65570 RDW65546:RDW65570 RNS65546:RNS65570 RXO65546:RXO65570 SHK65546:SHK65570 SRG65546:SRG65570 TBC65546:TBC65570 TKY65546:TKY65570 TUU65546:TUU65570 UEQ65546:UEQ65570 UOM65546:UOM65570 UYI65546:UYI65570 VIE65546:VIE65570 VSA65546:VSA65570 WBW65546:WBW65570 WLS65546:WLS65570 WVO65546:WVO65570 G131082:G131106 JC131082:JC131106 SY131082:SY131106 ACU131082:ACU131106 AMQ131082:AMQ131106 AWM131082:AWM131106 BGI131082:BGI131106 BQE131082:BQE131106 CAA131082:CAA131106 CJW131082:CJW131106 CTS131082:CTS131106 DDO131082:DDO131106 DNK131082:DNK131106 DXG131082:DXG131106 EHC131082:EHC131106 EQY131082:EQY131106 FAU131082:FAU131106 FKQ131082:FKQ131106 FUM131082:FUM131106 GEI131082:GEI131106 GOE131082:GOE131106 GYA131082:GYA131106 HHW131082:HHW131106 HRS131082:HRS131106 IBO131082:IBO131106 ILK131082:ILK131106 IVG131082:IVG131106 JFC131082:JFC131106 JOY131082:JOY131106 JYU131082:JYU131106 KIQ131082:KIQ131106 KSM131082:KSM131106 LCI131082:LCI131106 LME131082:LME131106 LWA131082:LWA131106 MFW131082:MFW131106 MPS131082:MPS131106 MZO131082:MZO131106 NJK131082:NJK131106 NTG131082:NTG131106 ODC131082:ODC131106 OMY131082:OMY131106 OWU131082:OWU131106 PGQ131082:PGQ131106 PQM131082:PQM131106 QAI131082:QAI131106 QKE131082:QKE131106 QUA131082:QUA131106 RDW131082:RDW131106 RNS131082:RNS131106 RXO131082:RXO131106 SHK131082:SHK131106 SRG131082:SRG131106 TBC131082:TBC131106 TKY131082:TKY131106 TUU131082:TUU131106 UEQ131082:UEQ131106 UOM131082:UOM131106 UYI131082:UYI131106 VIE131082:VIE131106 VSA131082:VSA131106 WBW131082:WBW131106 WLS131082:WLS131106 WVO131082:WVO131106 G196618:G196642 JC196618:JC196642 SY196618:SY196642 ACU196618:ACU196642 AMQ196618:AMQ196642 AWM196618:AWM196642 BGI196618:BGI196642 BQE196618:BQE196642 CAA196618:CAA196642 CJW196618:CJW196642 CTS196618:CTS196642 DDO196618:DDO196642 DNK196618:DNK196642 DXG196618:DXG196642 EHC196618:EHC196642 EQY196618:EQY196642 FAU196618:FAU196642 FKQ196618:FKQ196642 FUM196618:FUM196642 GEI196618:GEI196642 GOE196618:GOE196642 GYA196618:GYA196642 HHW196618:HHW196642 HRS196618:HRS196642 IBO196618:IBO196642 ILK196618:ILK196642 IVG196618:IVG196642 JFC196618:JFC196642 JOY196618:JOY196642 JYU196618:JYU196642 KIQ196618:KIQ196642 KSM196618:KSM196642 LCI196618:LCI196642 LME196618:LME196642 LWA196618:LWA196642 MFW196618:MFW196642 MPS196618:MPS196642 MZO196618:MZO196642 NJK196618:NJK196642 NTG196618:NTG196642 ODC196618:ODC196642 OMY196618:OMY196642 OWU196618:OWU196642 PGQ196618:PGQ196642 PQM196618:PQM196642 QAI196618:QAI196642 QKE196618:QKE196642 QUA196618:QUA196642 RDW196618:RDW196642 RNS196618:RNS196642 RXO196618:RXO196642 SHK196618:SHK196642 SRG196618:SRG196642 TBC196618:TBC196642 TKY196618:TKY196642 TUU196618:TUU196642 UEQ196618:UEQ196642 UOM196618:UOM196642 UYI196618:UYI196642 VIE196618:VIE196642 VSA196618:VSA196642 WBW196618:WBW196642 WLS196618:WLS196642 WVO196618:WVO196642 G262154:G262178 JC262154:JC262178 SY262154:SY262178 ACU262154:ACU262178 AMQ262154:AMQ262178 AWM262154:AWM262178 BGI262154:BGI262178 BQE262154:BQE262178 CAA262154:CAA262178 CJW262154:CJW262178 CTS262154:CTS262178 DDO262154:DDO262178 DNK262154:DNK262178 DXG262154:DXG262178 EHC262154:EHC262178 EQY262154:EQY262178 FAU262154:FAU262178 FKQ262154:FKQ262178 FUM262154:FUM262178 GEI262154:GEI262178 GOE262154:GOE262178 GYA262154:GYA262178 HHW262154:HHW262178 HRS262154:HRS262178 IBO262154:IBO262178 ILK262154:ILK262178 IVG262154:IVG262178 JFC262154:JFC262178 JOY262154:JOY262178 JYU262154:JYU262178 KIQ262154:KIQ262178 KSM262154:KSM262178 LCI262154:LCI262178 LME262154:LME262178 LWA262154:LWA262178 MFW262154:MFW262178 MPS262154:MPS262178 MZO262154:MZO262178 NJK262154:NJK262178 NTG262154:NTG262178 ODC262154:ODC262178 OMY262154:OMY262178 OWU262154:OWU262178 PGQ262154:PGQ262178 PQM262154:PQM262178 QAI262154:QAI262178 QKE262154:QKE262178 QUA262154:QUA262178 RDW262154:RDW262178 RNS262154:RNS262178 RXO262154:RXO262178 SHK262154:SHK262178 SRG262154:SRG262178 TBC262154:TBC262178 TKY262154:TKY262178 TUU262154:TUU262178 UEQ262154:UEQ262178 UOM262154:UOM262178 UYI262154:UYI262178 VIE262154:VIE262178 VSA262154:VSA262178 WBW262154:WBW262178 WLS262154:WLS262178 WVO262154:WVO262178 G327690:G327714 JC327690:JC327714 SY327690:SY327714 ACU327690:ACU327714 AMQ327690:AMQ327714 AWM327690:AWM327714 BGI327690:BGI327714 BQE327690:BQE327714 CAA327690:CAA327714 CJW327690:CJW327714 CTS327690:CTS327714 DDO327690:DDO327714 DNK327690:DNK327714 DXG327690:DXG327714 EHC327690:EHC327714 EQY327690:EQY327714 FAU327690:FAU327714 FKQ327690:FKQ327714 FUM327690:FUM327714 GEI327690:GEI327714 GOE327690:GOE327714 GYA327690:GYA327714 HHW327690:HHW327714 HRS327690:HRS327714 IBO327690:IBO327714 ILK327690:ILK327714 IVG327690:IVG327714 JFC327690:JFC327714 JOY327690:JOY327714 JYU327690:JYU327714 KIQ327690:KIQ327714 KSM327690:KSM327714 LCI327690:LCI327714 LME327690:LME327714 LWA327690:LWA327714 MFW327690:MFW327714 MPS327690:MPS327714 MZO327690:MZO327714 NJK327690:NJK327714 NTG327690:NTG327714 ODC327690:ODC327714 OMY327690:OMY327714 OWU327690:OWU327714 PGQ327690:PGQ327714 PQM327690:PQM327714 QAI327690:QAI327714 QKE327690:QKE327714 QUA327690:QUA327714 RDW327690:RDW327714 RNS327690:RNS327714 RXO327690:RXO327714 SHK327690:SHK327714 SRG327690:SRG327714 TBC327690:TBC327714 TKY327690:TKY327714 TUU327690:TUU327714 UEQ327690:UEQ327714 UOM327690:UOM327714 UYI327690:UYI327714 VIE327690:VIE327714 VSA327690:VSA327714 WBW327690:WBW327714 WLS327690:WLS327714 WVO327690:WVO327714 G393226:G393250 JC393226:JC393250 SY393226:SY393250 ACU393226:ACU393250 AMQ393226:AMQ393250 AWM393226:AWM393250 BGI393226:BGI393250 BQE393226:BQE393250 CAA393226:CAA393250 CJW393226:CJW393250 CTS393226:CTS393250 DDO393226:DDO393250 DNK393226:DNK393250 DXG393226:DXG393250 EHC393226:EHC393250 EQY393226:EQY393250 FAU393226:FAU393250 FKQ393226:FKQ393250 FUM393226:FUM393250 GEI393226:GEI393250 GOE393226:GOE393250 GYA393226:GYA393250 HHW393226:HHW393250 HRS393226:HRS393250 IBO393226:IBO393250 ILK393226:ILK393250 IVG393226:IVG393250 JFC393226:JFC393250 JOY393226:JOY393250 JYU393226:JYU393250 KIQ393226:KIQ393250 KSM393226:KSM393250 LCI393226:LCI393250 LME393226:LME393250 LWA393226:LWA393250 MFW393226:MFW393250 MPS393226:MPS393250 MZO393226:MZO393250 NJK393226:NJK393250 NTG393226:NTG393250 ODC393226:ODC393250 OMY393226:OMY393250 OWU393226:OWU393250 PGQ393226:PGQ393250 PQM393226:PQM393250 QAI393226:QAI393250 QKE393226:QKE393250 QUA393226:QUA393250 RDW393226:RDW393250 RNS393226:RNS393250 RXO393226:RXO393250 SHK393226:SHK393250 SRG393226:SRG393250 TBC393226:TBC393250 TKY393226:TKY393250 TUU393226:TUU393250 UEQ393226:UEQ393250 UOM393226:UOM393250 UYI393226:UYI393250 VIE393226:VIE393250 VSA393226:VSA393250 WBW393226:WBW393250 WLS393226:WLS393250 WVO393226:WVO393250 G458762:G458786 JC458762:JC458786 SY458762:SY458786 ACU458762:ACU458786 AMQ458762:AMQ458786 AWM458762:AWM458786 BGI458762:BGI458786 BQE458762:BQE458786 CAA458762:CAA458786 CJW458762:CJW458786 CTS458762:CTS458786 DDO458762:DDO458786 DNK458762:DNK458786 DXG458762:DXG458786 EHC458762:EHC458786 EQY458762:EQY458786 FAU458762:FAU458786 FKQ458762:FKQ458786 FUM458762:FUM458786 GEI458762:GEI458786 GOE458762:GOE458786 GYA458762:GYA458786 HHW458762:HHW458786 HRS458762:HRS458786 IBO458762:IBO458786 ILK458762:ILK458786 IVG458762:IVG458786 JFC458762:JFC458786 JOY458762:JOY458786 JYU458762:JYU458786 KIQ458762:KIQ458786 KSM458762:KSM458786 LCI458762:LCI458786 LME458762:LME458786 LWA458762:LWA458786 MFW458762:MFW458786 MPS458762:MPS458786 MZO458762:MZO458786 NJK458762:NJK458786 NTG458762:NTG458786 ODC458762:ODC458786 OMY458762:OMY458786 OWU458762:OWU458786 PGQ458762:PGQ458786 PQM458762:PQM458786 QAI458762:QAI458786 QKE458762:QKE458786 QUA458762:QUA458786 RDW458762:RDW458786 RNS458762:RNS458786 RXO458762:RXO458786 SHK458762:SHK458786 SRG458762:SRG458786 TBC458762:TBC458786 TKY458762:TKY458786 TUU458762:TUU458786 UEQ458762:UEQ458786 UOM458762:UOM458786 UYI458762:UYI458786 VIE458762:VIE458786 VSA458762:VSA458786 WBW458762:WBW458786 WLS458762:WLS458786 WVO458762:WVO458786 G524298:G524322 JC524298:JC524322 SY524298:SY524322 ACU524298:ACU524322 AMQ524298:AMQ524322 AWM524298:AWM524322 BGI524298:BGI524322 BQE524298:BQE524322 CAA524298:CAA524322 CJW524298:CJW524322 CTS524298:CTS524322 DDO524298:DDO524322 DNK524298:DNK524322 DXG524298:DXG524322 EHC524298:EHC524322 EQY524298:EQY524322 FAU524298:FAU524322 FKQ524298:FKQ524322 FUM524298:FUM524322 GEI524298:GEI524322 GOE524298:GOE524322 GYA524298:GYA524322 HHW524298:HHW524322 HRS524298:HRS524322 IBO524298:IBO524322 ILK524298:ILK524322 IVG524298:IVG524322 JFC524298:JFC524322 JOY524298:JOY524322 JYU524298:JYU524322 KIQ524298:KIQ524322 KSM524298:KSM524322 LCI524298:LCI524322 LME524298:LME524322 LWA524298:LWA524322 MFW524298:MFW524322 MPS524298:MPS524322 MZO524298:MZO524322 NJK524298:NJK524322 NTG524298:NTG524322 ODC524298:ODC524322 OMY524298:OMY524322 OWU524298:OWU524322 PGQ524298:PGQ524322 PQM524298:PQM524322 QAI524298:QAI524322 QKE524298:QKE524322 QUA524298:QUA524322 RDW524298:RDW524322 RNS524298:RNS524322 RXO524298:RXO524322 SHK524298:SHK524322 SRG524298:SRG524322 TBC524298:TBC524322 TKY524298:TKY524322 TUU524298:TUU524322 UEQ524298:UEQ524322 UOM524298:UOM524322 UYI524298:UYI524322 VIE524298:VIE524322 VSA524298:VSA524322 WBW524298:WBW524322 WLS524298:WLS524322 WVO524298:WVO524322 G589834:G589858 JC589834:JC589858 SY589834:SY589858 ACU589834:ACU589858 AMQ589834:AMQ589858 AWM589834:AWM589858 BGI589834:BGI589858 BQE589834:BQE589858 CAA589834:CAA589858 CJW589834:CJW589858 CTS589834:CTS589858 DDO589834:DDO589858 DNK589834:DNK589858 DXG589834:DXG589858 EHC589834:EHC589858 EQY589834:EQY589858 FAU589834:FAU589858 FKQ589834:FKQ589858 FUM589834:FUM589858 GEI589834:GEI589858 GOE589834:GOE589858 GYA589834:GYA589858 HHW589834:HHW589858 HRS589834:HRS589858 IBO589834:IBO589858 ILK589834:ILK589858 IVG589834:IVG589858 JFC589834:JFC589858 JOY589834:JOY589858 JYU589834:JYU589858 KIQ589834:KIQ589858 KSM589834:KSM589858 LCI589834:LCI589858 LME589834:LME589858 LWA589834:LWA589858 MFW589834:MFW589858 MPS589834:MPS589858 MZO589834:MZO589858 NJK589834:NJK589858 NTG589834:NTG589858 ODC589834:ODC589858 OMY589834:OMY589858 OWU589834:OWU589858 PGQ589834:PGQ589858 PQM589834:PQM589858 QAI589834:QAI589858 QKE589834:QKE589858 QUA589834:QUA589858 RDW589834:RDW589858 RNS589834:RNS589858 RXO589834:RXO589858 SHK589834:SHK589858 SRG589834:SRG589858 TBC589834:TBC589858 TKY589834:TKY589858 TUU589834:TUU589858 UEQ589834:UEQ589858 UOM589834:UOM589858 UYI589834:UYI589858 VIE589834:VIE589858 VSA589834:VSA589858 WBW589834:WBW589858 WLS589834:WLS589858 WVO589834:WVO589858 G655370:G655394 JC655370:JC655394 SY655370:SY655394 ACU655370:ACU655394 AMQ655370:AMQ655394 AWM655370:AWM655394 BGI655370:BGI655394 BQE655370:BQE655394 CAA655370:CAA655394 CJW655370:CJW655394 CTS655370:CTS655394 DDO655370:DDO655394 DNK655370:DNK655394 DXG655370:DXG655394 EHC655370:EHC655394 EQY655370:EQY655394 FAU655370:FAU655394 FKQ655370:FKQ655394 FUM655370:FUM655394 GEI655370:GEI655394 GOE655370:GOE655394 GYA655370:GYA655394 HHW655370:HHW655394 HRS655370:HRS655394 IBO655370:IBO655394 ILK655370:ILK655394 IVG655370:IVG655394 JFC655370:JFC655394 JOY655370:JOY655394 JYU655370:JYU655394 KIQ655370:KIQ655394 KSM655370:KSM655394 LCI655370:LCI655394 LME655370:LME655394 LWA655370:LWA655394 MFW655370:MFW655394 MPS655370:MPS655394 MZO655370:MZO655394 NJK655370:NJK655394 NTG655370:NTG655394 ODC655370:ODC655394 OMY655370:OMY655394 OWU655370:OWU655394 PGQ655370:PGQ655394 PQM655370:PQM655394 QAI655370:QAI655394 QKE655370:QKE655394 QUA655370:QUA655394 RDW655370:RDW655394 RNS655370:RNS655394 RXO655370:RXO655394 SHK655370:SHK655394 SRG655370:SRG655394 TBC655370:TBC655394 TKY655370:TKY655394 TUU655370:TUU655394 UEQ655370:UEQ655394 UOM655370:UOM655394 UYI655370:UYI655394 VIE655370:VIE655394 VSA655370:VSA655394 WBW655370:WBW655394 WLS655370:WLS655394 WVO655370:WVO655394 G720906:G720930 JC720906:JC720930 SY720906:SY720930 ACU720906:ACU720930 AMQ720906:AMQ720930 AWM720906:AWM720930 BGI720906:BGI720930 BQE720906:BQE720930 CAA720906:CAA720930 CJW720906:CJW720930 CTS720906:CTS720930 DDO720906:DDO720930 DNK720906:DNK720930 DXG720906:DXG720930 EHC720906:EHC720930 EQY720906:EQY720930 FAU720906:FAU720930 FKQ720906:FKQ720930 FUM720906:FUM720930 GEI720906:GEI720930 GOE720906:GOE720930 GYA720906:GYA720930 HHW720906:HHW720930 HRS720906:HRS720930 IBO720906:IBO720930 ILK720906:ILK720930 IVG720906:IVG720930 JFC720906:JFC720930 JOY720906:JOY720930 JYU720906:JYU720930 KIQ720906:KIQ720930 KSM720906:KSM720930 LCI720906:LCI720930 LME720906:LME720930 LWA720906:LWA720930 MFW720906:MFW720930 MPS720906:MPS720930 MZO720906:MZO720930 NJK720906:NJK720930 NTG720906:NTG720930 ODC720906:ODC720930 OMY720906:OMY720930 OWU720906:OWU720930 PGQ720906:PGQ720930 PQM720906:PQM720930 QAI720906:QAI720930 QKE720906:QKE720930 QUA720906:QUA720930 RDW720906:RDW720930 RNS720906:RNS720930 RXO720906:RXO720930 SHK720906:SHK720930 SRG720906:SRG720930 TBC720906:TBC720930 TKY720906:TKY720930 TUU720906:TUU720930 UEQ720906:UEQ720930 UOM720906:UOM720930 UYI720906:UYI720930 VIE720906:VIE720930 VSA720906:VSA720930 WBW720906:WBW720930 WLS720906:WLS720930 WVO720906:WVO720930 G786442:G786466 JC786442:JC786466 SY786442:SY786466 ACU786442:ACU786466 AMQ786442:AMQ786466 AWM786442:AWM786466 BGI786442:BGI786466 BQE786442:BQE786466 CAA786442:CAA786466 CJW786442:CJW786466 CTS786442:CTS786466 DDO786442:DDO786466 DNK786442:DNK786466 DXG786442:DXG786466 EHC786442:EHC786466 EQY786442:EQY786466 FAU786442:FAU786466 FKQ786442:FKQ786466 FUM786442:FUM786466 GEI786442:GEI786466 GOE786442:GOE786466 GYA786442:GYA786466 HHW786442:HHW786466 HRS786442:HRS786466 IBO786442:IBO786466 ILK786442:ILK786466 IVG786442:IVG786466 JFC786442:JFC786466 JOY786442:JOY786466 JYU786442:JYU786466 KIQ786442:KIQ786466 KSM786442:KSM786466 LCI786442:LCI786466 LME786442:LME786466 LWA786442:LWA786466 MFW786442:MFW786466 MPS786442:MPS786466 MZO786442:MZO786466 NJK786442:NJK786466 NTG786442:NTG786466 ODC786442:ODC786466 OMY786442:OMY786466 OWU786442:OWU786466 PGQ786442:PGQ786466 PQM786442:PQM786466 QAI786442:QAI786466 QKE786442:QKE786466 QUA786442:QUA786466 RDW786442:RDW786466 RNS786442:RNS786466 RXO786442:RXO786466 SHK786442:SHK786466 SRG786442:SRG786466 TBC786442:TBC786466 TKY786442:TKY786466 TUU786442:TUU786466 UEQ786442:UEQ786466 UOM786442:UOM786466 UYI786442:UYI786466 VIE786442:VIE786466 VSA786442:VSA786466 WBW786442:WBW786466 WLS786442:WLS786466 WVO786442:WVO786466 G851978:G852002 JC851978:JC852002 SY851978:SY852002 ACU851978:ACU852002 AMQ851978:AMQ852002 AWM851978:AWM852002 BGI851978:BGI852002 BQE851978:BQE852002 CAA851978:CAA852002 CJW851978:CJW852002 CTS851978:CTS852002 DDO851978:DDO852002 DNK851978:DNK852002 DXG851978:DXG852002 EHC851978:EHC852002 EQY851978:EQY852002 FAU851978:FAU852002 FKQ851978:FKQ852002 FUM851978:FUM852002 GEI851978:GEI852002 GOE851978:GOE852002 GYA851978:GYA852002 HHW851978:HHW852002 HRS851978:HRS852002 IBO851978:IBO852002 ILK851978:ILK852002 IVG851978:IVG852002 JFC851978:JFC852002 JOY851978:JOY852002 JYU851978:JYU852002 KIQ851978:KIQ852002 KSM851978:KSM852002 LCI851978:LCI852002 LME851978:LME852002 LWA851978:LWA852002 MFW851978:MFW852002 MPS851978:MPS852002 MZO851978:MZO852002 NJK851978:NJK852002 NTG851978:NTG852002 ODC851978:ODC852002 OMY851978:OMY852002 OWU851978:OWU852002 PGQ851978:PGQ852002 PQM851978:PQM852002 QAI851978:QAI852002 QKE851978:QKE852002 QUA851978:QUA852002 RDW851978:RDW852002 RNS851978:RNS852002 RXO851978:RXO852002 SHK851978:SHK852002 SRG851978:SRG852002 TBC851978:TBC852002 TKY851978:TKY852002 TUU851978:TUU852002 UEQ851978:UEQ852002 UOM851978:UOM852002 UYI851978:UYI852002 VIE851978:VIE852002 VSA851978:VSA852002 WBW851978:WBW852002 WLS851978:WLS852002 WVO851978:WVO852002 G917514:G917538 JC917514:JC917538 SY917514:SY917538 ACU917514:ACU917538 AMQ917514:AMQ917538 AWM917514:AWM917538 BGI917514:BGI917538 BQE917514:BQE917538 CAA917514:CAA917538 CJW917514:CJW917538 CTS917514:CTS917538 DDO917514:DDO917538 DNK917514:DNK917538 DXG917514:DXG917538 EHC917514:EHC917538 EQY917514:EQY917538 FAU917514:FAU917538 FKQ917514:FKQ917538 FUM917514:FUM917538 GEI917514:GEI917538 GOE917514:GOE917538 GYA917514:GYA917538 HHW917514:HHW917538 HRS917514:HRS917538 IBO917514:IBO917538 ILK917514:ILK917538 IVG917514:IVG917538 JFC917514:JFC917538 JOY917514:JOY917538 JYU917514:JYU917538 KIQ917514:KIQ917538 KSM917514:KSM917538 LCI917514:LCI917538 LME917514:LME917538 LWA917514:LWA917538 MFW917514:MFW917538 MPS917514:MPS917538 MZO917514:MZO917538 NJK917514:NJK917538 NTG917514:NTG917538 ODC917514:ODC917538 OMY917514:OMY917538 OWU917514:OWU917538 PGQ917514:PGQ917538 PQM917514:PQM917538 QAI917514:QAI917538 QKE917514:QKE917538 QUA917514:QUA917538 RDW917514:RDW917538 RNS917514:RNS917538 RXO917514:RXO917538 SHK917514:SHK917538 SRG917514:SRG917538 TBC917514:TBC917538 TKY917514:TKY917538 TUU917514:TUU917538 UEQ917514:UEQ917538 UOM917514:UOM917538 UYI917514:UYI917538 VIE917514:VIE917538 VSA917514:VSA917538 WBW917514:WBW917538 WLS917514:WLS917538 WVO917514:WVO917538 G983050:G983074 JC983050:JC983074 SY983050:SY983074 ACU983050:ACU983074 AMQ983050:AMQ983074 AWM983050:AWM983074 BGI983050:BGI983074 BQE983050:BQE983074 CAA983050:CAA983074 CJW983050:CJW983074 CTS983050:CTS983074 DDO983050:DDO983074 DNK983050:DNK983074 DXG983050:DXG983074 EHC983050:EHC983074 EQY983050:EQY983074 FAU983050:FAU983074 FKQ983050:FKQ983074 FUM983050:FUM983074 GEI983050:GEI983074 GOE983050:GOE983074 GYA983050:GYA983074 HHW983050:HHW983074 HRS983050:HRS983074 IBO983050:IBO983074 ILK983050:ILK983074 IVG983050:IVG983074 JFC983050:JFC983074 JOY983050:JOY983074 JYU983050:JYU983074 KIQ983050:KIQ983074 KSM983050:KSM983074 LCI983050:LCI983074 LME983050:LME983074 LWA983050:LWA983074 MFW983050:MFW983074 MPS983050:MPS983074 MZO983050:MZO983074 NJK983050:NJK983074 NTG983050:NTG983074 ODC983050:ODC983074 OMY983050:OMY983074 OWU983050:OWU983074 PGQ983050:PGQ983074 PQM983050:PQM983074 QAI983050:QAI983074 QKE983050:QKE983074 QUA983050:QUA983074 RDW983050:RDW983074 RNS983050:RNS983074 RXO983050:RXO983074 SHK983050:SHK983074 SRG983050:SRG983074 TBC983050:TBC983074 TKY983050:TKY983074 TUU983050:TUU983074 UEQ983050:UEQ983074 UOM983050:UOM983074 UYI983050:UYI983074 VIE983050:VIE983074 VSA983050:VSA983074 WBW983050:WBW983074 WLS983050:WLS983074 WVO983050:WVO983074 G42:G45 JC42:JC45 SY42:SY45 ACU42:ACU45 AMQ42:AMQ45 AWM42:AWM45 BGI42:BGI45 BQE42:BQE45 CAA42:CAA45 CJW42:CJW45 CTS42:CTS45 DDO42:DDO45 DNK42:DNK45 DXG42:DXG45 EHC42:EHC45 EQY42:EQY45 FAU42:FAU45 FKQ42:FKQ45 FUM42:FUM45 GEI42:GEI45 GOE42:GOE45 GYA42:GYA45 HHW42:HHW45 HRS42:HRS45 IBO42:IBO45 ILK42:ILK45 IVG42:IVG45 JFC42:JFC45 JOY42:JOY45 JYU42:JYU45 KIQ42:KIQ45 KSM42:KSM45 LCI42:LCI45 LME42:LME45 LWA42:LWA45 MFW42:MFW45 MPS42:MPS45 MZO42:MZO45 NJK42:NJK45 NTG42:NTG45 ODC42:ODC45 OMY42:OMY45 OWU42:OWU45 PGQ42:PGQ45 PQM42:PQM45 QAI42:QAI45 QKE42:QKE45 QUA42:QUA45 RDW42:RDW45 RNS42:RNS45 RXO42:RXO45 SHK42:SHK45 SRG42:SRG45 TBC42:TBC45 TKY42:TKY45 TUU42:TUU45 UEQ42:UEQ45 UOM42:UOM45 UYI42:UYI45 VIE42:VIE45 VSA42:VSA45 WBW42:WBW45 WLS42:WLS45 WVO42:WVO45 G65578:G65581 JC65578:JC65581 SY65578:SY65581 ACU65578:ACU65581 AMQ65578:AMQ65581 AWM65578:AWM65581 BGI65578:BGI65581 BQE65578:BQE65581 CAA65578:CAA65581 CJW65578:CJW65581 CTS65578:CTS65581 DDO65578:DDO65581 DNK65578:DNK65581 DXG65578:DXG65581 EHC65578:EHC65581 EQY65578:EQY65581 FAU65578:FAU65581 FKQ65578:FKQ65581 FUM65578:FUM65581 GEI65578:GEI65581 GOE65578:GOE65581 GYA65578:GYA65581 HHW65578:HHW65581 HRS65578:HRS65581 IBO65578:IBO65581 ILK65578:ILK65581 IVG65578:IVG65581 JFC65578:JFC65581 JOY65578:JOY65581 JYU65578:JYU65581 KIQ65578:KIQ65581 KSM65578:KSM65581 LCI65578:LCI65581 LME65578:LME65581 LWA65578:LWA65581 MFW65578:MFW65581 MPS65578:MPS65581 MZO65578:MZO65581 NJK65578:NJK65581 NTG65578:NTG65581 ODC65578:ODC65581 OMY65578:OMY65581 OWU65578:OWU65581 PGQ65578:PGQ65581 PQM65578:PQM65581 QAI65578:QAI65581 QKE65578:QKE65581 QUA65578:QUA65581 RDW65578:RDW65581 RNS65578:RNS65581 RXO65578:RXO65581 SHK65578:SHK65581 SRG65578:SRG65581 TBC65578:TBC65581 TKY65578:TKY65581 TUU65578:TUU65581 UEQ65578:UEQ65581 UOM65578:UOM65581 UYI65578:UYI65581 VIE65578:VIE65581 VSA65578:VSA65581 WBW65578:WBW65581 WLS65578:WLS65581 WVO65578:WVO65581 G131114:G131117 JC131114:JC131117 SY131114:SY131117 ACU131114:ACU131117 AMQ131114:AMQ131117 AWM131114:AWM131117 BGI131114:BGI131117 BQE131114:BQE131117 CAA131114:CAA131117 CJW131114:CJW131117 CTS131114:CTS131117 DDO131114:DDO131117 DNK131114:DNK131117 DXG131114:DXG131117 EHC131114:EHC131117 EQY131114:EQY131117 FAU131114:FAU131117 FKQ131114:FKQ131117 FUM131114:FUM131117 GEI131114:GEI131117 GOE131114:GOE131117 GYA131114:GYA131117 HHW131114:HHW131117 HRS131114:HRS131117 IBO131114:IBO131117 ILK131114:ILK131117 IVG131114:IVG131117 JFC131114:JFC131117 JOY131114:JOY131117 JYU131114:JYU131117 KIQ131114:KIQ131117 KSM131114:KSM131117 LCI131114:LCI131117 LME131114:LME131117 LWA131114:LWA131117 MFW131114:MFW131117 MPS131114:MPS131117 MZO131114:MZO131117 NJK131114:NJK131117 NTG131114:NTG131117 ODC131114:ODC131117 OMY131114:OMY131117 OWU131114:OWU131117 PGQ131114:PGQ131117 PQM131114:PQM131117 QAI131114:QAI131117 QKE131114:QKE131117 QUA131114:QUA131117 RDW131114:RDW131117 RNS131114:RNS131117 RXO131114:RXO131117 SHK131114:SHK131117 SRG131114:SRG131117 TBC131114:TBC131117 TKY131114:TKY131117 TUU131114:TUU131117 UEQ131114:UEQ131117 UOM131114:UOM131117 UYI131114:UYI131117 VIE131114:VIE131117 VSA131114:VSA131117 WBW131114:WBW131117 WLS131114:WLS131117 WVO131114:WVO131117 G196650:G196653 JC196650:JC196653 SY196650:SY196653 ACU196650:ACU196653 AMQ196650:AMQ196653 AWM196650:AWM196653 BGI196650:BGI196653 BQE196650:BQE196653 CAA196650:CAA196653 CJW196650:CJW196653 CTS196650:CTS196653 DDO196650:DDO196653 DNK196650:DNK196653 DXG196650:DXG196653 EHC196650:EHC196653 EQY196650:EQY196653 FAU196650:FAU196653 FKQ196650:FKQ196653 FUM196650:FUM196653 GEI196650:GEI196653 GOE196650:GOE196653 GYA196650:GYA196653 HHW196650:HHW196653 HRS196650:HRS196653 IBO196650:IBO196653 ILK196650:ILK196653 IVG196650:IVG196653 JFC196650:JFC196653 JOY196650:JOY196653 JYU196650:JYU196653 KIQ196650:KIQ196653 KSM196650:KSM196653 LCI196650:LCI196653 LME196650:LME196653 LWA196650:LWA196653 MFW196650:MFW196653 MPS196650:MPS196653 MZO196650:MZO196653 NJK196650:NJK196653 NTG196650:NTG196653 ODC196650:ODC196653 OMY196650:OMY196653 OWU196650:OWU196653 PGQ196650:PGQ196653 PQM196650:PQM196653 QAI196650:QAI196653 QKE196650:QKE196653 QUA196650:QUA196653 RDW196650:RDW196653 RNS196650:RNS196653 RXO196650:RXO196653 SHK196650:SHK196653 SRG196650:SRG196653 TBC196650:TBC196653 TKY196650:TKY196653 TUU196650:TUU196653 UEQ196650:UEQ196653 UOM196650:UOM196653 UYI196650:UYI196653 VIE196650:VIE196653 VSA196650:VSA196653 WBW196650:WBW196653 WLS196650:WLS196653 WVO196650:WVO196653 G262186:G262189 JC262186:JC262189 SY262186:SY262189 ACU262186:ACU262189 AMQ262186:AMQ262189 AWM262186:AWM262189 BGI262186:BGI262189 BQE262186:BQE262189 CAA262186:CAA262189 CJW262186:CJW262189 CTS262186:CTS262189 DDO262186:DDO262189 DNK262186:DNK262189 DXG262186:DXG262189 EHC262186:EHC262189 EQY262186:EQY262189 FAU262186:FAU262189 FKQ262186:FKQ262189 FUM262186:FUM262189 GEI262186:GEI262189 GOE262186:GOE262189 GYA262186:GYA262189 HHW262186:HHW262189 HRS262186:HRS262189 IBO262186:IBO262189 ILK262186:ILK262189 IVG262186:IVG262189 JFC262186:JFC262189 JOY262186:JOY262189 JYU262186:JYU262189 KIQ262186:KIQ262189 KSM262186:KSM262189 LCI262186:LCI262189 LME262186:LME262189 LWA262186:LWA262189 MFW262186:MFW262189 MPS262186:MPS262189 MZO262186:MZO262189 NJK262186:NJK262189 NTG262186:NTG262189 ODC262186:ODC262189 OMY262186:OMY262189 OWU262186:OWU262189 PGQ262186:PGQ262189 PQM262186:PQM262189 QAI262186:QAI262189 QKE262186:QKE262189 QUA262186:QUA262189 RDW262186:RDW262189 RNS262186:RNS262189 RXO262186:RXO262189 SHK262186:SHK262189 SRG262186:SRG262189 TBC262186:TBC262189 TKY262186:TKY262189 TUU262186:TUU262189 UEQ262186:UEQ262189 UOM262186:UOM262189 UYI262186:UYI262189 VIE262186:VIE262189 VSA262186:VSA262189 WBW262186:WBW262189 WLS262186:WLS262189 WVO262186:WVO262189 G327722:G327725 JC327722:JC327725 SY327722:SY327725 ACU327722:ACU327725 AMQ327722:AMQ327725 AWM327722:AWM327725 BGI327722:BGI327725 BQE327722:BQE327725 CAA327722:CAA327725 CJW327722:CJW327725 CTS327722:CTS327725 DDO327722:DDO327725 DNK327722:DNK327725 DXG327722:DXG327725 EHC327722:EHC327725 EQY327722:EQY327725 FAU327722:FAU327725 FKQ327722:FKQ327725 FUM327722:FUM327725 GEI327722:GEI327725 GOE327722:GOE327725 GYA327722:GYA327725 HHW327722:HHW327725 HRS327722:HRS327725 IBO327722:IBO327725 ILK327722:ILK327725 IVG327722:IVG327725 JFC327722:JFC327725 JOY327722:JOY327725 JYU327722:JYU327725 KIQ327722:KIQ327725 KSM327722:KSM327725 LCI327722:LCI327725 LME327722:LME327725 LWA327722:LWA327725 MFW327722:MFW327725 MPS327722:MPS327725 MZO327722:MZO327725 NJK327722:NJK327725 NTG327722:NTG327725 ODC327722:ODC327725 OMY327722:OMY327725 OWU327722:OWU327725 PGQ327722:PGQ327725 PQM327722:PQM327725 QAI327722:QAI327725 QKE327722:QKE327725 QUA327722:QUA327725 RDW327722:RDW327725 RNS327722:RNS327725 RXO327722:RXO327725 SHK327722:SHK327725 SRG327722:SRG327725 TBC327722:TBC327725 TKY327722:TKY327725 TUU327722:TUU327725 UEQ327722:UEQ327725 UOM327722:UOM327725 UYI327722:UYI327725 VIE327722:VIE327725 VSA327722:VSA327725 WBW327722:WBW327725 WLS327722:WLS327725 WVO327722:WVO327725 G393258:G393261 JC393258:JC393261 SY393258:SY393261 ACU393258:ACU393261 AMQ393258:AMQ393261 AWM393258:AWM393261 BGI393258:BGI393261 BQE393258:BQE393261 CAA393258:CAA393261 CJW393258:CJW393261 CTS393258:CTS393261 DDO393258:DDO393261 DNK393258:DNK393261 DXG393258:DXG393261 EHC393258:EHC393261 EQY393258:EQY393261 FAU393258:FAU393261 FKQ393258:FKQ393261 FUM393258:FUM393261 GEI393258:GEI393261 GOE393258:GOE393261 GYA393258:GYA393261 HHW393258:HHW393261 HRS393258:HRS393261 IBO393258:IBO393261 ILK393258:ILK393261 IVG393258:IVG393261 JFC393258:JFC393261 JOY393258:JOY393261 JYU393258:JYU393261 KIQ393258:KIQ393261 KSM393258:KSM393261 LCI393258:LCI393261 LME393258:LME393261 LWA393258:LWA393261 MFW393258:MFW393261 MPS393258:MPS393261 MZO393258:MZO393261 NJK393258:NJK393261 NTG393258:NTG393261 ODC393258:ODC393261 OMY393258:OMY393261 OWU393258:OWU393261 PGQ393258:PGQ393261 PQM393258:PQM393261 QAI393258:QAI393261 QKE393258:QKE393261 QUA393258:QUA393261 RDW393258:RDW393261 RNS393258:RNS393261 RXO393258:RXO393261 SHK393258:SHK393261 SRG393258:SRG393261 TBC393258:TBC393261 TKY393258:TKY393261 TUU393258:TUU393261 UEQ393258:UEQ393261 UOM393258:UOM393261 UYI393258:UYI393261 VIE393258:VIE393261 VSA393258:VSA393261 WBW393258:WBW393261 WLS393258:WLS393261 WVO393258:WVO393261 G458794:G458797 JC458794:JC458797 SY458794:SY458797 ACU458794:ACU458797 AMQ458794:AMQ458797 AWM458794:AWM458797 BGI458794:BGI458797 BQE458794:BQE458797 CAA458794:CAA458797 CJW458794:CJW458797 CTS458794:CTS458797 DDO458794:DDO458797 DNK458794:DNK458797 DXG458794:DXG458797 EHC458794:EHC458797 EQY458794:EQY458797 FAU458794:FAU458797 FKQ458794:FKQ458797 FUM458794:FUM458797 GEI458794:GEI458797 GOE458794:GOE458797 GYA458794:GYA458797 HHW458794:HHW458797 HRS458794:HRS458797 IBO458794:IBO458797 ILK458794:ILK458797 IVG458794:IVG458797 JFC458794:JFC458797 JOY458794:JOY458797 JYU458794:JYU458797 KIQ458794:KIQ458797 KSM458794:KSM458797 LCI458794:LCI458797 LME458794:LME458797 LWA458794:LWA458797 MFW458794:MFW458797 MPS458794:MPS458797 MZO458794:MZO458797 NJK458794:NJK458797 NTG458794:NTG458797 ODC458794:ODC458797 OMY458794:OMY458797 OWU458794:OWU458797 PGQ458794:PGQ458797 PQM458794:PQM458797 QAI458794:QAI458797 QKE458794:QKE458797 QUA458794:QUA458797 RDW458794:RDW458797 RNS458794:RNS458797 RXO458794:RXO458797 SHK458794:SHK458797 SRG458794:SRG458797 TBC458794:TBC458797 TKY458794:TKY458797 TUU458794:TUU458797 UEQ458794:UEQ458797 UOM458794:UOM458797 UYI458794:UYI458797 VIE458794:VIE458797 VSA458794:VSA458797 WBW458794:WBW458797 WLS458794:WLS458797 WVO458794:WVO458797 G524330:G524333 JC524330:JC524333 SY524330:SY524333 ACU524330:ACU524333 AMQ524330:AMQ524333 AWM524330:AWM524333 BGI524330:BGI524333 BQE524330:BQE524333 CAA524330:CAA524333 CJW524330:CJW524333 CTS524330:CTS524333 DDO524330:DDO524333 DNK524330:DNK524333 DXG524330:DXG524333 EHC524330:EHC524333 EQY524330:EQY524333 FAU524330:FAU524333 FKQ524330:FKQ524333 FUM524330:FUM524333 GEI524330:GEI524333 GOE524330:GOE524333 GYA524330:GYA524333 HHW524330:HHW524333 HRS524330:HRS524333 IBO524330:IBO524333 ILK524330:ILK524333 IVG524330:IVG524333 JFC524330:JFC524333 JOY524330:JOY524333 JYU524330:JYU524333 KIQ524330:KIQ524333 KSM524330:KSM524333 LCI524330:LCI524333 LME524330:LME524333 LWA524330:LWA524333 MFW524330:MFW524333 MPS524330:MPS524333 MZO524330:MZO524333 NJK524330:NJK524333 NTG524330:NTG524333 ODC524330:ODC524333 OMY524330:OMY524333 OWU524330:OWU524333 PGQ524330:PGQ524333 PQM524330:PQM524333 QAI524330:QAI524333 QKE524330:QKE524333 QUA524330:QUA524333 RDW524330:RDW524333 RNS524330:RNS524333 RXO524330:RXO524333 SHK524330:SHK524333 SRG524330:SRG524333 TBC524330:TBC524333 TKY524330:TKY524333 TUU524330:TUU524333 UEQ524330:UEQ524333 UOM524330:UOM524333 UYI524330:UYI524333 VIE524330:VIE524333 VSA524330:VSA524333 WBW524330:WBW524333 WLS524330:WLS524333 WVO524330:WVO524333 G589866:G589869 JC589866:JC589869 SY589866:SY589869 ACU589866:ACU589869 AMQ589866:AMQ589869 AWM589866:AWM589869 BGI589866:BGI589869 BQE589866:BQE589869 CAA589866:CAA589869 CJW589866:CJW589869 CTS589866:CTS589869 DDO589866:DDO589869 DNK589866:DNK589869 DXG589866:DXG589869 EHC589866:EHC589869 EQY589866:EQY589869 FAU589866:FAU589869 FKQ589866:FKQ589869 FUM589866:FUM589869 GEI589866:GEI589869 GOE589866:GOE589869 GYA589866:GYA589869 HHW589866:HHW589869 HRS589866:HRS589869 IBO589866:IBO589869 ILK589866:ILK589869 IVG589866:IVG589869 JFC589866:JFC589869 JOY589866:JOY589869 JYU589866:JYU589869 KIQ589866:KIQ589869 KSM589866:KSM589869 LCI589866:LCI589869 LME589866:LME589869 LWA589866:LWA589869 MFW589866:MFW589869 MPS589866:MPS589869 MZO589866:MZO589869 NJK589866:NJK589869 NTG589866:NTG589869 ODC589866:ODC589869 OMY589866:OMY589869 OWU589866:OWU589869 PGQ589866:PGQ589869 PQM589866:PQM589869 QAI589866:QAI589869 QKE589866:QKE589869 QUA589866:QUA589869 RDW589866:RDW589869 RNS589866:RNS589869 RXO589866:RXO589869 SHK589866:SHK589869 SRG589866:SRG589869 TBC589866:TBC589869 TKY589866:TKY589869 TUU589866:TUU589869 UEQ589866:UEQ589869 UOM589866:UOM589869 UYI589866:UYI589869 VIE589866:VIE589869 VSA589866:VSA589869 WBW589866:WBW589869 WLS589866:WLS589869 WVO589866:WVO589869 G655402:G655405 JC655402:JC655405 SY655402:SY655405 ACU655402:ACU655405 AMQ655402:AMQ655405 AWM655402:AWM655405 BGI655402:BGI655405 BQE655402:BQE655405 CAA655402:CAA655405 CJW655402:CJW655405 CTS655402:CTS655405 DDO655402:DDO655405 DNK655402:DNK655405 DXG655402:DXG655405 EHC655402:EHC655405 EQY655402:EQY655405 FAU655402:FAU655405 FKQ655402:FKQ655405 FUM655402:FUM655405 GEI655402:GEI655405 GOE655402:GOE655405 GYA655402:GYA655405 HHW655402:HHW655405 HRS655402:HRS655405 IBO655402:IBO655405 ILK655402:ILK655405 IVG655402:IVG655405 JFC655402:JFC655405 JOY655402:JOY655405 JYU655402:JYU655405 KIQ655402:KIQ655405 KSM655402:KSM655405 LCI655402:LCI655405 LME655402:LME655405 LWA655402:LWA655405 MFW655402:MFW655405 MPS655402:MPS655405 MZO655402:MZO655405 NJK655402:NJK655405 NTG655402:NTG655405 ODC655402:ODC655405 OMY655402:OMY655405 OWU655402:OWU655405 PGQ655402:PGQ655405 PQM655402:PQM655405 QAI655402:QAI655405 QKE655402:QKE655405 QUA655402:QUA655405 RDW655402:RDW655405 RNS655402:RNS655405 RXO655402:RXO655405 SHK655402:SHK655405 SRG655402:SRG655405 TBC655402:TBC655405 TKY655402:TKY655405 TUU655402:TUU655405 UEQ655402:UEQ655405 UOM655402:UOM655405 UYI655402:UYI655405 VIE655402:VIE655405 VSA655402:VSA655405 WBW655402:WBW655405 WLS655402:WLS655405 WVO655402:WVO655405 G720938:G720941 JC720938:JC720941 SY720938:SY720941 ACU720938:ACU720941 AMQ720938:AMQ720941 AWM720938:AWM720941 BGI720938:BGI720941 BQE720938:BQE720941 CAA720938:CAA720941 CJW720938:CJW720941 CTS720938:CTS720941 DDO720938:DDO720941 DNK720938:DNK720941 DXG720938:DXG720941 EHC720938:EHC720941 EQY720938:EQY720941 FAU720938:FAU720941 FKQ720938:FKQ720941 FUM720938:FUM720941 GEI720938:GEI720941 GOE720938:GOE720941 GYA720938:GYA720941 HHW720938:HHW720941 HRS720938:HRS720941 IBO720938:IBO720941 ILK720938:ILK720941 IVG720938:IVG720941 JFC720938:JFC720941 JOY720938:JOY720941 JYU720938:JYU720941 KIQ720938:KIQ720941 KSM720938:KSM720941 LCI720938:LCI720941 LME720938:LME720941 LWA720938:LWA720941 MFW720938:MFW720941 MPS720938:MPS720941 MZO720938:MZO720941 NJK720938:NJK720941 NTG720938:NTG720941 ODC720938:ODC720941 OMY720938:OMY720941 OWU720938:OWU720941 PGQ720938:PGQ720941 PQM720938:PQM720941 QAI720938:QAI720941 QKE720938:QKE720941 QUA720938:QUA720941 RDW720938:RDW720941 RNS720938:RNS720941 RXO720938:RXO720941 SHK720938:SHK720941 SRG720938:SRG720941 TBC720938:TBC720941 TKY720938:TKY720941 TUU720938:TUU720941 UEQ720938:UEQ720941 UOM720938:UOM720941 UYI720938:UYI720941 VIE720938:VIE720941 VSA720938:VSA720941 WBW720938:WBW720941 WLS720938:WLS720941 WVO720938:WVO720941 G786474:G786477 JC786474:JC786477 SY786474:SY786477 ACU786474:ACU786477 AMQ786474:AMQ786477 AWM786474:AWM786477 BGI786474:BGI786477 BQE786474:BQE786477 CAA786474:CAA786477 CJW786474:CJW786477 CTS786474:CTS786477 DDO786474:DDO786477 DNK786474:DNK786477 DXG786474:DXG786477 EHC786474:EHC786477 EQY786474:EQY786477 FAU786474:FAU786477 FKQ786474:FKQ786477 FUM786474:FUM786477 GEI786474:GEI786477 GOE786474:GOE786477 GYA786474:GYA786477 HHW786474:HHW786477 HRS786474:HRS786477 IBO786474:IBO786477 ILK786474:ILK786477 IVG786474:IVG786477 JFC786474:JFC786477 JOY786474:JOY786477 JYU786474:JYU786477 KIQ786474:KIQ786477 KSM786474:KSM786477 LCI786474:LCI786477 LME786474:LME786477 LWA786474:LWA786477 MFW786474:MFW786477 MPS786474:MPS786477 MZO786474:MZO786477 NJK786474:NJK786477 NTG786474:NTG786477 ODC786474:ODC786477 OMY786474:OMY786477 OWU786474:OWU786477 PGQ786474:PGQ786477 PQM786474:PQM786477 QAI786474:QAI786477 QKE786474:QKE786477 QUA786474:QUA786477 RDW786474:RDW786477 RNS786474:RNS786477 RXO786474:RXO786477 SHK786474:SHK786477 SRG786474:SRG786477 TBC786474:TBC786477 TKY786474:TKY786477 TUU786474:TUU786477 UEQ786474:UEQ786477 UOM786474:UOM786477 UYI786474:UYI786477 VIE786474:VIE786477 VSA786474:VSA786477 WBW786474:WBW786477 WLS786474:WLS786477 WVO786474:WVO786477 G852010:G852013 JC852010:JC852013 SY852010:SY852013 ACU852010:ACU852013 AMQ852010:AMQ852013 AWM852010:AWM852013 BGI852010:BGI852013 BQE852010:BQE852013 CAA852010:CAA852013 CJW852010:CJW852013 CTS852010:CTS852013 DDO852010:DDO852013 DNK852010:DNK852013 DXG852010:DXG852013 EHC852010:EHC852013 EQY852010:EQY852013 FAU852010:FAU852013 FKQ852010:FKQ852013 FUM852010:FUM852013 GEI852010:GEI852013 GOE852010:GOE852013 GYA852010:GYA852013 HHW852010:HHW852013 HRS852010:HRS852013 IBO852010:IBO852013 ILK852010:ILK852013 IVG852010:IVG852013 JFC852010:JFC852013 JOY852010:JOY852013 JYU852010:JYU852013 KIQ852010:KIQ852013 KSM852010:KSM852013 LCI852010:LCI852013 LME852010:LME852013 LWA852010:LWA852013 MFW852010:MFW852013 MPS852010:MPS852013 MZO852010:MZO852013 NJK852010:NJK852013 NTG852010:NTG852013 ODC852010:ODC852013 OMY852010:OMY852013 OWU852010:OWU852013 PGQ852010:PGQ852013 PQM852010:PQM852013 QAI852010:QAI852013 QKE852010:QKE852013 QUA852010:QUA852013 RDW852010:RDW852013 RNS852010:RNS852013 RXO852010:RXO852013 SHK852010:SHK852013 SRG852010:SRG852013 TBC852010:TBC852013 TKY852010:TKY852013 TUU852010:TUU852013 UEQ852010:UEQ852013 UOM852010:UOM852013 UYI852010:UYI852013 VIE852010:VIE852013 VSA852010:VSA852013 WBW852010:WBW852013 WLS852010:WLS852013 WVO852010:WVO852013 G917546:G917549 JC917546:JC917549 SY917546:SY917549 ACU917546:ACU917549 AMQ917546:AMQ917549 AWM917546:AWM917549 BGI917546:BGI917549 BQE917546:BQE917549 CAA917546:CAA917549 CJW917546:CJW917549 CTS917546:CTS917549 DDO917546:DDO917549 DNK917546:DNK917549 DXG917546:DXG917549 EHC917546:EHC917549 EQY917546:EQY917549 FAU917546:FAU917549 FKQ917546:FKQ917549 FUM917546:FUM917549 GEI917546:GEI917549 GOE917546:GOE917549 GYA917546:GYA917549 HHW917546:HHW917549 HRS917546:HRS917549 IBO917546:IBO917549 ILK917546:ILK917549 IVG917546:IVG917549 JFC917546:JFC917549 JOY917546:JOY917549 JYU917546:JYU917549 KIQ917546:KIQ917549 KSM917546:KSM917549 LCI917546:LCI917549 LME917546:LME917549 LWA917546:LWA917549 MFW917546:MFW917549 MPS917546:MPS917549 MZO917546:MZO917549 NJK917546:NJK917549 NTG917546:NTG917549 ODC917546:ODC917549 OMY917546:OMY917549 OWU917546:OWU917549 PGQ917546:PGQ917549 PQM917546:PQM917549 QAI917546:QAI917549 QKE917546:QKE917549 QUA917546:QUA917549 RDW917546:RDW917549 RNS917546:RNS917549 RXO917546:RXO917549 SHK917546:SHK917549 SRG917546:SRG917549 TBC917546:TBC917549 TKY917546:TKY917549 TUU917546:TUU917549 UEQ917546:UEQ917549 UOM917546:UOM917549 UYI917546:UYI917549 VIE917546:VIE917549 VSA917546:VSA917549 WBW917546:WBW917549 WLS917546:WLS917549 WVO917546:WVO917549 G983082:G983085 JC983082:JC983085 SY983082:SY983085 ACU983082:ACU983085 AMQ983082:AMQ983085 AWM983082:AWM983085 BGI983082:BGI983085 BQE983082:BQE983085 CAA983082:CAA983085 CJW983082:CJW983085 CTS983082:CTS983085 DDO983082:DDO983085 DNK983082:DNK983085 DXG983082:DXG983085 EHC983082:EHC983085 EQY983082:EQY983085 FAU983082:FAU983085 FKQ983082:FKQ983085 FUM983082:FUM983085 GEI983082:GEI983085 GOE983082:GOE983085 GYA983082:GYA983085 HHW983082:HHW983085 HRS983082:HRS983085 IBO983082:IBO983085 ILK983082:ILK983085 IVG983082:IVG983085 JFC983082:JFC983085 JOY983082:JOY983085 JYU983082:JYU983085 KIQ983082:KIQ983085 KSM983082:KSM983085 LCI983082:LCI983085 LME983082:LME983085 LWA983082:LWA983085 MFW983082:MFW983085 MPS983082:MPS983085 MZO983082:MZO983085 NJK983082:NJK983085 NTG983082:NTG983085 ODC983082:ODC983085 OMY983082:OMY983085 OWU983082:OWU983085 PGQ983082:PGQ983085 PQM983082:PQM983085 QAI983082:QAI983085 QKE983082:QKE983085 QUA983082:QUA983085 RDW983082:RDW983085 RNS983082:RNS983085 RXO983082:RXO983085 SHK983082:SHK983085 SRG983082:SRG983085 TBC983082:TBC983085 TKY983082:TKY983085 TUU983082:TUU983085 UEQ983082:UEQ983085 UOM983082:UOM983085 UYI983082:UYI983085 VIE983082:VIE983085 VSA983082:VSA983085 WBW983082:WBW983085 WLS983082:WLS983085 WVO983082:WVO983085" xr:uid="{B9D2E1A8-9229-431F-B519-5D3A3AF0564A}">
      <formula1>"Directamente,No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09F097A-ECDC-4341-890C-AFCE2DF82B38}">
          <x14:formula1>
            <xm:f>'VALIDACIÓN DE DATOS'!$E$2:$E$112</xm:f>
          </x14:formula1>
          <xm:sqref>C10:C171</xm:sqref>
        </x14:dataValidation>
        <x14:dataValidation type="list" allowBlank="1" showInputMessage="1" showErrorMessage="1" xr:uid="{CEEF0D7A-3135-48D4-A8BF-1963E578EC6C}">
          <x14:formula1>
            <xm:f>'VALIDACIÓN DE DATOS'!$I$2:$I$31</xm:f>
          </x14:formula1>
          <xm:sqref>D10:D50</xm:sqref>
        </x14:dataValidation>
        <x14:dataValidation type="list" allowBlank="1" showInputMessage="1" showErrorMessage="1" xr:uid="{B4C6EF4B-BB1E-48C6-BDCC-233FF0DA2346}">
          <x14:formula1>
            <xm:f>'VALIDACIÓN DE DATOS'!$G$2:$G$31</xm:f>
          </x14:formula1>
          <xm:sqref>E10:E195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93DA3-014A-49C9-869A-08D9679967F7}">
  <sheetPr>
    <tabColor rgb="FFFFFF00"/>
  </sheetPr>
  <dimension ref="B1:AB62"/>
  <sheetViews>
    <sheetView showGridLines="0" topLeftCell="A4" zoomScale="60" zoomScaleNormal="60" workbookViewId="0">
      <selection activeCell="Q14" sqref="Q14"/>
    </sheetView>
  </sheetViews>
  <sheetFormatPr baseColWidth="10" defaultRowHeight="15" x14ac:dyDescent="0.25"/>
  <cols>
    <col min="1" max="1" width="2.28515625" style="40" customWidth="1"/>
    <col min="2" max="9" width="11.42578125" style="40" hidden="1" customWidth="1"/>
    <col min="10" max="10" width="0" style="40" hidden="1" customWidth="1"/>
    <col min="11" max="11" width="19.7109375" style="40" customWidth="1"/>
    <col min="12" max="12" width="21.140625" style="40" customWidth="1"/>
    <col min="13" max="13" width="23.85546875" style="40" customWidth="1"/>
    <col min="14" max="14" width="28.85546875" style="40" customWidth="1"/>
    <col min="15" max="15" width="21.28515625" style="40" customWidth="1"/>
    <col min="16" max="16" width="30.85546875" style="40" customWidth="1"/>
    <col min="17" max="17" width="37.5703125" style="40" customWidth="1"/>
    <col min="18" max="18" width="11.42578125" style="40" customWidth="1"/>
    <col min="19" max="19" width="4.7109375" style="40" customWidth="1"/>
    <col min="20" max="20" width="5.42578125" style="40" customWidth="1"/>
    <col min="21" max="21" width="10.28515625" style="40" customWidth="1"/>
    <col min="22" max="22" width="21.28515625" style="40" customWidth="1"/>
    <col min="23" max="23" width="24" style="40" customWidth="1"/>
    <col min="24" max="24" width="24.42578125" style="40" customWidth="1"/>
    <col min="25" max="25" width="21.28515625" style="40" customWidth="1"/>
    <col min="26" max="26" width="16" style="40" customWidth="1"/>
    <col min="27" max="27" width="11.42578125" style="40"/>
    <col min="28" max="28" width="4.28515625" style="40" customWidth="1"/>
    <col min="29" max="256" width="11.42578125" style="40"/>
    <col min="257" max="257" width="2.28515625" style="40" customWidth="1"/>
    <col min="258" max="266" width="0" style="40" hidden="1" customWidth="1"/>
    <col min="267" max="267" width="19.7109375" style="40" customWidth="1"/>
    <col min="268" max="268" width="21.140625" style="40" customWidth="1"/>
    <col min="269" max="269" width="23.85546875" style="40" customWidth="1"/>
    <col min="270" max="270" width="28.85546875" style="40" customWidth="1"/>
    <col min="271" max="271" width="21.28515625" style="40" customWidth="1"/>
    <col min="272" max="272" width="30.85546875" style="40" customWidth="1"/>
    <col min="273" max="273" width="37.5703125" style="40" customWidth="1"/>
    <col min="274" max="274" width="11.42578125" style="40"/>
    <col min="275" max="275" width="4.7109375" style="40" customWidth="1"/>
    <col min="276" max="276" width="5.42578125" style="40" customWidth="1"/>
    <col min="277" max="277" width="10.28515625" style="40" customWidth="1"/>
    <col min="278" max="278" width="21.28515625" style="40" customWidth="1"/>
    <col min="279" max="279" width="24" style="40" customWidth="1"/>
    <col min="280" max="280" width="24.42578125" style="40" customWidth="1"/>
    <col min="281" max="281" width="21.28515625" style="40" customWidth="1"/>
    <col min="282" max="282" width="16" style="40" customWidth="1"/>
    <col min="283" max="283" width="11.42578125" style="40"/>
    <col min="284" max="284" width="4.28515625" style="40" customWidth="1"/>
    <col min="285" max="512" width="11.42578125" style="40"/>
    <col min="513" max="513" width="2.28515625" style="40" customWidth="1"/>
    <col min="514" max="522" width="0" style="40" hidden="1" customWidth="1"/>
    <col min="523" max="523" width="19.7109375" style="40" customWidth="1"/>
    <col min="524" max="524" width="21.140625" style="40" customWidth="1"/>
    <col min="525" max="525" width="23.85546875" style="40" customWidth="1"/>
    <col min="526" max="526" width="28.85546875" style="40" customWidth="1"/>
    <col min="527" max="527" width="21.28515625" style="40" customWidth="1"/>
    <col min="528" max="528" width="30.85546875" style="40" customWidth="1"/>
    <col min="529" max="529" width="37.5703125" style="40" customWidth="1"/>
    <col min="530" max="530" width="11.42578125" style="40"/>
    <col min="531" max="531" width="4.7109375" style="40" customWidth="1"/>
    <col min="532" max="532" width="5.42578125" style="40" customWidth="1"/>
    <col min="533" max="533" width="10.28515625" style="40" customWidth="1"/>
    <col min="534" max="534" width="21.28515625" style="40" customWidth="1"/>
    <col min="535" max="535" width="24" style="40" customWidth="1"/>
    <col min="536" max="536" width="24.42578125" style="40" customWidth="1"/>
    <col min="537" max="537" width="21.28515625" style="40" customWidth="1"/>
    <col min="538" max="538" width="16" style="40" customWidth="1"/>
    <col min="539" max="539" width="11.42578125" style="40"/>
    <col min="540" max="540" width="4.28515625" style="40" customWidth="1"/>
    <col min="541" max="768" width="11.42578125" style="40"/>
    <col min="769" max="769" width="2.28515625" style="40" customWidth="1"/>
    <col min="770" max="778" width="0" style="40" hidden="1" customWidth="1"/>
    <col min="779" max="779" width="19.7109375" style="40" customWidth="1"/>
    <col min="780" max="780" width="21.140625" style="40" customWidth="1"/>
    <col min="781" max="781" width="23.85546875" style="40" customWidth="1"/>
    <col min="782" max="782" width="28.85546875" style="40" customWidth="1"/>
    <col min="783" max="783" width="21.28515625" style="40" customWidth="1"/>
    <col min="784" max="784" width="30.85546875" style="40" customWidth="1"/>
    <col min="785" max="785" width="37.5703125" style="40" customWidth="1"/>
    <col min="786" max="786" width="11.42578125" style="40"/>
    <col min="787" max="787" width="4.7109375" style="40" customWidth="1"/>
    <col min="788" max="788" width="5.42578125" style="40" customWidth="1"/>
    <col min="789" max="789" width="10.28515625" style="40" customWidth="1"/>
    <col min="790" max="790" width="21.28515625" style="40" customWidth="1"/>
    <col min="791" max="791" width="24" style="40" customWidth="1"/>
    <col min="792" max="792" width="24.42578125" style="40" customWidth="1"/>
    <col min="793" max="793" width="21.28515625" style="40" customWidth="1"/>
    <col min="794" max="794" width="16" style="40" customWidth="1"/>
    <col min="795" max="795" width="11.42578125" style="40"/>
    <col min="796" max="796" width="4.28515625" style="40" customWidth="1"/>
    <col min="797" max="1024" width="11.42578125" style="40"/>
    <col min="1025" max="1025" width="2.28515625" style="40" customWidth="1"/>
    <col min="1026" max="1034" width="0" style="40" hidden="1" customWidth="1"/>
    <col min="1035" max="1035" width="19.7109375" style="40" customWidth="1"/>
    <col min="1036" max="1036" width="21.140625" style="40" customWidth="1"/>
    <col min="1037" max="1037" width="23.85546875" style="40" customWidth="1"/>
    <col min="1038" max="1038" width="28.85546875" style="40" customWidth="1"/>
    <col min="1039" max="1039" width="21.28515625" style="40" customWidth="1"/>
    <col min="1040" max="1040" width="30.85546875" style="40" customWidth="1"/>
    <col min="1041" max="1041" width="37.5703125" style="40" customWidth="1"/>
    <col min="1042" max="1042" width="11.42578125" style="40"/>
    <col min="1043" max="1043" width="4.7109375" style="40" customWidth="1"/>
    <col min="1044" max="1044" width="5.42578125" style="40" customWidth="1"/>
    <col min="1045" max="1045" width="10.28515625" style="40" customWidth="1"/>
    <col min="1046" max="1046" width="21.28515625" style="40" customWidth="1"/>
    <col min="1047" max="1047" width="24" style="40" customWidth="1"/>
    <col min="1048" max="1048" width="24.42578125" style="40" customWidth="1"/>
    <col min="1049" max="1049" width="21.28515625" style="40" customWidth="1"/>
    <col min="1050" max="1050" width="16" style="40" customWidth="1"/>
    <col min="1051" max="1051" width="11.42578125" style="40"/>
    <col min="1052" max="1052" width="4.28515625" style="40" customWidth="1"/>
    <col min="1053" max="1280" width="11.42578125" style="40"/>
    <col min="1281" max="1281" width="2.28515625" style="40" customWidth="1"/>
    <col min="1282" max="1290" width="0" style="40" hidden="1" customWidth="1"/>
    <col min="1291" max="1291" width="19.7109375" style="40" customWidth="1"/>
    <col min="1292" max="1292" width="21.140625" style="40" customWidth="1"/>
    <col min="1293" max="1293" width="23.85546875" style="40" customWidth="1"/>
    <col min="1294" max="1294" width="28.85546875" style="40" customWidth="1"/>
    <col min="1295" max="1295" width="21.28515625" style="40" customWidth="1"/>
    <col min="1296" max="1296" width="30.85546875" style="40" customWidth="1"/>
    <col min="1297" max="1297" width="37.5703125" style="40" customWidth="1"/>
    <col min="1298" max="1298" width="11.42578125" style="40"/>
    <col min="1299" max="1299" width="4.7109375" style="40" customWidth="1"/>
    <col min="1300" max="1300" width="5.42578125" style="40" customWidth="1"/>
    <col min="1301" max="1301" width="10.28515625" style="40" customWidth="1"/>
    <col min="1302" max="1302" width="21.28515625" style="40" customWidth="1"/>
    <col min="1303" max="1303" width="24" style="40" customWidth="1"/>
    <col min="1304" max="1304" width="24.42578125" style="40" customWidth="1"/>
    <col min="1305" max="1305" width="21.28515625" style="40" customWidth="1"/>
    <col min="1306" max="1306" width="16" style="40" customWidth="1"/>
    <col min="1307" max="1307" width="11.42578125" style="40"/>
    <col min="1308" max="1308" width="4.28515625" style="40" customWidth="1"/>
    <col min="1309" max="1536" width="11.42578125" style="40"/>
    <col min="1537" max="1537" width="2.28515625" style="40" customWidth="1"/>
    <col min="1538" max="1546" width="0" style="40" hidden="1" customWidth="1"/>
    <col min="1547" max="1547" width="19.7109375" style="40" customWidth="1"/>
    <col min="1548" max="1548" width="21.140625" style="40" customWidth="1"/>
    <col min="1549" max="1549" width="23.85546875" style="40" customWidth="1"/>
    <col min="1550" max="1550" width="28.85546875" style="40" customWidth="1"/>
    <col min="1551" max="1551" width="21.28515625" style="40" customWidth="1"/>
    <col min="1552" max="1552" width="30.85546875" style="40" customWidth="1"/>
    <col min="1553" max="1553" width="37.5703125" style="40" customWidth="1"/>
    <col min="1554" max="1554" width="11.42578125" style="40"/>
    <col min="1555" max="1555" width="4.7109375" style="40" customWidth="1"/>
    <col min="1556" max="1556" width="5.42578125" style="40" customWidth="1"/>
    <col min="1557" max="1557" width="10.28515625" style="40" customWidth="1"/>
    <col min="1558" max="1558" width="21.28515625" style="40" customWidth="1"/>
    <col min="1559" max="1559" width="24" style="40" customWidth="1"/>
    <col min="1560" max="1560" width="24.42578125" style="40" customWidth="1"/>
    <col min="1561" max="1561" width="21.28515625" style="40" customWidth="1"/>
    <col min="1562" max="1562" width="16" style="40" customWidth="1"/>
    <col min="1563" max="1563" width="11.42578125" style="40"/>
    <col min="1564" max="1564" width="4.28515625" style="40" customWidth="1"/>
    <col min="1565" max="1792" width="11.42578125" style="40"/>
    <col min="1793" max="1793" width="2.28515625" style="40" customWidth="1"/>
    <col min="1794" max="1802" width="0" style="40" hidden="1" customWidth="1"/>
    <col min="1803" max="1803" width="19.7109375" style="40" customWidth="1"/>
    <col min="1804" max="1804" width="21.140625" style="40" customWidth="1"/>
    <col min="1805" max="1805" width="23.85546875" style="40" customWidth="1"/>
    <col min="1806" max="1806" width="28.85546875" style="40" customWidth="1"/>
    <col min="1807" max="1807" width="21.28515625" style="40" customWidth="1"/>
    <col min="1808" max="1808" width="30.85546875" style="40" customWidth="1"/>
    <col min="1809" max="1809" width="37.5703125" style="40" customWidth="1"/>
    <col min="1810" max="1810" width="11.42578125" style="40"/>
    <col min="1811" max="1811" width="4.7109375" style="40" customWidth="1"/>
    <col min="1812" max="1812" width="5.42578125" style="40" customWidth="1"/>
    <col min="1813" max="1813" width="10.28515625" style="40" customWidth="1"/>
    <col min="1814" max="1814" width="21.28515625" style="40" customWidth="1"/>
    <col min="1815" max="1815" width="24" style="40" customWidth="1"/>
    <col min="1816" max="1816" width="24.42578125" style="40" customWidth="1"/>
    <col min="1817" max="1817" width="21.28515625" style="40" customWidth="1"/>
    <col min="1818" max="1818" width="16" style="40" customWidth="1"/>
    <col min="1819" max="1819" width="11.42578125" style="40"/>
    <col min="1820" max="1820" width="4.28515625" style="40" customWidth="1"/>
    <col min="1821" max="2048" width="11.42578125" style="40"/>
    <col min="2049" max="2049" width="2.28515625" style="40" customWidth="1"/>
    <col min="2050" max="2058" width="0" style="40" hidden="1" customWidth="1"/>
    <col min="2059" max="2059" width="19.7109375" style="40" customWidth="1"/>
    <col min="2060" max="2060" width="21.140625" style="40" customWidth="1"/>
    <col min="2061" max="2061" width="23.85546875" style="40" customWidth="1"/>
    <col min="2062" max="2062" width="28.85546875" style="40" customWidth="1"/>
    <col min="2063" max="2063" width="21.28515625" style="40" customWidth="1"/>
    <col min="2064" max="2064" width="30.85546875" style="40" customWidth="1"/>
    <col min="2065" max="2065" width="37.5703125" style="40" customWidth="1"/>
    <col min="2066" max="2066" width="11.42578125" style="40"/>
    <col min="2067" max="2067" width="4.7109375" style="40" customWidth="1"/>
    <col min="2068" max="2068" width="5.42578125" style="40" customWidth="1"/>
    <col min="2069" max="2069" width="10.28515625" style="40" customWidth="1"/>
    <col min="2070" max="2070" width="21.28515625" style="40" customWidth="1"/>
    <col min="2071" max="2071" width="24" style="40" customWidth="1"/>
    <col min="2072" max="2072" width="24.42578125" style="40" customWidth="1"/>
    <col min="2073" max="2073" width="21.28515625" style="40" customWidth="1"/>
    <col min="2074" max="2074" width="16" style="40" customWidth="1"/>
    <col min="2075" max="2075" width="11.42578125" style="40"/>
    <col min="2076" max="2076" width="4.28515625" style="40" customWidth="1"/>
    <col min="2077" max="2304" width="11.42578125" style="40"/>
    <col min="2305" max="2305" width="2.28515625" style="40" customWidth="1"/>
    <col min="2306" max="2314" width="0" style="40" hidden="1" customWidth="1"/>
    <col min="2315" max="2315" width="19.7109375" style="40" customWidth="1"/>
    <col min="2316" max="2316" width="21.140625" style="40" customWidth="1"/>
    <col min="2317" max="2317" width="23.85546875" style="40" customWidth="1"/>
    <col min="2318" max="2318" width="28.85546875" style="40" customWidth="1"/>
    <col min="2319" max="2319" width="21.28515625" style="40" customWidth="1"/>
    <col min="2320" max="2320" width="30.85546875" style="40" customWidth="1"/>
    <col min="2321" max="2321" width="37.5703125" style="40" customWidth="1"/>
    <col min="2322" max="2322" width="11.42578125" style="40"/>
    <col min="2323" max="2323" width="4.7109375" style="40" customWidth="1"/>
    <col min="2324" max="2324" width="5.42578125" style="40" customWidth="1"/>
    <col min="2325" max="2325" width="10.28515625" style="40" customWidth="1"/>
    <col min="2326" max="2326" width="21.28515625" style="40" customWidth="1"/>
    <col min="2327" max="2327" width="24" style="40" customWidth="1"/>
    <col min="2328" max="2328" width="24.42578125" style="40" customWidth="1"/>
    <col min="2329" max="2329" width="21.28515625" style="40" customWidth="1"/>
    <col min="2330" max="2330" width="16" style="40" customWidth="1"/>
    <col min="2331" max="2331" width="11.42578125" style="40"/>
    <col min="2332" max="2332" width="4.28515625" style="40" customWidth="1"/>
    <col min="2333" max="2560" width="11.42578125" style="40"/>
    <col min="2561" max="2561" width="2.28515625" style="40" customWidth="1"/>
    <col min="2562" max="2570" width="0" style="40" hidden="1" customWidth="1"/>
    <col min="2571" max="2571" width="19.7109375" style="40" customWidth="1"/>
    <col min="2572" max="2572" width="21.140625" style="40" customWidth="1"/>
    <col min="2573" max="2573" width="23.85546875" style="40" customWidth="1"/>
    <col min="2574" max="2574" width="28.85546875" style="40" customWidth="1"/>
    <col min="2575" max="2575" width="21.28515625" style="40" customWidth="1"/>
    <col min="2576" max="2576" width="30.85546875" style="40" customWidth="1"/>
    <col min="2577" max="2577" width="37.5703125" style="40" customWidth="1"/>
    <col min="2578" max="2578" width="11.42578125" style="40"/>
    <col min="2579" max="2579" width="4.7109375" style="40" customWidth="1"/>
    <col min="2580" max="2580" width="5.42578125" style="40" customWidth="1"/>
    <col min="2581" max="2581" width="10.28515625" style="40" customWidth="1"/>
    <col min="2582" max="2582" width="21.28515625" style="40" customWidth="1"/>
    <col min="2583" max="2583" width="24" style="40" customWidth="1"/>
    <col min="2584" max="2584" width="24.42578125" style="40" customWidth="1"/>
    <col min="2585" max="2585" width="21.28515625" style="40" customWidth="1"/>
    <col min="2586" max="2586" width="16" style="40" customWidth="1"/>
    <col min="2587" max="2587" width="11.42578125" style="40"/>
    <col min="2588" max="2588" width="4.28515625" style="40" customWidth="1"/>
    <col min="2589" max="2816" width="11.42578125" style="40"/>
    <col min="2817" max="2817" width="2.28515625" style="40" customWidth="1"/>
    <col min="2818" max="2826" width="0" style="40" hidden="1" customWidth="1"/>
    <col min="2827" max="2827" width="19.7109375" style="40" customWidth="1"/>
    <col min="2828" max="2828" width="21.140625" style="40" customWidth="1"/>
    <col min="2829" max="2829" width="23.85546875" style="40" customWidth="1"/>
    <col min="2830" max="2830" width="28.85546875" style="40" customWidth="1"/>
    <col min="2831" max="2831" width="21.28515625" style="40" customWidth="1"/>
    <col min="2832" max="2832" width="30.85546875" style="40" customWidth="1"/>
    <col min="2833" max="2833" width="37.5703125" style="40" customWidth="1"/>
    <col min="2834" max="2834" width="11.42578125" style="40"/>
    <col min="2835" max="2835" width="4.7109375" style="40" customWidth="1"/>
    <col min="2836" max="2836" width="5.42578125" style="40" customWidth="1"/>
    <col min="2837" max="2837" width="10.28515625" style="40" customWidth="1"/>
    <col min="2838" max="2838" width="21.28515625" style="40" customWidth="1"/>
    <col min="2839" max="2839" width="24" style="40" customWidth="1"/>
    <col min="2840" max="2840" width="24.42578125" style="40" customWidth="1"/>
    <col min="2841" max="2841" width="21.28515625" style="40" customWidth="1"/>
    <col min="2842" max="2842" width="16" style="40" customWidth="1"/>
    <col min="2843" max="2843" width="11.42578125" style="40"/>
    <col min="2844" max="2844" width="4.28515625" style="40" customWidth="1"/>
    <col min="2845" max="3072" width="11.42578125" style="40"/>
    <col min="3073" max="3073" width="2.28515625" style="40" customWidth="1"/>
    <col min="3074" max="3082" width="0" style="40" hidden="1" customWidth="1"/>
    <col min="3083" max="3083" width="19.7109375" style="40" customWidth="1"/>
    <col min="3084" max="3084" width="21.140625" style="40" customWidth="1"/>
    <col min="3085" max="3085" width="23.85546875" style="40" customWidth="1"/>
    <col min="3086" max="3086" width="28.85546875" style="40" customWidth="1"/>
    <col min="3087" max="3087" width="21.28515625" style="40" customWidth="1"/>
    <col min="3088" max="3088" width="30.85546875" style="40" customWidth="1"/>
    <col min="3089" max="3089" width="37.5703125" style="40" customWidth="1"/>
    <col min="3090" max="3090" width="11.42578125" style="40"/>
    <col min="3091" max="3091" width="4.7109375" style="40" customWidth="1"/>
    <col min="3092" max="3092" width="5.42578125" style="40" customWidth="1"/>
    <col min="3093" max="3093" width="10.28515625" style="40" customWidth="1"/>
    <col min="3094" max="3094" width="21.28515625" style="40" customWidth="1"/>
    <col min="3095" max="3095" width="24" style="40" customWidth="1"/>
    <col min="3096" max="3096" width="24.42578125" style="40" customWidth="1"/>
    <col min="3097" max="3097" width="21.28515625" style="40" customWidth="1"/>
    <col min="3098" max="3098" width="16" style="40" customWidth="1"/>
    <col min="3099" max="3099" width="11.42578125" style="40"/>
    <col min="3100" max="3100" width="4.28515625" style="40" customWidth="1"/>
    <col min="3101" max="3328" width="11.42578125" style="40"/>
    <col min="3329" max="3329" width="2.28515625" style="40" customWidth="1"/>
    <col min="3330" max="3338" width="0" style="40" hidden="1" customWidth="1"/>
    <col min="3339" max="3339" width="19.7109375" style="40" customWidth="1"/>
    <col min="3340" max="3340" width="21.140625" style="40" customWidth="1"/>
    <col min="3341" max="3341" width="23.85546875" style="40" customWidth="1"/>
    <col min="3342" max="3342" width="28.85546875" style="40" customWidth="1"/>
    <col min="3343" max="3343" width="21.28515625" style="40" customWidth="1"/>
    <col min="3344" max="3344" width="30.85546875" style="40" customWidth="1"/>
    <col min="3345" max="3345" width="37.5703125" style="40" customWidth="1"/>
    <col min="3346" max="3346" width="11.42578125" style="40"/>
    <col min="3347" max="3347" width="4.7109375" style="40" customWidth="1"/>
    <col min="3348" max="3348" width="5.42578125" style="40" customWidth="1"/>
    <col min="3349" max="3349" width="10.28515625" style="40" customWidth="1"/>
    <col min="3350" max="3350" width="21.28515625" style="40" customWidth="1"/>
    <col min="3351" max="3351" width="24" style="40" customWidth="1"/>
    <col min="3352" max="3352" width="24.42578125" style="40" customWidth="1"/>
    <col min="3353" max="3353" width="21.28515625" style="40" customWidth="1"/>
    <col min="3354" max="3354" width="16" style="40" customWidth="1"/>
    <col min="3355" max="3355" width="11.42578125" style="40"/>
    <col min="3356" max="3356" width="4.28515625" style="40" customWidth="1"/>
    <col min="3357" max="3584" width="11.42578125" style="40"/>
    <col min="3585" max="3585" width="2.28515625" style="40" customWidth="1"/>
    <col min="3586" max="3594" width="0" style="40" hidden="1" customWidth="1"/>
    <col min="3595" max="3595" width="19.7109375" style="40" customWidth="1"/>
    <col min="3596" max="3596" width="21.140625" style="40" customWidth="1"/>
    <col min="3597" max="3597" width="23.85546875" style="40" customWidth="1"/>
    <col min="3598" max="3598" width="28.85546875" style="40" customWidth="1"/>
    <col min="3599" max="3599" width="21.28515625" style="40" customWidth="1"/>
    <col min="3600" max="3600" width="30.85546875" style="40" customWidth="1"/>
    <col min="3601" max="3601" width="37.5703125" style="40" customWidth="1"/>
    <col min="3602" max="3602" width="11.42578125" style="40"/>
    <col min="3603" max="3603" width="4.7109375" style="40" customWidth="1"/>
    <col min="3604" max="3604" width="5.42578125" style="40" customWidth="1"/>
    <col min="3605" max="3605" width="10.28515625" style="40" customWidth="1"/>
    <col min="3606" max="3606" width="21.28515625" style="40" customWidth="1"/>
    <col min="3607" max="3607" width="24" style="40" customWidth="1"/>
    <col min="3608" max="3608" width="24.42578125" style="40" customWidth="1"/>
    <col min="3609" max="3609" width="21.28515625" style="40" customWidth="1"/>
    <col min="3610" max="3610" width="16" style="40" customWidth="1"/>
    <col min="3611" max="3611" width="11.42578125" style="40"/>
    <col min="3612" max="3612" width="4.28515625" style="40" customWidth="1"/>
    <col min="3613" max="3840" width="11.42578125" style="40"/>
    <col min="3841" max="3841" width="2.28515625" style="40" customWidth="1"/>
    <col min="3842" max="3850" width="0" style="40" hidden="1" customWidth="1"/>
    <col min="3851" max="3851" width="19.7109375" style="40" customWidth="1"/>
    <col min="3852" max="3852" width="21.140625" style="40" customWidth="1"/>
    <col min="3853" max="3853" width="23.85546875" style="40" customWidth="1"/>
    <col min="3854" max="3854" width="28.85546875" style="40" customWidth="1"/>
    <col min="3855" max="3855" width="21.28515625" style="40" customWidth="1"/>
    <col min="3856" max="3856" width="30.85546875" style="40" customWidth="1"/>
    <col min="3857" max="3857" width="37.5703125" style="40" customWidth="1"/>
    <col min="3858" max="3858" width="11.42578125" style="40"/>
    <col min="3859" max="3859" width="4.7109375" style="40" customWidth="1"/>
    <col min="3860" max="3860" width="5.42578125" style="40" customWidth="1"/>
    <col min="3861" max="3861" width="10.28515625" style="40" customWidth="1"/>
    <col min="3862" max="3862" width="21.28515625" style="40" customWidth="1"/>
    <col min="3863" max="3863" width="24" style="40" customWidth="1"/>
    <col min="3864" max="3864" width="24.42578125" style="40" customWidth="1"/>
    <col min="3865" max="3865" width="21.28515625" style="40" customWidth="1"/>
    <col min="3866" max="3866" width="16" style="40" customWidth="1"/>
    <col min="3867" max="3867" width="11.42578125" style="40"/>
    <col min="3868" max="3868" width="4.28515625" style="40" customWidth="1"/>
    <col min="3869" max="4096" width="11.42578125" style="40"/>
    <col min="4097" max="4097" width="2.28515625" style="40" customWidth="1"/>
    <col min="4098" max="4106" width="0" style="40" hidden="1" customWidth="1"/>
    <col min="4107" max="4107" width="19.7109375" style="40" customWidth="1"/>
    <col min="4108" max="4108" width="21.140625" style="40" customWidth="1"/>
    <col min="4109" max="4109" width="23.85546875" style="40" customWidth="1"/>
    <col min="4110" max="4110" width="28.85546875" style="40" customWidth="1"/>
    <col min="4111" max="4111" width="21.28515625" style="40" customWidth="1"/>
    <col min="4112" max="4112" width="30.85546875" style="40" customWidth="1"/>
    <col min="4113" max="4113" width="37.5703125" style="40" customWidth="1"/>
    <col min="4114" max="4114" width="11.42578125" style="40"/>
    <col min="4115" max="4115" width="4.7109375" style="40" customWidth="1"/>
    <col min="4116" max="4116" width="5.42578125" style="40" customWidth="1"/>
    <col min="4117" max="4117" width="10.28515625" style="40" customWidth="1"/>
    <col min="4118" max="4118" width="21.28515625" style="40" customWidth="1"/>
    <col min="4119" max="4119" width="24" style="40" customWidth="1"/>
    <col min="4120" max="4120" width="24.42578125" style="40" customWidth="1"/>
    <col min="4121" max="4121" width="21.28515625" style="40" customWidth="1"/>
    <col min="4122" max="4122" width="16" style="40" customWidth="1"/>
    <col min="4123" max="4123" width="11.42578125" style="40"/>
    <col min="4124" max="4124" width="4.28515625" style="40" customWidth="1"/>
    <col min="4125" max="4352" width="11.42578125" style="40"/>
    <col min="4353" max="4353" width="2.28515625" style="40" customWidth="1"/>
    <col min="4354" max="4362" width="0" style="40" hidden="1" customWidth="1"/>
    <col min="4363" max="4363" width="19.7109375" style="40" customWidth="1"/>
    <col min="4364" max="4364" width="21.140625" style="40" customWidth="1"/>
    <col min="4365" max="4365" width="23.85546875" style="40" customWidth="1"/>
    <col min="4366" max="4366" width="28.85546875" style="40" customWidth="1"/>
    <col min="4367" max="4367" width="21.28515625" style="40" customWidth="1"/>
    <col min="4368" max="4368" width="30.85546875" style="40" customWidth="1"/>
    <col min="4369" max="4369" width="37.5703125" style="40" customWidth="1"/>
    <col min="4370" max="4370" width="11.42578125" style="40"/>
    <col min="4371" max="4371" width="4.7109375" style="40" customWidth="1"/>
    <col min="4372" max="4372" width="5.42578125" style="40" customWidth="1"/>
    <col min="4373" max="4373" width="10.28515625" style="40" customWidth="1"/>
    <col min="4374" max="4374" width="21.28515625" style="40" customWidth="1"/>
    <col min="4375" max="4375" width="24" style="40" customWidth="1"/>
    <col min="4376" max="4376" width="24.42578125" style="40" customWidth="1"/>
    <col min="4377" max="4377" width="21.28515625" style="40" customWidth="1"/>
    <col min="4378" max="4378" width="16" style="40" customWidth="1"/>
    <col min="4379" max="4379" width="11.42578125" style="40"/>
    <col min="4380" max="4380" width="4.28515625" style="40" customWidth="1"/>
    <col min="4381" max="4608" width="11.42578125" style="40"/>
    <col min="4609" max="4609" width="2.28515625" style="40" customWidth="1"/>
    <col min="4610" max="4618" width="0" style="40" hidden="1" customWidth="1"/>
    <col min="4619" max="4619" width="19.7109375" style="40" customWidth="1"/>
    <col min="4620" max="4620" width="21.140625" style="40" customWidth="1"/>
    <col min="4621" max="4621" width="23.85546875" style="40" customWidth="1"/>
    <col min="4622" max="4622" width="28.85546875" style="40" customWidth="1"/>
    <col min="4623" max="4623" width="21.28515625" style="40" customWidth="1"/>
    <col min="4624" max="4624" width="30.85546875" style="40" customWidth="1"/>
    <col min="4625" max="4625" width="37.5703125" style="40" customWidth="1"/>
    <col min="4626" max="4626" width="11.42578125" style="40"/>
    <col min="4627" max="4627" width="4.7109375" style="40" customWidth="1"/>
    <col min="4628" max="4628" width="5.42578125" style="40" customWidth="1"/>
    <col min="4629" max="4629" width="10.28515625" style="40" customWidth="1"/>
    <col min="4630" max="4630" width="21.28515625" style="40" customWidth="1"/>
    <col min="4631" max="4631" width="24" style="40" customWidth="1"/>
    <col min="4632" max="4632" width="24.42578125" style="40" customWidth="1"/>
    <col min="4633" max="4633" width="21.28515625" style="40" customWidth="1"/>
    <col min="4634" max="4634" width="16" style="40" customWidth="1"/>
    <col min="4635" max="4635" width="11.42578125" style="40"/>
    <col min="4636" max="4636" width="4.28515625" style="40" customWidth="1"/>
    <col min="4637" max="4864" width="11.42578125" style="40"/>
    <col min="4865" max="4865" width="2.28515625" style="40" customWidth="1"/>
    <col min="4866" max="4874" width="0" style="40" hidden="1" customWidth="1"/>
    <col min="4875" max="4875" width="19.7109375" style="40" customWidth="1"/>
    <col min="4876" max="4876" width="21.140625" style="40" customWidth="1"/>
    <col min="4877" max="4877" width="23.85546875" style="40" customWidth="1"/>
    <col min="4878" max="4878" width="28.85546875" style="40" customWidth="1"/>
    <col min="4879" max="4879" width="21.28515625" style="40" customWidth="1"/>
    <col min="4880" max="4880" width="30.85546875" style="40" customWidth="1"/>
    <col min="4881" max="4881" width="37.5703125" style="40" customWidth="1"/>
    <col min="4882" max="4882" width="11.42578125" style="40"/>
    <col min="4883" max="4883" width="4.7109375" style="40" customWidth="1"/>
    <col min="4884" max="4884" width="5.42578125" style="40" customWidth="1"/>
    <col min="4885" max="4885" width="10.28515625" style="40" customWidth="1"/>
    <col min="4886" max="4886" width="21.28515625" style="40" customWidth="1"/>
    <col min="4887" max="4887" width="24" style="40" customWidth="1"/>
    <col min="4888" max="4888" width="24.42578125" style="40" customWidth="1"/>
    <col min="4889" max="4889" width="21.28515625" style="40" customWidth="1"/>
    <col min="4890" max="4890" width="16" style="40" customWidth="1"/>
    <col min="4891" max="4891" width="11.42578125" style="40"/>
    <col min="4892" max="4892" width="4.28515625" style="40" customWidth="1"/>
    <col min="4893" max="5120" width="11.42578125" style="40"/>
    <col min="5121" max="5121" width="2.28515625" style="40" customWidth="1"/>
    <col min="5122" max="5130" width="0" style="40" hidden="1" customWidth="1"/>
    <col min="5131" max="5131" width="19.7109375" style="40" customWidth="1"/>
    <col min="5132" max="5132" width="21.140625" style="40" customWidth="1"/>
    <col min="5133" max="5133" width="23.85546875" style="40" customWidth="1"/>
    <col min="5134" max="5134" width="28.85546875" style="40" customWidth="1"/>
    <col min="5135" max="5135" width="21.28515625" style="40" customWidth="1"/>
    <col min="5136" max="5136" width="30.85546875" style="40" customWidth="1"/>
    <col min="5137" max="5137" width="37.5703125" style="40" customWidth="1"/>
    <col min="5138" max="5138" width="11.42578125" style="40"/>
    <col min="5139" max="5139" width="4.7109375" style="40" customWidth="1"/>
    <col min="5140" max="5140" width="5.42578125" style="40" customWidth="1"/>
    <col min="5141" max="5141" width="10.28515625" style="40" customWidth="1"/>
    <col min="5142" max="5142" width="21.28515625" style="40" customWidth="1"/>
    <col min="5143" max="5143" width="24" style="40" customWidth="1"/>
    <col min="5144" max="5144" width="24.42578125" style="40" customWidth="1"/>
    <col min="5145" max="5145" width="21.28515625" style="40" customWidth="1"/>
    <col min="5146" max="5146" width="16" style="40" customWidth="1"/>
    <col min="5147" max="5147" width="11.42578125" style="40"/>
    <col min="5148" max="5148" width="4.28515625" style="40" customWidth="1"/>
    <col min="5149" max="5376" width="11.42578125" style="40"/>
    <col min="5377" max="5377" width="2.28515625" style="40" customWidth="1"/>
    <col min="5378" max="5386" width="0" style="40" hidden="1" customWidth="1"/>
    <col min="5387" max="5387" width="19.7109375" style="40" customWidth="1"/>
    <col min="5388" max="5388" width="21.140625" style="40" customWidth="1"/>
    <col min="5389" max="5389" width="23.85546875" style="40" customWidth="1"/>
    <col min="5390" max="5390" width="28.85546875" style="40" customWidth="1"/>
    <col min="5391" max="5391" width="21.28515625" style="40" customWidth="1"/>
    <col min="5392" max="5392" width="30.85546875" style="40" customWidth="1"/>
    <col min="5393" max="5393" width="37.5703125" style="40" customWidth="1"/>
    <col min="5394" max="5394" width="11.42578125" style="40"/>
    <col min="5395" max="5395" width="4.7109375" style="40" customWidth="1"/>
    <col min="5396" max="5396" width="5.42578125" style="40" customWidth="1"/>
    <col min="5397" max="5397" width="10.28515625" style="40" customWidth="1"/>
    <col min="5398" max="5398" width="21.28515625" style="40" customWidth="1"/>
    <col min="5399" max="5399" width="24" style="40" customWidth="1"/>
    <col min="5400" max="5400" width="24.42578125" style="40" customWidth="1"/>
    <col min="5401" max="5401" width="21.28515625" style="40" customWidth="1"/>
    <col min="5402" max="5402" width="16" style="40" customWidth="1"/>
    <col min="5403" max="5403" width="11.42578125" style="40"/>
    <col min="5404" max="5404" width="4.28515625" style="40" customWidth="1"/>
    <col min="5405" max="5632" width="11.42578125" style="40"/>
    <col min="5633" max="5633" width="2.28515625" style="40" customWidth="1"/>
    <col min="5634" max="5642" width="0" style="40" hidden="1" customWidth="1"/>
    <col min="5643" max="5643" width="19.7109375" style="40" customWidth="1"/>
    <col min="5644" max="5644" width="21.140625" style="40" customWidth="1"/>
    <col min="5645" max="5645" width="23.85546875" style="40" customWidth="1"/>
    <col min="5646" max="5646" width="28.85546875" style="40" customWidth="1"/>
    <col min="5647" max="5647" width="21.28515625" style="40" customWidth="1"/>
    <col min="5648" max="5648" width="30.85546875" style="40" customWidth="1"/>
    <col min="5649" max="5649" width="37.5703125" style="40" customWidth="1"/>
    <col min="5650" max="5650" width="11.42578125" style="40"/>
    <col min="5651" max="5651" width="4.7109375" style="40" customWidth="1"/>
    <col min="5652" max="5652" width="5.42578125" style="40" customWidth="1"/>
    <col min="5653" max="5653" width="10.28515625" style="40" customWidth="1"/>
    <col min="5654" max="5654" width="21.28515625" style="40" customWidth="1"/>
    <col min="5655" max="5655" width="24" style="40" customWidth="1"/>
    <col min="5656" max="5656" width="24.42578125" style="40" customWidth="1"/>
    <col min="5657" max="5657" width="21.28515625" style="40" customWidth="1"/>
    <col min="5658" max="5658" width="16" style="40" customWidth="1"/>
    <col min="5659" max="5659" width="11.42578125" style="40"/>
    <col min="5660" max="5660" width="4.28515625" style="40" customWidth="1"/>
    <col min="5661" max="5888" width="11.42578125" style="40"/>
    <col min="5889" max="5889" width="2.28515625" style="40" customWidth="1"/>
    <col min="5890" max="5898" width="0" style="40" hidden="1" customWidth="1"/>
    <col min="5899" max="5899" width="19.7109375" style="40" customWidth="1"/>
    <col min="5900" max="5900" width="21.140625" style="40" customWidth="1"/>
    <col min="5901" max="5901" width="23.85546875" style="40" customWidth="1"/>
    <col min="5902" max="5902" width="28.85546875" style="40" customWidth="1"/>
    <col min="5903" max="5903" width="21.28515625" style="40" customWidth="1"/>
    <col min="5904" max="5904" width="30.85546875" style="40" customWidth="1"/>
    <col min="5905" max="5905" width="37.5703125" style="40" customWidth="1"/>
    <col min="5906" max="5906" width="11.42578125" style="40"/>
    <col min="5907" max="5907" width="4.7109375" style="40" customWidth="1"/>
    <col min="5908" max="5908" width="5.42578125" style="40" customWidth="1"/>
    <col min="5909" max="5909" width="10.28515625" style="40" customWidth="1"/>
    <col min="5910" max="5910" width="21.28515625" style="40" customWidth="1"/>
    <col min="5911" max="5911" width="24" style="40" customWidth="1"/>
    <col min="5912" max="5912" width="24.42578125" style="40" customWidth="1"/>
    <col min="5913" max="5913" width="21.28515625" style="40" customWidth="1"/>
    <col min="5914" max="5914" width="16" style="40" customWidth="1"/>
    <col min="5915" max="5915" width="11.42578125" style="40"/>
    <col min="5916" max="5916" width="4.28515625" style="40" customWidth="1"/>
    <col min="5917" max="6144" width="11.42578125" style="40"/>
    <col min="6145" max="6145" width="2.28515625" style="40" customWidth="1"/>
    <col min="6146" max="6154" width="0" style="40" hidden="1" customWidth="1"/>
    <col min="6155" max="6155" width="19.7109375" style="40" customWidth="1"/>
    <col min="6156" max="6156" width="21.140625" style="40" customWidth="1"/>
    <col min="6157" max="6157" width="23.85546875" style="40" customWidth="1"/>
    <col min="6158" max="6158" width="28.85546875" style="40" customWidth="1"/>
    <col min="6159" max="6159" width="21.28515625" style="40" customWidth="1"/>
    <col min="6160" max="6160" width="30.85546875" style="40" customWidth="1"/>
    <col min="6161" max="6161" width="37.5703125" style="40" customWidth="1"/>
    <col min="6162" max="6162" width="11.42578125" style="40"/>
    <col min="6163" max="6163" width="4.7109375" style="40" customWidth="1"/>
    <col min="6164" max="6164" width="5.42578125" style="40" customWidth="1"/>
    <col min="6165" max="6165" width="10.28515625" style="40" customWidth="1"/>
    <col min="6166" max="6166" width="21.28515625" style="40" customWidth="1"/>
    <col min="6167" max="6167" width="24" style="40" customWidth="1"/>
    <col min="6168" max="6168" width="24.42578125" style="40" customWidth="1"/>
    <col min="6169" max="6169" width="21.28515625" style="40" customWidth="1"/>
    <col min="6170" max="6170" width="16" style="40" customWidth="1"/>
    <col min="6171" max="6171" width="11.42578125" style="40"/>
    <col min="6172" max="6172" width="4.28515625" style="40" customWidth="1"/>
    <col min="6173" max="6400" width="11.42578125" style="40"/>
    <col min="6401" max="6401" width="2.28515625" style="40" customWidth="1"/>
    <col min="6402" max="6410" width="0" style="40" hidden="1" customWidth="1"/>
    <col min="6411" max="6411" width="19.7109375" style="40" customWidth="1"/>
    <col min="6412" max="6412" width="21.140625" style="40" customWidth="1"/>
    <col min="6413" max="6413" width="23.85546875" style="40" customWidth="1"/>
    <col min="6414" max="6414" width="28.85546875" style="40" customWidth="1"/>
    <col min="6415" max="6415" width="21.28515625" style="40" customWidth="1"/>
    <col min="6416" max="6416" width="30.85546875" style="40" customWidth="1"/>
    <col min="6417" max="6417" width="37.5703125" style="40" customWidth="1"/>
    <col min="6418" max="6418" width="11.42578125" style="40"/>
    <col min="6419" max="6419" width="4.7109375" style="40" customWidth="1"/>
    <col min="6420" max="6420" width="5.42578125" style="40" customWidth="1"/>
    <col min="6421" max="6421" width="10.28515625" style="40" customWidth="1"/>
    <col min="6422" max="6422" width="21.28515625" style="40" customWidth="1"/>
    <col min="6423" max="6423" width="24" style="40" customWidth="1"/>
    <col min="6424" max="6424" width="24.42578125" style="40" customWidth="1"/>
    <col min="6425" max="6425" width="21.28515625" style="40" customWidth="1"/>
    <col min="6426" max="6426" width="16" style="40" customWidth="1"/>
    <col min="6427" max="6427" width="11.42578125" style="40"/>
    <col min="6428" max="6428" width="4.28515625" style="40" customWidth="1"/>
    <col min="6429" max="6656" width="11.42578125" style="40"/>
    <col min="6657" max="6657" width="2.28515625" style="40" customWidth="1"/>
    <col min="6658" max="6666" width="0" style="40" hidden="1" customWidth="1"/>
    <col min="6667" max="6667" width="19.7109375" style="40" customWidth="1"/>
    <col min="6668" max="6668" width="21.140625" style="40" customWidth="1"/>
    <col min="6669" max="6669" width="23.85546875" style="40" customWidth="1"/>
    <col min="6670" max="6670" width="28.85546875" style="40" customWidth="1"/>
    <col min="6671" max="6671" width="21.28515625" style="40" customWidth="1"/>
    <col min="6672" max="6672" width="30.85546875" style="40" customWidth="1"/>
    <col min="6673" max="6673" width="37.5703125" style="40" customWidth="1"/>
    <col min="6674" max="6674" width="11.42578125" style="40"/>
    <col min="6675" max="6675" width="4.7109375" style="40" customWidth="1"/>
    <col min="6676" max="6676" width="5.42578125" style="40" customWidth="1"/>
    <col min="6677" max="6677" width="10.28515625" style="40" customWidth="1"/>
    <col min="6678" max="6678" width="21.28515625" style="40" customWidth="1"/>
    <col min="6679" max="6679" width="24" style="40" customWidth="1"/>
    <col min="6680" max="6680" width="24.42578125" style="40" customWidth="1"/>
    <col min="6681" max="6681" width="21.28515625" style="40" customWidth="1"/>
    <col min="6682" max="6682" width="16" style="40" customWidth="1"/>
    <col min="6683" max="6683" width="11.42578125" style="40"/>
    <col min="6684" max="6684" width="4.28515625" style="40" customWidth="1"/>
    <col min="6685" max="6912" width="11.42578125" style="40"/>
    <col min="6913" max="6913" width="2.28515625" style="40" customWidth="1"/>
    <col min="6914" max="6922" width="0" style="40" hidden="1" customWidth="1"/>
    <col min="6923" max="6923" width="19.7109375" style="40" customWidth="1"/>
    <col min="6924" max="6924" width="21.140625" style="40" customWidth="1"/>
    <col min="6925" max="6925" width="23.85546875" style="40" customWidth="1"/>
    <col min="6926" max="6926" width="28.85546875" style="40" customWidth="1"/>
    <col min="6927" max="6927" width="21.28515625" style="40" customWidth="1"/>
    <col min="6928" max="6928" width="30.85546875" style="40" customWidth="1"/>
    <col min="6929" max="6929" width="37.5703125" style="40" customWidth="1"/>
    <col min="6930" max="6930" width="11.42578125" style="40"/>
    <col min="6931" max="6931" width="4.7109375" style="40" customWidth="1"/>
    <col min="6932" max="6932" width="5.42578125" style="40" customWidth="1"/>
    <col min="6933" max="6933" width="10.28515625" style="40" customWidth="1"/>
    <col min="6934" max="6934" width="21.28515625" style="40" customWidth="1"/>
    <col min="6935" max="6935" width="24" style="40" customWidth="1"/>
    <col min="6936" max="6936" width="24.42578125" style="40" customWidth="1"/>
    <col min="6937" max="6937" width="21.28515625" style="40" customWidth="1"/>
    <col min="6938" max="6938" width="16" style="40" customWidth="1"/>
    <col min="6939" max="6939" width="11.42578125" style="40"/>
    <col min="6940" max="6940" width="4.28515625" style="40" customWidth="1"/>
    <col min="6941" max="7168" width="11.42578125" style="40"/>
    <col min="7169" max="7169" width="2.28515625" style="40" customWidth="1"/>
    <col min="7170" max="7178" width="0" style="40" hidden="1" customWidth="1"/>
    <col min="7179" max="7179" width="19.7109375" style="40" customWidth="1"/>
    <col min="7180" max="7180" width="21.140625" style="40" customWidth="1"/>
    <col min="7181" max="7181" width="23.85546875" style="40" customWidth="1"/>
    <col min="7182" max="7182" width="28.85546875" style="40" customWidth="1"/>
    <col min="7183" max="7183" width="21.28515625" style="40" customWidth="1"/>
    <col min="7184" max="7184" width="30.85546875" style="40" customWidth="1"/>
    <col min="7185" max="7185" width="37.5703125" style="40" customWidth="1"/>
    <col min="7186" max="7186" width="11.42578125" style="40"/>
    <col min="7187" max="7187" width="4.7109375" style="40" customWidth="1"/>
    <col min="7188" max="7188" width="5.42578125" style="40" customWidth="1"/>
    <col min="7189" max="7189" width="10.28515625" style="40" customWidth="1"/>
    <col min="7190" max="7190" width="21.28515625" style="40" customWidth="1"/>
    <col min="7191" max="7191" width="24" style="40" customWidth="1"/>
    <col min="7192" max="7192" width="24.42578125" style="40" customWidth="1"/>
    <col min="7193" max="7193" width="21.28515625" style="40" customWidth="1"/>
    <col min="7194" max="7194" width="16" style="40" customWidth="1"/>
    <col min="7195" max="7195" width="11.42578125" style="40"/>
    <col min="7196" max="7196" width="4.28515625" style="40" customWidth="1"/>
    <col min="7197" max="7424" width="11.42578125" style="40"/>
    <col min="7425" max="7425" width="2.28515625" style="40" customWidth="1"/>
    <col min="7426" max="7434" width="0" style="40" hidden="1" customWidth="1"/>
    <col min="7435" max="7435" width="19.7109375" style="40" customWidth="1"/>
    <col min="7436" max="7436" width="21.140625" style="40" customWidth="1"/>
    <col min="7437" max="7437" width="23.85546875" style="40" customWidth="1"/>
    <col min="7438" max="7438" width="28.85546875" style="40" customWidth="1"/>
    <col min="7439" max="7439" width="21.28515625" style="40" customWidth="1"/>
    <col min="7440" max="7440" width="30.85546875" style="40" customWidth="1"/>
    <col min="7441" max="7441" width="37.5703125" style="40" customWidth="1"/>
    <col min="7442" max="7442" width="11.42578125" style="40"/>
    <col min="7443" max="7443" width="4.7109375" style="40" customWidth="1"/>
    <col min="7444" max="7444" width="5.42578125" style="40" customWidth="1"/>
    <col min="7445" max="7445" width="10.28515625" style="40" customWidth="1"/>
    <col min="7446" max="7446" width="21.28515625" style="40" customWidth="1"/>
    <col min="7447" max="7447" width="24" style="40" customWidth="1"/>
    <col min="7448" max="7448" width="24.42578125" style="40" customWidth="1"/>
    <col min="7449" max="7449" width="21.28515625" style="40" customWidth="1"/>
    <col min="7450" max="7450" width="16" style="40" customWidth="1"/>
    <col min="7451" max="7451" width="11.42578125" style="40"/>
    <col min="7452" max="7452" width="4.28515625" style="40" customWidth="1"/>
    <col min="7453" max="7680" width="11.42578125" style="40"/>
    <col min="7681" max="7681" width="2.28515625" style="40" customWidth="1"/>
    <col min="7682" max="7690" width="0" style="40" hidden="1" customWidth="1"/>
    <col min="7691" max="7691" width="19.7109375" style="40" customWidth="1"/>
    <col min="7692" max="7692" width="21.140625" style="40" customWidth="1"/>
    <col min="7693" max="7693" width="23.85546875" style="40" customWidth="1"/>
    <col min="7694" max="7694" width="28.85546875" style="40" customWidth="1"/>
    <col min="7695" max="7695" width="21.28515625" style="40" customWidth="1"/>
    <col min="7696" max="7696" width="30.85546875" style="40" customWidth="1"/>
    <col min="7697" max="7697" width="37.5703125" style="40" customWidth="1"/>
    <col min="7698" max="7698" width="11.42578125" style="40"/>
    <col min="7699" max="7699" width="4.7109375" style="40" customWidth="1"/>
    <col min="7700" max="7700" width="5.42578125" style="40" customWidth="1"/>
    <col min="7701" max="7701" width="10.28515625" style="40" customWidth="1"/>
    <col min="7702" max="7702" width="21.28515625" style="40" customWidth="1"/>
    <col min="7703" max="7703" width="24" style="40" customWidth="1"/>
    <col min="7704" max="7704" width="24.42578125" style="40" customWidth="1"/>
    <col min="7705" max="7705" width="21.28515625" style="40" customWidth="1"/>
    <col min="7706" max="7706" width="16" style="40" customWidth="1"/>
    <col min="7707" max="7707" width="11.42578125" style="40"/>
    <col min="7708" max="7708" width="4.28515625" style="40" customWidth="1"/>
    <col min="7709" max="7936" width="11.42578125" style="40"/>
    <col min="7937" max="7937" width="2.28515625" style="40" customWidth="1"/>
    <col min="7938" max="7946" width="0" style="40" hidden="1" customWidth="1"/>
    <col min="7947" max="7947" width="19.7109375" style="40" customWidth="1"/>
    <col min="7948" max="7948" width="21.140625" style="40" customWidth="1"/>
    <col min="7949" max="7949" width="23.85546875" style="40" customWidth="1"/>
    <col min="7950" max="7950" width="28.85546875" style="40" customWidth="1"/>
    <col min="7951" max="7951" width="21.28515625" style="40" customWidth="1"/>
    <col min="7952" max="7952" width="30.85546875" style="40" customWidth="1"/>
    <col min="7953" max="7953" width="37.5703125" style="40" customWidth="1"/>
    <col min="7954" max="7954" width="11.42578125" style="40"/>
    <col min="7955" max="7955" width="4.7109375" style="40" customWidth="1"/>
    <col min="7956" max="7956" width="5.42578125" style="40" customWidth="1"/>
    <col min="7957" max="7957" width="10.28515625" style="40" customWidth="1"/>
    <col min="7958" max="7958" width="21.28515625" style="40" customWidth="1"/>
    <col min="7959" max="7959" width="24" style="40" customWidth="1"/>
    <col min="7960" max="7960" width="24.42578125" style="40" customWidth="1"/>
    <col min="7961" max="7961" width="21.28515625" style="40" customWidth="1"/>
    <col min="7962" max="7962" width="16" style="40" customWidth="1"/>
    <col min="7963" max="7963" width="11.42578125" style="40"/>
    <col min="7964" max="7964" width="4.28515625" style="40" customWidth="1"/>
    <col min="7965" max="8192" width="11.42578125" style="40"/>
    <col min="8193" max="8193" width="2.28515625" style="40" customWidth="1"/>
    <col min="8194" max="8202" width="0" style="40" hidden="1" customWidth="1"/>
    <col min="8203" max="8203" width="19.7109375" style="40" customWidth="1"/>
    <col min="8204" max="8204" width="21.140625" style="40" customWidth="1"/>
    <col min="8205" max="8205" width="23.85546875" style="40" customWidth="1"/>
    <col min="8206" max="8206" width="28.85546875" style="40" customWidth="1"/>
    <col min="8207" max="8207" width="21.28515625" style="40" customWidth="1"/>
    <col min="8208" max="8208" width="30.85546875" style="40" customWidth="1"/>
    <col min="8209" max="8209" width="37.5703125" style="40" customWidth="1"/>
    <col min="8210" max="8210" width="11.42578125" style="40"/>
    <col min="8211" max="8211" width="4.7109375" style="40" customWidth="1"/>
    <col min="8212" max="8212" width="5.42578125" style="40" customWidth="1"/>
    <col min="8213" max="8213" width="10.28515625" style="40" customWidth="1"/>
    <col min="8214" max="8214" width="21.28515625" style="40" customWidth="1"/>
    <col min="8215" max="8215" width="24" style="40" customWidth="1"/>
    <col min="8216" max="8216" width="24.42578125" style="40" customWidth="1"/>
    <col min="8217" max="8217" width="21.28515625" style="40" customWidth="1"/>
    <col min="8218" max="8218" width="16" style="40" customWidth="1"/>
    <col min="8219" max="8219" width="11.42578125" style="40"/>
    <col min="8220" max="8220" width="4.28515625" style="40" customWidth="1"/>
    <col min="8221" max="8448" width="11.42578125" style="40"/>
    <col min="8449" max="8449" width="2.28515625" style="40" customWidth="1"/>
    <col min="8450" max="8458" width="0" style="40" hidden="1" customWidth="1"/>
    <col min="8459" max="8459" width="19.7109375" style="40" customWidth="1"/>
    <col min="8460" max="8460" width="21.140625" style="40" customWidth="1"/>
    <col min="8461" max="8461" width="23.85546875" style="40" customWidth="1"/>
    <col min="8462" max="8462" width="28.85546875" style="40" customWidth="1"/>
    <col min="8463" max="8463" width="21.28515625" style="40" customWidth="1"/>
    <col min="8464" max="8464" width="30.85546875" style="40" customWidth="1"/>
    <col min="8465" max="8465" width="37.5703125" style="40" customWidth="1"/>
    <col min="8466" max="8466" width="11.42578125" style="40"/>
    <col min="8467" max="8467" width="4.7109375" style="40" customWidth="1"/>
    <col min="8468" max="8468" width="5.42578125" style="40" customWidth="1"/>
    <col min="8469" max="8469" width="10.28515625" style="40" customWidth="1"/>
    <col min="8470" max="8470" width="21.28515625" style="40" customWidth="1"/>
    <col min="8471" max="8471" width="24" style="40" customWidth="1"/>
    <col min="8472" max="8472" width="24.42578125" style="40" customWidth="1"/>
    <col min="8473" max="8473" width="21.28515625" style="40" customWidth="1"/>
    <col min="8474" max="8474" width="16" style="40" customWidth="1"/>
    <col min="8475" max="8475" width="11.42578125" style="40"/>
    <col min="8476" max="8476" width="4.28515625" style="40" customWidth="1"/>
    <col min="8477" max="8704" width="11.42578125" style="40"/>
    <col min="8705" max="8705" width="2.28515625" style="40" customWidth="1"/>
    <col min="8706" max="8714" width="0" style="40" hidden="1" customWidth="1"/>
    <col min="8715" max="8715" width="19.7109375" style="40" customWidth="1"/>
    <col min="8716" max="8716" width="21.140625" style="40" customWidth="1"/>
    <col min="8717" max="8717" width="23.85546875" style="40" customWidth="1"/>
    <col min="8718" max="8718" width="28.85546875" style="40" customWidth="1"/>
    <col min="8719" max="8719" width="21.28515625" style="40" customWidth="1"/>
    <col min="8720" max="8720" width="30.85546875" style="40" customWidth="1"/>
    <col min="8721" max="8721" width="37.5703125" style="40" customWidth="1"/>
    <col min="8722" max="8722" width="11.42578125" style="40"/>
    <col min="8723" max="8723" width="4.7109375" style="40" customWidth="1"/>
    <col min="8724" max="8724" width="5.42578125" style="40" customWidth="1"/>
    <col min="8725" max="8725" width="10.28515625" style="40" customWidth="1"/>
    <col min="8726" max="8726" width="21.28515625" style="40" customWidth="1"/>
    <col min="8727" max="8727" width="24" style="40" customWidth="1"/>
    <col min="8728" max="8728" width="24.42578125" style="40" customWidth="1"/>
    <col min="8729" max="8729" width="21.28515625" style="40" customWidth="1"/>
    <col min="8730" max="8730" width="16" style="40" customWidth="1"/>
    <col min="8731" max="8731" width="11.42578125" style="40"/>
    <col min="8732" max="8732" width="4.28515625" style="40" customWidth="1"/>
    <col min="8733" max="8960" width="11.42578125" style="40"/>
    <col min="8961" max="8961" width="2.28515625" style="40" customWidth="1"/>
    <col min="8962" max="8970" width="0" style="40" hidden="1" customWidth="1"/>
    <col min="8971" max="8971" width="19.7109375" style="40" customWidth="1"/>
    <col min="8972" max="8972" width="21.140625" style="40" customWidth="1"/>
    <col min="8973" max="8973" width="23.85546875" style="40" customWidth="1"/>
    <col min="8974" max="8974" width="28.85546875" style="40" customWidth="1"/>
    <col min="8975" max="8975" width="21.28515625" style="40" customWidth="1"/>
    <col min="8976" max="8976" width="30.85546875" style="40" customWidth="1"/>
    <col min="8977" max="8977" width="37.5703125" style="40" customWidth="1"/>
    <col min="8978" max="8978" width="11.42578125" style="40"/>
    <col min="8979" max="8979" width="4.7109375" style="40" customWidth="1"/>
    <col min="8980" max="8980" width="5.42578125" style="40" customWidth="1"/>
    <col min="8981" max="8981" width="10.28515625" style="40" customWidth="1"/>
    <col min="8982" max="8982" width="21.28515625" style="40" customWidth="1"/>
    <col min="8983" max="8983" width="24" style="40" customWidth="1"/>
    <col min="8984" max="8984" width="24.42578125" style="40" customWidth="1"/>
    <col min="8985" max="8985" width="21.28515625" style="40" customWidth="1"/>
    <col min="8986" max="8986" width="16" style="40" customWidth="1"/>
    <col min="8987" max="8987" width="11.42578125" style="40"/>
    <col min="8988" max="8988" width="4.28515625" style="40" customWidth="1"/>
    <col min="8989" max="9216" width="11.42578125" style="40"/>
    <col min="9217" max="9217" width="2.28515625" style="40" customWidth="1"/>
    <col min="9218" max="9226" width="0" style="40" hidden="1" customWidth="1"/>
    <col min="9227" max="9227" width="19.7109375" style="40" customWidth="1"/>
    <col min="9228" max="9228" width="21.140625" style="40" customWidth="1"/>
    <col min="9229" max="9229" width="23.85546875" style="40" customWidth="1"/>
    <col min="9230" max="9230" width="28.85546875" style="40" customWidth="1"/>
    <col min="9231" max="9231" width="21.28515625" style="40" customWidth="1"/>
    <col min="9232" max="9232" width="30.85546875" style="40" customWidth="1"/>
    <col min="9233" max="9233" width="37.5703125" style="40" customWidth="1"/>
    <col min="9234" max="9234" width="11.42578125" style="40"/>
    <col min="9235" max="9235" width="4.7109375" style="40" customWidth="1"/>
    <col min="9236" max="9236" width="5.42578125" style="40" customWidth="1"/>
    <col min="9237" max="9237" width="10.28515625" style="40" customWidth="1"/>
    <col min="9238" max="9238" width="21.28515625" style="40" customWidth="1"/>
    <col min="9239" max="9239" width="24" style="40" customWidth="1"/>
    <col min="9240" max="9240" width="24.42578125" style="40" customWidth="1"/>
    <col min="9241" max="9241" width="21.28515625" style="40" customWidth="1"/>
    <col min="9242" max="9242" width="16" style="40" customWidth="1"/>
    <col min="9243" max="9243" width="11.42578125" style="40"/>
    <col min="9244" max="9244" width="4.28515625" style="40" customWidth="1"/>
    <col min="9245" max="9472" width="11.42578125" style="40"/>
    <col min="9473" max="9473" width="2.28515625" style="40" customWidth="1"/>
    <col min="9474" max="9482" width="0" style="40" hidden="1" customWidth="1"/>
    <col min="9483" max="9483" width="19.7109375" style="40" customWidth="1"/>
    <col min="9484" max="9484" width="21.140625" style="40" customWidth="1"/>
    <col min="9485" max="9485" width="23.85546875" style="40" customWidth="1"/>
    <col min="9486" max="9486" width="28.85546875" style="40" customWidth="1"/>
    <col min="9487" max="9487" width="21.28515625" style="40" customWidth="1"/>
    <col min="9488" max="9488" width="30.85546875" style="40" customWidth="1"/>
    <col min="9489" max="9489" width="37.5703125" style="40" customWidth="1"/>
    <col min="9490" max="9490" width="11.42578125" style="40"/>
    <col min="9491" max="9491" width="4.7109375" style="40" customWidth="1"/>
    <col min="9492" max="9492" width="5.42578125" style="40" customWidth="1"/>
    <col min="9493" max="9493" width="10.28515625" style="40" customWidth="1"/>
    <col min="9494" max="9494" width="21.28515625" style="40" customWidth="1"/>
    <col min="9495" max="9495" width="24" style="40" customWidth="1"/>
    <col min="9496" max="9496" width="24.42578125" style="40" customWidth="1"/>
    <col min="9497" max="9497" width="21.28515625" style="40" customWidth="1"/>
    <col min="9498" max="9498" width="16" style="40" customWidth="1"/>
    <col min="9499" max="9499" width="11.42578125" style="40"/>
    <col min="9500" max="9500" width="4.28515625" style="40" customWidth="1"/>
    <col min="9501" max="9728" width="11.42578125" style="40"/>
    <col min="9729" max="9729" width="2.28515625" style="40" customWidth="1"/>
    <col min="9730" max="9738" width="0" style="40" hidden="1" customWidth="1"/>
    <col min="9739" max="9739" width="19.7109375" style="40" customWidth="1"/>
    <col min="9740" max="9740" width="21.140625" style="40" customWidth="1"/>
    <col min="9741" max="9741" width="23.85546875" style="40" customWidth="1"/>
    <col min="9742" max="9742" width="28.85546875" style="40" customWidth="1"/>
    <col min="9743" max="9743" width="21.28515625" style="40" customWidth="1"/>
    <col min="9744" max="9744" width="30.85546875" style="40" customWidth="1"/>
    <col min="9745" max="9745" width="37.5703125" style="40" customWidth="1"/>
    <col min="9746" max="9746" width="11.42578125" style="40"/>
    <col min="9747" max="9747" width="4.7109375" style="40" customWidth="1"/>
    <col min="9748" max="9748" width="5.42578125" style="40" customWidth="1"/>
    <col min="9749" max="9749" width="10.28515625" style="40" customWidth="1"/>
    <col min="9750" max="9750" width="21.28515625" style="40" customWidth="1"/>
    <col min="9751" max="9751" width="24" style="40" customWidth="1"/>
    <col min="9752" max="9752" width="24.42578125" style="40" customWidth="1"/>
    <col min="9753" max="9753" width="21.28515625" style="40" customWidth="1"/>
    <col min="9754" max="9754" width="16" style="40" customWidth="1"/>
    <col min="9755" max="9755" width="11.42578125" style="40"/>
    <col min="9756" max="9756" width="4.28515625" style="40" customWidth="1"/>
    <col min="9757" max="9984" width="11.42578125" style="40"/>
    <col min="9985" max="9985" width="2.28515625" style="40" customWidth="1"/>
    <col min="9986" max="9994" width="0" style="40" hidden="1" customWidth="1"/>
    <col min="9995" max="9995" width="19.7109375" style="40" customWidth="1"/>
    <col min="9996" max="9996" width="21.140625" style="40" customWidth="1"/>
    <col min="9997" max="9997" width="23.85546875" style="40" customWidth="1"/>
    <col min="9998" max="9998" width="28.85546875" style="40" customWidth="1"/>
    <col min="9999" max="9999" width="21.28515625" style="40" customWidth="1"/>
    <col min="10000" max="10000" width="30.85546875" style="40" customWidth="1"/>
    <col min="10001" max="10001" width="37.5703125" style="40" customWidth="1"/>
    <col min="10002" max="10002" width="11.42578125" style="40"/>
    <col min="10003" max="10003" width="4.7109375" style="40" customWidth="1"/>
    <col min="10004" max="10004" width="5.42578125" style="40" customWidth="1"/>
    <col min="10005" max="10005" width="10.28515625" style="40" customWidth="1"/>
    <col min="10006" max="10006" width="21.28515625" style="40" customWidth="1"/>
    <col min="10007" max="10007" width="24" style="40" customWidth="1"/>
    <col min="10008" max="10008" width="24.42578125" style="40" customWidth="1"/>
    <col min="10009" max="10009" width="21.28515625" style="40" customWidth="1"/>
    <col min="10010" max="10010" width="16" style="40" customWidth="1"/>
    <col min="10011" max="10011" width="11.42578125" style="40"/>
    <col min="10012" max="10012" width="4.28515625" style="40" customWidth="1"/>
    <col min="10013" max="10240" width="11.42578125" style="40"/>
    <col min="10241" max="10241" width="2.28515625" style="40" customWidth="1"/>
    <col min="10242" max="10250" width="0" style="40" hidden="1" customWidth="1"/>
    <col min="10251" max="10251" width="19.7109375" style="40" customWidth="1"/>
    <col min="10252" max="10252" width="21.140625" style="40" customWidth="1"/>
    <col min="10253" max="10253" width="23.85546875" style="40" customWidth="1"/>
    <col min="10254" max="10254" width="28.85546875" style="40" customWidth="1"/>
    <col min="10255" max="10255" width="21.28515625" style="40" customWidth="1"/>
    <col min="10256" max="10256" width="30.85546875" style="40" customWidth="1"/>
    <col min="10257" max="10257" width="37.5703125" style="40" customWidth="1"/>
    <col min="10258" max="10258" width="11.42578125" style="40"/>
    <col min="10259" max="10259" width="4.7109375" style="40" customWidth="1"/>
    <col min="10260" max="10260" width="5.42578125" style="40" customWidth="1"/>
    <col min="10261" max="10261" width="10.28515625" style="40" customWidth="1"/>
    <col min="10262" max="10262" width="21.28515625" style="40" customWidth="1"/>
    <col min="10263" max="10263" width="24" style="40" customWidth="1"/>
    <col min="10264" max="10264" width="24.42578125" style="40" customWidth="1"/>
    <col min="10265" max="10265" width="21.28515625" style="40" customWidth="1"/>
    <col min="10266" max="10266" width="16" style="40" customWidth="1"/>
    <col min="10267" max="10267" width="11.42578125" style="40"/>
    <col min="10268" max="10268" width="4.28515625" style="40" customWidth="1"/>
    <col min="10269" max="10496" width="11.42578125" style="40"/>
    <col min="10497" max="10497" width="2.28515625" style="40" customWidth="1"/>
    <col min="10498" max="10506" width="0" style="40" hidden="1" customWidth="1"/>
    <col min="10507" max="10507" width="19.7109375" style="40" customWidth="1"/>
    <col min="10508" max="10508" width="21.140625" style="40" customWidth="1"/>
    <col min="10509" max="10509" width="23.85546875" style="40" customWidth="1"/>
    <col min="10510" max="10510" width="28.85546875" style="40" customWidth="1"/>
    <col min="10511" max="10511" width="21.28515625" style="40" customWidth="1"/>
    <col min="10512" max="10512" width="30.85546875" style="40" customWidth="1"/>
    <col min="10513" max="10513" width="37.5703125" style="40" customWidth="1"/>
    <col min="10514" max="10514" width="11.42578125" style="40"/>
    <col min="10515" max="10515" width="4.7109375" style="40" customWidth="1"/>
    <col min="10516" max="10516" width="5.42578125" style="40" customWidth="1"/>
    <col min="10517" max="10517" width="10.28515625" style="40" customWidth="1"/>
    <col min="10518" max="10518" width="21.28515625" style="40" customWidth="1"/>
    <col min="10519" max="10519" width="24" style="40" customWidth="1"/>
    <col min="10520" max="10520" width="24.42578125" style="40" customWidth="1"/>
    <col min="10521" max="10521" width="21.28515625" style="40" customWidth="1"/>
    <col min="10522" max="10522" width="16" style="40" customWidth="1"/>
    <col min="10523" max="10523" width="11.42578125" style="40"/>
    <col min="10524" max="10524" width="4.28515625" style="40" customWidth="1"/>
    <col min="10525" max="10752" width="11.42578125" style="40"/>
    <col min="10753" max="10753" width="2.28515625" style="40" customWidth="1"/>
    <col min="10754" max="10762" width="0" style="40" hidden="1" customWidth="1"/>
    <col min="10763" max="10763" width="19.7109375" style="40" customWidth="1"/>
    <col min="10764" max="10764" width="21.140625" style="40" customWidth="1"/>
    <col min="10765" max="10765" width="23.85546875" style="40" customWidth="1"/>
    <col min="10766" max="10766" width="28.85546875" style="40" customWidth="1"/>
    <col min="10767" max="10767" width="21.28515625" style="40" customWidth="1"/>
    <col min="10768" max="10768" width="30.85546875" style="40" customWidth="1"/>
    <col min="10769" max="10769" width="37.5703125" style="40" customWidth="1"/>
    <col min="10770" max="10770" width="11.42578125" style="40"/>
    <col min="10771" max="10771" width="4.7109375" style="40" customWidth="1"/>
    <col min="10772" max="10772" width="5.42578125" style="40" customWidth="1"/>
    <col min="10773" max="10773" width="10.28515625" style="40" customWidth="1"/>
    <col min="10774" max="10774" width="21.28515625" style="40" customWidth="1"/>
    <col min="10775" max="10775" width="24" style="40" customWidth="1"/>
    <col min="10776" max="10776" width="24.42578125" style="40" customWidth="1"/>
    <col min="10777" max="10777" width="21.28515625" style="40" customWidth="1"/>
    <col min="10778" max="10778" width="16" style="40" customWidth="1"/>
    <col min="10779" max="10779" width="11.42578125" style="40"/>
    <col min="10780" max="10780" width="4.28515625" style="40" customWidth="1"/>
    <col min="10781" max="11008" width="11.42578125" style="40"/>
    <col min="11009" max="11009" width="2.28515625" style="40" customWidth="1"/>
    <col min="11010" max="11018" width="0" style="40" hidden="1" customWidth="1"/>
    <col min="11019" max="11019" width="19.7109375" style="40" customWidth="1"/>
    <col min="11020" max="11020" width="21.140625" style="40" customWidth="1"/>
    <col min="11021" max="11021" width="23.85546875" style="40" customWidth="1"/>
    <col min="11022" max="11022" width="28.85546875" style="40" customWidth="1"/>
    <col min="11023" max="11023" width="21.28515625" style="40" customWidth="1"/>
    <col min="11024" max="11024" width="30.85546875" style="40" customWidth="1"/>
    <col min="11025" max="11025" width="37.5703125" style="40" customWidth="1"/>
    <col min="11026" max="11026" width="11.42578125" style="40"/>
    <col min="11027" max="11027" width="4.7109375" style="40" customWidth="1"/>
    <col min="11028" max="11028" width="5.42578125" style="40" customWidth="1"/>
    <col min="11029" max="11029" width="10.28515625" style="40" customWidth="1"/>
    <col min="11030" max="11030" width="21.28515625" style="40" customWidth="1"/>
    <col min="11031" max="11031" width="24" style="40" customWidth="1"/>
    <col min="11032" max="11032" width="24.42578125" style="40" customWidth="1"/>
    <col min="11033" max="11033" width="21.28515625" style="40" customWidth="1"/>
    <col min="11034" max="11034" width="16" style="40" customWidth="1"/>
    <col min="11035" max="11035" width="11.42578125" style="40"/>
    <col min="11036" max="11036" width="4.28515625" style="40" customWidth="1"/>
    <col min="11037" max="11264" width="11.42578125" style="40"/>
    <col min="11265" max="11265" width="2.28515625" style="40" customWidth="1"/>
    <col min="11266" max="11274" width="0" style="40" hidden="1" customWidth="1"/>
    <col min="11275" max="11275" width="19.7109375" style="40" customWidth="1"/>
    <col min="11276" max="11276" width="21.140625" style="40" customWidth="1"/>
    <col min="11277" max="11277" width="23.85546875" style="40" customWidth="1"/>
    <col min="11278" max="11278" width="28.85546875" style="40" customWidth="1"/>
    <col min="11279" max="11279" width="21.28515625" style="40" customWidth="1"/>
    <col min="11280" max="11280" width="30.85546875" style="40" customWidth="1"/>
    <col min="11281" max="11281" width="37.5703125" style="40" customWidth="1"/>
    <col min="11282" max="11282" width="11.42578125" style="40"/>
    <col min="11283" max="11283" width="4.7109375" style="40" customWidth="1"/>
    <col min="11284" max="11284" width="5.42578125" style="40" customWidth="1"/>
    <col min="11285" max="11285" width="10.28515625" style="40" customWidth="1"/>
    <col min="11286" max="11286" width="21.28515625" style="40" customWidth="1"/>
    <col min="11287" max="11287" width="24" style="40" customWidth="1"/>
    <col min="11288" max="11288" width="24.42578125" style="40" customWidth="1"/>
    <col min="11289" max="11289" width="21.28515625" style="40" customWidth="1"/>
    <col min="11290" max="11290" width="16" style="40" customWidth="1"/>
    <col min="11291" max="11291" width="11.42578125" style="40"/>
    <col min="11292" max="11292" width="4.28515625" style="40" customWidth="1"/>
    <col min="11293" max="11520" width="11.42578125" style="40"/>
    <col min="11521" max="11521" width="2.28515625" style="40" customWidth="1"/>
    <col min="11522" max="11530" width="0" style="40" hidden="1" customWidth="1"/>
    <col min="11531" max="11531" width="19.7109375" style="40" customWidth="1"/>
    <col min="11532" max="11532" width="21.140625" style="40" customWidth="1"/>
    <col min="11533" max="11533" width="23.85546875" style="40" customWidth="1"/>
    <col min="11534" max="11534" width="28.85546875" style="40" customWidth="1"/>
    <col min="11535" max="11535" width="21.28515625" style="40" customWidth="1"/>
    <col min="11536" max="11536" width="30.85546875" style="40" customWidth="1"/>
    <col min="11537" max="11537" width="37.5703125" style="40" customWidth="1"/>
    <col min="11538" max="11538" width="11.42578125" style="40"/>
    <col min="11539" max="11539" width="4.7109375" style="40" customWidth="1"/>
    <col min="11540" max="11540" width="5.42578125" style="40" customWidth="1"/>
    <col min="11541" max="11541" width="10.28515625" style="40" customWidth="1"/>
    <col min="11542" max="11542" width="21.28515625" style="40" customWidth="1"/>
    <col min="11543" max="11543" width="24" style="40" customWidth="1"/>
    <col min="11544" max="11544" width="24.42578125" style="40" customWidth="1"/>
    <col min="11545" max="11545" width="21.28515625" style="40" customWidth="1"/>
    <col min="11546" max="11546" width="16" style="40" customWidth="1"/>
    <col min="11547" max="11547" width="11.42578125" style="40"/>
    <col min="11548" max="11548" width="4.28515625" style="40" customWidth="1"/>
    <col min="11549" max="11776" width="11.42578125" style="40"/>
    <col min="11777" max="11777" width="2.28515625" style="40" customWidth="1"/>
    <col min="11778" max="11786" width="0" style="40" hidden="1" customWidth="1"/>
    <col min="11787" max="11787" width="19.7109375" style="40" customWidth="1"/>
    <col min="11788" max="11788" width="21.140625" style="40" customWidth="1"/>
    <col min="11789" max="11789" width="23.85546875" style="40" customWidth="1"/>
    <col min="11790" max="11790" width="28.85546875" style="40" customWidth="1"/>
    <col min="11791" max="11791" width="21.28515625" style="40" customWidth="1"/>
    <col min="11792" max="11792" width="30.85546875" style="40" customWidth="1"/>
    <col min="11793" max="11793" width="37.5703125" style="40" customWidth="1"/>
    <col min="11794" max="11794" width="11.42578125" style="40"/>
    <col min="11795" max="11795" width="4.7109375" style="40" customWidth="1"/>
    <col min="11796" max="11796" width="5.42578125" style="40" customWidth="1"/>
    <col min="11797" max="11797" width="10.28515625" style="40" customWidth="1"/>
    <col min="11798" max="11798" width="21.28515625" style="40" customWidth="1"/>
    <col min="11799" max="11799" width="24" style="40" customWidth="1"/>
    <col min="11800" max="11800" width="24.42578125" style="40" customWidth="1"/>
    <col min="11801" max="11801" width="21.28515625" style="40" customWidth="1"/>
    <col min="11802" max="11802" width="16" style="40" customWidth="1"/>
    <col min="11803" max="11803" width="11.42578125" style="40"/>
    <col min="11804" max="11804" width="4.28515625" style="40" customWidth="1"/>
    <col min="11805" max="12032" width="11.42578125" style="40"/>
    <col min="12033" max="12033" width="2.28515625" style="40" customWidth="1"/>
    <col min="12034" max="12042" width="0" style="40" hidden="1" customWidth="1"/>
    <col min="12043" max="12043" width="19.7109375" style="40" customWidth="1"/>
    <col min="12044" max="12044" width="21.140625" style="40" customWidth="1"/>
    <col min="12045" max="12045" width="23.85546875" style="40" customWidth="1"/>
    <col min="12046" max="12046" width="28.85546875" style="40" customWidth="1"/>
    <col min="12047" max="12047" width="21.28515625" style="40" customWidth="1"/>
    <col min="12048" max="12048" width="30.85546875" style="40" customWidth="1"/>
    <col min="12049" max="12049" width="37.5703125" style="40" customWidth="1"/>
    <col min="12050" max="12050" width="11.42578125" style="40"/>
    <col min="12051" max="12051" width="4.7109375" style="40" customWidth="1"/>
    <col min="12052" max="12052" width="5.42578125" style="40" customWidth="1"/>
    <col min="12053" max="12053" width="10.28515625" style="40" customWidth="1"/>
    <col min="12054" max="12054" width="21.28515625" style="40" customWidth="1"/>
    <col min="12055" max="12055" width="24" style="40" customWidth="1"/>
    <col min="12056" max="12056" width="24.42578125" style="40" customWidth="1"/>
    <col min="12057" max="12057" width="21.28515625" style="40" customWidth="1"/>
    <col min="12058" max="12058" width="16" style="40" customWidth="1"/>
    <col min="12059" max="12059" width="11.42578125" style="40"/>
    <col min="12060" max="12060" width="4.28515625" style="40" customWidth="1"/>
    <col min="12061" max="12288" width="11.42578125" style="40"/>
    <col min="12289" max="12289" width="2.28515625" style="40" customWidth="1"/>
    <col min="12290" max="12298" width="0" style="40" hidden="1" customWidth="1"/>
    <col min="12299" max="12299" width="19.7109375" style="40" customWidth="1"/>
    <col min="12300" max="12300" width="21.140625" style="40" customWidth="1"/>
    <col min="12301" max="12301" width="23.85546875" style="40" customWidth="1"/>
    <col min="12302" max="12302" width="28.85546875" style="40" customWidth="1"/>
    <col min="12303" max="12303" width="21.28515625" style="40" customWidth="1"/>
    <col min="12304" max="12304" width="30.85546875" style="40" customWidth="1"/>
    <col min="12305" max="12305" width="37.5703125" style="40" customWidth="1"/>
    <col min="12306" max="12306" width="11.42578125" style="40"/>
    <col min="12307" max="12307" width="4.7109375" style="40" customWidth="1"/>
    <col min="12308" max="12308" width="5.42578125" style="40" customWidth="1"/>
    <col min="12309" max="12309" width="10.28515625" style="40" customWidth="1"/>
    <col min="12310" max="12310" width="21.28515625" style="40" customWidth="1"/>
    <col min="12311" max="12311" width="24" style="40" customWidth="1"/>
    <col min="12312" max="12312" width="24.42578125" style="40" customWidth="1"/>
    <col min="12313" max="12313" width="21.28515625" style="40" customWidth="1"/>
    <col min="12314" max="12314" width="16" style="40" customWidth="1"/>
    <col min="12315" max="12315" width="11.42578125" style="40"/>
    <col min="12316" max="12316" width="4.28515625" style="40" customWidth="1"/>
    <col min="12317" max="12544" width="11.42578125" style="40"/>
    <col min="12545" max="12545" width="2.28515625" style="40" customWidth="1"/>
    <col min="12546" max="12554" width="0" style="40" hidden="1" customWidth="1"/>
    <col min="12555" max="12555" width="19.7109375" style="40" customWidth="1"/>
    <col min="12556" max="12556" width="21.140625" style="40" customWidth="1"/>
    <col min="12557" max="12557" width="23.85546875" style="40" customWidth="1"/>
    <col min="12558" max="12558" width="28.85546875" style="40" customWidth="1"/>
    <col min="12559" max="12559" width="21.28515625" style="40" customWidth="1"/>
    <col min="12560" max="12560" width="30.85546875" style="40" customWidth="1"/>
    <col min="12561" max="12561" width="37.5703125" style="40" customWidth="1"/>
    <col min="12562" max="12562" width="11.42578125" style="40"/>
    <col min="12563" max="12563" width="4.7109375" style="40" customWidth="1"/>
    <col min="12564" max="12564" width="5.42578125" style="40" customWidth="1"/>
    <col min="12565" max="12565" width="10.28515625" style="40" customWidth="1"/>
    <col min="12566" max="12566" width="21.28515625" style="40" customWidth="1"/>
    <col min="12567" max="12567" width="24" style="40" customWidth="1"/>
    <col min="12568" max="12568" width="24.42578125" style="40" customWidth="1"/>
    <col min="12569" max="12569" width="21.28515625" style="40" customWidth="1"/>
    <col min="12570" max="12570" width="16" style="40" customWidth="1"/>
    <col min="12571" max="12571" width="11.42578125" style="40"/>
    <col min="12572" max="12572" width="4.28515625" style="40" customWidth="1"/>
    <col min="12573" max="12800" width="11.42578125" style="40"/>
    <col min="12801" max="12801" width="2.28515625" style="40" customWidth="1"/>
    <col min="12802" max="12810" width="0" style="40" hidden="1" customWidth="1"/>
    <col min="12811" max="12811" width="19.7109375" style="40" customWidth="1"/>
    <col min="12812" max="12812" width="21.140625" style="40" customWidth="1"/>
    <col min="12813" max="12813" width="23.85546875" style="40" customWidth="1"/>
    <col min="12814" max="12814" width="28.85546875" style="40" customWidth="1"/>
    <col min="12815" max="12815" width="21.28515625" style="40" customWidth="1"/>
    <col min="12816" max="12816" width="30.85546875" style="40" customWidth="1"/>
    <col min="12817" max="12817" width="37.5703125" style="40" customWidth="1"/>
    <col min="12818" max="12818" width="11.42578125" style="40"/>
    <col min="12819" max="12819" width="4.7109375" style="40" customWidth="1"/>
    <col min="12820" max="12820" width="5.42578125" style="40" customWidth="1"/>
    <col min="12821" max="12821" width="10.28515625" style="40" customWidth="1"/>
    <col min="12822" max="12822" width="21.28515625" style="40" customWidth="1"/>
    <col min="12823" max="12823" width="24" style="40" customWidth="1"/>
    <col min="12824" max="12824" width="24.42578125" style="40" customWidth="1"/>
    <col min="12825" max="12825" width="21.28515625" style="40" customWidth="1"/>
    <col min="12826" max="12826" width="16" style="40" customWidth="1"/>
    <col min="12827" max="12827" width="11.42578125" style="40"/>
    <col min="12828" max="12828" width="4.28515625" style="40" customWidth="1"/>
    <col min="12829" max="13056" width="11.42578125" style="40"/>
    <col min="13057" max="13057" width="2.28515625" style="40" customWidth="1"/>
    <col min="13058" max="13066" width="0" style="40" hidden="1" customWidth="1"/>
    <col min="13067" max="13067" width="19.7109375" style="40" customWidth="1"/>
    <col min="13068" max="13068" width="21.140625" style="40" customWidth="1"/>
    <col min="13069" max="13069" width="23.85546875" style="40" customWidth="1"/>
    <col min="13070" max="13070" width="28.85546875" style="40" customWidth="1"/>
    <col min="13071" max="13071" width="21.28515625" style="40" customWidth="1"/>
    <col min="13072" max="13072" width="30.85546875" style="40" customWidth="1"/>
    <col min="13073" max="13073" width="37.5703125" style="40" customWidth="1"/>
    <col min="13074" max="13074" width="11.42578125" style="40"/>
    <col min="13075" max="13075" width="4.7109375" style="40" customWidth="1"/>
    <col min="13076" max="13076" width="5.42578125" style="40" customWidth="1"/>
    <col min="13077" max="13077" width="10.28515625" style="40" customWidth="1"/>
    <col min="13078" max="13078" width="21.28515625" style="40" customWidth="1"/>
    <col min="13079" max="13079" width="24" style="40" customWidth="1"/>
    <col min="13080" max="13080" width="24.42578125" style="40" customWidth="1"/>
    <col min="13081" max="13081" width="21.28515625" style="40" customWidth="1"/>
    <col min="13082" max="13082" width="16" style="40" customWidth="1"/>
    <col min="13083" max="13083" width="11.42578125" style="40"/>
    <col min="13084" max="13084" width="4.28515625" style="40" customWidth="1"/>
    <col min="13085" max="13312" width="11.42578125" style="40"/>
    <col min="13313" max="13313" width="2.28515625" style="40" customWidth="1"/>
    <col min="13314" max="13322" width="0" style="40" hidden="1" customWidth="1"/>
    <col min="13323" max="13323" width="19.7109375" style="40" customWidth="1"/>
    <col min="13324" max="13324" width="21.140625" style="40" customWidth="1"/>
    <col min="13325" max="13325" width="23.85546875" style="40" customWidth="1"/>
    <col min="13326" max="13326" width="28.85546875" style="40" customWidth="1"/>
    <col min="13327" max="13327" width="21.28515625" style="40" customWidth="1"/>
    <col min="13328" max="13328" width="30.85546875" style="40" customWidth="1"/>
    <col min="13329" max="13329" width="37.5703125" style="40" customWidth="1"/>
    <col min="13330" max="13330" width="11.42578125" style="40"/>
    <col min="13331" max="13331" width="4.7109375" style="40" customWidth="1"/>
    <col min="13332" max="13332" width="5.42578125" style="40" customWidth="1"/>
    <col min="13333" max="13333" width="10.28515625" style="40" customWidth="1"/>
    <col min="13334" max="13334" width="21.28515625" style="40" customWidth="1"/>
    <col min="13335" max="13335" width="24" style="40" customWidth="1"/>
    <col min="13336" max="13336" width="24.42578125" style="40" customWidth="1"/>
    <col min="13337" max="13337" width="21.28515625" style="40" customWidth="1"/>
    <col min="13338" max="13338" width="16" style="40" customWidth="1"/>
    <col min="13339" max="13339" width="11.42578125" style="40"/>
    <col min="13340" max="13340" width="4.28515625" style="40" customWidth="1"/>
    <col min="13341" max="13568" width="11.42578125" style="40"/>
    <col min="13569" max="13569" width="2.28515625" style="40" customWidth="1"/>
    <col min="13570" max="13578" width="0" style="40" hidden="1" customWidth="1"/>
    <col min="13579" max="13579" width="19.7109375" style="40" customWidth="1"/>
    <col min="13580" max="13580" width="21.140625" style="40" customWidth="1"/>
    <col min="13581" max="13581" width="23.85546875" style="40" customWidth="1"/>
    <col min="13582" max="13582" width="28.85546875" style="40" customWidth="1"/>
    <col min="13583" max="13583" width="21.28515625" style="40" customWidth="1"/>
    <col min="13584" max="13584" width="30.85546875" style="40" customWidth="1"/>
    <col min="13585" max="13585" width="37.5703125" style="40" customWidth="1"/>
    <col min="13586" max="13586" width="11.42578125" style="40"/>
    <col min="13587" max="13587" width="4.7109375" style="40" customWidth="1"/>
    <col min="13588" max="13588" width="5.42578125" style="40" customWidth="1"/>
    <col min="13589" max="13589" width="10.28515625" style="40" customWidth="1"/>
    <col min="13590" max="13590" width="21.28515625" style="40" customWidth="1"/>
    <col min="13591" max="13591" width="24" style="40" customWidth="1"/>
    <col min="13592" max="13592" width="24.42578125" style="40" customWidth="1"/>
    <col min="13593" max="13593" width="21.28515625" style="40" customWidth="1"/>
    <col min="13594" max="13594" width="16" style="40" customWidth="1"/>
    <col min="13595" max="13595" width="11.42578125" style="40"/>
    <col min="13596" max="13596" width="4.28515625" style="40" customWidth="1"/>
    <col min="13597" max="13824" width="11.42578125" style="40"/>
    <col min="13825" max="13825" width="2.28515625" style="40" customWidth="1"/>
    <col min="13826" max="13834" width="0" style="40" hidden="1" customWidth="1"/>
    <col min="13835" max="13835" width="19.7109375" style="40" customWidth="1"/>
    <col min="13836" max="13836" width="21.140625" style="40" customWidth="1"/>
    <col min="13837" max="13837" width="23.85546875" style="40" customWidth="1"/>
    <col min="13838" max="13838" width="28.85546875" style="40" customWidth="1"/>
    <col min="13839" max="13839" width="21.28515625" style="40" customWidth="1"/>
    <col min="13840" max="13840" width="30.85546875" style="40" customWidth="1"/>
    <col min="13841" max="13841" width="37.5703125" style="40" customWidth="1"/>
    <col min="13842" max="13842" width="11.42578125" style="40"/>
    <col min="13843" max="13843" width="4.7109375" style="40" customWidth="1"/>
    <col min="13844" max="13844" width="5.42578125" style="40" customWidth="1"/>
    <col min="13845" max="13845" width="10.28515625" style="40" customWidth="1"/>
    <col min="13846" max="13846" width="21.28515625" style="40" customWidth="1"/>
    <col min="13847" max="13847" width="24" style="40" customWidth="1"/>
    <col min="13848" max="13848" width="24.42578125" style="40" customWidth="1"/>
    <col min="13849" max="13849" width="21.28515625" style="40" customWidth="1"/>
    <col min="13850" max="13850" width="16" style="40" customWidth="1"/>
    <col min="13851" max="13851" width="11.42578125" style="40"/>
    <col min="13852" max="13852" width="4.28515625" style="40" customWidth="1"/>
    <col min="13853" max="14080" width="11.42578125" style="40"/>
    <col min="14081" max="14081" width="2.28515625" style="40" customWidth="1"/>
    <col min="14082" max="14090" width="0" style="40" hidden="1" customWidth="1"/>
    <col min="14091" max="14091" width="19.7109375" style="40" customWidth="1"/>
    <col min="14092" max="14092" width="21.140625" style="40" customWidth="1"/>
    <col min="14093" max="14093" width="23.85546875" style="40" customWidth="1"/>
    <col min="14094" max="14094" width="28.85546875" style="40" customWidth="1"/>
    <col min="14095" max="14095" width="21.28515625" style="40" customWidth="1"/>
    <col min="14096" max="14096" width="30.85546875" style="40" customWidth="1"/>
    <col min="14097" max="14097" width="37.5703125" style="40" customWidth="1"/>
    <col min="14098" max="14098" width="11.42578125" style="40"/>
    <col min="14099" max="14099" width="4.7109375" style="40" customWidth="1"/>
    <col min="14100" max="14100" width="5.42578125" style="40" customWidth="1"/>
    <col min="14101" max="14101" width="10.28515625" style="40" customWidth="1"/>
    <col min="14102" max="14102" width="21.28515625" style="40" customWidth="1"/>
    <col min="14103" max="14103" width="24" style="40" customWidth="1"/>
    <col min="14104" max="14104" width="24.42578125" style="40" customWidth="1"/>
    <col min="14105" max="14105" width="21.28515625" style="40" customWidth="1"/>
    <col min="14106" max="14106" width="16" style="40" customWidth="1"/>
    <col min="14107" max="14107" width="11.42578125" style="40"/>
    <col min="14108" max="14108" width="4.28515625" style="40" customWidth="1"/>
    <col min="14109" max="14336" width="11.42578125" style="40"/>
    <col min="14337" max="14337" width="2.28515625" style="40" customWidth="1"/>
    <col min="14338" max="14346" width="0" style="40" hidden="1" customWidth="1"/>
    <col min="14347" max="14347" width="19.7109375" style="40" customWidth="1"/>
    <col min="14348" max="14348" width="21.140625" style="40" customWidth="1"/>
    <col min="14349" max="14349" width="23.85546875" style="40" customWidth="1"/>
    <col min="14350" max="14350" width="28.85546875" style="40" customWidth="1"/>
    <col min="14351" max="14351" width="21.28515625" style="40" customWidth="1"/>
    <col min="14352" max="14352" width="30.85546875" style="40" customWidth="1"/>
    <col min="14353" max="14353" width="37.5703125" style="40" customWidth="1"/>
    <col min="14354" max="14354" width="11.42578125" style="40"/>
    <col min="14355" max="14355" width="4.7109375" style="40" customWidth="1"/>
    <col min="14356" max="14356" width="5.42578125" style="40" customWidth="1"/>
    <col min="14357" max="14357" width="10.28515625" style="40" customWidth="1"/>
    <col min="14358" max="14358" width="21.28515625" style="40" customWidth="1"/>
    <col min="14359" max="14359" width="24" style="40" customWidth="1"/>
    <col min="14360" max="14360" width="24.42578125" style="40" customWidth="1"/>
    <col min="14361" max="14361" width="21.28515625" style="40" customWidth="1"/>
    <col min="14362" max="14362" width="16" style="40" customWidth="1"/>
    <col min="14363" max="14363" width="11.42578125" style="40"/>
    <col min="14364" max="14364" width="4.28515625" style="40" customWidth="1"/>
    <col min="14365" max="14592" width="11.42578125" style="40"/>
    <col min="14593" max="14593" width="2.28515625" style="40" customWidth="1"/>
    <col min="14594" max="14602" width="0" style="40" hidden="1" customWidth="1"/>
    <col min="14603" max="14603" width="19.7109375" style="40" customWidth="1"/>
    <col min="14604" max="14604" width="21.140625" style="40" customWidth="1"/>
    <col min="14605" max="14605" width="23.85546875" style="40" customWidth="1"/>
    <col min="14606" max="14606" width="28.85546875" style="40" customWidth="1"/>
    <col min="14607" max="14607" width="21.28515625" style="40" customWidth="1"/>
    <col min="14608" max="14608" width="30.85546875" style="40" customWidth="1"/>
    <col min="14609" max="14609" width="37.5703125" style="40" customWidth="1"/>
    <col min="14610" max="14610" width="11.42578125" style="40"/>
    <col min="14611" max="14611" width="4.7109375" style="40" customWidth="1"/>
    <col min="14612" max="14612" width="5.42578125" style="40" customWidth="1"/>
    <col min="14613" max="14613" width="10.28515625" style="40" customWidth="1"/>
    <col min="14614" max="14614" width="21.28515625" style="40" customWidth="1"/>
    <col min="14615" max="14615" width="24" style="40" customWidth="1"/>
    <col min="14616" max="14616" width="24.42578125" style="40" customWidth="1"/>
    <col min="14617" max="14617" width="21.28515625" style="40" customWidth="1"/>
    <col min="14618" max="14618" width="16" style="40" customWidth="1"/>
    <col min="14619" max="14619" width="11.42578125" style="40"/>
    <col min="14620" max="14620" width="4.28515625" style="40" customWidth="1"/>
    <col min="14621" max="14848" width="11.42578125" style="40"/>
    <col min="14849" max="14849" width="2.28515625" style="40" customWidth="1"/>
    <col min="14850" max="14858" width="0" style="40" hidden="1" customWidth="1"/>
    <col min="14859" max="14859" width="19.7109375" style="40" customWidth="1"/>
    <col min="14860" max="14860" width="21.140625" style="40" customWidth="1"/>
    <col min="14861" max="14861" width="23.85546875" style="40" customWidth="1"/>
    <col min="14862" max="14862" width="28.85546875" style="40" customWidth="1"/>
    <col min="14863" max="14863" width="21.28515625" style="40" customWidth="1"/>
    <col min="14864" max="14864" width="30.85546875" style="40" customWidth="1"/>
    <col min="14865" max="14865" width="37.5703125" style="40" customWidth="1"/>
    <col min="14866" max="14866" width="11.42578125" style="40"/>
    <col min="14867" max="14867" width="4.7109375" style="40" customWidth="1"/>
    <col min="14868" max="14868" width="5.42578125" style="40" customWidth="1"/>
    <col min="14869" max="14869" width="10.28515625" style="40" customWidth="1"/>
    <col min="14870" max="14870" width="21.28515625" style="40" customWidth="1"/>
    <col min="14871" max="14871" width="24" style="40" customWidth="1"/>
    <col min="14872" max="14872" width="24.42578125" style="40" customWidth="1"/>
    <col min="14873" max="14873" width="21.28515625" style="40" customWidth="1"/>
    <col min="14874" max="14874" width="16" style="40" customWidth="1"/>
    <col min="14875" max="14875" width="11.42578125" style="40"/>
    <col min="14876" max="14876" width="4.28515625" style="40" customWidth="1"/>
    <col min="14877" max="15104" width="11.42578125" style="40"/>
    <col min="15105" max="15105" width="2.28515625" style="40" customWidth="1"/>
    <col min="15106" max="15114" width="0" style="40" hidden="1" customWidth="1"/>
    <col min="15115" max="15115" width="19.7109375" style="40" customWidth="1"/>
    <col min="15116" max="15116" width="21.140625" style="40" customWidth="1"/>
    <col min="15117" max="15117" width="23.85546875" style="40" customWidth="1"/>
    <col min="15118" max="15118" width="28.85546875" style="40" customWidth="1"/>
    <col min="15119" max="15119" width="21.28515625" style="40" customWidth="1"/>
    <col min="15120" max="15120" width="30.85546875" style="40" customWidth="1"/>
    <col min="15121" max="15121" width="37.5703125" style="40" customWidth="1"/>
    <col min="15122" max="15122" width="11.42578125" style="40"/>
    <col min="15123" max="15123" width="4.7109375" style="40" customWidth="1"/>
    <col min="15124" max="15124" width="5.42578125" style="40" customWidth="1"/>
    <col min="15125" max="15125" width="10.28515625" style="40" customWidth="1"/>
    <col min="15126" max="15126" width="21.28515625" style="40" customWidth="1"/>
    <col min="15127" max="15127" width="24" style="40" customWidth="1"/>
    <col min="15128" max="15128" width="24.42578125" style="40" customWidth="1"/>
    <col min="15129" max="15129" width="21.28515625" style="40" customWidth="1"/>
    <col min="15130" max="15130" width="16" style="40" customWidth="1"/>
    <col min="15131" max="15131" width="11.42578125" style="40"/>
    <col min="15132" max="15132" width="4.28515625" style="40" customWidth="1"/>
    <col min="15133" max="15360" width="11.42578125" style="40"/>
    <col min="15361" max="15361" width="2.28515625" style="40" customWidth="1"/>
    <col min="15362" max="15370" width="0" style="40" hidden="1" customWidth="1"/>
    <col min="15371" max="15371" width="19.7109375" style="40" customWidth="1"/>
    <col min="15372" max="15372" width="21.140625" style="40" customWidth="1"/>
    <col min="15373" max="15373" width="23.85546875" style="40" customWidth="1"/>
    <col min="15374" max="15374" width="28.85546875" style="40" customWidth="1"/>
    <col min="15375" max="15375" width="21.28515625" style="40" customWidth="1"/>
    <col min="15376" max="15376" width="30.85546875" style="40" customWidth="1"/>
    <col min="15377" max="15377" width="37.5703125" style="40" customWidth="1"/>
    <col min="15378" max="15378" width="11.42578125" style="40"/>
    <col min="15379" max="15379" width="4.7109375" style="40" customWidth="1"/>
    <col min="15380" max="15380" width="5.42578125" style="40" customWidth="1"/>
    <col min="15381" max="15381" width="10.28515625" style="40" customWidth="1"/>
    <col min="15382" max="15382" width="21.28515625" style="40" customWidth="1"/>
    <col min="15383" max="15383" width="24" style="40" customWidth="1"/>
    <col min="15384" max="15384" width="24.42578125" style="40" customWidth="1"/>
    <col min="15385" max="15385" width="21.28515625" style="40" customWidth="1"/>
    <col min="15386" max="15386" width="16" style="40" customWidth="1"/>
    <col min="15387" max="15387" width="11.42578125" style="40"/>
    <col min="15388" max="15388" width="4.28515625" style="40" customWidth="1"/>
    <col min="15389" max="15616" width="11.42578125" style="40"/>
    <col min="15617" max="15617" width="2.28515625" style="40" customWidth="1"/>
    <col min="15618" max="15626" width="0" style="40" hidden="1" customWidth="1"/>
    <col min="15627" max="15627" width="19.7109375" style="40" customWidth="1"/>
    <col min="15628" max="15628" width="21.140625" style="40" customWidth="1"/>
    <col min="15629" max="15629" width="23.85546875" style="40" customWidth="1"/>
    <col min="15630" max="15630" width="28.85546875" style="40" customWidth="1"/>
    <col min="15631" max="15631" width="21.28515625" style="40" customWidth="1"/>
    <col min="15632" max="15632" width="30.85546875" style="40" customWidth="1"/>
    <col min="15633" max="15633" width="37.5703125" style="40" customWidth="1"/>
    <col min="15634" max="15634" width="11.42578125" style="40"/>
    <col min="15635" max="15635" width="4.7109375" style="40" customWidth="1"/>
    <col min="15636" max="15636" width="5.42578125" style="40" customWidth="1"/>
    <col min="15637" max="15637" width="10.28515625" style="40" customWidth="1"/>
    <col min="15638" max="15638" width="21.28515625" style="40" customWidth="1"/>
    <col min="15639" max="15639" width="24" style="40" customWidth="1"/>
    <col min="15640" max="15640" width="24.42578125" style="40" customWidth="1"/>
    <col min="15641" max="15641" width="21.28515625" style="40" customWidth="1"/>
    <col min="15642" max="15642" width="16" style="40" customWidth="1"/>
    <col min="15643" max="15643" width="11.42578125" style="40"/>
    <col min="15644" max="15644" width="4.28515625" style="40" customWidth="1"/>
    <col min="15645" max="15872" width="11.42578125" style="40"/>
    <col min="15873" max="15873" width="2.28515625" style="40" customWidth="1"/>
    <col min="15874" max="15882" width="0" style="40" hidden="1" customWidth="1"/>
    <col min="15883" max="15883" width="19.7109375" style="40" customWidth="1"/>
    <col min="15884" max="15884" width="21.140625" style="40" customWidth="1"/>
    <col min="15885" max="15885" width="23.85546875" style="40" customWidth="1"/>
    <col min="15886" max="15886" width="28.85546875" style="40" customWidth="1"/>
    <col min="15887" max="15887" width="21.28515625" style="40" customWidth="1"/>
    <col min="15888" max="15888" width="30.85546875" style="40" customWidth="1"/>
    <col min="15889" max="15889" width="37.5703125" style="40" customWidth="1"/>
    <col min="15890" max="15890" width="11.42578125" style="40"/>
    <col min="15891" max="15891" width="4.7109375" style="40" customWidth="1"/>
    <col min="15892" max="15892" width="5.42578125" style="40" customWidth="1"/>
    <col min="15893" max="15893" width="10.28515625" style="40" customWidth="1"/>
    <col min="15894" max="15894" width="21.28515625" style="40" customWidth="1"/>
    <col min="15895" max="15895" width="24" style="40" customWidth="1"/>
    <col min="15896" max="15896" width="24.42578125" style="40" customWidth="1"/>
    <col min="15897" max="15897" width="21.28515625" style="40" customWidth="1"/>
    <col min="15898" max="15898" width="16" style="40" customWidth="1"/>
    <col min="15899" max="15899" width="11.42578125" style="40"/>
    <col min="15900" max="15900" width="4.28515625" style="40" customWidth="1"/>
    <col min="15901" max="16128" width="11.42578125" style="40"/>
    <col min="16129" max="16129" width="2.28515625" style="40" customWidth="1"/>
    <col min="16130" max="16138" width="0" style="40" hidden="1" customWidth="1"/>
    <col min="16139" max="16139" width="19.7109375" style="40" customWidth="1"/>
    <col min="16140" max="16140" width="21.140625" style="40" customWidth="1"/>
    <col min="16141" max="16141" width="23.85546875" style="40" customWidth="1"/>
    <col min="16142" max="16142" width="28.85546875" style="40" customWidth="1"/>
    <col min="16143" max="16143" width="21.28515625" style="40" customWidth="1"/>
    <col min="16144" max="16144" width="30.85546875" style="40" customWidth="1"/>
    <col min="16145" max="16145" width="37.5703125" style="40" customWidth="1"/>
    <col min="16146" max="16146" width="11.42578125" style="40"/>
    <col min="16147" max="16147" width="4.7109375" style="40" customWidth="1"/>
    <col min="16148" max="16148" width="5.42578125" style="40" customWidth="1"/>
    <col min="16149" max="16149" width="10.28515625" style="40" customWidth="1"/>
    <col min="16150" max="16150" width="21.28515625" style="40" customWidth="1"/>
    <col min="16151" max="16151" width="24" style="40" customWidth="1"/>
    <col min="16152" max="16152" width="24.42578125" style="40" customWidth="1"/>
    <col min="16153" max="16153" width="21.28515625" style="40" customWidth="1"/>
    <col min="16154" max="16154" width="16" style="40" customWidth="1"/>
    <col min="16155" max="16155" width="11.42578125" style="40"/>
    <col min="16156" max="16156" width="4.28515625" style="40" customWidth="1"/>
    <col min="16157" max="16384" width="11.42578125" style="40"/>
  </cols>
  <sheetData>
    <row r="1" spans="2:28" ht="30" customHeight="1" x14ac:dyDescent="0.25">
      <c r="K1" s="126"/>
      <c r="L1" s="127"/>
      <c r="M1" s="1213" t="s">
        <v>469</v>
      </c>
      <c r="N1" s="1215" t="s">
        <v>1230</v>
      </c>
      <c r="O1" s="1164"/>
      <c r="P1" s="1164"/>
      <c r="Q1" s="1164"/>
      <c r="R1" s="1164"/>
      <c r="S1" s="1164"/>
      <c r="T1" s="1164"/>
      <c r="U1" s="1164"/>
      <c r="V1" s="1164"/>
      <c r="W1" s="1164"/>
      <c r="X1" s="1163"/>
      <c r="Y1" s="136" t="s">
        <v>963</v>
      </c>
      <c r="Z1" s="1217">
        <v>7</v>
      </c>
      <c r="AA1" s="1218"/>
      <c r="AB1" s="1219"/>
    </row>
    <row r="2" spans="2:28" ht="29.25" customHeight="1" x14ac:dyDescent="0.25">
      <c r="K2" s="121"/>
      <c r="L2" s="122"/>
      <c r="M2" s="1214"/>
      <c r="N2" s="1216"/>
      <c r="O2" s="1161"/>
      <c r="P2" s="1161"/>
      <c r="Q2" s="1161"/>
      <c r="R2" s="1161"/>
      <c r="S2" s="1161"/>
      <c r="T2" s="1161"/>
      <c r="U2" s="1161"/>
      <c r="V2" s="1161"/>
      <c r="W2" s="1161"/>
      <c r="X2" s="1103"/>
      <c r="Y2" s="136" t="s">
        <v>964</v>
      </c>
      <c r="Z2" s="1220" t="s">
        <v>1236</v>
      </c>
      <c r="AA2" s="1207"/>
      <c r="AB2" s="1104"/>
    </row>
    <row r="3" spans="2:28" ht="32.25" customHeight="1" x14ac:dyDescent="0.25">
      <c r="K3" s="121"/>
      <c r="L3" s="122"/>
      <c r="M3" s="337" t="s">
        <v>962</v>
      </c>
      <c r="N3" s="1220" t="s">
        <v>1231</v>
      </c>
      <c r="O3" s="1207"/>
      <c r="P3" s="1207"/>
      <c r="Q3" s="1207"/>
      <c r="R3" s="1207"/>
      <c r="S3" s="1207"/>
      <c r="T3" s="1207"/>
      <c r="U3" s="1207"/>
      <c r="V3" s="1207"/>
      <c r="W3" s="1207"/>
      <c r="X3" s="1104"/>
      <c r="Y3" s="136" t="s">
        <v>965</v>
      </c>
      <c r="Z3" s="1221">
        <v>45139</v>
      </c>
      <c r="AA3" s="1222"/>
      <c r="AB3" s="1223"/>
    </row>
    <row r="4" spans="2:28" ht="23.25" customHeight="1" x14ac:dyDescent="0.25">
      <c r="K4" s="362"/>
      <c r="L4" s="363"/>
      <c r="M4" s="364"/>
      <c r="N4" s="1224" t="s">
        <v>961</v>
      </c>
      <c r="O4" s="1224"/>
      <c r="P4" s="1224"/>
      <c r="Q4" s="1224"/>
      <c r="R4" s="1224"/>
      <c r="S4" s="1224"/>
      <c r="T4" s="1224"/>
      <c r="U4" s="1224"/>
      <c r="V4" s="1224"/>
      <c r="W4" s="1224"/>
      <c r="X4" s="1224"/>
      <c r="Y4" s="363"/>
      <c r="Z4" s="363"/>
      <c r="AA4" s="363"/>
      <c r="AB4" s="365"/>
    </row>
    <row r="5" spans="2:28" ht="15" customHeight="1" thickBot="1" x14ac:dyDescent="0.3"/>
    <row r="6" spans="2:28" ht="30.75" customHeight="1" thickBot="1" x14ac:dyDescent="0.3">
      <c r="K6" s="1225" t="s">
        <v>157</v>
      </c>
      <c r="L6" s="1226"/>
      <c r="M6" s="1226"/>
      <c r="N6" s="1226"/>
      <c r="O6" s="1226"/>
      <c r="P6" s="1226"/>
      <c r="Q6" s="1227"/>
      <c r="S6" s="1228" t="str">
        <f>K8</f>
        <v>Gestión para la Protección de los Derechos</v>
      </c>
      <c r="T6" s="1229"/>
      <c r="U6" s="1229"/>
      <c r="V6" s="1229"/>
      <c r="W6" s="1229"/>
      <c r="X6" s="1229"/>
      <c r="Y6" s="1229"/>
      <c r="Z6" s="1229"/>
      <c r="AA6" s="1229"/>
      <c r="AB6" s="1230"/>
    </row>
    <row r="7" spans="2:28" ht="36" customHeight="1" thickBot="1" x14ac:dyDescent="0.3">
      <c r="B7" s="1231" t="s">
        <v>81</v>
      </c>
      <c r="C7" s="1233" t="s">
        <v>24</v>
      </c>
      <c r="D7" s="1234"/>
      <c r="E7" s="1234"/>
      <c r="F7" s="1234"/>
      <c r="G7" s="1235"/>
      <c r="K7" s="315" t="s">
        <v>1</v>
      </c>
      <c r="L7" s="316" t="s">
        <v>187</v>
      </c>
      <c r="M7" s="316" t="s">
        <v>3</v>
      </c>
      <c r="N7" s="316" t="s">
        <v>190</v>
      </c>
      <c r="O7" s="316" t="s">
        <v>5</v>
      </c>
      <c r="P7" s="316" t="s">
        <v>145</v>
      </c>
      <c r="Q7" s="316" t="s">
        <v>157</v>
      </c>
      <c r="S7" s="74"/>
      <c r="T7" s="75"/>
      <c r="U7" s="75"/>
      <c r="V7" s="75"/>
      <c r="W7" s="75"/>
      <c r="X7" s="75"/>
      <c r="Y7" s="75"/>
      <c r="Z7" s="75"/>
      <c r="AA7" s="75"/>
      <c r="AB7" s="76"/>
    </row>
    <row r="8" spans="2:28" ht="45.75" customHeight="1" thickBot="1" x14ac:dyDescent="0.3">
      <c r="B8" s="1232"/>
      <c r="C8" s="77" t="s">
        <v>11</v>
      </c>
      <c r="D8" s="77" t="s">
        <v>10</v>
      </c>
      <c r="E8" s="77" t="s">
        <v>9</v>
      </c>
      <c r="F8" s="77" t="s">
        <v>8</v>
      </c>
      <c r="G8" s="77" t="s">
        <v>7</v>
      </c>
      <c r="K8" s="1236" t="str">
        <f>'[3]Riesgos de Corrupción'!C6</f>
        <v>Gestión para la Protección de los Derechos</v>
      </c>
      <c r="L8" s="78" t="s">
        <v>188</v>
      </c>
      <c r="M8" s="30" t="str">
        <f>IFERROR(INDEX('[3]Riesgos de Corrupción'!$B$11:$W$102,MATCH('Mapa de calor Corrupción'!L8,'[3]Riesgos de Corrupción'!$B$11:$B$102,0),18)," ")</f>
        <v>Rara vez</v>
      </c>
      <c r="N8" s="30">
        <f>IF(M8="Rara vez",1,IF(M8="Improbable",2,IF(M8="Posible",3,IF(M8="Probable",4,IF(M8="Casi seguro",5," ")))))</f>
        <v>1</v>
      </c>
      <c r="O8" s="30" t="str">
        <f>IFERROR(INDEX('[3]Riesgos de Corrupción'!$B$11:$BN$102,MATCH('Mapa de calor Corrupción'!L8,'[3]Riesgos de Corrupción'!$B$11:$B$102,0),63)," ")</f>
        <v>Catastrófico</v>
      </c>
      <c r="P8" s="30">
        <f>IF(O8="Insignificante",1,IF(O8="Menor",2,IF(O8="Moderado",3,IF(O8="Mayor",4,IF(O8="Catastrófico",5,IF(O8=" "," "))))))</f>
        <v>5</v>
      </c>
      <c r="Q8" s="31" t="str">
        <f>IFERROR(INDEX('[3]Riesgos de Corrupción'!$B$11:$BN$102,MATCH('Mapa de calor Corrupción'!L8,'[3]Riesgos de Corrupción'!$B$11:$B$102,0),64)," ")</f>
        <v>Zona Extrema</v>
      </c>
      <c r="S8" s="1239" t="s">
        <v>81</v>
      </c>
      <c r="T8" s="79"/>
      <c r="AB8" s="80"/>
    </row>
    <row r="9" spans="2:28" ht="45.75" customHeight="1" thickBot="1" x14ac:dyDescent="0.3">
      <c r="B9" s="81" t="s">
        <v>93</v>
      </c>
      <c r="C9" s="82" t="s">
        <v>96</v>
      </c>
      <c r="D9" s="82" t="s">
        <v>97</v>
      </c>
      <c r="E9" s="83" t="s">
        <v>102</v>
      </c>
      <c r="F9" s="83" t="s">
        <v>103</v>
      </c>
      <c r="G9" s="83" t="s">
        <v>106</v>
      </c>
      <c r="K9" s="1237"/>
      <c r="L9" s="78" t="s">
        <v>189</v>
      </c>
      <c r="M9" s="30" t="str">
        <f>IFERROR(INDEX('[3]Riesgos de Corrupción'!$B$11:$W$102,MATCH('Mapa de calor Corrupción'!L9,'[3]Riesgos de Corrupción'!$B$11:$B$102,0),18)," ")</f>
        <v>Rara vez</v>
      </c>
      <c r="N9" s="30">
        <f t="shared" ref="N9:N34" si="0">IF(M9="Rara vez",1,IF(M9="Improbable",2,IF(M9="Posible",3,IF(M9="Probable",4,IF(M9="Casi seguro",5," ")))))</f>
        <v>1</v>
      </c>
      <c r="O9" s="30" t="str">
        <f>IFERROR(INDEX('[3]Riesgos de Corrupción'!$B$11:$BN$102,MATCH('Mapa de calor Corrupción'!L9,'[3]Riesgos de Corrupción'!$B$11:$B$102,0),63)," ")</f>
        <v>Catastrófico</v>
      </c>
      <c r="P9" s="30">
        <f t="shared" ref="P9:P34" si="1">IF(O9="Insignificante",1,IF(O9="Menor",2,IF(O9="Moderado",3,IF(O9="Mayor",4,IF(O9="Catastrófico",5,IF(O9=" "," "))))))</f>
        <v>5</v>
      </c>
      <c r="Q9" s="31" t="str">
        <f>IFERROR(INDEX('[3]Riesgos de Corrupción'!$B$11:$BN$102,MATCH('Mapa de calor Corrupción'!L9,'[3]Riesgos de Corrupción'!$B$11:$B$102,0),64)," ")</f>
        <v>Zona Extrema</v>
      </c>
      <c r="S9" s="1239"/>
      <c r="T9" s="84" t="s">
        <v>196</v>
      </c>
      <c r="U9" s="72"/>
      <c r="AB9" s="80"/>
    </row>
    <row r="10" spans="2:28" ht="45.75" customHeight="1" thickBot="1" x14ac:dyDescent="0.3">
      <c r="B10" s="81" t="s">
        <v>73</v>
      </c>
      <c r="C10" s="85" t="s">
        <v>82</v>
      </c>
      <c r="D10" s="82" t="s">
        <v>98</v>
      </c>
      <c r="E10" s="82" t="s">
        <v>100</v>
      </c>
      <c r="F10" s="83" t="s">
        <v>104</v>
      </c>
      <c r="G10" s="83" t="s">
        <v>103</v>
      </c>
      <c r="K10" s="1237"/>
      <c r="L10" s="78" t="s">
        <v>210</v>
      </c>
      <c r="M10" s="30" t="str">
        <f>IFERROR(INDEX('[3]Riesgos de Corrupción'!$B$11:$W$102,MATCH('Mapa de calor Corrupción'!L10,'[3]Riesgos de Corrupción'!$B$11:$B$102,0),18)," ")</f>
        <v>Posible</v>
      </c>
      <c r="N10" s="30">
        <f t="shared" si="0"/>
        <v>3</v>
      </c>
      <c r="O10" s="30" t="str">
        <f>IFERROR(INDEX('[3]Riesgos de Corrupción'!$B$11:$BN$102,MATCH('Mapa de calor Corrupción'!L10,'[3]Riesgos de Corrupción'!$B$11:$B$102,0),63)," ")</f>
        <v>Catastrófico</v>
      </c>
      <c r="P10" s="30">
        <f t="shared" si="1"/>
        <v>5</v>
      </c>
      <c r="Q10" s="31" t="str">
        <f>IFERROR(INDEX('[3]Riesgos de Corrupción'!$B$11:$BN$102,MATCH('Mapa de calor Corrupción'!L10,'[3]Riesgos de Corrupción'!$B$11:$B$102,0),64)," ")</f>
        <v>Zona Extrema</v>
      </c>
      <c r="S10" s="1239"/>
      <c r="T10" s="84" t="s">
        <v>198</v>
      </c>
      <c r="U10" s="72"/>
      <c r="AB10" s="80"/>
    </row>
    <row r="11" spans="2:28" ht="45" customHeight="1" thickBot="1" x14ac:dyDescent="0.3">
      <c r="B11" s="81" t="s">
        <v>74</v>
      </c>
      <c r="C11" s="86" t="s">
        <v>94</v>
      </c>
      <c r="D11" s="85" t="s">
        <v>84</v>
      </c>
      <c r="E11" s="82" t="s">
        <v>99</v>
      </c>
      <c r="F11" s="83" t="s">
        <v>105</v>
      </c>
      <c r="G11" s="83" t="s">
        <v>102</v>
      </c>
      <c r="K11" s="1237"/>
      <c r="L11" s="78" t="s">
        <v>211</v>
      </c>
      <c r="M11" s="30" t="str">
        <f>IFERROR(INDEX('[3]Riesgos de Corrupción'!$B$11:$W$102,MATCH('Mapa de calor Corrupción'!L11,'[3]Riesgos de Corrupción'!$B$11:$B$102,0),18)," ")</f>
        <v>Posible</v>
      </c>
      <c r="N11" s="30">
        <f t="shared" si="0"/>
        <v>3</v>
      </c>
      <c r="O11" s="30" t="str">
        <f>IFERROR(INDEX('[3]Riesgos de Corrupción'!$B$11:$BN$102,MATCH('Mapa de calor Corrupción'!L11,'[3]Riesgos de Corrupción'!$B$11:$B$102,0),63)," ")</f>
        <v>Catastrófico</v>
      </c>
      <c r="P11" s="30">
        <f t="shared" si="1"/>
        <v>5</v>
      </c>
      <c r="Q11" s="31" t="str">
        <f>IFERROR(INDEX('[3]Riesgos de Corrupción'!$B$11:$BN$102,MATCH('Mapa de calor Corrupción'!L11,'[3]Riesgos de Corrupción'!$B$11:$B$102,0),64)," ")</f>
        <v>Zona Extrema</v>
      </c>
      <c r="S11" s="1239"/>
      <c r="T11" s="84" t="s">
        <v>195</v>
      </c>
      <c r="U11" s="72"/>
      <c r="AB11" s="80"/>
    </row>
    <row r="12" spans="2:28" ht="45.75" customHeight="1" thickBot="1" x14ac:dyDescent="0.3">
      <c r="B12" s="81" t="s">
        <v>75</v>
      </c>
      <c r="C12" s="86" t="s">
        <v>85</v>
      </c>
      <c r="D12" s="86" t="s">
        <v>95</v>
      </c>
      <c r="E12" s="85" t="s">
        <v>84</v>
      </c>
      <c r="F12" s="82" t="s">
        <v>98</v>
      </c>
      <c r="G12" s="83" t="s">
        <v>107</v>
      </c>
      <c r="K12" s="1237"/>
      <c r="L12" s="78" t="s">
        <v>212</v>
      </c>
      <c r="M12" s="30" t="str">
        <f>IFERROR(INDEX('[3]Riesgos de Corrupción'!$B$11:$W$102,MATCH('Mapa de calor Corrupción'!L12,'[3]Riesgos de Corrupción'!$B$11:$B$102,0),18)," ")</f>
        <v>Rara vez</v>
      </c>
      <c r="N12" s="30">
        <f t="shared" si="0"/>
        <v>1</v>
      </c>
      <c r="O12" s="30" t="str">
        <f>IFERROR(INDEX('[3]Riesgos de Corrupción'!$B$11:$BN$102,MATCH('Mapa de calor Corrupción'!L12,'[3]Riesgos de Corrupción'!$B$11:$B$102,0),63)," ")</f>
        <v>Catastrófico</v>
      </c>
      <c r="P12" s="30">
        <f t="shared" si="1"/>
        <v>5</v>
      </c>
      <c r="Q12" s="31" t="str">
        <f>IFERROR(INDEX('[3]Riesgos de Corrupción'!$B$11:$BN$102,MATCH('Mapa de calor Corrupción'!L12,'[3]Riesgos de Corrupción'!$B$11:$B$102,0),64)," ")</f>
        <v>Zona Extrema</v>
      </c>
      <c r="S12" s="1239"/>
      <c r="T12" s="84" t="s">
        <v>197</v>
      </c>
      <c r="U12" s="72"/>
      <c r="AB12" s="80"/>
    </row>
    <row r="13" spans="2:28" ht="46.5" customHeight="1" thickBot="1" x14ac:dyDescent="0.3">
      <c r="B13" s="81" t="s">
        <v>76</v>
      </c>
      <c r="C13" s="86" t="s">
        <v>86</v>
      </c>
      <c r="D13" s="86" t="s">
        <v>85</v>
      </c>
      <c r="E13" s="85" t="s">
        <v>83</v>
      </c>
      <c r="F13" s="82" t="s">
        <v>101</v>
      </c>
      <c r="G13" s="83" t="s">
        <v>108</v>
      </c>
      <c r="K13" s="1237"/>
      <c r="L13" s="78" t="s">
        <v>213</v>
      </c>
      <c r="M13" s="30" t="str">
        <f>IFERROR(INDEX('[3]Riesgos de Corrupción'!$B$11:$W$102,MATCH('Mapa de calor Corrupción'!L13,'[3]Riesgos de Corrupción'!$B$11:$B$102,0),18)," ")</f>
        <v>Rara vez</v>
      </c>
      <c r="N13" s="30">
        <f t="shared" si="0"/>
        <v>1</v>
      </c>
      <c r="O13" s="30" t="str">
        <f>IFERROR(INDEX('[3]Riesgos de Corrupción'!$B$11:$BN$102,MATCH('Mapa de calor Corrupción'!L13,'[3]Riesgos de Corrupción'!$B$11:$B$102,0),63)," ")</f>
        <v>Catastrófico</v>
      </c>
      <c r="P13" s="30">
        <f t="shared" si="1"/>
        <v>5</v>
      </c>
      <c r="Q13" s="31" t="str">
        <f>IFERROR(INDEX('[3]Riesgos de Corrupción'!$B$11:$BN$102,MATCH('Mapa de calor Corrupción'!L13,'[3]Riesgos de Corrupción'!$B$11:$B$102,0),64)," ")</f>
        <v>Zona Extrema</v>
      </c>
      <c r="S13" s="1239"/>
      <c r="T13" s="84" t="s">
        <v>194</v>
      </c>
      <c r="U13" s="72"/>
      <c r="AB13" s="80"/>
    </row>
    <row r="14" spans="2:28" ht="45.75" customHeight="1" x14ac:dyDescent="0.25">
      <c r="K14" s="1237"/>
      <c r="L14" s="78" t="s">
        <v>214</v>
      </c>
      <c r="M14" s="30" t="str">
        <f>IFERROR(INDEX('[3]Riesgos de Corrupción'!$B$11:$W$102,MATCH('Mapa de calor Corrupción'!L14,'[3]Riesgos de Corrupción'!$B$11:$B$102,0),18)," ")</f>
        <v>Rara vez</v>
      </c>
      <c r="N14" s="30">
        <f>IF(M14="Rara vez",1,IF(M14="Improbable",2,IF(M14="Posible",3,IF(M14="Probable",4,IF(M14="Casi seguro",5," ")))))</f>
        <v>1</v>
      </c>
      <c r="O14" s="30" t="str">
        <f>IFERROR(INDEX('[3]Riesgos de Corrupción'!$B$11:$BN$102,MATCH('Mapa de calor Corrupción'!L14,'[3]Riesgos de Corrupción'!$B$11:$B$102,0),63)," ")</f>
        <v>Catastrófico</v>
      </c>
      <c r="P14" s="30">
        <f>IF(O14="Insignificante",1,IF(O14="Menor",2,IF(O14="Moderado",3,IF(O14="Mayor",4,IF(O14="Catastrófico",5,IF(O14=" "," "))))))</f>
        <v>5</v>
      </c>
      <c r="Q14" s="31" t="str">
        <f>IFERROR(INDEX('[3]Riesgos de Corrupción'!$B$11:$BN$102,MATCH('Mapa de calor Corrupción'!L14,'[3]Riesgos de Corrupción'!$B$11:$B$102,0),64)," ")</f>
        <v>Zona Extrema</v>
      </c>
      <c r="S14" s="1239"/>
      <c r="T14" s="87"/>
      <c r="AB14" s="80"/>
    </row>
    <row r="15" spans="2:28" ht="37.5" customHeight="1" x14ac:dyDescent="0.25">
      <c r="K15" s="1237"/>
      <c r="L15" s="78" t="s">
        <v>215</v>
      </c>
      <c r="M15" s="30" t="str">
        <f>IFERROR(INDEX('[3]Riesgos de Corrupción'!$B$11:$W$102,MATCH('Mapa de calor Corrupción'!L15,'[3]Riesgos de Corrupción'!$B$11:$B$102,0),18)," ")</f>
        <v>Posible</v>
      </c>
      <c r="N15" s="30">
        <f t="shared" si="0"/>
        <v>3</v>
      </c>
      <c r="O15" s="30" t="str">
        <f>IFERROR(INDEX('[3]Riesgos de Corrupción'!$B$11:$BN$102,MATCH('Mapa de calor Corrupción'!L15,'[3]Riesgos de Corrupción'!$B$11:$B$102,0),63)," ")</f>
        <v>Catastrófico</v>
      </c>
      <c r="P15" s="30">
        <f t="shared" si="1"/>
        <v>5</v>
      </c>
      <c r="Q15" s="31" t="str">
        <f>IFERROR(INDEX('[3]Riesgos de Corrupción'!$B$11:$BN$102,MATCH('Mapa de calor Corrupción'!L15,'[3]Riesgos de Corrupción'!$B$11:$B$102,0),64)," ")</f>
        <v>Zona Extrema</v>
      </c>
      <c r="S15" s="74"/>
      <c r="T15" s="87"/>
      <c r="V15" s="88" t="s">
        <v>200</v>
      </c>
      <c r="W15" s="89" t="s">
        <v>193</v>
      </c>
      <c r="X15" s="90" t="s">
        <v>199</v>
      </c>
      <c r="Y15" s="91" t="s">
        <v>192</v>
      </c>
      <c r="Z15" s="91" t="s">
        <v>201</v>
      </c>
      <c r="AB15" s="80"/>
    </row>
    <row r="16" spans="2:28" ht="30" customHeight="1" thickBot="1" x14ac:dyDescent="0.3">
      <c r="K16" s="1237"/>
      <c r="L16" s="78" t="s">
        <v>216</v>
      </c>
      <c r="M16" s="30" t="str">
        <f>IFERROR(INDEX('[3]Riesgos de Corrupción'!$B$11:$W$102,MATCH('Mapa de calor Corrupción'!L16,'[3]Riesgos de Corrupción'!$B$11:$B$102,0),18)," ")</f>
        <v>Rara vez</v>
      </c>
      <c r="N16" s="30">
        <f t="shared" si="0"/>
        <v>1</v>
      </c>
      <c r="O16" s="30" t="str">
        <f>IFERROR(INDEX('[3]Riesgos de Corrupción'!$B$11:$BN$102,MATCH('Mapa de calor Corrupción'!L16,'[3]Riesgos de Corrupción'!$B$11:$B$102,0),63)," ")</f>
        <v>Catastrófico</v>
      </c>
      <c r="P16" s="30">
        <f t="shared" si="1"/>
        <v>5</v>
      </c>
      <c r="Q16" s="31" t="str">
        <f>IFERROR(INDEX('[3]Riesgos de Corrupción'!$B$11:$BN$102,MATCH('Mapa de calor Corrupción'!L16,'[3]Riesgos de Corrupción'!$B$11:$B$102,0),64)," ")</f>
        <v>Zona Extrema</v>
      </c>
      <c r="S16" s="92"/>
      <c r="T16" s="93"/>
      <c r="U16" s="1240" t="s">
        <v>24</v>
      </c>
      <c r="V16" s="1240"/>
      <c r="W16" s="1240"/>
      <c r="X16" s="1240"/>
      <c r="Y16" s="1240"/>
      <c r="Z16" s="1240"/>
      <c r="AA16" s="1240"/>
      <c r="AB16" s="94"/>
    </row>
    <row r="17" spans="11:27" ht="30" customHeight="1" x14ac:dyDescent="0.25">
      <c r="K17" s="1237"/>
      <c r="L17" s="78" t="s">
        <v>217</v>
      </c>
      <c r="M17" s="30" t="str">
        <f>IFERROR(INDEX('[3]Riesgos de Corrupción'!$B$11:$W$102,MATCH('Mapa de calor Corrupción'!L17,'[3]Riesgos de Corrupción'!$B$11:$B$102,0),18)," ")</f>
        <v>Posible</v>
      </c>
      <c r="N17" s="30">
        <f t="shared" si="0"/>
        <v>3</v>
      </c>
      <c r="O17" s="30" t="str">
        <f>IFERROR(INDEX('[3]Riesgos de Corrupción'!$B$11:$BN$102,MATCH('Mapa de calor Corrupción'!L17,'[3]Riesgos de Corrupción'!$B$11:$B$102,0),63)," ")</f>
        <v>Catastrófico</v>
      </c>
      <c r="P17" s="30">
        <f t="shared" si="1"/>
        <v>5</v>
      </c>
      <c r="Q17" s="31" t="str">
        <f>IFERROR(INDEX('[3]Riesgos de Corrupción'!$B$11:$BN$102,MATCH('Mapa de calor Corrupción'!L17,'[3]Riesgos de Corrupción'!$B$11:$B$102,0),64)," ")</f>
        <v>Zona Extrema</v>
      </c>
      <c r="T17" s="87"/>
      <c r="U17" s="95"/>
      <c r="V17" s="95"/>
      <c r="W17" s="95"/>
      <c r="X17" s="95"/>
      <c r="Y17" s="95"/>
      <c r="Z17" s="95"/>
      <c r="AA17" s="95"/>
    </row>
    <row r="18" spans="11:27" ht="30" customHeight="1" x14ac:dyDescent="0.25">
      <c r="K18" s="1237"/>
      <c r="L18" s="78" t="s">
        <v>218</v>
      </c>
      <c r="M18" s="30" t="str">
        <f>IFERROR(INDEX('[3]Riesgos de Corrupción'!$B$11:$W$102,MATCH('Mapa de calor Corrupción'!L18,'[3]Riesgos de Corrupción'!$B$11:$B$102,0),18)," ")</f>
        <v>Posible</v>
      </c>
      <c r="N18" s="30">
        <f t="shared" si="0"/>
        <v>3</v>
      </c>
      <c r="O18" s="30" t="str">
        <f>IFERROR(INDEX('[3]Riesgos de Corrupción'!$B$11:$BN$102,MATCH('Mapa de calor Corrupción'!L18,'[3]Riesgos de Corrupción'!$B$11:$B$102,0),63)," ")</f>
        <v>Catastrófico</v>
      </c>
      <c r="P18" s="30">
        <f t="shared" si="1"/>
        <v>5</v>
      </c>
      <c r="Q18" s="31" t="str">
        <f>IFERROR(INDEX('[3]Riesgos de Corrupción'!$B$11:$BN$102,MATCH('Mapa de calor Corrupción'!L18,'[3]Riesgos de Corrupción'!$B$11:$B$102,0),64)," ")</f>
        <v>Zona Extrema</v>
      </c>
      <c r="T18" s="87"/>
      <c r="U18" s="95"/>
      <c r="V18" s="95"/>
      <c r="W18" s="95"/>
      <c r="X18" s="95"/>
      <c r="Y18" s="95"/>
      <c r="Z18" s="95"/>
      <c r="AA18" s="95"/>
    </row>
    <row r="19" spans="11:27" ht="30" customHeight="1" x14ac:dyDescent="0.25">
      <c r="K19" s="1237"/>
      <c r="L19" s="78" t="s">
        <v>219</v>
      </c>
      <c r="M19" s="30" t="str">
        <f>IFERROR(INDEX('[3]Riesgos de Corrupción'!$B$11:$W$102,MATCH('Mapa de calor Corrupción'!L19,'[3]Riesgos de Corrupción'!$B$11:$B$102,0),18)," ")</f>
        <v>Posible</v>
      </c>
      <c r="N19" s="30">
        <f t="shared" si="0"/>
        <v>3</v>
      </c>
      <c r="O19" s="30" t="str">
        <f>IFERROR(INDEX('[3]Riesgos de Corrupción'!$B$11:$BN$102,MATCH('Mapa de calor Corrupción'!L19,'[3]Riesgos de Corrupción'!$B$11:$B$102,0),63)," ")</f>
        <v>Catastrófico</v>
      </c>
      <c r="P19" s="30">
        <f t="shared" si="1"/>
        <v>5</v>
      </c>
      <c r="Q19" s="31" t="str">
        <f>IFERROR(INDEX('[3]Riesgos de Corrupción'!$B$11:$BN$102,MATCH('Mapa de calor Corrupción'!L19,'[3]Riesgos de Corrupción'!$B$11:$B$102,0),64)," ")</f>
        <v>Zona Extrema</v>
      </c>
      <c r="T19" s="87"/>
      <c r="U19" s="95"/>
      <c r="V19" s="95"/>
      <c r="W19" s="95"/>
      <c r="X19" s="95"/>
      <c r="Y19" s="95"/>
      <c r="Z19" s="95"/>
      <c r="AA19" s="95"/>
    </row>
    <row r="20" spans="11:27" ht="30" customHeight="1" x14ac:dyDescent="0.25">
      <c r="K20" s="1237"/>
      <c r="L20" s="78" t="s">
        <v>220</v>
      </c>
      <c r="M20" s="30" t="str">
        <f>IFERROR(INDEX('[3]Riesgos de Corrupción'!$B$11:$W$102,MATCH('Mapa de calor Corrupción'!L20,'[3]Riesgos de Corrupción'!$B$11:$B$102,0),18)," ")</f>
        <v>Rara vez</v>
      </c>
      <c r="N20" s="30">
        <f t="shared" si="0"/>
        <v>1</v>
      </c>
      <c r="O20" s="30" t="str">
        <f>IFERROR(INDEX('[3]Riesgos de Corrupción'!$B$11:$BN$102,MATCH('Mapa de calor Corrupción'!L20,'[3]Riesgos de Corrupción'!$B$11:$B$102,0),63)," ")</f>
        <v>Catastrófico</v>
      </c>
      <c r="P20" s="30">
        <f t="shared" si="1"/>
        <v>5</v>
      </c>
      <c r="Q20" s="31" t="str">
        <f>IFERROR(INDEX('[3]Riesgos de Corrupción'!$B$11:$BN$102,MATCH('Mapa de calor Corrupción'!L20,'[3]Riesgos de Corrupción'!$B$11:$B$102,0),64)," ")</f>
        <v>Zona Extrema</v>
      </c>
      <c r="T20" s="87"/>
      <c r="U20" s="95"/>
      <c r="V20" s="95"/>
      <c r="W20" s="95"/>
      <c r="X20" s="95"/>
      <c r="Y20" s="95"/>
      <c r="Z20" s="95"/>
      <c r="AA20" s="95"/>
    </row>
    <row r="21" spans="11:27" ht="30" customHeight="1" x14ac:dyDescent="0.25">
      <c r="K21" s="1237"/>
      <c r="L21" s="78" t="s">
        <v>221</v>
      </c>
      <c r="M21" s="30" t="str">
        <f>IFERROR(INDEX('[3]Riesgos de Corrupción'!$B$11:$W$102,MATCH('Mapa de calor Corrupción'!L21,'[3]Riesgos de Corrupción'!$B$11:$B$102,0),18)," ")</f>
        <v>Probable</v>
      </c>
      <c r="N21" s="30">
        <f t="shared" si="0"/>
        <v>4</v>
      </c>
      <c r="O21" s="30" t="str">
        <f>IFERROR(INDEX('[3]Riesgos de Corrupción'!$B$11:$BN$102,MATCH('Mapa de calor Corrupción'!L21,'[3]Riesgos de Corrupción'!$B$11:$B$102,0),63)," ")</f>
        <v>Catastrófico</v>
      </c>
      <c r="P21" s="30">
        <f t="shared" si="1"/>
        <v>5</v>
      </c>
      <c r="Q21" s="31" t="str">
        <f>IFERROR(INDEX('[3]Riesgos de Corrupción'!$B$11:$BN$102,MATCH('Mapa de calor Corrupción'!L21,'[3]Riesgos de Corrupción'!$B$11:$B$102,0),64)," ")</f>
        <v>Zona Extrema</v>
      </c>
      <c r="T21" s="87"/>
      <c r="U21" s="95"/>
      <c r="V21" s="95"/>
      <c r="W21" s="95"/>
      <c r="X21" s="95"/>
      <c r="Y21" s="95"/>
      <c r="Z21" s="95"/>
      <c r="AA21" s="95"/>
    </row>
    <row r="22" spans="11:27" ht="30" customHeight="1" x14ac:dyDescent="0.25">
      <c r="K22" s="1237"/>
      <c r="L22" s="78"/>
      <c r="M22" s="30" t="str">
        <f>IFERROR(INDEX('[3]Riesgos de Corrupción'!$B$11:$W$102,MATCH('Mapa de calor Corrupción'!L22,'[3]Riesgos de Corrupción'!$B$11:$B$102,0),18)," ")</f>
        <v xml:space="preserve"> </v>
      </c>
      <c r="N22" s="30" t="str">
        <f t="shared" si="0"/>
        <v xml:space="preserve"> </v>
      </c>
      <c r="O22" s="30" t="str">
        <f>IFERROR(INDEX('[3]Riesgos de Corrupción'!$B$11:$BN$102,MATCH('Mapa de calor Corrupción'!L22,'[3]Riesgos de Corrupción'!$B$11:$B$102,0),63)," ")</f>
        <v xml:space="preserve"> </v>
      </c>
      <c r="P22" s="30" t="str">
        <f t="shared" si="1"/>
        <v xml:space="preserve"> </v>
      </c>
      <c r="Q22" s="31" t="str">
        <f>IFERROR(INDEX('[3]Riesgos de Corrupción'!$B$11:$BN$102,MATCH('Mapa de calor Corrupción'!L22,'[3]Riesgos de Corrupción'!$B$11:$B$102,0),64)," ")</f>
        <v xml:space="preserve"> </v>
      </c>
      <c r="T22" s="87"/>
      <c r="U22" s="95"/>
      <c r="V22" s="95"/>
      <c r="W22" s="95"/>
      <c r="X22" s="95"/>
      <c r="Y22" s="95"/>
      <c r="Z22" s="95"/>
      <c r="AA22" s="95"/>
    </row>
    <row r="23" spans="11:27" ht="30" customHeight="1" x14ac:dyDescent="0.25">
      <c r="K23" s="1237"/>
      <c r="L23" s="78"/>
      <c r="M23" s="30" t="str">
        <f>IFERROR(INDEX('[3]Riesgos de Corrupción'!$B$11:$W$102,MATCH('Mapa de calor Corrupción'!L23,'[3]Riesgos de Corrupción'!$B$11:$B$102,0),18)," ")</f>
        <v xml:space="preserve"> </v>
      </c>
      <c r="N23" s="30" t="str">
        <f t="shared" si="0"/>
        <v xml:space="preserve"> </v>
      </c>
      <c r="O23" s="30" t="str">
        <f>IFERROR(INDEX('[3]Riesgos de Corrupción'!$B$11:$BN$102,MATCH('Mapa de calor Corrupción'!L23,'[3]Riesgos de Corrupción'!$B$11:$B$102,0),63)," ")</f>
        <v xml:space="preserve"> </v>
      </c>
      <c r="P23" s="30" t="str">
        <f t="shared" si="1"/>
        <v xml:space="preserve"> </v>
      </c>
      <c r="Q23" s="31" t="str">
        <f>IFERROR(INDEX('[3]Riesgos de Corrupción'!$B$11:$BN$102,MATCH('Mapa de calor Corrupción'!L23,'[3]Riesgos de Corrupción'!$B$11:$B$102,0),64)," ")</f>
        <v xml:space="preserve"> </v>
      </c>
      <c r="T23" s="87"/>
      <c r="U23" s="95"/>
      <c r="V23" s="95"/>
      <c r="W23" s="95"/>
      <c r="X23" s="95"/>
      <c r="Y23" s="95"/>
      <c r="Z23" s="95"/>
      <c r="AA23" s="95"/>
    </row>
    <row r="24" spans="11:27" ht="30" customHeight="1" x14ac:dyDescent="0.25">
      <c r="K24" s="1237"/>
      <c r="L24" s="78"/>
      <c r="M24" s="30" t="str">
        <f>IFERROR(INDEX('[3]Riesgos de Corrupción'!$B$11:$W$102,MATCH('Mapa de calor Corrupción'!L24,'[3]Riesgos de Corrupción'!$B$11:$B$102,0),18)," ")</f>
        <v xml:space="preserve"> </v>
      </c>
      <c r="N24" s="30" t="str">
        <f t="shared" si="0"/>
        <v xml:space="preserve"> </v>
      </c>
      <c r="O24" s="30" t="str">
        <f>IFERROR(INDEX('[3]Riesgos de Corrupción'!$B$11:$BN$102,MATCH('Mapa de calor Corrupción'!L24,'[3]Riesgos de Corrupción'!$B$11:$B$102,0),63)," ")</f>
        <v xml:space="preserve"> </v>
      </c>
      <c r="P24" s="30" t="str">
        <f t="shared" si="1"/>
        <v xml:space="preserve"> </v>
      </c>
      <c r="Q24" s="31" t="str">
        <f>IFERROR(INDEX('[3]Riesgos de Corrupción'!$B$11:$BN$102,MATCH('Mapa de calor Corrupción'!L24,'[3]Riesgos de Corrupción'!$B$11:$B$102,0),64)," ")</f>
        <v xml:space="preserve"> </v>
      </c>
      <c r="T24" s="87"/>
      <c r="U24" s="95"/>
      <c r="V24" s="95"/>
      <c r="W24" s="95"/>
      <c r="X24" s="95"/>
      <c r="Y24" s="95"/>
      <c r="Z24" s="95"/>
      <c r="AA24" s="95"/>
    </row>
    <row r="25" spans="11:27" ht="30" customHeight="1" x14ac:dyDescent="0.25">
      <c r="K25" s="1237"/>
      <c r="L25" s="78"/>
      <c r="M25" s="30" t="str">
        <f>IFERROR(INDEX('[3]Riesgos de Corrupción'!$B$11:$W$102,MATCH('Mapa de calor Corrupción'!L25,'[3]Riesgos de Corrupción'!$B$11:$B$102,0),18)," ")</f>
        <v xml:space="preserve"> </v>
      </c>
      <c r="N25" s="30" t="str">
        <f t="shared" si="0"/>
        <v xml:space="preserve"> </v>
      </c>
      <c r="O25" s="30" t="str">
        <f>IFERROR(INDEX('[3]Riesgos de Corrupción'!$B$11:$BN$102,MATCH('Mapa de calor Corrupción'!L25,'[3]Riesgos de Corrupción'!$B$11:$B$102,0),63)," ")</f>
        <v xml:space="preserve"> </v>
      </c>
      <c r="P25" s="30" t="str">
        <f t="shared" si="1"/>
        <v xml:space="preserve"> </v>
      </c>
      <c r="Q25" s="31" t="str">
        <f>IFERROR(INDEX('[3]Riesgos de Corrupción'!$B$11:$BN$102,MATCH('Mapa de calor Corrupción'!L25,'[3]Riesgos de Corrupción'!$B$11:$B$102,0),64)," ")</f>
        <v xml:space="preserve"> </v>
      </c>
      <c r="T25" s="87"/>
      <c r="U25" s="95"/>
      <c r="V25" s="95"/>
      <c r="W25" s="95"/>
      <c r="X25" s="95"/>
      <c r="Y25" s="95"/>
      <c r="Z25" s="95"/>
      <c r="AA25" s="95"/>
    </row>
    <row r="26" spans="11:27" ht="30" customHeight="1" x14ac:dyDescent="0.25">
      <c r="K26" s="1237"/>
      <c r="L26" s="78"/>
      <c r="M26" s="30" t="str">
        <f>IFERROR(INDEX('[3]Riesgos de Corrupción'!$B$11:$W$102,MATCH('Mapa de calor Corrupción'!L26,'[3]Riesgos de Corrupción'!$B$11:$B$102,0),18)," ")</f>
        <v xml:space="preserve"> </v>
      </c>
      <c r="N26" s="30" t="str">
        <f t="shared" si="0"/>
        <v xml:space="preserve"> </v>
      </c>
      <c r="O26" s="30" t="str">
        <f>IFERROR(INDEX('[3]Riesgos de Corrupción'!$B$11:$BN$102,MATCH('Mapa de calor Corrupción'!L26,'[3]Riesgos de Corrupción'!$B$11:$B$102,0),63)," ")</f>
        <v xml:space="preserve"> </v>
      </c>
      <c r="P26" s="30" t="str">
        <f t="shared" si="1"/>
        <v xml:space="preserve"> </v>
      </c>
      <c r="Q26" s="31" t="str">
        <f>IFERROR(INDEX('[3]Riesgos de Corrupción'!$B$11:$BN$102,MATCH('Mapa de calor Corrupción'!L26,'[3]Riesgos de Corrupción'!$B$11:$B$102,0),64)," ")</f>
        <v xml:space="preserve"> </v>
      </c>
      <c r="T26" s="87"/>
      <c r="U26" s="95"/>
      <c r="V26" s="95"/>
      <c r="W26" s="95"/>
      <c r="X26" s="95"/>
      <c r="Y26" s="95"/>
      <c r="Z26" s="95"/>
      <c r="AA26" s="95"/>
    </row>
    <row r="27" spans="11:27" ht="30" customHeight="1" x14ac:dyDescent="0.25">
      <c r="K27" s="1237"/>
      <c r="L27" s="78"/>
      <c r="M27" s="30" t="str">
        <f>IFERROR(INDEX('[3]Riesgos de Corrupción'!$B$11:$W$102,MATCH('Mapa de calor Corrupción'!L27,'[3]Riesgos de Corrupción'!$B$11:$B$102,0),18)," ")</f>
        <v xml:space="preserve"> </v>
      </c>
      <c r="N27" s="30" t="str">
        <f t="shared" si="0"/>
        <v xml:space="preserve"> </v>
      </c>
      <c r="O27" s="30" t="str">
        <f>IFERROR(INDEX('[3]Riesgos de Corrupción'!$B$11:$BN$102,MATCH('Mapa de calor Corrupción'!L27,'[3]Riesgos de Corrupción'!$B$11:$B$102,0),63)," ")</f>
        <v xml:space="preserve"> </v>
      </c>
      <c r="P27" s="30" t="str">
        <f t="shared" si="1"/>
        <v xml:space="preserve"> </v>
      </c>
      <c r="Q27" s="31" t="str">
        <f>IFERROR(INDEX('[3]Riesgos de Corrupción'!$B$11:$BN$102,MATCH('Mapa de calor Corrupción'!L27,'[3]Riesgos de Corrupción'!$B$11:$B$102,0),64)," ")</f>
        <v xml:space="preserve"> </v>
      </c>
      <c r="T27" s="87"/>
      <c r="U27" s="95"/>
      <c r="V27" s="95"/>
      <c r="W27" s="95"/>
      <c r="X27" s="95"/>
      <c r="Y27" s="95"/>
      <c r="Z27" s="95"/>
      <c r="AA27" s="95"/>
    </row>
    <row r="28" spans="11:27" ht="30" customHeight="1" x14ac:dyDescent="0.25">
      <c r="K28" s="1237"/>
      <c r="L28" s="78"/>
      <c r="M28" s="30" t="str">
        <f>IFERROR(INDEX('[3]Riesgos de Corrupción'!$B$11:$W$102,MATCH('Mapa de calor Corrupción'!L28,'[3]Riesgos de Corrupción'!$B$11:$B$102,0),18)," ")</f>
        <v xml:space="preserve"> </v>
      </c>
      <c r="N28" s="30" t="str">
        <f t="shared" si="0"/>
        <v xml:space="preserve"> </v>
      </c>
      <c r="O28" s="30" t="str">
        <f>IFERROR(INDEX('[3]Riesgos de Corrupción'!$B$11:$BN$102,MATCH('Mapa de calor Corrupción'!L28,'[3]Riesgos de Corrupción'!$B$11:$B$102,0),63)," ")</f>
        <v xml:space="preserve"> </v>
      </c>
      <c r="P28" s="30" t="str">
        <f t="shared" si="1"/>
        <v xml:space="preserve"> </v>
      </c>
      <c r="Q28" s="31" t="str">
        <f>IFERROR(INDEX('[3]Riesgos de Corrupción'!$B$11:$BN$102,MATCH('Mapa de calor Corrupción'!L28,'[3]Riesgos de Corrupción'!$B$11:$B$102,0),64)," ")</f>
        <v xml:space="preserve"> </v>
      </c>
      <c r="T28" s="87"/>
      <c r="U28" s="95"/>
      <c r="V28" s="95"/>
      <c r="W28" s="95"/>
      <c r="X28" s="95"/>
      <c r="Y28" s="95"/>
      <c r="Z28" s="95"/>
      <c r="AA28" s="95"/>
    </row>
    <row r="29" spans="11:27" ht="30" customHeight="1" x14ac:dyDescent="0.25">
      <c r="K29" s="1237"/>
      <c r="L29" s="78"/>
      <c r="M29" s="30" t="str">
        <f>IFERROR(INDEX('[3]Riesgos de Corrupción'!$B$11:$W$102,MATCH('Mapa de calor Corrupción'!L29,'[3]Riesgos de Corrupción'!$B$11:$B$102,0),18)," ")</f>
        <v xml:space="preserve"> </v>
      </c>
      <c r="N29" s="30" t="str">
        <f t="shared" si="0"/>
        <v xml:space="preserve"> </v>
      </c>
      <c r="O29" s="30" t="str">
        <f>IFERROR(INDEX('[3]Riesgos de Corrupción'!$B$11:$BN$102,MATCH('Mapa de calor Corrupción'!L29,'[3]Riesgos de Corrupción'!$B$11:$B$102,0),63)," ")</f>
        <v xml:space="preserve"> </v>
      </c>
      <c r="P29" s="30" t="str">
        <f t="shared" si="1"/>
        <v xml:space="preserve"> </v>
      </c>
      <c r="Q29" s="31" t="str">
        <f>IFERROR(INDEX('[3]Riesgos de Corrupción'!$B$11:$BN$102,MATCH('Mapa de calor Corrupción'!L29,'[3]Riesgos de Corrupción'!$B$11:$B$102,0),64)," ")</f>
        <v xml:space="preserve"> </v>
      </c>
      <c r="T29" s="87"/>
      <c r="U29" s="95"/>
      <c r="V29" s="95"/>
      <c r="W29" s="95"/>
      <c r="X29" s="95"/>
      <c r="Y29" s="95"/>
      <c r="Z29" s="95"/>
      <c r="AA29" s="95"/>
    </row>
    <row r="30" spans="11:27" ht="30" customHeight="1" x14ac:dyDescent="0.25">
      <c r="K30" s="1237"/>
      <c r="L30" s="78"/>
      <c r="M30" s="30" t="str">
        <f>IFERROR(INDEX('[3]Riesgos de Corrupción'!$B$11:$W$102,MATCH('Mapa de calor Corrupción'!L30,'[3]Riesgos de Corrupción'!$B$11:$B$102,0),18)," ")</f>
        <v xml:space="preserve"> </v>
      </c>
      <c r="N30" s="30" t="str">
        <f t="shared" si="0"/>
        <v xml:space="preserve"> </v>
      </c>
      <c r="O30" s="30" t="str">
        <f>IFERROR(INDEX('[3]Riesgos de Corrupción'!$B$11:$BN$102,MATCH('Mapa de calor Corrupción'!L30,'[3]Riesgos de Corrupción'!$B$11:$B$102,0),63)," ")</f>
        <v xml:space="preserve"> </v>
      </c>
      <c r="P30" s="30" t="str">
        <f t="shared" si="1"/>
        <v xml:space="preserve"> </v>
      </c>
      <c r="Q30" s="31" t="str">
        <f>IFERROR(INDEX('[3]Riesgos de Corrupción'!$B$11:$BN$102,MATCH('Mapa de calor Corrupción'!L30,'[3]Riesgos de Corrupción'!$B$11:$B$102,0),64)," ")</f>
        <v xml:space="preserve"> </v>
      </c>
      <c r="T30" s="87"/>
      <c r="U30" s="95"/>
      <c r="V30" s="95"/>
      <c r="W30" s="95"/>
      <c r="X30" s="95"/>
      <c r="Y30" s="95"/>
      <c r="Z30" s="95"/>
      <c r="AA30" s="95"/>
    </row>
    <row r="31" spans="11:27" ht="30" customHeight="1" x14ac:dyDescent="0.25">
      <c r="K31" s="1237"/>
      <c r="L31" s="78"/>
      <c r="M31" s="30" t="str">
        <f>IFERROR(INDEX('[3]Riesgos de Corrupción'!$B$11:$W$102,MATCH('Mapa de calor Corrupción'!L31,'[3]Riesgos de Corrupción'!$B$11:$B$102,0),18)," ")</f>
        <v xml:space="preserve"> </v>
      </c>
      <c r="N31" s="30" t="str">
        <f t="shared" si="0"/>
        <v xml:space="preserve"> </v>
      </c>
      <c r="O31" s="30" t="str">
        <f>IFERROR(INDEX('[3]Riesgos de Corrupción'!$B$11:$BN$102,MATCH('Mapa de calor Corrupción'!L31,'[3]Riesgos de Corrupción'!$B$11:$B$102,0),63)," ")</f>
        <v xml:space="preserve"> </v>
      </c>
      <c r="P31" s="30" t="str">
        <f t="shared" si="1"/>
        <v xml:space="preserve"> </v>
      </c>
      <c r="Q31" s="31" t="str">
        <f>IFERROR(INDEX('[3]Riesgos de Corrupción'!$B$11:$BN$102,MATCH('Mapa de calor Corrupción'!L31,'[3]Riesgos de Corrupción'!$B$11:$B$102,0),64)," ")</f>
        <v xml:space="preserve"> </v>
      </c>
      <c r="T31" s="87"/>
      <c r="U31" s="95"/>
      <c r="V31" s="95"/>
      <c r="W31" s="95"/>
      <c r="X31" s="95"/>
      <c r="Y31" s="95"/>
      <c r="Z31" s="95"/>
      <c r="AA31" s="95"/>
    </row>
    <row r="32" spans="11:27" ht="30" customHeight="1" x14ac:dyDescent="0.25">
      <c r="K32" s="1237"/>
      <c r="L32" s="78"/>
      <c r="M32" s="30" t="str">
        <f>IFERROR(INDEX('[3]Riesgos de Corrupción'!$B$11:$W$102,MATCH('Mapa de calor Corrupción'!L32,'[3]Riesgos de Corrupción'!$B$11:$B$102,0),18)," ")</f>
        <v xml:space="preserve"> </v>
      </c>
      <c r="N32" s="30" t="str">
        <f t="shared" si="0"/>
        <v xml:space="preserve"> </v>
      </c>
      <c r="O32" s="30" t="str">
        <f>IFERROR(INDEX('[3]Riesgos de Corrupción'!$B$11:$BN$102,MATCH('Mapa de calor Corrupción'!L32,'[3]Riesgos de Corrupción'!$B$11:$B$102,0),63)," ")</f>
        <v xml:space="preserve"> </v>
      </c>
      <c r="P32" s="30" t="str">
        <f t="shared" si="1"/>
        <v xml:space="preserve"> </v>
      </c>
      <c r="Q32" s="31" t="str">
        <f>IFERROR(INDEX('[3]Riesgos de Corrupción'!$B$11:$BN$102,MATCH('Mapa de calor Corrupción'!L32,'[3]Riesgos de Corrupción'!$B$11:$B$102,0),64)," ")</f>
        <v xml:space="preserve"> </v>
      </c>
      <c r="T32" s="87"/>
      <c r="U32" s="95"/>
      <c r="V32" s="95"/>
      <c r="W32" s="95"/>
      <c r="X32" s="95"/>
      <c r="Y32" s="95"/>
      <c r="Z32" s="95"/>
      <c r="AA32" s="95"/>
    </row>
    <row r="33" spans="11:28" ht="45.75" customHeight="1" x14ac:dyDescent="0.25">
      <c r="K33" s="1237"/>
      <c r="L33" s="78"/>
      <c r="M33" s="30" t="str">
        <f>IFERROR(INDEX('[3]Riesgos de Corrupción'!$B$11:$W$102,MATCH('Mapa de calor Corrupción'!L33,'[3]Riesgos de Corrupción'!$B$11:$B$102,0),18)," ")</f>
        <v xml:space="preserve"> </v>
      </c>
      <c r="N33" s="30" t="str">
        <f t="shared" si="0"/>
        <v xml:space="preserve"> </v>
      </c>
      <c r="O33" s="30" t="str">
        <f>IFERROR(INDEX('[3]Riesgos de Corrupción'!$B$11:$BN$102,MATCH('Mapa de calor Corrupción'!L33,'[3]Riesgos de Corrupción'!$B$11:$B$102,0),63)," ")</f>
        <v xml:space="preserve"> </v>
      </c>
      <c r="P33" s="30" t="str">
        <f t="shared" si="1"/>
        <v xml:space="preserve"> </v>
      </c>
      <c r="Q33" s="31" t="str">
        <f>IFERROR(INDEX('[3]Riesgos de Corrupción'!$B$11:$BN$102,MATCH('Mapa de calor Corrupción'!L33,'[3]Riesgos de Corrupción'!$B$11:$B$102,0),64)," ")</f>
        <v xml:space="preserve"> </v>
      </c>
    </row>
    <row r="34" spans="11:28" ht="45.75" customHeight="1" thickBot="1" x14ac:dyDescent="0.3">
      <c r="K34" s="1238"/>
      <c r="L34" s="96"/>
      <c r="M34" s="32" t="str">
        <f>IFERROR(INDEX('[3]Riesgos de Corrupción'!$B$11:$W$102,MATCH('Mapa de calor Corrupción'!L34,'[3]Riesgos de Corrupción'!$B$11:$B$102,0),18)," ")</f>
        <v xml:space="preserve"> </v>
      </c>
      <c r="N34" s="32" t="str">
        <f t="shared" si="0"/>
        <v xml:space="preserve"> </v>
      </c>
      <c r="O34" s="32" t="str">
        <f>IFERROR(INDEX('[3]Riesgos de Corrupción'!$B$11:$BN$102,MATCH('Mapa de calor Corrupción'!L34,'[3]Riesgos de Corrupción'!$B$11:$B$102,0),63)," ")</f>
        <v xml:space="preserve"> </v>
      </c>
      <c r="P34" s="32" t="str">
        <f t="shared" si="1"/>
        <v xml:space="preserve"> </v>
      </c>
      <c r="Q34" s="33" t="str">
        <f>IFERROR(INDEX('[3]Riesgos de Corrupción'!$B$11:$BN$102,MATCH('Mapa de calor Corrupción'!L34,'[3]Riesgos de Corrupción'!$B$11:$B$102,0),64)," ")</f>
        <v xml:space="preserve"> </v>
      </c>
    </row>
    <row r="35" spans="11:28" ht="45.75" customHeight="1" thickBot="1" x14ac:dyDescent="0.3">
      <c r="T35" s="87"/>
    </row>
    <row r="36" spans="11:28" ht="30" customHeight="1" thickBot="1" x14ac:dyDescent="0.3">
      <c r="K36" s="1225" t="s">
        <v>149</v>
      </c>
      <c r="L36" s="1226"/>
      <c r="M36" s="1226"/>
      <c r="N36" s="1226"/>
      <c r="O36" s="1226"/>
      <c r="P36" s="1226"/>
      <c r="Q36" s="1227"/>
      <c r="S36" s="1228" t="str">
        <f>K38</f>
        <v>Gestión para la Protección de los Derechos</v>
      </c>
      <c r="T36" s="1229"/>
      <c r="U36" s="1229"/>
      <c r="V36" s="1229"/>
      <c r="W36" s="1229"/>
      <c r="X36" s="1229"/>
      <c r="Y36" s="1229"/>
      <c r="Z36" s="1229"/>
      <c r="AA36" s="1229"/>
      <c r="AB36" s="1230"/>
    </row>
    <row r="37" spans="11:28" ht="30" customHeight="1" thickBot="1" x14ac:dyDescent="0.3">
      <c r="K37" s="315" t="s">
        <v>1</v>
      </c>
      <c r="L37" s="316" t="s">
        <v>187</v>
      </c>
      <c r="M37" s="316" t="s">
        <v>3</v>
      </c>
      <c r="N37" s="316" t="s">
        <v>190</v>
      </c>
      <c r="O37" s="316" t="s">
        <v>5</v>
      </c>
      <c r="P37" s="316" t="s">
        <v>145</v>
      </c>
      <c r="Q37" s="316" t="s">
        <v>149</v>
      </c>
      <c r="S37" s="74"/>
      <c r="T37" s="75"/>
      <c r="U37" s="75"/>
      <c r="V37" s="75"/>
      <c r="W37" s="75"/>
      <c r="X37" s="75"/>
      <c r="Y37" s="75"/>
      <c r="Z37" s="75"/>
      <c r="AA37" s="75"/>
      <c r="AB37" s="76"/>
    </row>
    <row r="38" spans="11:28" ht="45.75" customHeight="1" x14ac:dyDescent="0.25">
      <c r="K38" s="1236" t="str">
        <f>K8</f>
        <v>Gestión para la Protección de los Derechos</v>
      </c>
      <c r="L38" s="98" t="s">
        <v>188</v>
      </c>
      <c r="M38" s="30" t="str">
        <f>IFERROR(INDEX('Controles de Corrupción'!$C$10:$AN$250,MATCH('Mapa de calor Corrupción'!L38,'Controles de Corrupción'!$C$10:$C$250,0),33), " ")</f>
        <v>Rara vez</v>
      </c>
      <c r="N38" s="30">
        <f>IF(M38="Rara vez",1,IF(M38="Improbable",2,IF(M38="Posible",3,IF(M38="Probable",4,IF(M38="Casi seguro",5," ")))))</f>
        <v>1</v>
      </c>
      <c r="O38" s="30" t="str">
        <f>IFERROR(INDEX('Controles de Corrupción'!$C$10:$AN$250,MATCH('Mapa de calor Corrupción'!L38,'Controles de Corrupción'!$C$10:$C$250,0),36)," ")</f>
        <v>Moderado</v>
      </c>
      <c r="P38" s="30">
        <f>IFERROR(IF(O38="Insignificante",1,IF(O38="Menor",2,IF(O38="Moderado",3,IF(O38="Mayor",4,IF(O38="Catastrófico",5,IF(O38=" "," ")))))),"")</f>
        <v>3</v>
      </c>
      <c r="Q38" s="31" t="str">
        <f>IFERROR(INDEX('Controles de Corrupción'!$C$10:$AN$250,MATCH('Mapa de calor Corrupción'!L38,'Controles de Corrupción'!$C$10:$C$250,0),37)," ")</f>
        <v>Zona Moderada</v>
      </c>
      <c r="S38" s="1239" t="s">
        <v>81</v>
      </c>
      <c r="T38" s="79"/>
      <c r="AB38" s="80"/>
    </row>
    <row r="39" spans="11:28" ht="45.75" customHeight="1" x14ac:dyDescent="0.25">
      <c r="K39" s="1237"/>
      <c r="L39" s="99" t="s">
        <v>189</v>
      </c>
      <c r="M39" s="30" t="str">
        <f>IFERROR(INDEX('Controles de Corrupción'!$C$10:$AN$250,MATCH('Mapa de calor Corrupción'!L39,'Controles de Corrupción'!$C$10:$C$250,0),33), " ")</f>
        <v>Rara vez</v>
      </c>
      <c r="N39" s="30">
        <f t="shared" ref="N39:N52" si="2">IF(M39="Rara vez",1,IF(M39="Improbable",2,IF(M39="Posible",3,IF(M39="Probable",4,IF(M39="Casi seguro",5," ")))))</f>
        <v>1</v>
      </c>
      <c r="O39" s="30" t="str">
        <f>IFERROR(INDEX('Controles de Corrupción'!$C$10:$AN$250,MATCH('Mapa de calor Corrupción'!L39,'Controles de Corrupción'!$C$10:$C$250,0),36)," ")</f>
        <v>Moderado</v>
      </c>
      <c r="P39" s="30">
        <f t="shared" ref="P39:P51" si="3">IFERROR(IF(O39="Insignificante",1,IF(O39="Menor",2,IF(O39="Moderado",3,IF(O39="Mayor",4,IF(O39="Catastrófico",5,IF(O39=" "," ")))))),"")</f>
        <v>3</v>
      </c>
      <c r="Q39" s="31" t="str">
        <f>IFERROR(INDEX('Controles de Corrupción'!$C$10:$AN$250,MATCH('Mapa de calor Corrupción'!L39,'Controles de Corrupción'!$C$10:$C$250,0),37)," ")</f>
        <v>Zona Moderada</v>
      </c>
      <c r="S39" s="1239"/>
      <c r="T39" s="84" t="s">
        <v>196</v>
      </c>
      <c r="U39" s="72"/>
      <c r="AB39" s="80"/>
    </row>
    <row r="40" spans="11:28" ht="45.75" customHeight="1" x14ac:dyDescent="0.25">
      <c r="K40" s="1237"/>
      <c r="L40" s="99" t="s">
        <v>210</v>
      </c>
      <c r="M40" s="30" t="str">
        <f>IFERROR(INDEX('Controles de Corrupción'!$C$10:$AN$250,MATCH('Mapa de calor Corrupción'!L40,'Controles de Corrupción'!$C$10:$C$250,0),33), " ")</f>
        <v>Rara vez</v>
      </c>
      <c r="N40" s="30">
        <f t="shared" si="2"/>
        <v>1</v>
      </c>
      <c r="O40" s="30" t="str">
        <f>IFERROR(INDEX('Controles de Corrupción'!$C$10:$AN$250,MATCH('Mapa de calor Corrupción'!L40,'Controles de Corrupción'!$C$10:$C$250,0),36)," ")</f>
        <v>Moderado</v>
      </c>
      <c r="P40" s="30">
        <f t="shared" si="3"/>
        <v>3</v>
      </c>
      <c r="Q40" s="31" t="str">
        <f>IFERROR(INDEX('Controles de Corrupción'!$C$10:$AN$250,MATCH('Mapa de calor Corrupción'!L40,'Controles de Corrupción'!$C$10:$C$250,0),37)," ")</f>
        <v>Zona Moderada</v>
      </c>
      <c r="S40" s="1239"/>
      <c r="T40" s="84" t="s">
        <v>198</v>
      </c>
      <c r="U40" s="72"/>
      <c r="AB40" s="80"/>
    </row>
    <row r="41" spans="11:28" ht="45.75" customHeight="1" x14ac:dyDescent="0.25">
      <c r="K41" s="1237"/>
      <c r="L41" s="99" t="s">
        <v>211</v>
      </c>
      <c r="M41" s="30" t="str">
        <f>IFERROR(INDEX('Controles de Corrupción'!$C$10:$AN$250,MATCH('Mapa de calor Corrupción'!L41,'Controles de Corrupción'!$C$10:$C$250,0),33), " ")</f>
        <v>Rara vez</v>
      </c>
      <c r="N41" s="30">
        <f t="shared" si="2"/>
        <v>1</v>
      </c>
      <c r="O41" s="30" t="str">
        <f>IFERROR(INDEX('Controles de Corrupción'!$C$10:$AN$250,MATCH('Mapa de calor Corrupción'!L41,'Controles de Corrupción'!$C$10:$C$250,0),36)," ")</f>
        <v>Moderado</v>
      </c>
      <c r="P41" s="30">
        <f t="shared" si="3"/>
        <v>3</v>
      </c>
      <c r="Q41" s="31" t="str">
        <f>IFERROR(INDEX('Controles de Corrupción'!$C$10:$AN$250,MATCH('Mapa de calor Corrupción'!L41,'Controles de Corrupción'!$C$10:$C$250,0),37)," ")</f>
        <v>Zona Moderada</v>
      </c>
      <c r="S41" s="1239"/>
      <c r="T41" s="84" t="s">
        <v>195</v>
      </c>
      <c r="U41" s="72"/>
      <c r="AB41" s="80"/>
    </row>
    <row r="42" spans="11:28" ht="45.75" customHeight="1" x14ac:dyDescent="0.25">
      <c r="K42" s="1237"/>
      <c r="L42" s="99" t="s">
        <v>212</v>
      </c>
      <c r="M42" s="30" t="str">
        <f>IFERROR(INDEX('Controles de Corrupción'!$C$10:$AN$250,MATCH('Mapa de calor Corrupción'!L42,'Controles de Corrupción'!$C$10:$C$250,0),33), " ")</f>
        <v>Rara vez</v>
      </c>
      <c r="N42" s="30">
        <f t="shared" si="2"/>
        <v>1</v>
      </c>
      <c r="O42" s="30" t="str">
        <f>IFERROR(INDEX('Controles de Corrupción'!$C$10:$AN$250,MATCH('Mapa de calor Corrupción'!L42,'Controles de Corrupción'!$C$10:$C$250,0),36)," ")</f>
        <v>Moderado</v>
      </c>
      <c r="P42" s="30">
        <f t="shared" si="3"/>
        <v>3</v>
      </c>
      <c r="Q42" s="31" t="str">
        <f>IFERROR(INDEX('Controles de Corrupción'!$C$10:$AN$250,MATCH('Mapa de calor Corrupción'!L42,'Controles de Corrupción'!$C$10:$C$250,0),37)," ")</f>
        <v>Zona Moderada</v>
      </c>
      <c r="S42" s="1239"/>
      <c r="T42" s="84" t="s">
        <v>197</v>
      </c>
      <c r="U42" s="72"/>
      <c r="AB42" s="80"/>
    </row>
    <row r="43" spans="11:28" ht="45.75" customHeight="1" x14ac:dyDescent="0.25">
      <c r="K43" s="1237"/>
      <c r="L43" s="99" t="s">
        <v>213</v>
      </c>
      <c r="M43" s="30" t="str">
        <f>IFERROR(INDEX('Controles de Corrupción'!$C$10:$AN$250,MATCH('Mapa de calor Corrupción'!L43,'Controles de Corrupción'!$C$10:$C$250,0),33), " ")</f>
        <v>Rara vez</v>
      </c>
      <c r="N43" s="30">
        <f t="shared" si="2"/>
        <v>1</v>
      </c>
      <c r="O43" s="30" t="str">
        <f>IFERROR(INDEX('Controles de Corrupción'!$C$10:$AN$250,MATCH('Mapa de calor Corrupción'!L43,'Controles de Corrupción'!$C$10:$C$250,0),36)," ")</f>
        <v>Moderado</v>
      </c>
      <c r="P43" s="30">
        <f t="shared" si="3"/>
        <v>3</v>
      </c>
      <c r="Q43" s="31" t="str">
        <f>IFERROR(INDEX('Controles de Corrupción'!$C$10:$AN$250,MATCH('Mapa de calor Corrupción'!L43,'Controles de Corrupción'!$C$10:$C$250,0),37)," ")</f>
        <v>Zona Moderada</v>
      </c>
      <c r="S43" s="1239"/>
      <c r="T43" s="84" t="s">
        <v>194</v>
      </c>
      <c r="U43" s="72"/>
      <c r="AB43" s="80"/>
    </row>
    <row r="44" spans="11:28" ht="45.75" customHeight="1" x14ac:dyDescent="0.25">
      <c r="K44" s="1237"/>
      <c r="L44" s="99" t="s">
        <v>214</v>
      </c>
      <c r="M44" s="30" t="str">
        <f>IFERROR(INDEX('Controles de Corrupción'!$C$10:$AN$250,MATCH('Mapa de calor Corrupción'!L44,'Controles de Corrupción'!$C$10:$C$250,0),33), " ")</f>
        <v>Rara vez</v>
      </c>
      <c r="N44" s="30">
        <f t="shared" si="2"/>
        <v>1</v>
      </c>
      <c r="O44" s="30" t="str">
        <f>IFERROR(INDEX('Controles de Corrupción'!$C$10:$AN$250,MATCH('Mapa de calor Corrupción'!L44,'Controles de Corrupción'!$C$10:$C$250,0),36)," ")</f>
        <v>Moderado</v>
      </c>
      <c r="P44" s="30">
        <f t="shared" si="3"/>
        <v>3</v>
      </c>
      <c r="Q44" s="31" t="str">
        <f>IFERROR(INDEX('Controles de Corrupción'!$C$10:$AN$250,MATCH('Mapa de calor Corrupción'!L44,'Controles de Corrupción'!$C$10:$C$250,0),37)," ")</f>
        <v>Zona Moderada</v>
      </c>
      <c r="S44" s="1239"/>
      <c r="T44" s="87"/>
      <c r="AB44" s="80"/>
    </row>
    <row r="45" spans="11:28" ht="45" customHeight="1" x14ac:dyDescent="0.25">
      <c r="K45" s="1237"/>
      <c r="L45" s="99" t="s">
        <v>215</v>
      </c>
      <c r="M45" s="30" t="str">
        <f>IFERROR(INDEX('Controles de Corrupción'!$C$10:$AN$250,MATCH('Mapa de calor Corrupción'!L45,'Controles de Corrupción'!$C$10:$C$250,0),33), " ")</f>
        <v>Rara vez</v>
      </c>
      <c r="N45" s="30">
        <f t="shared" si="2"/>
        <v>1</v>
      </c>
      <c r="O45" s="30" t="str">
        <f>IFERROR(INDEX('Controles de Corrupción'!$C$10:$AN$250,MATCH('Mapa de calor Corrupción'!L45,'Controles de Corrupción'!$C$10:$C$250,0),36)," ")</f>
        <v>Moderado</v>
      </c>
      <c r="P45" s="30">
        <f t="shared" si="3"/>
        <v>3</v>
      </c>
      <c r="Q45" s="31" t="str">
        <f>IFERROR(INDEX('Controles de Corrupción'!$C$10:$AN$250,MATCH('Mapa de calor Corrupción'!L45,'Controles de Corrupción'!$C$10:$C$250,0),37)," ")</f>
        <v>Zona Moderada</v>
      </c>
      <c r="S45" s="74"/>
      <c r="T45" s="87"/>
      <c r="V45" s="100" t="s">
        <v>200</v>
      </c>
      <c r="W45" s="89" t="s">
        <v>193</v>
      </c>
      <c r="X45" s="90" t="s">
        <v>199</v>
      </c>
      <c r="Y45" s="91" t="s">
        <v>192</v>
      </c>
      <c r="Z45" s="91" t="s">
        <v>201</v>
      </c>
      <c r="AB45" s="80"/>
    </row>
    <row r="46" spans="11:28" ht="44.25" customHeight="1" thickBot="1" x14ac:dyDescent="0.3">
      <c r="K46" s="1237"/>
      <c r="L46" s="99" t="s">
        <v>216</v>
      </c>
      <c r="M46" s="30" t="str">
        <f>IFERROR(INDEX('Controles de Corrupción'!$C$10:$AN$250,MATCH('Mapa de calor Corrupción'!L46,'Controles de Corrupción'!$C$10:$C$250,0),33), " ")</f>
        <v>Rara vez</v>
      </c>
      <c r="N46" s="30">
        <f t="shared" si="2"/>
        <v>1</v>
      </c>
      <c r="O46" s="30" t="str">
        <f>IFERROR(INDEX('Controles de Corrupción'!$C$10:$AN$250,MATCH('Mapa de calor Corrupción'!L46,'Controles de Corrupción'!$C$10:$C$250,0),36)," ")</f>
        <v>Moderado</v>
      </c>
      <c r="P46" s="30">
        <f t="shared" si="3"/>
        <v>3</v>
      </c>
      <c r="Q46" s="31" t="str">
        <f>IFERROR(INDEX('Controles de Corrupción'!$C$10:$AN$250,MATCH('Mapa de calor Corrupción'!L46,'Controles de Corrupción'!$C$10:$C$250,0),37)," ")</f>
        <v>Zona Moderada</v>
      </c>
      <c r="S46" s="92"/>
      <c r="T46" s="93"/>
      <c r="U46" s="1240" t="s">
        <v>24</v>
      </c>
      <c r="V46" s="1240"/>
      <c r="W46" s="1240"/>
      <c r="X46" s="1240"/>
      <c r="Y46" s="1240"/>
      <c r="Z46" s="1240"/>
      <c r="AA46" s="1240"/>
      <c r="AB46" s="94"/>
    </row>
    <row r="47" spans="11:28" ht="50.25" customHeight="1" x14ac:dyDescent="0.25">
      <c r="K47" s="1237"/>
      <c r="L47" s="99" t="s">
        <v>217</v>
      </c>
      <c r="M47" s="30" t="str">
        <f>IFERROR(INDEX('Controles de Corrupción'!$C$10:$AN$250,MATCH('Mapa de calor Corrupción'!L47,'Controles de Corrupción'!$C$10:$C$250,0),33), " ")</f>
        <v>Rara vez</v>
      </c>
      <c r="N47" s="30">
        <f t="shared" si="2"/>
        <v>1</v>
      </c>
      <c r="O47" s="30" t="str">
        <f>IFERROR(INDEX('Controles de Corrupción'!$C$10:$AN$250,MATCH('Mapa de calor Corrupción'!L47,'Controles de Corrupción'!$C$10:$C$250,0),36)," ")</f>
        <v>Moderado</v>
      </c>
      <c r="P47" s="30">
        <f t="shared" si="3"/>
        <v>3</v>
      </c>
      <c r="Q47" s="31" t="str">
        <f>IFERROR(INDEX('Controles de Corrupción'!$C$10:$AN$250,MATCH('Mapa de calor Corrupción'!L47,'Controles de Corrupción'!$C$10:$C$250,0),37)," ")</f>
        <v>Zona Moderada</v>
      </c>
      <c r="T47" s="87"/>
      <c r="U47" s="95"/>
      <c r="V47" s="95"/>
      <c r="W47" s="95"/>
      <c r="X47" s="95"/>
      <c r="Y47" s="95"/>
      <c r="Z47" s="95"/>
      <c r="AA47" s="95"/>
    </row>
    <row r="48" spans="11:28" ht="47.25" customHeight="1" x14ac:dyDescent="0.25">
      <c r="K48" s="1237"/>
      <c r="L48" s="99" t="s">
        <v>218</v>
      </c>
      <c r="M48" s="30" t="str">
        <f>IFERROR(INDEX('Controles de Corrupción'!$C$10:$AN$250,MATCH('Mapa de calor Corrupción'!L48,'Controles de Corrupción'!$C$10:$C$250,0),33), " ")</f>
        <v>Rara vez</v>
      </c>
      <c r="N48" s="30">
        <f t="shared" si="2"/>
        <v>1</v>
      </c>
      <c r="O48" s="30" t="str">
        <f>IFERROR(INDEX('Controles de Corrupción'!$C$10:$AN$250,MATCH('Mapa de calor Corrupción'!L48,'Controles de Corrupción'!$C$10:$C$250,0),36)," ")</f>
        <v>Moderado</v>
      </c>
      <c r="P48" s="30">
        <f t="shared" si="3"/>
        <v>3</v>
      </c>
      <c r="Q48" s="31" t="str">
        <f>IFERROR(INDEX('Controles de Corrupción'!$C$10:$AN$250,MATCH('Mapa de calor Corrupción'!L48,'Controles de Corrupción'!$C$10:$C$250,0),37)," ")</f>
        <v>Zona Moderada</v>
      </c>
      <c r="T48" s="87"/>
      <c r="U48" s="95"/>
      <c r="V48" s="95"/>
      <c r="W48" s="95"/>
      <c r="X48" s="95"/>
      <c r="Y48" s="95"/>
      <c r="Z48" s="95"/>
      <c r="AA48" s="95"/>
    </row>
    <row r="49" spans="11:27" ht="51.75" customHeight="1" x14ac:dyDescent="0.25">
      <c r="K49" s="1237"/>
      <c r="L49" s="99" t="s">
        <v>219</v>
      </c>
      <c r="M49" s="30" t="str">
        <f>IFERROR(INDEX('Controles de Corrupción'!$C$10:$AN$250,MATCH('Mapa de calor Corrupción'!L49,'Controles de Corrupción'!$C$10:$C$250,0),33), " ")</f>
        <v>Rara vez</v>
      </c>
      <c r="N49" s="30">
        <f t="shared" si="2"/>
        <v>1</v>
      </c>
      <c r="O49" s="30" t="str">
        <f>IFERROR(INDEX('Controles de Corrupción'!$C$10:$AN$250,MATCH('Mapa de calor Corrupción'!L49,'Controles de Corrupción'!$C$10:$C$250,0),36)," ")</f>
        <v>Moderado</v>
      </c>
      <c r="P49" s="30">
        <f t="shared" si="3"/>
        <v>3</v>
      </c>
      <c r="Q49" s="31" t="str">
        <f>IFERROR(INDEX('Controles de Corrupción'!$C$10:$AN$250,MATCH('Mapa de calor Corrupción'!L49,'Controles de Corrupción'!$C$10:$C$250,0),37)," ")</f>
        <v>Zona Moderada</v>
      </c>
      <c r="T49" s="87"/>
      <c r="U49" s="95"/>
      <c r="V49" s="95"/>
      <c r="W49" s="95"/>
      <c r="X49" s="95"/>
      <c r="Y49" s="95"/>
      <c r="Z49" s="95"/>
      <c r="AA49" s="95"/>
    </row>
    <row r="50" spans="11:27" ht="42" customHeight="1" x14ac:dyDescent="0.25">
      <c r="K50" s="1237"/>
      <c r="L50" s="99" t="s">
        <v>220</v>
      </c>
      <c r="M50" s="30" t="str">
        <f>IFERROR(INDEX('Controles de Corrupción'!$C$10:$AN$250,MATCH('Mapa de calor Corrupción'!L50,'Controles de Corrupción'!$C$10:$C$250,0),33), " ")</f>
        <v>Rara vez</v>
      </c>
      <c r="N50" s="30">
        <f t="shared" si="2"/>
        <v>1</v>
      </c>
      <c r="O50" s="30" t="str">
        <f>IFERROR(INDEX('Controles de Corrupción'!$C$10:$AN$250,MATCH('Mapa de calor Corrupción'!L50,'Controles de Corrupción'!$C$10:$C$250,0),36)," ")</f>
        <v>Moderado</v>
      </c>
      <c r="P50" s="30">
        <f t="shared" si="3"/>
        <v>3</v>
      </c>
      <c r="Q50" s="31" t="str">
        <f>IFERROR(INDEX('Controles de Corrupción'!$C$10:$AN$250,MATCH('Mapa de calor Corrupción'!L50,'Controles de Corrupción'!$C$10:$C$250,0),37)," ")</f>
        <v>Zona Moderada</v>
      </c>
      <c r="T50" s="87"/>
      <c r="U50" s="95"/>
      <c r="V50" s="95"/>
      <c r="W50" s="95"/>
      <c r="X50" s="95"/>
      <c r="Y50" s="95"/>
      <c r="Z50" s="95"/>
      <c r="AA50" s="95"/>
    </row>
    <row r="51" spans="11:27" ht="45.75" customHeight="1" x14ac:dyDescent="0.25">
      <c r="K51" s="1237"/>
      <c r="L51" s="99" t="s">
        <v>221</v>
      </c>
      <c r="M51" s="30" t="str">
        <f>IFERROR(INDEX('Controles de Corrupción'!$C$10:$AN$250,MATCH('Mapa de calor Corrupción'!L51,'Controles de Corrupción'!$C$10:$C$250,0),33), " ")</f>
        <v>Rara vez</v>
      </c>
      <c r="N51" s="30">
        <f t="shared" si="2"/>
        <v>1</v>
      </c>
      <c r="O51" s="30" t="str">
        <f>IFERROR(INDEX('Controles de Corrupción'!$C$10:$AN$250,MATCH('Mapa de calor Corrupción'!L51,'Controles de Corrupción'!$C$10:$C$250,0),36)," ")</f>
        <v>Moderado</v>
      </c>
      <c r="P51" s="30">
        <f t="shared" si="3"/>
        <v>3</v>
      </c>
      <c r="Q51" s="31" t="str">
        <f>IFERROR(INDEX('Controles de Corrupción'!$C$10:$AN$250,MATCH('Mapa de calor Corrupción'!L51,'Controles de Corrupción'!$C$10:$C$250,0),37)," ")</f>
        <v>Zona Moderada</v>
      </c>
      <c r="T51" s="87"/>
      <c r="U51" s="95"/>
      <c r="V51" s="95"/>
      <c r="W51" s="95"/>
      <c r="X51" s="95"/>
      <c r="Y51" s="95"/>
      <c r="Z51" s="95"/>
      <c r="AA51" s="95"/>
    </row>
    <row r="52" spans="11:27" ht="42.75" customHeight="1" x14ac:dyDescent="0.25">
      <c r="K52" s="1237"/>
      <c r="L52" s="99"/>
      <c r="M52" s="30" t="str">
        <f>IFERROR(INDEX('Controles de Corrupción'!$C$10:$AN$250,MATCH('Mapa de calor Corrupción'!L52,'Controles de Corrupción'!$C$10:$C$250,0),33), " ")</f>
        <v xml:space="preserve"> </v>
      </c>
      <c r="N52" s="30" t="str">
        <f t="shared" si="2"/>
        <v xml:space="preserve"> </v>
      </c>
      <c r="O52" s="30" t="str">
        <f>IFERROR(INDEX('[3]Controles de Corrupción'!$C$10:$AN$249,MATCH('Mapa de calor Corrupción'!L52,'[3]Controles de Corrupción'!$C$10:$C$249,0),36)," ")</f>
        <v xml:space="preserve"> </v>
      </c>
      <c r="P52" s="30" t="str">
        <f t="shared" ref="P52:P62" si="4">IFERROR(IF(O52="Insignificante",1,IF(O52="Menor",2,IF(O52="Moderado",3,IF(O52="Mayor",4,IF(O52="Catastrófico",5,IF(O52=" "," ")))))),"")</f>
        <v xml:space="preserve"> </v>
      </c>
      <c r="Q52" s="31" t="str">
        <f>IFERROR(INDEX('[3]Controles de Corrupción'!$C$10:$AN$249,MATCH('Mapa de calor Corrupción'!L52,'[3]Controles de Corrupción'!$C$10:$C$249,0),37)," ")</f>
        <v xml:space="preserve"> </v>
      </c>
      <c r="T52" s="87"/>
      <c r="U52" s="95"/>
      <c r="V52" s="95"/>
      <c r="W52" s="95"/>
      <c r="X52" s="95"/>
      <c r="Y52" s="95"/>
      <c r="Z52" s="95"/>
      <c r="AA52" s="95"/>
    </row>
    <row r="53" spans="11:27" ht="42.75" customHeight="1" x14ac:dyDescent="0.25">
      <c r="K53" s="1237"/>
      <c r="L53" s="99"/>
      <c r="M53" s="30" t="str">
        <f>IFERROR(INDEX('[3]Controles de Corrupción'!$C$10:$AN$249,MATCH('Mapa de calor Corrupción'!L53,'[3]Controles de Corrupción'!$C$10:$C$249,0),33), " ")</f>
        <v xml:space="preserve"> </v>
      </c>
      <c r="N53" s="30" t="str">
        <f t="shared" ref="N53:N62" si="5">IF(M53="Rara vez",1,IF(M53="Improbable",2,IF(M53="Posible",3,IF(M53="Probable",4,IF(M53="Casi seguro",5," ")))))</f>
        <v xml:space="preserve"> </v>
      </c>
      <c r="O53" s="30" t="str">
        <f>IFERROR(INDEX('[3]Controles de Corrupción'!$C$10:$AN$249,MATCH('Mapa de calor Corrupción'!L53,'[3]Controles de Corrupción'!$C$10:$C$249,0),36)," ")</f>
        <v xml:space="preserve"> </v>
      </c>
      <c r="P53" s="30" t="str">
        <f t="shared" si="4"/>
        <v xml:space="preserve"> </v>
      </c>
      <c r="Q53" s="31" t="str">
        <f>IFERROR(INDEX('[3]Controles de Corrupción'!$C$10:$AN$249,MATCH('Mapa de calor Corrupción'!L53,'[3]Controles de Corrupción'!$C$10:$C$249,0),37)," ")</f>
        <v xml:space="preserve"> </v>
      </c>
      <c r="T53" s="87"/>
      <c r="U53" s="95"/>
      <c r="V53" s="95"/>
      <c r="W53" s="95"/>
      <c r="X53" s="95"/>
      <c r="Y53" s="95"/>
      <c r="Z53" s="95"/>
      <c r="AA53" s="95"/>
    </row>
    <row r="54" spans="11:27" ht="42.75" customHeight="1" x14ac:dyDescent="0.25">
      <c r="K54" s="1237"/>
      <c r="L54" s="99"/>
      <c r="M54" s="30" t="str">
        <f>IFERROR(INDEX('[3]Controles de Corrupción'!$C$10:$AN$249,MATCH('Mapa de calor Corrupción'!L54,'[3]Controles de Corrupción'!$C$10:$C$249,0),33), " ")</f>
        <v xml:space="preserve"> </v>
      </c>
      <c r="N54" s="30" t="str">
        <f t="shared" si="5"/>
        <v xml:space="preserve"> </v>
      </c>
      <c r="O54" s="30" t="str">
        <f>IFERROR(INDEX('[3]Controles de Corrupción'!$C$10:$AN$249,MATCH('Mapa de calor Corrupción'!L54,'[3]Controles de Corrupción'!$C$10:$C$249,0),36)," ")</f>
        <v xml:space="preserve"> </v>
      </c>
      <c r="P54" s="30" t="str">
        <f t="shared" si="4"/>
        <v xml:space="preserve"> </v>
      </c>
      <c r="Q54" s="31" t="str">
        <f>IFERROR(INDEX('[3]Controles de Corrupción'!$C$10:$AN$249,MATCH('Mapa de calor Corrupción'!L54,'[3]Controles de Corrupción'!$C$10:$C$249,0),37)," ")</f>
        <v xml:space="preserve"> </v>
      </c>
      <c r="T54" s="87"/>
      <c r="U54" s="95"/>
      <c r="V54" s="95"/>
      <c r="W54" s="95"/>
      <c r="X54" s="95"/>
      <c r="Y54" s="95"/>
      <c r="Z54" s="95"/>
      <c r="AA54" s="95"/>
    </row>
    <row r="55" spans="11:27" ht="42.75" customHeight="1" x14ac:dyDescent="0.25">
      <c r="K55" s="1237"/>
      <c r="L55" s="99"/>
      <c r="M55" s="30" t="str">
        <f>IFERROR(INDEX('[3]Controles de Corrupción'!$C$10:$AN$249,MATCH('Mapa de calor Corrupción'!L55,'[3]Controles de Corrupción'!$C$10:$C$249,0),33), " ")</f>
        <v xml:space="preserve"> </v>
      </c>
      <c r="N55" s="30" t="str">
        <f t="shared" si="5"/>
        <v xml:space="preserve"> </v>
      </c>
      <c r="O55" s="30" t="str">
        <f>IFERROR(INDEX('[3]Controles de Corrupción'!$C$10:$AN$249,MATCH('Mapa de calor Corrupción'!L55,'[3]Controles de Corrupción'!$C$10:$C$249,0),36)," ")</f>
        <v xml:space="preserve"> </v>
      </c>
      <c r="P55" s="30" t="str">
        <f t="shared" si="4"/>
        <v xml:space="preserve"> </v>
      </c>
      <c r="Q55" s="31" t="str">
        <f>IFERROR(INDEX('[3]Controles de Corrupción'!$C$10:$AN$249,MATCH('Mapa de calor Corrupción'!L55,'[3]Controles de Corrupción'!$C$10:$C$249,0),37)," ")</f>
        <v xml:space="preserve"> </v>
      </c>
      <c r="T55" s="87"/>
      <c r="U55" s="95"/>
      <c r="V55" s="95"/>
      <c r="W55" s="95"/>
      <c r="X55" s="95"/>
      <c r="Y55" s="95"/>
      <c r="Z55" s="95"/>
      <c r="AA55" s="95"/>
    </row>
    <row r="56" spans="11:27" ht="42.75" customHeight="1" x14ac:dyDescent="0.25">
      <c r="K56" s="1237"/>
      <c r="L56" s="99"/>
      <c r="M56" s="30" t="str">
        <f>IFERROR(INDEX('[3]Controles de Corrupción'!$C$10:$AN$249,MATCH('Mapa de calor Corrupción'!L56,'[3]Controles de Corrupción'!$C$10:$C$249,0),33), " ")</f>
        <v xml:space="preserve"> </v>
      </c>
      <c r="N56" s="30" t="str">
        <f t="shared" si="5"/>
        <v xml:space="preserve"> </v>
      </c>
      <c r="O56" s="30" t="str">
        <f>IFERROR(INDEX('[3]Controles de Corrupción'!$C$10:$AN$249,MATCH('Mapa de calor Corrupción'!L56,'[3]Controles de Corrupción'!$C$10:$C$249,0),36)," ")</f>
        <v xml:space="preserve"> </v>
      </c>
      <c r="P56" s="30" t="str">
        <f t="shared" si="4"/>
        <v xml:space="preserve"> </v>
      </c>
      <c r="Q56" s="31" t="str">
        <f>IFERROR(INDEX('[3]Controles de Corrupción'!$C$10:$AN$249,MATCH('Mapa de calor Corrupción'!L56,'[3]Controles de Corrupción'!$C$10:$C$249,0),37)," ")</f>
        <v xml:space="preserve"> </v>
      </c>
      <c r="T56" s="87"/>
      <c r="U56" s="95"/>
      <c r="V56" s="95"/>
      <c r="W56" s="95"/>
      <c r="X56" s="95"/>
      <c r="Y56" s="95"/>
      <c r="Z56" s="95"/>
      <c r="AA56" s="95"/>
    </row>
    <row r="57" spans="11:27" ht="42.75" customHeight="1" x14ac:dyDescent="0.25">
      <c r="K57" s="1237"/>
      <c r="L57" s="99"/>
      <c r="M57" s="30" t="str">
        <f>IFERROR(INDEX('[3]Controles de Corrupción'!$C$10:$AN$249,MATCH('Mapa de calor Corrupción'!L57,'[3]Controles de Corrupción'!$C$10:$C$249,0),33), " ")</f>
        <v xml:space="preserve"> </v>
      </c>
      <c r="N57" s="30" t="str">
        <f t="shared" si="5"/>
        <v xml:space="preserve"> </v>
      </c>
      <c r="O57" s="30" t="str">
        <f>IFERROR(INDEX('[3]Controles de Corrupción'!$C$10:$AN$249,MATCH('Mapa de calor Corrupción'!L57,'[3]Controles de Corrupción'!$C$10:$C$249,0),36)," ")</f>
        <v xml:space="preserve"> </v>
      </c>
      <c r="P57" s="30" t="str">
        <f t="shared" si="4"/>
        <v xml:space="preserve"> </v>
      </c>
      <c r="Q57" s="31" t="str">
        <f>IFERROR(INDEX('[3]Controles de Corrupción'!$C$10:$AN$249,MATCH('Mapa de calor Corrupción'!L57,'[3]Controles de Corrupción'!$C$10:$C$249,0),37)," ")</f>
        <v xml:space="preserve"> </v>
      </c>
      <c r="T57" s="87"/>
      <c r="U57" s="95"/>
      <c r="V57" s="95"/>
      <c r="W57" s="95"/>
      <c r="X57" s="95"/>
      <c r="Y57" s="95"/>
      <c r="Z57" s="95"/>
      <c r="AA57" s="95"/>
    </row>
    <row r="58" spans="11:27" ht="42.75" customHeight="1" x14ac:dyDescent="0.25">
      <c r="K58" s="1237"/>
      <c r="L58" s="99"/>
      <c r="M58" s="30" t="str">
        <f>IFERROR(INDEX('[3]Controles de Corrupción'!$C$10:$AN$249,MATCH('Mapa de calor Corrupción'!L58,'[3]Controles de Corrupción'!$C$10:$C$249,0),33), " ")</f>
        <v xml:space="preserve"> </v>
      </c>
      <c r="N58" s="30" t="str">
        <f t="shared" si="5"/>
        <v xml:space="preserve"> </v>
      </c>
      <c r="O58" s="30" t="str">
        <f>IFERROR(INDEX('[3]Controles de Corrupción'!$C$10:$AN$249,MATCH('Mapa de calor Corrupción'!L58,'[3]Controles de Corrupción'!$C$10:$C$249,0),36)," ")</f>
        <v xml:space="preserve"> </v>
      </c>
      <c r="P58" s="30" t="str">
        <f t="shared" si="4"/>
        <v xml:space="preserve"> </v>
      </c>
      <c r="Q58" s="31" t="str">
        <f>IFERROR(INDEX('[3]Controles de Corrupción'!$C$10:$AN$249,MATCH('Mapa de calor Corrupción'!L58,'[3]Controles de Corrupción'!$C$10:$C$249,0),37)," ")</f>
        <v xml:space="preserve"> </v>
      </c>
      <c r="T58" s="87"/>
      <c r="U58" s="95"/>
      <c r="V58" s="95"/>
      <c r="W58" s="95"/>
      <c r="X58" s="95"/>
      <c r="Y58" s="95"/>
      <c r="Z58" s="95"/>
      <c r="AA58" s="95"/>
    </row>
    <row r="59" spans="11:27" ht="42.75" customHeight="1" x14ac:dyDescent="0.25">
      <c r="K59" s="1237"/>
      <c r="L59" s="99"/>
      <c r="M59" s="30" t="str">
        <f>IFERROR(INDEX('[3]Controles de Corrupción'!$C$10:$AN$249,MATCH('Mapa de calor Corrupción'!L59,'[3]Controles de Corrupción'!$C$10:$C$249,0),33), " ")</f>
        <v xml:space="preserve"> </v>
      </c>
      <c r="N59" s="30" t="str">
        <f t="shared" si="5"/>
        <v xml:space="preserve"> </v>
      </c>
      <c r="O59" s="30" t="str">
        <f>IFERROR(INDEX('[3]Controles de Corrupción'!$C$10:$AN$249,MATCH('Mapa de calor Corrupción'!L59,'[3]Controles de Corrupción'!$C$10:$C$249,0),36)," ")</f>
        <v xml:space="preserve"> </v>
      </c>
      <c r="P59" s="30" t="str">
        <f t="shared" si="4"/>
        <v xml:space="preserve"> </v>
      </c>
      <c r="Q59" s="31" t="str">
        <f>IFERROR(INDEX('[3]Controles de Corrupción'!$C$10:$AN$249,MATCH('Mapa de calor Corrupción'!L59,'[3]Controles de Corrupción'!$C$10:$C$249,0),37)," ")</f>
        <v xml:space="preserve"> </v>
      </c>
    </row>
    <row r="60" spans="11:27" ht="42.75" customHeight="1" x14ac:dyDescent="0.25">
      <c r="K60" s="1237"/>
      <c r="L60" s="99"/>
      <c r="M60" s="30" t="str">
        <f>IFERROR(INDEX('[3]Controles de Corrupción'!$C$10:$AN$249,MATCH('Mapa de calor Corrupción'!L60,'[3]Controles de Corrupción'!$C$10:$C$249,0),33), " ")</f>
        <v xml:space="preserve"> </v>
      </c>
      <c r="N60" s="30" t="str">
        <f t="shared" si="5"/>
        <v xml:space="preserve"> </v>
      </c>
      <c r="O60" s="30" t="str">
        <f>IFERROR(INDEX('[3]Controles de Corrupción'!$C$10:$AN$249,MATCH('Mapa de calor Corrupción'!L60,'[3]Controles de Corrupción'!$C$10:$C$249,0),36)," ")</f>
        <v xml:space="preserve"> </v>
      </c>
      <c r="P60" s="30" t="str">
        <f t="shared" si="4"/>
        <v xml:space="preserve"> </v>
      </c>
      <c r="Q60" s="31" t="str">
        <f>IFERROR(INDEX('[3]Controles de Corrupción'!$C$10:$AN$249,MATCH('Mapa de calor Corrupción'!L60,'[3]Controles de Corrupción'!$C$10:$C$249,0),37)," ")</f>
        <v xml:space="preserve"> </v>
      </c>
    </row>
    <row r="61" spans="11:27" ht="42.75" customHeight="1" x14ac:dyDescent="0.25">
      <c r="K61" s="1237"/>
      <c r="L61" s="99"/>
      <c r="M61" s="30" t="str">
        <f>IFERROR(INDEX('[3]Controles de Corrupción'!$C$10:$AN$249,MATCH('Mapa de calor Corrupción'!L61,'[3]Controles de Corrupción'!$C$10:$C$249,0),33), " ")</f>
        <v xml:space="preserve"> </v>
      </c>
      <c r="N61" s="30" t="str">
        <f t="shared" si="5"/>
        <v xml:space="preserve"> </v>
      </c>
      <c r="O61" s="30" t="str">
        <f>IFERROR(INDEX('[3]Controles de Corrupción'!$C$10:$AN$249,MATCH('Mapa de calor Corrupción'!L61,'[3]Controles de Corrupción'!$C$10:$C$249,0),36)," ")</f>
        <v xml:space="preserve"> </v>
      </c>
      <c r="P61" s="30" t="str">
        <f t="shared" si="4"/>
        <v xml:space="preserve"> </v>
      </c>
      <c r="Q61" s="31" t="str">
        <f>IFERROR(INDEX('[3]Controles de Corrupción'!$C$10:$AN$249,MATCH('Mapa de calor Corrupción'!L61,'[3]Controles de Corrupción'!$C$10:$C$249,0),37)," ")</f>
        <v xml:space="preserve"> </v>
      </c>
    </row>
    <row r="62" spans="11:27" ht="42.75" customHeight="1" thickBot="1" x14ac:dyDescent="0.3">
      <c r="K62" s="1238"/>
      <c r="L62" s="97"/>
      <c r="M62" s="32" t="str">
        <f>IFERROR(INDEX('[3]Controles de Corrupción'!$C$10:$AN$249,MATCH('Mapa de calor Corrupción'!L62,'[3]Controles de Corrupción'!$C$10:$C$249,0),33), " ")</f>
        <v xml:space="preserve"> </v>
      </c>
      <c r="N62" s="32" t="str">
        <f t="shared" si="5"/>
        <v xml:space="preserve"> </v>
      </c>
      <c r="O62" s="32" t="str">
        <f>IFERROR(INDEX('[3]Controles de Corrupción'!$C$10:$AN$249,MATCH('Mapa de calor Corrupción'!L62,'[3]Controles de Corrupción'!$C$10:$C$249,0),36)," ")</f>
        <v xml:space="preserve"> </v>
      </c>
      <c r="P62" s="32" t="str">
        <f t="shared" si="4"/>
        <v xml:space="preserve"> </v>
      </c>
      <c r="Q62" s="33" t="str">
        <f>IFERROR(INDEX('[3]Controles de Corrupción'!$C$10:$AN$249,MATCH('Mapa de calor Corrupción'!L62,'[3]Controles de Corrupción'!$C$10:$C$249,0),37)," ")</f>
        <v xml:space="preserve"> </v>
      </c>
    </row>
  </sheetData>
  <sheetProtection algorithmName="SHA-512" hashValue="aVVZXYttm2qHp1lwq+JrLHKNsNpqhHxwnW5GahiBqhP5ph+VFQ3ciiS+8dMS2gdpyRZgClyd9RXPv8eiH+YBzg==" saltValue="A9T6DEWBluJnuQvgWEe+dg==" spinCount="100000" sheet="1" autoFilter="0"/>
  <dataConsolidate/>
  <mergeCells count="19">
    <mergeCell ref="K36:Q36"/>
    <mergeCell ref="S36:AB36"/>
    <mergeCell ref="K38:K62"/>
    <mergeCell ref="S38:S44"/>
    <mergeCell ref="U46:AA46"/>
    <mergeCell ref="N4:X4"/>
    <mergeCell ref="K6:Q6"/>
    <mergeCell ref="S6:AB6"/>
    <mergeCell ref="B7:B8"/>
    <mergeCell ref="C7:G7"/>
    <mergeCell ref="K8:K34"/>
    <mergeCell ref="S8:S14"/>
    <mergeCell ref="U16:AA16"/>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9" operator="equal">
      <formula>"Zona de riesgo Alta"</formula>
    </cfRule>
    <cfRule type="cellIs" dxfId="130" priority="10" operator="equal">
      <formula>"Zona de riesgo Moderada"</formula>
    </cfRule>
    <cfRule type="cellIs" dxfId="129" priority="11" operator="equal">
      <formula>"Zona de riesgo Baja"</formula>
    </cfRule>
  </conditionalFormatting>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F7B46-C8ED-45BD-8E37-9B415EED1563}">
  <sheetPr>
    <tabColor rgb="FFFFFF00"/>
  </sheetPr>
  <dimension ref="A1:CL430"/>
  <sheetViews>
    <sheetView showGridLines="0" topLeftCell="P85" zoomScaleNormal="100" workbookViewId="0">
      <selection activeCell="Q85" sqref="Q85"/>
    </sheetView>
  </sheetViews>
  <sheetFormatPr baseColWidth="10" defaultRowHeight="15" x14ac:dyDescent="0.25"/>
  <cols>
    <col min="1" max="1" width="2.42578125" style="109" customWidth="1"/>
    <col min="2" max="2" width="21.28515625" style="40" customWidth="1"/>
    <col min="3" max="3" width="31" style="40" customWidth="1"/>
    <col min="4" max="4" width="18.85546875" style="40" customWidth="1"/>
    <col min="5" max="5" width="38.42578125" style="40" customWidth="1"/>
    <col min="6" max="6" width="11.7109375" style="79" customWidth="1"/>
    <col min="7" max="12" width="10.28515625" style="79" customWidth="1"/>
    <col min="13" max="13" width="80" style="40" customWidth="1"/>
    <col min="14" max="14" width="37.42578125" style="40" customWidth="1"/>
    <col min="15" max="15" width="29.140625" style="40" customWidth="1"/>
    <col min="16" max="16" width="24.42578125" style="40" customWidth="1"/>
    <col min="17" max="17" width="62.42578125" style="40" customWidth="1"/>
    <col min="18" max="256" width="11.42578125" style="40"/>
    <col min="257" max="257" width="2.42578125" style="40" customWidth="1"/>
    <col min="258" max="258" width="21.28515625" style="40" customWidth="1"/>
    <col min="259" max="259" width="51.7109375" style="40" customWidth="1"/>
    <col min="260" max="260" width="30.85546875" style="40" customWidth="1"/>
    <col min="261" max="261" width="38.42578125" style="40" customWidth="1"/>
    <col min="262" max="262" width="11.7109375" style="40" customWidth="1"/>
    <col min="263" max="268" width="10.28515625" style="40" customWidth="1"/>
    <col min="269" max="269" width="106.85546875" style="40" customWidth="1"/>
    <col min="270" max="270" width="37.42578125" style="40" customWidth="1"/>
    <col min="271" max="271" width="29.140625" style="40" customWidth="1"/>
    <col min="272" max="272" width="24.42578125" style="40" customWidth="1"/>
    <col min="273" max="273" width="62.42578125" style="40" customWidth="1"/>
    <col min="274" max="512" width="11.42578125" style="40"/>
    <col min="513" max="513" width="2.42578125" style="40" customWidth="1"/>
    <col min="514" max="514" width="21.28515625" style="40" customWidth="1"/>
    <col min="515" max="515" width="51.7109375" style="40" customWidth="1"/>
    <col min="516" max="516" width="30.85546875" style="40" customWidth="1"/>
    <col min="517" max="517" width="38.42578125" style="40" customWidth="1"/>
    <col min="518" max="518" width="11.7109375" style="40" customWidth="1"/>
    <col min="519" max="524" width="10.28515625" style="40" customWidth="1"/>
    <col min="525" max="525" width="106.85546875" style="40" customWidth="1"/>
    <col min="526" max="526" width="37.42578125" style="40" customWidth="1"/>
    <col min="527" max="527" width="29.140625" style="40" customWidth="1"/>
    <col min="528" max="528" width="24.42578125" style="40" customWidth="1"/>
    <col min="529" max="529" width="62.42578125" style="40" customWidth="1"/>
    <col min="530" max="768" width="11.42578125" style="40"/>
    <col min="769" max="769" width="2.42578125" style="40" customWidth="1"/>
    <col min="770" max="770" width="21.28515625" style="40" customWidth="1"/>
    <col min="771" max="771" width="51.7109375" style="40" customWidth="1"/>
    <col min="772" max="772" width="30.85546875" style="40" customWidth="1"/>
    <col min="773" max="773" width="38.42578125" style="40" customWidth="1"/>
    <col min="774" max="774" width="11.7109375" style="40" customWidth="1"/>
    <col min="775" max="780" width="10.28515625" style="40" customWidth="1"/>
    <col min="781" max="781" width="106.85546875" style="40" customWidth="1"/>
    <col min="782" max="782" width="37.42578125" style="40" customWidth="1"/>
    <col min="783" max="783" width="29.140625" style="40" customWidth="1"/>
    <col min="784" max="784" width="24.42578125" style="40" customWidth="1"/>
    <col min="785" max="785" width="62.42578125" style="40" customWidth="1"/>
    <col min="786" max="1024" width="11.42578125" style="40"/>
    <col min="1025" max="1025" width="2.42578125" style="40" customWidth="1"/>
    <col min="1026" max="1026" width="21.28515625" style="40" customWidth="1"/>
    <col min="1027" max="1027" width="51.7109375" style="40" customWidth="1"/>
    <col min="1028" max="1028" width="30.85546875" style="40" customWidth="1"/>
    <col min="1029" max="1029" width="38.42578125" style="40" customWidth="1"/>
    <col min="1030" max="1030" width="11.7109375" style="40" customWidth="1"/>
    <col min="1031" max="1036" width="10.28515625" style="40" customWidth="1"/>
    <col min="1037" max="1037" width="106.85546875" style="40" customWidth="1"/>
    <col min="1038" max="1038" width="37.42578125" style="40" customWidth="1"/>
    <col min="1039" max="1039" width="29.140625" style="40" customWidth="1"/>
    <col min="1040" max="1040" width="24.42578125" style="40" customWidth="1"/>
    <col min="1041" max="1041" width="62.42578125" style="40" customWidth="1"/>
    <col min="1042" max="1280" width="11.42578125" style="40"/>
    <col min="1281" max="1281" width="2.42578125" style="40" customWidth="1"/>
    <col min="1282" max="1282" width="21.28515625" style="40" customWidth="1"/>
    <col min="1283" max="1283" width="51.7109375" style="40" customWidth="1"/>
    <col min="1284" max="1284" width="30.85546875" style="40" customWidth="1"/>
    <col min="1285" max="1285" width="38.42578125" style="40" customWidth="1"/>
    <col min="1286" max="1286" width="11.7109375" style="40" customWidth="1"/>
    <col min="1287" max="1292" width="10.28515625" style="40" customWidth="1"/>
    <col min="1293" max="1293" width="106.85546875" style="40" customWidth="1"/>
    <col min="1294" max="1294" width="37.42578125" style="40" customWidth="1"/>
    <col min="1295" max="1295" width="29.140625" style="40" customWidth="1"/>
    <col min="1296" max="1296" width="24.42578125" style="40" customWidth="1"/>
    <col min="1297" max="1297" width="62.42578125" style="40" customWidth="1"/>
    <col min="1298" max="1536" width="11.42578125" style="40"/>
    <col min="1537" max="1537" width="2.42578125" style="40" customWidth="1"/>
    <col min="1538" max="1538" width="21.28515625" style="40" customWidth="1"/>
    <col min="1539" max="1539" width="51.7109375" style="40" customWidth="1"/>
    <col min="1540" max="1540" width="30.85546875" style="40" customWidth="1"/>
    <col min="1541" max="1541" width="38.42578125" style="40" customWidth="1"/>
    <col min="1542" max="1542" width="11.7109375" style="40" customWidth="1"/>
    <col min="1543" max="1548" width="10.28515625" style="40" customWidth="1"/>
    <col min="1549" max="1549" width="106.85546875" style="40" customWidth="1"/>
    <col min="1550" max="1550" width="37.42578125" style="40" customWidth="1"/>
    <col min="1551" max="1551" width="29.140625" style="40" customWidth="1"/>
    <col min="1552" max="1552" width="24.42578125" style="40" customWidth="1"/>
    <col min="1553" max="1553" width="62.42578125" style="40" customWidth="1"/>
    <col min="1554" max="1792" width="11.42578125" style="40"/>
    <col min="1793" max="1793" width="2.42578125" style="40" customWidth="1"/>
    <col min="1794" max="1794" width="21.28515625" style="40" customWidth="1"/>
    <col min="1795" max="1795" width="51.7109375" style="40" customWidth="1"/>
    <col min="1796" max="1796" width="30.85546875" style="40" customWidth="1"/>
    <col min="1797" max="1797" width="38.42578125" style="40" customWidth="1"/>
    <col min="1798" max="1798" width="11.7109375" style="40" customWidth="1"/>
    <col min="1799" max="1804" width="10.28515625" style="40" customWidth="1"/>
    <col min="1805" max="1805" width="106.85546875" style="40" customWidth="1"/>
    <col min="1806" max="1806" width="37.42578125" style="40" customWidth="1"/>
    <col min="1807" max="1807" width="29.140625" style="40" customWidth="1"/>
    <col min="1808" max="1808" width="24.42578125" style="40" customWidth="1"/>
    <col min="1809" max="1809" width="62.42578125" style="40" customWidth="1"/>
    <col min="1810" max="2048" width="11.42578125" style="40"/>
    <col min="2049" max="2049" width="2.42578125" style="40" customWidth="1"/>
    <col min="2050" max="2050" width="21.28515625" style="40" customWidth="1"/>
    <col min="2051" max="2051" width="51.7109375" style="40" customWidth="1"/>
    <col min="2052" max="2052" width="30.85546875" style="40" customWidth="1"/>
    <col min="2053" max="2053" width="38.42578125" style="40" customWidth="1"/>
    <col min="2054" max="2054" width="11.7109375" style="40" customWidth="1"/>
    <col min="2055" max="2060" width="10.28515625" style="40" customWidth="1"/>
    <col min="2061" max="2061" width="106.85546875" style="40" customWidth="1"/>
    <col min="2062" max="2062" width="37.42578125" style="40" customWidth="1"/>
    <col min="2063" max="2063" width="29.140625" style="40" customWidth="1"/>
    <col min="2064" max="2064" width="24.42578125" style="40" customWidth="1"/>
    <col min="2065" max="2065" width="62.42578125" style="40" customWidth="1"/>
    <col min="2066" max="2304" width="11.42578125" style="40"/>
    <col min="2305" max="2305" width="2.42578125" style="40" customWidth="1"/>
    <col min="2306" max="2306" width="21.28515625" style="40" customWidth="1"/>
    <col min="2307" max="2307" width="51.7109375" style="40" customWidth="1"/>
    <col min="2308" max="2308" width="30.85546875" style="40" customWidth="1"/>
    <col min="2309" max="2309" width="38.42578125" style="40" customWidth="1"/>
    <col min="2310" max="2310" width="11.7109375" style="40" customWidth="1"/>
    <col min="2311" max="2316" width="10.28515625" style="40" customWidth="1"/>
    <col min="2317" max="2317" width="106.85546875" style="40" customWidth="1"/>
    <col min="2318" max="2318" width="37.42578125" style="40" customWidth="1"/>
    <col min="2319" max="2319" width="29.140625" style="40" customWidth="1"/>
    <col min="2320" max="2320" width="24.42578125" style="40" customWidth="1"/>
    <col min="2321" max="2321" width="62.42578125" style="40" customWidth="1"/>
    <col min="2322" max="2560" width="11.42578125" style="40"/>
    <col min="2561" max="2561" width="2.42578125" style="40" customWidth="1"/>
    <col min="2562" max="2562" width="21.28515625" style="40" customWidth="1"/>
    <col min="2563" max="2563" width="51.7109375" style="40" customWidth="1"/>
    <col min="2564" max="2564" width="30.85546875" style="40" customWidth="1"/>
    <col min="2565" max="2565" width="38.42578125" style="40" customWidth="1"/>
    <col min="2566" max="2566" width="11.7109375" style="40" customWidth="1"/>
    <col min="2567" max="2572" width="10.28515625" style="40" customWidth="1"/>
    <col min="2573" max="2573" width="106.85546875" style="40" customWidth="1"/>
    <col min="2574" max="2574" width="37.42578125" style="40" customWidth="1"/>
    <col min="2575" max="2575" width="29.140625" style="40" customWidth="1"/>
    <col min="2576" max="2576" width="24.42578125" style="40" customWidth="1"/>
    <col min="2577" max="2577" width="62.42578125" style="40" customWidth="1"/>
    <col min="2578" max="2816" width="11.42578125" style="40"/>
    <col min="2817" max="2817" width="2.42578125" style="40" customWidth="1"/>
    <col min="2818" max="2818" width="21.28515625" style="40" customWidth="1"/>
    <col min="2819" max="2819" width="51.7109375" style="40" customWidth="1"/>
    <col min="2820" max="2820" width="30.85546875" style="40" customWidth="1"/>
    <col min="2821" max="2821" width="38.42578125" style="40" customWidth="1"/>
    <col min="2822" max="2822" width="11.7109375" style="40" customWidth="1"/>
    <col min="2823" max="2828" width="10.28515625" style="40" customWidth="1"/>
    <col min="2829" max="2829" width="106.85546875" style="40" customWidth="1"/>
    <col min="2830" max="2830" width="37.42578125" style="40" customWidth="1"/>
    <col min="2831" max="2831" width="29.140625" style="40" customWidth="1"/>
    <col min="2832" max="2832" width="24.42578125" style="40" customWidth="1"/>
    <col min="2833" max="2833" width="62.42578125" style="40" customWidth="1"/>
    <col min="2834" max="3072" width="11.42578125" style="40"/>
    <col min="3073" max="3073" width="2.42578125" style="40" customWidth="1"/>
    <col min="3074" max="3074" width="21.28515625" style="40" customWidth="1"/>
    <col min="3075" max="3075" width="51.7109375" style="40" customWidth="1"/>
    <col min="3076" max="3076" width="30.85546875" style="40" customWidth="1"/>
    <col min="3077" max="3077" width="38.42578125" style="40" customWidth="1"/>
    <col min="3078" max="3078" width="11.7109375" style="40" customWidth="1"/>
    <col min="3079" max="3084" width="10.28515625" style="40" customWidth="1"/>
    <col min="3085" max="3085" width="106.85546875" style="40" customWidth="1"/>
    <col min="3086" max="3086" width="37.42578125" style="40" customWidth="1"/>
    <col min="3087" max="3087" width="29.140625" style="40" customWidth="1"/>
    <col min="3088" max="3088" width="24.42578125" style="40" customWidth="1"/>
    <col min="3089" max="3089" width="62.42578125" style="40" customWidth="1"/>
    <col min="3090" max="3328" width="11.42578125" style="40"/>
    <col min="3329" max="3329" width="2.42578125" style="40" customWidth="1"/>
    <col min="3330" max="3330" width="21.28515625" style="40" customWidth="1"/>
    <col min="3331" max="3331" width="51.7109375" style="40" customWidth="1"/>
    <col min="3332" max="3332" width="30.85546875" style="40" customWidth="1"/>
    <col min="3333" max="3333" width="38.42578125" style="40" customWidth="1"/>
    <col min="3334" max="3334" width="11.7109375" style="40" customWidth="1"/>
    <col min="3335" max="3340" width="10.28515625" style="40" customWidth="1"/>
    <col min="3341" max="3341" width="106.85546875" style="40" customWidth="1"/>
    <col min="3342" max="3342" width="37.42578125" style="40" customWidth="1"/>
    <col min="3343" max="3343" width="29.140625" style="40" customWidth="1"/>
    <col min="3344" max="3344" width="24.42578125" style="40" customWidth="1"/>
    <col min="3345" max="3345" width="62.42578125" style="40" customWidth="1"/>
    <col min="3346" max="3584" width="11.42578125" style="40"/>
    <col min="3585" max="3585" width="2.42578125" style="40" customWidth="1"/>
    <col min="3586" max="3586" width="21.28515625" style="40" customWidth="1"/>
    <col min="3587" max="3587" width="51.7109375" style="40" customWidth="1"/>
    <col min="3588" max="3588" width="30.85546875" style="40" customWidth="1"/>
    <col min="3589" max="3589" width="38.42578125" style="40" customWidth="1"/>
    <col min="3590" max="3590" width="11.7109375" style="40" customWidth="1"/>
    <col min="3591" max="3596" width="10.28515625" style="40" customWidth="1"/>
    <col min="3597" max="3597" width="106.85546875" style="40" customWidth="1"/>
    <col min="3598" max="3598" width="37.42578125" style="40" customWidth="1"/>
    <col min="3599" max="3599" width="29.140625" style="40" customWidth="1"/>
    <col min="3600" max="3600" width="24.42578125" style="40" customWidth="1"/>
    <col min="3601" max="3601" width="62.42578125" style="40" customWidth="1"/>
    <col min="3602" max="3840" width="11.42578125" style="40"/>
    <col min="3841" max="3841" width="2.42578125" style="40" customWidth="1"/>
    <col min="3842" max="3842" width="21.28515625" style="40" customWidth="1"/>
    <col min="3843" max="3843" width="51.7109375" style="40" customWidth="1"/>
    <col min="3844" max="3844" width="30.85546875" style="40" customWidth="1"/>
    <col min="3845" max="3845" width="38.42578125" style="40" customWidth="1"/>
    <col min="3846" max="3846" width="11.7109375" style="40" customWidth="1"/>
    <col min="3847" max="3852" width="10.28515625" style="40" customWidth="1"/>
    <col min="3853" max="3853" width="106.85546875" style="40" customWidth="1"/>
    <col min="3854" max="3854" width="37.42578125" style="40" customWidth="1"/>
    <col min="3855" max="3855" width="29.140625" style="40" customWidth="1"/>
    <col min="3856" max="3856" width="24.42578125" style="40" customWidth="1"/>
    <col min="3857" max="3857" width="62.42578125" style="40" customWidth="1"/>
    <col min="3858" max="4096" width="11.42578125" style="40"/>
    <col min="4097" max="4097" width="2.42578125" style="40" customWidth="1"/>
    <col min="4098" max="4098" width="21.28515625" style="40" customWidth="1"/>
    <col min="4099" max="4099" width="51.7109375" style="40" customWidth="1"/>
    <col min="4100" max="4100" width="30.85546875" style="40" customWidth="1"/>
    <col min="4101" max="4101" width="38.42578125" style="40" customWidth="1"/>
    <col min="4102" max="4102" width="11.7109375" style="40" customWidth="1"/>
    <col min="4103" max="4108" width="10.28515625" style="40" customWidth="1"/>
    <col min="4109" max="4109" width="106.85546875" style="40" customWidth="1"/>
    <col min="4110" max="4110" width="37.42578125" style="40" customWidth="1"/>
    <col min="4111" max="4111" width="29.140625" style="40" customWidth="1"/>
    <col min="4112" max="4112" width="24.42578125" style="40" customWidth="1"/>
    <col min="4113" max="4113" width="62.42578125" style="40" customWidth="1"/>
    <col min="4114" max="4352" width="11.42578125" style="40"/>
    <col min="4353" max="4353" width="2.42578125" style="40" customWidth="1"/>
    <col min="4354" max="4354" width="21.28515625" style="40" customWidth="1"/>
    <col min="4355" max="4355" width="51.7109375" style="40" customWidth="1"/>
    <col min="4356" max="4356" width="30.85546875" style="40" customWidth="1"/>
    <col min="4357" max="4357" width="38.42578125" style="40" customWidth="1"/>
    <col min="4358" max="4358" width="11.7109375" style="40" customWidth="1"/>
    <col min="4359" max="4364" width="10.28515625" style="40" customWidth="1"/>
    <col min="4365" max="4365" width="106.85546875" style="40" customWidth="1"/>
    <col min="4366" max="4366" width="37.42578125" style="40" customWidth="1"/>
    <col min="4367" max="4367" width="29.140625" style="40" customWidth="1"/>
    <col min="4368" max="4368" width="24.42578125" style="40" customWidth="1"/>
    <col min="4369" max="4369" width="62.42578125" style="40" customWidth="1"/>
    <col min="4370" max="4608" width="11.42578125" style="40"/>
    <col min="4609" max="4609" width="2.42578125" style="40" customWidth="1"/>
    <col min="4610" max="4610" width="21.28515625" style="40" customWidth="1"/>
    <col min="4611" max="4611" width="51.7109375" style="40" customWidth="1"/>
    <col min="4612" max="4612" width="30.85546875" style="40" customWidth="1"/>
    <col min="4613" max="4613" width="38.42578125" style="40" customWidth="1"/>
    <col min="4614" max="4614" width="11.7109375" style="40" customWidth="1"/>
    <col min="4615" max="4620" width="10.28515625" style="40" customWidth="1"/>
    <col min="4621" max="4621" width="106.85546875" style="40" customWidth="1"/>
    <col min="4622" max="4622" width="37.42578125" style="40" customWidth="1"/>
    <col min="4623" max="4623" width="29.140625" style="40" customWidth="1"/>
    <col min="4624" max="4624" width="24.42578125" style="40" customWidth="1"/>
    <col min="4625" max="4625" width="62.42578125" style="40" customWidth="1"/>
    <col min="4626" max="4864" width="11.42578125" style="40"/>
    <col min="4865" max="4865" width="2.42578125" style="40" customWidth="1"/>
    <col min="4866" max="4866" width="21.28515625" style="40" customWidth="1"/>
    <col min="4867" max="4867" width="51.7109375" style="40" customWidth="1"/>
    <col min="4868" max="4868" width="30.85546875" style="40" customWidth="1"/>
    <col min="4869" max="4869" width="38.42578125" style="40" customWidth="1"/>
    <col min="4870" max="4870" width="11.7109375" style="40" customWidth="1"/>
    <col min="4871" max="4876" width="10.28515625" style="40" customWidth="1"/>
    <col min="4877" max="4877" width="106.85546875" style="40" customWidth="1"/>
    <col min="4878" max="4878" width="37.42578125" style="40" customWidth="1"/>
    <col min="4879" max="4879" width="29.140625" style="40" customWidth="1"/>
    <col min="4880" max="4880" width="24.42578125" style="40" customWidth="1"/>
    <col min="4881" max="4881" width="62.42578125" style="40" customWidth="1"/>
    <col min="4882" max="5120" width="11.42578125" style="40"/>
    <col min="5121" max="5121" width="2.42578125" style="40" customWidth="1"/>
    <col min="5122" max="5122" width="21.28515625" style="40" customWidth="1"/>
    <col min="5123" max="5123" width="51.7109375" style="40" customWidth="1"/>
    <col min="5124" max="5124" width="30.85546875" style="40" customWidth="1"/>
    <col min="5125" max="5125" width="38.42578125" style="40" customWidth="1"/>
    <col min="5126" max="5126" width="11.7109375" style="40" customWidth="1"/>
    <col min="5127" max="5132" width="10.28515625" style="40" customWidth="1"/>
    <col min="5133" max="5133" width="106.85546875" style="40" customWidth="1"/>
    <col min="5134" max="5134" width="37.42578125" style="40" customWidth="1"/>
    <col min="5135" max="5135" width="29.140625" style="40" customWidth="1"/>
    <col min="5136" max="5136" width="24.42578125" style="40" customWidth="1"/>
    <col min="5137" max="5137" width="62.42578125" style="40" customWidth="1"/>
    <col min="5138" max="5376" width="11.42578125" style="40"/>
    <col min="5377" max="5377" width="2.42578125" style="40" customWidth="1"/>
    <col min="5378" max="5378" width="21.28515625" style="40" customWidth="1"/>
    <col min="5379" max="5379" width="51.7109375" style="40" customWidth="1"/>
    <col min="5380" max="5380" width="30.85546875" style="40" customWidth="1"/>
    <col min="5381" max="5381" width="38.42578125" style="40" customWidth="1"/>
    <col min="5382" max="5382" width="11.7109375" style="40" customWidth="1"/>
    <col min="5383" max="5388" width="10.28515625" style="40" customWidth="1"/>
    <col min="5389" max="5389" width="106.85546875" style="40" customWidth="1"/>
    <col min="5390" max="5390" width="37.42578125" style="40" customWidth="1"/>
    <col min="5391" max="5391" width="29.140625" style="40" customWidth="1"/>
    <col min="5392" max="5392" width="24.42578125" style="40" customWidth="1"/>
    <col min="5393" max="5393" width="62.42578125" style="40" customWidth="1"/>
    <col min="5394" max="5632" width="11.42578125" style="40"/>
    <col min="5633" max="5633" width="2.42578125" style="40" customWidth="1"/>
    <col min="5634" max="5634" width="21.28515625" style="40" customWidth="1"/>
    <col min="5635" max="5635" width="51.7109375" style="40" customWidth="1"/>
    <col min="5636" max="5636" width="30.85546875" style="40" customWidth="1"/>
    <col min="5637" max="5637" width="38.42578125" style="40" customWidth="1"/>
    <col min="5638" max="5638" width="11.7109375" style="40" customWidth="1"/>
    <col min="5639" max="5644" width="10.28515625" style="40" customWidth="1"/>
    <col min="5645" max="5645" width="106.85546875" style="40" customWidth="1"/>
    <col min="5646" max="5646" width="37.42578125" style="40" customWidth="1"/>
    <col min="5647" max="5647" width="29.140625" style="40" customWidth="1"/>
    <col min="5648" max="5648" width="24.42578125" style="40" customWidth="1"/>
    <col min="5649" max="5649" width="62.42578125" style="40" customWidth="1"/>
    <col min="5650" max="5888" width="11.42578125" style="40"/>
    <col min="5889" max="5889" width="2.42578125" style="40" customWidth="1"/>
    <col min="5890" max="5890" width="21.28515625" style="40" customWidth="1"/>
    <col min="5891" max="5891" width="51.7109375" style="40" customWidth="1"/>
    <col min="5892" max="5892" width="30.85546875" style="40" customWidth="1"/>
    <col min="5893" max="5893" width="38.42578125" style="40" customWidth="1"/>
    <col min="5894" max="5894" width="11.7109375" style="40" customWidth="1"/>
    <col min="5895" max="5900" width="10.28515625" style="40" customWidth="1"/>
    <col min="5901" max="5901" width="106.85546875" style="40" customWidth="1"/>
    <col min="5902" max="5902" width="37.42578125" style="40" customWidth="1"/>
    <col min="5903" max="5903" width="29.140625" style="40" customWidth="1"/>
    <col min="5904" max="5904" width="24.42578125" style="40" customWidth="1"/>
    <col min="5905" max="5905" width="62.42578125" style="40" customWidth="1"/>
    <col min="5906" max="6144" width="11.42578125" style="40"/>
    <col min="6145" max="6145" width="2.42578125" style="40" customWidth="1"/>
    <col min="6146" max="6146" width="21.28515625" style="40" customWidth="1"/>
    <col min="6147" max="6147" width="51.7109375" style="40" customWidth="1"/>
    <col min="6148" max="6148" width="30.85546875" style="40" customWidth="1"/>
    <col min="6149" max="6149" width="38.42578125" style="40" customWidth="1"/>
    <col min="6150" max="6150" width="11.7109375" style="40" customWidth="1"/>
    <col min="6151" max="6156" width="10.28515625" style="40" customWidth="1"/>
    <col min="6157" max="6157" width="106.85546875" style="40" customWidth="1"/>
    <col min="6158" max="6158" width="37.42578125" style="40" customWidth="1"/>
    <col min="6159" max="6159" width="29.140625" style="40" customWidth="1"/>
    <col min="6160" max="6160" width="24.42578125" style="40" customWidth="1"/>
    <col min="6161" max="6161" width="62.42578125" style="40" customWidth="1"/>
    <col min="6162" max="6400" width="11.42578125" style="40"/>
    <col min="6401" max="6401" width="2.42578125" style="40" customWidth="1"/>
    <col min="6402" max="6402" width="21.28515625" style="40" customWidth="1"/>
    <col min="6403" max="6403" width="51.7109375" style="40" customWidth="1"/>
    <col min="6404" max="6404" width="30.85546875" style="40" customWidth="1"/>
    <col min="6405" max="6405" width="38.42578125" style="40" customWidth="1"/>
    <col min="6406" max="6406" width="11.7109375" style="40" customWidth="1"/>
    <col min="6407" max="6412" width="10.28515625" style="40" customWidth="1"/>
    <col min="6413" max="6413" width="106.85546875" style="40" customWidth="1"/>
    <col min="6414" max="6414" width="37.42578125" style="40" customWidth="1"/>
    <col min="6415" max="6415" width="29.140625" style="40" customWidth="1"/>
    <col min="6416" max="6416" width="24.42578125" style="40" customWidth="1"/>
    <col min="6417" max="6417" width="62.42578125" style="40" customWidth="1"/>
    <col min="6418" max="6656" width="11.42578125" style="40"/>
    <col min="6657" max="6657" width="2.42578125" style="40" customWidth="1"/>
    <col min="6658" max="6658" width="21.28515625" style="40" customWidth="1"/>
    <col min="6659" max="6659" width="51.7109375" style="40" customWidth="1"/>
    <col min="6660" max="6660" width="30.85546875" style="40" customWidth="1"/>
    <col min="6661" max="6661" width="38.42578125" style="40" customWidth="1"/>
    <col min="6662" max="6662" width="11.7109375" style="40" customWidth="1"/>
    <col min="6663" max="6668" width="10.28515625" style="40" customWidth="1"/>
    <col min="6669" max="6669" width="106.85546875" style="40" customWidth="1"/>
    <col min="6670" max="6670" width="37.42578125" style="40" customWidth="1"/>
    <col min="6671" max="6671" width="29.140625" style="40" customWidth="1"/>
    <col min="6672" max="6672" width="24.42578125" style="40" customWidth="1"/>
    <col min="6673" max="6673" width="62.42578125" style="40" customWidth="1"/>
    <col min="6674" max="6912" width="11.42578125" style="40"/>
    <col min="6913" max="6913" width="2.42578125" style="40" customWidth="1"/>
    <col min="6914" max="6914" width="21.28515625" style="40" customWidth="1"/>
    <col min="6915" max="6915" width="51.7109375" style="40" customWidth="1"/>
    <col min="6916" max="6916" width="30.85546875" style="40" customWidth="1"/>
    <col min="6917" max="6917" width="38.42578125" style="40" customWidth="1"/>
    <col min="6918" max="6918" width="11.7109375" style="40" customWidth="1"/>
    <col min="6919" max="6924" width="10.28515625" style="40" customWidth="1"/>
    <col min="6925" max="6925" width="106.85546875" style="40" customWidth="1"/>
    <col min="6926" max="6926" width="37.42578125" style="40" customWidth="1"/>
    <col min="6927" max="6927" width="29.140625" style="40" customWidth="1"/>
    <col min="6928" max="6928" width="24.42578125" style="40" customWidth="1"/>
    <col min="6929" max="6929" width="62.42578125" style="40" customWidth="1"/>
    <col min="6930" max="7168" width="11.42578125" style="40"/>
    <col min="7169" max="7169" width="2.42578125" style="40" customWidth="1"/>
    <col min="7170" max="7170" width="21.28515625" style="40" customWidth="1"/>
    <col min="7171" max="7171" width="51.7109375" style="40" customWidth="1"/>
    <col min="7172" max="7172" width="30.85546875" style="40" customWidth="1"/>
    <col min="7173" max="7173" width="38.42578125" style="40" customWidth="1"/>
    <col min="7174" max="7174" width="11.7109375" style="40" customWidth="1"/>
    <col min="7175" max="7180" width="10.28515625" style="40" customWidth="1"/>
    <col min="7181" max="7181" width="106.85546875" style="40" customWidth="1"/>
    <col min="7182" max="7182" width="37.42578125" style="40" customWidth="1"/>
    <col min="7183" max="7183" width="29.140625" style="40" customWidth="1"/>
    <col min="7184" max="7184" width="24.42578125" style="40" customWidth="1"/>
    <col min="7185" max="7185" width="62.42578125" style="40" customWidth="1"/>
    <col min="7186" max="7424" width="11.42578125" style="40"/>
    <col min="7425" max="7425" width="2.42578125" style="40" customWidth="1"/>
    <col min="7426" max="7426" width="21.28515625" style="40" customWidth="1"/>
    <col min="7427" max="7427" width="51.7109375" style="40" customWidth="1"/>
    <col min="7428" max="7428" width="30.85546875" style="40" customWidth="1"/>
    <col min="7429" max="7429" width="38.42578125" style="40" customWidth="1"/>
    <col min="7430" max="7430" width="11.7109375" style="40" customWidth="1"/>
    <col min="7431" max="7436" width="10.28515625" style="40" customWidth="1"/>
    <col min="7437" max="7437" width="106.85546875" style="40" customWidth="1"/>
    <col min="7438" max="7438" width="37.42578125" style="40" customWidth="1"/>
    <col min="7439" max="7439" width="29.140625" style="40" customWidth="1"/>
    <col min="7440" max="7440" width="24.42578125" style="40" customWidth="1"/>
    <col min="7441" max="7441" width="62.42578125" style="40" customWidth="1"/>
    <col min="7442" max="7680" width="11.42578125" style="40"/>
    <col min="7681" max="7681" width="2.42578125" style="40" customWidth="1"/>
    <col min="7682" max="7682" width="21.28515625" style="40" customWidth="1"/>
    <col min="7683" max="7683" width="51.7109375" style="40" customWidth="1"/>
    <col min="7684" max="7684" width="30.85546875" style="40" customWidth="1"/>
    <col min="7685" max="7685" width="38.42578125" style="40" customWidth="1"/>
    <col min="7686" max="7686" width="11.7109375" style="40" customWidth="1"/>
    <col min="7687" max="7692" width="10.28515625" style="40" customWidth="1"/>
    <col min="7693" max="7693" width="106.85546875" style="40" customWidth="1"/>
    <col min="7694" max="7694" width="37.42578125" style="40" customWidth="1"/>
    <col min="7695" max="7695" width="29.140625" style="40" customWidth="1"/>
    <col min="7696" max="7696" width="24.42578125" style="40" customWidth="1"/>
    <col min="7697" max="7697" width="62.42578125" style="40" customWidth="1"/>
    <col min="7698" max="7936" width="11.42578125" style="40"/>
    <col min="7937" max="7937" width="2.42578125" style="40" customWidth="1"/>
    <col min="7938" max="7938" width="21.28515625" style="40" customWidth="1"/>
    <col min="7939" max="7939" width="51.7109375" style="40" customWidth="1"/>
    <col min="7940" max="7940" width="30.85546875" style="40" customWidth="1"/>
    <col min="7941" max="7941" width="38.42578125" style="40" customWidth="1"/>
    <col min="7942" max="7942" width="11.7109375" style="40" customWidth="1"/>
    <col min="7943" max="7948" width="10.28515625" style="40" customWidth="1"/>
    <col min="7949" max="7949" width="106.85546875" style="40" customWidth="1"/>
    <col min="7950" max="7950" width="37.42578125" style="40" customWidth="1"/>
    <col min="7951" max="7951" width="29.140625" style="40" customWidth="1"/>
    <col min="7952" max="7952" width="24.42578125" style="40" customWidth="1"/>
    <col min="7953" max="7953" width="62.42578125" style="40" customWidth="1"/>
    <col min="7954" max="8192" width="11.42578125" style="40"/>
    <col min="8193" max="8193" width="2.42578125" style="40" customWidth="1"/>
    <col min="8194" max="8194" width="21.28515625" style="40" customWidth="1"/>
    <col min="8195" max="8195" width="51.7109375" style="40" customWidth="1"/>
    <col min="8196" max="8196" width="30.85546875" style="40" customWidth="1"/>
    <col min="8197" max="8197" width="38.42578125" style="40" customWidth="1"/>
    <col min="8198" max="8198" width="11.7109375" style="40" customWidth="1"/>
    <col min="8199" max="8204" width="10.28515625" style="40" customWidth="1"/>
    <col min="8205" max="8205" width="106.85546875" style="40" customWidth="1"/>
    <col min="8206" max="8206" width="37.42578125" style="40" customWidth="1"/>
    <col min="8207" max="8207" width="29.140625" style="40" customWidth="1"/>
    <col min="8208" max="8208" width="24.42578125" style="40" customWidth="1"/>
    <col min="8209" max="8209" width="62.42578125" style="40" customWidth="1"/>
    <col min="8210" max="8448" width="11.42578125" style="40"/>
    <col min="8449" max="8449" width="2.42578125" style="40" customWidth="1"/>
    <col min="8450" max="8450" width="21.28515625" style="40" customWidth="1"/>
    <col min="8451" max="8451" width="51.7109375" style="40" customWidth="1"/>
    <col min="8452" max="8452" width="30.85546875" style="40" customWidth="1"/>
    <col min="8453" max="8453" width="38.42578125" style="40" customWidth="1"/>
    <col min="8454" max="8454" width="11.7109375" style="40" customWidth="1"/>
    <col min="8455" max="8460" width="10.28515625" style="40" customWidth="1"/>
    <col min="8461" max="8461" width="106.85546875" style="40" customWidth="1"/>
    <col min="8462" max="8462" width="37.42578125" style="40" customWidth="1"/>
    <col min="8463" max="8463" width="29.140625" style="40" customWidth="1"/>
    <col min="8464" max="8464" width="24.42578125" style="40" customWidth="1"/>
    <col min="8465" max="8465" width="62.42578125" style="40" customWidth="1"/>
    <col min="8466" max="8704" width="11.42578125" style="40"/>
    <col min="8705" max="8705" width="2.42578125" style="40" customWidth="1"/>
    <col min="8706" max="8706" width="21.28515625" style="40" customWidth="1"/>
    <col min="8707" max="8707" width="51.7109375" style="40" customWidth="1"/>
    <col min="8708" max="8708" width="30.85546875" style="40" customWidth="1"/>
    <col min="8709" max="8709" width="38.42578125" style="40" customWidth="1"/>
    <col min="8710" max="8710" width="11.7109375" style="40" customWidth="1"/>
    <col min="8711" max="8716" width="10.28515625" style="40" customWidth="1"/>
    <col min="8717" max="8717" width="106.85546875" style="40" customWidth="1"/>
    <col min="8718" max="8718" width="37.42578125" style="40" customWidth="1"/>
    <col min="8719" max="8719" width="29.140625" style="40" customWidth="1"/>
    <col min="8720" max="8720" width="24.42578125" style="40" customWidth="1"/>
    <col min="8721" max="8721" width="62.42578125" style="40" customWidth="1"/>
    <col min="8722" max="8960" width="11.42578125" style="40"/>
    <col min="8961" max="8961" width="2.42578125" style="40" customWidth="1"/>
    <col min="8962" max="8962" width="21.28515625" style="40" customWidth="1"/>
    <col min="8963" max="8963" width="51.7109375" style="40" customWidth="1"/>
    <col min="8964" max="8964" width="30.85546875" style="40" customWidth="1"/>
    <col min="8965" max="8965" width="38.42578125" style="40" customWidth="1"/>
    <col min="8966" max="8966" width="11.7109375" style="40" customWidth="1"/>
    <col min="8967" max="8972" width="10.28515625" style="40" customWidth="1"/>
    <col min="8973" max="8973" width="106.85546875" style="40" customWidth="1"/>
    <col min="8974" max="8974" width="37.42578125" style="40" customWidth="1"/>
    <col min="8975" max="8975" width="29.140625" style="40" customWidth="1"/>
    <col min="8976" max="8976" width="24.42578125" style="40" customWidth="1"/>
    <col min="8977" max="8977" width="62.42578125" style="40" customWidth="1"/>
    <col min="8978" max="9216" width="11.42578125" style="40"/>
    <col min="9217" max="9217" width="2.42578125" style="40" customWidth="1"/>
    <col min="9218" max="9218" width="21.28515625" style="40" customWidth="1"/>
    <col min="9219" max="9219" width="51.7109375" style="40" customWidth="1"/>
    <col min="9220" max="9220" width="30.85546875" style="40" customWidth="1"/>
    <col min="9221" max="9221" width="38.42578125" style="40" customWidth="1"/>
    <col min="9222" max="9222" width="11.7109375" style="40" customWidth="1"/>
    <col min="9223" max="9228" width="10.28515625" style="40" customWidth="1"/>
    <col min="9229" max="9229" width="106.85546875" style="40" customWidth="1"/>
    <col min="9230" max="9230" width="37.42578125" style="40" customWidth="1"/>
    <col min="9231" max="9231" width="29.140625" style="40" customWidth="1"/>
    <col min="9232" max="9232" width="24.42578125" style="40" customWidth="1"/>
    <col min="9233" max="9233" width="62.42578125" style="40" customWidth="1"/>
    <col min="9234" max="9472" width="11.42578125" style="40"/>
    <col min="9473" max="9473" width="2.42578125" style="40" customWidth="1"/>
    <col min="9474" max="9474" width="21.28515625" style="40" customWidth="1"/>
    <col min="9475" max="9475" width="51.7109375" style="40" customWidth="1"/>
    <col min="9476" max="9476" width="30.85546875" style="40" customWidth="1"/>
    <col min="9477" max="9477" width="38.42578125" style="40" customWidth="1"/>
    <col min="9478" max="9478" width="11.7109375" style="40" customWidth="1"/>
    <col min="9479" max="9484" width="10.28515625" style="40" customWidth="1"/>
    <col min="9485" max="9485" width="106.85546875" style="40" customWidth="1"/>
    <col min="9486" max="9486" width="37.42578125" style="40" customWidth="1"/>
    <col min="9487" max="9487" width="29.140625" style="40" customWidth="1"/>
    <col min="9488" max="9488" width="24.42578125" style="40" customWidth="1"/>
    <col min="9489" max="9489" width="62.42578125" style="40" customWidth="1"/>
    <col min="9490" max="9728" width="11.42578125" style="40"/>
    <col min="9729" max="9729" width="2.42578125" style="40" customWidth="1"/>
    <col min="9730" max="9730" width="21.28515625" style="40" customWidth="1"/>
    <col min="9731" max="9731" width="51.7109375" style="40" customWidth="1"/>
    <col min="9732" max="9732" width="30.85546875" style="40" customWidth="1"/>
    <col min="9733" max="9733" width="38.42578125" style="40" customWidth="1"/>
    <col min="9734" max="9734" width="11.7109375" style="40" customWidth="1"/>
    <col min="9735" max="9740" width="10.28515625" style="40" customWidth="1"/>
    <col min="9741" max="9741" width="106.85546875" style="40" customWidth="1"/>
    <col min="9742" max="9742" width="37.42578125" style="40" customWidth="1"/>
    <col min="9743" max="9743" width="29.140625" style="40" customWidth="1"/>
    <col min="9744" max="9744" width="24.42578125" style="40" customWidth="1"/>
    <col min="9745" max="9745" width="62.42578125" style="40" customWidth="1"/>
    <col min="9746" max="9984" width="11.42578125" style="40"/>
    <col min="9985" max="9985" width="2.42578125" style="40" customWidth="1"/>
    <col min="9986" max="9986" width="21.28515625" style="40" customWidth="1"/>
    <col min="9987" max="9987" width="51.7109375" style="40" customWidth="1"/>
    <col min="9988" max="9988" width="30.85546875" style="40" customWidth="1"/>
    <col min="9989" max="9989" width="38.42578125" style="40" customWidth="1"/>
    <col min="9990" max="9990" width="11.7109375" style="40" customWidth="1"/>
    <col min="9991" max="9996" width="10.28515625" style="40" customWidth="1"/>
    <col min="9997" max="9997" width="106.85546875" style="40" customWidth="1"/>
    <col min="9998" max="9998" width="37.42578125" style="40" customWidth="1"/>
    <col min="9999" max="9999" width="29.140625" style="40" customWidth="1"/>
    <col min="10000" max="10000" width="24.42578125" style="40" customWidth="1"/>
    <col min="10001" max="10001" width="62.42578125" style="40" customWidth="1"/>
    <col min="10002" max="10240" width="11.42578125" style="40"/>
    <col min="10241" max="10241" width="2.42578125" style="40" customWidth="1"/>
    <col min="10242" max="10242" width="21.28515625" style="40" customWidth="1"/>
    <col min="10243" max="10243" width="51.7109375" style="40" customWidth="1"/>
    <col min="10244" max="10244" width="30.85546875" style="40" customWidth="1"/>
    <col min="10245" max="10245" width="38.42578125" style="40" customWidth="1"/>
    <col min="10246" max="10246" width="11.7109375" style="40" customWidth="1"/>
    <col min="10247" max="10252" width="10.28515625" style="40" customWidth="1"/>
    <col min="10253" max="10253" width="106.85546875" style="40" customWidth="1"/>
    <col min="10254" max="10254" width="37.42578125" style="40" customWidth="1"/>
    <col min="10255" max="10255" width="29.140625" style="40" customWidth="1"/>
    <col min="10256" max="10256" width="24.42578125" style="40" customWidth="1"/>
    <col min="10257" max="10257" width="62.42578125" style="40" customWidth="1"/>
    <col min="10258" max="10496" width="11.42578125" style="40"/>
    <col min="10497" max="10497" width="2.42578125" style="40" customWidth="1"/>
    <col min="10498" max="10498" width="21.28515625" style="40" customWidth="1"/>
    <col min="10499" max="10499" width="51.7109375" style="40" customWidth="1"/>
    <col min="10500" max="10500" width="30.85546875" style="40" customWidth="1"/>
    <col min="10501" max="10501" width="38.42578125" style="40" customWidth="1"/>
    <col min="10502" max="10502" width="11.7109375" style="40" customWidth="1"/>
    <col min="10503" max="10508" width="10.28515625" style="40" customWidth="1"/>
    <col min="10509" max="10509" width="106.85546875" style="40" customWidth="1"/>
    <col min="10510" max="10510" width="37.42578125" style="40" customWidth="1"/>
    <col min="10511" max="10511" width="29.140625" style="40" customWidth="1"/>
    <col min="10512" max="10512" width="24.42578125" style="40" customWidth="1"/>
    <col min="10513" max="10513" width="62.42578125" style="40" customWidth="1"/>
    <col min="10514" max="10752" width="11.42578125" style="40"/>
    <col min="10753" max="10753" width="2.42578125" style="40" customWidth="1"/>
    <col min="10754" max="10754" width="21.28515625" style="40" customWidth="1"/>
    <col min="10755" max="10755" width="51.7109375" style="40" customWidth="1"/>
    <col min="10756" max="10756" width="30.85546875" style="40" customWidth="1"/>
    <col min="10757" max="10757" width="38.42578125" style="40" customWidth="1"/>
    <col min="10758" max="10758" width="11.7109375" style="40" customWidth="1"/>
    <col min="10759" max="10764" width="10.28515625" style="40" customWidth="1"/>
    <col min="10765" max="10765" width="106.85546875" style="40" customWidth="1"/>
    <col min="10766" max="10766" width="37.42578125" style="40" customWidth="1"/>
    <col min="10767" max="10767" width="29.140625" style="40" customWidth="1"/>
    <col min="10768" max="10768" width="24.42578125" style="40" customWidth="1"/>
    <col min="10769" max="10769" width="62.42578125" style="40" customWidth="1"/>
    <col min="10770" max="11008" width="11.42578125" style="40"/>
    <col min="11009" max="11009" width="2.42578125" style="40" customWidth="1"/>
    <col min="11010" max="11010" width="21.28515625" style="40" customWidth="1"/>
    <col min="11011" max="11011" width="51.7109375" style="40" customWidth="1"/>
    <col min="11012" max="11012" width="30.85546875" style="40" customWidth="1"/>
    <col min="11013" max="11013" width="38.42578125" style="40" customWidth="1"/>
    <col min="11014" max="11014" width="11.7109375" style="40" customWidth="1"/>
    <col min="11015" max="11020" width="10.28515625" style="40" customWidth="1"/>
    <col min="11021" max="11021" width="106.85546875" style="40" customWidth="1"/>
    <col min="11022" max="11022" width="37.42578125" style="40" customWidth="1"/>
    <col min="11023" max="11023" width="29.140625" style="40" customWidth="1"/>
    <col min="11024" max="11024" width="24.42578125" style="40" customWidth="1"/>
    <col min="11025" max="11025" width="62.42578125" style="40" customWidth="1"/>
    <col min="11026" max="11264" width="11.42578125" style="40"/>
    <col min="11265" max="11265" width="2.42578125" style="40" customWidth="1"/>
    <col min="11266" max="11266" width="21.28515625" style="40" customWidth="1"/>
    <col min="11267" max="11267" width="51.7109375" style="40" customWidth="1"/>
    <col min="11268" max="11268" width="30.85546875" style="40" customWidth="1"/>
    <col min="11269" max="11269" width="38.42578125" style="40" customWidth="1"/>
    <col min="11270" max="11270" width="11.7109375" style="40" customWidth="1"/>
    <col min="11271" max="11276" width="10.28515625" style="40" customWidth="1"/>
    <col min="11277" max="11277" width="106.85546875" style="40" customWidth="1"/>
    <col min="11278" max="11278" width="37.42578125" style="40" customWidth="1"/>
    <col min="11279" max="11279" width="29.140625" style="40" customWidth="1"/>
    <col min="11280" max="11280" width="24.42578125" style="40" customWidth="1"/>
    <col min="11281" max="11281" width="62.42578125" style="40" customWidth="1"/>
    <col min="11282" max="11520" width="11.42578125" style="40"/>
    <col min="11521" max="11521" width="2.42578125" style="40" customWidth="1"/>
    <col min="11522" max="11522" width="21.28515625" style="40" customWidth="1"/>
    <col min="11523" max="11523" width="51.7109375" style="40" customWidth="1"/>
    <col min="11524" max="11524" width="30.85546875" style="40" customWidth="1"/>
    <col min="11525" max="11525" width="38.42578125" style="40" customWidth="1"/>
    <col min="11526" max="11526" width="11.7109375" style="40" customWidth="1"/>
    <col min="11527" max="11532" width="10.28515625" style="40" customWidth="1"/>
    <col min="11533" max="11533" width="106.85546875" style="40" customWidth="1"/>
    <col min="11534" max="11534" width="37.42578125" style="40" customWidth="1"/>
    <col min="11535" max="11535" width="29.140625" style="40" customWidth="1"/>
    <col min="11536" max="11536" width="24.42578125" style="40" customWidth="1"/>
    <col min="11537" max="11537" width="62.42578125" style="40" customWidth="1"/>
    <col min="11538" max="11776" width="11.42578125" style="40"/>
    <col min="11777" max="11777" width="2.42578125" style="40" customWidth="1"/>
    <col min="11778" max="11778" width="21.28515625" style="40" customWidth="1"/>
    <col min="11779" max="11779" width="51.7109375" style="40" customWidth="1"/>
    <col min="11780" max="11780" width="30.85546875" style="40" customWidth="1"/>
    <col min="11781" max="11781" width="38.42578125" style="40" customWidth="1"/>
    <col min="11782" max="11782" width="11.7109375" style="40" customWidth="1"/>
    <col min="11783" max="11788" width="10.28515625" style="40" customWidth="1"/>
    <col min="11789" max="11789" width="106.85546875" style="40" customWidth="1"/>
    <col min="11790" max="11790" width="37.42578125" style="40" customWidth="1"/>
    <col min="11791" max="11791" width="29.140625" style="40" customWidth="1"/>
    <col min="11792" max="11792" width="24.42578125" style="40" customWidth="1"/>
    <col min="11793" max="11793" width="62.42578125" style="40" customWidth="1"/>
    <col min="11794" max="12032" width="11.42578125" style="40"/>
    <col min="12033" max="12033" width="2.42578125" style="40" customWidth="1"/>
    <col min="12034" max="12034" width="21.28515625" style="40" customWidth="1"/>
    <col min="12035" max="12035" width="51.7109375" style="40" customWidth="1"/>
    <col min="12036" max="12036" width="30.85546875" style="40" customWidth="1"/>
    <col min="12037" max="12037" width="38.42578125" style="40" customWidth="1"/>
    <col min="12038" max="12038" width="11.7109375" style="40" customWidth="1"/>
    <col min="12039" max="12044" width="10.28515625" style="40" customWidth="1"/>
    <col min="12045" max="12045" width="106.85546875" style="40" customWidth="1"/>
    <col min="12046" max="12046" width="37.42578125" style="40" customWidth="1"/>
    <col min="12047" max="12047" width="29.140625" style="40" customWidth="1"/>
    <col min="12048" max="12048" width="24.42578125" style="40" customWidth="1"/>
    <col min="12049" max="12049" width="62.42578125" style="40" customWidth="1"/>
    <col min="12050" max="12288" width="11.42578125" style="40"/>
    <col min="12289" max="12289" width="2.42578125" style="40" customWidth="1"/>
    <col min="12290" max="12290" width="21.28515625" style="40" customWidth="1"/>
    <col min="12291" max="12291" width="51.7109375" style="40" customWidth="1"/>
    <col min="12292" max="12292" width="30.85546875" style="40" customWidth="1"/>
    <col min="12293" max="12293" width="38.42578125" style="40" customWidth="1"/>
    <col min="12294" max="12294" width="11.7109375" style="40" customWidth="1"/>
    <col min="12295" max="12300" width="10.28515625" style="40" customWidth="1"/>
    <col min="12301" max="12301" width="106.85546875" style="40" customWidth="1"/>
    <col min="12302" max="12302" width="37.42578125" style="40" customWidth="1"/>
    <col min="12303" max="12303" width="29.140625" style="40" customWidth="1"/>
    <col min="12304" max="12304" width="24.42578125" style="40" customWidth="1"/>
    <col min="12305" max="12305" width="62.42578125" style="40" customWidth="1"/>
    <col min="12306" max="12544" width="11.42578125" style="40"/>
    <col min="12545" max="12545" width="2.42578125" style="40" customWidth="1"/>
    <col min="12546" max="12546" width="21.28515625" style="40" customWidth="1"/>
    <col min="12547" max="12547" width="51.7109375" style="40" customWidth="1"/>
    <col min="12548" max="12548" width="30.85546875" style="40" customWidth="1"/>
    <col min="12549" max="12549" width="38.42578125" style="40" customWidth="1"/>
    <col min="12550" max="12550" width="11.7109375" style="40" customWidth="1"/>
    <col min="12551" max="12556" width="10.28515625" style="40" customWidth="1"/>
    <col min="12557" max="12557" width="106.85546875" style="40" customWidth="1"/>
    <col min="12558" max="12558" width="37.42578125" style="40" customWidth="1"/>
    <col min="12559" max="12559" width="29.140625" style="40" customWidth="1"/>
    <col min="12560" max="12560" width="24.42578125" style="40" customWidth="1"/>
    <col min="12561" max="12561" width="62.42578125" style="40" customWidth="1"/>
    <col min="12562" max="12800" width="11.42578125" style="40"/>
    <col min="12801" max="12801" width="2.42578125" style="40" customWidth="1"/>
    <col min="12802" max="12802" width="21.28515625" style="40" customWidth="1"/>
    <col min="12803" max="12803" width="51.7109375" style="40" customWidth="1"/>
    <col min="12804" max="12804" width="30.85546875" style="40" customWidth="1"/>
    <col min="12805" max="12805" width="38.42578125" style="40" customWidth="1"/>
    <col min="12806" max="12806" width="11.7109375" style="40" customWidth="1"/>
    <col min="12807" max="12812" width="10.28515625" style="40" customWidth="1"/>
    <col min="12813" max="12813" width="106.85546875" style="40" customWidth="1"/>
    <col min="12814" max="12814" width="37.42578125" style="40" customWidth="1"/>
    <col min="12815" max="12815" width="29.140625" style="40" customWidth="1"/>
    <col min="12816" max="12816" width="24.42578125" style="40" customWidth="1"/>
    <col min="12817" max="12817" width="62.42578125" style="40" customWidth="1"/>
    <col min="12818" max="13056" width="11.42578125" style="40"/>
    <col min="13057" max="13057" width="2.42578125" style="40" customWidth="1"/>
    <col min="13058" max="13058" width="21.28515625" style="40" customWidth="1"/>
    <col min="13059" max="13059" width="51.7109375" style="40" customWidth="1"/>
    <col min="13060" max="13060" width="30.85546875" style="40" customWidth="1"/>
    <col min="13061" max="13061" width="38.42578125" style="40" customWidth="1"/>
    <col min="13062" max="13062" width="11.7109375" style="40" customWidth="1"/>
    <col min="13063" max="13068" width="10.28515625" style="40" customWidth="1"/>
    <col min="13069" max="13069" width="106.85546875" style="40" customWidth="1"/>
    <col min="13070" max="13070" width="37.42578125" style="40" customWidth="1"/>
    <col min="13071" max="13071" width="29.140625" style="40" customWidth="1"/>
    <col min="13072" max="13072" width="24.42578125" style="40" customWidth="1"/>
    <col min="13073" max="13073" width="62.42578125" style="40" customWidth="1"/>
    <col min="13074" max="13312" width="11.42578125" style="40"/>
    <col min="13313" max="13313" width="2.42578125" style="40" customWidth="1"/>
    <col min="13314" max="13314" width="21.28515625" style="40" customWidth="1"/>
    <col min="13315" max="13315" width="51.7109375" style="40" customWidth="1"/>
    <col min="13316" max="13316" width="30.85546875" style="40" customWidth="1"/>
    <col min="13317" max="13317" width="38.42578125" style="40" customWidth="1"/>
    <col min="13318" max="13318" width="11.7109375" style="40" customWidth="1"/>
    <col min="13319" max="13324" width="10.28515625" style="40" customWidth="1"/>
    <col min="13325" max="13325" width="106.85546875" style="40" customWidth="1"/>
    <col min="13326" max="13326" width="37.42578125" style="40" customWidth="1"/>
    <col min="13327" max="13327" width="29.140625" style="40" customWidth="1"/>
    <col min="13328" max="13328" width="24.42578125" style="40" customWidth="1"/>
    <col min="13329" max="13329" width="62.42578125" style="40" customWidth="1"/>
    <col min="13330" max="13568" width="11.42578125" style="40"/>
    <col min="13569" max="13569" width="2.42578125" style="40" customWidth="1"/>
    <col min="13570" max="13570" width="21.28515625" style="40" customWidth="1"/>
    <col min="13571" max="13571" width="51.7109375" style="40" customWidth="1"/>
    <col min="13572" max="13572" width="30.85546875" style="40" customWidth="1"/>
    <col min="13573" max="13573" width="38.42578125" style="40" customWidth="1"/>
    <col min="13574" max="13574" width="11.7109375" style="40" customWidth="1"/>
    <col min="13575" max="13580" width="10.28515625" style="40" customWidth="1"/>
    <col min="13581" max="13581" width="106.85546875" style="40" customWidth="1"/>
    <col min="13582" max="13582" width="37.42578125" style="40" customWidth="1"/>
    <col min="13583" max="13583" width="29.140625" style="40" customWidth="1"/>
    <col min="13584" max="13584" width="24.42578125" style="40" customWidth="1"/>
    <col min="13585" max="13585" width="62.42578125" style="40" customWidth="1"/>
    <col min="13586" max="13824" width="11.42578125" style="40"/>
    <col min="13825" max="13825" width="2.42578125" style="40" customWidth="1"/>
    <col min="13826" max="13826" width="21.28515625" style="40" customWidth="1"/>
    <col min="13827" max="13827" width="51.7109375" style="40" customWidth="1"/>
    <col min="13828" max="13828" width="30.85546875" style="40" customWidth="1"/>
    <col min="13829" max="13829" width="38.42578125" style="40" customWidth="1"/>
    <col min="13830" max="13830" width="11.7109375" style="40" customWidth="1"/>
    <col min="13831" max="13836" width="10.28515625" style="40" customWidth="1"/>
    <col min="13837" max="13837" width="106.85546875" style="40" customWidth="1"/>
    <col min="13838" max="13838" width="37.42578125" style="40" customWidth="1"/>
    <col min="13839" max="13839" width="29.140625" style="40" customWidth="1"/>
    <col min="13840" max="13840" width="24.42578125" style="40" customWidth="1"/>
    <col min="13841" max="13841" width="62.42578125" style="40" customWidth="1"/>
    <col min="13842" max="14080" width="11.42578125" style="40"/>
    <col min="14081" max="14081" width="2.42578125" style="40" customWidth="1"/>
    <col min="14082" max="14082" width="21.28515625" style="40" customWidth="1"/>
    <col min="14083" max="14083" width="51.7109375" style="40" customWidth="1"/>
    <col min="14084" max="14084" width="30.85546875" style="40" customWidth="1"/>
    <col min="14085" max="14085" width="38.42578125" style="40" customWidth="1"/>
    <col min="14086" max="14086" width="11.7109375" style="40" customWidth="1"/>
    <col min="14087" max="14092" width="10.28515625" style="40" customWidth="1"/>
    <col min="14093" max="14093" width="106.85546875" style="40" customWidth="1"/>
    <col min="14094" max="14094" width="37.42578125" style="40" customWidth="1"/>
    <col min="14095" max="14095" width="29.140625" style="40" customWidth="1"/>
    <col min="14096" max="14096" width="24.42578125" style="40" customWidth="1"/>
    <col min="14097" max="14097" width="62.42578125" style="40" customWidth="1"/>
    <col min="14098" max="14336" width="11.42578125" style="40"/>
    <col min="14337" max="14337" width="2.42578125" style="40" customWidth="1"/>
    <col min="14338" max="14338" width="21.28515625" style="40" customWidth="1"/>
    <col min="14339" max="14339" width="51.7109375" style="40" customWidth="1"/>
    <col min="14340" max="14340" width="30.85546875" style="40" customWidth="1"/>
    <col min="14341" max="14341" width="38.42578125" style="40" customWidth="1"/>
    <col min="14342" max="14342" width="11.7109375" style="40" customWidth="1"/>
    <col min="14343" max="14348" width="10.28515625" style="40" customWidth="1"/>
    <col min="14349" max="14349" width="106.85546875" style="40" customWidth="1"/>
    <col min="14350" max="14350" width="37.42578125" style="40" customWidth="1"/>
    <col min="14351" max="14351" width="29.140625" style="40" customWidth="1"/>
    <col min="14352" max="14352" width="24.42578125" style="40" customWidth="1"/>
    <col min="14353" max="14353" width="62.42578125" style="40" customWidth="1"/>
    <col min="14354" max="14592" width="11.42578125" style="40"/>
    <col min="14593" max="14593" width="2.42578125" style="40" customWidth="1"/>
    <col min="14594" max="14594" width="21.28515625" style="40" customWidth="1"/>
    <col min="14595" max="14595" width="51.7109375" style="40" customWidth="1"/>
    <col min="14596" max="14596" width="30.85546875" style="40" customWidth="1"/>
    <col min="14597" max="14597" width="38.42578125" style="40" customWidth="1"/>
    <col min="14598" max="14598" width="11.7109375" style="40" customWidth="1"/>
    <col min="14599" max="14604" width="10.28515625" style="40" customWidth="1"/>
    <col min="14605" max="14605" width="106.85546875" style="40" customWidth="1"/>
    <col min="14606" max="14606" width="37.42578125" style="40" customWidth="1"/>
    <col min="14607" max="14607" width="29.140625" style="40" customWidth="1"/>
    <col min="14608" max="14608" width="24.42578125" style="40" customWidth="1"/>
    <col min="14609" max="14609" width="62.42578125" style="40" customWidth="1"/>
    <col min="14610" max="14848" width="11.42578125" style="40"/>
    <col min="14849" max="14849" width="2.42578125" style="40" customWidth="1"/>
    <col min="14850" max="14850" width="21.28515625" style="40" customWidth="1"/>
    <col min="14851" max="14851" width="51.7109375" style="40" customWidth="1"/>
    <col min="14852" max="14852" width="30.85546875" style="40" customWidth="1"/>
    <col min="14853" max="14853" width="38.42578125" style="40" customWidth="1"/>
    <col min="14854" max="14854" width="11.7109375" style="40" customWidth="1"/>
    <col min="14855" max="14860" width="10.28515625" style="40" customWidth="1"/>
    <col min="14861" max="14861" width="106.85546875" style="40" customWidth="1"/>
    <col min="14862" max="14862" width="37.42578125" style="40" customWidth="1"/>
    <col min="14863" max="14863" width="29.140625" style="40" customWidth="1"/>
    <col min="14864" max="14864" width="24.42578125" style="40" customWidth="1"/>
    <col min="14865" max="14865" width="62.42578125" style="40" customWidth="1"/>
    <col min="14866" max="15104" width="11.42578125" style="40"/>
    <col min="15105" max="15105" width="2.42578125" style="40" customWidth="1"/>
    <col min="15106" max="15106" width="21.28515625" style="40" customWidth="1"/>
    <col min="15107" max="15107" width="51.7109375" style="40" customWidth="1"/>
    <col min="15108" max="15108" width="30.85546875" style="40" customWidth="1"/>
    <col min="15109" max="15109" width="38.42578125" style="40" customWidth="1"/>
    <col min="15110" max="15110" width="11.7109375" style="40" customWidth="1"/>
    <col min="15111" max="15116" width="10.28515625" style="40" customWidth="1"/>
    <col min="15117" max="15117" width="106.85546875" style="40" customWidth="1"/>
    <col min="15118" max="15118" width="37.42578125" style="40" customWidth="1"/>
    <col min="15119" max="15119" width="29.140625" style="40" customWidth="1"/>
    <col min="15120" max="15120" width="24.42578125" style="40" customWidth="1"/>
    <col min="15121" max="15121" width="62.42578125" style="40" customWidth="1"/>
    <col min="15122" max="15360" width="11.42578125" style="40"/>
    <col min="15361" max="15361" width="2.42578125" style="40" customWidth="1"/>
    <col min="15362" max="15362" width="21.28515625" style="40" customWidth="1"/>
    <col min="15363" max="15363" width="51.7109375" style="40" customWidth="1"/>
    <col min="15364" max="15364" width="30.85546875" style="40" customWidth="1"/>
    <col min="15365" max="15365" width="38.42578125" style="40" customWidth="1"/>
    <col min="15366" max="15366" width="11.7109375" style="40" customWidth="1"/>
    <col min="15367" max="15372" width="10.28515625" style="40" customWidth="1"/>
    <col min="15373" max="15373" width="106.85546875" style="40" customWidth="1"/>
    <col min="15374" max="15374" width="37.42578125" style="40" customWidth="1"/>
    <col min="15375" max="15375" width="29.140625" style="40" customWidth="1"/>
    <col min="15376" max="15376" width="24.42578125" style="40" customWidth="1"/>
    <col min="15377" max="15377" width="62.42578125" style="40" customWidth="1"/>
    <col min="15378" max="15616" width="11.42578125" style="40"/>
    <col min="15617" max="15617" width="2.42578125" style="40" customWidth="1"/>
    <col min="15618" max="15618" width="21.28515625" style="40" customWidth="1"/>
    <col min="15619" max="15619" width="51.7109375" style="40" customWidth="1"/>
    <col min="15620" max="15620" width="30.85546875" style="40" customWidth="1"/>
    <col min="15621" max="15621" width="38.42578125" style="40" customWidth="1"/>
    <col min="15622" max="15622" width="11.7109375" style="40" customWidth="1"/>
    <col min="15623" max="15628" width="10.28515625" style="40" customWidth="1"/>
    <col min="15629" max="15629" width="106.85546875" style="40" customWidth="1"/>
    <col min="15630" max="15630" width="37.42578125" style="40" customWidth="1"/>
    <col min="15631" max="15631" width="29.140625" style="40" customWidth="1"/>
    <col min="15632" max="15632" width="24.42578125" style="40" customWidth="1"/>
    <col min="15633" max="15633" width="62.42578125" style="40" customWidth="1"/>
    <col min="15634" max="15872" width="11.42578125" style="40"/>
    <col min="15873" max="15873" width="2.42578125" style="40" customWidth="1"/>
    <col min="15874" max="15874" width="21.28515625" style="40" customWidth="1"/>
    <col min="15875" max="15875" width="51.7109375" style="40" customWidth="1"/>
    <col min="15876" max="15876" width="30.85546875" style="40" customWidth="1"/>
    <col min="15877" max="15877" width="38.42578125" style="40" customWidth="1"/>
    <col min="15878" max="15878" width="11.7109375" style="40" customWidth="1"/>
    <col min="15879" max="15884" width="10.28515625" style="40" customWidth="1"/>
    <col min="15885" max="15885" width="106.85546875" style="40" customWidth="1"/>
    <col min="15886" max="15886" width="37.42578125" style="40" customWidth="1"/>
    <col min="15887" max="15887" width="29.140625" style="40" customWidth="1"/>
    <col min="15888" max="15888" width="24.42578125" style="40" customWidth="1"/>
    <col min="15889" max="15889" width="62.42578125" style="40" customWidth="1"/>
    <col min="15890" max="16128" width="11.42578125" style="40"/>
    <col min="16129" max="16129" width="2.42578125" style="40" customWidth="1"/>
    <col min="16130" max="16130" width="21.28515625" style="40" customWidth="1"/>
    <col min="16131" max="16131" width="51.7109375" style="40" customWidth="1"/>
    <col min="16132" max="16132" width="30.85546875" style="40" customWidth="1"/>
    <col min="16133" max="16133" width="38.42578125" style="40" customWidth="1"/>
    <col min="16134" max="16134" width="11.7109375" style="40" customWidth="1"/>
    <col min="16135" max="16140" width="10.28515625" style="40" customWidth="1"/>
    <col min="16141" max="16141" width="106.85546875" style="40" customWidth="1"/>
    <col min="16142" max="16142" width="37.42578125" style="40" customWidth="1"/>
    <col min="16143" max="16143" width="29.140625" style="40" customWidth="1"/>
    <col min="16144" max="16144" width="24.42578125" style="40" customWidth="1"/>
    <col min="16145" max="16145" width="62.42578125" style="40" customWidth="1"/>
    <col min="16146" max="16384" width="11.42578125" style="40"/>
  </cols>
  <sheetData>
    <row r="1" spans="1:90" ht="33.75" customHeight="1" thickBot="1" x14ac:dyDescent="0.3">
      <c r="A1" s="108"/>
      <c r="B1" s="129"/>
      <c r="C1" s="131"/>
      <c r="D1" s="1141" t="s">
        <v>469</v>
      </c>
      <c r="E1" s="1137" t="s">
        <v>1230</v>
      </c>
      <c r="F1" s="1143"/>
      <c r="G1" s="1143"/>
      <c r="H1" s="1143"/>
      <c r="I1" s="1143"/>
      <c r="J1" s="1143"/>
      <c r="K1" s="1143"/>
      <c r="L1" s="1143"/>
      <c r="M1" s="1143"/>
      <c r="N1" s="1143"/>
      <c r="O1" s="1143"/>
      <c r="P1" s="136" t="s">
        <v>963</v>
      </c>
      <c r="Q1" s="135">
        <v>7</v>
      </c>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2"/>
      <c r="CK1" s="1134" t="s">
        <v>13</v>
      </c>
      <c r="CL1" s="1135"/>
    </row>
    <row r="2" spans="1:90" ht="24" customHeight="1" thickBot="1" x14ac:dyDescent="0.3">
      <c r="A2" s="108"/>
      <c r="B2" s="128"/>
      <c r="C2" s="132"/>
      <c r="D2" s="1142"/>
      <c r="E2" s="1137"/>
      <c r="F2" s="1143"/>
      <c r="G2" s="1143"/>
      <c r="H2" s="1143"/>
      <c r="I2" s="1143"/>
      <c r="J2" s="1143"/>
      <c r="K2" s="1143"/>
      <c r="L2" s="1143"/>
      <c r="M2" s="1143"/>
      <c r="N2" s="1143"/>
      <c r="O2" s="1143"/>
      <c r="P2" s="136" t="s">
        <v>964</v>
      </c>
      <c r="Q2" s="136" t="s">
        <v>1237</v>
      </c>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2"/>
      <c r="CK2" s="1134" t="s">
        <v>12</v>
      </c>
      <c r="CL2" s="1135"/>
    </row>
    <row r="3" spans="1:90" s="103" customFormat="1" ht="36.75" customHeight="1" thickBot="1" x14ac:dyDescent="0.3">
      <c r="A3" s="108"/>
      <c r="B3" s="128"/>
      <c r="C3" s="133"/>
      <c r="D3" s="138" t="s">
        <v>962</v>
      </c>
      <c r="E3" s="1136" t="s">
        <v>1231</v>
      </c>
      <c r="F3" s="1136"/>
      <c r="G3" s="1136"/>
      <c r="H3" s="1136"/>
      <c r="I3" s="1136"/>
      <c r="J3" s="1136"/>
      <c r="K3" s="1136"/>
      <c r="L3" s="1136"/>
      <c r="M3" s="1136"/>
      <c r="N3" s="1136"/>
      <c r="O3" s="1137"/>
      <c r="P3" s="136" t="s">
        <v>965</v>
      </c>
      <c r="Q3" s="137">
        <v>45139</v>
      </c>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2"/>
      <c r="CK3" s="1138" t="s">
        <v>156</v>
      </c>
      <c r="CL3" s="1139"/>
    </row>
    <row r="4" spans="1:90" ht="27" customHeight="1" x14ac:dyDescent="0.25">
      <c r="A4" s="108"/>
      <c r="B4" s="366"/>
      <c r="C4" s="367"/>
      <c r="D4" s="368"/>
      <c r="E4" s="1241" t="s">
        <v>961</v>
      </c>
      <c r="F4" s="1241"/>
      <c r="G4" s="1241"/>
      <c r="H4" s="1241"/>
      <c r="I4" s="1241"/>
      <c r="J4" s="1241"/>
      <c r="K4" s="1241"/>
      <c r="L4" s="1241"/>
      <c r="M4" s="1241"/>
      <c r="N4" s="1241"/>
      <c r="O4" s="1241"/>
      <c r="P4" s="369"/>
      <c r="Q4" s="345"/>
    </row>
    <row r="5" spans="1:90" customFormat="1" ht="41.25" customHeight="1" thickBot="1" x14ac:dyDescent="0.3">
      <c r="A5" s="109"/>
      <c r="B5" s="317" t="s">
        <v>473</v>
      </c>
      <c r="C5" s="155" t="str">
        <f>'[3]Riesgos de Corrupción'!C6</f>
        <v>Gestión para la Protección de los Derechos</v>
      </c>
      <c r="D5" s="318"/>
      <c r="Q5" s="319"/>
    </row>
    <row r="6" spans="1:90" s="1" customFormat="1" ht="113.25" customHeight="1" thickBot="1" x14ac:dyDescent="0.3">
      <c r="A6" s="110" t="s">
        <v>462</v>
      </c>
      <c r="B6" s="320" t="s">
        <v>159</v>
      </c>
      <c r="C6" s="300" t="s">
        <v>25</v>
      </c>
      <c r="D6" s="321" t="s">
        <v>27</v>
      </c>
      <c r="E6" s="322" t="s">
        <v>2</v>
      </c>
      <c r="F6" s="323" t="s">
        <v>3</v>
      </c>
      <c r="G6" s="323" t="s">
        <v>5</v>
      </c>
      <c r="H6" s="323" t="s">
        <v>185</v>
      </c>
      <c r="I6" s="323" t="s">
        <v>3</v>
      </c>
      <c r="J6" s="323" t="s">
        <v>5</v>
      </c>
      <c r="K6" s="323" t="s">
        <v>160</v>
      </c>
      <c r="L6" s="323" t="s">
        <v>161</v>
      </c>
      <c r="M6" s="300" t="s">
        <v>88</v>
      </c>
      <c r="N6" s="300" t="s">
        <v>162</v>
      </c>
      <c r="O6" s="300" t="s">
        <v>0</v>
      </c>
      <c r="P6" s="300" t="s">
        <v>163</v>
      </c>
      <c r="Q6" s="300" t="s">
        <v>164</v>
      </c>
      <c r="R6" s="324"/>
      <c r="S6" s="324"/>
      <c r="T6" s="324"/>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row>
    <row r="7" spans="1:90" ht="112.5" customHeight="1" x14ac:dyDescent="0.25">
      <c r="A7" s="111" t="s">
        <v>545</v>
      </c>
      <c r="B7" s="1103" t="s">
        <v>188</v>
      </c>
      <c r="C7" s="1105" t="str">
        <f>IFERROR(INDEX('Riesgos de Corrupción'!$B$11:$BN$100,MATCH('Mapa Riesgo Corrupción'!B7,'Riesgos de Corrupción'!$B$11:$B$100,0),2),"")</f>
        <v>Posibilidad de recibir o solicitar cualquier dádiva o beneficios a nombre propio o de terceros con el fin de recibir prioritariamente un servicio que ofrece la Dirección de Derechos Humanos a las personas, instituciones u organizaciones con la que se adelanta gestiones.</v>
      </c>
      <c r="D7" s="1242" t="str">
        <f>IFERROR(INDEX('Riesgos de Corrupción'!$B$11:$BN$100,MATCH('Mapa Riesgo Corrupción'!B7,'Riesgos de Corrupción'!$B$11:$B$100,0),4),"")</f>
        <v xml:space="preserve">Corrupción </v>
      </c>
      <c r="E7" s="1105" t="str">
        <f>IFERROR(INDEX('Riesgos de Corrupción'!$B$11:$BN$100,MATCH('Mapa Riesgo Corrupción'!B7,'Riesgos de Corrupción'!$B$11:$B$100,0),5),"")</f>
        <v xml:space="preserve">CA1.  Presiones indebidas.
CA2. Manejo discrecional de las decisiones respecto a la implementación de las asistencias técnicas. 
</v>
      </c>
      <c r="F7" s="1109" t="str">
        <f>IFERROR(INDEX('Riesgos de Corrupción'!$B$11:$BN$100,MATCH('Mapa Riesgo Corrupción'!B7,'Riesgos de Corrupción'!$B$11:$B$100,0),18),"")</f>
        <v>Rara vez</v>
      </c>
      <c r="G7" s="1109" t="str">
        <f>IFERROR(INDEX('Riesgos de Corrupción'!$B$11:$BN$100,MATCH('Mapa Riesgo Corrupción'!B7,'Riesgos de Corrupción'!$B$11:$B$100,0),63),"")</f>
        <v>Catastrófico</v>
      </c>
      <c r="H7" s="1243" t="str">
        <f>IFERROR(INDEX('Riesgos de Corrupción'!$B$11:$BN$100,MATCH('Mapa Riesgo Corrupción'!B7,'Riesgos de Corrupción'!$B$11:$B$100,0),64),"")</f>
        <v>Zona Extrema</v>
      </c>
      <c r="I7" s="1109" t="str">
        <f>IFERROR(INDEX('Controles de Corrupción'!$C$10:$AZ$250,MATCH('Mapa Riesgo Corrupción'!B7,'Controles de Corrupción'!$C$10:$C$250,0),33),"")</f>
        <v>Rara vez</v>
      </c>
      <c r="J7" s="1109" t="str">
        <f>IFERROR(INDEX('Controles de Corrupción'!$C$10:$AZ$250,MATCH('Mapa Riesgo Corrupción'!B7,'Controles de Corrupción'!$C$10:$C$250,0),36),"")</f>
        <v>Moderado</v>
      </c>
      <c r="K7" s="1109" t="str">
        <f>IFERROR(INDEX('Controles de Corrupción'!$C$10:$AZ$250,MATCH('Mapa Riesgo Corrupción'!B7,'Controles de Corrupción'!$C$10:$C$250,0),37),"")</f>
        <v>Zona Moderada</v>
      </c>
      <c r="L7" s="1109" t="str">
        <f>IFERROR(INDEX('Controles de Corrupción'!$C$10:$AZ$250,MATCH('Mapa Riesgo Corrupción'!B7,'Controles de Corrupción'!$C$10:$C$250,0),38),"")</f>
        <v>Reducir riesgo</v>
      </c>
      <c r="M7" s="151" t="str">
        <f>IFERROR(INDEX('Controles de Corrupción'!$C$10:$AZ$251,MATCH(A7,'Controles de Corrupción'!$B$10:$B$251,0),4),"")</f>
        <v>El profesional líder del proyecto o programa aplica rigurosamente los criterios de priorización cada vez que se planifica y ejecuta la asistencia técnica a los territorios que demandan acciones en materia de DDHH, según el plan de acción de la Dirección, con el propósito de prevenir posibles acciones inadecuadas, de lo cual se conservan las evidencias en la programación  de dichas asistencias.</v>
      </c>
      <c r="N7" s="65" t="str">
        <f>IFERROR(INDEX('Controles de Corrupción'!$C$10:$AZ$251,MATCH(A7,'Controles de Corrupción'!$B$10:$B$251,0),40),"")</f>
        <v xml:space="preserve">Listados de asistencia </v>
      </c>
      <c r="O7" s="65" t="str">
        <f>IFERROR(INDEX('Controles de Corrupción'!$C$10:$AZ$251,MATCH(A7,'Controles de Corrupción'!$B$10:$B$251,0),41),"")</f>
        <v>Profesional Líder del Proyecto o Programa
Dirección de Derechos Humanos</v>
      </c>
      <c r="P7" s="65" t="str">
        <f>IFERROR(INDEX('Controles de Corrupción'!$C$10:$AZ$251,MATCH(A7,'Controles de Corrupción'!$B$10:$B$251,0),42),"")</f>
        <v xml:space="preserve">Cuando se requiera ( Por demanda ) </v>
      </c>
      <c r="Q7" s="370" t="str">
        <f>IFERROR(INDEX('Controles de Corrupción'!$C$10:$AZ$251,MATCH(A7,'Controles de Corrupción'!$B$10:$B$251,0),47),"")</f>
        <v>1. Eficacia: # de denuncias reportadas en el sistema PQRSD en el periodo actual
2. Efectividad: # de denuncias reportadas en el sistema PQRSD en el periodo actual  menos el # de denuncias reportadas en el sistema PQRSD en el periodo anterior sobre el # de denuncias reportadas en el sistema PQRSD en el periodo anterior X 100</v>
      </c>
    </row>
    <row r="8" spans="1:90" ht="51" customHeight="1" x14ac:dyDescent="0.25">
      <c r="A8" s="111" t="s">
        <v>546</v>
      </c>
      <c r="B8" s="1104"/>
      <c r="C8" s="1106"/>
      <c r="D8" s="1108"/>
      <c r="E8" s="1106"/>
      <c r="F8" s="1109"/>
      <c r="G8" s="1109"/>
      <c r="H8" s="1244"/>
      <c r="I8" s="1109"/>
      <c r="J8" s="1109"/>
      <c r="K8" s="1109"/>
      <c r="L8" s="1109"/>
      <c r="M8" s="151" t="str">
        <f>IFERROR(INDEX('Controles de Corrupción'!$C$10:$AZ$251,MATCH(A8,'Controles de Corrupción'!$B$10:$B$251,0),4),"")</f>
        <v/>
      </c>
      <c r="N8" s="65" t="str">
        <f>IFERROR(INDEX('Controles de Corrupción'!$C$10:$AZ$251,MATCH(A8,'Controles de Corrupción'!$B$10:$B$251,0),40),"")</f>
        <v/>
      </c>
      <c r="O8" s="65" t="str">
        <f>IFERROR(INDEX('Controles de Corrupción'!$C$10:$AZ$251,MATCH(A8,'Controles de Corrupción'!$B$10:$B$251,0),41),"")</f>
        <v/>
      </c>
      <c r="P8" s="65" t="str">
        <f>IFERROR(INDEX('Controles de Corrupción'!$C$10:$AZ$251,MATCH(A8,'Controles de Corrupción'!$B$10:$B$251,0),42),"")</f>
        <v/>
      </c>
      <c r="Q8" s="370" t="str">
        <f>IFERROR(INDEX('Controles de Corrupción'!$C$10:$AZ$251,MATCH(A8,'Controles de Corrupción'!$B$10:$B$251,0),47),"")</f>
        <v/>
      </c>
    </row>
    <row r="9" spans="1:90" ht="51" customHeight="1" x14ac:dyDescent="0.25">
      <c r="A9" s="111" t="s">
        <v>547</v>
      </c>
      <c r="B9" s="1104"/>
      <c r="C9" s="1106"/>
      <c r="D9" s="1108"/>
      <c r="E9" s="1106"/>
      <c r="F9" s="1109"/>
      <c r="G9" s="1109"/>
      <c r="H9" s="1244"/>
      <c r="I9" s="1109"/>
      <c r="J9" s="1109"/>
      <c r="K9" s="1109"/>
      <c r="L9" s="1109"/>
      <c r="M9" s="151" t="str">
        <f>IFERROR(INDEX('Controles de Corrupción'!$C$10:$AZ$251,MATCH(A9,'Controles de Corrupción'!$B$10:$B$251,0),4),"")</f>
        <v/>
      </c>
      <c r="N9" s="65" t="str">
        <f>IFERROR(INDEX('Controles de Corrupción'!$C$10:$AZ$251,MATCH(A9,'Controles de Corrupción'!$B$10:$B$251,0),40),"")</f>
        <v/>
      </c>
      <c r="O9" s="65" t="str">
        <f>IFERROR(INDEX('Controles de Corrupción'!$C$10:$AZ$251,MATCH(A9,'Controles de Corrupción'!$B$10:$B$251,0),41),"")</f>
        <v/>
      </c>
      <c r="P9" s="65" t="str">
        <f>IFERROR(INDEX('Controles de Corrupción'!$C$10:$AZ$251,MATCH(A9,'Controles de Corrupción'!$B$10:$B$251,0),42),"")</f>
        <v/>
      </c>
      <c r="Q9" s="370" t="str">
        <f>IFERROR(INDEX('Controles de Corrupción'!$C$10:$AZ$251,MATCH(A9,'Controles de Corrupción'!$B$10:$B$251,0),47),"")</f>
        <v/>
      </c>
    </row>
    <row r="10" spans="1:90" ht="51" customHeight="1" x14ac:dyDescent="0.25">
      <c r="A10" s="111" t="s">
        <v>548</v>
      </c>
      <c r="B10" s="1104"/>
      <c r="C10" s="1106"/>
      <c r="D10" s="1108"/>
      <c r="E10" s="1106"/>
      <c r="F10" s="1109"/>
      <c r="G10" s="1109"/>
      <c r="H10" s="1244"/>
      <c r="I10" s="1109"/>
      <c r="J10" s="1109"/>
      <c r="K10" s="1109"/>
      <c r="L10" s="1109"/>
      <c r="M10" s="151" t="str">
        <f>IFERROR(INDEX('Controles de Corrupción'!$C$10:$AZ$251,MATCH(A10,'Controles de Corrupción'!$B$10:$B$251,0),4),"")</f>
        <v/>
      </c>
      <c r="N10" s="65" t="str">
        <f>IFERROR(INDEX('Controles de Corrupción'!$C$10:$AZ$251,MATCH(A10,'Controles de Corrupción'!$B$10:$B$251,0),40),"")</f>
        <v/>
      </c>
      <c r="O10" s="65" t="str">
        <f>IFERROR(INDEX('Controles de Corrupción'!$C$10:$AZ$251,MATCH(A10,'Controles de Corrupción'!$B$10:$B$251,0),41),"")</f>
        <v/>
      </c>
      <c r="P10" s="65" t="str">
        <f>IFERROR(INDEX('Controles de Corrupción'!$C$10:$AZ$251,MATCH(A10,'Controles de Corrupción'!$B$10:$B$251,0),42),"")</f>
        <v/>
      </c>
      <c r="Q10" s="370" t="str">
        <f>IFERROR(INDEX('Controles de Corrupción'!$C$10:$AZ$251,MATCH(A10,'Controles de Corrupción'!$B$10:$B$251,0),47),"")</f>
        <v/>
      </c>
    </row>
    <row r="11" spans="1:90" ht="51" customHeight="1" x14ac:dyDescent="0.25">
      <c r="A11" s="111" t="s">
        <v>549</v>
      </c>
      <c r="B11" s="1104"/>
      <c r="C11" s="1106"/>
      <c r="D11" s="1108"/>
      <c r="E11" s="1106"/>
      <c r="F11" s="1109"/>
      <c r="G11" s="1109"/>
      <c r="H11" s="1244"/>
      <c r="I11" s="1109"/>
      <c r="J11" s="1109"/>
      <c r="K11" s="1109"/>
      <c r="L11" s="1109"/>
      <c r="M11" s="151" t="str">
        <f>IFERROR(INDEX('Controles de Corrupción'!$C$10:$AZ$251,MATCH(A11,'Controles de Corrupción'!$B$10:$B$251,0),4),"")</f>
        <v/>
      </c>
      <c r="N11" s="65" t="str">
        <f>IFERROR(INDEX('Controles de Corrupción'!$C$10:$AZ$251,MATCH(A11,'Controles de Corrupción'!$B$10:$B$251,0),40),"")</f>
        <v/>
      </c>
      <c r="O11" s="65" t="str">
        <f>IFERROR(INDEX('Controles de Corrupción'!$C$10:$AZ$251,MATCH(A11,'Controles de Corrupción'!$B$10:$B$251,0),41),"")</f>
        <v/>
      </c>
      <c r="P11" s="65" t="str">
        <f>IFERROR(INDEX('Controles de Corrupción'!$C$10:$AZ$251,MATCH(A11,'Controles de Corrupción'!$B$10:$B$251,0),42),"")</f>
        <v/>
      </c>
      <c r="Q11" s="370" t="str">
        <f>IFERROR(INDEX('Controles de Corrupción'!$C$10:$AZ$251,MATCH(A11,'Controles de Corrupción'!$B$10:$B$251,0),47),"")</f>
        <v/>
      </c>
    </row>
    <row r="12" spans="1:90" ht="51" customHeight="1" x14ac:dyDescent="0.25">
      <c r="A12" s="111" t="s">
        <v>550</v>
      </c>
      <c r="B12" s="1104"/>
      <c r="C12" s="1106"/>
      <c r="D12" s="1108"/>
      <c r="E12" s="1106"/>
      <c r="F12" s="1109"/>
      <c r="G12" s="1109"/>
      <c r="H12" s="1111"/>
      <c r="I12" s="1109"/>
      <c r="J12" s="1109"/>
      <c r="K12" s="1109"/>
      <c r="L12" s="1109"/>
      <c r="M12" s="151" t="str">
        <f>IFERROR(INDEX('Controles de Corrupción'!$C$10:$AZ$251,MATCH(A12,'Controles de Corrupción'!$B$10:$B$251,0),4),"")</f>
        <v/>
      </c>
      <c r="N12" s="65" t="str">
        <f>IFERROR(INDEX('Controles de Corrupción'!$C$10:$AZ$251,MATCH(A12,'Controles de Corrupción'!$B$10:$B$251,0),40),"")</f>
        <v/>
      </c>
      <c r="O12" s="65" t="str">
        <f>IFERROR(INDEX('Controles de Corrupción'!$C$10:$AZ$251,MATCH(A12,'Controles de Corrupción'!$B$10:$B$251,0),41),"")</f>
        <v/>
      </c>
      <c r="P12" s="65" t="str">
        <f>IFERROR(INDEX('Controles de Corrupción'!$C$10:$AZ$251,MATCH(A12,'Controles de Corrupción'!$B$10:$B$251,0),42),"")</f>
        <v/>
      </c>
      <c r="Q12" s="370" t="str">
        <f>IFERROR(INDEX('Controles de Corrupción'!$C$10:$AZ$251,MATCH(A12,'Controles de Corrupción'!$B$10:$B$251,0),47),"")</f>
        <v/>
      </c>
    </row>
    <row r="13" spans="1:90" ht="108" customHeight="1" x14ac:dyDescent="0.25">
      <c r="A13" s="111" t="s">
        <v>551</v>
      </c>
      <c r="B13" s="1103" t="s">
        <v>189</v>
      </c>
      <c r="C13" s="1245" t="str">
        <f>IFERROR(INDEX('Riesgos de Corrupción'!$B$11:$BN$100,MATCH('Mapa Riesgo Corrupción'!B13,'Riesgos de Corrupción'!$B$11:$B$100,0),2),"")</f>
        <v>Manejo inadecuado de las bases de datos de la Dirección de Asuntos Indígenas Rom y Minorías,  en beneficio propio o de terceros, de acuerdo a la tipificación de situaciones de conflicto de intereses según la normatividad colombiana</v>
      </c>
      <c r="D13" s="1108" t="str">
        <f>IFERROR(INDEX('Riesgos de Corrupción'!$B$11:$BN$100,MATCH('Mapa Riesgo Corrupción'!B13,'Riesgos de Corrupción'!$B$11:$B$100,0),4),"")</f>
        <v xml:space="preserve">Corrupción </v>
      </c>
      <c r="E13" s="1105" t="str">
        <f>IFERROR(INDEX('Riesgos de Corrupción'!$B$11:$BN$100,MATCH('Mapa Riesgo Corrupción'!B13,'Riesgos de Corrupción'!$B$11:$B$100,0),5),"")</f>
        <v>CA1. Falta de criterios y estándares unificados que faciliten la toma de decisiones al personal que maneja las bases de datos.
CA2. Deficiencia en corroborar y constatar la información censal  suministrada por las comunidades para detectar inconsistencias</v>
      </c>
      <c r="F13" s="1109" t="str">
        <f>IFERROR(INDEX('Riesgos de Corrupción'!$B$11:$BN$100,MATCH('Mapa Riesgo Corrupción'!B13,'Riesgos de Corrupción'!$B$11:$B$100,0),18),"")</f>
        <v>Rara vez</v>
      </c>
      <c r="G13" s="1109" t="str">
        <f>IFERROR(INDEX('Riesgos de Corrupción'!$B$11:$BN$100,MATCH('Mapa Riesgo Corrupción'!B13,'Riesgos de Corrupción'!$B$11:$B$100,0),63),"")</f>
        <v>Catastrófico</v>
      </c>
      <c r="H13" s="1243" t="str">
        <f>IFERROR(INDEX('Riesgos de Corrupción'!$B$11:$BN$100,MATCH('Mapa Riesgo Corrupción'!B13,'Riesgos de Corrupción'!$B$11:$B$100,0),64),"")</f>
        <v>Zona Extrema</v>
      </c>
      <c r="I13" s="1109" t="str">
        <f>IFERROR(INDEX('Controles de Corrupción'!$C$10:$AZ$250,MATCH('Mapa Riesgo Corrupción'!B13,'Controles de Corrupción'!$C$10:$C$250,0),33),"")</f>
        <v>Rara vez</v>
      </c>
      <c r="J13" s="1109" t="str">
        <f>IFERROR(INDEX('Controles de Corrupción'!$C$10:$AZ$250,MATCH('Mapa Riesgo Corrupción'!B13,'Controles de Corrupción'!$C$10:$C$250,0),36),"")</f>
        <v>Moderado</v>
      </c>
      <c r="K13" s="1109" t="str">
        <f>IFERROR(INDEX('Controles de Corrupción'!$C$10:$AZ$250,MATCH('Mapa Riesgo Corrupción'!B13,'Controles de Corrupción'!$C$10:$C$250,0),37),"")</f>
        <v>Zona Moderada</v>
      </c>
      <c r="L13" s="1109" t="str">
        <f>IFERROR(INDEX('Controles de Corrupción'!$C$10:$AZ$250,MATCH('Mapa Riesgo Corrupción'!B13,'Controles de Corrupción'!$C$10:$C$250,0),38),"")</f>
        <v>Reducir riesgo</v>
      </c>
      <c r="M13" s="151" t="str">
        <f>IFERROR(INDEX('Controles de Corrupción'!$C$10:$AZ$251,MATCH(A13,'Controles de Corrupción'!$B$10:$B$251,0),4),"")</f>
        <v xml:space="preserve">La Dirección de Asuntos indígenas durante el año establecerá criterios, procedimientos y capacitaciones destinados al personal con acceso a las bases de datos. En el caso de que se detecte una manipulación de la información, se llevará a cabo la corrección respectiva, seguida de la notificación a la Oficina de Control Disciplinario Interno y Control Interno, quienes se encargarán de iniciar una investigación sobre el funcionario implicado. En el caso; de ser contratista se remitirá el caso a la Procuraduría General de la Nación o a los demás entes de control. Como evidencia de estas acciones, se tomará en cuenta el registro de las capacitaciones realizadas, incluyendo la lista de asistencia. </v>
      </c>
      <c r="N13" s="65" t="str">
        <f>IFERROR(INDEX('Controles de Corrupción'!$C$10:$AZ$251,MATCH(A13,'Controles de Corrupción'!$B$10:$B$251,0),40),"")</f>
        <v xml:space="preserve">Respuestas emitidas y enviadas vía correo y/o sistema Control Doc.
</v>
      </c>
      <c r="O13" s="65" t="str">
        <f>IFERROR(INDEX('Controles de Corrupción'!$C$10:$AZ$251,MATCH(A13,'Controles de Corrupción'!$B$10:$B$251,0),41),"")</f>
        <v>Coordinación del Grupo de Investigación y Registro Dirección de Asuntos indígenas, Rom y Minorías.</v>
      </c>
      <c r="P13" s="65" t="str">
        <f>IFERROR(INDEX('Controles de Corrupción'!$C$10:$AZ$251,MATCH(A13,'Controles de Corrupción'!$B$10:$B$251,0),42),"")</f>
        <v>Durante todo el año</v>
      </c>
      <c r="Q13" s="370" t="str">
        <f>IFERROR(INDEX('Controles de Corrupción'!$C$10:$AZ$251,MATCH(A13,'Controles de Corrupción'!$B$10:$B$251,0),47),"")</f>
        <v xml:space="preserve">
N. de capacitaciones realizadas en el cuatrimestre / N. de capacitaciones planeadas en el cuatrimestre. 
N. de procedimientos realizados para la gestión de los trámites. 
</v>
      </c>
    </row>
    <row r="14" spans="1:90" ht="117.75" customHeight="1" x14ac:dyDescent="0.25">
      <c r="A14" s="111" t="s">
        <v>552</v>
      </c>
      <c r="B14" s="1104"/>
      <c r="C14" s="1246"/>
      <c r="D14" s="1108"/>
      <c r="E14" s="1106"/>
      <c r="F14" s="1109"/>
      <c r="G14" s="1109"/>
      <c r="H14" s="1244"/>
      <c r="I14" s="1109"/>
      <c r="J14" s="1109"/>
      <c r="K14" s="1109"/>
      <c r="L14" s="1109"/>
      <c r="M14" s="151" t="str">
        <f>IFERROR(INDEX('Controles de Corrupción'!$C$10:$AZ$251,MATCH(A14,'Controles de Corrupción'!$B$10:$B$251,0),4),"")</f>
        <v xml:space="preserve">La Coordinación del Grupo de Investigación y Registro, llevará a cabo, de forma cuatrimestral, una comparación entre la información suministrada por la población y la información censal que hace parte del archivo histórico de la DAIRM. El objetivo de este proceso es detectar cualquier posible alteración utilizando el Sistema de Información SIIC y se contará con el apoyo de la Oficina de Control Disciplinario para tomar las medidas pertinentes en virtud del régimen anticorrupción aplicable a los servidores públicos. Como evidencia de estas actividades se tomará en cuenta las respuestas que hayan sido emitidas y enviadas a través del correo institucional y/o el sistema Control Doc.  </v>
      </c>
      <c r="N14" s="65" t="str">
        <f>IFERROR(INDEX('Controles de Corrupción'!$C$10:$AZ$251,MATCH(A14,'Controles de Corrupción'!$B$10:$B$251,0),40),"")</f>
        <v xml:space="preserve">Respuestas emitidas y enviadas vía correo y/o sistema Control Doc.
</v>
      </c>
      <c r="O14" s="65" t="str">
        <f>IFERROR(INDEX('Controles de Corrupción'!$C$10:$AZ$251,MATCH(A14,'Controles de Corrupción'!$B$10:$B$251,0),41),"")</f>
        <v>Coordinación del Grupo de Investigación y Registro Dirección de Asuntos indígenas, Rom y Minorías.</v>
      </c>
      <c r="P14" s="65" t="str">
        <f>IFERROR(INDEX('Controles de Corrupción'!$C$10:$AZ$251,MATCH(A14,'Controles de Corrupción'!$B$10:$B$251,0),42),"")</f>
        <v>Cuatrimestralmente</v>
      </c>
      <c r="Q14" s="370" t="str">
        <f>IFERROR(INDEX('Controles de Corrupción'!$C$10:$AZ$251,MATCH(A14,'Controles de Corrupción'!$B$10:$B$251,0),47),"")</f>
        <v xml:space="preserve">N. de capacitaciones realizadas / N. de capacitaciones planeadas durante el año. </v>
      </c>
    </row>
    <row r="15" spans="1:90" ht="51" customHeight="1" x14ac:dyDescent="0.25">
      <c r="A15" s="111" t="s">
        <v>553</v>
      </c>
      <c r="B15" s="1104"/>
      <c r="C15" s="1246"/>
      <c r="D15" s="1108"/>
      <c r="E15" s="1106"/>
      <c r="F15" s="1109"/>
      <c r="G15" s="1109"/>
      <c r="H15" s="1244"/>
      <c r="I15" s="1109"/>
      <c r="J15" s="1109"/>
      <c r="K15" s="1109"/>
      <c r="L15" s="1109"/>
      <c r="M15" s="151" t="str">
        <f>IFERROR(INDEX('Controles de Corrupción'!$C$10:$AZ$251,MATCH(A15,'Controles de Corrupción'!$B$10:$B$251,0),4),"")</f>
        <v/>
      </c>
      <c r="N15" s="65" t="str">
        <f>IFERROR(INDEX('Controles de Corrupción'!$C$10:$AZ$251,MATCH(A15,'Controles de Corrupción'!$B$10:$B$251,0),40),"")</f>
        <v/>
      </c>
      <c r="O15" s="65" t="str">
        <f>IFERROR(INDEX('Controles de Corrupción'!$C$10:$AZ$251,MATCH(A15,'Controles de Corrupción'!$B$10:$B$251,0),41),"")</f>
        <v/>
      </c>
      <c r="P15" s="65" t="str">
        <f>IFERROR(INDEX('Controles de Corrupción'!$C$10:$AZ$251,MATCH(A15,'Controles de Corrupción'!$B$10:$B$251,0),42),"")</f>
        <v/>
      </c>
      <c r="Q15" s="370" t="str">
        <f>IFERROR(INDEX('Controles de Corrupción'!$C$10:$AZ$251,MATCH(A15,'Controles de Corrupción'!$B$10:$B$251,0),47),"")</f>
        <v/>
      </c>
    </row>
    <row r="16" spans="1:90" ht="51" customHeight="1" x14ac:dyDescent="0.25">
      <c r="A16" s="111" t="s">
        <v>554</v>
      </c>
      <c r="B16" s="1104"/>
      <c r="C16" s="1246"/>
      <c r="D16" s="1108"/>
      <c r="E16" s="1106"/>
      <c r="F16" s="1109"/>
      <c r="G16" s="1109"/>
      <c r="H16" s="1244"/>
      <c r="I16" s="1109"/>
      <c r="J16" s="1109"/>
      <c r="K16" s="1109"/>
      <c r="L16" s="1109"/>
      <c r="M16" s="151" t="str">
        <f>IFERROR(INDEX('Controles de Corrupción'!$C$10:$AZ$251,MATCH(A16,'Controles de Corrupción'!$B$10:$B$251,0),4),"")</f>
        <v/>
      </c>
      <c r="N16" s="65" t="str">
        <f>IFERROR(INDEX('Controles de Corrupción'!$C$10:$AZ$251,MATCH(A16,'Controles de Corrupción'!$B$10:$B$251,0),40),"")</f>
        <v/>
      </c>
      <c r="O16" s="65" t="str">
        <f>IFERROR(INDEX('Controles de Corrupción'!$C$10:$AZ$251,MATCH(A16,'Controles de Corrupción'!$B$10:$B$251,0),41),"")</f>
        <v/>
      </c>
      <c r="P16" s="65" t="str">
        <f>IFERROR(INDEX('Controles de Corrupción'!$C$10:$AZ$251,MATCH(A16,'Controles de Corrupción'!$B$10:$B$251,0),42),"")</f>
        <v/>
      </c>
      <c r="Q16" s="370" t="str">
        <f>IFERROR(INDEX('Controles de Corrupción'!$C$10:$AZ$251,MATCH(A16,'Controles de Corrupción'!$B$10:$B$251,0),47),"")</f>
        <v/>
      </c>
    </row>
    <row r="17" spans="1:17" ht="51" customHeight="1" x14ac:dyDescent="0.25">
      <c r="A17" s="111" t="s">
        <v>555</v>
      </c>
      <c r="B17" s="1104"/>
      <c r="C17" s="1246"/>
      <c r="D17" s="1108"/>
      <c r="E17" s="1106"/>
      <c r="F17" s="1109"/>
      <c r="G17" s="1109"/>
      <c r="H17" s="1244"/>
      <c r="I17" s="1109"/>
      <c r="J17" s="1109"/>
      <c r="K17" s="1109"/>
      <c r="L17" s="1109"/>
      <c r="M17" s="151" t="str">
        <f>IFERROR(INDEX('Controles de Corrupción'!$C$10:$AZ$251,MATCH(A17,'Controles de Corrupción'!$B$10:$B$251,0),4),"")</f>
        <v/>
      </c>
      <c r="N17" s="65" t="str">
        <f>IFERROR(INDEX('Controles de Corrupción'!$C$10:$AZ$251,MATCH(A17,'Controles de Corrupción'!$B$10:$B$251,0),40),"")</f>
        <v/>
      </c>
      <c r="O17" s="65" t="str">
        <f>IFERROR(INDEX('Controles de Corrupción'!$C$10:$AZ$251,MATCH(A17,'Controles de Corrupción'!$B$10:$B$251,0),41),"")</f>
        <v/>
      </c>
      <c r="P17" s="65" t="str">
        <f>IFERROR(INDEX('Controles de Corrupción'!$C$10:$AZ$251,MATCH(A17,'Controles de Corrupción'!$B$10:$B$251,0),42),"")</f>
        <v/>
      </c>
      <c r="Q17" s="370" t="str">
        <f>IFERROR(INDEX('Controles de Corrupción'!$C$10:$AZ$251,MATCH(A17,'Controles de Corrupción'!$B$10:$B$251,0),47),"")</f>
        <v/>
      </c>
    </row>
    <row r="18" spans="1:17" ht="51" customHeight="1" x14ac:dyDescent="0.25">
      <c r="A18" s="111" t="s">
        <v>556</v>
      </c>
      <c r="B18" s="1104"/>
      <c r="C18" s="1247"/>
      <c r="D18" s="1108"/>
      <c r="E18" s="1106"/>
      <c r="F18" s="1109"/>
      <c r="G18" s="1109"/>
      <c r="H18" s="1111"/>
      <c r="I18" s="1109"/>
      <c r="J18" s="1109"/>
      <c r="K18" s="1109"/>
      <c r="L18" s="1109"/>
      <c r="M18" s="151" t="str">
        <f>IFERROR(INDEX('Controles de Corrupción'!$C$10:$AZ$251,MATCH(A18,'Controles de Corrupción'!$B$10:$B$251,0),4),"")</f>
        <v/>
      </c>
      <c r="N18" s="65" t="str">
        <f>IFERROR(INDEX('Controles de Corrupción'!$C$10:$AZ$251,MATCH(A18,'Controles de Corrupción'!$B$10:$B$251,0),40),"")</f>
        <v/>
      </c>
      <c r="O18" s="65" t="str">
        <f>IFERROR(INDEX('Controles de Corrupción'!$C$10:$AZ$251,MATCH(A18,'Controles de Corrupción'!$B$10:$B$251,0),41),"")</f>
        <v/>
      </c>
      <c r="P18" s="65" t="str">
        <f>IFERROR(INDEX('Controles de Corrupción'!$C$10:$AZ$251,MATCH(A18,'Controles de Corrupción'!$B$10:$B$251,0),42),"")</f>
        <v/>
      </c>
      <c r="Q18" s="370" t="str">
        <f>IFERROR(INDEX('Controles de Corrupción'!$C$10:$AZ$251,MATCH(A18,'Controles de Corrupción'!$B$10:$B$251,0),47),"")</f>
        <v/>
      </c>
    </row>
    <row r="19" spans="1:17" ht="90" customHeight="1" x14ac:dyDescent="0.25">
      <c r="A19" s="111" t="s">
        <v>557</v>
      </c>
      <c r="B19" s="1103" t="s">
        <v>210</v>
      </c>
      <c r="C19" s="1245" t="str">
        <f>IFERROR(INDEX('Riesgos de Corrupción'!$B$11:$BN$100,MATCH('Mapa Riesgo Corrupción'!B19,'Riesgos de Corrupción'!$B$11:$B$100,0),2),"")</f>
        <v xml:space="preserve">Manejo inadecuado de los registros a las autoridades, comunidades, asociaciones y cargues de censos, en beneficio de terceros, incumpliendo con los lineamientos establecidos en la Ley </v>
      </c>
      <c r="D19" s="1108" t="str">
        <f>IFERROR(INDEX('Riesgos de Corrupción'!$B$11:$BN$100,MATCH('Mapa Riesgo Corrupción'!B19,'Riesgos de Corrupción'!$B$11:$B$100,0),4),"")</f>
        <v xml:space="preserve">Corrupción </v>
      </c>
      <c r="E19" s="1105" t="str">
        <f>IFERROR(INDEX('Riesgos de Corrupción'!$B$11:$BN$100,MATCH('Mapa Riesgo Corrupción'!B19,'Riesgos de Corrupción'!$B$11:$B$100,0),5),"")</f>
        <v>CA1. Desconocimiento de los lineamientos de Ley establecidos para el registro a las autoridades, comunidades, asociaciones y cargues de censos</v>
      </c>
      <c r="F19" s="1109" t="str">
        <f>IFERROR(INDEX('Riesgos de Corrupción'!$B$11:$BN$100,MATCH('Mapa Riesgo Corrupción'!B19,'Riesgos de Corrupción'!$B$11:$B$100,0),18),"")</f>
        <v>Posible</v>
      </c>
      <c r="G19" s="1109" t="str">
        <f>IFERROR(INDEX('Riesgos de Corrupción'!$B$11:$BN$100,MATCH('Mapa Riesgo Corrupción'!B19,'Riesgos de Corrupción'!$B$11:$B$100,0),63),"")</f>
        <v>Catastrófico</v>
      </c>
      <c r="H19" s="1243" t="str">
        <f>IFERROR(INDEX('Riesgos de Corrupción'!$B$11:$BN$100,MATCH('Mapa Riesgo Corrupción'!B19,'Riesgos de Corrupción'!$B$11:$B$100,0),64),"")</f>
        <v>Zona Extrema</v>
      </c>
      <c r="I19" s="1109" t="str">
        <f>IFERROR(INDEX('Controles de Corrupción'!$C$10:$AZ$250,MATCH('Mapa Riesgo Corrupción'!B19,'Controles de Corrupción'!$C$10:$C$250,0),33),"")</f>
        <v>Rara vez</v>
      </c>
      <c r="J19" s="1109" t="str">
        <f>IFERROR(INDEX('Controles de Corrupción'!$C$10:$AZ$250,MATCH('Mapa Riesgo Corrupción'!B19,'Controles de Corrupción'!$C$10:$C$250,0),36),"")</f>
        <v>Moderado</v>
      </c>
      <c r="K19" s="1109" t="str">
        <f>IFERROR(INDEX('Controles de Corrupción'!$C$10:$AZ$250,MATCH('Mapa Riesgo Corrupción'!B19,'Controles de Corrupción'!$C$10:$C$250,0),37),"")</f>
        <v>Zona Moderada</v>
      </c>
      <c r="L19" s="1109" t="str">
        <f>IFERROR(INDEX('Controles de Corrupción'!$C$10:$AZ$250,MATCH('Mapa Riesgo Corrupción'!B19,'Controles de Corrupción'!$C$10:$C$250,0),38),"")</f>
        <v>Reducir riesgo</v>
      </c>
      <c r="M19" s="151" t="str">
        <f>IFERROR(INDEX('Controles de Corrupción'!$C$10:$AZ$251,MATCH(A19,'Controles de Corrupción'!$B$10:$B$251,0),4),"")</f>
        <v xml:space="preserve">La Dirección de Asuntos indígenas, Rom y Minorías, llevará a cabo de manera cuatrimestral la definición de estrategias para socializar los procedimientos y directrices legales que rigen el proceso de registro. Esto se hace con el objetivo de asegurar que los registros se efectúen de manera precisa, minimizando la probabilidad de cometer errores que pudieran incurrir en faltas graves, dada la relevancia de estos registros en las comunidades indígenas. Como evidencia de estas acciones, se tiene en cuenta la lista de asistencia a capacitaciones lo que respalda la formación y sensibilización de los participantes. </v>
      </c>
      <c r="N19" s="65" t="str">
        <f>IFERROR(INDEX('Controles de Corrupción'!$C$10:$AZ$251,MATCH(A19,'Controles de Corrupción'!$B$10:$B$251,0),40),"")</f>
        <v xml:space="preserve">Listados de asistencia a capacitaciones </v>
      </c>
      <c r="O19" s="65" t="str">
        <f>IFERROR(INDEX('Controles de Corrupción'!$C$10:$AZ$251,MATCH(A19,'Controles de Corrupción'!$B$10:$B$251,0),41),"")</f>
        <v>Coordinación del Grupo de Investigación y Registro Dirección de Asuntos indígenas, Rom y Minorías.</v>
      </c>
      <c r="P19" s="65" t="str">
        <f>IFERROR(INDEX('Controles de Corrupción'!$C$10:$AZ$251,MATCH(A19,'Controles de Corrupción'!$B$10:$B$251,0),42),"")</f>
        <v>Cuatrimestralmente</v>
      </c>
      <c r="Q19" s="370" t="str">
        <f>IFERROR(INDEX('Controles de Corrupción'!$C$10:$AZ$251,MATCH(A19,'Controles de Corrupción'!$B$10:$B$251,0),47),"")</f>
        <v xml:space="preserve">
N. de censos con inconsistencias / N. de censos evaluados. 
</v>
      </c>
    </row>
    <row r="20" spans="1:17" ht="51" customHeight="1" x14ac:dyDescent="0.25">
      <c r="A20" s="111" t="s">
        <v>558</v>
      </c>
      <c r="B20" s="1104"/>
      <c r="C20" s="1246"/>
      <c r="D20" s="1108"/>
      <c r="E20" s="1106"/>
      <c r="F20" s="1109"/>
      <c r="G20" s="1109"/>
      <c r="H20" s="1244"/>
      <c r="I20" s="1109"/>
      <c r="J20" s="1109"/>
      <c r="K20" s="1109"/>
      <c r="L20" s="1109"/>
      <c r="M20" s="151" t="str">
        <f>IFERROR(INDEX('Controles de Corrupción'!$C$10:$AZ$251,MATCH(A20,'Controles de Corrupción'!$B$10:$B$251,0),4),"")</f>
        <v/>
      </c>
      <c r="N20" s="65" t="str">
        <f>IFERROR(INDEX('Controles de Corrupción'!$C$10:$AZ$251,MATCH(A20,'Controles de Corrupción'!$B$10:$B$251,0),40),"")</f>
        <v/>
      </c>
      <c r="O20" s="65" t="str">
        <f>IFERROR(INDEX('Controles de Corrupción'!$C$10:$AZ$251,MATCH(A20,'Controles de Corrupción'!$B$10:$B$251,0),41),"")</f>
        <v/>
      </c>
      <c r="P20" s="65" t="str">
        <f>IFERROR(INDEX('Controles de Corrupción'!$C$10:$AZ$251,MATCH(A20,'Controles de Corrupción'!$B$10:$B$251,0),42),"")</f>
        <v/>
      </c>
      <c r="Q20" s="370" t="str">
        <f>IFERROR(INDEX('Controles de Corrupción'!$C$10:$AZ$251,MATCH(A20,'Controles de Corrupción'!$B$10:$B$251,0),47),"")</f>
        <v/>
      </c>
    </row>
    <row r="21" spans="1:17" ht="48" customHeight="1" x14ac:dyDescent="0.25">
      <c r="A21" s="111" t="s">
        <v>559</v>
      </c>
      <c r="B21" s="1104"/>
      <c r="C21" s="1246"/>
      <c r="D21" s="1108"/>
      <c r="E21" s="1106"/>
      <c r="F21" s="1109"/>
      <c r="G21" s="1109"/>
      <c r="H21" s="1244"/>
      <c r="I21" s="1109"/>
      <c r="J21" s="1109"/>
      <c r="K21" s="1109"/>
      <c r="L21" s="1109"/>
      <c r="M21" s="151" t="str">
        <f>IFERROR(INDEX('Controles de Corrupción'!$C$10:$AZ$251,MATCH(A21,'Controles de Corrupción'!$B$10:$B$251,0),4),"")</f>
        <v/>
      </c>
      <c r="N21" s="65" t="str">
        <f>IFERROR(INDEX('Controles de Corrupción'!$C$10:$AZ$251,MATCH(A21,'Controles de Corrupción'!$B$10:$B$251,0),40),"")</f>
        <v/>
      </c>
      <c r="O21" s="65" t="str">
        <f>IFERROR(INDEX('Controles de Corrupción'!$C$10:$AZ$251,MATCH(A21,'Controles de Corrupción'!$B$10:$B$251,0),41),"")</f>
        <v/>
      </c>
      <c r="P21" s="65" t="str">
        <f>IFERROR(INDEX('Controles de Corrupción'!$C$10:$AZ$251,MATCH(A21,'Controles de Corrupción'!$B$10:$B$251,0),42),"")</f>
        <v/>
      </c>
      <c r="Q21" s="370" t="str">
        <f>IFERROR(INDEX('Controles de Corrupción'!$C$10:$AZ$251,MATCH(A21,'Controles de Corrupción'!$B$10:$B$251,0),47),"")</f>
        <v/>
      </c>
    </row>
    <row r="22" spans="1:17" ht="48" customHeight="1" x14ac:dyDescent="0.25">
      <c r="A22" s="111" t="s">
        <v>560</v>
      </c>
      <c r="B22" s="1104"/>
      <c r="C22" s="1246"/>
      <c r="D22" s="1108"/>
      <c r="E22" s="1106"/>
      <c r="F22" s="1109"/>
      <c r="G22" s="1109"/>
      <c r="H22" s="1244"/>
      <c r="I22" s="1109"/>
      <c r="J22" s="1109"/>
      <c r="K22" s="1109"/>
      <c r="L22" s="1109"/>
      <c r="M22" s="151" t="str">
        <f>IFERROR(INDEX('Controles de Corrupción'!$C$10:$AZ$251,MATCH(A22,'Controles de Corrupción'!$B$10:$B$251,0),4),"")</f>
        <v/>
      </c>
      <c r="N22" s="65" t="str">
        <f>IFERROR(INDEX('Controles de Corrupción'!$C$10:$AZ$251,MATCH(A22,'Controles de Corrupción'!$B$10:$B$251,0),40),"")</f>
        <v/>
      </c>
      <c r="O22" s="65" t="str">
        <f>IFERROR(INDEX('Controles de Corrupción'!$C$10:$AZ$251,MATCH(A22,'Controles de Corrupción'!$B$10:$B$251,0),41),"")</f>
        <v/>
      </c>
      <c r="P22" s="65" t="str">
        <f>IFERROR(INDEX('Controles de Corrupción'!$C$10:$AZ$251,MATCH(A22,'Controles de Corrupción'!$B$10:$B$251,0),42),"")</f>
        <v/>
      </c>
      <c r="Q22" s="370" t="str">
        <f>IFERROR(INDEX('Controles de Corrupción'!$C$10:$AZ$251,MATCH(A22,'Controles de Corrupción'!$B$10:$B$251,0),47),"")</f>
        <v/>
      </c>
    </row>
    <row r="23" spans="1:17" ht="48" customHeight="1" x14ac:dyDescent="0.25">
      <c r="A23" s="111" t="s">
        <v>561</v>
      </c>
      <c r="B23" s="1104"/>
      <c r="C23" s="1246"/>
      <c r="D23" s="1108"/>
      <c r="E23" s="1106"/>
      <c r="F23" s="1109"/>
      <c r="G23" s="1109"/>
      <c r="H23" s="1244"/>
      <c r="I23" s="1109"/>
      <c r="J23" s="1109"/>
      <c r="K23" s="1109"/>
      <c r="L23" s="1109"/>
      <c r="M23" s="151" t="str">
        <f>IFERROR(INDEX('Controles de Corrupción'!$C$10:$AZ$251,MATCH(A23,'Controles de Corrupción'!$B$10:$B$251,0),4),"")</f>
        <v/>
      </c>
      <c r="N23" s="65" t="str">
        <f>IFERROR(INDEX('Controles de Corrupción'!$C$10:$AZ$251,MATCH(A23,'Controles de Corrupción'!$B$10:$B$251,0),40),"")</f>
        <v/>
      </c>
      <c r="O23" s="65" t="str">
        <f>IFERROR(INDEX('Controles de Corrupción'!$C$10:$AZ$251,MATCH(A23,'Controles de Corrupción'!$B$10:$B$251,0),41),"")</f>
        <v/>
      </c>
      <c r="P23" s="65" t="str">
        <f>IFERROR(INDEX('Controles de Corrupción'!$C$10:$AZ$251,MATCH(A23,'Controles de Corrupción'!$B$10:$B$251,0),42),"")</f>
        <v/>
      </c>
      <c r="Q23" s="370" t="str">
        <f>IFERROR(INDEX('Controles de Corrupción'!$C$10:$AZ$251,MATCH(A23,'Controles de Corrupción'!$B$10:$B$251,0),47),"")</f>
        <v/>
      </c>
    </row>
    <row r="24" spans="1:17" ht="48" customHeight="1" x14ac:dyDescent="0.25">
      <c r="A24" s="111" t="s">
        <v>562</v>
      </c>
      <c r="B24" s="1104"/>
      <c r="C24" s="1247"/>
      <c r="D24" s="1108"/>
      <c r="E24" s="1106"/>
      <c r="F24" s="1109"/>
      <c r="G24" s="1109"/>
      <c r="H24" s="1111"/>
      <c r="I24" s="1109"/>
      <c r="J24" s="1109"/>
      <c r="K24" s="1109"/>
      <c r="L24" s="1109"/>
      <c r="M24" s="151" t="str">
        <f>IFERROR(INDEX('Controles de Corrupción'!$C$10:$AZ$251,MATCH(A24,'Controles de Corrupción'!$B$10:$B$251,0),4),"")</f>
        <v/>
      </c>
      <c r="N24" s="65" t="str">
        <f>IFERROR(INDEX('Controles de Corrupción'!$C$10:$AZ$251,MATCH(A24,'Controles de Corrupción'!$B$10:$B$251,0),40),"")</f>
        <v/>
      </c>
      <c r="O24" s="65" t="str">
        <f>IFERROR(INDEX('Controles de Corrupción'!$C$10:$AZ$251,MATCH(A24,'Controles de Corrupción'!$B$10:$B$251,0),41),"")</f>
        <v/>
      </c>
      <c r="P24" s="65" t="str">
        <f>IFERROR(INDEX('Controles de Corrupción'!$C$10:$AZ$251,MATCH(A24,'Controles de Corrupción'!$B$10:$B$251,0),42),"")</f>
        <v/>
      </c>
      <c r="Q24" s="370" t="str">
        <f>IFERROR(INDEX('Controles de Corrupción'!$C$10:$AZ$251,MATCH(A24,'Controles de Corrupción'!$B$10:$B$251,0),47),"")</f>
        <v/>
      </c>
    </row>
    <row r="25" spans="1:17" ht="89.25" customHeight="1" x14ac:dyDescent="0.25">
      <c r="A25" s="111" t="s">
        <v>563</v>
      </c>
      <c r="B25" s="1103" t="s">
        <v>211</v>
      </c>
      <c r="C25" s="1245" t="str">
        <f>IFERROR(INDEX('Riesgos de Corrupción'!$B$11:$BN$100,MATCH('Mapa Riesgo Corrupción'!B25,'Riesgos de Corrupción'!$B$11:$B$100,0),2),"")</f>
        <v xml:space="preserve">Posible situación que surja entre los intereses personales o particulares de un funcionario o contratista y los intereses generales del Ministerio del Interior, que puede generar un conflicto de interés, permitiendo obtener un beneficio directo e indirecto, debido al manejo inadecuado de la información, realización de registros, resolución de conflictos sin ninguna objetividad en beneficio de terceros.
</v>
      </c>
      <c r="D25" s="1108" t="str">
        <f>IFERROR(INDEX('Riesgos de Corrupción'!$B$11:$BN$100,MATCH('Mapa Riesgo Corrupción'!B25,'Riesgos de Corrupción'!$B$11:$B$100,0),4),"")</f>
        <v>Conflicto de Intereses</v>
      </c>
      <c r="E25" s="1105" t="str">
        <f>IFERROR(INDEX('Riesgos de Corrupción'!$B$11:$BN$100,MATCH('Mapa Riesgo Corrupción'!B25,'Riesgos de Corrupción'!$B$11:$B$100,0),5),"")</f>
        <v xml:space="preserve">CA1. Intereses individuales por parte de los funcionarios y/o contratistas de la Dirección de Asuntos Indígenas Rom y Minorías
CA2. Intereses particulares de terceros </v>
      </c>
      <c r="F25" s="1109" t="str">
        <f>IFERROR(INDEX('Riesgos de Corrupción'!$B$11:$BN$100,MATCH('Mapa Riesgo Corrupción'!B25,'Riesgos de Corrupción'!$B$11:$B$100,0),18),"")</f>
        <v>Posible</v>
      </c>
      <c r="G25" s="1109" t="str">
        <f>IFERROR(INDEX('Riesgos de Corrupción'!$B$11:$BN$100,MATCH('Mapa Riesgo Corrupción'!B25,'Riesgos de Corrupción'!$B$11:$B$100,0),63),"")</f>
        <v>Catastrófico</v>
      </c>
      <c r="H25" s="1243" t="str">
        <f>IFERROR(INDEX('Riesgos de Corrupción'!$B$11:$BN$100,MATCH('Mapa Riesgo Corrupción'!B25,'Riesgos de Corrupción'!$B$11:$B$100,0),64),"")</f>
        <v>Zona Extrema</v>
      </c>
      <c r="I25" s="1109" t="str">
        <f>IFERROR(INDEX('Controles de Corrupción'!$C$10:$AZ$250,MATCH('Mapa Riesgo Corrupción'!B25,'Controles de Corrupción'!$C$10:$C$250,0),33),"")</f>
        <v>Rara vez</v>
      </c>
      <c r="J25" s="1109" t="str">
        <f>IFERROR(INDEX('Controles de Corrupción'!$C$10:$AZ$250,MATCH('Mapa Riesgo Corrupción'!B25,'Controles de Corrupción'!$C$10:$C$250,0),36),"")</f>
        <v>Moderado</v>
      </c>
      <c r="K25" s="1109" t="str">
        <f>IFERROR(INDEX('Controles de Corrupción'!$C$10:$AZ$250,MATCH('Mapa Riesgo Corrupción'!B25,'Controles de Corrupción'!$C$10:$C$250,0),37),"")</f>
        <v>Zona Moderada</v>
      </c>
      <c r="L25" s="1109" t="str">
        <f>IFERROR(INDEX('Controles de Corrupción'!$C$10:$AZ$250,MATCH('Mapa Riesgo Corrupción'!B25,'Controles de Corrupción'!$C$10:$C$250,0),38),"")</f>
        <v>Reducir riesgo</v>
      </c>
      <c r="M25" s="151" t="str">
        <f>IFERROR(INDEX('Controles de Corrupción'!$C$10:$AZ$251,MATCH(A25,'Controles de Corrupción'!$B$10:$B$251,0),4),"")</f>
        <v>La Dirección de Asuntos Indígenas, Rom y Minorías, en colaboración con la Oficina de Control Interno, Grupo de Control Disciplinario Interno; ofrecerán de manera semestral capacitaciones sobre conflicto de intereses, código de integridad y posibles faltas disciplinarias ante el favorecimiento de intereses particulares y el inadecuado manejo de información; estas sesiones buscan promover la conciencia sobre la importancia de mantener una conducta ética y garantizar la integridad de los funcionarios. Como evidencia se tendrá en cuenta la lista de asistencia a las capacitaciones.</v>
      </c>
      <c r="N25" s="65" t="str">
        <f>IFERROR(INDEX('Controles de Corrupción'!$C$10:$AZ$251,MATCH(A25,'Controles de Corrupción'!$B$10:$B$251,0),40),"")</f>
        <v xml:space="preserve">Listados de asistencia a capacitaciones </v>
      </c>
      <c r="O25" s="65" t="str">
        <f>IFERROR(INDEX('Controles de Corrupción'!$C$10:$AZ$251,MATCH(A25,'Controles de Corrupción'!$B$10:$B$251,0),41),"")</f>
        <v>Dirección de Asuntos indígenas, Rom y Minorías.</v>
      </c>
      <c r="P25" s="65" t="str">
        <f>IFERROR(INDEX('Controles de Corrupción'!$C$10:$AZ$251,MATCH(A25,'Controles de Corrupción'!$B$10:$B$251,0),42),"")</f>
        <v xml:space="preserve">Semestralmente </v>
      </c>
      <c r="Q25" s="370" t="str">
        <f>IFERROR(INDEX('Controles de Corrupción'!$C$10:$AZ$251,MATCH(A25,'Controles de Corrupción'!$B$10:$B$251,0),47),"")</f>
        <v xml:space="preserve">N. de capacitaciones realizadas / N. de capacitaciones planeadas durante el año. </v>
      </c>
    </row>
    <row r="26" spans="1:17" ht="165.75" x14ac:dyDescent="0.25">
      <c r="A26" s="111" t="s">
        <v>564</v>
      </c>
      <c r="B26" s="1104"/>
      <c r="C26" s="1246"/>
      <c r="D26" s="1108"/>
      <c r="E26" s="1106"/>
      <c r="F26" s="1109"/>
      <c r="G26" s="1109"/>
      <c r="H26" s="1244"/>
      <c r="I26" s="1109"/>
      <c r="J26" s="1109"/>
      <c r="K26" s="1109"/>
      <c r="L26" s="1109"/>
      <c r="M26" s="151" t="str">
        <f>IFERROR(INDEX('Controles de Corrupción'!$C$10:$AZ$251,MATCH(A26,'Controles de Corrupción'!$B$10:$B$251,0),4),"")</f>
        <v>La Dirección de  Asuntos Indígenas, Rom y Minorías solicitará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DAIRM,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v>
      </c>
      <c r="N26" s="65" t="str">
        <f>IFERROR(INDEX('Controles de Corrupción'!$C$10:$AZ$251,MATCH(A26,'Controles de Corrupción'!$B$10:$B$251,0),40),"")</f>
        <v xml:space="preserve">Listados de asistencia a capacitaciones </v>
      </c>
      <c r="O26" s="65" t="str">
        <f>IFERROR(INDEX('Controles de Corrupción'!$C$10:$AZ$251,MATCH(A26,'Controles de Corrupción'!$B$10:$B$251,0),41),"")</f>
        <v>Dirección de Asuntos indígenas, Rom y Minorías.</v>
      </c>
      <c r="P26" s="65" t="str">
        <f>IFERROR(INDEX('Controles de Corrupción'!$C$10:$AZ$251,MATCH(A26,'Controles de Corrupción'!$B$10:$B$251,0),42),"")</f>
        <v xml:space="preserve">Semestralmente </v>
      </c>
      <c r="Q26" s="370" t="str">
        <f>IFERROR(INDEX('Controles de Corrupción'!$C$10:$AZ$251,MATCH(A26,'Controles de Corrupción'!$B$10:$B$251,0),47),"")</f>
        <v xml:space="preserve">N. de capacitaciones realizadas / N. de capacitaciones planeadas durante el año. </v>
      </c>
    </row>
    <row r="27" spans="1:17" ht="51.75" customHeight="1" x14ac:dyDescent="0.25">
      <c r="A27" s="111" t="s">
        <v>565</v>
      </c>
      <c r="B27" s="1104"/>
      <c r="C27" s="1246"/>
      <c r="D27" s="1108"/>
      <c r="E27" s="1106"/>
      <c r="F27" s="1109"/>
      <c r="G27" s="1109"/>
      <c r="H27" s="1244"/>
      <c r="I27" s="1109"/>
      <c r="J27" s="1109"/>
      <c r="K27" s="1109"/>
      <c r="L27" s="1109"/>
      <c r="M27" s="151" t="str">
        <f>IFERROR(INDEX('Controles de Corrupción'!$C$10:$AZ$251,MATCH(A27,'Controles de Corrupción'!$B$10:$B$251,0),4),"")</f>
        <v/>
      </c>
      <c r="N27" s="65" t="str">
        <f>IFERROR(INDEX('Controles de Corrupción'!$C$10:$AZ$251,MATCH(A27,'Controles de Corrupción'!$B$10:$B$251,0),40),"")</f>
        <v/>
      </c>
      <c r="O27" s="65" t="str">
        <f>IFERROR(INDEX('Controles de Corrupción'!$C$10:$AZ$251,MATCH(A27,'Controles de Corrupción'!$B$10:$B$251,0),41),"")</f>
        <v/>
      </c>
      <c r="P27" s="65" t="str">
        <f>IFERROR(INDEX('Controles de Corrupción'!$C$10:$AZ$251,MATCH(A27,'Controles de Corrupción'!$B$10:$B$251,0),42),"")</f>
        <v/>
      </c>
      <c r="Q27" s="370" t="str">
        <f>IFERROR(INDEX('Controles de Corrupción'!$C$10:$AZ$251,MATCH(A27,'Controles de Corrupción'!$B$10:$B$251,0),47),"")</f>
        <v/>
      </c>
    </row>
    <row r="28" spans="1:17" ht="51" customHeight="1" x14ac:dyDescent="0.25">
      <c r="A28" s="111" t="s">
        <v>566</v>
      </c>
      <c r="B28" s="1104"/>
      <c r="C28" s="1246"/>
      <c r="D28" s="1108"/>
      <c r="E28" s="1106"/>
      <c r="F28" s="1109"/>
      <c r="G28" s="1109"/>
      <c r="H28" s="1244"/>
      <c r="I28" s="1109"/>
      <c r="J28" s="1109"/>
      <c r="K28" s="1109"/>
      <c r="L28" s="1109"/>
      <c r="M28" s="151" t="str">
        <f>IFERROR(INDEX('Controles de Corrupción'!$C$10:$AZ$251,MATCH(A28,'Controles de Corrupción'!$B$10:$B$251,0),4),"")</f>
        <v/>
      </c>
      <c r="N28" s="65" t="str">
        <f>IFERROR(INDEX('Controles de Corrupción'!$C$10:$AZ$251,MATCH(A28,'Controles de Corrupción'!$B$10:$B$251,0),40),"")</f>
        <v/>
      </c>
      <c r="O28" s="65" t="str">
        <f>IFERROR(INDEX('Controles de Corrupción'!$C$10:$AZ$251,MATCH(A28,'Controles de Corrupción'!$B$10:$B$251,0),41),"")</f>
        <v/>
      </c>
      <c r="P28" s="65" t="str">
        <f>IFERROR(INDEX('Controles de Corrupción'!$C$10:$AZ$251,MATCH(A28,'Controles de Corrupción'!$B$10:$B$251,0),42),"")</f>
        <v/>
      </c>
      <c r="Q28" s="370" t="str">
        <f>IFERROR(INDEX('Controles de Corrupción'!$C$10:$AZ$251,MATCH(A28,'Controles de Corrupción'!$B$10:$B$251,0),47),"")</f>
        <v/>
      </c>
    </row>
    <row r="29" spans="1:17" ht="51" customHeight="1" x14ac:dyDescent="0.25">
      <c r="A29" s="111" t="s">
        <v>567</v>
      </c>
      <c r="B29" s="1104"/>
      <c r="C29" s="1246"/>
      <c r="D29" s="1108"/>
      <c r="E29" s="1106"/>
      <c r="F29" s="1109"/>
      <c r="G29" s="1109"/>
      <c r="H29" s="1244"/>
      <c r="I29" s="1109"/>
      <c r="J29" s="1109"/>
      <c r="K29" s="1109"/>
      <c r="L29" s="1109"/>
      <c r="M29" s="151" t="str">
        <f>IFERROR(INDEX('Controles de Corrupción'!$C$10:$AZ$251,MATCH(A29,'Controles de Corrupción'!$B$10:$B$251,0),4),"")</f>
        <v/>
      </c>
      <c r="N29" s="65" t="str">
        <f>IFERROR(INDEX('Controles de Corrupción'!$C$10:$AZ$251,MATCH(A29,'Controles de Corrupción'!$B$10:$B$251,0),40),"")</f>
        <v/>
      </c>
      <c r="O29" s="65" t="str">
        <f>IFERROR(INDEX('Controles de Corrupción'!$C$10:$AZ$251,MATCH(A29,'Controles de Corrupción'!$B$10:$B$251,0),41),"")</f>
        <v/>
      </c>
      <c r="P29" s="65" t="str">
        <f>IFERROR(INDEX('Controles de Corrupción'!$C$10:$AZ$251,MATCH(A29,'Controles de Corrupción'!$B$10:$B$251,0),42),"")</f>
        <v/>
      </c>
      <c r="Q29" s="370" t="str">
        <f>IFERROR(INDEX('Controles de Corrupción'!$C$10:$AZ$251,MATCH(A29,'Controles de Corrupción'!$B$10:$B$251,0),47),"")</f>
        <v/>
      </c>
    </row>
    <row r="30" spans="1:17" ht="51" customHeight="1" x14ac:dyDescent="0.25">
      <c r="A30" s="111" t="s">
        <v>568</v>
      </c>
      <c r="B30" s="1104"/>
      <c r="C30" s="1247"/>
      <c r="D30" s="1108"/>
      <c r="E30" s="1106"/>
      <c r="F30" s="1109"/>
      <c r="G30" s="1109"/>
      <c r="H30" s="1111"/>
      <c r="I30" s="1109"/>
      <c r="J30" s="1109"/>
      <c r="K30" s="1109"/>
      <c r="L30" s="1109"/>
      <c r="M30" s="151" t="str">
        <f>IFERROR(INDEX('Controles de Corrupción'!$C$10:$AZ$251,MATCH(A30,'Controles de Corrupción'!$B$10:$B$251,0),4),"")</f>
        <v/>
      </c>
      <c r="N30" s="65" t="str">
        <f>IFERROR(INDEX('Controles de Corrupción'!$C$10:$AZ$251,MATCH(A30,'Controles de Corrupción'!$B$10:$B$251,0),40),"")</f>
        <v/>
      </c>
      <c r="O30" s="65" t="str">
        <f>IFERROR(INDEX('Controles de Corrupción'!$C$10:$AZ$251,MATCH(A30,'Controles de Corrupción'!$B$10:$B$251,0),41),"")</f>
        <v/>
      </c>
      <c r="P30" s="65" t="str">
        <f>IFERROR(INDEX('Controles de Corrupción'!$C$10:$AZ$251,MATCH(A30,'Controles de Corrupción'!$B$10:$B$251,0),42),"")</f>
        <v/>
      </c>
      <c r="Q30" s="370" t="str">
        <f>IFERROR(INDEX('Controles de Corrupción'!$C$10:$AZ$251,MATCH(A30,'Controles de Corrupción'!$B$10:$B$251,0),47),"")</f>
        <v/>
      </c>
    </row>
    <row r="31" spans="1:17" ht="63.75" customHeight="1" x14ac:dyDescent="0.25">
      <c r="A31" s="111" t="s">
        <v>569</v>
      </c>
      <c r="B31" s="1103" t="s">
        <v>212</v>
      </c>
      <c r="C31" s="1105" t="str">
        <f>IFERROR(INDEX('Riesgos de Corrupción'!$B$11:$BN$100,MATCH('Mapa Riesgo Corrupción'!B31,'Riesgos de Corrupción'!$B$11:$B$100,0),2),"")</f>
        <v xml:space="preserve">Incumplimiento e intermediación en beneficio propio o de terceros frente a los requisitos legales establecidos por el Ministerio del Interior, con relación a los trámites y/o servicios asociados a la Dirección de Asuntos para Comunidades Negras, Afrocolombianas, Raizales y Palenqueras, para el autorreconocimiento de las personas naturales, certificados de cupos y/o descuentos, registro de organizaciones de base y consejos comunitarios de la población Negras, Afrocolombianas, raizales y Palenqueras del país.  </v>
      </c>
      <c r="D31" s="1108" t="str">
        <f>IFERROR(INDEX('Riesgos de Corrupción'!$B$11:$BN$100,MATCH('Mapa Riesgo Corrupción'!B31,'Riesgos de Corrupción'!$B$11:$B$100,0),4),"")</f>
        <v xml:space="preserve">Corrupción </v>
      </c>
      <c r="E31" s="1105" t="str">
        <f>IFERROR(INDEX('Riesgos de Corrupción'!$B$11:$BN$100,MATCH('Mapa Riesgo Corrupción'!B31,'Riesgos de Corrupción'!$B$11:$B$100,0),5),"")</f>
        <v>CA1.  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CA2.  Solicitud de dádivas o presiones y amenazas por parte de los interesados a un funcionario o servidor público, vulnerando los derechos de los usuarios.</v>
      </c>
      <c r="F31" s="1109" t="str">
        <f>IFERROR(INDEX('Riesgos de Corrupción'!$B$11:$BN$100,MATCH('Mapa Riesgo Corrupción'!B31,'Riesgos de Corrupción'!$B$11:$B$100,0),18),"")</f>
        <v>Rara vez</v>
      </c>
      <c r="G31" s="1109" t="str">
        <f>IFERROR(INDEX('Riesgos de Corrupción'!$B$11:$BN$100,MATCH('Mapa Riesgo Corrupción'!B31,'Riesgos de Corrupción'!$B$11:$B$100,0),63),"")</f>
        <v>Catastrófico</v>
      </c>
      <c r="H31" s="1243" t="str">
        <f>IFERROR(INDEX('Riesgos de Corrupción'!$B$11:$BN$100,MATCH('Mapa Riesgo Corrupción'!B31,'Riesgos de Corrupción'!$B$11:$B$100,0),64),"")</f>
        <v>Zona Extrema</v>
      </c>
      <c r="I31" s="1109" t="str">
        <f>IFERROR(INDEX('Controles de Corrupción'!$C$10:$AZ$250,MATCH('Mapa Riesgo Corrupción'!B31,'Controles de Corrupción'!$C$10:$C$250,0),33),"")</f>
        <v>Rara vez</v>
      </c>
      <c r="J31" s="1109" t="str">
        <f>IFERROR(INDEX('Controles de Corrupción'!$C$10:$AZ$250,MATCH('Mapa Riesgo Corrupción'!B31,'Controles de Corrupción'!$C$10:$C$250,0),36),"")</f>
        <v>Moderado</v>
      </c>
      <c r="K31" s="1109" t="str">
        <f>IFERROR(INDEX('Controles de Corrupción'!$C$10:$AZ$250,MATCH('Mapa Riesgo Corrupción'!B31,'Controles de Corrupción'!$C$10:$C$250,0),37),"")</f>
        <v>Zona Moderada</v>
      </c>
      <c r="L31" s="1109" t="str">
        <f>IFERROR(INDEX('Controles de Corrupción'!$C$10:$AZ$250,MATCH('Mapa Riesgo Corrupción'!B31,'Controles de Corrupción'!$C$10:$C$250,0),38),"")</f>
        <v>Reducir riesgo</v>
      </c>
      <c r="M31" s="151" t="str">
        <f>IFERROR(INDEX('Controles de Corrupción'!$C$10:$AZ$251,MATCH(A31,'Controles de Corrupción'!$B$10:$B$251,0),4),"")</f>
        <v>La DACNARP como mecanismo de validación y control asigna lideres de grupo, quienes verifican permanentemente la información que produce la dirección con el propósito de encontrar información inconsistente y requerir al servidor público que la produjo para que este la ajuste, como evidencia se deja la trazabilidad electrónica.</v>
      </c>
      <c r="N31" s="65" t="str">
        <f>IFERROR(INDEX('Controles de Corrupción'!$C$10:$AZ$251,MATCH(A31,'Controles de Corrupción'!$B$10:$B$251,0),40),"")</f>
        <v>Cuadro de control</v>
      </c>
      <c r="O31" s="65" t="str">
        <f>IFERROR(INDEX('Controles de Corrupción'!$C$10:$AZ$251,MATCH(A31,'Controles de Corrupción'!$B$10:$B$251,0),41),"")</f>
        <v>Director de comunidades negras, afrocolombianas, raizales y palenqueras</v>
      </c>
      <c r="P31" s="65" t="str">
        <f>IFERROR(INDEX('Controles de Corrupción'!$C$10:$AZ$251,MATCH(A31,'Controles de Corrupción'!$B$10:$B$251,0),42),"")</f>
        <v>Permanente</v>
      </c>
      <c r="Q31" s="370" t="str">
        <f>IFERROR(INDEX('Controles de Corrupción'!$C$10:$AZ$251,MATCH(A31,'Controles de Corrupción'!$B$10:$B$251,0),47),"")</f>
        <v>EFICACIA: (número de carpetas expedientes entregadas y devueltas/Número de carpetas expedientes solicitados)*100
EFECTIVIDAD: (# de solicitudes contestadas /# de solicitudes allegadas)*100</v>
      </c>
    </row>
    <row r="32" spans="1:17" ht="96.75" customHeight="1" x14ac:dyDescent="0.25">
      <c r="A32" s="111" t="s">
        <v>570</v>
      </c>
      <c r="B32" s="1104"/>
      <c r="C32" s="1106"/>
      <c r="D32" s="1108"/>
      <c r="E32" s="1106"/>
      <c r="F32" s="1109"/>
      <c r="G32" s="1109"/>
      <c r="H32" s="1244"/>
      <c r="I32" s="1109"/>
      <c r="J32" s="1109"/>
      <c r="K32" s="1109"/>
      <c r="L32" s="1109"/>
      <c r="M32" s="151" t="str">
        <f>IFERROR(INDEX('Controles de Corrupción'!$C$10:$AZ$251,MATCH(A32,'Controles de Corrupción'!$B$10:$B$251,0),4),"")</f>
        <v xml:space="preserve">La DACNARP apoyada en su grupo de seguimiento y monitoreo realiza permanentemente la revisión de la actualización de la página institucional del Ministerio del Interior, con el propósito de llegar de forma masiva a la comunidad en general, enfatizando la gratuidad y el procedimiento de los tramites. Como evidencia se tiene las piezas publicadas. </v>
      </c>
      <c r="N32" s="65" t="str">
        <f>IFERROR(INDEX('Controles de Corrupción'!$C$10:$AZ$251,MATCH(A32,'Controles de Corrupción'!$B$10:$B$251,0),40),"")</f>
        <v>Piezas de comunicación publicadas</v>
      </c>
      <c r="O32" s="65" t="str">
        <f>IFERROR(INDEX('Controles de Corrupción'!$C$10:$AZ$251,MATCH(A32,'Controles de Corrupción'!$B$10:$B$251,0),41),"")</f>
        <v>Director de comunidades negras, afrocolombianas, raizales y palenqueras</v>
      </c>
      <c r="P32" s="65" t="str">
        <f>IFERROR(INDEX('Controles de Corrupción'!$C$10:$AZ$251,MATCH(A32,'Controles de Corrupción'!$B$10:$B$251,0),42),"")</f>
        <v>Permanente</v>
      </c>
      <c r="Q32" s="370" t="str">
        <f>IFERROR(INDEX('Controles de Corrupción'!$C$10:$AZ$251,MATCH(A32,'Controles de Corrupción'!$B$10:$B$251,0),47),"")</f>
        <v>EFICACIA: (número de carpetas expedientes entregadas y devueltas/Número de carpetas expedientes solicitados)*100
EFECTIVIDAD: (# de solicitudes contestadas /# de solicitudes allegadas)*100</v>
      </c>
    </row>
    <row r="33" spans="1:17" ht="51" customHeight="1" x14ac:dyDescent="0.25">
      <c r="A33" s="111" t="s">
        <v>571</v>
      </c>
      <c r="B33" s="1104"/>
      <c r="C33" s="1106"/>
      <c r="D33" s="1108"/>
      <c r="E33" s="1106"/>
      <c r="F33" s="1109"/>
      <c r="G33" s="1109"/>
      <c r="H33" s="1244"/>
      <c r="I33" s="1109"/>
      <c r="J33" s="1109"/>
      <c r="K33" s="1109"/>
      <c r="L33" s="1109"/>
      <c r="M33" s="151" t="str">
        <f>IFERROR(INDEX('Controles de Corrupción'!$C$10:$AZ$251,MATCH(A33,'Controles de Corrupción'!$B$10:$B$251,0),4),"")</f>
        <v/>
      </c>
      <c r="N33" s="65" t="str">
        <f>IFERROR(INDEX('Controles de Corrupción'!$C$10:$AZ$251,MATCH(A33,'Controles de Corrupción'!$B$10:$B$251,0),40),"")</f>
        <v/>
      </c>
      <c r="O33" s="65" t="str">
        <f>IFERROR(INDEX('Controles de Corrupción'!$C$10:$AZ$251,MATCH(A33,'Controles de Corrupción'!$B$10:$B$251,0),41),"")</f>
        <v/>
      </c>
      <c r="P33" s="65" t="str">
        <f>IFERROR(INDEX('Controles de Corrupción'!$C$10:$AZ$251,MATCH(A33,'Controles de Corrupción'!$B$10:$B$251,0),42),"")</f>
        <v/>
      </c>
      <c r="Q33" s="370" t="str">
        <f>IFERROR(INDEX('Controles de Corrupción'!$C$10:$AZ$251,MATCH(A33,'Controles de Corrupción'!$B$10:$B$251,0),47),"")</f>
        <v/>
      </c>
    </row>
    <row r="34" spans="1:17" ht="51" customHeight="1" x14ac:dyDescent="0.25">
      <c r="A34" s="111" t="s">
        <v>572</v>
      </c>
      <c r="B34" s="1104"/>
      <c r="C34" s="1106"/>
      <c r="D34" s="1108"/>
      <c r="E34" s="1106"/>
      <c r="F34" s="1109"/>
      <c r="G34" s="1109"/>
      <c r="H34" s="1244"/>
      <c r="I34" s="1109"/>
      <c r="J34" s="1109"/>
      <c r="K34" s="1109"/>
      <c r="L34" s="1109"/>
      <c r="M34" s="151" t="str">
        <f>IFERROR(INDEX('Controles de Corrupción'!$C$10:$AZ$251,MATCH(A34,'Controles de Corrupción'!$B$10:$B$251,0),4),"")</f>
        <v/>
      </c>
      <c r="N34" s="65" t="str">
        <f>IFERROR(INDEX('Controles de Corrupción'!$C$10:$AZ$251,MATCH(A34,'Controles de Corrupción'!$B$10:$B$251,0),40),"")</f>
        <v/>
      </c>
      <c r="O34" s="65" t="str">
        <f>IFERROR(INDEX('Controles de Corrupción'!$C$10:$AZ$251,MATCH(A34,'Controles de Corrupción'!$B$10:$B$251,0),41),"")</f>
        <v/>
      </c>
      <c r="P34" s="65" t="str">
        <f>IFERROR(INDEX('Controles de Corrupción'!$C$10:$AZ$251,MATCH(A34,'Controles de Corrupción'!$B$10:$B$251,0),42),"")</f>
        <v/>
      </c>
      <c r="Q34" s="370" t="str">
        <f>IFERROR(INDEX('Controles de Corrupción'!$C$10:$AZ$251,MATCH(A34,'Controles de Corrupción'!$B$10:$B$251,0),47),"")</f>
        <v/>
      </c>
    </row>
    <row r="35" spans="1:17" ht="51" customHeight="1" x14ac:dyDescent="0.25">
      <c r="A35" s="111" t="s">
        <v>573</v>
      </c>
      <c r="B35" s="1104"/>
      <c r="C35" s="1106"/>
      <c r="D35" s="1108"/>
      <c r="E35" s="1106"/>
      <c r="F35" s="1109"/>
      <c r="G35" s="1109"/>
      <c r="H35" s="1244"/>
      <c r="I35" s="1109"/>
      <c r="J35" s="1109"/>
      <c r="K35" s="1109"/>
      <c r="L35" s="1109"/>
      <c r="M35" s="151" t="str">
        <f>IFERROR(INDEX('Controles de Corrupción'!$C$10:$AZ$251,MATCH(A35,'Controles de Corrupción'!$B$10:$B$251,0),4),"")</f>
        <v/>
      </c>
      <c r="N35" s="65" t="str">
        <f>IFERROR(INDEX('Controles de Corrupción'!$C$10:$AZ$251,MATCH(A35,'Controles de Corrupción'!$B$10:$B$251,0),40),"")</f>
        <v/>
      </c>
      <c r="O35" s="65" t="str">
        <f>IFERROR(INDEX('Controles de Corrupción'!$C$10:$AZ$251,MATCH(A35,'Controles de Corrupción'!$B$10:$B$251,0),41),"")</f>
        <v/>
      </c>
      <c r="P35" s="65" t="str">
        <f>IFERROR(INDEX('Controles de Corrupción'!$C$10:$AZ$251,MATCH(A35,'Controles de Corrupción'!$B$10:$B$251,0),42),"")</f>
        <v/>
      </c>
      <c r="Q35" s="370" t="str">
        <f>IFERROR(INDEX('Controles de Corrupción'!$C$10:$AZ$251,MATCH(A35,'Controles de Corrupción'!$B$10:$B$251,0),47),"")</f>
        <v/>
      </c>
    </row>
    <row r="36" spans="1:17" ht="51" customHeight="1" x14ac:dyDescent="0.25">
      <c r="A36" s="111" t="s">
        <v>574</v>
      </c>
      <c r="B36" s="1104"/>
      <c r="C36" s="1106"/>
      <c r="D36" s="1108"/>
      <c r="E36" s="1106"/>
      <c r="F36" s="1109"/>
      <c r="G36" s="1109"/>
      <c r="H36" s="1111"/>
      <c r="I36" s="1109"/>
      <c r="J36" s="1109"/>
      <c r="K36" s="1109"/>
      <c r="L36" s="1109"/>
      <c r="M36" s="151" t="str">
        <f>IFERROR(INDEX('Controles de Corrupción'!$C$10:$AZ$251,MATCH(A36,'Controles de Corrupción'!$B$10:$B$251,0),4),"")</f>
        <v/>
      </c>
      <c r="N36" s="65" t="str">
        <f>IFERROR(INDEX('Controles de Corrupción'!$C$10:$AZ$251,MATCH(A36,'Controles de Corrupción'!$B$10:$B$251,0),40),"")</f>
        <v/>
      </c>
      <c r="O36" s="65" t="str">
        <f>IFERROR(INDEX('Controles de Corrupción'!$C$10:$AZ$251,MATCH(A36,'Controles de Corrupción'!$B$10:$B$251,0),41),"")</f>
        <v/>
      </c>
      <c r="P36" s="65" t="str">
        <f>IFERROR(INDEX('Controles de Corrupción'!$C$10:$AZ$251,MATCH(A36,'Controles de Corrupción'!$B$10:$B$251,0),42),"")</f>
        <v/>
      </c>
      <c r="Q36" s="370" t="str">
        <f>IFERROR(INDEX('Controles de Corrupción'!$C$10:$AZ$251,MATCH(A36,'Controles de Corrupción'!$B$10:$B$251,0),47),"")</f>
        <v/>
      </c>
    </row>
    <row r="37" spans="1:17" ht="116.25" customHeight="1" x14ac:dyDescent="0.25">
      <c r="A37" s="111" t="s">
        <v>967</v>
      </c>
      <c r="B37" s="1103" t="s">
        <v>213</v>
      </c>
      <c r="C37" s="1105" t="str">
        <f>IFERROR(INDEX('Riesgos de Corrupción'!$B$11:$BN$100,MATCH('Mapa Riesgo Corrupción'!B37,'Riesgos de Corrupción'!$B$11:$B$100,0),2),"")</f>
        <v>Manipulación y extracción de información de las bases de datos a favor de terceros.</v>
      </c>
      <c r="D37" s="1108" t="str">
        <f>IFERROR(INDEX('Riesgos de Corrupción'!$B$11:$BN$100,MATCH('Mapa Riesgo Corrupción'!B37,'Riesgos de Corrupción'!$B$11:$B$100,0),4),"")</f>
        <v xml:space="preserve">Corrupción </v>
      </c>
      <c r="E37" s="1105" t="str">
        <f>IFERROR(INDEX('Riesgos de Corrupción'!$B$11:$BN$100,MATCH('Mapa Riesgo Corrupción'!B37,'Riesgos de Corrupción'!$B$11:$B$100,0),5),"")</f>
        <v>CA1.  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CA2.  Solicitud de dádivas o presiones y amenazas por parte de los interesados a un funcionario o servidor público, vulnerando los derechos de los usuarios.</v>
      </c>
      <c r="F37" s="1109" t="str">
        <f>IFERROR(INDEX('Riesgos de Corrupción'!$B$11:$BN$100,MATCH('Mapa Riesgo Corrupción'!B37,'Riesgos de Corrupción'!$B$11:$B$100,0),18),"")</f>
        <v>Rara vez</v>
      </c>
      <c r="G37" s="1109" t="str">
        <f>IFERROR(INDEX('Riesgos de Corrupción'!$B$11:$BN$100,MATCH('Mapa Riesgo Corrupción'!B37,'Riesgos de Corrupción'!$B$11:$B$100,0),63),"")</f>
        <v>Catastrófico</v>
      </c>
      <c r="H37" s="1243" t="str">
        <f>IFERROR(INDEX('Riesgos de Corrupción'!$B$11:$BN$100,MATCH('Mapa Riesgo Corrupción'!B37,'Riesgos de Corrupción'!$B$11:$B$100,0),64),"")</f>
        <v>Zona Extrema</v>
      </c>
      <c r="I37" s="1109" t="str">
        <f>IFERROR(INDEX('Controles de Corrupción'!$C$10:$AZ$250,MATCH('Mapa Riesgo Corrupción'!B37,'Controles de Corrupción'!$C$10:$C$250,0),33),"")</f>
        <v>Rara vez</v>
      </c>
      <c r="J37" s="1109" t="str">
        <f>IFERROR(INDEX('Controles de Corrupción'!$C$10:$AZ$250,MATCH('Mapa Riesgo Corrupción'!B37,'Controles de Corrupción'!$C$10:$C$250,0),36),"")</f>
        <v>Moderado</v>
      </c>
      <c r="K37" s="1109" t="str">
        <f>IFERROR(INDEX('Controles de Corrupción'!$C$10:$AZ$250,MATCH('Mapa Riesgo Corrupción'!B37,'Controles de Corrupción'!$C$10:$C$250,0),37),"")</f>
        <v>Zona Moderada</v>
      </c>
      <c r="L37" s="1109" t="str">
        <f>IFERROR(INDEX('Controles de Corrupción'!$C$10:$AZ$250,MATCH('Mapa Riesgo Corrupción'!B37,'Controles de Corrupción'!$C$10:$C$250,0),38),"")</f>
        <v>Reducir riesgo</v>
      </c>
      <c r="M37" s="151" t="str">
        <f>IFERROR(INDEX('Controles de Corrupción'!$C$10:$AZ$251,MATCH(A37,'Controles de Corrupción'!$B$10:$B$251,0),4),"")</f>
        <v>La DACNARP como mecanismo de validación y control asigna lideres de grupo, quienes verifican permanentemente la información que produce la dirección con el propósito de encontrar información inconsistente y requerir al servidor público que la produjo para que éste la ajuste, como evidencia se deja la trazabilidad electrónica.</v>
      </c>
      <c r="N37" s="65" t="str">
        <f>IFERROR(INDEX('Controles de Corrupción'!$C$10:$AZ$251,MATCH(A37,'Controles de Corrupción'!$B$10:$B$251,0),40),"")</f>
        <v>Trazabilidad electrónica.</v>
      </c>
      <c r="O37" s="65" t="str">
        <f>IFERROR(INDEX('Controles de Corrupción'!$C$10:$AZ$251,MATCH(A37,'Controles de Corrupción'!$B$10:$B$251,0),41),"")</f>
        <v>Director de comunidades negras, afrocolombianas, raizales y palenqueras</v>
      </c>
      <c r="P37" s="65" t="str">
        <f>IFERROR(INDEX('Controles de Corrupción'!$C$10:$AZ$251,MATCH(A37,'Controles de Corrupción'!$B$10:$B$251,0),42),"")</f>
        <v>Permanente</v>
      </c>
      <c r="Q37" s="370" t="str">
        <f>IFERROR(INDEX('Controles de Corrupción'!$C$10:$AZ$251,MATCH(A37,'Controles de Corrupción'!$B$10:$B$251,0),47),"")</f>
        <v>EFECTIVIDAD: (# de solicitudes rechazadas/ # número de solicitudes allegadas)*100
EFICACIA: (número de expedientes entregados y devueltos/Número de expedientes solicitados)*100</v>
      </c>
    </row>
    <row r="38" spans="1:17" ht="123" customHeight="1" x14ac:dyDescent="0.25">
      <c r="A38" s="111" t="s">
        <v>968</v>
      </c>
      <c r="B38" s="1104"/>
      <c r="C38" s="1106"/>
      <c r="D38" s="1108"/>
      <c r="E38" s="1106"/>
      <c r="F38" s="1109"/>
      <c r="G38" s="1109"/>
      <c r="H38" s="1244"/>
      <c r="I38" s="1109"/>
      <c r="J38" s="1109"/>
      <c r="K38" s="1109"/>
      <c r="L38" s="1109"/>
      <c r="M38" s="151" t="str">
        <f>IFERROR(INDEX('Controles de Corrupción'!$C$10:$AZ$251,MATCH(A38,'Controles de Corrupción'!$B$10:$B$251,0),4),"")</f>
        <v>El grupo de gestión documental de la DACNARP realiza cada vez que sea solicitada, control de entrega de información contenida en los expedientes a los servidores públicos que la requieran con el propósito de encontrar alguna inconsistencia de la información y se pueda hacer seguimiento de esta. como evidencia se realiza cuadro de control préstamo de carpetas el cual incluye la fecha de entrega y devolución de estas.</v>
      </c>
      <c r="N38" s="65" t="str">
        <f>IFERROR(INDEX('Controles de Corrupción'!$C$10:$AZ$251,MATCH(A38,'Controles de Corrupción'!$B$10:$B$251,0),40),"")</f>
        <v>Cuadro de control</v>
      </c>
      <c r="O38" s="65" t="str">
        <f>IFERROR(INDEX('Controles de Corrupción'!$C$10:$AZ$251,MATCH(A38,'Controles de Corrupción'!$B$10:$B$251,0),41),"")</f>
        <v>Director de comunidades negras, afrocolombianas, raizales y palenqueras</v>
      </c>
      <c r="P38" s="65" t="str">
        <f>IFERROR(INDEX('Controles de Corrupción'!$C$10:$AZ$251,MATCH(A38,'Controles de Corrupción'!$B$10:$B$251,0),42),"")</f>
        <v>Permanente</v>
      </c>
      <c r="Q38" s="370" t="str">
        <f>IFERROR(INDEX('Controles de Corrupción'!$C$10:$AZ$251,MATCH(A38,'Controles de Corrupción'!$B$10:$B$251,0),47),"")</f>
        <v>EFECTIVIDAD: (# de solicitudes rechazadas/ # número de solicitudes allegadas)*100
EFICACIA: (número de expedientes entregados y devueltos/Número de expedientes solicitados)*100</v>
      </c>
    </row>
    <row r="39" spans="1:17" ht="51" customHeight="1" x14ac:dyDescent="0.25">
      <c r="A39" s="111" t="s">
        <v>969</v>
      </c>
      <c r="B39" s="1104"/>
      <c r="C39" s="1106"/>
      <c r="D39" s="1108"/>
      <c r="E39" s="1106"/>
      <c r="F39" s="1109"/>
      <c r="G39" s="1109"/>
      <c r="H39" s="1244"/>
      <c r="I39" s="1109"/>
      <c r="J39" s="1109"/>
      <c r="K39" s="1109"/>
      <c r="L39" s="1109"/>
      <c r="M39" s="151" t="str">
        <f>IFERROR(INDEX('Controles de Corrupción'!$C$10:$AZ$251,MATCH(A39,'Controles de Corrupción'!$B$10:$B$251,0),4),"")</f>
        <v/>
      </c>
      <c r="N39" s="65" t="str">
        <f>IFERROR(INDEX('Controles de Corrupción'!$C$10:$AZ$251,MATCH(A39,'Controles de Corrupción'!$B$10:$B$251,0),40),"")</f>
        <v/>
      </c>
      <c r="O39" s="65" t="str">
        <f>IFERROR(INDEX('Controles de Corrupción'!$C$10:$AZ$251,MATCH(A39,'Controles de Corrupción'!$B$10:$B$251,0),41),"")</f>
        <v/>
      </c>
      <c r="P39" s="65" t="str">
        <f>IFERROR(INDEX('Controles de Corrupción'!$C$10:$AZ$251,MATCH(A39,'Controles de Corrupción'!$B$10:$B$251,0),42),"")</f>
        <v/>
      </c>
      <c r="Q39" s="370" t="str">
        <f>IFERROR(INDEX('Controles de Corrupción'!$C$10:$AZ$251,MATCH(A39,'Controles de Corrupción'!$B$10:$B$251,0),47),"")</f>
        <v/>
      </c>
    </row>
    <row r="40" spans="1:17" ht="51" customHeight="1" x14ac:dyDescent="0.25">
      <c r="A40" s="111" t="s">
        <v>970</v>
      </c>
      <c r="B40" s="1104"/>
      <c r="C40" s="1106"/>
      <c r="D40" s="1108"/>
      <c r="E40" s="1106"/>
      <c r="F40" s="1109"/>
      <c r="G40" s="1109"/>
      <c r="H40" s="1244"/>
      <c r="I40" s="1109"/>
      <c r="J40" s="1109"/>
      <c r="K40" s="1109"/>
      <c r="L40" s="1109"/>
      <c r="M40" s="151" t="str">
        <f>IFERROR(INDEX('Controles de Corrupción'!$C$10:$AZ$251,MATCH(A40,'Controles de Corrupción'!$B$10:$B$251,0),4),"")</f>
        <v/>
      </c>
      <c r="N40" s="65" t="str">
        <f>IFERROR(INDEX('Controles de Corrupción'!$C$10:$AZ$251,MATCH(A40,'Controles de Corrupción'!$B$10:$B$251,0),40),"")</f>
        <v/>
      </c>
      <c r="O40" s="65" t="str">
        <f>IFERROR(INDEX('Controles de Corrupción'!$C$10:$AZ$251,MATCH(A40,'Controles de Corrupción'!$B$10:$B$251,0),41),"")</f>
        <v/>
      </c>
      <c r="P40" s="65" t="str">
        <f>IFERROR(INDEX('Controles de Corrupción'!$C$10:$AZ$251,MATCH(A40,'Controles de Corrupción'!$B$10:$B$251,0),42),"")</f>
        <v/>
      </c>
      <c r="Q40" s="370" t="str">
        <f>IFERROR(INDEX('Controles de Corrupción'!$C$10:$AZ$251,MATCH(A40,'Controles de Corrupción'!$B$10:$B$251,0),47),"")</f>
        <v/>
      </c>
    </row>
    <row r="41" spans="1:17" ht="51" customHeight="1" x14ac:dyDescent="0.25">
      <c r="A41" s="111" t="s">
        <v>971</v>
      </c>
      <c r="B41" s="1104"/>
      <c r="C41" s="1106"/>
      <c r="D41" s="1108"/>
      <c r="E41" s="1106"/>
      <c r="F41" s="1109"/>
      <c r="G41" s="1109"/>
      <c r="H41" s="1244"/>
      <c r="I41" s="1109"/>
      <c r="J41" s="1109"/>
      <c r="K41" s="1109"/>
      <c r="L41" s="1109"/>
      <c r="M41" s="151" t="str">
        <f>IFERROR(INDEX('Controles de Corrupción'!$C$10:$AZ$251,MATCH(A41,'Controles de Corrupción'!$B$10:$B$251,0),4),"")</f>
        <v/>
      </c>
      <c r="N41" s="65" t="str">
        <f>IFERROR(INDEX('Controles de Corrupción'!$C$10:$AZ$251,MATCH(A41,'Controles de Corrupción'!$B$10:$B$251,0),40),"")</f>
        <v/>
      </c>
      <c r="O41" s="65" t="str">
        <f>IFERROR(INDEX('Controles de Corrupción'!$C$10:$AZ$251,MATCH(A41,'Controles de Corrupción'!$B$10:$B$251,0),41),"")</f>
        <v/>
      </c>
      <c r="P41" s="65" t="str">
        <f>IFERROR(INDEX('Controles de Corrupción'!$C$10:$AZ$251,MATCH(A41,'Controles de Corrupción'!$B$10:$B$251,0),42),"")</f>
        <v/>
      </c>
      <c r="Q41" s="370" t="str">
        <f>IFERROR(INDEX('Controles de Corrupción'!$C$10:$AZ$251,MATCH(A41,'Controles de Corrupción'!$B$10:$B$251,0),47),"")</f>
        <v/>
      </c>
    </row>
    <row r="42" spans="1:17" ht="51" customHeight="1" x14ac:dyDescent="0.25">
      <c r="A42" s="111" t="s">
        <v>972</v>
      </c>
      <c r="B42" s="1104"/>
      <c r="C42" s="1106"/>
      <c r="D42" s="1108"/>
      <c r="E42" s="1106"/>
      <c r="F42" s="1109"/>
      <c r="G42" s="1109"/>
      <c r="H42" s="1111"/>
      <c r="I42" s="1109"/>
      <c r="J42" s="1109"/>
      <c r="K42" s="1109"/>
      <c r="L42" s="1109"/>
      <c r="M42" s="151" t="str">
        <f>IFERROR(INDEX('Controles de Corrupción'!$C$10:$AZ$251,MATCH(A42,'Controles de Corrupción'!$B$10:$B$251,0),4),"")</f>
        <v/>
      </c>
      <c r="N42" s="65" t="str">
        <f>IFERROR(INDEX('Controles de Corrupción'!$C$10:$AZ$251,MATCH(A42,'Controles de Corrupción'!$B$10:$B$251,0),40),"")</f>
        <v/>
      </c>
      <c r="O42" s="65" t="str">
        <f>IFERROR(INDEX('Controles de Corrupción'!$C$10:$AZ$251,MATCH(A42,'Controles de Corrupción'!$B$10:$B$251,0),41),"")</f>
        <v/>
      </c>
      <c r="P42" s="65" t="str">
        <f>IFERROR(INDEX('Controles de Corrupción'!$C$10:$AZ$251,MATCH(A42,'Controles de Corrupción'!$B$10:$B$251,0),42),"")</f>
        <v/>
      </c>
      <c r="Q42" s="370" t="str">
        <f>IFERROR(INDEX('Controles de Corrupción'!$C$10:$AZ$251,MATCH(A42,'Controles de Corrupción'!$B$10:$B$251,0),47),"")</f>
        <v/>
      </c>
    </row>
    <row r="43" spans="1:17" ht="123" customHeight="1" x14ac:dyDescent="0.25">
      <c r="A43" s="111" t="s">
        <v>575</v>
      </c>
      <c r="B43" s="1103" t="s">
        <v>214</v>
      </c>
      <c r="C43" s="1105" t="str">
        <f>IFERROR(INDEX('Riesgos de Corrupción'!$B$11:$BN$100,MATCH('Mapa Riesgo Corrupción'!B43,'Riesgos de Corrupción'!$B$11:$B$100,0),2),"")</f>
        <v>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v>
      </c>
      <c r="D43" s="1108" t="str">
        <f>IFERROR(INDEX('Riesgos de Corrupción'!$B$11:$BN$100,MATCH('Mapa Riesgo Corrupción'!B43,'Riesgos de Corrupción'!$B$11:$B$100,0),4),"")</f>
        <v>Conflicto de Intereses</v>
      </c>
      <c r="E43" s="1105" t="str">
        <f>IFERROR(INDEX('Riesgos de Corrupción'!$B$11:$BN$100,MATCH('Mapa Riesgo Corrupción'!B43,'Riesgos de Corrupción'!$B$11:$B$100,0),5),"")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43" s="1109" t="str">
        <f>IFERROR(INDEX('Riesgos de Corrupción'!$B$11:$BN$100,MATCH('Mapa Riesgo Corrupción'!B43,'Riesgos de Corrupción'!$B$11:$B$100,0),18),"")</f>
        <v>Rara vez</v>
      </c>
      <c r="G43" s="1109" t="str">
        <f>IFERROR(INDEX('Riesgos de Corrupción'!$B$11:$BN$100,MATCH('Mapa Riesgo Corrupción'!B43,'Riesgos de Corrupción'!$B$11:$B$100,0),63),"")</f>
        <v>Catastrófico</v>
      </c>
      <c r="H43" s="1243" t="str">
        <f>IFERROR(INDEX('Riesgos de Corrupción'!$B$11:$BN$100,MATCH('Mapa Riesgo Corrupción'!B43,'Riesgos de Corrupción'!$B$11:$B$100,0),64),"")</f>
        <v>Zona Extrema</v>
      </c>
      <c r="I43" s="1109" t="str">
        <f>IFERROR(INDEX('Controles de Corrupción'!$C$10:$AZ$250,MATCH('Mapa Riesgo Corrupción'!B43,'Controles de Corrupción'!$C$10:$C$250,0),33),"")</f>
        <v>Rara vez</v>
      </c>
      <c r="J43" s="1109" t="str">
        <f>IFERROR(INDEX('Controles de Corrupción'!$C$10:$AZ$250,MATCH('Mapa Riesgo Corrupción'!B43,'Controles de Corrupción'!$C$10:$C$250,0),36),"")</f>
        <v>Moderado</v>
      </c>
      <c r="K43" s="1109" t="str">
        <f>IFERROR(INDEX('Controles de Corrupción'!$C$10:$AZ$250,MATCH('Mapa Riesgo Corrupción'!B43,'Controles de Corrupción'!$C$10:$C$250,0),37),"")</f>
        <v>Zona Moderada</v>
      </c>
      <c r="L43" s="1109" t="str">
        <f>IFERROR(INDEX('Controles de Corrupción'!$C$10:$AZ$250,MATCH('Mapa Riesgo Corrupción'!B43,'Controles de Corrupción'!$C$10:$C$250,0),38),"")</f>
        <v>Reducir riesgo</v>
      </c>
      <c r="M43" s="151" t="str">
        <f>IFERROR(INDEX('Controles de Corrupción'!$C$10:$AZ$251,MATCH(A43,'Controles de Corrupción'!$B$10:$B$251,0),4),"")</f>
        <v xml:space="preserve">Los funcionarios y contratistas de la Oficina de la DACNARP,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la solicitud de oficio con soportes de manifestación de conflicto de interés puestos en conocimiento por parte de los funcionarios o contratistas al jefe inmediato. </v>
      </c>
      <c r="N43" s="65" t="str">
        <f>IFERROR(INDEX('Controles de Corrupción'!$C$10:$AZ$251,MATCH(A43,'Controles de Corrupción'!$B$10:$B$251,0),40),"")</f>
        <v>Solicitud de oficio con soportes de manifestación de conflicto de interés.</v>
      </c>
      <c r="O43" s="65" t="str">
        <f>IFERROR(INDEX('Controles de Corrupción'!$C$10:$AZ$251,MATCH(A43,'Controles de Corrupción'!$B$10:$B$251,0),41),"")</f>
        <v>Director de la DACNARP
Funcionarios y contratistas</v>
      </c>
      <c r="P43" s="65" t="str">
        <f>IFERROR(INDEX('Controles de Corrupción'!$C$10:$AZ$251,MATCH(A43,'Controles de Corrupción'!$B$10:$B$251,0),42),"")</f>
        <v>Permanente</v>
      </c>
      <c r="Q43" s="370" t="str">
        <f>IFERROR(INDEX('Controles de Corrupción'!$C$10:$AZ$251,MATCH(A43,'Controles de Corrupción'!$B$10:$B$251,0),47),"")</f>
        <v xml:space="preserve">EFECTIVIDAD: Efectividad del plan de manejo de riesgos = (# de situaciones de conflicto de intereses configurados como hechos de corrupción durante el cuatrimestre)
</v>
      </c>
    </row>
    <row r="44" spans="1:17" ht="144" customHeight="1" x14ac:dyDescent="0.25">
      <c r="A44" s="111" t="s">
        <v>576</v>
      </c>
      <c r="B44" s="1104"/>
      <c r="C44" s="1106"/>
      <c r="D44" s="1108"/>
      <c r="E44" s="1106"/>
      <c r="F44" s="1109"/>
      <c r="G44" s="1109"/>
      <c r="H44" s="1244"/>
      <c r="I44" s="1109"/>
      <c r="J44" s="1109"/>
      <c r="K44" s="1109"/>
      <c r="L44" s="1109"/>
      <c r="M44" s="151" t="str">
        <f>IFERROR(INDEX('Controles de Corrupción'!$C$10:$AZ$251,MATCH(A44,'Controles de Corrupción'!$B$10:$B$251,0),4),"")</f>
        <v>La Dirección de Asuntos para las Comunidades Negras solicitará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DACNARP,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v>
      </c>
      <c r="N44" s="65" t="str">
        <f>IFERROR(INDEX('Controles de Corrupción'!$C$10:$AZ$251,MATCH(A44,'Controles de Corrupción'!$B$10:$B$251,0),40),"")</f>
        <v>Actas de asistencia a capacitación.</v>
      </c>
      <c r="O44" s="65" t="str">
        <f>IFERROR(INDEX('Controles de Corrupción'!$C$10:$AZ$251,MATCH(A44,'Controles de Corrupción'!$B$10:$B$251,0),41),"")</f>
        <v>Director de la DACNARP
Funcionarios y contratistas</v>
      </c>
      <c r="P44" s="65" t="str">
        <f>IFERROR(INDEX('Controles de Corrupción'!$C$10:$AZ$251,MATCH(A44,'Controles de Corrupción'!$B$10:$B$251,0),42),"")</f>
        <v>Dos veces al año</v>
      </c>
      <c r="Q44" s="370" t="str">
        <f>IFERROR(INDEX('Controles de Corrupción'!$C$10:$AZ$251,MATCH(A44,'Controles de Corrupción'!$B$10:$B$251,0),47),"")</f>
        <v>EFICACIA: Plan de capacitaciones = (# de capacitaciones realizadas/# de capacitaciones programadas)*100</v>
      </c>
    </row>
    <row r="45" spans="1:17" ht="51" customHeight="1" x14ac:dyDescent="0.25">
      <c r="A45" s="111" t="s">
        <v>577</v>
      </c>
      <c r="B45" s="1104"/>
      <c r="C45" s="1106"/>
      <c r="D45" s="1108"/>
      <c r="E45" s="1106"/>
      <c r="F45" s="1109"/>
      <c r="G45" s="1109"/>
      <c r="H45" s="1244"/>
      <c r="I45" s="1109"/>
      <c r="J45" s="1109"/>
      <c r="K45" s="1109"/>
      <c r="L45" s="1109"/>
      <c r="M45" s="151" t="str">
        <f>IFERROR(INDEX('Controles de Corrupción'!$C$10:$AZ$251,MATCH(A45,'Controles de Corrupción'!$B$10:$B$251,0),4),"")</f>
        <v/>
      </c>
      <c r="N45" s="65" t="str">
        <f>IFERROR(INDEX('Controles de Corrupción'!$C$10:$AZ$251,MATCH(A45,'Controles de Corrupción'!$B$10:$B$251,0),40),"")</f>
        <v/>
      </c>
      <c r="O45" s="65" t="str">
        <f>IFERROR(INDEX('Controles de Corrupción'!$C$10:$AZ$251,MATCH(A45,'Controles de Corrupción'!$B$10:$B$251,0),41),"")</f>
        <v/>
      </c>
      <c r="P45" s="65" t="str">
        <f>IFERROR(INDEX('Controles de Corrupción'!$C$10:$AZ$251,MATCH(A45,'Controles de Corrupción'!$B$10:$B$251,0),42),"")</f>
        <v/>
      </c>
      <c r="Q45" s="370" t="str">
        <f>IFERROR(INDEX('Controles de Corrupción'!$C$10:$AZ$251,MATCH(A45,'Controles de Corrupción'!$B$10:$B$251,0),47),"")</f>
        <v/>
      </c>
    </row>
    <row r="46" spans="1:17" ht="51" customHeight="1" x14ac:dyDescent="0.25">
      <c r="A46" s="111" t="s">
        <v>578</v>
      </c>
      <c r="B46" s="1104"/>
      <c r="C46" s="1106"/>
      <c r="D46" s="1108"/>
      <c r="E46" s="1106"/>
      <c r="F46" s="1109"/>
      <c r="G46" s="1109"/>
      <c r="H46" s="1244"/>
      <c r="I46" s="1109"/>
      <c r="J46" s="1109"/>
      <c r="K46" s="1109"/>
      <c r="L46" s="1109"/>
      <c r="M46" s="151" t="str">
        <f>IFERROR(INDEX('Controles de Corrupción'!$C$10:$AZ$251,MATCH(A46,'Controles de Corrupción'!$B$10:$B$251,0),4),"")</f>
        <v/>
      </c>
      <c r="N46" s="65" t="str">
        <f>IFERROR(INDEX('Controles de Corrupción'!$C$10:$AZ$251,MATCH(A46,'Controles de Corrupción'!$B$10:$B$251,0),40),"")</f>
        <v/>
      </c>
      <c r="O46" s="65" t="str">
        <f>IFERROR(INDEX('Controles de Corrupción'!$C$10:$AZ$251,MATCH(A46,'Controles de Corrupción'!$B$10:$B$251,0),41),"")</f>
        <v/>
      </c>
      <c r="P46" s="65" t="str">
        <f>IFERROR(INDEX('Controles de Corrupción'!$C$10:$AZ$251,MATCH(A46,'Controles de Corrupción'!$B$10:$B$251,0),42),"")</f>
        <v/>
      </c>
      <c r="Q46" s="370" t="str">
        <f>IFERROR(INDEX('Controles de Corrupción'!$C$10:$AZ$251,MATCH(A46,'Controles de Corrupción'!$B$10:$B$251,0),47),"")</f>
        <v/>
      </c>
    </row>
    <row r="47" spans="1:17" ht="51" customHeight="1" x14ac:dyDescent="0.25">
      <c r="A47" s="111" t="s">
        <v>579</v>
      </c>
      <c r="B47" s="1104"/>
      <c r="C47" s="1106"/>
      <c r="D47" s="1108"/>
      <c r="E47" s="1106"/>
      <c r="F47" s="1109"/>
      <c r="G47" s="1109"/>
      <c r="H47" s="1244"/>
      <c r="I47" s="1109"/>
      <c r="J47" s="1109"/>
      <c r="K47" s="1109"/>
      <c r="L47" s="1109"/>
      <c r="M47" s="151" t="str">
        <f>IFERROR(INDEX('Controles de Corrupción'!$C$10:$AZ$251,MATCH(A47,'Controles de Corrupción'!$B$10:$B$251,0),4),"")</f>
        <v/>
      </c>
      <c r="N47" s="65" t="str">
        <f>IFERROR(INDEX('Controles de Corrupción'!$C$10:$AZ$251,MATCH(A47,'Controles de Corrupción'!$B$10:$B$251,0),40),"")</f>
        <v/>
      </c>
      <c r="O47" s="65" t="str">
        <f>IFERROR(INDEX('Controles de Corrupción'!$C$10:$AZ$251,MATCH(A47,'Controles de Corrupción'!$B$10:$B$251,0),41),"")</f>
        <v/>
      </c>
      <c r="P47" s="65" t="str">
        <f>IFERROR(INDEX('Controles de Corrupción'!$C$10:$AZ$251,MATCH(A47,'Controles de Corrupción'!$B$10:$B$251,0),42),"")</f>
        <v/>
      </c>
      <c r="Q47" s="370" t="str">
        <f>IFERROR(INDEX('Controles de Corrupción'!$C$10:$AZ$251,MATCH(A47,'Controles de Corrupción'!$B$10:$B$251,0),47),"")</f>
        <v/>
      </c>
    </row>
    <row r="48" spans="1:17" x14ac:dyDescent="0.25">
      <c r="A48" s="111" t="s">
        <v>580</v>
      </c>
      <c r="B48" s="1104"/>
      <c r="C48" s="1106"/>
      <c r="D48" s="1108"/>
      <c r="E48" s="1106"/>
      <c r="F48" s="1109"/>
      <c r="G48" s="1109"/>
      <c r="H48" s="1111"/>
      <c r="I48" s="1109"/>
      <c r="J48" s="1109"/>
      <c r="K48" s="1109"/>
      <c r="L48" s="1109"/>
      <c r="M48" s="151" t="str">
        <f>IFERROR(INDEX('Controles de Corrupción'!$C$10:$AZ$251,MATCH(A48,'Controles de Corrupción'!$B$10:$B$251,0),4),"")</f>
        <v/>
      </c>
      <c r="N48" s="65" t="str">
        <f>IFERROR(INDEX('Controles de Corrupción'!$C$10:$AZ$251,MATCH(A48,'Controles de Corrupción'!$B$10:$B$251,0),40),"")</f>
        <v/>
      </c>
      <c r="O48" s="65" t="str">
        <f>IFERROR(INDEX('Controles de Corrupción'!$C$10:$AZ$251,MATCH(A48,'Controles de Corrupción'!$B$10:$B$251,0),41),"")</f>
        <v/>
      </c>
      <c r="P48" s="65" t="str">
        <f>IFERROR(INDEX('Controles de Corrupción'!$C$10:$AZ$251,MATCH(A48,'Controles de Corrupción'!$B$10:$B$251,0),42),"")</f>
        <v/>
      </c>
      <c r="Q48" s="370" t="str">
        <f>IFERROR(INDEX('Controles de Corrupción'!$C$10:$AZ$251,MATCH(A48,'Controles de Corrupción'!$B$10:$B$251,0),47),"")</f>
        <v/>
      </c>
    </row>
    <row r="49" spans="1:17" ht="99.75" customHeight="1" x14ac:dyDescent="0.25">
      <c r="A49" s="111" t="s">
        <v>581</v>
      </c>
      <c r="B49" s="1103" t="s">
        <v>215</v>
      </c>
      <c r="C49" s="1105" t="str">
        <f>IFERROR(INDEX('Riesgos de Corrupción'!$B$11:$BN$100,MATCH('Mapa Riesgo Corrupción'!B49,'Riesgos de Corrupción'!$B$11:$B$100,0),2),"")</f>
        <v>Manipular u omitir información para direccionar la toma de decisiones en beneficio propio y/o de terceros en el proceso consultivo</v>
      </c>
      <c r="D49" s="1108" t="str">
        <f>IFERROR(INDEX('Riesgos de Corrupción'!$B$11:$BN$100,MATCH('Mapa Riesgo Corrupción'!B49,'Riesgos de Corrupción'!$B$11:$B$100,0),4),"")</f>
        <v xml:space="preserve">Corrupción </v>
      </c>
      <c r="E49" s="1105" t="str">
        <f>IFERROR(INDEX('Riesgos de Corrupción'!$B$11:$BN$100,MATCH('Mapa Riesgo Corrupción'!B49,'Riesgos de Corrupción'!$B$11:$B$100,0),5),"")</f>
        <v xml:space="preserve">CA1. Suministro de información incompleta e imprecisa por parte de los ejecutores a las comunidades sobre los POAS
CA2. Funcionarios de la DANCP en situación de conflicto de intereses frente a un ejecutor
</v>
      </c>
      <c r="F49" s="1109" t="str">
        <f>IFERROR(INDEX('Riesgos de Corrupción'!$B$11:$BN$100,MATCH('Mapa Riesgo Corrupción'!B49,'Riesgos de Corrupción'!$B$11:$B$100,0),18),"")</f>
        <v>Posible</v>
      </c>
      <c r="G49" s="1109" t="str">
        <f>IFERROR(INDEX('Riesgos de Corrupción'!$B$11:$BN$100,MATCH('Mapa Riesgo Corrupción'!B49,'Riesgos de Corrupción'!$B$11:$B$100,0),63),"")</f>
        <v>Catastrófico</v>
      </c>
      <c r="H49" s="1243" t="str">
        <f>IFERROR(INDEX('Riesgos de Corrupción'!$B$11:$BN$100,MATCH('Mapa Riesgo Corrupción'!B49,'Riesgos de Corrupción'!$B$11:$B$100,0),64),"")</f>
        <v>Zona Extrema</v>
      </c>
      <c r="I49" s="1109" t="str">
        <f>IFERROR(INDEX('Controles de Corrupción'!$C$10:$AZ$250,MATCH('Mapa Riesgo Corrupción'!B49,'Controles de Corrupción'!$C$10:$C$250,0),33),"")</f>
        <v>Rara vez</v>
      </c>
      <c r="J49" s="1109" t="str">
        <f>IFERROR(INDEX('Controles de Corrupción'!$C$10:$AZ$250,MATCH('Mapa Riesgo Corrupción'!B49,'Controles de Corrupción'!$C$10:$C$250,0),36),"")</f>
        <v>Moderado</v>
      </c>
      <c r="K49" s="1109" t="str">
        <f>IFERROR(INDEX('Controles de Corrupción'!$C$10:$AZ$250,MATCH('Mapa Riesgo Corrupción'!B49,'Controles de Corrupción'!$C$10:$C$250,0),37),"")</f>
        <v>Zona Moderada</v>
      </c>
      <c r="L49" s="1109" t="str">
        <f>IFERROR(INDEX('Controles de Corrupción'!$C$10:$AZ$250,MATCH('Mapa Riesgo Corrupción'!B49,'Controles de Corrupción'!$C$10:$C$250,0),38),"")</f>
        <v>Reducir riesgo</v>
      </c>
      <c r="M49" s="151" t="str">
        <f>IFERROR(INDEX('Controles de Corrupción'!$C$10:$AZ$251,MATCH(A49,'Controles de Corrupción'!$B$10:$B$251,0),4),"")</f>
        <v xml:space="preserve">El subdirector de gestión y coordinador de formación de manera mensual elaborarán un plan de capacitación que incluirá un cronograma destinado a funcionarios y colaboradores de la DANCP. El propósito es garantizar la inclusión de la temática de las buenas prácticas en las capacitaciones. Como evidencia se mantendrán memorias de capacitación y listados de asistencia. </v>
      </c>
      <c r="N49" s="65" t="str">
        <f>IFERROR(INDEX('Controles de Corrupción'!$C$10:$AZ$251,MATCH(A49,'Controles de Corrupción'!$B$10:$B$251,0),40),"")</f>
        <v>Memorias de capacitación
Listados de asistencia</v>
      </c>
      <c r="O49" s="65" t="str">
        <f>IFERROR(INDEX('Controles de Corrupción'!$C$10:$AZ$251,MATCH(A49,'Controles de Corrupción'!$B$10:$B$251,0),41),"")</f>
        <v>Subdirección de Gestión</v>
      </c>
      <c r="P49" s="65" t="str">
        <f>IFERROR(INDEX('Controles de Corrupción'!$C$10:$AZ$251,MATCH(A49,'Controles de Corrupción'!$B$10:$B$251,0),42),"")</f>
        <v>Mensual</v>
      </c>
      <c r="Q49" s="370" t="str">
        <f>IFERROR(INDEX('Controles de Corrupción'!$C$10:$AZ$251,MATCH(A49,'Controles de Corrupción'!$B$10:$B$251,0),47),"")</f>
        <v xml:space="preserve">Indicador de eficiencia: (número de capacitaciones ejecutadas para funcionarios y colaboradores/total de capacitaciones previstas en plan de capacitaciones) x 100                                                                                                                                                      </v>
      </c>
    </row>
    <row r="50" spans="1:17" ht="90" customHeight="1" x14ac:dyDescent="0.25">
      <c r="A50" s="111" t="s">
        <v>582</v>
      </c>
      <c r="B50" s="1104"/>
      <c r="C50" s="1106"/>
      <c r="D50" s="1108"/>
      <c r="E50" s="1106"/>
      <c r="F50" s="1109"/>
      <c r="G50" s="1109"/>
      <c r="H50" s="1244"/>
      <c r="I50" s="1109"/>
      <c r="J50" s="1109"/>
      <c r="K50" s="1109"/>
      <c r="L50" s="1109"/>
      <c r="M50" s="151" t="str">
        <f>IFERROR(INDEX('Controles de Corrupción'!$C$10:$AZ$251,MATCH(A50,'Controles de Corrupción'!$B$10:$B$251,0),4),"")</f>
        <v xml:space="preserve">El subdirector de gestión y coordinador de formación de manera mensual elaborarán un plan de capacitación que incluirá un cronograma destinado a comunidades y ejecutores. El propósito es garantizar la inclusión de la temática de las buenas prácticas en las capacitaciones. Como evidencia se mantendrán memorias de capacitación y listados de asistencia.
</v>
      </c>
      <c r="N50" s="65" t="str">
        <f>IFERROR(INDEX('Controles de Corrupción'!$C$10:$AZ$251,MATCH(A50,'Controles de Corrupción'!$B$10:$B$251,0),40),"")</f>
        <v>Memorias de capacitación
Listados de asistencia</v>
      </c>
      <c r="O50" s="65" t="str">
        <f>IFERROR(INDEX('Controles de Corrupción'!$C$10:$AZ$251,MATCH(A50,'Controles de Corrupción'!$B$10:$B$251,0),41),"")</f>
        <v>Subdirección de Gestión</v>
      </c>
      <c r="P50" s="65" t="str">
        <f>IFERROR(INDEX('Controles de Corrupción'!$C$10:$AZ$251,MATCH(A50,'Controles de Corrupción'!$B$10:$B$251,0),42),"")</f>
        <v>Mensual</v>
      </c>
      <c r="Q50" s="370" t="str">
        <f>IFERROR(INDEX('Controles de Corrupción'!$C$10:$AZ$251,MATCH(A50,'Controles de Corrupción'!$B$10:$B$251,0),47),"")</f>
        <v xml:space="preserve">Indicador de eficiencia: (número de capacitaciones ejecutadas para comunidades, ejecutores y población de interes/total de capacitaciones previstas en plan de capacitaciones) x 100                                                                                                                                                      </v>
      </c>
    </row>
    <row r="51" spans="1:17" ht="86.25" customHeight="1" x14ac:dyDescent="0.25">
      <c r="A51" s="111" t="s">
        <v>583</v>
      </c>
      <c r="B51" s="1104"/>
      <c r="C51" s="1106"/>
      <c r="D51" s="1108"/>
      <c r="E51" s="1106"/>
      <c r="F51" s="1109"/>
      <c r="G51" s="1109"/>
      <c r="H51" s="1244"/>
      <c r="I51" s="1109"/>
      <c r="J51" s="1109"/>
      <c r="K51" s="1109"/>
      <c r="L51" s="1109"/>
      <c r="M51" s="151" t="s">
        <v>1462</v>
      </c>
      <c r="N51" s="65" t="s">
        <v>1348</v>
      </c>
      <c r="O51" s="65" t="s">
        <v>1349</v>
      </c>
      <c r="P51" s="65" t="s">
        <v>1242</v>
      </c>
      <c r="Q51" s="370" t="s">
        <v>1773</v>
      </c>
    </row>
    <row r="52" spans="1:17" ht="51" customHeight="1" x14ac:dyDescent="0.25">
      <c r="A52" s="111" t="s">
        <v>584</v>
      </c>
      <c r="B52" s="1104"/>
      <c r="C52" s="1106"/>
      <c r="D52" s="1108"/>
      <c r="E52" s="1106"/>
      <c r="F52" s="1109"/>
      <c r="G52" s="1109"/>
      <c r="H52" s="1244"/>
      <c r="I52" s="1109"/>
      <c r="J52" s="1109"/>
      <c r="K52" s="1109"/>
      <c r="L52" s="1109"/>
      <c r="M52" s="151" t="str">
        <f>IFERROR(INDEX('Controles de Corrupción'!$C$10:$AZ$251,MATCH(A52,'Controles de Corrupción'!$B$10:$B$251,0),4),"")</f>
        <v/>
      </c>
      <c r="N52" s="65" t="str">
        <f>IFERROR(INDEX('Controles de Corrupción'!$C$10:$AZ$251,MATCH(A52,'Controles de Corrupción'!$B$10:$B$251,0),40),"")</f>
        <v/>
      </c>
      <c r="O52" s="65" t="str">
        <f>IFERROR(INDEX('Controles de Corrupción'!$C$10:$AZ$251,MATCH(A52,'Controles de Corrupción'!$B$10:$B$251,0),41),"")</f>
        <v/>
      </c>
      <c r="P52" s="65" t="str">
        <f>IFERROR(INDEX('Controles de Corrupción'!$C$10:$AZ$251,MATCH(A52,'Controles de Corrupción'!$B$10:$B$251,0),42),"")</f>
        <v/>
      </c>
      <c r="Q52" s="370" t="str">
        <f>IFERROR(INDEX('Controles de Corrupción'!$C$10:$AZ$251,MATCH(A52,'Controles de Corrupción'!$B$10:$B$251,0),47),"")</f>
        <v/>
      </c>
    </row>
    <row r="53" spans="1:17" ht="51" customHeight="1" x14ac:dyDescent="0.25">
      <c r="A53" s="111" t="s">
        <v>585</v>
      </c>
      <c r="B53" s="1104"/>
      <c r="C53" s="1106"/>
      <c r="D53" s="1108"/>
      <c r="E53" s="1106"/>
      <c r="F53" s="1109"/>
      <c r="G53" s="1109"/>
      <c r="H53" s="1244"/>
      <c r="I53" s="1109"/>
      <c r="J53" s="1109"/>
      <c r="K53" s="1109"/>
      <c r="L53" s="1109"/>
      <c r="M53" s="151" t="str">
        <f>IFERROR(INDEX('Controles de Corrupción'!$C$10:$AZ$251,MATCH(A53,'Controles de Corrupción'!$B$10:$B$251,0),4),"")</f>
        <v/>
      </c>
      <c r="N53" s="65" t="str">
        <f>IFERROR(INDEX('Controles de Corrupción'!$C$10:$AZ$251,MATCH(A53,'Controles de Corrupción'!$B$10:$B$251,0),40),"")</f>
        <v/>
      </c>
      <c r="O53" s="65" t="str">
        <f>IFERROR(INDEX('Controles de Corrupción'!$C$10:$AZ$251,MATCH(A53,'Controles de Corrupción'!$B$10:$B$251,0),41),"")</f>
        <v/>
      </c>
      <c r="P53" s="65" t="str">
        <f>IFERROR(INDEX('Controles de Corrupción'!$C$10:$AZ$251,MATCH(A53,'Controles de Corrupción'!$B$10:$B$251,0),42),"")</f>
        <v/>
      </c>
      <c r="Q53" s="370" t="str">
        <f>IFERROR(INDEX('Controles de Corrupción'!$C$10:$AZ$251,MATCH(A53,'Controles de Corrupción'!$B$10:$B$251,0),47),"")</f>
        <v/>
      </c>
    </row>
    <row r="54" spans="1:17" ht="51" customHeight="1" x14ac:dyDescent="0.25">
      <c r="A54" s="111" t="s">
        <v>586</v>
      </c>
      <c r="B54" s="1104"/>
      <c r="C54" s="1106"/>
      <c r="D54" s="1108"/>
      <c r="E54" s="1106"/>
      <c r="F54" s="1109"/>
      <c r="G54" s="1109"/>
      <c r="H54" s="1111"/>
      <c r="I54" s="1109"/>
      <c r="J54" s="1109"/>
      <c r="K54" s="1109"/>
      <c r="L54" s="1109"/>
      <c r="M54" s="151" t="str">
        <f>IFERROR(INDEX('Controles de Corrupción'!$C$10:$AZ$251,MATCH(A54,'Controles de Corrupción'!$B$10:$B$251,0),4),"")</f>
        <v/>
      </c>
      <c r="N54" s="65" t="str">
        <f>IFERROR(INDEX('Controles de Corrupción'!$C$10:$AZ$251,MATCH(A54,'Controles de Corrupción'!$B$10:$B$251,0),40),"")</f>
        <v/>
      </c>
      <c r="O54" s="65" t="str">
        <f>IFERROR(INDEX('Controles de Corrupción'!$C$10:$AZ$251,MATCH(A54,'Controles de Corrupción'!$B$10:$B$251,0),41),"")</f>
        <v/>
      </c>
      <c r="P54" s="65" t="str">
        <f>IFERROR(INDEX('Controles de Corrupción'!$C$10:$AZ$251,MATCH(A54,'Controles de Corrupción'!$B$10:$B$251,0),42),"")</f>
        <v/>
      </c>
      <c r="Q54" s="370" t="str">
        <f>IFERROR(INDEX('Controles de Corrupción'!$C$10:$AZ$251,MATCH(A54,'Controles de Corrupción'!$B$10:$B$251,0),47),"")</f>
        <v/>
      </c>
    </row>
    <row r="55" spans="1:17" ht="89.25" x14ac:dyDescent="0.25">
      <c r="A55" s="111" t="s">
        <v>587</v>
      </c>
      <c r="B55" s="1103" t="s">
        <v>216</v>
      </c>
      <c r="C55" s="1105" t="str">
        <f>IFERROR(INDEX('Riesgos de Corrupción'!$B$11:$BN$100,MATCH('Mapa Riesgo Corrupción'!B55,'Riesgos de Corrupción'!$B$11:$B$100,0),2),"")</f>
        <v>Realizar actividades que NO se contemplan dentro de la politica marco de Convivencia y Seguridad ciudadana con el fin de beneficiar a terceros.</v>
      </c>
      <c r="D55" s="1108" t="str">
        <f>IFERROR(INDEX('Riesgos de Corrupción'!$B$11:$BN$100,MATCH('Mapa Riesgo Corrupción'!B55,'Riesgos de Corrupción'!$B$11:$B$100,0),4),"")</f>
        <v xml:space="preserve">Corrupción </v>
      </c>
      <c r="E55" s="1105" t="str">
        <f>IFERROR(INDEX('Riesgos de Corrupción'!$B$11:$BN$100,MATCH('Mapa Riesgo Corrupción'!B55,'Riesgos de Corrupción'!$B$11:$B$100,0),5),"")</f>
        <v xml:space="preserve">CA1.  Aceptación de algún tipo de soborno por parte del funcionario en territorio para gestionar o realizar actividades que van más allá de la misión de la entidad dentro de la política marco.
CA2. Buscar obtener un beneficio propio por parte del gestor de la entidad territorial.
CA3. Abuso de confianza
</v>
      </c>
      <c r="F55" s="1109" t="str">
        <f>IFERROR(INDEX('Riesgos de Corrupción'!$B$11:$BN$100,MATCH('Mapa Riesgo Corrupción'!B55,'Riesgos de Corrupción'!$B$11:$B$100,0),18),"")</f>
        <v>Rara vez</v>
      </c>
      <c r="G55" s="1109" t="str">
        <f>IFERROR(INDEX('Riesgos de Corrupción'!$B$11:$BN$100,MATCH('Mapa Riesgo Corrupción'!B55,'Riesgos de Corrupción'!$B$11:$B$100,0),63),"")</f>
        <v>Catastrófico</v>
      </c>
      <c r="H55" s="1243" t="str">
        <f>IFERROR(INDEX('Riesgos de Corrupción'!$B$11:$BN$100,MATCH('Mapa Riesgo Corrupción'!B55,'Riesgos de Corrupción'!$B$11:$B$100,0),64),"")</f>
        <v>Zona Extrema</v>
      </c>
      <c r="I55" s="1109" t="str">
        <f>IFERROR(INDEX('Controles de Corrupción'!$C$10:$AZ$250,MATCH('Mapa Riesgo Corrupción'!B55,'Controles de Corrupción'!$C$10:$C$250,0),33),"")</f>
        <v>Rara vez</v>
      </c>
      <c r="J55" s="1109" t="str">
        <f>IFERROR(INDEX('Controles de Corrupción'!$C$10:$AZ$250,MATCH('Mapa Riesgo Corrupción'!B55,'Controles de Corrupción'!$C$10:$C$250,0),36),"")</f>
        <v>Moderado</v>
      </c>
      <c r="K55" s="1109" t="str">
        <f>IFERROR(INDEX('Controles de Corrupción'!$C$10:$AZ$250,MATCH('Mapa Riesgo Corrupción'!B55,'Controles de Corrupción'!$C$10:$C$250,0),37),"")</f>
        <v>Zona Moderada</v>
      </c>
      <c r="L55" s="1109" t="str">
        <f>IFERROR(INDEX('Controles de Corrupción'!$C$10:$AZ$250,MATCH('Mapa Riesgo Corrupción'!B55,'Controles de Corrupción'!$C$10:$C$250,0),38),"")</f>
        <v>Reducir riesgo</v>
      </c>
      <c r="M55" s="151" t="str">
        <f>IFERROR(INDEX('Controles de Corrupción'!$C$10:$AZ$251,MATCH(A55,'Controles de Corrupción'!$B$10:$B$251,0),4),"")</f>
        <v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v>
      </c>
      <c r="N55" s="65" t="str">
        <f>IFERROR(INDEX('Controles de Corrupción'!$C$10:$AZ$251,MATCH(A55,'Controles de Corrupción'!$B$10:$B$251,0),40),"")</f>
        <v>informes y actas</v>
      </c>
      <c r="O55" s="65" t="str">
        <f>IFERROR(INDEX('Controles de Corrupción'!$C$10:$AZ$251,MATCH(A55,'Controles de Corrupción'!$B$10:$B$251,0),41),"")</f>
        <v>Servidor delegado por parte del director para Seguridad, Convivencia Ciudadana y Gobierno</v>
      </c>
      <c r="P55" s="65" t="str">
        <f>IFERROR(INDEX('Controles de Corrupción'!$C$10:$AZ$251,MATCH(A55,'Controles de Corrupción'!$B$10:$B$251,0),42),"")</f>
        <v>Cuatrimestralmente</v>
      </c>
      <c r="Q55" s="370" t="str">
        <f>IFERROR(INDEX('Controles de Corrupción'!$C$10:$AZ$251,MATCH(A55,'Controles de Corrupción'!$B$10:$B$251,0),47),"")</f>
        <v>Número de casos detectados</v>
      </c>
    </row>
    <row r="56" spans="1:17" ht="51" customHeight="1" x14ac:dyDescent="0.25">
      <c r="A56" s="111" t="s">
        <v>588</v>
      </c>
      <c r="B56" s="1104"/>
      <c r="C56" s="1106"/>
      <c r="D56" s="1108"/>
      <c r="E56" s="1106"/>
      <c r="F56" s="1109"/>
      <c r="G56" s="1109"/>
      <c r="H56" s="1244"/>
      <c r="I56" s="1109"/>
      <c r="J56" s="1109"/>
      <c r="K56" s="1109"/>
      <c r="L56" s="1109"/>
      <c r="M56" s="151" t="str">
        <f>IFERROR(INDEX('Controles de Corrupción'!$C$10:$AZ$251,MATCH(A56,'Controles de Corrupción'!$B$10:$B$251,0),4),"")</f>
        <v/>
      </c>
      <c r="N56" s="65" t="str">
        <f>IFERROR(INDEX('Controles de Corrupción'!$C$10:$AZ$251,MATCH(A56,'Controles de Corrupción'!$B$10:$B$251,0),40),"")</f>
        <v/>
      </c>
      <c r="O56" s="65" t="str">
        <f>IFERROR(INDEX('Controles de Corrupción'!$C$10:$AZ$251,MATCH(A56,'Controles de Corrupción'!$B$10:$B$251,0),41),"")</f>
        <v/>
      </c>
      <c r="P56" s="65" t="str">
        <f>IFERROR(INDEX('Controles de Corrupción'!$C$10:$AZ$251,MATCH(A56,'Controles de Corrupción'!$B$10:$B$251,0),42),"")</f>
        <v/>
      </c>
      <c r="Q56" s="370" t="str">
        <f>IFERROR(INDEX('Controles de Corrupción'!$C$10:$AZ$251,MATCH(A56,'Controles de Corrupción'!$B$10:$B$251,0),47),"")</f>
        <v/>
      </c>
    </row>
    <row r="57" spans="1:17" ht="51" customHeight="1" x14ac:dyDescent="0.25">
      <c r="A57" s="111" t="s">
        <v>589</v>
      </c>
      <c r="B57" s="1104"/>
      <c r="C57" s="1106"/>
      <c r="D57" s="1108"/>
      <c r="E57" s="1106"/>
      <c r="F57" s="1109"/>
      <c r="G57" s="1109"/>
      <c r="H57" s="1244"/>
      <c r="I57" s="1109"/>
      <c r="J57" s="1109"/>
      <c r="K57" s="1109"/>
      <c r="L57" s="1109"/>
      <c r="M57" s="151" t="str">
        <f>IFERROR(INDEX('Controles de Corrupción'!$C$10:$AZ$251,MATCH(A57,'Controles de Corrupción'!$B$10:$B$251,0),4),"")</f>
        <v/>
      </c>
      <c r="N57" s="65" t="str">
        <f>IFERROR(INDEX('Controles de Corrupción'!$C$10:$AZ$251,MATCH(A57,'Controles de Corrupción'!$B$10:$B$251,0),40),"")</f>
        <v/>
      </c>
      <c r="O57" s="65" t="str">
        <f>IFERROR(INDEX('Controles de Corrupción'!$C$10:$AZ$251,MATCH(A57,'Controles de Corrupción'!$B$10:$B$251,0),41),"")</f>
        <v/>
      </c>
      <c r="P57" s="65" t="str">
        <f>IFERROR(INDEX('Controles de Corrupción'!$C$10:$AZ$251,MATCH(A57,'Controles de Corrupción'!$B$10:$B$251,0),42),"")</f>
        <v/>
      </c>
      <c r="Q57" s="370" t="str">
        <f>IFERROR(INDEX('Controles de Corrupción'!$C$10:$AZ$251,MATCH(A57,'Controles de Corrupción'!$B$10:$B$251,0),47),"")</f>
        <v/>
      </c>
    </row>
    <row r="58" spans="1:17" ht="51" customHeight="1" x14ac:dyDescent="0.25">
      <c r="A58" s="111" t="s">
        <v>590</v>
      </c>
      <c r="B58" s="1104"/>
      <c r="C58" s="1106"/>
      <c r="D58" s="1108"/>
      <c r="E58" s="1106"/>
      <c r="F58" s="1109"/>
      <c r="G58" s="1109"/>
      <c r="H58" s="1244"/>
      <c r="I58" s="1109"/>
      <c r="J58" s="1109"/>
      <c r="K58" s="1109"/>
      <c r="L58" s="1109"/>
      <c r="M58" s="151" t="str">
        <f>IFERROR(INDEX('Controles de Corrupción'!$C$10:$AZ$251,MATCH(A58,'Controles de Corrupción'!$B$10:$B$251,0),4),"")</f>
        <v/>
      </c>
      <c r="N58" s="65" t="str">
        <f>IFERROR(INDEX('Controles de Corrupción'!$C$10:$AZ$251,MATCH(A58,'Controles de Corrupción'!$B$10:$B$251,0),40),"")</f>
        <v/>
      </c>
      <c r="O58" s="65" t="str">
        <f>IFERROR(INDEX('Controles de Corrupción'!$C$10:$AZ$251,MATCH(A58,'Controles de Corrupción'!$B$10:$B$251,0),41),"")</f>
        <v/>
      </c>
      <c r="P58" s="65" t="str">
        <f>IFERROR(INDEX('Controles de Corrupción'!$C$10:$AZ$251,MATCH(A58,'Controles de Corrupción'!$B$10:$B$251,0),42),"")</f>
        <v/>
      </c>
      <c r="Q58" s="370" t="str">
        <f>IFERROR(INDEX('Controles de Corrupción'!$C$10:$AZ$251,MATCH(A58,'Controles de Corrupción'!$B$10:$B$251,0),47),"")</f>
        <v/>
      </c>
    </row>
    <row r="59" spans="1:17" ht="51" customHeight="1" x14ac:dyDescent="0.25">
      <c r="A59" s="111" t="s">
        <v>591</v>
      </c>
      <c r="B59" s="1104"/>
      <c r="C59" s="1106"/>
      <c r="D59" s="1108"/>
      <c r="E59" s="1106"/>
      <c r="F59" s="1109"/>
      <c r="G59" s="1109"/>
      <c r="H59" s="1244"/>
      <c r="I59" s="1109"/>
      <c r="J59" s="1109"/>
      <c r="K59" s="1109"/>
      <c r="L59" s="1109"/>
      <c r="M59" s="151" t="str">
        <f>IFERROR(INDEX('Controles de Corrupción'!$C$10:$AZ$251,MATCH(A59,'Controles de Corrupción'!$B$10:$B$251,0),4),"")</f>
        <v/>
      </c>
      <c r="N59" s="65" t="str">
        <f>IFERROR(INDEX('Controles de Corrupción'!$C$10:$AZ$251,MATCH(A59,'Controles de Corrupción'!$B$10:$B$251,0),40),"")</f>
        <v/>
      </c>
      <c r="O59" s="65" t="str">
        <f>IFERROR(INDEX('Controles de Corrupción'!$C$10:$AZ$251,MATCH(A59,'Controles de Corrupción'!$B$10:$B$251,0),41),"")</f>
        <v/>
      </c>
      <c r="P59" s="65" t="str">
        <f>IFERROR(INDEX('Controles de Corrupción'!$C$10:$AZ$251,MATCH(A59,'Controles de Corrupción'!$B$10:$B$251,0),42),"")</f>
        <v/>
      </c>
      <c r="Q59" s="370" t="str">
        <f>IFERROR(INDEX('Controles de Corrupción'!$C$10:$AZ$251,MATCH(A59,'Controles de Corrupción'!$B$10:$B$251,0),47),"")</f>
        <v/>
      </c>
    </row>
    <row r="60" spans="1:17" ht="51" customHeight="1" x14ac:dyDescent="0.25">
      <c r="A60" s="111" t="s">
        <v>592</v>
      </c>
      <c r="B60" s="1104"/>
      <c r="C60" s="1106"/>
      <c r="D60" s="1108"/>
      <c r="E60" s="1106"/>
      <c r="F60" s="1109"/>
      <c r="G60" s="1109"/>
      <c r="H60" s="1111"/>
      <c r="I60" s="1109"/>
      <c r="J60" s="1109"/>
      <c r="K60" s="1109"/>
      <c r="L60" s="1109"/>
      <c r="M60" s="151" t="str">
        <f>IFERROR(INDEX('Controles de Corrupción'!$C$10:$AZ$251,MATCH(A60,'Controles de Corrupción'!$B$10:$B$251,0),4),"")</f>
        <v/>
      </c>
      <c r="N60" s="65" t="str">
        <f>IFERROR(INDEX('Controles de Corrupción'!$C$10:$AZ$251,MATCH(A60,'Controles de Corrupción'!$B$10:$B$251,0),40),"")</f>
        <v/>
      </c>
      <c r="O60" s="65" t="str">
        <f>IFERROR(INDEX('Controles de Corrupción'!$C$10:$AZ$251,MATCH(A60,'Controles de Corrupción'!$B$10:$B$251,0),41),"")</f>
        <v/>
      </c>
      <c r="P60" s="65" t="str">
        <f>IFERROR(INDEX('Controles de Corrupción'!$C$10:$AZ$251,MATCH(A60,'Controles de Corrupción'!$B$10:$B$251,0),42),"")</f>
        <v/>
      </c>
      <c r="Q60" s="370" t="str">
        <f>IFERROR(INDEX('Controles de Corrupción'!$C$10:$AZ$251,MATCH(A60,'Controles de Corrupción'!$B$10:$B$251,0),47),"")</f>
        <v/>
      </c>
    </row>
    <row r="61" spans="1:17" ht="123.75" customHeight="1" x14ac:dyDescent="0.25">
      <c r="A61" s="111" t="s">
        <v>593</v>
      </c>
      <c r="B61" s="1103" t="s">
        <v>217</v>
      </c>
      <c r="C61" s="1105" t="str">
        <f>IFERROR(INDEX('Riesgos de Corrupción'!$B$11:$BN$100,MATCH('Mapa Riesgo Corrupción'!B61,'Riesgos de Corrupción'!$B$11:$B$100,0),2),"")</f>
        <v>Posibilidad de viabilizar proyectos sin el cumplimiento de los requisitos previstos, en beneficio propio o de tercero.</v>
      </c>
      <c r="D61" s="1108" t="str">
        <f>IFERROR(INDEX('Riesgos de Corrupción'!$B$11:$BN$100,MATCH('Mapa Riesgo Corrupción'!B61,'Riesgos de Corrupción'!$B$11:$B$100,0),4),"")</f>
        <v xml:space="preserve">Corrupción </v>
      </c>
      <c r="E61" s="1105" t="str">
        <f>IFERROR(INDEX('Riesgos de Corrupción'!$B$11:$BN$100,MATCH('Mapa Riesgo Corrupción'!B61,'Riesgos de Corrupción'!$B$11:$B$100,0),5),"")</f>
        <v xml:space="preserve">CA1.  Desconocimiento del evaluador en la Verificación de requisitos y priorización de la necesidad.                 
CA2.  Desinformación de los interesados (Entidades Territoriales y/o Gubernamentales) al respecto de los requisitos para la presentación de proyectos.
CA3. Intereses económicos, personales y/o presiones de terceros.
CA4. Inconsistencia en los estudios previos.
</v>
      </c>
      <c r="F61" s="1109" t="str">
        <f>IFERROR(INDEX('Riesgos de Corrupción'!$B$11:$BN$100,MATCH('Mapa Riesgo Corrupción'!B61,'Riesgos de Corrupción'!$B$11:$B$100,0),18),"")</f>
        <v>Posible</v>
      </c>
      <c r="G61" s="1109" t="str">
        <f>IFERROR(INDEX('Riesgos de Corrupción'!$B$11:$BN$100,MATCH('Mapa Riesgo Corrupción'!B61,'Riesgos de Corrupción'!$B$11:$B$100,0),63),"")</f>
        <v>Catastrófico</v>
      </c>
      <c r="H61" s="1243" t="str">
        <f>IFERROR(INDEX('Riesgos de Corrupción'!$B$11:$BN$100,MATCH('Mapa Riesgo Corrupción'!B61,'Riesgos de Corrupción'!$B$11:$B$100,0),64),"")</f>
        <v>Zona Extrema</v>
      </c>
      <c r="I61" s="1109" t="str">
        <f>IFERROR(INDEX('Controles de Corrupción'!$C$10:$AZ$250,MATCH('Mapa Riesgo Corrupción'!B61,'Controles de Corrupción'!$C$10:$C$250,0),33),"")</f>
        <v>Rara vez</v>
      </c>
      <c r="J61" s="1109" t="str">
        <f>IFERROR(INDEX('Controles de Corrupción'!$C$10:$AZ$250,MATCH('Mapa Riesgo Corrupción'!B61,'Controles de Corrupción'!$C$10:$C$250,0),36),"")</f>
        <v>Moderado</v>
      </c>
      <c r="K61" s="1109" t="str">
        <f>IFERROR(INDEX('Controles de Corrupción'!$C$10:$AZ$250,MATCH('Mapa Riesgo Corrupción'!B61,'Controles de Corrupción'!$C$10:$C$250,0),37),"")</f>
        <v>Zona Moderada</v>
      </c>
      <c r="L61" s="1109" t="str">
        <f>IFERROR(INDEX('Controles de Corrupción'!$C$10:$AZ$250,MATCH('Mapa Riesgo Corrupción'!B61,'Controles de Corrupción'!$C$10:$C$250,0),38),"")</f>
        <v>Reducir riesgo</v>
      </c>
      <c r="M61" s="151" t="str">
        <f>IFERROR(INDEX('Controles de Corrupción'!$C$10:$AZ$251,MATCH(A61,'Controles de Corrupción'!$B$10:$B$251,0),4),"")</f>
        <v>El director  de Seguridad, Convivencia Ciudadana y Gobierno coordina y realiza capacitaciones al personal (funcionarios y contratistas), socializa a Entidades Territoriales y/o Gubernamentales los requisitos y formatos establecidos para la viabilización de proyectos, con una periodicidad permanente y/o cada vez que se requiera, con el propósito de que tengan pleno conocimiento de los requisitos y condiciones mínimos para la cofinanciación de proyectos. En el caso que persista el desconocimiento de los procesos, se realiza nueva de capacitación y/o socialización a la parte interesada que presente la debilidad. De todo lo anterior, se deja evidencia en los formatos de lista de asistencia y formatos de capacitación, los cuales reposan en los diferentes aplicativos que tiene la entidad.</v>
      </c>
      <c r="N61" s="65" t="str">
        <f>IFERROR(INDEX('Controles de Corrupción'!$C$10:$AZ$251,MATCH(A61,'Controles de Corrupción'!$B$10:$B$251,0),40),"")</f>
        <v>Lista de Asistencias
Actas de Capacitación</v>
      </c>
      <c r="O61" s="65" t="str">
        <f>IFERROR(INDEX('Controles de Corrupción'!$C$10:$AZ$251,MATCH(A61,'Controles de Corrupción'!$B$10:$B$251,0),41),"")</f>
        <v>Director  de Seguridad, Convivencia Ciudadana y Gobierno</v>
      </c>
      <c r="P61" s="65" t="str">
        <f>IFERROR(INDEX('Controles de Corrupción'!$C$10:$AZ$251,MATCH(A61,'Controles de Corrupción'!$B$10:$B$251,0),42),"")</f>
        <v>Cuatrimestralmente</v>
      </c>
      <c r="Q61" s="370" t="str">
        <f>IFERROR(INDEX('Controles de Corrupción'!$C$10:$AZ$251,MATCH(A61,'Controles de Corrupción'!$B$10:$B$251,0),47),"")</f>
        <v>(EFECTIVIDAD) Número de capacitaciones realizadas/número de capacitaciones solicitadas.
(EFICACIA) Numero de personas satisfechas con asistencia tecnica/Numero de personas capacitadas.</v>
      </c>
    </row>
    <row r="62" spans="1:17" ht="153" x14ac:dyDescent="0.25">
      <c r="A62" s="111" t="s">
        <v>594</v>
      </c>
      <c r="B62" s="1104"/>
      <c r="C62" s="1106"/>
      <c r="D62" s="1108"/>
      <c r="E62" s="1106"/>
      <c r="F62" s="1109"/>
      <c r="G62" s="1109"/>
      <c r="H62" s="1244"/>
      <c r="I62" s="1109"/>
      <c r="J62" s="1109"/>
      <c r="K62" s="1109"/>
      <c r="L62" s="1109"/>
      <c r="M62" s="151" t="str">
        <f>IFERROR(INDEX('Controles de Corrupción'!$C$10:$AZ$251,MATCH(A62,'Controles de Corrupción'!$B$10:$B$251,0),4),"")</f>
        <v xml:space="preserve">La coordinacion del grupo de planeación y viabilización asigna un  usuario y contraseña único por cada Entidad territorial, para ingresar a la plataforma SIPI, como único medio para cargar los documentos de los proyectos radicados ante el Ministerio del Interior, para evitar que personas ajenas a las entidades interesadas puedan acceder a información de uso confidencial de los proyectos. En caso de uso indebido del usuario la dirección de Seguridad y Convivencia Ciudadana informará a la Oficina de Información Pública para realizar el bloqueo de la cuenta y asignacion de nuevo usuario y se informara a las partes interesadas mediante memorando dirigido a la entidad territorial y reposara en los archivos del Ministerio del Interior. </v>
      </c>
      <c r="N62" s="65" t="str">
        <f>IFERROR(INDEX('Controles de Corrupción'!$C$10:$AZ$251,MATCH(A62,'Controles de Corrupción'!$B$10:$B$251,0),40),"")</f>
        <v xml:space="preserve">
Asignar perfil de usuario unico para cada municipio en donde se podran radicar los proyectos en la plataforma SIPI.
</v>
      </c>
      <c r="O62" s="65" t="str">
        <f>IFERROR(INDEX('Controles de Corrupción'!$C$10:$AZ$251,MATCH(A62,'Controles de Corrupción'!$B$10:$B$251,0),41),"")</f>
        <v>Director  de Seguridad, Convivencia Ciudadana y Gobierno</v>
      </c>
      <c r="P62" s="65" t="str">
        <f>IFERROR(INDEX('Controles de Corrupción'!$C$10:$AZ$251,MATCH(A62,'Controles de Corrupción'!$B$10:$B$251,0),42),"")</f>
        <v>Cuatrimestralmente</v>
      </c>
      <c r="Q62" s="370" t="str">
        <f>IFERROR(INDEX('Controles de Corrupción'!$C$10:$AZ$251,MATCH(A62,'Controles de Corrupción'!$B$10:$B$251,0),47),"")</f>
        <v>(EFECTIVIDAD) Número de capacitaciones realizadas/número de capacitaciones solicitadas.
(EFICACIA) Numero de personas satisfechas con asistencia tecnica/Numero de personas capacitadas.</v>
      </c>
    </row>
    <row r="63" spans="1:17" ht="89.25" x14ac:dyDescent="0.25">
      <c r="A63" s="111" t="s">
        <v>595</v>
      </c>
      <c r="B63" s="1104"/>
      <c r="C63" s="1106"/>
      <c r="D63" s="1108"/>
      <c r="E63" s="1106"/>
      <c r="F63" s="1109"/>
      <c r="G63" s="1109"/>
      <c r="H63" s="1244"/>
      <c r="I63" s="1109"/>
      <c r="J63" s="1109"/>
      <c r="K63" s="1109"/>
      <c r="L63" s="1109"/>
      <c r="M63" s="151" t="str">
        <f>IFERROR(INDEX('Controles de Corrupción'!$C$10:$AZ$251,MATCH(A63,'Controles de Corrupción'!$B$10:$B$251,0),4),"")</f>
        <v>El director de Seguridad, Convivencia Ciudadana y Gobierno  verifica con el Asesor Jurídico y Asesor Financiero de la dirección, la documentación resultante del estudio previo. Lo anterior, se hace con base en la metodología de revisión de la dirección, y tiene como propósito reducir  la posibilidad de inconsistencias en la documentación y/o estructuración del proceso. En el caso que se detecte la inconsistencia, el director revisara la documentación previa al tramite en contractual y se dejara registro mediante memorando los cuales podran ser consultados en los archivos del Ministerio del Interior.</v>
      </c>
      <c r="N63" s="65" t="str">
        <f>IFERROR(INDEX('Controles de Corrupción'!$C$10:$AZ$251,MATCH(A63,'Controles de Corrupción'!$B$10:$B$251,0),40),"")</f>
        <v xml:space="preserve">Revisar la información resultante  de la  formulación de los estudios previos, para reducir la posibilidad de inconsistencias en la documentación y estructuración del proceso por parte de oficina de gestion contractual.
</v>
      </c>
      <c r="O63" s="65" t="str">
        <f>IFERROR(INDEX('Controles de Corrupción'!$C$10:$AZ$251,MATCH(A63,'Controles de Corrupción'!$B$10:$B$251,0),41),"")</f>
        <v>Director  de Seguridad, Convivencia Ciudadana y Gobierno</v>
      </c>
      <c r="P63" s="65" t="str">
        <f>IFERROR(INDEX('Controles de Corrupción'!$C$10:$AZ$251,MATCH(A63,'Controles de Corrupción'!$B$10:$B$251,0),42),"")</f>
        <v>Cuatrimestralmente</v>
      </c>
      <c r="Q63" s="370" t="str">
        <f>IFERROR(INDEX('Controles de Corrupción'!$C$10:$AZ$251,MATCH(A63,'Controles de Corrupción'!$B$10:$B$251,0),47),"")</f>
        <v>(EFECTIVIDAD) Número de estudios previos realizados/número de estudios previos solicitados,
(EFICACIA) Número de estudios previos verificados/Numero de estudios previos aprobados.</v>
      </c>
    </row>
    <row r="64" spans="1:17" ht="51" customHeight="1" x14ac:dyDescent="0.25">
      <c r="A64" s="111" t="s">
        <v>596</v>
      </c>
      <c r="B64" s="1104"/>
      <c r="C64" s="1106"/>
      <c r="D64" s="1108"/>
      <c r="E64" s="1106"/>
      <c r="F64" s="1109"/>
      <c r="G64" s="1109"/>
      <c r="H64" s="1244"/>
      <c r="I64" s="1109"/>
      <c r="J64" s="1109"/>
      <c r="K64" s="1109"/>
      <c r="L64" s="1109"/>
      <c r="M64" s="151" t="str">
        <f>IFERROR(INDEX('Controles de Corrupción'!$C$10:$AZ$251,MATCH(A64,'Controles de Corrupción'!$B$10:$B$251,0),4),"")</f>
        <v/>
      </c>
      <c r="N64" s="65" t="str">
        <f>IFERROR(INDEX('Controles de Corrupción'!$C$10:$AZ$251,MATCH(A64,'Controles de Corrupción'!$B$10:$B$251,0),40),"")</f>
        <v/>
      </c>
      <c r="O64" s="65" t="str">
        <f>IFERROR(INDEX('Controles de Corrupción'!$C$10:$AZ$251,MATCH(A64,'Controles de Corrupción'!$B$10:$B$251,0),41),"")</f>
        <v/>
      </c>
      <c r="P64" s="65" t="str">
        <f>IFERROR(INDEX('Controles de Corrupción'!$C$10:$AZ$251,MATCH(A64,'Controles de Corrupción'!$B$10:$B$251,0),42),"")</f>
        <v/>
      </c>
      <c r="Q64" s="370" t="str">
        <f>IFERROR(INDEX('Controles de Corrupción'!$C$10:$AZ$251,MATCH(A64,'Controles de Corrupción'!$B$10:$B$251,0),47),"")</f>
        <v/>
      </c>
    </row>
    <row r="65" spans="1:17" ht="51" customHeight="1" x14ac:dyDescent="0.25">
      <c r="A65" s="111" t="s">
        <v>597</v>
      </c>
      <c r="B65" s="1104"/>
      <c r="C65" s="1106"/>
      <c r="D65" s="1108"/>
      <c r="E65" s="1106"/>
      <c r="F65" s="1109"/>
      <c r="G65" s="1109"/>
      <c r="H65" s="1244"/>
      <c r="I65" s="1109"/>
      <c r="J65" s="1109"/>
      <c r="K65" s="1109"/>
      <c r="L65" s="1109"/>
      <c r="M65" s="151" t="str">
        <f>IFERROR(INDEX('Controles de Corrupción'!$C$10:$AZ$251,MATCH(A65,'Controles de Corrupción'!$B$10:$B$251,0),4),"")</f>
        <v/>
      </c>
      <c r="N65" s="65" t="str">
        <f>IFERROR(INDEX('Controles de Corrupción'!$C$10:$AZ$251,MATCH(A65,'Controles de Corrupción'!$B$10:$B$251,0),40),"")</f>
        <v/>
      </c>
      <c r="O65" s="65" t="str">
        <f>IFERROR(INDEX('Controles de Corrupción'!$C$10:$AZ$251,MATCH(A65,'Controles de Corrupción'!$B$10:$B$251,0),41),"")</f>
        <v/>
      </c>
      <c r="P65" s="65" t="str">
        <f>IFERROR(INDEX('Controles de Corrupción'!$C$10:$AZ$251,MATCH(A65,'Controles de Corrupción'!$B$10:$B$251,0),42),"")</f>
        <v/>
      </c>
      <c r="Q65" s="370" t="str">
        <f>IFERROR(INDEX('Controles de Corrupción'!$C$10:$AZ$251,MATCH(A65,'Controles de Corrupción'!$B$10:$B$251,0),47),"")</f>
        <v/>
      </c>
    </row>
    <row r="66" spans="1:17" ht="51" customHeight="1" x14ac:dyDescent="0.25">
      <c r="A66" s="111" t="s">
        <v>598</v>
      </c>
      <c r="B66" s="1104"/>
      <c r="C66" s="1106"/>
      <c r="D66" s="1108"/>
      <c r="E66" s="1106"/>
      <c r="F66" s="1109"/>
      <c r="G66" s="1109"/>
      <c r="H66" s="1111"/>
      <c r="I66" s="1109"/>
      <c r="J66" s="1109"/>
      <c r="K66" s="1109"/>
      <c r="L66" s="1109"/>
      <c r="M66" s="151" t="str">
        <f>IFERROR(INDEX('Controles de Corrupción'!$C$10:$AZ$251,MATCH(A66,'Controles de Corrupción'!$B$10:$B$251,0),4),"")</f>
        <v/>
      </c>
      <c r="N66" s="65" t="str">
        <f>IFERROR(INDEX('Controles de Corrupción'!$C$10:$AZ$251,MATCH(A66,'Controles de Corrupción'!$B$10:$B$251,0),40),"")</f>
        <v/>
      </c>
      <c r="O66" s="65" t="str">
        <f>IFERROR(INDEX('Controles de Corrupción'!$C$10:$AZ$251,MATCH(A66,'Controles de Corrupción'!$B$10:$B$251,0),41),"")</f>
        <v/>
      </c>
      <c r="P66" s="65" t="str">
        <f>IFERROR(INDEX('Controles de Corrupción'!$C$10:$AZ$251,MATCH(A66,'Controles de Corrupción'!$B$10:$B$251,0),42),"")</f>
        <v/>
      </c>
      <c r="Q66" s="370" t="str">
        <f>IFERROR(INDEX('Controles de Corrupción'!$C$10:$AZ$251,MATCH(A66,'Controles de Corrupción'!$B$10:$B$251,0),47),"")</f>
        <v/>
      </c>
    </row>
    <row r="67" spans="1:17" ht="127.5" x14ac:dyDescent="0.25">
      <c r="A67" s="111" t="s">
        <v>599</v>
      </c>
      <c r="B67" s="1103" t="s">
        <v>218</v>
      </c>
      <c r="C67" s="1105" t="str">
        <f>IFERROR(INDEX('Riesgos de Corrupción'!$B$11:$BN$100,MATCH('Mapa Riesgo Corrupción'!B67,'Riesgos de Corrupción'!$B$11:$B$100,0),2),"")</f>
        <v>Posibilidad de recibir o solicitar cualquier dádiva a nombre propio o de terceros, con el fin de aprobar programas o proyectos a ejecutarse con los recursos de FONSECON.</v>
      </c>
      <c r="D67" s="1108" t="str">
        <f>IFERROR(INDEX('Riesgos de Corrupción'!$B$11:$BN$100,MATCH('Mapa Riesgo Corrupción'!B67,'Riesgos de Corrupción'!$B$11:$B$100,0),4),"")</f>
        <v xml:space="preserve">Corrupción </v>
      </c>
      <c r="E67" s="1105" t="str">
        <f>IFERROR(INDEX('Riesgos de Corrupción'!$B$11:$BN$100,MATCH('Mapa Riesgo Corrupción'!B67,'Riesgos de Corrupción'!$B$11:$B$100,0),5),"")</f>
        <v xml:space="preserve">
CA1. Presiones indebidas de terceros.
CA2. Eludir al comité de escogencia o evaluación para elegir a dedo a la Entidad solicitante o receptora.
CA3. Coyuntura política.
CA4. Falta de ética.</v>
      </c>
      <c r="F67" s="1109" t="str">
        <f>IFERROR(INDEX('Riesgos de Corrupción'!$B$11:$BN$100,MATCH('Mapa Riesgo Corrupción'!B67,'Riesgos de Corrupción'!$B$11:$B$100,0),18),"")</f>
        <v>Posible</v>
      </c>
      <c r="G67" s="1109" t="str">
        <f>IFERROR(INDEX('Riesgos de Corrupción'!$B$11:$BN$100,MATCH('Mapa Riesgo Corrupción'!B67,'Riesgos de Corrupción'!$B$11:$B$100,0),63),"")</f>
        <v>Catastrófico</v>
      </c>
      <c r="H67" s="1243" t="str">
        <f>IFERROR(INDEX('Riesgos de Corrupción'!$B$11:$BN$100,MATCH('Mapa Riesgo Corrupción'!B67,'Riesgos de Corrupción'!$B$11:$B$100,0),64),"")</f>
        <v>Zona Extrema</v>
      </c>
      <c r="I67" s="1109" t="str">
        <f>IFERROR(INDEX('Controles de Corrupción'!$C$10:$AZ$250,MATCH('Mapa Riesgo Corrupción'!B67,'Controles de Corrupción'!$C$10:$C$250,0),33),"")</f>
        <v>Rara vez</v>
      </c>
      <c r="J67" s="1109" t="str">
        <f>IFERROR(INDEX('Controles de Corrupción'!$C$10:$AZ$250,MATCH('Mapa Riesgo Corrupción'!B67,'Controles de Corrupción'!$C$10:$C$250,0),36),"")</f>
        <v>Moderado</v>
      </c>
      <c r="K67" s="1109" t="str">
        <f>IFERROR(INDEX('Controles de Corrupción'!$C$10:$AZ$250,MATCH('Mapa Riesgo Corrupción'!B67,'Controles de Corrupción'!$C$10:$C$250,0),37),"")</f>
        <v>Zona Moderada</v>
      </c>
      <c r="L67" s="1109" t="str">
        <f>IFERROR(INDEX('Controles de Corrupción'!$C$10:$AZ$250,MATCH('Mapa Riesgo Corrupción'!B67,'Controles de Corrupción'!$C$10:$C$250,0),38),"")</f>
        <v>Reducir riesgo</v>
      </c>
      <c r="M67" s="151" t="str">
        <f>IFERROR(INDEX('Controles de Corrupción'!$C$10:$AZ$251,MATCH(A67,'Controles de Corrupción'!$B$10:$B$251,0),4),"")</f>
        <v xml:space="preserve">El Comité Técnico y/o Evaluador de FONSECON cada vez que evalúe un proyecto de la entidad solicitante o receptora para decidir su viabilidad, se debe asegurar que su decisión se base en los criterios técnicos establecidos en el Manual para la Presentación de Proyectos FONSECON. Por lo tanto, el proyecto formulado debe contener toda la documentación requerida para cada tipo de proyecto, cumpliendo con los requisitos exigidos para su financiación o cofinanciación  y cargados en la Plataforma SIPI de manera completa y legible. En caso de presentarse proyectos a FONSECON que no estén formulados integralmente, la SSCC requerirá a la entidad solicitante la información, documentos y/o soportes que no se hayan presentado y/o cuando los presentados no cumplan con los requisitos. Como evidencia se deja la respectiva trazabilidad en la Plataforma SIPI. </v>
      </c>
      <c r="N67" s="65" t="str">
        <f>IFERROR(INDEX('Controles de Corrupción'!$C$10:$AZ$251,MATCH(A67,'Controles de Corrupción'!$B$10:$B$251,0),40),"")</f>
        <v>Trazabilidad Plataforma SIPI</v>
      </c>
      <c r="O67" s="65" t="str">
        <f>IFERROR(INDEX('Controles de Corrupción'!$C$10:$AZ$251,MATCH(A67,'Controles de Corrupción'!$B$10:$B$251,0),41),"")</f>
        <v>Comité Técnico y/o Evaluador de FONSECON
director Seguridad, Convivencia Ciudadana y Gobierno</v>
      </c>
      <c r="P67" s="65" t="str">
        <f>IFERROR(INDEX('Controles de Corrupción'!$C$10:$AZ$251,MATCH(A67,'Controles de Corrupción'!$B$10:$B$251,0),42),"")</f>
        <v xml:space="preserve">Cada vez que se evalúe un proyecto </v>
      </c>
      <c r="Q67" s="370" t="str">
        <f>IFERROR(INDEX('Controles de Corrupción'!$C$10:$AZ$251,MATCH(A67,'Controles de Corrupción'!$B$10:$B$251,0),47),"")</f>
        <v xml:space="preserve">EFICACIA:
Evaluación Proyectos FONSECON = Sumatoria proyectos FONSECON evaluados y viabilizados de acuerdo al procedimiento
</v>
      </c>
    </row>
    <row r="68" spans="1:17" ht="127.5" x14ac:dyDescent="0.25">
      <c r="A68" s="111" t="s">
        <v>600</v>
      </c>
      <c r="B68" s="1104"/>
      <c r="C68" s="1106"/>
      <c r="D68" s="1108"/>
      <c r="E68" s="1106"/>
      <c r="F68" s="1109"/>
      <c r="G68" s="1109"/>
      <c r="H68" s="1244"/>
      <c r="I68" s="1109"/>
      <c r="J68" s="1109"/>
      <c r="K68" s="1109"/>
      <c r="L68" s="1109"/>
      <c r="M68" s="151" t="str">
        <f>IFERROR(INDEX('Controles de Corrupción'!$C$10:$AZ$251,MATCH(A68,'Controles de Corrupción'!$B$10:$B$251,0),4),"")</f>
        <v>La dirección de Seguridad, Convivencia Ciudadana y Gobierno solicitirá como mínimo dos capacitaciones al año a la Subdirección de Gestión Humana, sobre el Código de Ética adoptado por el Ministerio del Interior mediente resolución 904 de 2017, con el próposito de brindarle a los funcionarios o contratistas de ésta dependencia,  las herramientas básicas para identificar posibles situaciones de corrupción en las cuales puedan estar inmersos dentro de su actuar administrativo. En caso de detectar que un funcionario o contratista de la SSCC, no cuente con las herramientas o habilidades para identificar posibles situaciones de corrupción en las cuales pueda estar inmerso, deberá solicitarse a la Subdirección de Gestión Humana la capacitación respectiva. Como evidencia se deja las actas de asistencia a capacitación.</v>
      </c>
      <c r="N68" s="65" t="str">
        <f>IFERROR(INDEX('Controles de Corrupción'!$C$10:$AZ$251,MATCH(A68,'Controles de Corrupción'!$B$10:$B$251,0),40),"")</f>
        <v>Actas de asistencia a capacitación.</v>
      </c>
      <c r="O68" s="65" t="str">
        <f>IFERROR(INDEX('Controles de Corrupción'!$C$10:$AZ$251,MATCH(A68,'Controles de Corrupción'!$B$10:$B$251,0),41),"")</f>
        <v>Comité Técnico y/o Evaluador de FONSECON
director Seguridad, Convivencia Ciudadana y Gobierno</v>
      </c>
      <c r="P68" s="65" t="str">
        <f>IFERROR(INDEX('Controles de Corrupción'!$C$10:$AZ$251,MATCH(A68,'Controles de Corrupción'!$B$10:$B$251,0),42),"")</f>
        <v>Semestral</v>
      </c>
      <c r="Q68" s="370" t="str">
        <f>IFERROR(INDEX('Controles de Corrupción'!$C$10:$AZ$251,MATCH(A68,'Controles de Corrupción'!$B$10:$B$251,0),47),"")</f>
        <v>EFICACIA:
Plan de capacitaciones = (# de capacitaciones realizadas / # de capacitaciones programadas)</v>
      </c>
    </row>
    <row r="69" spans="1:17" x14ac:dyDescent="0.25">
      <c r="A69" s="111" t="s">
        <v>601</v>
      </c>
      <c r="B69" s="1104"/>
      <c r="C69" s="1106"/>
      <c r="D69" s="1108"/>
      <c r="E69" s="1106"/>
      <c r="F69" s="1109"/>
      <c r="G69" s="1109"/>
      <c r="H69" s="1244"/>
      <c r="I69" s="1109"/>
      <c r="J69" s="1109"/>
      <c r="K69" s="1109"/>
      <c r="L69" s="1109"/>
      <c r="M69" s="151" t="str">
        <f>IFERROR(INDEX('Controles de Corrupción'!$C$10:$AZ$251,MATCH(A69,'Controles de Corrupción'!$B$10:$B$251,0),4),"")</f>
        <v/>
      </c>
      <c r="N69" s="65" t="str">
        <f>IFERROR(INDEX('Controles de Corrupción'!$C$10:$AZ$251,MATCH(A69,'Controles de Corrupción'!$B$10:$B$251,0),40),"")</f>
        <v/>
      </c>
      <c r="O69" s="65" t="str">
        <f>IFERROR(INDEX('Controles de Corrupción'!$C$10:$AZ$251,MATCH(A69,'Controles de Corrupción'!$B$10:$B$251,0),41),"")</f>
        <v/>
      </c>
      <c r="P69" s="65" t="str">
        <f>IFERROR(INDEX('Controles de Corrupción'!$C$10:$AZ$251,MATCH(A69,'Controles de Corrupción'!$B$10:$B$251,0),42),"")</f>
        <v/>
      </c>
      <c r="Q69" s="370" t="str">
        <f>IFERROR(INDEX('Controles de Corrupción'!$C$10:$AZ$251,MATCH(A69,'Controles de Corrupción'!$B$10:$B$251,0),47),"")</f>
        <v/>
      </c>
    </row>
    <row r="70" spans="1:17" ht="51" customHeight="1" x14ac:dyDescent="0.25">
      <c r="A70" s="111" t="s">
        <v>602</v>
      </c>
      <c r="B70" s="1104"/>
      <c r="C70" s="1106"/>
      <c r="D70" s="1108"/>
      <c r="E70" s="1106"/>
      <c r="F70" s="1109"/>
      <c r="G70" s="1109"/>
      <c r="H70" s="1244"/>
      <c r="I70" s="1109"/>
      <c r="J70" s="1109"/>
      <c r="K70" s="1109"/>
      <c r="L70" s="1109"/>
      <c r="M70" s="151" t="str">
        <f>IFERROR(INDEX('Controles de Corrupción'!$C$10:$AZ$251,MATCH(A70,'Controles de Corrupción'!$B$10:$B$251,0),4),"")</f>
        <v/>
      </c>
      <c r="N70" s="65" t="str">
        <f>IFERROR(INDEX('Controles de Corrupción'!$C$10:$AZ$251,MATCH(A70,'Controles de Corrupción'!$B$10:$B$251,0),40),"")</f>
        <v/>
      </c>
      <c r="O70" s="65" t="str">
        <f>IFERROR(INDEX('Controles de Corrupción'!$C$10:$AZ$251,MATCH(A70,'Controles de Corrupción'!$B$10:$B$251,0),41),"")</f>
        <v/>
      </c>
      <c r="P70" s="65" t="str">
        <f>IFERROR(INDEX('Controles de Corrupción'!$C$10:$AZ$251,MATCH(A70,'Controles de Corrupción'!$B$10:$B$251,0),42),"")</f>
        <v/>
      </c>
      <c r="Q70" s="370" t="str">
        <f>IFERROR(INDEX('Controles de Corrupción'!$C$10:$AZ$251,MATCH(A70,'Controles de Corrupción'!$B$10:$B$251,0),47),"")</f>
        <v/>
      </c>
    </row>
    <row r="71" spans="1:17" ht="51" customHeight="1" x14ac:dyDescent="0.25">
      <c r="A71" s="111" t="s">
        <v>603</v>
      </c>
      <c r="B71" s="1104"/>
      <c r="C71" s="1106"/>
      <c r="D71" s="1108"/>
      <c r="E71" s="1106"/>
      <c r="F71" s="1109"/>
      <c r="G71" s="1109"/>
      <c r="H71" s="1244"/>
      <c r="I71" s="1109"/>
      <c r="J71" s="1109"/>
      <c r="K71" s="1109"/>
      <c r="L71" s="1109"/>
      <c r="M71" s="151" t="str">
        <f>IFERROR(INDEX('Controles de Corrupción'!$C$10:$AZ$251,MATCH(A71,'Controles de Corrupción'!$B$10:$B$251,0),4),"")</f>
        <v/>
      </c>
      <c r="N71" s="65" t="str">
        <f>IFERROR(INDEX('Controles de Corrupción'!$C$10:$AZ$251,MATCH(A71,'Controles de Corrupción'!$B$10:$B$251,0),40),"")</f>
        <v/>
      </c>
      <c r="O71" s="65" t="str">
        <f>IFERROR(INDEX('Controles de Corrupción'!$C$10:$AZ$251,MATCH(A71,'Controles de Corrupción'!$B$10:$B$251,0),41),"")</f>
        <v/>
      </c>
      <c r="P71" s="65" t="str">
        <f>IFERROR(INDEX('Controles de Corrupción'!$C$10:$AZ$251,MATCH(A71,'Controles de Corrupción'!$B$10:$B$251,0),42),"")</f>
        <v/>
      </c>
      <c r="Q71" s="370" t="str">
        <f>IFERROR(INDEX('Controles de Corrupción'!$C$10:$AZ$251,MATCH(A71,'Controles de Corrupción'!$B$10:$B$251,0),47),"")</f>
        <v/>
      </c>
    </row>
    <row r="72" spans="1:17" ht="51" customHeight="1" x14ac:dyDescent="0.25">
      <c r="A72" s="111" t="s">
        <v>604</v>
      </c>
      <c r="B72" s="1104"/>
      <c r="C72" s="1106"/>
      <c r="D72" s="1108"/>
      <c r="E72" s="1106"/>
      <c r="F72" s="1109"/>
      <c r="G72" s="1109"/>
      <c r="H72" s="1111"/>
      <c r="I72" s="1109"/>
      <c r="J72" s="1109"/>
      <c r="K72" s="1109"/>
      <c r="L72" s="1109"/>
      <c r="M72" s="151" t="str">
        <f>IFERROR(INDEX('Controles de Corrupción'!$C$10:$AZ$251,MATCH(A72,'Controles de Corrupción'!$B$10:$B$251,0),4),"")</f>
        <v/>
      </c>
      <c r="N72" s="65" t="str">
        <f>IFERROR(INDEX('Controles de Corrupción'!$C$10:$AZ$251,MATCH(A72,'Controles de Corrupción'!$B$10:$B$251,0),40),"")</f>
        <v/>
      </c>
      <c r="O72" s="65" t="str">
        <f>IFERROR(INDEX('Controles de Corrupción'!$C$10:$AZ$251,MATCH(A72,'Controles de Corrupción'!$B$10:$B$251,0),41),"")</f>
        <v/>
      </c>
      <c r="P72" s="65" t="str">
        <f>IFERROR(INDEX('Controles de Corrupción'!$C$10:$AZ$251,MATCH(A72,'Controles de Corrupción'!$B$10:$B$251,0),42),"")</f>
        <v/>
      </c>
      <c r="Q72" s="370" t="str">
        <f>IFERROR(INDEX('Controles de Corrupción'!$C$10:$AZ$251,MATCH(A72,'Controles de Corrupción'!$B$10:$B$251,0),47),"")</f>
        <v/>
      </c>
    </row>
    <row r="73" spans="1:17" ht="201.75" customHeight="1" x14ac:dyDescent="0.25">
      <c r="A73" s="111" t="s">
        <v>605</v>
      </c>
      <c r="B73" s="1103" t="s">
        <v>219</v>
      </c>
      <c r="C73" s="1105" t="str">
        <f>IFERROR(INDEX('Riesgos de Corrupción'!$B$11:$BN$100,MATCH('Mapa Riesgo Corrupción'!B73,'Riesgos de Corrupción'!$B$11:$B$100,0),2),"")</f>
        <v>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v>
      </c>
      <c r="D73" s="1108" t="str">
        <f>IFERROR(INDEX('Riesgos de Corrupción'!$B$11:$BN$100,MATCH('Mapa Riesgo Corrupción'!B73,'Riesgos de Corrupción'!$B$11:$B$100,0),4),"")</f>
        <v>Conflicto de Intereses</v>
      </c>
      <c r="E73" s="1105" t="str">
        <f>IFERROR(INDEX('Riesgos de Corrupción'!$B$11:$BN$100,MATCH('Mapa Riesgo Corrupción'!B73,'Riesgos de Corrupción'!$B$11:$B$100,0),5),"")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73" s="1109" t="str">
        <f>IFERROR(INDEX('Riesgos de Corrupción'!$B$11:$BN$100,MATCH('Mapa Riesgo Corrupción'!B73,'Riesgos de Corrupción'!$B$11:$B$100,0),18),"")</f>
        <v>Posible</v>
      </c>
      <c r="G73" s="1109" t="str">
        <f>IFERROR(INDEX('Riesgos de Corrupción'!$B$11:$BN$100,MATCH('Mapa Riesgo Corrupción'!B73,'Riesgos de Corrupción'!$B$11:$B$100,0),63),"")</f>
        <v>Catastrófico</v>
      </c>
      <c r="H73" s="1243" t="str">
        <f>IFERROR(INDEX('Riesgos de Corrupción'!$B$11:$BN$100,MATCH('Mapa Riesgo Corrupción'!B73,'Riesgos de Corrupción'!$B$11:$B$100,0),64),"")</f>
        <v>Zona Extrema</v>
      </c>
      <c r="I73" s="1109" t="str">
        <f>IFERROR(INDEX('Controles de Corrupción'!$C$10:$AZ$250,MATCH('Mapa Riesgo Corrupción'!B73,'Controles de Corrupción'!$C$10:$C$250,0),33),"")</f>
        <v>Rara vez</v>
      </c>
      <c r="J73" s="1109" t="str">
        <f>IFERROR(INDEX('Controles de Corrupción'!$C$10:$AZ$250,MATCH('Mapa Riesgo Corrupción'!B73,'Controles de Corrupción'!$C$10:$C$250,0),36),"")</f>
        <v>Moderado</v>
      </c>
      <c r="K73" s="1109" t="str">
        <f>IFERROR(INDEX('Controles de Corrupción'!$C$10:$AZ$250,MATCH('Mapa Riesgo Corrupción'!B73,'Controles de Corrupción'!$C$10:$C$250,0),37),"")</f>
        <v>Zona Moderada</v>
      </c>
      <c r="L73" s="1109" t="str">
        <f>IFERROR(INDEX('Controles de Corrupción'!$C$10:$AZ$250,MATCH('Mapa Riesgo Corrupción'!B73,'Controles de Corrupción'!$C$10:$C$250,0),38),"")</f>
        <v>Reducir riesgo</v>
      </c>
      <c r="M73" s="151" t="str">
        <f>IFERROR(INDEX('Controles de Corrupción'!$C$10:$AZ$251,MATCH(A73,'Controles de Corrupción'!$B$10:$B$251,0),4),"")</f>
        <v xml:space="preserve">Los funcionarios y contratistas de la dirección de Seguridad , Convivencia Ciudadana y Gobierno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v>
      </c>
      <c r="N73" s="65" t="str">
        <f>IFERROR(INDEX('Controles de Corrupción'!$C$10:$AZ$251,MATCH(A73,'Controles de Corrupción'!$B$10:$B$251,0),40),"")</f>
        <v>Oficio con soportes de manifestación de conflicto de interés.</v>
      </c>
      <c r="O73" s="65" t="str">
        <f>IFERROR(INDEX('Controles de Corrupción'!$C$10:$AZ$251,MATCH(A73,'Controles de Corrupción'!$B$10:$B$251,0),41),"")</f>
        <v>Director Seguridad y Convivencia Ciudadana
Funcionarios y contratistas</v>
      </c>
      <c r="P73" s="65" t="str">
        <f>IFERROR(INDEX('Controles de Corrupción'!$C$10:$AZ$251,MATCH(A73,'Controles de Corrupción'!$B$10:$B$251,0),42),"")</f>
        <v>En todo momento</v>
      </c>
      <c r="Q73" s="370" t="str">
        <f>IFERROR(INDEX('Controles de Corrupción'!$C$10:$AZ$251,MATCH(A73,'Controles de Corrupción'!$B$10:$B$251,0),47),"")</f>
        <v xml:space="preserve">EFECTIVIDAD:
Efectividad del plan de manejo de riesgos = (# de situaciones de conflicto de intereses configurados como hechos de corrupción durante el cuatrimestre)
</v>
      </c>
    </row>
    <row r="74" spans="1:17" ht="164.25" customHeight="1" x14ac:dyDescent="0.25">
      <c r="A74" s="111" t="s">
        <v>606</v>
      </c>
      <c r="B74" s="1104"/>
      <c r="C74" s="1106"/>
      <c r="D74" s="1108"/>
      <c r="E74" s="1106"/>
      <c r="F74" s="1109"/>
      <c r="G74" s="1109"/>
      <c r="H74" s="1244"/>
      <c r="I74" s="1109"/>
      <c r="J74" s="1109"/>
      <c r="K74" s="1109"/>
      <c r="L74" s="1109"/>
      <c r="M74" s="151" t="str">
        <f>IFERROR(INDEX('Controles de Corrupción'!$C$10:$AZ$251,MATCH(A74,'Controles de Corrupción'!$B$10:$B$251,0),4),"")</f>
        <v>La  Dirección  de Seguridad, Convivencia Ciudadana y Gobierno solicitirá como mínimo dos capacitaciones al año a la Subdirección de Gestión Humana y el Jefe de la Oficina de COntrol Disciplinario Interno,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SSCC, no cuente con las herramientas o habilidades para identificar situaciones de conflicto de intereses en las cuales pueda estar inmerso, deberá solicitarse a la Subdirección de Gestión Humana y Oficina de Control Disciplinario Interno la capacitación respectiva. Como evidencia se deja las actas de asistencia a capacitación.</v>
      </c>
      <c r="N74" s="65" t="str">
        <f>IFERROR(INDEX('Controles de Corrupción'!$C$10:$AZ$251,MATCH(A74,'Controles de Corrupción'!$B$10:$B$251,0),40),"")</f>
        <v>Actas de asistencia a capacitación.</v>
      </c>
      <c r="O74" s="65" t="str">
        <f>IFERROR(INDEX('Controles de Corrupción'!$C$10:$AZ$251,MATCH(A74,'Controles de Corrupción'!$B$10:$B$251,0),41),"")</f>
        <v>director Seguridad, Convivencia Ciudadana y Gobierno
Funcionarios y contratistas</v>
      </c>
      <c r="P74" s="65" t="str">
        <f>IFERROR(INDEX('Controles de Corrupción'!$C$10:$AZ$251,MATCH(A74,'Controles de Corrupción'!$B$10:$B$251,0),42),"")</f>
        <v>Semestral</v>
      </c>
      <c r="Q74" s="370" t="str">
        <f>IFERROR(INDEX('Controles de Corrupción'!$C$10:$AZ$251,MATCH(A74,'Controles de Corrupción'!$B$10:$B$251,0),47),"")</f>
        <v>EFICACIA:
Plan de capacitaciones = (# de capacitaciones realizadas / # de capacitaciones programadas)</v>
      </c>
    </row>
    <row r="75" spans="1:17" ht="51" customHeight="1" x14ac:dyDescent="0.25">
      <c r="A75" s="111" t="s">
        <v>607</v>
      </c>
      <c r="B75" s="1104"/>
      <c r="C75" s="1106"/>
      <c r="D75" s="1108"/>
      <c r="E75" s="1106"/>
      <c r="F75" s="1109"/>
      <c r="G75" s="1109"/>
      <c r="H75" s="1244"/>
      <c r="I75" s="1109"/>
      <c r="J75" s="1109"/>
      <c r="K75" s="1109"/>
      <c r="L75" s="1109"/>
      <c r="M75" s="151" t="str">
        <f>IFERROR(INDEX('Controles de Corrupción'!$C$10:$AZ$251,MATCH(A75,'Controles de Corrupción'!$B$10:$B$251,0),4),"")</f>
        <v/>
      </c>
      <c r="N75" s="65" t="str">
        <f>IFERROR(INDEX('Controles de Corrupción'!$C$10:$AZ$251,MATCH(A75,'Controles de Corrupción'!$B$10:$B$251,0),40),"")</f>
        <v/>
      </c>
      <c r="O75" s="65" t="str">
        <f>IFERROR(INDEX('Controles de Corrupción'!$C$10:$AZ$251,MATCH(A75,'Controles de Corrupción'!$B$10:$B$251,0),41),"")</f>
        <v/>
      </c>
      <c r="P75" s="65" t="str">
        <f>IFERROR(INDEX('Controles de Corrupción'!$C$10:$AZ$251,MATCH(A75,'Controles de Corrupción'!$B$10:$B$251,0),42),"")</f>
        <v/>
      </c>
      <c r="Q75" s="370" t="str">
        <f>IFERROR(INDEX('Controles de Corrupción'!$C$10:$AZ$251,MATCH(A75,'Controles de Corrupción'!$B$10:$B$251,0),47),"")</f>
        <v/>
      </c>
    </row>
    <row r="76" spans="1:17" ht="51" customHeight="1" x14ac:dyDescent="0.25">
      <c r="A76" s="111" t="s">
        <v>608</v>
      </c>
      <c r="B76" s="1104"/>
      <c r="C76" s="1106"/>
      <c r="D76" s="1108"/>
      <c r="E76" s="1106"/>
      <c r="F76" s="1109"/>
      <c r="G76" s="1109"/>
      <c r="H76" s="1244"/>
      <c r="I76" s="1109"/>
      <c r="J76" s="1109"/>
      <c r="K76" s="1109"/>
      <c r="L76" s="1109"/>
      <c r="M76" s="151" t="str">
        <f>IFERROR(INDEX('Controles de Corrupción'!$C$10:$AZ$251,MATCH(A76,'Controles de Corrupción'!$B$10:$B$251,0),4),"")</f>
        <v/>
      </c>
      <c r="N76" s="65" t="str">
        <f>IFERROR(INDEX('Controles de Corrupción'!$C$10:$AZ$251,MATCH(A76,'Controles de Corrupción'!$B$10:$B$251,0),40),"")</f>
        <v/>
      </c>
      <c r="O76" s="65" t="str">
        <f>IFERROR(INDEX('Controles de Corrupción'!$C$10:$AZ$251,MATCH(A76,'Controles de Corrupción'!$B$10:$B$251,0),41),"")</f>
        <v/>
      </c>
      <c r="P76" s="65" t="str">
        <f>IFERROR(INDEX('Controles de Corrupción'!$C$10:$AZ$251,MATCH(A76,'Controles de Corrupción'!$B$10:$B$251,0),42),"")</f>
        <v/>
      </c>
      <c r="Q76" s="370" t="str">
        <f>IFERROR(INDEX('Controles de Corrupción'!$C$10:$AZ$251,MATCH(A76,'Controles de Corrupción'!$B$10:$B$251,0),47),"")</f>
        <v/>
      </c>
    </row>
    <row r="77" spans="1:17" ht="51" customHeight="1" x14ac:dyDescent="0.25">
      <c r="A77" s="111" t="s">
        <v>609</v>
      </c>
      <c r="B77" s="1104"/>
      <c r="C77" s="1106"/>
      <c r="D77" s="1108"/>
      <c r="E77" s="1106"/>
      <c r="F77" s="1109"/>
      <c r="G77" s="1109"/>
      <c r="H77" s="1244"/>
      <c r="I77" s="1109"/>
      <c r="J77" s="1109"/>
      <c r="K77" s="1109"/>
      <c r="L77" s="1109"/>
      <c r="M77" s="151" t="str">
        <f>IFERROR(INDEX('Controles de Corrupción'!$C$10:$AZ$251,MATCH(A77,'Controles de Corrupción'!$B$10:$B$251,0),4),"")</f>
        <v/>
      </c>
      <c r="N77" s="65" t="str">
        <f>IFERROR(INDEX('Controles de Corrupción'!$C$10:$AZ$251,MATCH(A77,'Controles de Corrupción'!$B$10:$B$251,0),40),"")</f>
        <v/>
      </c>
      <c r="O77" s="65" t="str">
        <f>IFERROR(INDEX('Controles de Corrupción'!$C$10:$AZ$251,MATCH(A77,'Controles de Corrupción'!$B$10:$B$251,0),41),"")</f>
        <v/>
      </c>
      <c r="P77" s="65" t="str">
        <f>IFERROR(INDEX('Controles de Corrupción'!$C$10:$AZ$251,MATCH(A77,'Controles de Corrupción'!$B$10:$B$251,0),42),"")</f>
        <v/>
      </c>
      <c r="Q77" s="370" t="str">
        <f>IFERROR(INDEX('Controles de Corrupción'!$C$10:$AZ$251,MATCH(A77,'Controles de Corrupción'!$B$10:$B$251,0),47),"")</f>
        <v/>
      </c>
    </row>
    <row r="78" spans="1:17" ht="51" customHeight="1" x14ac:dyDescent="0.25">
      <c r="A78" s="111" t="s">
        <v>610</v>
      </c>
      <c r="B78" s="1104"/>
      <c r="C78" s="1106"/>
      <c r="D78" s="1108"/>
      <c r="E78" s="1106"/>
      <c r="F78" s="1109"/>
      <c r="G78" s="1109"/>
      <c r="H78" s="1111"/>
      <c r="I78" s="1109"/>
      <c r="J78" s="1109"/>
      <c r="K78" s="1109"/>
      <c r="L78" s="1109"/>
      <c r="M78" s="151" t="str">
        <f>IFERROR(INDEX('Controles de Corrupción'!$C$10:$AZ$251,MATCH(A78,'Controles de Corrupción'!$B$10:$B$251,0),4),"")</f>
        <v/>
      </c>
      <c r="N78" s="65" t="str">
        <f>IFERROR(INDEX('Controles de Corrupción'!$C$10:$AZ$251,MATCH(A78,'Controles de Corrupción'!$B$10:$B$251,0),40),"")</f>
        <v/>
      </c>
      <c r="O78" s="65" t="str">
        <f>IFERROR(INDEX('Controles de Corrupción'!$C$10:$AZ$251,MATCH(A78,'Controles de Corrupción'!$B$10:$B$251,0),41),"")</f>
        <v/>
      </c>
      <c r="P78" s="65" t="str">
        <f>IFERROR(INDEX('Controles de Corrupción'!$C$10:$AZ$251,MATCH(A78,'Controles de Corrupción'!$B$10:$B$251,0),42),"")</f>
        <v/>
      </c>
      <c r="Q78" s="370" t="str">
        <f>IFERROR(INDEX('Controles de Corrupción'!$C$10:$AZ$251,MATCH(A78,'Controles de Corrupción'!$B$10:$B$251,0),47),"")</f>
        <v/>
      </c>
    </row>
    <row r="79" spans="1:17" ht="162.75" customHeight="1" x14ac:dyDescent="0.25">
      <c r="A79" s="111" t="s">
        <v>611</v>
      </c>
      <c r="B79" s="1103" t="s">
        <v>220</v>
      </c>
      <c r="C79" s="1105" t="str">
        <f>IFERROR(INDEX('Riesgos de Corrupción'!$B$11:$BN$100,MATCH('Mapa Riesgo Corrupción'!B79,'Riesgos de Corrupción'!$B$11:$B$100,0),2),"")</f>
        <v>Expedir Decreto Reglamentario de actualización del procedimiento para trámite y reconocimiento de las personerías jurídicas, que no cubra los marcos normativos y necesidades del sector religioso.</v>
      </c>
      <c r="D79" s="1108" t="str">
        <f>IFERROR(INDEX('Riesgos de Corrupción'!$B$11:$BN$100,MATCH('Mapa Riesgo Corrupción'!B79,'Riesgos de Corrupción'!$B$11:$B$100,0),4),"")</f>
        <v xml:space="preserve">Corrupción </v>
      </c>
      <c r="E79" s="1105" t="str">
        <f>IFERROR(INDEX('Riesgos de Corrupción'!$B$11:$BN$100,MATCH('Mapa Riesgo Corrupción'!B79,'Riesgos de Corrupción'!$B$11:$B$100,0),5),"")</f>
        <v>CA1. Desconocimiento del marco legal de la libertad religiosa en Colombia por parte del funcionario que proyecta el decreto</v>
      </c>
      <c r="F79" s="1109" t="str">
        <f>IFERROR(INDEX('Riesgos de Corrupción'!$B$11:$BN$100,MATCH('Mapa Riesgo Corrupción'!B79,'Riesgos de Corrupción'!$B$11:$B$100,0),18),"")</f>
        <v>Rara vez</v>
      </c>
      <c r="G79" s="1109" t="str">
        <f>IFERROR(INDEX('Riesgos de Corrupción'!$B$11:$BN$100,MATCH('Mapa Riesgo Corrupción'!B79,'Riesgos de Corrupción'!$B$11:$B$100,0),63),"")</f>
        <v>Catastrófico</v>
      </c>
      <c r="H79" s="1243" t="str">
        <f>IFERROR(INDEX('Riesgos de Corrupción'!$B$11:$BN$100,MATCH('Mapa Riesgo Corrupción'!B79,'Riesgos de Corrupción'!$B$11:$B$100,0),64),"")</f>
        <v>Zona Extrema</v>
      </c>
      <c r="I79" s="1109" t="str">
        <f>IFERROR(INDEX('Controles de Corrupción'!$C$10:$AZ$250,MATCH('Mapa Riesgo Corrupción'!B79,'Controles de Corrupción'!$C$10:$C$250,0),33),"")</f>
        <v>Rara vez</v>
      </c>
      <c r="J79" s="1109" t="str">
        <f>IFERROR(INDEX('Controles de Corrupción'!$C$10:$AZ$250,MATCH('Mapa Riesgo Corrupción'!B79,'Controles de Corrupción'!$C$10:$C$250,0),36),"")</f>
        <v>Moderado</v>
      </c>
      <c r="K79" s="1109" t="str">
        <f>IFERROR(INDEX('Controles de Corrupción'!$C$10:$AZ$250,MATCH('Mapa Riesgo Corrupción'!B79,'Controles de Corrupción'!$C$10:$C$250,0),37),"")</f>
        <v>Zona Moderada</v>
      </c>
      <c r="L79" s="1109" t="str">
        <f>IFERROR(INDEX('Controles de Corrupción'!$C$10:$AZ$250,MATCH('Mapa Riesgo Corrupción'!B79,'Controles de Corrupción'!$C$10:$C$250,0),38),"")</f>
        <v>Reducir riesgo</v>
      </c>
      <c r="M79" s="151" t="str">
        <f>IFERROR(INDEX('Controles de Corrupción'!$C$10:$AZ$251,MATCH(A79,'Controles de Corrupción'!$B$10:$B$251,0),4),"")</f>
        <v>El Director (a) de Asuntos Religiosos mensualmente realizara reuniones de actualización frente al conocimiento del marco legal de la libertad religiosa en Colombia, la capacitación o taller se realizara de forma presencial o virtual a funcionarios o contratistas encargados de la proyección de decreto Reglamentario de actualización en los procedimientos de trámites y reconocimiento de las personerías jurídicas. En caso de presentarse inconformidades por parte del sector religioso por medio de tutelas, demandas en contra del Decreto expedido por el Ministerio, se identifica que tipo de desconocimiento de derecho se está presentando para brindar cobertura jurídica en la elaboración y expedición del decreto. Como evidencia del control se incluyen fichas relatorías, lista de asistencias, registros fotográficos.</v>
      </c>
      <c r="N79" s="65" t="str">
        <f>IFERROR(INDEX('Controles de Corrupción'!$C$10:$AZ$251,MATCH(A79,'Controles de Corrupción'!$B$10:$B$251,0),40),"")</f>
        <v>Fichas relatorías, lista de asistencias, registros fotográficos.</v>
      </c>
      <c r="O79" s="65" t="str">
        <f>IFERROR(INDEX('Controles de Corrupción'!$C$10:$AZ$251,MATCH(A79,'Controles de Corrupción'!$B$10:$B$251,0),41),"")</f>
        <v xml:space="preserve">Director (a) de Asuntos Religiosos </v>
      </c>
      <c r="P79" s="65" t="str">
        <f>IFERROR(INDEX('Controles de Corrupción'!$C$10:$AZ$251,MATCH(A79,'Controles de Corrupción'!$B$10:$B$251,0),42),"")</f>
        <v xml:space="preserve">Cada vez que se requiera </v>
      </c>
      <c r="Q79" s="370" t="str">
        <f>IFERROR(INDEX('Controles de Corrupción'!$C$10:$AZ$251,MATCH(A79,'Controles de Corrupción'!$B$10:$B$251,0),47),"")</f>
        <v>Eficacia: Capacitaciones relacionadas con la tramitología y conocimiento de la misma 
Efectividad: Número de quejas y denuncias presentadas por los ciudadanos resueltas/ Número de quejas y denuncias presentadas por los ciudadanos allegadas) *100</v>
      </c>
    </row>
    <row r="80" spans="1:17" ht="80.25" customHeight="1" x14ac:dyDescent="0.25">
      <c r="A80" s="111" t="s">
        <v>612</v>
      </c>
      <c r="B80" s="1104"/>
      <c r="C80" s="1106"/>
      <c r="D80" s="1108"/>
      <c r="E80" s="1106"/>
      <c r="F80" s="1109"/>
      <c r="G80" s="1109"/>
      <c r="H80" s="1244"/>
      <c r="I80" s="1109"/>
      <c r="J80" s="1109"/>
      <c r="K80" s="1109"/>
      <c r="L80" s="1109"/>
      <c r="M80" s="151" t="str">
        <f>IFERROR(INDEX('Controles de Corrupción'!$C$10:$AZ$251,MATCH(A80,'Controles de Corrupción'!$B$10:$B$251,0),4),"")</f>
        <v/>
      </c>
      <c r="N80" s="65" t="str">
        <f>IFERROR(INDEX('Controles de Corrupción'!$C$10:$AZ$251,MATCH(A80,'Controles de Corrupción'!$B$10:$B$251,0),40),"")</f>
        <v/>
      </c>
      <c r="O80" s="65" t="str">
        <f>IFERROR(INDEX('Controles de Corrupción'!$C$10:$AZ$251,MATCH(A80,'Controles de Corrupción'!$B$10:$B$251,0),41),"")</f>
        <v/>
      </c>
      <c r="P80" s="65" t="str">
        <f>IFERROR(INDEX('Controles de Corrupción'!$C$10:$AZ$251,MATCH(A80,'Controles de Corrupción'!$B$10:$B$251,0),42),"")</f>
        <v/>
      </c>
      <c r="Q80" s="370" t="str">
        <f>IFERROR(INDEX('Controles de Corrupción'!$C$10:$AZ$251,MATCH(A80,'Controles de Corrupción'!$B$10:$B$251,0),47),"")</f>
        <v/>
      </c>
    </row>
    <row r="81" spans="1:17" ht="51" customHeight="1" x14ac:dyDescent="0.25">
      <c r="A81" s="111" t="s">
        <v>613</v>
      </c>
      <c r="B81" s="1104"/>
      <c r="C81" s="1106"/>
      <c r="D81" s="1108"/>
      <c r="E81" s="1106"/>
      <c r="F81" s="1109"/>
      <c r="G81" s="1109"/>
      <c r="H81" s="1244"/>
      <c r="I81" s="1109"/>
      <c r="J81" s="1109"/>
      <c r="K81" s="1109"/>
      <c r="L81" s="1109"/>
      <c r="M81" s="151" t="str">
        <f>IFERROR(INDEX('Controles de Corrupción'!$C$10:$AZ$251,MATCH(A81,'Controles de Corrupción'!$B$10:$B$251,0),4),"")</f>
        <v/>
      </c>
      <c r="N81" s="65" t="str">
        <f>IFERROR(INDEX('Controles de Corrupción'!$C$10:$AZ$251,MATCH(A81,'Controles de Corrupción'!$B$10:$B$251,0),40),"")</f>
        <v/>
      </c>
      <c r="O81" s="65" t="str">
        <f>IFERROR(INDEX('Controles de Corrupción'!$C$10:$AZ$251,MATCH(A81,'Controles de Corrupción'!$B$10:$B$251,0),41),"")</f>
        <v/>
      </c>
      <c r="P81" s="65" t="str">
        <f>IFERROR(INDEX('Controles de Corrupción'!$C$10:$AZ$251,MATCH(A81,'Controles de Corrupción'!$B$10:$B$251,0),42),"")</f>
        <v/>
      </c>
      <c r="Q81" s="370" t="str">
        <f>IFERROR(INDEX('Controles de Corrupción'!$C$10:$AZ$251,MATCH(A81,'Controles de Corrupción'!$B$10:$B$251,0),47),"")</f>
        <v/>
      </c>
    </row>
    <row r="82" spans="1:17" ht="51" customHeight="1" x14ac:dyDescent="0.25">
      <c r="A82" s="111" t="s">
        <v>614</v>
      </c>
      <c r="B82" s="1104"/>
      <c r="C82" s="1106"/>
      <c r="D82" s="1108"/>
      <c r="E82" s="1106"/>
      <c r="F82" s="1109"/>
      <c r="G82" s="1109"/>
      <c r="H82" s="1244"/>
      <c r="I82" s="1109"/>
      <c r="J82" s="1109"/>
      <c r="K82" s="1109"/>
      <c r="L82" s="1109"/>
      <c r="M82" s="151" t="str">
        <f>IFERROR(INDEX('Controles de Corrupción'!$C$10:$AZ$251,MATCH(A82,'Controles de Corrupción'!$B$10:$B$251,0),4),"")</f>
        <v/>
      </c>
      <c r="N82" s="65" t="str">
        <f>IFERROR(INDEX('Controles de Corrupción'!$C$10:$AZ$251,MATCH(A82,'Controles de Corrupción'!$B$10:$B$251,0),40),"")</f>
        <v/>
      </c>
      <c r="O82" s="65" t="str">
        <f>IFERROR(INDEX('Controles de Corrupción'!$C$10:$AZ$251,MATCH(A82,'Controles de Corrupción'!$B$10:$B$251,0),41),"")</f>
        <v/>
      </c>
      <c r="P82" s="65" t="str">
        <f>IFERROR(INDEX('Controles de Corrupción'!$C$10:$AZ$251,MATCH(A82,'Controles de Corrupción'!$B$10:$B$251,0),42),"")</f>
        <v/>
      </c>
      <c r="Q82" s="370" t="str">
        <f>IFERROR(INDEX('Controles de Corrupción'!$C$10:$AZ$251,MATCH(A82,'Controles de Corrupción'!$B$10:$B$251,0),47),"")</f>
        <v/>
      </c>
    </row>
    <row r="83" spans="1:17" ht="51" customHeight="1" x14ac:dyDescent="0.25">
      <c r="A83" s="111" t="s">
        <v>615</v>
      </c>
      <c r="B83" s="1104"/>
      <c r="C83" s="1106"/>
      <c r="D83" s="1108"/>
      <c r="E83" s="1106"/>
      <c r="F83" s="1109"/>
      <c r="G83" s="1109"/>
      <c r="H83" s="1244"/>
      <c r="I83" s="1109"/>
      <c r="J83" s="1109"/>
      <c r="K83" s="1109"/>
      <c r="L83" s="1109"/>
      <c r="M83" s="151" t="str">
        <f>IFERROR(INDEX('Controles de Corrupción'!$C$10:$AZ$251,MATCH(A83,'Controles de Corrupción'!$B$10:$B$251,0),4),"")</f>
        <v/>
      </c>
      <c r="N83" s="65" t="str">
        <f>IFERROR(INDEX('Controles de Corrupción'!$C$10:$AZ$251,MATCH(A83,'Controles de Corrupción'!$B$10:$B$251,0),40),"")</f>
        <v/>
      </c>
      <c r="O83" s="65" t="str">
        <f>IFERROR(INDEX('Controles de Corrupción'!$C$10:$AZ$251,MATCH(A83,'Controles de Corrupción'!$B$10:$B$251,0),41),"")</f>
        <v/>
      </c>
      <c r="P83" s="65" t="str">
        <f>IFERROR(INDEX('Controles de Corrupción'!$C$10:$AZ$251,MATCH(A83,'Controles de Corrupción'!$B$10:$B$251,0),42),"")</f>
        <v/>
      </c>
      <c r="Q83" s="370" t="str">
        <f>IFERROR(INDEX('Controles de Corrupción'!$C$10:$AZ$251,MATCH(A83,'Controles de Corrupción'!$B$10:$B$251,0),47),"")</f>
        <v/>
      </c>
    </row>
    <row r="84" spans="1:17" ht="51" customHeight="1" x14ac:dyDescent="0.25">
      <c r="A84" s="111" t="s">
        <v>616</v>
      </c>
      <c r="B84" s="1104"/>
      <c r="C84" s="1106"/>
      <c r="D84" s="1108"/>
      <c r="E84" s="1106"/>
      <c r="F84" s="1109"/>
      <c r="G84" s="1109"/>
      <c r="H84" s="1111"/>
      <c r="I84" s="1109"/>
      <c r="J84" s="1109"/>
      <c r="K84" s="1109"/>
      <c r="L84" s="1109"/>
      <c r="M84" s="151" t="str">
        <f>IFERROR(INDEX('Controles de Corrupción'!$C$10:$AZ$251,MATCH(A84,'Controles de Corrupción'!$B$10:$B$251,0),4),"")</f>
        <v/>
      </c>
      <c r="N84" s="65" t="str">
        <f>IFERROR(INDEX('Controles de Corrupción'!$C$10:$AZ$251,MATCH(A84,'Controles de Corrupción'!$B$10:$B$251,0),40),"")</f>
        <v/>
      </c>
      <c r="O84" s="65" t="str">
        <f>IFERROR(INDEX('Controles de Corrupción'!$C$10:$AZ$251,MATCH(A84,'Controles de Corrupción'!$B$10:$B$251,0),41),"")</f>
        <v/>
      </c>
      <c r="P84" s="65" t="str">
        <f>IFERROR(INDEX('Controles de Corrupción'!$C$10:$AZ$251,MATCH(A84,'Controles de Corrupción'!$B$10:$B$251,0),42),"")</f>
        <v/>
      </c>
      <c r="Q84" s="370" t="str">
        <f>IFERROR(INDEX('Controles de Corrupción'!$C$10:$AZ$251,MATCH(A84,'Controles de Corrupción'!$B$10:$B$251,0),47),"")</f>
        <v/>
      </c>
    </row>
    <row r="85" spans="1:17" ht="120.75" customHeight="1" x14ac:dyDescent="0.25">
      <c r="A85" s="111" t="s">
        <v>617</v>
      </c>
      <c r="B85" s="1103" t="s">
        <v>221</v>
      </c>
      <c r="C85" s="1105" t="str">
        <f>IFERROR(INDEX('Riesgos de Corrupción'!$B$11:$BN$100,MATCH('Mapa Riesgo Corrupción'!B85,'Riesgos de Corrupción'!$B$11:$B$100,0),2),"")</f>
        <v>Posibilidad de que un supervisor de convenio pueda involucrarse en actividades no éticas que no estén alineadas con los valores del Ministerio, o que busque obtener beneficios personales o favorecer a las entidades territoriales.</v>
      </c>
      <c r="D85" s="1108" t="str">
        <f>IFERROR(INDEX('Riesgos de Corrupción'!$B$11:$BN$100,MATCH('Mapa Riesgo Corrupción'!B85,'Riesgos de Corrupción'!$B$11:$B$100,0),4),"")</f>
        <v xml:space="preserve">Corrupción </v>
      </c>
      <c r="E85" s="1105" t="str">
        <f>IFERROR(INDEX('Riesgos de Corrupción'!$B$11:$BN$100,MATCH('Mapa Riesgo Corrupción'!B85,'Riesgos de Corrupción'!$B$11:$B$100,0),5),"")</f>
        <v xml:space="preserve">CA1. Ausencia de integridad y supervisión insuficiente sobre las acciones de los supervisores de convenio.
</v>
      </c>
      <c r="F85" s="1109" t="str">
        <f>IFERROR(INDEX('Riesgos de Corrupción'!$B$11:$BN$100,MATCH('Mapa Riesgo Corrupción'!B85,'Riesgos de Corrupción'!$B$11:$B$100,0),18),"")</f>
        <v>Probable</v>
      </c>
      <c r="G85" s="1109" t="str">
        <f>IFERROR(INDEX('Riesgos de Corrupción'!$B$11:$BN$100,MATCH('Mapa Riesgo Corrupción'!B85,'Riesgos de Corrupción'!$B$11:$B$100,0),63),"")</f>
        <v>Catastrófico</v>
      </c>
      <c r="H85" s="1243" t="str">
        <f>IFERROR(INDEX('Riesgos de Corrupción'!$B$11:$BN$100,MATCH('Mapa Riesgo Corrupción'!B85,'Riesgos de Corrupción'!$B$11:$B$100,0),64),"")</f>
        <v>Zona Extrema</v>
      </c>
      <c r="I85" s="1109" t="str">
        <f>IFERROR(INDEX('Controles de Corrupción'!$C$10:$AZ$250,MATCH('Mapa Riesgo Corrupción'!B85,'Controles de Corrupción'!$C$10:$C$250,0),33),"")</f>
        <v>Rara vez</v>
      </c>
      <c r="J85" s="1109" t="str">
        <f>IFERROR(INDEX('Controles de Corrupción'!$C$10:$AZ$250,MATCH('Mapa Riesgo Corrupción'!B85,'Controles de Corrupción'!$C$10:$C$250,0),36),"")</f>
        <v>Moderado</v>
      </c>
      <c r="K85" s="1109" t="str">
        <f>IFERROR(INDEX('Controles de Corrupción'!$C$10:$AZ$250,MATCH('Mapa Riesgo Corrupción'!B85,'Controles de Corrupción'!$C$10:$C$250,0),37),"")</f>
        <v>Zona Moderada</v>
      </c>
      <c r="L85" s="1109" t="str">
        <f>IFERROR(INDEX('Controles de Corrupción'!$C$10:$AZ$250,MATCH('Mapa Riesgo Corrupción'!B85,'Controles de Corrupción'!$C$10:$C$250,0),38),"")</f>
        <v>Reducir riesgo</v>
      </c>
      <c r="M85" s="151" t="str">
        <f>IFERROR(INDEX('Controles de Corrupción'!$C$10:$AZ$251,MATCH(A85,'Controles de Corrupción'!$B$10:$B$251,0),4),"")</f>
        <v>La subdirección de Proyectos Solicitar dos (2) capacitaciones del Eje 5: Probidad, Ética e Identidad de lo Público a través del Plan Interno de Capacitación (PIC) de la Subdirección de Gestión Humana. Estas sesiones ayudarán a identificar comportamientos y valores, analizar brechas con la cultura deseada y diseñar planes de acción. Como evidencia de este proceso, se suminstra el llistado de asistencia de los colaboradores en dichas capacitaciones.</v>
      </c>
      <c r="N85" s="65" t="str">
        <f>IFERROR(INDEX('Controles de Corrupción'!$C$10:$AZ$251,MATCH(A85,'Controles de Corrupción'!$B$10:$B$251,0),40),"")</f>
        <v>Actas y listas de asistencia</v>
      </c>
      <c r="O85" s="65" t="str">
        <f>IFERROR(INDEX('Controles de Corrupción'!$C$10:$AZ$251,MATCH(A85,'Controles de Corrupción'!$B$10:$B$251,0),41),"")</f>
        <v>Subdirección de Proyectos para la Seguridad y la Convivencia Ciudadana y Subdirección de Gestión Humana</v>
      </c>
      <c r="P85" s="65" t="str">
        <f>IFERROR(INDEX('Controles de Corrupción'!$C$10:$AZ$251,MATCH(A85,'Controles de Corrupción'!$B$10:$B$251,0),42),"")</f>
        <v>Semestral</v>
      </c>
      <c r="Q85" s="370" t="str">
        <f>IFERROR(INDEX('Controles de Corrupción'!$C$10:$AZ$251,MATCH(A85,'Controles de Corrupción'!$B$10:$B$251,0),47),"")</f>
        <v>Número de capacitaciones realizadas/número de capacitaciones programadas.</v>
      </c>
    </row>
    <row r="86" spans="1:17" ht="51" customHeight="1" x14ac:dyDescent="0.25">
      <c r="A86" s="111" t="s">
        <v>618</v>
      </c>
      <c r="B86" s="1104"/>
      <c r="C86" s="1106"/>
      <c r="D86" s="1108"/>
      <c r="E86" s="1106"/>
      <c r="F86" s="1109"/>
      <c r="G86" s="1109"/>
      <c r="H86" s="1244"/>
      <c r="I86" s="1109"/>
      <c r="J86" s="1109"/>
      <c r="K86" s="1109"/>
      <c r="L86" s="1109"/>
      <c r="M86" s="151" t="str">
        <f>IFERROR(INDEX('Controles de Corrupción'!$C$10:$AZ$251,MATCH(A86,'Controles de Corrupción'!$B$10:$B$251,0),4),"")</f>
        <v/>
      </c>
      <c r="N86" s="65" t="str">
        <f>IFERROR(INDEX('Controles de Corrupción'!$C$10:$AZ$251,MATCH(A86,'Controles de Corrupción'!$B$10:$B$251,0),40),"")</f>
        <v/>
      </c>
      <c r="O86" s="65" t="str">
        <f>IFERROR(INDEX('Controles de Corrupción'!$C$10:$AZ$251,MATCH(A86,'Controles de Corrupción'!$B$10:$B$251,0),41),"")</f>
        <v/>
      </c>
      <c r="P86" s="65" t="str">
        <f>IFERROR(INDEX('Controles de Corrupción'!$C$10:$AZ$251,MATCH(A86,'Controles de Corrupción'!$B$10:$B$251,0),42),"")</f>
        <v/>
      </c>
      <c r="Q86" s="370" t="str">
        <f>IFERROR(INDEX('Controles de Corrupción'!$C$10:$AZ$251,MATCH(A86,'Controles de Corrupción'!$B$10:$B$251,0),47),"")</f>
        <v/>
      </c>
    </row>
    <row r="87" spans="1:17" ht="46.5" customHeight="1" x14ac:dyDescent="0.25">
      <c r="A87" s="111" t="s">
        <v>619</v>
      </c>
      <c r="B87" s="1104"/>
      <c r="C87" s="1106"/>
      <c r="D87" s="1108"/>
      <c r="E87" s="1106"/>
      <c r="F87" s="1109"/>
      <c r="G87" s="1109"/>
      <c r="H87" s="1244"/>
      <c r="I87" s="1109"/>
      <c r="J87" s="1109"/>
      <c r="K87" s="1109"/>
      <c r="L87" s="1109"/>
      <c r="M87" s="151" t="str">
        <f>IFERROR(INDEX('Controles de Corrupción'!$C$10:$AZ$251,MATCH(A87,'Controles de Corrupción'!$B$10:$B$251,0),4),"")</f>
        <v/>
      </c>
      <c r="N87" s="65" t="str">
        <f>IFERROR(INDEX('Controles de Corrupción'!$C$10:$AZ$251,MATCH(A87,'Controles de Corrupción'!$B$10:$B$251,0),40),"")</f>
        <v/>
      </c>
      <c r="O87" s="65" t="str">
        <f>IFERROR(INDEX('Controles de Corrupción'!$C$10:$AZ$251,MATCH(A87,'Controles de Corrupción'!$B$10:$B$251,0),41),"")</f>
        <v/>
      </c>
      <c r="P87" s="65" t="str">
        <f>IFERROR(INDEX('Controles de Corrupción'!$C$10:$AZ$251,MATCH(A87,'Controles de Corrupción'!$B$10:$B$251,0),42),"")</f>
        <v/>
      </c>
      <c r="Q87" s="370" t="str">
        <f>IFERROR(INDEX('Controles de Corrupción'!$C$10:$AZ$251,MATCH(A87,'Controles de Corrupción'!$B$10:$B$251,0),47),"")</f>
        <v/>
      </c>
    </row>
    <row r="88" spans="1:17" ht="46.5" customHeight="1" x14ac:dyDescent="0.25">
      <c r="A88" s="111" t="s">
        <v>620</v>
      </c>
      <c r="B88" s="1104"/>
      <c r="C88" s="1106"/>
      <c r="D88" s="1108"/>
      <c r="E88" s="1106"/>
      <c r="F88" s="1109"/>
      <c r="G88" s="1109"/>
      <c r="H88" s="1244"/>
      <c r="I88" s="1109"/>
      <c r="J88" s="1109"/>
      <c r="K88" s="1109"/>
      <c r="L88" s="1109"/>
      <c r="M88" s="151" t="str">
        <f>IFERROR(INDEX('Controles de Corrupción'!$C$10:$AZ$251,MATCH(A88,'Controles de Corrupción'!$B$10:$B$251,0),4),"")</f>
        <v/>
      </c>
      <c r="N88" s="65" t="str">
        <f>IFERROR(INDEX('Controles de Corrupción'!$C$10:$AZ$251,MATCH(A88,'Controles de Corrupción'!$B$10:$B$251,0),40),"")</f>
        <v/>
      </c>
      <c r="O88" s="65" t="str">
        <f>IFERROR(INDEX('Controles de Corrupción'!$C$10:$AZ$251,MATCH(A88,'Controles de Corrupción'!$B$10:$B$251,0),41),"")</f>
        <v/>
      </c>
      <c r="P88" s="65" t="str">
        <f>IFERROR(INDEX('Controles de Corrupción'!$C$10:$AZ$251,MATCH(A88,'Controles de Corrupción'!$B$10:$B$251,0),42),"")</f>
        <v/>
      </c>
      <c r="Q88" s="370" t="str">
        <f>IFERROR(INDEX('Controles de Corrupción'!$C$10:$AZ$251,MATCH(A88,'Controles de Corrupción'!$B$10:$B$251,0),47),"")</f>
        <v/>
      </c>
    </row>
    <row r="89" spans="1:17" ht="46.5" customHeight="1" x14ac:dyDescent="0.25">
      <c r="A89" s="111" t="s">
        <v>621</v>
      </c>
      <c r="B89" s="1104"/>
      <c r="C89" s="1106"/>
      <c r="D89" s="1108"/>
      <c r="E89" s="1106"/>
      <c r="F89" s="1109"/>
      <c r="G89" s="1109"/>
      <c r="H89" s="1244"/>
      <c r="I89" s="1109"/>
      <c r="J89" s="1109"/>
      <c r="K89" s="1109"/>
      <c r="L89" s="1109"/>
      <c r="M89" s="151" t="str">
        <f>IFERROR(INDEX('Controles de Corrupción'!$C$10:$AZ$251,MATCH(A89,'Controles de Corrupción'!$B$10:$B$251,0),4),"")</f>
        <v/>
      </c>
      <c r="N89" s="65" t="str">
        <f>IFERROR(INDEX('Controles de Corrupción'!$C$10:$AZ$251,MATCH(A89,'Controles de Corrupción'!$B$10:$B$251,0),40),"")</f>
        <v/>
      </c>
      <c r="O89" s="65" t="str">
        <f>IFERROR(INDEX('Controles de Corrupción'!$C$10:$AZ$251,MATCH(A89,'Controles de Corrupción'!$B$10:$B$251,0),41),"")</f>
        <v/>
      </c>
      <c r="P89" s="65" t="str">
        <f>IFERROR(INDEX('Controles de Corrupción'!$C$10:$AZ$251,MATCH(A89,'Controles de Corrupción'!$B$10:$B$251,0),42),"")</f>
        <v/>
      </c>
      <c r="Q89" s="370" t="str">
        <f>IFERROR(INDEX('Controles de Corrupción'!$C$10:$AZ$251,MATCH(A89,'Controles de Corrupción'!$B$10:$B$251,0),47),"")</f>
        <v/>
      </c>
    </row>
    <row r="90" spans="1:17" ht="46.5" customHeight="1" x14ac:dyDescent="0.25">
      <c r="A90" s="111" t="s">
        <v>622</v>
      </c>
      <c r="B90" s="1104"/>
      <c r="C90" s="1106"/>
      <c r="D90" s="1108"/>
      <c r="E90" s="1106"/>
      <c r="F90" s="1109"/>
      <c r="G90" s="1109"/>
      <c r="H90" s="1111"/>
      <c r="I90" s="1109"/>
      <c r="J90" s="1109"/>
      <c r="K90" s="1109"/>
      <c r="L90" s="1109"/>
      <c r="M90" s="151" t="str">
        <f>IFERROR(INDEX('Controles de Corrupción'!$C$10:$AZ$251,MATCH(A90,'Controles de Corrupción'!$B$10:$B$251,0),4),"")</f>
        <v/>
      </c>
      <c r="N90" s="65" t="str">
        <f>IFERROR(INDEX('Controles de Corrupción'!$C$10:$AZ$251,MATCH(A90,'Controles de Corrupción'!$B$10:$B$251,0),40),"")</f>
        <v/>
      </c>
      <c r="O90" s="65" t="str">
        <f>IFERROR(INDEX('Controles de Corrupción'!$C$10:$AZ$251,MATCH(A90,'Controles de Corrupción'!$B$10:$B$251,0),41),"")</f>
        <v/>
      </c>
      <c r="P90" s="65" t="str">
        <f>IFERROR(INDEX('Controles de Corrupción'!$C$10:$AZ$251,MATCH(A90,'Controles de Corrupción'!$B$10:$B$251,0),42),"")</f>
        <v/>
      </c>
      <c r="Q90" s="370" t="str">
        <f>IFERROR(INDEX('Controles de Corrupción'!$C$10:$AZ$251,MATCH(A90,'Controles de Corrupción'!$B$10:$B$251,0),47),"")</f>
        <v/>
      </c>
    </row>
    <row r="91" spans="1:17" ht="51" customHeight="1" x14ac:dyDescent="0.25">
      <c r="A91" s="111" t="s">
        <v>623</v>
      </c>
      <c r="B91" s="1103"/>
      <c r="C91" s="1105" t="str">
        <f>IFERROR(INDEX('Riesgos de Corrupción'!$B$11:$BN$100,MATCH('Mapa Riesgo Corrupción'!B91,'Riesgos de Corrupción'!$B$11:$B$100,0),2),"")</f>
        <v/>
      </c>
      <c r="D91" s="1108" t="str">
        <f>IFERROR(INDEX('Riesgos de Corrupción'!$B$11:$BN$100,MATCH('Mapa Riesgo Corrupción'!B91,'Riesgos de Corrupción'!$B$11:$B$100,0),4),"")</f>
        <v/>
      </c>
      <c r="E91" s="1105" t="str">
        <f>IFERROR(INDEX('Riesgos de Corrupción'!$B$11:$BN$100,MATCH('Mapa Riesgo Corrupción'!B91,'Riesgos de Corrupción'!$B$11:$B$100,0),5),"")</f>
        <v/>
      </c>
      <c r="F91" s="1109" t="str">
        <f>IFERROR(INDEX('Riesgos de Corrupción'!$B$11:$BN$100,MATCH('Mapa Riesgo Corrupción'!B91,'Riesgos de Corrupción'!$B$11:$B$100,0),18),"")</f>
        <v/>
      </c>
      <c r="G91" s="1109" t="str">
        <f>IFERROR(INDEX('Riesgos de Corrupción'!$B$11:$BN$100,MATCH('Mapa Riesgo Corrupción'!B91,'Riesgos de Corrupción'!$B$11:$B$100,0),63),"")</f>
        <v/>
      </c>
      <c r="H91" s="1243" t="str">
        <f>IFERROR(INDEX('Riesgos de Corrupción'!$B$11:$BN$100,MATCH('Mapa Riesgo Corrupción'!B91,'Riesgos de Corrupción'!$B$11:$B$100,0),64),"")</f>
        <v/>
      </c>
      <c r="I91" s="1109" t="str">
        <f>IFERROR(INDEX('Controles de Corrupción'!$C$10:$AZ$250,MATCH('Mapa Riesgo Corrupción'!B91,'Controles de Corrupción'!$C$10:$C$250,0),33),"")</f>
        <v/>
      </c>
      <c r="J91" s="1109" t="str">
        <f>IFERROR(INDEX('Controles de Corrupción'!$C$10:$AZ$250,MATCH('Mapa Riesgo Corrupción'!B91,'Controles de Corrupción'!$C$10:$C$250,0),36),"")</f>
        <v/>
      </c>
      <c r="K91" s="1109" t="str">
        <f>IFERROR(INDEX('Controles de Corrupción'!$C$10:$AZ$250,MATCH('Mapa Riesgo Corrupción'!B91,'Controles de Corrupción'!$C$10:$C$250,0),37),"")</f>
        <v/>
      </c>
      <c r="L91" s="1109" t="str">
        <f>IFERROR(INDEX('Controles de Corrupción'!$C$10:$AZ$250,MATCH('Mapa Riesgo Corrupción'!B91,'Controles de Corrupción'!$C$10:$C$250,0),38),"")</f>
        <v/>
      </c>
      <c r="M91" s="151" t="str">
        <f>IFERROR(INDEX('Controles de Corrupción'!$C$10:$AZ$251,MATCH(A91,'Controles de Corrupción'!$B$10:$B$251,0),4),"")</f>
        <v/>
      </c>
      <c r="N91" s="65" t="str">
        <f>IFERROR(INDEX('Controles de Corrupción'!$C$10:$AZ$251,MATCH(A91,'Controles de Corrupción'!$B$10:$B$251,0),40),"")</f>
        <v/>
      </c>
      <c r="O91" s="65" t="str">
        <f>IFERROR(INDEX('Controles de Corrupción'!$C$10:$AZ$251,MATCH(A91,'Controles de Corrupción'!$B$10:$B$251,0),41),"")</f>
        <v/>
      </c>
      <c r="P91" s="65" t="str">
        <f>IFERROR(INDEX('Controles de Corrupción'!$C$10:$AZ$251,MATCH(A91,'Controles de Corrupción'!$B$10:$B$251,0),42),"")</f>
        <v/>
      </c>
      <c r="Q91" s="370" t="str">
        <f>IFERROR(INDEX('Controles de Corrupción'!$C$10:$AZ$251,MATCH(A91,'Controles de Corrupción'!$B$10:$B$251,0),47),"")</f>
        <v/>
      </c>
    </row>
    <row r="92" spans="1:17" ht="46.5" customHeight="1" x14ac:dyDescent="0.25">
      <c r="A92" s="111" t="s">
        <v>624</v>
      </c>
      <c r="B92" s="1104"/>
      <c r="C92" s="1106"/>
      <c r="D92" s="1108"/>
      <c r="E92" s="1106"/>
      <c r="F92" s="1109"/>
      <c r="G92" s="1109"/>
      <c r="H92" s="1244"/>
      <c r="I92" s="1109"/>
      <c r="J92" s="1109"/>
      <c r="K92" s="1109"/>
      <c r="L92" s="1109"/>
      <c r="M92" s="151" t="str">
        <f>IFERROR(INDEX('Controles de Corrupción'!$C$10:$AZ$251,MATCH(A92,'Controles de Corrupción'!$B$10:$B$251,0),4),"")</f>
        <v/>
      </c>
      <c r="N92" s="65" t="str">
        <f>IFERROR(INDEX('Controles de Corrupción'!$C$10:$AZ$251,MATCH(A92,'Controles de Corrupción'!$B$10:$B$251,0),40),"")</f>
        <v/>
      </c>
      <c r="O92" s="65" t="str">
        <f>IFERROR(INDEX('Controles de Corrupción'!$C$10:$AZ$251,MATCH(A92,'Controles de Corrupción'!$B$10:$B$251,0),41),"")</f>
        <v/>
      </c>
      <c r="P92" s="65" t="str">
        <f>IFERROR(INDEX('Controles de Corrupción'!$C$10:$AZ$251,MATCH(A92,'Controles de Corrupción'!$B$10:$B$251,0),42),"")</f>
        <v/>
      </c>
      <c r="Q92" s="370" t="str">
        <f>IFERROR(INDEX('Controles de Corrupción'!$C$10:$AZ$251,MATCH(A92,'Controles de Corrupción'!$B$10:$B$251,0),47),"")</f>
        <v/>
      </c>
    </row>
    <row r="93" spans="1:17" ht="46.5" customHeight="1" x14ac:dyDescent="0.25">
      <c r="A93" s="111" t="s">
        <v>625</v>
      </c>
      <c r="B93" s="1104"/>
      <c r="C93" s="1106"/>
      <c r="D93" s="1108"/>
      <c r="E93" s="1106"/>
      <c r="F93" s="1109"/>
      <c r="G93" s="1109"/>
      <c r="H93" s="1244"/>
      <c r="I93" s="1109"/>
      <c r="J93" s="1109"/>
      <c r="K93" s="1109"/>
      <c r="L93" s="1109"/>
      <c r="M93" s="151" t="str">
        <f>IFERROR(INDEX('Controles de Corrupción'!$C$10:$AZ$251,MATCH(A93,'Controles de Corrupción'!$B$10:$B$251,0),4),"")</f>
        <v/>
      </c>
      <c r="N93" s="65" t="str">
        <f>IFERROR(INDEX('Controles de Corrupción'!$C$10:$AZ$251,MATCH(A93,'Controles de Corrupción'!$B$10:$B$251,0),40),"")</f>
        <v/>
      </c>
      <c r="O93" s="65" t="str">
        <f>IFERROR(INDEX('Controles de Corrupción'!$C$10:$AZ$251,MATCH(A93,'Controles de Corrupción'!$B$10:$B$251,0),41),"")</f>
        <v/>
      </c>
      <c r="P93" s="65" t="str">
        <f>IFERROR(INDEX('Controles de Corrupción'!$C$10:$AZ$251,MATCH(A93,'Controles de Corrupción'!$B$10:$B$251,0),42),"")</f>
        <v/>
      </c>
      <c r="Q93" s="370" t="str">
        <f>IFERROR(INDEX('Controles de Corrupción'!$C$10:$AZ$251,MATCH(A93,'Controles de Corrupción'!$B$10:$B$251,0),47),"")</f>
        <v/>
      </c>
    </row>
    <row r="94" spans="1:17" ht="46.5" customHeight="1" x14ac:dyDescent="0.25">
      <c r="A94" s="111" t="s">
        <v>626</v>
      </c>
      <c r="B94" s="1104"/>
      <c r="C94" s="1106"/>
      <c r="D94" s="1108"/>
      <c r="E94" s="1106"/>
      <c r="F94" s="1109"/>
      <c r="G94" s="1109"/>
      <c r="H94" s="1244"/>
      <c r="I94" s="1109"/>
      <c r="J94" s="1109"/>
      <c r="K94" s="1109"/>
      <c r="L94" s="1109"/>
      <c r="M94" s="151" t="str">
        <f>IFERROR(INDEX('Controles de Corrupción'!$C$10:$AZ$251,MATCH(A94,'Controles de Corrupción'!$B$10:$B$251,0),4),"")</f>
        <v/>
      </c>
      <c r="N94" s="65" t="str">
        <f>IFERROR(INDEX('Controles de Corrupción'!$C$10:$AZ$251,MATCH(A94,'Controles de Corrupción'!$B$10:$B$251,0),40),"")</f>
        <v/>
      </c>
      <c r="O94" s="65" t="str">
        <f>IFERROR(INDEX('Controles de Corrupción'!$C$10:$AZ$251,MATCH(A94,'Controles de Corrupción'!$B$10:$B$251,0),41),"")</f>
        <v/>
      </c>
      <c r="P94" s="65" t="str">
        <f>IFERROR(INDEX('Controles de Corrupción'!$C$10:$AZ$251,MATCH(A94,'Controles de Corrupción'!$B$10:$B$251,0),42),"")</f>
        <v/>
      </c>
      <c r="Q94" s="370" t="str">
        <f>IFERROR(INDEX('Controles de Corrupción'!$C$10:$AZ$251,MATCH(A94,'Controles de Corrupción'!$B$10:$B$251,0),47),"")</f>
        <v/>
      </c>
    </row>
    <row r="95" spans="1:17" ht="46.5" customHeight="1" x14ac:dyDescent="0.25">
      <c r="A95" s="111" t="s">
        <v>627</v>
      </c>
      <c r="B95" s="1104"/>
      <c r="C95" s="1106"/>
      <c r="D95" s="1108"/>
      <c r="E95" s="1106"/>
      <c r="F95" s="1109"/>
      <c r="G95" s="1109"/>
      <c r="H95" s="1244"/>
      <c r="I95" s="1109"/>
      <c r="J95" s="1109"/>
      <c r="K95" s="1109"/>
      <c r="L95" s="1109"/>
      <c r="M95" s="151" t="str">
        <f>IFERROR(INDEX('Controles de Corrupción'!$C$10:$AZ$251,MATCH(A95,'Controles de Corrupción'!$B$10:$B$251,0),4),"")</f>
        <v/>
      </c>
      <c r="N95" s="65" t="str">
        <f>IFERROR(INDEX('Controles de Corrupción'!$C$10:$AZ$251,MATCH(A95,'Controles de Corrupción'!$B$10:$B$251,0),40),"")</f>
        <v/>
      </c>
      <c r="O95" s="65" t="str">
        <f>IFERROR(INDEX('Controles de Corrupción'!$C$10:$AZ$251,MATCH(A95,'Controles de Corrupción'!$B$10:$B$251,0),41),"")</f>
        <v/>
      </c>
      <c r="P95" s="65" t="str">
        <f>IFERROR(INDEX('Controles de Corrupción'!$C$10:$AZ$251,MATCH(A95,'Controles de Corrupción'!$B$10:$B$251,0),42),"")</f>
        <v/>
      </c>
      <c r="Q95" s="370" t="str">
        <f>IFERROR(INDEX('Controles de Corrupción'!$C$10:$AZ$251,MATCH(A95,'Controles de Corrupción'!$B$10:$B$251,0),47),"")</f>
        <v/>
      </c>
    </row>
    <row r="96" spans="1:17" ht="46.5" customHeight="1" x14ac:dyDescent="0.25">
      <c r="A96" s="111" t="s">
        <v>628</v>
      </c>
      <c r="B96" s="1104"/>
      <c r="C96" s="1106"/>
      <c r="D96" s="1108"/>
      <c r="E96" s="1106"/>
      <c r="F96" s="1109"/>
      <c r="G96" s="1109"/>
      <c r="H96" s="1111"/>
      <c r="I96" s="1109"/>
      <c r="J96" s="1109"/>
      <c r="K96" s="1109"/>
      <c r="L96" s="1109"/>
      <c r="M96" s="151" t="str">
        <f>IFERROR(INDEX('Controles de Corrupción'!$C$10:$AZ$251,MATCH(A96,'Controles de Corrupción'!$B$10:$B$251,0),4),"")</f>
        <v/>
      </c>
      <c r="N96" s="65" t="str">
        <f>IFERROR(INDEX('Controles de Corrupción'!$C$10:$AZ$251,MATCH(A96,'Controles de Corrupción'!$B$10:$B$251,0),40),"")</f>
        <v/>
      </c>
      <c r="O96" s="65" t="str">
        <f>IFERROR(INDEX('Controles de Corrupción'!$C$10:$AZ$251,MATCH(A96,'Controles de Corrupción'!$B$10:$B$251,0),41),"")</f>
        <v/>
      </c>
      <c r="P96" s="65" t="str">
        <f>IFERROR(INDEX('Controles de Corrupción'!$C$10:$AZ$251,MATCH(A96,'Controles de Corrupción'!$B$10:$B$251,0),42),"")</f>
        <v/>
      </c>
      <c r="Q96" s="370" t="str">
        <f>IFERROR(INDEX('Controles de Corrupción'!$C$10:$AZ$251,MATCH(A96,'Controles de Corrupción'!$B$10:$B$251,0),47),"")</f>
        <v/>
      </c>
    </row>
    <row r="97" spans="1:17" ht="46.5" customHeight="1" x14ac:dyDescent="0.25">
      <c r="A97" s="111" t="s">
        <v>629</v>
      </c>
      <c r="B97" s="1248"/>
      <c r="C97" s="1105" t="str">
        <f>IFERROR(INDEX('Riesgos de Corrupción'!$B$11:$BN$100,MATCH('Mapa Riesgo Corrupción'!B97,'Riesgos de Corrupción'!$B$11:$B$100,0),2),"")</f>
        <v/>
      </c>
      <c r="D97" s="1108" t="str">
        <f>IFERROR(INDEX('Riesgos de Corrupción'!$B$11:$BN$100,MATCH('Mapa Riesgo Corrupción'!B97,'Riesgos de Corrupción'!$B$11:$B$100,0),4),"")</f>
        <v/>
      </c>
      <c r="E97" s="1105" t="str">
        <f>IFERROR(INDEX('Riesgos de Corrupción'!$B$11:$BN$100,MATCH('Mapa Riesgo Corrupción'!B97,'Riesgos de Corrupción'!$B$11:$B$100,0),5),"")</f>
        <v/>
      </c>
      <c r="F97" s="1110" t="str">
        <f>IFERROR(INDEX('[3]Riesgos de Corrupción'!$B$11:$BN$102,MATCH('Mapa Riesgo Corrupción'!B97,'[3]Riesgos de Corrupción'!$B$11:$B$102,0),18),"")</f>
        <v/>
      </c>
      <c r="G97" s="1110" t="str">
        <f>IFERROR(INDEX('[3]Riesgos de Corrupción'!$B$11:$BN$102,MATCH('Mapa Riesgo Corrupción'!B97,'[3]Riesgos de Corrupción'!$B$11:$B$102,0),63),"")</f>
        <v/>
      </c>
      <c r="H97" s="1243" t="str">
        <f>IFERROR(INDEX('[3]Riesgos de Corrupción'!$B$11:$BN$102,MATCH('Mapa Riesgo Corrupción'!B97,'[3]Riesgos de Corrupción'!$B$11:$B$102,0),64),"")</f>
        <v/>
      </c>
      <c r="I97" s="1110" t="str">
        <f>IFERROR(INDEX('[3]Controles de Corrupción'!$C$10:$AZ$249,MATCH('Mapa Riesgo Corrupción'!B97,'[3]Controles de Corrupción'!$C$10:$C$249,0),33),"")</f>
        <v/>
      </c>
      <c r="J97" s="1110" t="str">
        <f>IFERROR(INDEX('[3]Controles de Corrupción'!$C$10:$AZ$249,MATCH('Mapa Riesgo Corrupción'!B97,'[3]Controles de Corrupción'!$C$10:$C$249,0),36),"")</f>
        <v/>
      </c>
      <c r="K97" s="1110" t="str">
        <f>IFERROR(INDEX('[3]Controles de Corrupción'!$C$10:$AZ$249,MATCH('Mapa Riesgo Corrupción'!B97,'[3]Controles de Corrupción'!$C$10:$C$249,0),37),"")</f>
        <v/>
      </c>
      <c r="L97" s="1110" t="str">
        <f>IFERROR(INDEX('[3]Controles de Corrupción'!$C$10:$AZ$249,MATCH('Mapa Riesgo Corrupción'!B97,'[3]Controles de Corrupción'!$C$10:$C$249,0),38),"")</f>
        <v/>
      </c>
      <c r="M97" s="151" t="str">
        <f>IFERROR(INDEX('Controles de Corrupción'!$C$10:$AZ$251,MATCH(A97,'Controles de Corrupción'!$B$10:$B$251,0),4),"")</f>
        <v/>
      </c>
      <c r="N97" s="65" t="str">
        <f>IFERROR(INDEX('Controles de Corrupción'!$C$10:$AZ$251,MATCH(A97,'Controles de Corrupción'!$B$10:$B$251,0),40),"")</f>
        <v/>
      </c>
      <c r="O97" s="65" t="str">
        <f>IFERROR(INDEX('Controles de Corrupción'!$C$10:$AZ$251,MATCH(A97,'Controles de Corrupción'!$B$10:$B$251,0),41),"")</f>
        <v/>
      </c>
      <c r="P97" s="65" t="str">
        <f>IFERROR(INDEX('Controles de Corrupción'!$C$10:$AZ$251,MATCH(A97,'Controles de Corrupción'!$B$10:$B$251,0),42),"")</f>
        <v/>
      </c>
      <c r="Q97" s="370" t="str">
        <f>IFERROR(INDEX('Controles de Corrupción'!$C$10:$AZ$251,MATCH(A97,'Controles de Corrupción'!$B$10:$B$251,0),47),"")</f>
        <v/>
      </c>
    </row>
    <row r="98" spans="1:17" ht="46.5" customHeight="1" x14ac:dyDescent="0.25">
      <c r="A98" s="111" t="s">
        <v>630</v>
      </c>
      <c r="B98" s="1249"/>
      <c r="C98" s="1106"/>
      <c r="D98" s="1108"/>
      <c r="E98" s="1106"/>
      <c r="F98" s="1109"/>
      <c r="G98" s="1109"/>
      <c r="H98" s="1244"/>
      <c r="I98" s="1109"/>
      <c r="J98" s="1109"/>
      <c r="K98" s="1109"/>
      <c r="L98" s="1109"/>
      <c r="M98" s="151" t="str">
        <f>IFERROR(INDEX('Controles de Corrupción'!$C$10:$AZ$251,MATCH(A98,'Controles de Corrupción'!$B$10:$B$251,0),4),"")</f>
        <v/>
      </c>
      <c r="N98" s="65" t="str">
        <f>IFERROR(INDEX('Controles de Corrupción'!$C$10:$AZ$251,MATCH(A98,'Controles de Corrupción'!$B$10:$B$251,0),40),"")</f>
        <v/>
      </c>
      <c r="O98" s="65" t="str">
        <f>IFERROR(INDEX('Controles de Corrupción'!$C$10:$AZ$251,MATCH(A98,'Controles de Corrupción'!$B$10:$B$251,0),41),"")</f>
        <v/>
      </c>
      <c r="P98" s="65" t="str">
        <f>IFERROR(INDEX('Controles de Corrupción'!$C$10:$AZ$251,MATCH(A98,'Controles de Corrupción'!$B$10:$B$251,0),42),"")</f>
        <v/>
      </c>
      <c r="Q98" s="370" t="str">
        <f>IFERROR(INDEX('Controles de Corrupción'!$C$10:$AZ$251,MATCH(A98,'Controles de Corrupción'!$B$10:$B$251,0),47),"")</f>
        <v/>
      </c>
    </row>
    <row r="99" spans="1:17" ht="46.5" customHeight="1" x14ac:dyDescent="0.25">
      <c r="A99" s="111" t="s">
        <v>631</v>
      </c>
      <c r="B99" s="1249"/>
      <c r="C99" s="1106"/>
      <c r="D99" s="1108"/>
      <c r="E99" s="1106"/>
      <c r="F99" s="1109"/>
      <c r="G99" s="1109"/>
      <c r="H99" s="1244"/>
      <c r="I99" s="1109"/>
      <c r="J99" s="1109"/>
      <c r="K99" s="1109"/>
      <c r="L99" s="1109"/>
      <c r="M99" s="151" t="str">
        <f>IFERROR(INDEX('Controles de Corrupción'!$C$10:$AZ$251,MATCH(A99,'Controles de Corrupción'!$B$10:$B$251,0),4),"")</f>
        <v/>
      </c>
      <c r="N99" s="65" t="str">
        <f>IFERROR(INDEX('Controles de Corrupción'!$C$10:$AZ$251,MATCH(A99,'Controles de Corrupción'!$B$10:$B$251,0),40),"")</f>
        <v/>
      </c>
      <c r="O99" s="65" t="str">
        <f>IFERROR(INDEX('Controles de Corrupción'!$C$10:$AZ$251,MATCH(A99,'Controles de Corrupción'!$B$10:$B$251,0),41),"")</f>
        <v/>
      </c>
      <c r="P99" s="65" t="str">
        <f>IFERROR(INDEX('Controles de Corrupción'!$C$10:$AZ$251,MATCH(A99,'Controles de Corrupción'!$B$10:$B$251,0),42),"")</f>
        <v/>
      </c>
      <c r="Q99" s="370" t="str">
        <f>IFERROR(INDEX('Controles de Corrupción'!$C$10:$AZ$251,MATCH(A99,'Controles de Corrupción'!$B$10:$B$251,0),47),"")</f>
        <v/>
      </c>
    </row>
    <row r="100" spans="1:17" ht="46.5" customHeight="1" x14ac:dyDescent="0.25">
      <c r="A100" s="111" t="s">
        <v>632</v>
      </c>
      <c r="B100" s="1249"/>
      <c r="C100" s="1106"/>
      <c r="D100" s="1108"/>
      <c r="E100" s="1106"/>
      <c r="F100" s="1109"/>
      <c r="G100" s="1109"/>
      <c r="H100" s="1244"/>
      <c r="I100" s="1109"/>
      <c r="J100" s="1109"/>
      <c r="K100" s="1109"/>
      <c r="L100" s="1109"/>
      <c r="M100" s="151" t="str">
        <f>IFERROR(INDEX('Controles de Corrupción'!$C$10:$AZ$251,MATCH(A100,'Controles de Corrupción'!$B$10:$B$251,0),4),"")</f>
        <v/>
      </c>
      <c r="N100" s="65" t="str">
        <f>IFERROR(INDEX('Controles de Corrupción'!$C$10:$AZ$251,MATCH(A100,'Controles de Corrupción'!$B$10:$B$251,0),40),"")</f>
        <v/>
      </c>
      <c r="O100" s="65" t="str">
        <f>IFERROR(INDEX('Controles de Corrupción'!$C$10:$AZ$251,MATCH(A100,'Controles de Corrupción'!$B$10:$B$251,0),41),"")</f>
        <v/>
      </c>
      <c r="P100" s="65" t="str">
        <f>IFERROR(INDEX('Controles de Corrupción'!$C$10:$AZ$251,MATCH(A100,'Controles de Corrupción'!$B$10:$B$251,0),42),"")</f>
        <v/>
      </c>
      <c r="Q100" s="370" t="str">
        <f>IFERROR(INDEX('Controles de Corrupción'!$C$10:$AZ$251,MATCH(A100,'Controles de Corrupción'!$B$10:$B$251,0),47),"")</f>
        <v/>
      </c>
    </row>
    <row r="101" spans="1:17" ht="46.5" customHeight="1" x14ac:dyDescent="0.25">
      <c r="A101" s="111" t="s">
        <v>633</v>
      </c>
      <c r="B101" s="1249"/>
      <c r="C101" s="1106"/>
      <c r="D101" s="1108"/>
      <c r="E101" s="1106"/>
      <c r="F101" s="1109"/>
      <c r="G101" s="1109"/>
      <c r="H101" s="1244"/>
      <c r="I101" s="1109"/>
      <c r="J101" s="1109"/>
      <c r="K101" s="1109"/>
      <c r="L101" s="1109"/>
      <c r="M101" s="151" t="str">
        <f>IFERROR(INDEX('Controles de Corrupción'!$C$10:$AZ$251,MATCH(A101,'Controles de Corrupción'!$B$10:$B$251,0),4),"")</f>
        <v/>
      </c>
      <c r="N101" s="65" t="str">
        <f>IFERROR(INDEX('Controles de Corrupción'!$C$10:$AZ$251,MATCH(A101,'Controles de Corrupción'!$B$10:$B$251,0),40),"")</f>
        <v/>
      </c>
      <c r="O101" s="65" t="str">
        <f>IFERROR(INDEX('Controles de Corrupción'!$C$10:$AZ$251,MATCH(A101,'Controles de Corrupción'!$B$10:$B$251,0),41),"")</f>
        <v/>
      </c>
      <c r="P101" s="65" t="str">
        <f>IFERROR(INDEX('Controles de Corrupción'!$C$10:$AZ$251,MATCH(A101,'Controles de Corrupción'!$B$10:$B$251,0),42),"")</f>
        <v/>
      </c>
      <c r="Q101" s="370" t="str">
        <f>IFERROR(INDEX('Controles de Corrupción'!$C$10:$AZ$251,MATCH(A101,'Controles de Corrupción'!$B$10:$B$251,0),47),"")</f>
        <v/>
      </c>
    </row>
    <row r="102" spans="1:17" ht="46.5" customHeight="1" x14ac:dyDescent="0.25">
      <c r="A102" s="111" t="s">
        <v>634</v>
      </c>
      <c r="B102" s="1250"/>
      <c r="C102" s="1106"/>
      <c r="D102" s="1108"/>
      <c r="E102" s="1106"/>
      <c r="F102" s="1109"/>
      <c r="G102" s="1109"/>
      <c r="H102" s="1111"/>
      <c r="I102" s="1109"/>
      <c r="J102" s="1109"/>
      <c r="K102" s="1109"/>
      <c r="L102" s="1109"/>
      <c r="M102" s="151" t="str">
        <f>IFERROR(INDEX('Controles de Corrupción'!$C$10:$AZ$251,MATCH(A102,'Controles de Corrupción'!$B$10:$B$251,0),4),"")</f>
        <v/>
      </c>
      <c r="N102" s="65" t="str">
        <f>IFERROR(INDEX('Controles de Corrupción'!$C$10:$AZ$251,MATCH(A102,'Controles de Corrupción'!$B$10:$B$251,0),40),"")</f>
        <v/>
      </c>
      <c r="O102" s="65" t="str">
        <f>IFERROR(INDEX('Controles de Corrupción'!$C$10:$AZ$251,MATCH(A102,'Controles de Corrupción'!$B$10:$B$251,0),41),"")</f>
        <v/>
      </c>
      <c r="P102" s="65" t="str">
        <f>IFERROR(INDEX('Controles de Corrupción'!$C$10:$AZ$251,MATCH(A102,'Controles de Corrupción'!$B$10:$B$251,0),42),"")</f>
        <v/>
      </c>
      <c r="Q102" s="370" t="str">
        <f>IFERROR(INDEX('Controles de Corrupción'!$C$10:$AZ$251,MATCH(A102,'Controles de Corrupción'!$B$10:$B$251,0),47),"")</f>
        <v/>
      </c>
    </row>
    <row r="103" spans="1:17" ht="46.5" customHeight="1" x14ac:dyDescent="0.25">
      <c r="A103" s="111" t="s">
        <v>635</v>
      </c>
      <c r="B103" s="1248"/>
      <c r="C103" s="1105" t="str">
        <f>IFERROR(INDEX('Riesgos de Corrupción'!$B$11:$BN$100,MATCH('Mapa Riesgo Corrupción'!B103,'Riesgos de Corrupción'!$B$11:$B$100,0),2),"")</f>
        <v/>
      </c>
      <c r="D103" s="1108" t="str">
        <f>IFERROR(INDEX('Riesgos de Corrupción'!$B$11:$BN$100,MATCH('Mapa Riesgo Corrupción'!B103,'Riesgos de Corrupción'!$B$11:$B$100,0),4),"")</f>
        <v/>
      </c>
      <c r="E103" s="1105" t="str">
        <f>IFERROR(INDEX('Riesgos de Corrupción'!$B$11:$BN$100,MATCH('Mapa Riesgo Corrupción'!B103,'Riesgos de Corrupción'!$B$11:$B$100,0),5),"")</f>
        <v/>
      </c>
      <c r="F103" s="1110" t="str">
        <f>IFERROR(INDEX('[3]Riesgos de Corrupción'!$B$11:$BN$102,MATCH('Mapa Riesgo Corrupción'!B103,'[3]Riesgos de Corrupción'!$B$11:$B$102,0),18),"")</f>
        <v/>
      </c>
      <c r="G103" s="1110" t="str">
        <f>IFERROR(INDEX('[3]Riesgos de Corrupción'!$B$11:$BN$102,MATCH('Mapa Riesgo Corrupción'!B103,'[3]Riesgos de Corrupción'!$B$11:$B$102,0),63),"")</f>
        <v/>
      </c>
      <c r="H103" s="1243" t="str">
        <f>IFERROR(INDEX('[3]Riesgos de Corrupción'!$B$11:$BN$102,MATCH('Mapa Riesgo Corrupción'!B103,'[3]Riesgos de Corrupción'!$B$11:$B$102,0),64),"")</f>
        <v/>
      </c>
      <c r="I103" s="1110" t="str">
        <f>IFERROR(INDEX('[3]Controles de Corrupción'!$C$10:$AZ$249,MATCH('Mapa Riesgo Corrupción'!B103,'[3]Controles de Corrupción'!$C$10:$C$249,0),33),"")</f>
        <v/>
      </c>
      <c r="J103" s="1110" t="str">
        <f>IFERROR(INDEX('[3]Controles de Corrupción'!$C$10:$AZ$249,MATCH('Mapa Riesgo Corrupción'!B103,'[3]Controles de Corrupción'!$C$10:$C$249,0),36),"")</f>
        <v/>
      </c>
      <c r="K103" s="1110" t="str">
        <f>IFERROR(INDEX('[3]Controles de Corrupción'!$C$10:$AZ$249,MATCH('Mapa Riesgo Corrupción'!B103,'[3]Controles de Corrupción'!$C$10:$C$249,0),37),"")</f>
        <v/>
      </c>
      <c r="L103" s="1110" t="str">
        <f>IFERROR(INDEX('[3]Controles de Corrupción'!$C$10:$AZ$249,MATCH('Mapa Riesgo Corrupción'!B103,'[3]Controles de Corrupción'!$C$10:$C$249,0),38),"")</f>
        <v/>
      </c>
      <c r="M103" s="151" t="str">
        <f>IFERROR(INDEX('Controles de Corrupción'!$C$10:$AZ$251,MATCH(A103,'Controles de Corrupción'!$B$10:$B$251,0),4),"")</f>
        <v/>
      </c>
      <c r="N103" s="65" t="str">
        <f>IFERROR(INDEX('Controles de Corrupción'!$C$10:$AZ$251,MATCH(A103,'Controles de Corrupción'!$B$10:$B$251,0),40),"")</f>
        <v/>
      </c>
      <c r="O103" s="65" t="str">
        <f>IFERROR(INDEX('Controles de Corrupción'!$C$10:$AZ$251,MATCH(A103,'Controles de Corrupción'!$B$10:$B$251,0),41),"")</f>
        <v/>
      </c>
      <c r="P103" s="65" t="str">
        <f>IFERROR(INDEX('Controles de Corrupción'!$C$10:$AZ$251,MATCH(A103,'Controles de Corrupción'!$B$10:$B$251,0),42),"")</f>
        <v/>
      </c>
      <c r="Q103" s="370" t="str">
        <f>IFERROR(INDEX('Controles de Corrupción'!$C$10:$AZ$251,MATCH(A103,'Controles de Corrupción'!$B$10:$B$251,0),47),"")</f>
        <v/>
      </c>
    </row>
    <row r="104" spans="1:17" ht="46.5" customHeight="1" x14ac:dyDescent="0.25">
      <c r="A104" s="111" t="s">
        <v>636</v>
      </c>
      <c r="B104" s="1249"/>
      <c r="C104" s="1106"/>
      <c r="D104" s="1108"/>
      <c r="E104" s="1106"/>
      <c r="F104" s="1109"/>
      <c r="G104" s="1109"/>
      <c r="H104" s="1244"/>
      <c r="I104" s="1109"/>
      <c r="J104" s="1109"/>
      <c r="K104" s="1109"/>
      <c r="L104" s="1109"/>
      <c r="M104" s="151" t="str">
        <f>IFERROR(INDEX('Controles de Corrupción'!$C$10:$AZ$251,MATCH(A104,'Controles de Corrupción'!$B$10:$B$251,0),4),"")</f>
        <v/>
      </c>
      <c r="N104" s="65" t="str">
        <f>IFERROR(INDEX('Controles de Corrupción'!$C$10:$AZ$251,MATCH(A104,'Controles de Corrupción'!$B$10:$B$251,0),40),"")</f>
        <v/>
      </c>
      <c r="O104" s="65" t="str">
        <f>IFERROR(INDEX('Controles de Corrupción'!$C$10:$AZ$251,MATCH(A104,'Controles de Corrupción'!$B$10:$B$251,0),41),"")</f>
        <v/>
      </c>
      <c r="P104" s="65" t="str">
        <f>IFERROR(INDEX('Controles de Corrupción'!$C$10:$AZ$251,MATCH(A104,'Controles de Corrupción'!$B$10:$B$251,0),42),"")</f>
        <v/>
      </c>
      <c r="Q104" s="370" t="str">
        <f>IFERROR(INDEX('Controles de Corrupción'!$C$10:$AZ$251,MATCH(A104,'Controles de Corrupción'!$B$10:$B$251,0),47),"")</f>
        <v/>
      </c>
    </row>
    <row r="105" spans="1:17" ht="46.5" customHeight="1" x14ac:dyDescent="0.25">
      <c r="A105" s="111" t="s">
        <v>637</v>
      </c>
      <c r="B105" s="1249"/>
      <c r="C105" s="1106"/>
      <c r="D105" s="1108"/>
      <c r="E105" s="1106"/>
      <c r="F105" s="1109"/>
      <c r="G105" s="1109"/>
      <c r="H105" s="1244"/>
      <c r="I105" s="1109"/>
      <c r="J105" s="1109"/>
      <c r="K105" s="1109"/>
      <c r="L105" s="1109"/>
      <c r="M105" s="151" t="str">
        <f>IFERROR(INDEX('Controles de Corrupción'!$C$10:$AZ$251,MATCH(A105,'Controles de Corrupción'!$B$10:$B$251,0),4),"")</f>
        <v/>
      </c>
      <c r="N105" s="65" t="str">
        <f>IFERROR(INDEX('Controles de Corrupción'!$C$10:$AZ$251,MATCH(A105,'Controles de Corrupción'!$B$10:$B$251,0),40),"")</f>
        <v/>
      </c>
      <c r="O105" s="65" t="str">
        <f>IFERROR(INDEX('Controles de Corrupción'!$C$10:$AZ$251,MATCH(A105,'Controles de Corrupción'!$B$10:$B$251,0),41),"")</f>
        <v/>
      </c>
      <c r="P105" s="65" t="str">
        <f>IFERROR(INDEX('Controles de Corrupción'!$C$10:$AZ$251,MATCH(A105,'Controles de Corrupción'!$B$10:$B$251,0),42),"")</f>
        <v/>
      </c>
      <c r="Q105" s="370" t="str">
        <f>IFERROR(INDEX('Controles de Corrupción'!$C$10:$AZ$251,MATCH(A105,'Controles de Corrupción'!$B$10:$B$251,0),47),"")</f>
        <v/>
      </c>
    </row>
    <row r="106" spans="1:17" ht="46.5" customHeight="1" x14ac:dyDescent="0.25">
      <c r="A106" s="111" t="s">
        <v>638</v>
      </c>
      <c r="B106" s="1249"/>
      <c r="C106" s="1106"/>
      <c r="D106" s="1108"/>
      <c r="E106" s="1106"/>
      <c r="F106" s="1109"/>
      <c r="G106" s="1109"/>
      <c r="H106" s="1244"/>
      <c r="I106" s="1109"/>
      <c r="J106" s="1109"/>
      <c r="K106" s="1109"/>
      <c r="L106" s="1109"/>
      <c r="M106" s="151" t="str">
        <f>IFERROR(INDEX('Controles de Corrupción'!$C$10:$AZ$251,MATCH(A106,'Controles de Corrupción'!$B$10:$B$251,0),4),"")</f>
        <v/>
      </c>
      <c r="N106" s="65" t="str">
        <f>IFERROR(INDEX('Controles de Corrupción'!$C$10:$AZ$251,MATCH(A106,'Controles de Corrupción'!$B$10:$B$251,0),40),"")</f>
        <v/>
      </c>
      <c r="O106" s="65" t="str">
        <f>IFERROR(INDEX('Controles de Corrupción'!$C$10:$AZ$251,MATCH(A106,'Controles de Corrupción'!$B$10:$B$251,0),41),"")</f>
        <v/>
      </c>
      <c r="P106" s="65" t="str">
        <f>IFERROR(INDEX('Controles de Corrupción'!$C$10:$AZ$251,MATCH(A106,'Controles de Corrupción'!$B$10:$B$251,0),42),"")</f>
        <v/>
      </c>
      <c r="Q106" s="370" t="str">
        <f>IFERROR(INDEX('Controles de Corrupción'!$C$10:$AZ$251,MATCH(A106,'Controles de Corrupción'!$B$10:$B$251,0),47),"")</f>
        <v/>
      </c>
    </row>
    <row r="107" spans="1:17" ht="46.5" customHeight="1" x14ac:dyDescent="0.25">
      <c r="A107" s="111" t="s">
        <v>639</v>
      </c>
      <c r="B107" s="1249"/>
      <c r="C107" s="1106"/>
      <c r="D107" s="1108"/>
      <c r="E107" s="1106"/>
      <c r="F107" s="1109"/>
      <c r="G107" s="1109"/>
      <c r="H107" s="1244"/>
      <c r="I107" s="1109"/>
      <c r="J107" s="1109"/>
      <c r="K107" s="1109"/>
      <c r="L107" s="1109"/>
      <c r="M107" s="151" t="str">
        <f>IFERROR(INDEX('Controles de Corrupción'!$C$10:$AZ$251,MATCH(A107,'Controles de Corrupción'!$B$10:$B$251,0),4),"")</f>
        <v/>
      </c>
      <c r="N107" s="65" t="str">
        <f>IFERROR(INDEX('Controles de Corrupción'!$C$10:$AZ$251,MATCH(A107,'Controles de Corrupción'!$B$10:$B$251,0),40),"")</f>
        <v/>
      </c>
      <c r="O107" s="65" t="str">
        <f>IFERROR(INDEX('Controles de Corrupción'!$C$10:$AZ$251,MATCH(A107,'Controles de Corrupción'!$B$10:$B$251,0),41),"")</f>
        <v/>
      </c>
      <c r="P107" s="65" t="str">
        <f>IFERROR(INDEX('Controles de Corrupción'!$C$10:$AZ$251,MATCH(A107,'Controles de Corrupción'!$B$10:$B$251,0),42),"")</f>
        <v/>
      </c>
      <c r="Q107" s="370" t="str">
        <f>IFERROR(INDEX('Controles de Corrupción'!$C$10:$AZ$251,MATCH(A107,'Controles de Corrupción'!$B$10:$B$251,0),47),"")</f>
        <v/>
      </c>
    </row>
    <row r="108" spans="1:17" ht="46.5" customHeight="1" x14ac:dyDescent="0.25">
      <c r="A108" s="111" t="s">
        <v>640</v>
      </c>
      <c r="B108" s="1250"/>
      <c r="C108" s="1106"/>
      <c r="D108" s="1108"/>
      <c r="E108" s="1106"/>
      <c r="F108" s="1109"/>
      <c r="G108" s="1109"/>
      <c r="H108" s="1111"/>
      <c r="I108" s="1109"/>
      <c r="J108" s="1109"/>
      <c r="K108" s="1109"/>
      <c r="L108" s="1109"/>
      <c r="M108" s="151" t="str">
        <f>IFERROR(INDEX('Controles de Corrupción'!$C$10:$AZ$251,MATCH(A108,'Controles de Corrupción'!$B$10:$B$251,0),4),"")</f>
        <v/>
      </c>
      <c r="N108" s="65" t="str">
        <f>IFERROR(INDEX('Controles de Corrupción'!$C$10:$AZ$251,MATCH(A108,'Controles de Corrupción'!$B$10:$B$251,0),40),"")</f>
        <v/>
      </c>
      <c r="O108" s="65" t="str">
        <f>IFERROR(INDEX('Controles de Corrupción'!$C$10:$AZ$251,MATCH(A108,'Controles de Corrupción'!$B$10:$B$251,0),41),"")</f>
        <v/>
      </c>
      <c r="P108" s="65" t="str">
        <f>IFERROR(INDEX('Controles de Corrupción'!$C$10:$AZ$251,MATCH(A108,'Controles de Corrupción'!$B$10:$B$251,0),42),"")</f>
        <v/>
      </c>
      <c r="Q108" s="370" t="str">
        <f>IFERROR(INDEX('Controles de Corrupción'!$C$10:$AZ$251,MATCH(A108,'Controles de Corrupción'!$B$10:$B$251,0),47),"")</f>
        <v/>
      </c>
    </row>
    <row r="109" spans="1:17" ht="46.5" customHeight="1" x14ac:dyDescent="0.25">
      <c r="A109" s="111" t="s">
        <v>641</v>
      </c>
      <c r="B109" s="1248"/>
      <c r="C109" s="1105" t="str">
        <f>IFERROR(INDEX('Riesgos de Corrupción'!$B$11:$BN$100,MATCH('Mapa Riesgo Corrupción'!B109,'Riesgos de Corrupción'!$B$11:$B$100,0),2),"")</f>
        <v/>
      </c>
      <c r="D109" s="1107" t="str">
        <f>IFERROR(INDEX('[3]Riesgos de Corrupción'!$B$11:$BN$102,MATCH('Mapa Riesgo Corrupción'!B109,'[3]Riesgos de Corrupción'!$B$11:$B$102,0),4),"")</f>
        <v/>
      </c>
      <c r="E109" s="1105" t="str">
        <f>IFERROR(INDEX('Riesgos de Corrupción'!$B$11:$BN$100,MATCH('Mapa Riesgo Corrupción'!B109,'Riesgos de Corrupción'!$B$11:$B$100,0),5),"")</f>
        <v/>
      </c>
      <c r="F109" s="1110" t="str">
        <f>IFERROR(INDEX('[3]Riesgos de Corrupción'!$B$11:$BN$102,MATCH('Mapa Riesgo Corrupción'!B109,'[3]Riesgos de Corrupción'!$B$11:$B$102,0),18),"")</f>
        <v/>
      </c>
      <c r="G109" s="1110" t="str">
        <f>IFERROR(INDEX('[3]Riesgos de Corrupción'!$B$11:$BN$102,MATCH('Mapa Riesgo Corrupción'!B109,'[3]Riesgos de Corrupción'!$B$11:$B$102,0),63),"")</f>
        <v/>
      </c>
      <c r="H109" s="1243" t="str">
        <f>IFERROR(INDEX('[3]Riesgos de Corrupción'!$B$11:$BN$102,MATCH('Mapa Riesgo Corrupción'!B109,'[3]Riesgos de Corrupción'!$B$11:$B$102,0),64),"")</f>
        <v/>
      </c>
      <c r="I109" s="1110" t="str">
        <f>IFERROR(INDEX('[3]Controles de Corrupción'!$C$10:$AZ$249,MATCH('Mapa Riesgo Corrupción'!B109,'[3]Controles de Corrupción'!$C$10:$C$249,0),33),"")</f>
        <v/>
      </c>
      <c r="J109" s="1110" t="str">
        <f>IFERROR(INDEX('[3]Controles de Corrupción'!$C$10:$AZ$249,MATCH('Mapa Riesgo Corrupción'!B109,'[3]Controles de Corrupción'!$C$10:$C$249,0),36),"")</f>
        <v/>
      </c>
      <c r="K109" s="1110" t="str">
        <f>IFERROR(INDEX('[3]Controles de Corrupción'!$C$10:$AZ$249,MATCH('Mapa Riesgo Corrupción'!B109,'[3]Controles de Corrupción'!$C$10:$C$249,0),37),"")</f>
        <v/>
      </c>
      <c r="L109" s="1110" t="str">
        <f>IFERROR(INDEX('[3]Controles de Corrupción'!$C$10:$AZ$249,MATCH('Mapa Riesgo Corrupción'!B109,'[3]Controles de Corrupción'!$C$10:$C$249,0),38),"")</f>
        <v/>
      </c>
      <c r="M109" s="151" t="str">
        <f>IFERROR(INDEX('Controles de Corrupción'!$C$10:$AZ$251,MATCH(A109,'Controles de Corrupción'!$B$10:$B$251,0),4),"")</f>
        <v/>
      </c>
      <c r="N109" s="65" t="str">
        <f>IFERROR(INDEX('Controles de Corrupción'!$C$10:$AZ$251,MATCH(A109,'Controles de Corrupción'!$B$10:$B$251,0),40),"")</f>
        <v/>
      </c>
      <c r="O109" s="65" t="str">
        <f>IFERROR(INDEX('Controles de Corrupción'!$C$10:$AZ$251,MATCH(A109,'Controles de Corrupción'!$B$10:$B$251,0),41),"")</f>
        <v/>
      </c>
      <c r="P109" s="65" t="str">
        <f>IFERROR(INDEX('Controles de Corrupción'!$C$10:$AZ$251,MATCH(A109,'Controles de Corrupción'!$B$10:$B$251,0),42),"")</f>
        <v/>
      </c>
      <c r="Q109" s="370" t="str">
        <f>IFERROR(INDEX('Controles de Corrupción'!$C$10:$AZ$251,MATCH(A109,'Controles de Corrupción'!$B$10:$B$251,0),47),"")</f>
        <v/>
      </c>
    </row>
    <row r="110" spans="1:17" ht="46.5" customHeight="1" x14ac:dyDescent="0.25">
      <c r="A110" s="111" t="s">
        <v>642</v>
      </c>
      <c r="B110" s="1249"/>
      <c r="C110" s="1106"/>
      <c r="D110" s="1108"/>
      <c r="E110" s="1106"/>
      <c r="F110" s="1109"/>
      <c r="G110" s="1109"/>
      <c r="H110" s="1244"/>
      <c r="I110" s="1109"/>
      <c r="J110" s="1109"/>
      <c r="K110" s="1109"/>
      <c r="L110" s="1109"/>
      <c r="M110" s="151" t="str">
        <f>IFERROR(INDEX('Controles de Corrupción'!$C$10:$AZ$251,MATCH(A110,'Controles de Corrupción'!$B$10:$B$251,0),4),"")</f>
        <v/>
      </c>
      <c r="N110" s="65" t="str">
        <f>IFERROR(INDEX('Controles de Corrupción'!$C$10:$AZ$251,MATCH(A110,'Controles de Corrupción'!$B$10:$B$251,0),40),"")</f>
        <v/>
      </c>
      <c r="O110" s="65" t="str">
        <f>IFERROR(INDEX('Controles de Corrupción'!$C$10:$AZ$251,MATCH(A110,'Controles de Corrupción'!$B$10:$B$251,0),41),"")</f>
        <v/>
      </c>
      <c r="P110" s="65" t="str">
        <f>IFERROR(INDEX('Controles de Corrupción'!$C$10:$AZ$251,MATCH(A110,'Controles de Corrupción'!$B$10:$B$251,0),42),"")</f>
        <v/>
      </c>
      <c r="Q110" s="370" t="str">
        <f>IFERROR(INDEX('Controles de Corrupción'!$C$10:$AZ$251,MATCH(A110,'Controles de Corrupción'!$B$10:$B$251,0),47),"")</f>
        <v/>
      </c>
    </row>
    <row r="111" spans="1:17" ht="46.5" customHeight="1" x14ac:dyDescent="0.25">
      <c r="A111" s="111" t="s">
        <v>643</v>
      </c>
      <c r="B111" s="1249"/>
      <c r="C111" s="1106"/>
      <c r="D111" s="1108"/>
      <c r="E111" s="1106"/>
      <c r="F111" s="1109"/>
      <c r="G111" s="1109"/>
      <c r="H111" s="1244"/>
      <c r="I111" s="1109"/>
      <c r="J111" s="1109"/>
      <c r="K111" s="1109"/>
      <c r="L111" s="1109"/>
      <c r="M111" s="151" t="str">
        <f>IFERROR(INDEX('Controles de Corrupción'!$C$10:$AZ$251,MATCH(A111,'Controles de Corrupción'!$B$10:$B$251,0),4),"")</f>
        <v/>
      </c>
      <c r="N111" s="65" t="str">
        <f>IFERROR(INDEX('Controles de Corrupción'!$C$10:$AZ$251,MATCH(A111,'Controles de Corrupción'!$B$10:$B$251,0),40),"")</f>
        <v/>
      </c>
      <c r="O111" s="65" t="str">
        <f>IFERROR(INDEX('Controles de Corrupción'!$C$10:$AZ$251,MATCH(A111,'Controles de Corrupción'!$B$10:$B$251,0),41),"")</f>
        <v/>
      </c>
      <c r="P111" s="65" t="str">
        <f>IFERROR(INDEX('Controles de Corrupción'!$C$10:$AZ$251,MATCH(A111,'Controles de Corrupción'!$B$10:$B$251,0),42),"")</f>
        <v/>
      </c>
      <c r="Q111" s="370" t="str">
        <f>IFERROR(INDEX('Controles de Corrupción'!$C$10:$AZ$251,MATCH(A111,'Controles de Corrupción'!$B$10:$B$251,0),47),"")</f>
        <v/>
      </c>
    </row>
    <row r="112" spans="1:17" ht="46.5" customHeight="1" x14ac:dyDescent="0.25">
      <c r="A112" s="111" t="s">
        <v>644</v>
      </c>
      <c r="B112" s="1249"/>
      <c r="C112" s="1106"/>
      <c r="D112" s="1108"/>
      <c r="E112" s="1106"/>
      <c r="F112" s="1109"/>
      <c r="G112" s="1109"/>
      <c r="H112" s="1244"/>
      <c r="I112" s="1109"/>
      <c r="J112" s="1109"/>
      <c r="K112" s="1109"/>
      <c r="L112" s="1109"/>
      <c r="M112" s="151" t="str">
        <f>IFERROR(INDEX('Controles de Corrupción'!$C$10:$AZ$251,MATCH(A112,'Controles de Corrupción'!$B$10:$B$251,0),4),"")</f>
        <v/>
      </c>
      <c r="N112" s="65" t="str">
        <f>IFERROR(INDEX('Controles de Corrupción'!$C$10:$AZ$251,MATCH(A112,'Controles de Corrupción'!$B$10:$B$251,0),40),"")</f>
        <v/>
      </c>
      <c r="O112" s="65" t="str">
        <f>IFERROR(INDEX('Controles de Corrupción'!$C$10:$AZ$251,MATCH(A112,'Controles de Corrupción'!$B$10:$B$251,0),41),"")</f>
        <v/>
      </c>
      <c r="P112" s="65" t="str">
        <f>IFERROR(INDEX('Controles de Corrupción'!$C$10:$AZ$251,MATCH(A112,'Controles de Corrupción'!$B$10:$B$251,0),42),"")</f>
        <v/>
      </c>
      <c r="Q112" s="370" t="str">
        <f>IFERROR(INDEX('Controles de Corrupción'!$C$10:$AZ$251,MATCH(A112,'Controles de Corrupción'!$B$10:$B$251,0),47),"")</f>
        <v/>
      </c>
    </row>
    <row r="113" spans="1:17" ht="46.5" customHeight="1" x14ac:dyDescent="0.25">
      <c r="A113" s="111" t="s">
        <v>645</v>
      </c>
      <c r="B113" s="1249"/>
      <c r="C113" s="1106"/>
      <c r="D113" s="1108"/>
      <c r="E113" s="1106"/>
      <c r="F113" s="1109"/>
      <c r="G113" s="1109"/>
      <c r="H113" s="1244"/>
      <c r="I113" s="1109"/>
      <c r="J113" s="1109"/>
      <c r="K113" s="1109"/>
      <c r="L113" s="1109"/>
      <c r="M113" s="151" t="str">
        <f>IFERROR(INDEX('Controles de Corrupción'!$C$10:$AZ$251,MATCH(A113,'Controles de Corrupción'!$B$10:$B$251,0),4),"")</f>
        <v/>
      </c>
      <c r="N113" s="65" t="str">
        <f>IFERROR(INDEX('Controles de Corrupción'!$C$10:$AZ$251,MATCH(A113,'Controles de Corrupción'!$B$10:$B$251,0),40),"")</f>
        <v/>
      </c>
      <c r="O113" s="65" t="str">
        <f>IFERROR(INDEX('Controles de Corrupción'!$C$10:$AZ$251,MATCH(A113,'Controles de Corrupción'!$B$10:$B$251,0),41),"")</f>
        <v/>
      </c>
      <c r="P113" s="65" t="str">
        <f>IFERROR(INDEX('Controles de Corrupción'!$C$10:$AZ$251,MATCH(A113,'Controles de Corrupción'!$B$10:$B$251,0),42),"")</f>
        <v/>
      </c>
      <c r="Q113" s="370" t="str">
        <f>IFERROR(INDEX('Controles de Corrupción'!$C$10:$AZ$251,MATCH(A113,'Controles de Corrupción'!$B$10:$B$251,0),47),"")</f>
        <v/>
      </c>
    </row>
    <row r="114" spans="1:17" ht="46.5" customHeight="1" x14ac:dyDescent="0.25">
      <c r="A114" s="111" t="s">
        <v>646</v>
      </c>
      <c r="B114" s="1250"/>
      <c r="C114" s="1106"/>
      <c r="D114" s="1108"/>
      <c r="E114" s="1106"/>
      <c r="F114" s="1109"/>
      <c r="G114" s="1109"/>
      <c r="H114" s="1111"/>
      <c r="I114" s="1109"/>
      <c r="J114" s="1109"/>
      <c r="K114" s="1109"/>
      <c r="L114" s="1109"/>
      <c r="M114" s="151" t="str">
        <f>IFERROR(INDEX('Controles de Corrupción'!$C$10:$AZ$251,MATCH(A114,'Controles de Corrupción'!$B$10:$B$251,0),4),"")</f>
        <v/>
      </c>
      <c r="N114" s="65" t="str">
        <f>IFERROR(INDEX('Controles de Corrupción'!$C$10:$AZ$251,MATCH(A114,'Controles de Corrupción'!$B$10:$B$251,0),40),"")</f>
        <v/>
      </c>
      <c r="O114" s="65" t="str">
        <f>IFERROR(INDEX('Controles de Corrupción'!$C$10:$AZ$251,MATCH(A114,'Controles de Corrupción'!$B$10:$B$251,0),41),"")</f>
        <v/>
      </c>
      <c r="P114" s="65" t="str">
        <f>IFERROR(INDEX('Controles de Corrupción'!$C$10:$AZ$251,MATCH(A114,'Controles de Corrupción'!$B$10:$B$251,0),42),"")</f>
        <v/>
      </c>
      <c r="Q114" s="370" t="str">
        <f>IFERROR(INDEX('Controles de Corrupción'!$C$10:$AZ$251,MATCH(A114,'Controles de Corrupción'!$B$10:$B$251,0),47),"")</f>
        <v/>
      </c>
    </row>
    <row r="115" spans="1:17" ht="46.5" customHeight="1" x14ac:dyDescent="0.25">
      <c r="A115" s="111" t="s">
        <v>647</v>
      </c>
      <c r="B115" s="1248"/>
      <c r="C115" s="1105" t="str">
        <f>IFERROR(INDEX('Riesgos de Corrupción'!$B$11:$BN$100,MATCH('Mapa Riesgo Corrupción'!B115,'Riesgos de Corrupción'!$B$11:$B$100,0),2),"")</f>
        <v/>
      </c>
      <c r="D115" s="1107" t="str">
        <f>IFERROR(INDEX('[3]Riesgos de Corrupción'!$B$11:$BN$102,MATCH('Mapa Riesgo Corrupción'!B115,'[3]Riesgos de Corrupción'!$B$11:$B$102,0),4),"")</f>
        <v/>
      </c>
      <c r="E115" s="1251" t="str">
        <f>IFERROR(INDEX('[3]Riesgos de Corrupción'!$B$11:$BN$102,MATCH('Mapa Riesgo Corrupción'!B115,'[3]Riesgos de Corrupción'!$B$11:$B$102,0),5),"")</f>
        <v/>
      </c>
      <c r="F115" s="1110" t="str">
        <f>IFERROR(INDEX('[3]Riesgos de Corrupción'!$B$11:$BN$102,MATCH('Mapa Riesgo Corrupción'!B115,'[3]Riesgos de Corrupción'!$B$11:$B$102,0),18),"")</f>
        <v/>
      </c>
      <c r="G115" s="1110" t="str">
        <f>IFERROR(INDEX('[3]Riesgos de Corrupción'!$B$11:$BN$102,MATCH('Mapa Riesgo Corrupción'!B115,'[3]Riesgos de Corrupción'!$B$11:$B$102,0),63),"")</f>
        <v/>
      </c>
      <c r="H115" s="1243" t="str">
        <f>IFERROR(INDEX('[3]Riesgos de Corrupción'!$B$11:$BN$102,MATCH('Mapa Riesgo Corrupción'!B115,'[3]Riesgos de Corrupción'!$B$11:$B$102,0),64),"")</f>
        <v/>
      </c>
      <c r="I115" s="1110" t="str">
        <f>IFERROR(INDEX('[3]Controles de Corrupción'!$C$10:$AZ$249,MATCH('Mapa Riesgo Corrupción'!B115,'[3]Controles de Corrupción'!$C$10:$C$249,0),33),"")</f>
        <v/>
      </c>
      <c r="J115" s="1110" t="str">
        <f>IFERROR(INDEX('[3]Controles de Corrupción'!$C$10:$AZ$249,MATCH('Mapa Riesgo Corrupción'!B115,'[3]Controles de Corrupción'!$C$10:$C$249,0),36),"")</f>
        <v/>
      </c>
      <c r="K115" s="1110" t="str">
        <f>IFERROR(INDEX('[3]Controles de Corrupción'!$C$10:$AZ$249,MATCH('Mapa Riesgo Corrupción'!B115,'[3]Controles de Corrupción'!$C$10:$C$249,0),37),"")</f>
        <v/>
      </c>
      <c r="L115" s="1110" t="str">
        <f>IFERROR(INDEX('[3]Controles de Corrupción'!$C$10:$AZ$249,MATCH('Mapa Riesgo Corrupción'!B115,'[3]Controles de Corrupción'!$C$10:$C$249,0),38),"")</f>
        <v/>
      </c>
      <c r="M115" s="151" t="str">
        <f>IFERROR(INDEX('Controles de Corrupción'!$C$10:$AZ$251,MATCH(A115,'Controles de Corrupción'!$B$10:$B$251,0),4),"")</f>
        <v/>
      </c>
      <c r="N115" s="65" t="str">
        <f>IFERROR(INDEX('Controles de Corrupción'!$C$10:$AZ$251,MATCH(A115,'Controles de Corrupción'!$B$10:$B$251,0),40),"")</f>
        <v/>
      </c>
      <c r="O115" s="65" t="str">
        <f>IFERROR(INDEX('Controles de Corrupción'!$C$10:$AZ$251,MATCH(A115,'Controles de Corrupción'!$B$10:$B$251,0),41),"")</f>
        <v/>
      </c>
      <c r="P115" s="65" t="str">
        <f>IFERROR(INDEX('Controles de Corrupción'!$C$10:$AZ$251,MATCH(A115,'Controles de Corrupción'!$B$10:$B$251,0),42),"")</f>
        <v/>
      </c>
      <c r="Q115" s="370" t="str">
        <f>IFERROR(INDEX('Controles de Corrupción'!$C$10:$AZ$251,MATCH(A115,'Controles de Corrupción'!$B$10:$B$251,0),47),"")</f>
        <v/>
      </c>
    </row>
    <row r="116" spans="1:17" ht="46.5" customHeight="1" x14ac:dyDescent="0.25">
      <c r="A116" s="111" t="s">
        <v>648</v>
      </c>
      <c r="B116" s="1249"/>
      <c r="C116" s="1106"/>
      <c r="D116" s="1108"/>
      <c r="E116" s="1252"/>
      <c r="F116" s="1109"/>
      <c r="G116" s="1109"/>
      <c r="H116" s="1244"/>
      <c r="I116" s="1109"/>
      <c r="J116" s="1109"/>
      <c r="K116" s="1109"/>
      <c r="L116" s="1109"/>
      <c r="M116" s="151" t="str">
        <f>IFERROR(INDEX('Controles de Corrupción'!$C$10:$AZ$251,MATCH(A116,'Controles de Corrupción'!$B$10:$B$251,0),4),"")</f>
        <v/>
      </c>
      <c r="N116" s="65" t="str">
        <f>IFERROR(INDEX('Controles de Corrupción'!$C$10:$AZ$251,MATCH(A116,'Controles de Corrupción'!$B$10:$B$251,0),40),"")</f>
        <v/>
      </c>
      <c r="O116" s="65" t="str">
        <f>IFERROR(INDEX('Controles de Corrupción'!$C$10:$AZ$251,MATCH(A116,'Controles de Corrupción'!$B$10:$B$251,0),41),"")</f>
        <v/>
      </c>
      <c r="P116" s="65" t="str">
        <f>IFERROR(INDEX('Controles de Corrupción'!$C$10:$AZ$251,MATCH(A116,'Controles de Corrupción'!$B$10:$B$251,0),42),"")</f>
        <v/>
      </c>
      <c r="Q116" s="370" t="str">
        <f>IFERROR(INDEX('Controles de Corrupción'!$C$10:$AZ$251,MATCH(A116,'Controles de Corrupción'!$B$10:$B$251,0),47),"")</f>
        <v/>
      </c>
    </row>
    <row r="117" spans="1:17" ht="46.5" customHeight="1" x14ac:dyDescent="0.25">
      <c r="A117" s="111" t="s">
        <v>649</v>
      </c>
      <c r="B117" s="1249"/>
      <c r="C117" s="1106"/>
      <c r="D117" s="1108"/>
      <c r="E117" s="1252"/>
      <c r="F117" s="1109"/>
      <c r="G117" s="1109"/>
      <c r="H117" s="1244"/>
      <c r="I117" s="1109"/>
      <c r="J117" s="1109"/>
      <c r="K117" s="1109"/>
      <c r="L117" s="1109"/>
      <c r="M117" s="151" t="str">
        <f>IFERROR(INDEX('Controles de Corrupción'!$C$10:$AZ$251,MATCH(A117,'Controles de Corrupción'!$B$10:$B$251,0),4),"")</f>
        <v/>
      </c>
      <c r="N117" s="65" t="str">
        <f>IFERROR(INDEX('Controles de Corrupción'!$C$10:$AZ$251,MATCH(A117,'Controles de Corrupción'!$B$10:$B$251,0),40),"")</f>
        <v/>
      </c>
      <c r="O117" s="65" t="str">
        <f>IFERROR(INDEX('Controles de Corrupción'!$C$10:$AZ$251,MATCH(A117,'Controles de Corrupción'!$B$10:$B$251,0),41),"")</f>
        <v/>
      </c>
      <c r="P117" s="65" t="str">
        <f>IFERROR(INDEX('Controles de Corrupción'!$C$10:$AZ$251,MATCH(A117,'Controles de Corrupción'!$B$10:$B$251,0),42),"")</f>
        <v/>
      </c>
      <c r="Q117" s="370" t="str">
        <f>IFERROR(INDEX('Controles de Corrupción'!$C$10:$AZ$251,MATCH(A117,'Controles de Corrupción'!$B$10:$B$251,0),47),"")</f>
        <v/>
      </c>
    </row>
    <row r="118" spans="1:17" ht="46.5" customHeight="1" x14ac:dyDescent="0.25">
      <c r="A118" s="111" t="s">
        <v>650</v>
      </c>
      <c r="B118" s="1249"/>
      <c r="C118" s="1106"/>
      <c r="D118" s="1108"/>
      <c r="E118" s="1252"/>
      <c r="F118" s="1109"/>
      <c r="G118" s="1109"/>
      <c r="H118" s="1244"/>
      <c r="I118" s="1109"/>
      <c r="J118" s="1109"/>
      <c r="K118" s="1109"/>
      <c r="L118" s="1109"/>
      <c r="M118" s="151" t="str">
        <f>IFERROR(INDEX('Controles de Corrupción'!$C$10:$AZ$251,MATCH(A118,'Controles de Corrupción'!$B$10:$B$251,0),4),"")</f>
        <v/>
      </c>
      <c r="N118" s="65" t="str">
        <f>IFERROR(INDEX('Controles de Corrupción'!$C$10:$AZ$251,MATCH(A118,'Controles de Corrupción'!$B$10:$B$251,0),40),"")</f>
        <v/>
      </c>
      <c r="O118" s="65" t="str">
        <f>IFERROR(INDEX('Controles de Corrupción'!$C$10:$AZ$251,MATCH(A118,'Controles de Corrupción'!$B$10:$B$251,0),41),"")</f>
        <v/>
      </c>
      <c r="P118" s="65" t="str">
        <f>IFERROR(INDEX('Controles de Corrupción'!$C$10:$AZ$251,MATCH(A118,'Controles de Corrupción'!$B$10:$B$251,0),42),"")</f>
        <v/>
      </c>
      <c r="Q118" s="370" t="str">
        <f>IFERROR(INDEX('Controles de Corrupción'!$C$10:$AZ$251,MATCH(A118,'Controles de Corrupción'!$B$10:$B$251,0),47),"")</f>
        <v/>
      </c>
    </row>
    <row r="119" spans="1:17" ht="46.5" customHeight="1" x14ac:dyDescent="0.25">
      <c r="A119" s="111" t="s">
        <v>651</v>
      </c>
      <c r="B119" s="1249"/>
      <c r="C119" s="1106"/>
      <c r="D119" s="1108"/>
      <c r="E119" s="1252"/>
      <c r="F119" s="1109"/>
      <c r="G119" s="1109"/>
      <c r="H119" s="1244"/>
      <c r="I119" s="1109"/>
      <c r="J119" s="1109"/>
      <c r="K119" s="1109"/>
      <c r="L119" s="1109"/>
      <c r="M119" s="151" t="str">
        <f>IFERROR(INDEX('Controles de Corrupción'!$C$10:$AZ$251,MATCH(A119,'Controles de Corrupción'!$B$10:$B$251,0),4),"")</f>
        <v/>
      </c>
      <c r="N119" s="65" t="str">
        <f>IFERROR(INDEX('Controles de Corrupción'!$C$10:$AZ$251,MATCH(A119,'Controles de Corrupción'!$B$10:$B$251,0),40),"")</f>
        <v/>
      </c>
      <c r="O119" s="65" t="str">
        <f>IFERROR(INDEX('Controles de Corrupción'!$C$10:$AZ$251,MATCH(A119,'Controles de Corrupción'!$B$10:$B$251,0),41),"")</f>
        <v/>
      </c>
      <c r="P119" s="65" t="str">
        <f>IFERROR(INDEX('Controles de Corrupción'!$C$10:$AZ$251,MATCH(A119,'Controles de Corrupción'!$B$10:$B$251,0),42),"")</f>
        <v/>
      </c>
      <c r="Q119" s="370" t="str">
        <f>IFERROR(INDEX('Controles de Corrupción'!$C$10:$AZ$251,MATCH(A119,'Controles de Corrupción'!$B$10:$B$251,0),47),"")</f>
        <v/>
      </c>
    </row>
    <row r="120" spans="1:17" ht="46.5" customHeight="1" x14ac:dyDescent="0.25">
      <c r="A120" s="111" t="s">
        <v>652</v>
      </c>
      <c r="B120" s="1250"/>
      <c r="C120" s="1106"/>
      <c r="D120" s="1108"/>
      <c r="E120" s="1252"/>
      <c r="F120" s="1109"/>
      <c r="G120" s="1109"/>
      <c r="H120" s="1111"/>
      <c r="I120" s="1109"/>
      <c r="J120" s="1109"/>
      <c r="K120" s="1109"/>
      <c r="L120" s="1109"/>
      <c r="M120" s="151" t="str">
        <f>IFERROR(INDEX('Controles de Corrupción'!$C$10:$AZ$251,MATCH(A120,'Controles de Corrupción'!$B$10:$B$251,0),4),"")</f>
        <v/>
      </c>
      <c r="N120" s="65" t="str">
        <f>IFERROR(INDEX('Controles de Corrupción'!$C$10:$AZ$251,MATCH(A120,'Controles de Corrupción'!$B$10:$B$251,0),40),"")</f>
        <v/>
      </c>
      <c r="O120" s="65" t="str">
        <f>IFERROR(INDEX('Controles de Corrupción'!$C$10:$AZ$251,MATCH(A120,'Controles de Corrupción'!$B$10:$B$251,0),41),"")</f>
        <v/>
      </c>
      <c r="P120" s="65" t="str">
        <f>IFERROR(INDEX('Controles de Corrupción'!$C$10:$AZ$251,MATCH(A120,'Controles de Corrupción'!$B$10:$B$251,0),42),"")</f>
        <v/>
      </c>
      <c r="Q120" s="370" t="str">
        <f>IFERROR(INDEX('Controles de Corrupción'!$C$10:$AZ$251,MATCH(A120,'Controles de Corrupción'!$B$10:$B$251,0),47),"")</f>
        <v/>
      </c>
    </row>
    <row r="121" spans="1:17" ht="46.5" customHeight="1" x14ac:dyDescent="0.25">
      <c r="A121" s="111" t="s">
        <v>653</v>
      </c>
      <c r="B121" s="1248"/>
      <c r="C121" s="1105" t="str">
        <f>IFERROR(INDEX('Riesgos de Corrupción'!$B$11:$BN$100,MATCH('Mapa Riesgo Corrupción'!B121,'Riesgos de Corrupción'!$B$11:$B$100,0),2),"")</f>
        <v/>
      </c>
      <c r="D121" s="1107" t="str">
        <f>IFERROR(INDEX('[3]Riesgos de Corrupción'!$B$11:$BN$102,MATCH('Mapa Riesgo Corrupción'!B121,'[3]Riesgos de Corrupción'!$B$11:$B$102,0),4),"")</f>
        <v/>
      </c>
      <c r="E121" s="1251" t="str">
        <f>IFERROR(INDEX('[3]Riesgos de Corrupción'!$B$11:$BN$102,MATCH('Mapa Riesgo Corrupción'!B121,'[3]Riesgos de Corrupción'!$B$11:$B$102,0),5),"")</f>
        <v/>
      </c>
      <c r="F121" s="1110" t="str">
        <f>IFERROR(INDEX('[3]Riesgos de Corrupción'!$B$11:$BN$102,MATCH('Mapa Riesgo Corrupción'!B121,'[3]Riesgos de Corrupción'!$B$11:$B$102,0),18),"")</f>
        <v/>
      </c>
      <c r="G121" s="1110" t="str">
        <f>IFERROR(INDEX('[3]Riesgos de Corrupción'!$B$11:$BN$102,MATCH('Mapa Riesgo Corrupción'!B121,'[3]Riesgos de Corrupción'!$B$11:$B$102,0),63),"")</f>
        <v/>
      </c>
      <c r="H121" s="1243" t="str">
        <f>IFERROR(INDEX('[3]Riesgos de Corrupción'!$B$11:$BN$102,MATCH('Mapa Riesgo Corrupción'!B121,'[3]Riesgos de Corrupción'!$B$11:$B$102,0),64),"")</f>
        <v/>
      </c>
      <c r="I121" s="1110" t="str">
        <f>IFERROR(INDEX('[3]Controles de Corrupción'!$C$10:$AZ$249,MATCH('Mapa Riesgo Corrupción'!B121,'[3]Controles de Corrupción'!$C$10:$C$249,0),33),"")</f>
        <v/>
      </c>
      <c r="J121" s="1110" t="str">
        <f>IFERROR(INDEX('[3]Controles de Corrupción'!$C$10:$AZ$249,MATCH('Mapa Riesgo Corrupción'!B121,'[3]Controles de Corrupción'!$C$10:$C$249,0),36),"")</f>
        <v/>
      </c>
      <c r="K121" s="1110" t="str">
        <f>IFERROR(INDEX('[3]Controles de Corrupción'!$C$10:$AZ$249,MATCH('Mapa Riesgo Corrupción'!B121,'[3]Controles de Corrupción'!$C$10:$C$249,0),37),"")</f>
        <v/>
      </c>
      <c r="L121" s="1110" t="str">
        <f>IFERROR(INDEX('[3]Controles de Corrupción'!$C$10:$AZ$249,MATCH('Mapa Riesgo Corrupción'!B121,'[3]Controles de Corrupción'!$C$10:$C$249,0),38),"")</f>
        <v/>
      </c>
      <c r="M121" s="151" t="str">
        <f>IFERROR(INDEX('Controles de Corrupción'!$C$10:$AZ$251,MATCH(A121,'Controles de Corrupción'!$B$10:$B$251,0),4),"")</f>
        <v/>
      </c>
      <c r="N121" s="65" t="str">
        <f>IFERROR(INDEX('Controles de Corrupción'!$C$10:$AZ$251,MATCH(A121,'Controles de Corrupción'!$B$10:$B$251,0),40),"")</f>
        <v/>
      </c>
      <c r="O121" s="65" t="str">
        <f>IFERROR(INDEX('Controles de Corrupción'!$C$10:$AZ$251,MATCH(A121,'Controles de Corrupción'!$B$10:$B$251,0),41),"")</f>
        <v/>
      </c>
      <c r="P121" s="65" t="str">
        <f>IFERROR(INDEX('Controles de Corrupción'!$C$10:$AZ$251,MATCH(A121,'Controles de Corrupción'!$B$10:$B$251,0),42),"")</f>
        <v/>
      </c>
      <c r="Q121" s="370" t="str">
        <f>IFERROR(INDEX('Controles de Corrupción'!$C$10:$AZ$251,MATCH(A121,'Controles de Corrupción'!$B$10:$B$251,0),47),"")</f>
        <v/>
      </c>
    </row>
    <row r="122" spans="1:17" ht="46.5" customHeight="1" x14ac:dyDescent="0.25">
      <c r="A122" s="111" t="s">
        <v>654</v>
      </c>
      <c r="B122" s="1249"/>
      <c r="C122" s="1106"/>
      <c r="D122" s="1108"/>
      <c r="E122" s="1252"/>
      <c r="F122" s="1109"/>
      <c r="G122" s="1109"/>
      <c r="H122" s="1244"/>
      <c r="I122" s="1109"/>
      <c r="J122" s="1109"/>
      <c r="K122" s="1109"/>
      <c r="L122" s="1109"/>
      <c r="M122" s="151" t="str">
        <f>IFERROR(INDEX('Controles de Corrupción'!$C$10:$AZ$251,MATCH(A122,'Controles de Corrupción'!$B$10:$B$251,0),4),"")</f>
        <v/>
      </c>
      <c r="N122" s="65" t="str">
        <f>IFERROR(INDEX('Controles de Corrupción'!$C$10:$AZ$251,MATCH(A122,'Controles de Corrupción'!$B$10:$B$251,0),40),"")</f>
        <v/>
      </c>
      <c r="O122" s="65" t="str">
        <f>IFERROR(INDEX('Controles de Corrupción'!$C$10:$AZ$251,MATCH(A122,'Controles de Corrupción'!$B$10:$B$251,0),41),"")</f>
        <v/>
      </c>
      <c r="P122" s="65" t="str">
        <f>IFERROR(INDEX('Controles de Corrupción'!$C$10:$AZ$251,MATCH(A122,'Controles de Corrupción'!$B$10:$B$251,0),42),"")</f>
        <v/>
      </c>
      <c r="Q122" s="370" t="str">
        <f>IFERROR(INDEX('Controles de Corrupción'!$C$10:$AZ$251,MATCH(A122,'Controles de Corrupción'!$B$10:$B$251,0),47),"")</f>
        <v/>
      </c>
    </row>
    <row r="123" spans="1:17" ht="46.5" customHeight="1" x14ac:dyDescent="0.25">
      <c r="A123" s="111" t="s">
        <v>655</v>
      </c>
      <c r="B123" s="1249"/>
      <c r="C123" s="1106"/>
      <c r="D123" s="1108"/>
      <c r="E123" s="1252"/>
      <c r="F123" s="1109"/>
      <c r="G123" s="1109"/>
      <c r="H123" s="1244"/>
      <c r="I123" s="1109"/>
      <c r="J123" s="1109"/>
      <c r="K123" s="1109"/>
      <c r="L123" s="1109"/>
      <c r="M123" s="151" t="str">
        <f>IFERROR(INDEX('Controles de Corrupción'!$C$10:$AZ$251,MATCH(A123,'Controles de Corrupción'!$B$10:$B$251,0),4),"")</f>
        <v/>
      </c>
      <c r="N123" s="65" t="str">
        <f>IFERROR(INDEX('Controles de Corrupción'!$C$10:$AZ$251,MATCH(A123,'Controles de Corrupción'!$B$10:$B$251,0),40),"")</f>
        <v/>
      </c>
      <c r="O123" s="65" t="str">
        <f>IFERROR(INDEX('Controles de Corrupción'!$C$10:$AZ$251,MATCH(A123,'Controles de Corrupción'!$B$10:$B$251,0),41),"")</f>
        <v/>
      </c>
      <c r="P123" s="65" t="str">
        <f>IFERROR(INDEX('Controles de Corrupción'!$C$10:$AZ$251,MATCH(A123,'Controles de Corrupción'!$B$10:$B$251,0),42),"")</f>
        <v/>
      </c>
      <c r="Q123" s="370" t="str">
        <f>IFERROR(INDEX('Controles de Corrupción'!$C$10:$AZ$251,MATCH(A123,'Controles de Corrupción'!$B$10:$B$251,0),47),"")</f>
        <v/>
      </c>
    </row>
    <row r="124" spans="1:17" ht="46.5" customHeight="1" x14ac:dyDescent="0.25">
      <c r="A124" s="111" t="s">
        <v>656</v>
      </c>
      <c r="B124" s="1249"/>
      <c r="C124" s="1106"/>
      <c r="D124" s="1108"/>
      <c r="E124" s="1252"/>
      <c r="F124" s="1109"/>
      <c r="G124" s="1109"/>
      <c r="H124" s="1244"/>
      <c r="I124" s="1109"/>
      <c r="J124" s="1109"/>
      <c r="K124" s="1109"/>
      <c r="L124" s="1109"/>
      <c r="M124" s="151" t="str">
        <f>IFERROR(INDEX('Controles de Corrupción'!$C$10:$AZ$251,MATCH(A124,'Controles de Corrupción'!$B$10:$B$251,0),4),"")</f>
        <v/>
      </c>
      <c r="N124" s="65" t="str">
        <f>IFERROR(INDEX('Controles de Corrupción'!$C$10:$AZ$251,MATCH(A124,'Controles de Corrupción'!$B$10:$B$251,0),40),"")</f>
        <v/>
      </c>
      <c r="O124" s="65" t="str">
        <f>IFERROR(INDEX('Controles de Corrupción'!$C$10:$AZ$251,MATCH(A124,'Controles de Corrupción'!$B$10:$B$251,0),41),"")</f>
        <v/>
      </c>
      <c r="P124" s="65" t="str">
        <f>IFERROR(INDEX('Controles de Corrupción'!$C$10:$AZ$251,MATCH(A124,'Controles de Corrupción'!$B$10:$B$251,0),42),"")</f>
        <v/>
      </c>
      <c r="Q124" s="370" t="str">
        <f>IFERROR(INDEX('Controles de Corrupción'!$C$10:$AZ$251,MATCH(A124,'Controles de Corrupción'!$B$10:$B$251,0),47),"")</f>
        <v/>
      </c>
    </row>
    <row r="125" spans="1:17" ht="46.5" customHeight="1" x14ac:dyDescent="0.25">
      <c r="A125" s="111" t="s">
        <v>657</v>
      </c>
      <c r="B125" s="1249"/>
      <c r="C125" s="1106"/>
      <c r="D125" s="1108"/>
      <c r="E125" s="1252"/>
      <c r="F125" s="1109"/>
      <c r="G125" s="1109"/>
      <c r="H125" s="1244"/>
      <c r="I125" s="1109"/>
      <c r="J125" s="1109"/>
      <c r="K125" s="1109"/>
      <c r="L125" s="1109"/>
      <c r="M125" s="151" t="str">
        <f>IFERROR(INDEX('Controles de Corrupción'!$C$10:$AZ$251,MATCH(A125,'Controles de Corrupción'!$B$10:$B$251,0),4),"")</f>
        <v/>
      </c>
      <c r="N125" s="65" t="str">
        <f>IFERROR(INDEX('Controles de Corrupción'!$C$10:$AZ$251,MATCH(A125,'Controles de Corrupción'!$B$10:$B$251,0),40),"")</f>
        <v/>
      </c>
      <c r="O125" s="65" t="str">
        <f>IFERROR(INDEX('Controles de Corrupción'!$C$10:$AZ$251,MATCH(A125,'Controles de Corrupción'!$B$10:$B$251,0),41),"")</f>
        <v/>
      </c>
      <c r="P125" s="65" t="str">
        <f>IFERROR(INDEX('Controles de Corrupción'!$C$10:$AZ$251,MATCH(A125,'Controles de Corrupción'!$B$10:$B$251,0),42),"")</f>
        <v/>
      </c>
      <c r="Q125" s="370" t="str">
        <f>IFERROR(INDEX('Controles de Corrupción'!$C$10:$AZ$251,MATCH(A125,'Controles de Corrupción'!$B$10:$B$251,0),47),"")</f>
        <v/>
      </c>
    </row>
    <row r="126" spans="1:17" ht="46.5" customHeight="1" x14ac:dyDescent="0.25">
      <c r="A126" s="111" t="s">
        <v>658</v>
      </c>
      <c r="B126" s="1250"/>
      <c r="C126" s="1106"/>
      <c r="D126" s="1108"/>
      <c r="E126" s="1252"/>
      <c r="F126" s="1109"/>
      <c r="G126" s="1109"/>
      <c r="H126" s="1111"/>
      <c r="I126" s="1109"/>
      <c r="J126" s="1109"/>
      <c r="K126" s="1109"/>
      <c r="L126" s="1109"/>
      <c r="M126" s="151" t="str">
        <f>IFERROR(INDEX('Controles de Corrupción'!$C$10:$AZ$251,MATCH(A126,'Controles de Corrupción'!$B$10:$B$251,0),4),"")</f>
        <v/>
      </c>
      <c r="N126" s="65" t="str">
        <f>IFERROR(INDEX('Controles de Corrupción'!$C$10:$AZ$251,MATCH(A126,'Controles de Corrupción'!$B$10:$B$251,0),40),"")</f>
        <v/>
      </c>
      <c r="O126" s="65" t="str">
        <f>IFERROR(INDEX('Controles de Corrupción'!$C$10:$AZ$251,MATCH(A126,'Controles de Corrupción'!$B$10:$B$251,0),41),"")</f>
        <v/>
      </c>
      <c r="P126" s="65" t="str">
        <f>IFERROR(INDEX('Controles de Corrupción'!$C$10:$AZ$251,MATCH(A126,'Controles de Corrupción'!$B$10:$B$251,0),42),"")</f>
        <v/>
      </c>
      <c r="Q126" s="370" t="str">
        <f>IFERROR(INDEX('Controles de Corrupción'!$C$10:$AZ$251,MATCH(A126,'Controles de Corrupción'!$B$10:$B$251,0),47),"")</f>
        <v/>
      </c>
    </row>
    <row r="127" spans="1:17" ht="46.5" customHeight="1" x14ac:dyDescent="0.25">
      <c r="A127" s="111" t="s">
        <v>659</v>
      </c>
      <c r="B127" s="1248"/>
      <c r="C127" s="1105" t="str">
        <f>IFERROR(INDEX('Riesgos de Corrupción'!$B$11:$BN$100,MATCH('Mapa Riesgo Corrupción'!B127,'Riesgos de Corrupción'!$B$11:$B$100,0),2),"")</f>
        <v/>
      </c>
      <c r="D127" s="1107" t="str">
        <f>IFERROR(INDEX('[3]Riesgos de Corrupción'!$B$11:$BN$102,MATCH('Mapa Riesgo Corrupción'!B127,'[3]Riesgos de Corrupción'!$B$11:$B$102,0),4),"")</f>
        <v/>
      </c>
      <c r="E127" s="1251" t="str">
        <f>IFERROR(INDEX('[3]Riesgos de Corrupción'!$B$11:$BN$102,MATCH('Mapa Riesgo Corrupción'!B127,'[3]Riesgos de Corrupción'!$B$11:$B$102,0),5),"")</f>
        <v/>
      </c>
      <c r="F127" s="1110" t="str">
        <f>IFERROR(INDEX('[3]Riesgos de Corrupción'!$B$11:$BN$102,MATCH('Mapa Riesgo Corrupción'!B127,'[3]Riesgos de Corrupción'!$B$11:$B$102,0),18),"")</f>
        <v/>
      </c>
      <c r="G127" s="1110" t="str">
        <f>IFERROR(INDEX('[3]Riesgos de Corrupción'!$B$11:$BN$102,MATCH('Mapa Riesgo Corrupción'!B127,'[3]Riesgos de Corrupción'!$B$11:$B$102,0),63),"")</f>
        <v/>
      </c>
      <c r="H127" s="1243" t="str">
        <f>IFERROR(INDEX('[3]Riesgos de Corrupción'!$B$11:$BN$102,MATCH('Mapa Riesgo Corrupción'!B127,'[3]Riesgos de Corrupción'!$B$11:$B$102,0),64),"")</f>
        <v/>
      </c>
      <c r="I127" s="1110" t="str">
        <f>IFERROR(INDEX('[3]Controles de Corrupción'!$C$10:$AZ$249,MATCH('Mapa Riesgo Corrupción'!B127,'[3]Controles de Corrupción'!$C$10:$C$249,0),33),"")</f>
        <v/>
      </c>
      <c r="J127" s="1110" t="str">
        <f>IFERROR(INDEX('[3]Controles de Corrupción'!$C$10:$AZ$249,MATCH('Mapa Riesgo Corrupción'!B127,'[3]Controles de Corrupción'!$C$10:$C$249,0),36),"")</f>
        <v/>
      </c>
      <c r="K127" s="1110" t="str">
        <f>IFERROR(INDEX('[3]Controles de Corrupción'!$C$10:$AZ$249,MATCH('Mapa Riesgo Corrupción'!B127,'[3]Controles de Corrupción'!$C$10:$C$249,0),37),"")</f>
        <v/>
      </c>
      <c r="L127" s="1110" t="str">
        <f>IFERROR(INDEX('[3]Controles de Corrupción'!$C$10:$AZ$249,MATCH('Mapa Riesgo Corrupción'!B127,'[3]Controles de Corrupción'!$C$10:$C$249,0),38),"")</f>
        <v/>
      </c>
      <c r="M127" s="151" t="str">
        <f>IFERROR(INDEX('Controles de Corrupción'!$C$10:$AZ$251,MATCH(A127,'Controles de Corrupción'!$B$10:$B$251,0),4),"")</f>
        <v/>
      </c>
      <c r="N127" s="65" t="str">
        <f>IFERROR(INDEX('Controles de Corrupción'!$C$10:$AZ$251,MATCH(A127,'Controles de Corrupción'!$B$10:$B$251,0),40),"")</f>
        <v/>
      </c>
      <c r="O127" s="65" t="str">
        <f>IFERROR(INDEX('Controles de Corrupción'!$C$10:$AZ$251,MATCH(A127,'Controles de Corrupción'!$B$10:$B$251,0),41),"")</f>
        <v/>
      </c>
      <c r="P127" s="65" t="str">
        <f>IFERROR(INDEX('Controles de Corrupción'!$C$10:$AZ$251,MATCH(A127,'Controles de Corrupción'!$B$10:$B$251,0),42),"")</f>
        <v/>
      </c>
      <c r="Q127" s="370" t="str">
        <f>IFERROR(INDEX('Controles de Corrupción'!$C$10:$AZ$251,MATCH(A127,'Controles de Corrupción'!$B$10:$B$251,0),47),"")</f>
        <v/>
      </c>
    </row>
    <row r="128" spans="1:17" ht="46.5" customHeight="1" x14ac:dyDescent="0.25">
      <c r="A128" s="111" t="s">
        <v>660</v>
      </c>
      <c r="B128" s="1249"/>
      <c r="C128" s="1106"/>
      <c r="D128" s="1108"/>
      <c r="E128" s="1252"/>
      <c r="F128" s="1109"/>
      <c r="G128" s="1109"/>
      <c r="H128" s="1244"/>
      <c r="I128" s="1109"/>
      <c r="J128" s="1109"/>
      <c r="K128" s="1109"/>
      <c r="L128" s="1109"/>
      <c r="M128" s="151" t="str">
        <f>IFERROR(INDEX('Controles de Corrupción'!$C$10:$AZ$251,MATCH(A128,'Controles de Corrupción'!$B$10:$B$251,0),4),"")</f>
        <v/>
      </c>
      <c r="N128" s="65" t="str">
        <f>IFERROR(INDEX('Controles de Corrupción'!$C$10:$AZ$251,MATCH(A128,'Controles de Corrupción'!$B$10:$B$251,0),40),"")</f>
        <v/>
      </c>
      <c r="O128" s="65" t="str">
        <f>IFERROR(INDEX('Controles de Corrupción'!$C$10:$AZ$251,MATCH(A128,'Controles de Corrupción'!$B$10:$B$251,0),41),"")</f>
        <v/>
      </c>
      <c r="P128" s="65" t="str">
        <f>IFERROR(INDEX('Controles de Corrupción'!$C$10:$AZ$251,MATCH(A128,'Controles de Corrupción'!$B$10:$B$251,0),42),"")</f>
        <v/>
      </c>
      <c r="Q128" s="370" t="str">
        <f>IFERROR(INDEX('Controles de Corrupción'!$C$10:$AZ$251,MATCH(A128,'Controles de Corrupción'!$B$10:$B$251,0),47),"")</f>
        <v/>
      </c>
    </row>
    <row r="129" spans="1:17" ht="46.5" customHeight="1" x14ac:dyDescent="0.25">
      <c r="A129" s="111" t="s">
        <v>661</v>
      </c>
      <c r="B129" s="1249"/>
      <c r="C129" s="1106"/>
      <c r="D129" s="1108"/>
      <c r="E129" s="1252"/>
      <c r="F129" s="1109"/>
      <c r="G129" s="1109"/>
      <c r="H129" s="1244"/>
      <c r="I129" s="1109"/>
      <c r="J129" s="1109"/>
      <c r="K129" s="1109"/>
      <c r="L129" s="1109"/>
      <c r="M129" s="151" t="str">
        <f>IFERROR(INDEX('Controles de Corrupción'!$C$10:$AZ$251,MATCH(A129,'Controles de Corrupción'!$B$10:$B$251,0),4),"")</f>
        <v/>
      </c>
      <c r="N129" s="65" t="str">
        <f>IFERROR(INDEX('Controles de Corrupción'!$C$10:$AZ$251,MATCH(A129,'Controles de Corrupción'!$B$10:$B$251,0),40),"")</f>
        <v/>
      </c>
      <c r="O129" s="65" t="str">
        <f>IFERROR(INDEX('Controles de Corrupción'!$C$10:$AZ$251,MATCH(A129,'Controles de Corrupción'!$B$10:$B$251,0),41),"")</f>
        <v/>
      </c>
      <c r="P129" s="65" t="str">
        <f>IFERROR(INDEX('Controles de Corrupción'!$C$10:$AZ$251,MATCH(A129,'Controles de Corrupción'!$B$10:$B$251,0),42),"")</f>
        <v/>
      </c>
      <c r="Q129" s="370" t="str">
        <f>IFERROR(INDEX('Controles de Corrupción'!$C$10:$AZ$251,MATCH(A129,'Controles de Corrupción'!$B$10:$B$251,0),47),"")</f>
        <v/>
      </c>
    </row>
    <row r="130" spans="1:17" ht="46.5" customHeight="1" x14ac:dyDescent="0.25">
      <c r="A130" s="111" t="s">
        <v>662</v>
      </c>
      <c r="B130" s="1249"/>
      <c r="C130" s="1106"/>
      <c r="D130" s="1108"/>
      <c r="E130" s="1252"/>
      <c r="F130" s="1109"/>
      <c r="G130" s="1109"/>
      <c r="H130" s="1244"/>
      <c r="I130" s="1109"/>
      <c r="J130" s="1109"/>
      <c r="K130" s="1109"/>
      <c r="L130" s="1109"/>
      <c r="M130" s="151" t="str">
        <f>IFERROR(INDEX('Controles de Corrupción'!$C$10:$AZ$251,MATCH(A130,'Controles de Corrupción'!$B$10:$B$251,0),4),"")</f>
        <v/>
      </c>
      <c r="N130" s="65" t="str">
        <f>IFERROR(INDEX('Controles de Corrupción'!$C$10:$AZ$251,MATCH(A130,'Controles de Corrupción'!$B$10:$B$251,0),40),"")</f>
        <v/>
      </c>
      <c r="O130" s="65" t="str">
        <f>IFERROR(INDEX('Controles de Corrupción'!$C$10:$AZ$251,MATCH(A130,'Controles de Corrupción'!$B$10:$B$251,0),41),"")</f>
        <v/>
      </c>
      <c r="P130" s="65" t="str">
        <f>IFERROR(INDEX('Controles de Corrupción'!$C$10:$AZ$251,MATCH(A130,'Controles de Corrupción'!$B$10:$B$251,0),42),"")</f>
        <v/>
      </c>
      <c r="Q130" s="370" t="str">
        <f>IFERROR(INDEX('Controles de Corrupción'!$C$10:$AZ$251,MATCH(A130,'Controles de Corrupción'!$B$10:$B$251,0),47),"")</f>
        <v/>
      </c>
    </row>
    <row r="131" spans="1:17" ht="46.5" customHeight="1" x14ac:dyDescent="0.25">
      <c r="A131" s="111" t="s">
        <v>663</v>
      </c>
      <c r="B131" s="1249"/>
      <c r="C131" s="1106"/>
      <c r="D131" s="1108"/>
      <c r="E131" s="1252"/>
      <c r="F131" s="1109"/>
      <c r="G131" s="1109"/>
      <c r="H131" s="1244"/>
      <c r="I131" s="1109"/>
      <c r="J131" s="1109"/>
      <c r="K131" s="1109"/>
      <c r="L131" s="1109"/>
      <c r="M131" s="151" t="str">
        <f>IFERROR(INDEX('Controles de Corrupción'!$C$10:$AZ$251,MATCH(A131,'Controles de Corrupción'!$B$10:$B$251,0),4),"")</f>
        <v/>
      </c>
      <c r="N131" s="65" t="str">
        <f>IFERROR(INDEX('[3]Controles de Corrupción'!$C$10:$AZ$249,MATCH(A131,'[3]Controles de Corrupción'!$B$10:$B$249,0),40),"")</f>
        <v/>
      </c>
      <c r="O131" s="65" t="str">
        <f>IFERROR(INDEX('[3]Controles de Corrupción'!$C$10:$AZ$251,MATCH(A131,'[3]Controles de Corrupción'!$B$10:$B$251,0),41),"")</f>
        <v/>
      </c>
      <c r="P131" s="65" t="str">
        <f>IFERROR(INDEX('[3]Controles de Corrupción'!$C$10:$AZ$251,MATCH(A131,'[3]Controles de Corrupción'!$B$10:$B$251,0),42),"")</f>
        <v/>
      </c>
      <c r="Q131" s="370" t="str">
        <f>IFERROR(INDEX('[3]Controles de Corrupción'!$C$10:$AZ$249,MATCH(A131,'[3]Controles de Corrupción'!$B$10:$B$249,0),47),"")</f>
        <v/>
      </c>
    </row>
    <row r="132" spans="1:17" ht="46.5" customHeight="1" x14ac:dyDescent="0.25">
      <c r="A132" s="111" t="s">
        <v>664</v>
      </c>
      <c r="B132" s="1250"/>
      <c r="C132" s="1106"/>
      <c r="D132" s="1108"/>
      <c r="E132" s="1252"/>
      <c r="F132" s="1109"/>
      <c r="G132" s="1109"/>
      <c r="H132" s="1111"/>
      <c r="I132" s="1109"/>
      <c r="J132" s="1109"/>
      <c r="K132" s="1109"/>
      <c r="L132" s="1109"/>
      <c r="M132" s="151" t="str">
        <f>IFERROR(INDEX('Controles de Corrupción'!$C$10:$AZ$251,MATCH(A132,'Controles de Corrupción'!$B$10:$B$251,0),4),"")</f>
        <v/>
      </c>
      <c r="N132" s="65" t="str">
        <f>IFERROR(INDEX('[3]Controles de Corrupción'!$C$10:$AZ$249,MATCH(A132,'[3]Controles de Corrupción'!$B$10:$B$249,0),40),"")</f>
        <v/>
      </c>
      <c r="O132" s="65" t="str">
        <f>IFERROR(INDEX('[3]Controles de Corrupción'!$C$10:$AZ$251,MATCH(A132,'[3]Controles de Corrupción'!$B$10:$B$251,0),41),"")</f>
        <v/>
      </c>
      <c r="P132" s="65" t="str">
        <f>IFERROR(INDEX('[3]Controles de Corrupción'!$C$10:$AZ$251,MATCH(A132,'[3]Controles de Corrupción'!$B$10:$B$251,0),42),"")</f>
        <v/>
      </c>
      <c r="Q132" s="370" t="str">
        <f>IFERROR(INDEX('[3]Controles de Corrupción'!$C$10:$AZ$249,MATCH(A132,'[3]Controles de Corrupción'!$B$10:$B$249,0),47),"")</f>
        <v/>
      </c>
    </row>
    <row r="133" spans="1:17" ht="50.25" customHeight="1" x14ac:dyDescent="0.25">
      <c r="A133" s="111" t="s">
        <v>666</v>
      </c>
      <c r="B133" s="1248"/>
      <c r="C133" s="1105" t="str">
        <f>IFERROR(INDEX('Riesgos de Corrupción'!$B$11:$BN$100,MATCH('Mapa Riesgo Corrupción'!B133,'Riesgos de Corrupción'!$B$11:$B$100,0),2),"")</f>
        <v/>
      </c>
      <c r="D133" s="1107" t="str">
        <f>IFERROR(INDEX('[3]Riesgos de Corrupción'!$B$11:$BN$102,MATCH('Mapa Riesgo Corrupción'!B133,'[3]Riesgos de Corrupción'!$B$11:$B$102,0),4),"")</f>
        <v/>
      </c>
      <c r="E133" s="1251" t="str">
        <f>IFERROR(INDEX('[3]Riesgos de Corrupción'!$B$11:$BN$102,MATCH('Mapa Riesgo Corrupción'!B133,'[3]Riesgos de Corrupción'!$B$11:$B$102,0),5),"")</f>
        <v/>
      </c>
      <c r="F133" s="1110" t="str">
        <f>IFERROR(INDEX('[3]Riesgos de Corrupción'!$B$11:$BN$102,MATCH('Mapa Riesgo Corrupción'!B133,'[3]Riesgos de Corrupción'!$B$11:$B$102,0),18),"")</f>
        <v/>
      </c>
      <c r="G133" s="1110" t="str">
        <f>IFERROR(INDEX('[3]Riesgos de Corrupción'!$B$11:$BN$102,MATCH('Mapa Riesgo Corrupción'!B133,'[3]Riesgos de Corrupción'!$B$11:$B$102,0),63),"")</f>
        <v/>
      </c>
      <c r="H133" s="1243" t="str">
        <f>IFERROR(INDEX('[3]Riesgos de Corrupción'!$B$11:$BN$102,MATCH('Mapa Riesgo Corrupción'!B133,'[3]Riesgos de Corrupción'!$B$11:$B$102,0),64),"")</f>
        <v/>
      </c>
      <c r="I133" s="1110" t="str">
        <f>IFERROR(INDEX('[3]Controles de Corrupción'!$C$10:$AZ$249,MATCH('Mapa Riesgo Corrupción'!B133,'[3]Controles de Corrupción'!$C$10:$C$249,0),33),"")</f>
        <v/>
      </c>
      <c r="J133" s="1110" t="str">
        <f>IFERROR(INDEX('[3]Controles de Corrupción'!$C$10:$AZ$249,MATCH('Mapa Riesgo Corrupción'!B133,'[3]Controles de Corrupción'!$C$10:$C$249,0),36),"")</f>
        <v/>
      </c>
      <c r="K133" s="1110" t="str">
        <f>IFERROR(INDEX('[3]Controles de Corrupción'!$C$10:$AZ$249,MATCH('Mapa Riesgo Corrupción'!B133,'[3]Controles de Corrupción'!$C$10:$C$249,0),37),"")</f>
        <v/>
      </c>
      <c r="L133" s="1110" t="str">
        <f>IFERROR(INDEX('[3]Controles de Corrupción'!$C$10:$AZ$249,MATCH('Mapa Riesgo Corrupción'!B133,'[3]Controles de Corrupción'!$C$10:$C$249,0),38),"")</f>
        <v/>
      </c>
      <c r="M133" s="151" t="str">
        <f>IFERROR(INDEX('Controles de Corrupción'!$C$10:$AZ$251,MATCH(A133,'Controles de Corrupción'!$B$10:$B$251,0),4),"")</f>
        <v/>
      </c>
      <c r="N133" s="65" t="str">
        <f>IFERROR(INDEX('[3]Controles de Corrupción'!$C$10:$AZ$249,MATCH(A133,'[3]Controles de Corrupción'!$B$10:$B$249,0),40),"")</f>
        <v/>
      </c>
      <c r="O133" s="65" t="str">
        <f>IFERROR(INDEX('[3]Controles de Corrupción'!$C$10:$AZ$251,MATCH(A133,'[3]Controles de Corrupción'!$B$10:$B$251,0),41),"")</f>
        <v/>
      </c>
      <c r="P133" s="65" t="str">
        <f>IFERROR(INDEX('[3]Controles de Corrupción'!$C$10:$AZ$251,MATCH(A133,'[3]Controles de Corrupción'!$B$10:$B$251,0),42),"")</f>
        <v/>
      </c>
      <c r="Q133" s="370" t="str">
        <f>IFERROR(INDEX('[3]Controles de Corrupción'!$C$10:$AZ$249,MATCH(A133,'[3]Controles de Corrupción'!$B$10:$B$249,0),47),"")</f>
        <v/>
      </c>
    </row>
    <row r="134" spans="1:17" ht="50.25" customHeight="1" x14ac:dyDescent="0.25">
      <c r="A134" s="111" t="s">
        <v>665</v>
      </c>
      <c r="B134" s="1249"/>
      <c r="C134" s="1106"/>
      <c r="D134" s="1108"/>
      <c r="E134" s="1252"/>
      <c r="F134" s="1109"/>
      <c r="G134" s="1109"/>
      <c r="H134" s="1244"/>
      <c r="I134" s="1109"/>
      <c r="J134" s="1109"/>
      <c r="K134" s="1109"/>
      <c r="L134" s="1109"/>
      <c r="M134" s="151" t="str">
        <f>IFERROR(INDEX('Controles de Corrupción'!$C$10:$AZ$251,MATCH(A134,'Controles de Corrupción'!$B$10:$B$251,0),4),"")</f>
        <v/>
      </c>
      <c r="N134" s="65" t="str">
        <f>IFERROR(INDEX('[3]Controles de Corrupción'!$C$10:$AZ$249,MATCH(A134,'[3]Controles de Corrupción'!$B$10:$B$249,0),40),"")</f>
        <v/>
      </c>
      <c r="O134" s="65" t="str">
        <f>IFERROR(INDEX('[3]Controles de Corrupción'!$C$10:$AZ$251,MATCH(A134,'[3]Controles de Corrupción'!$B$10:$B$251,0),41),"")</f>
        <v/>
      </c>
      <c r="P134" s="65" t="str">
        <f>IFERROR(INDEX('[3]Controles de Corrupción'!$C$10:$AZ$251,MATCH(A134,'[3]Controles de Corrupción'!$B$10:$B$251,0),42),"")</f>
        <v/>
      </c>
      <c r="Q134" s="370" t="str">
        <f>IFERROR(INDEX('[3]Controles de Corrupción'!$C$10:$AZ$249,MATCH(A134,'[3]Controles de Corrupción'!$B$10:$B$249,0),47),"")</f>
        <v/>
      </c>
    </row>
    <row r="135" spans="1:17" ht="50.25" customHeight="1" x14ac:dyDescent="0.25">
      <c r="A135" s="111" t="s">
        <v>667</v>
      </c>
      <c r="B135" s="1249"/>
      <c r="C135" s="1106"/>
      <c r="D135" s="1108"/>
      <c r="E135" s="1252"/>
      <c r="F135" s="1109"/>
      <c r="G135" s="1109"/>
      <c r="H135" s="1244"/>
      <c r="I135" s="1109"/>
      <c r="J135" s="1109"/>
      <c r="K135" s="1109"/>
      <c r="L135" s="1109"/>
      <c r="M135" s="151" t="str">
        <f>IFERROR(INDEX('Controles de Corrupción'!$C$10:$AZ$251,MATCH(A135,'Controles de Corrupción'!$B$10:$B$251,0),4),"")</f>
        <v/>
      </c>
      <c r="N135" s="65" t="str">
        <f>IFERROR(INDEX('[3]Controles de Corrupción'!$C$10:$AZ$249,MATCH(A135,'[3]Controles de Corrupción'!$B$10:$B$249,0),40),"")</f>
        <v/>
      </c>
      <c r="O135" s="65" t="str">
        <f>IFERROR(INDEX('[3]Controles de Corrupción'!$C$10:$AZ$251,MATCH(A135,'[3]Controles de Corrupción'!$B$10:$B$251,0),41),"")</f>
        <v/>
      </c>
      <c r="P135" s="65" t="str">
        <f>IFERROR(INDEX('[3]Controles de Corrupción'!$C$10:$AZ$251,MATCH(A135,'[3]Controles de Corrupción'!$B$10:$B$251,0),42),"")</f>
        <v/>
      </c>
      <c r="Q135" s="370" t="str">
        <f>IFERROR(INDEX('[3]Controles de Corrupción'!$C$10:$AZ$249,MATCH(A135,'[3]Controles de Corrupción'!$B$10:$B$249,0),47),"")</f>
        <v/>
      </c>
    </row>
    <row r="136" spans="1:17" ht="50.25" customHeight="1" x14ac:dyDescent="0.25">
      <c r="A136" s="111" t="s">
        <v>668</v>
      </c>
      <c r="B136" s="1249"/>
      <c r="C136" s="1106"/>
      <c r="D136" s="1108"/>
      <c r="E136" s="1252"/>
      <c r="F136" s="1109"/>
      <c r="G136" s="1109"/>
      <c r="H136" s="1244"/>
      <c r="I136" s="1109"/>
      <c r="J136" s="1109"/>
      <c r="K136" s="1109"/>
      <c r="L136" s="1109"/>
      <c r="M136" s="151" t="str">
        <f>IFERROR(INDEX('Controles de Corrupción'!$C$10:$AZ$251,MATCH(A136,'Controles de Corrupción'!$B$10:$B$251,0),4),"")</f>
        <v/>
      </c>
      <c r="N136" s="65" t="str">
        <f>IFERROR(INDEX('[3]Controles de Corrupción'!$C$10:$AZ$249,MATCH(A136,'[3]Controles de Corrupción'!$B$10:$B$249,0),40),"")</f>
        <v/>
      </c>
      <c r="O136" s="65" t="str">
        <f>IFERROR(INDEX('[3]Controles de Corrupción'!$C$10:$AZ$251,MATCH(A136,'[3]Controles de Corrupción'!$B$10:$B$251,0),41),"")</f>
        <v/>
      </c>
      <c r="P136" s="65" t="str">
        <f>IFERROR(INDEX('[3]Controles de Corrupción'!$C$10:$AZ$251,MATCH(A136,'[3]Controles de Corrupción'!$B$10:$B$251,0),42),"")</f>
        <v/>
      </c>
      <c r="Q136" s="370" t="str">
        <f>IFERROR(INDEX('[3]Controles de Corrupción'!$C$10:$AZ$249,MATCH(A136,'[3]Controles de Corrupción'!$B$10:$B$249,0),47),"")</f>
        <v/>
      </c>
    </row>
    <row r="137" spans="1:17" ht="50.25" customHeight="1" x14ac:dyDescent="0.25">
      <c r="A137" s="111" t="s">
        <v>669</v>
      </c>
      <c r="B137" s="1249"/>
      <c r="C137" s="1106"/>
      <c r="D137" s="1108"/>
      <c r="E137" s="1252"/>
      <c r="F137" s="1109"/>
      <c r="G137" s="1109"/>
      <c r="H137" s="1244"/>
      <c r="I137" s="1109"/>
      <c r="J137" s="1109"/>
      <c r="K137" s="1109"/>
      <c r="L137" s="1109"/>
      <c r="M137" s="151" t="str">
        <f>IFERROR(INDEX('Controles de Corrupción'!$C$10:$AZ$251,MATCH(A137,'Controles de Corrupción'!$B$10:$B$251,0),4),"")</f>
        <v/>
      </c>
      <c r="N137" s="65" t="str">
        <f>IFERROR(INDEX('[3]Controles de Corrupción'!$C$10:$AZ$249,MATCH(A137,'[3]Controles de Corrupción'!$B$10:$B$249,0),40),"")</f>
        <v/>
      </c>
      <c r="O137" s="65" t="str">
        <f>IFERROR(INDEX('[3]Controles de Corrupción'!$C$10:$AZ$251,MATCH(A137,'[3]Controles de Corrupción'!$B$10:$B$251,0),41),"")</f>
        <v/>
      </c>
      <c r="P137" s="65" t="str">
        <f>IFERROR(INDEX('[3]Controles de Corrupción'!$C$10:$AZ$251,MATCH(A137,'[3]Controles de Corrupción'!$B$10:$B$251,0),42),"")</f>
        <v/>
      </c>
      <c r="Q137" s="370" t="str">
        <f>IFERROR(INDEX('[3]Controles de Corrupción'!$C$10:$AZ$249,MATCH(A137,'[3]Controles de Corrupción'!$B$10:$B$249,0),47),"")</f>
        <v/>
      </c>
    </row>
    <row r="138" spans="1:17" ht="50.25" customHeight="1" x14ac:dyDescent="0.25">
      <c r="A138" s="111" t="s">
        <v>670</v>
      </c>
      <c r="B138" s="1250"/>
      <c r="C138" s="1106"/>
      <c r="D138" s="1108"/>
      <c r="E138" s="1252"/>
      <c r="F138" s="1109"/>
      <c r="G138" s="1109"/>
      <c r="H138" s="1111"/>
      <c r="I138" s="1109"/>
      <c r="J138" s="1109"/>
      <c r="K138" s="1109"/>
      <c r="L138" s="1109"/>
      <c r="M138" s="151" t="str">
        <f>IFERROR(INDEX('Controles de Corrupción'!$C$10:$AZ$251,MATCH(A138,'Controles de Corrupción'!$B$10:$B$251,0),4),"")</f>
        <v/>
      </c>
      <c r="N138" s="65" t="str">
        <f>IFERROR(INDEX('[3]Controles de Corrupción'!$C$10:$AZ$249,MATCH(A138,'[3]Controles de Corrupción'!$B$10:$B$249,0),40),"")</f>
        <v/>
      </c>
      <c r="O138" s="65" t="str">
        <f>IFERROR(INDEX('[3]Controles de Corrupción'!$C$10:$AZ$251,MATCH(A138,'[3]Controles de Corrupción'!$B$10:$B$251,0),41),"")</f>
        <v/>
      </c>
      <c r="P138" s="65" t="str">
        <f>IFERROR(INDEX('[3]Controles de Corrupción'!$C$10:$AZ$251,MATCH(A138,'[3]Controles de Corrupción'!$B$10:$B$251,0),42),"")</f>
        <v/>
      </c>
      <c r="Q138" s="370" t="str">
        <f>IFERROR(INDEX('[3]Controles de Corrupción'!$C$10:$AZ$249,MATCH(A138,'[3]Controles de Corrupción'!$B$10:$B$249,0),47),"")</f>
        <v/>
      </c>
    </row>
    <row r="139" spans="1:17" ht="50.25" customHeight="1" x14ac:dyDescent="0.25">
      <c r="A139" s="111" t="s">
        <v>671</v>
      </c>
      <c r="B139" s="1248"/>
      <c r="C139" s="1105" t="str">
        <f>IFERROR(INDEX('Riesgos de Corrupción'!$B$11:$BN$100,MATCH('Mapa Riesgo Corrupción'!B139,'Riesgos de Corrupción'!$B$11:$B$100,0),2),"")</f>
        <v/>
      </c>
      <c r="D139" s="1107" t="str">
        <f>IFERROR(INDEX('[3]Riesgos de Corrupción'!$B$11:$BN$102,MATCH('Mapa Riesgo Corrupción'!B139,'[3]Riesgos de Corrupción'!$B$11:$B$102,0),4),"")</f>
        <v/>
      </c>
      <c r="E139" s="1251" t="str">
        <f>IFERROR(INDEX('[3]Riesgos de Corrupción'!$B$11:$BN$102,MATCH('Mapa Riesgo Corrupción'!B139,'[3]Riesgos de Corrupción'!$B$11:$B$102,0),5),"")</f>
        <v/>
      </c>
      <c r="F139" s="1110" t="str">
        <f>IFERROR(INDEX('[3]Riesgos de Corrupción'!$B$11:$BN$102,MATCH('Mapa Riesgo Corrupción'!B139,'[3]Riesgos de Corrupción'!$B$11:$B$102,0),18),"")</f>
        <v/>
      </c>
      <c r="G139" s="1110" t="str">
        <f>IFERROR(INDEX('[3]Riesgos de Corrupción'!$B$11:$BN$102,MATCH('Mapa Riesgo Corrupción'!B139,'[3]Riesgos de Corrupción'!$B$11:$B$102,0),63),"")</f>
        <v/>
      </c>
      <c r="H139" s="1243" t="str">
        <f>IFERROR(INDEX('[3]Riesgos de Corrupción'!$B$11:$BN$102,MATCH('Mapa Riesgo Corrupción'!B139,'[3]Riesgos de Corrupción'!$B$11:$B$102,0),64),"")</f>
        <v/>
      </c>
      <c r="I139" s="1110" t="str">
        <f>IFERROR(INDEX('[3]Controles de Corrupción'!$C$10:$AZ$249,MATCH('Mapa Riesgo Corrupción'!B139,'[3]Controles de Corrupción'!$C$10:$C$249,0),33),"")</f>
        <v/>
      </c>
      <c r="J139" s="1110" t="str">
        <f>IFERROR(INDEX('[3]Controles de Corrupción'!$C$10:$AZ$249,MATCH('Mapa Riesgo Corrupción'!B139,'[3]Controles de Corrupción'!$C$10:$C$249,0),36),"")</f>
        <v/>
      </c>
      <c r="K139" s="1110" t="str">
        <f>IFERROR(INDEX('[3]Controles de Corrupción'!$C$10:$AZ$249,MATCH('Mapa Riesgo Corrupción'!B139,'[3]Controles de Corrupción'!$C$10:$C$249,0),37),"")</f>
        <v/>
      </c>
      <c r="L139" s="1110" t="str">
        <f>IFERROR(INDEX('[3]Controles de Corrupción'!$C$10:$AZ$249,MATCH('Mapa Riesgo Corrupción'!B139,'[3]Controles de Corrupción'!$C$10:$C$249,0),38),"")</f>
        <v/>
      </c>
      <c r="M139" s="151" t="str">
        <f>IFERROR(INDEX('Controles de Corrupción'!$C$10:$AZ$251,MATCH(A139,'Controles de Corrupción'!$B$10:$B$251,0),4),"")</f>
        <v/>
      </c>
      <c r="N139" s="65" t="str">
        <f>IFERROR(INDEX('[3]Controles de Corrupción'!$C$10:$AZ$249,MATCH(A139,'[3]Controles de Corrupción'!$B$10:$B$249,0),40),"")</f>
        <v/>
      </c>
      <c r="O139" s="65" t="str">
        <f>IFERROR(INDEX('[3]Controles de Corrupción'!$C$10:$AZ$251,MATCH(A139,'[3]Controles de Corrupción'!$B$10:$B$251,0),41),"")</f>
        <v/>
      </c>
      <c r="P139" s="65" t="str">
        <f>IFERROR(INDEX('[3]Controles de Corrupción'!$C$10:$AZ$251,MATCH(A139,'[3]Controles de Corrupción'!$B$10:$B$251,0),42),"")</f>
        <v/>
      </c>
      <c r="Q139" s="370" t="str">
        <f>IFERROR(INDEX('[3]Controles de Corrupción'!$C$10:$AZ$249,MATCH(A139,'[3]Controles de Corrupción'!$B$10:$B$249,0),47),"")</f>
        <v/>
      </c>
    </row>
    <row r="140" spans="1:17" ht="50.25" customHeight="1" x14ac:dyDescent="0.25">
      <c r="A140" s="111" t="s">
        <v>672</v>
      </c>
      <c r="B140" s="1249"/>
      <c r="C140" s="1106"/>
      <c r="D140" s="1108"/>
      <c r="E140" s="1252"/>
      <c r="F140" s="1109"/>
      <c r="G140" s="1109"/>
      <c r="H140" s="1244"/>
      <c r="I140" s="1109"/>
      <c r="J140" s="1109"/>
      <c r="K140" s="1109"/>
      <c r="L140" s="1109"/>
      <c r="M140" s="151" t="str">
        <f>IFERROR(INDEX('Controles de Corrupción'!$C$10:$AZ$251,MATCH(A140,'Controles de Corrupción'!$B$10:$B$251,0),4),"")</f>
        <v/>
      </c>
      <c r="N140" s="65" t="str">
        <f>IFERROR(INDEX('[3]Controles de Corrupción'!$C$10:$AZ$249,MATCH(A140,'[3]Controles de Corrupción'!$B$10:$B$249,0),40),"")</f>
        <v/>
      </c>
      <c r="O140" s="65" t="str">
        <f>IFERROR(INDEX('[3]Controles de Corrupción'!$C$10:$AZ$251,MATCH(A140,'[3]Controles de Corrupción'!$B$10:$B$251,0),41),"")</f>
        <v/>
      </c>
      <c r="P140" s="65" t="str">
        <f>IFERROR(INDEX('[3]Controles de Corrupción'!$C$10:$AZ$251,MATCH(A140,'[3]Controles de Corrupción'!$B$10:$B$251,0),42),"")</f>
        <v/>
      </c>
      <c r="Q140" s="370" t="str">
        <f>IFERROR(INDEX('[3]Controles de Corrupción'!$C$10:$AZ$249,MATCH(A140,'[3]Controles de Corrupción'!$B$10:$B$249,0),47),"")</f>
        <v/>
      </c>
    </row>
    <row r="141" spans="1:17" ht="50.25" customHeight="1" x14ac:dyDescent="0.25">
      <c r="A141" s="111" t="s">
        <v>673</v>
      </c>
      <c r="B141" s="1249"/>
      <c r="C141" s="1106"/>
      <c r="D141" s="1108"/>
      <c r="E141" s="1252"/>
      <c r="F141" s="1109"/>
      <c r="G141" s="1109"/>
      <c r="H141" s="1244"/>
      <c r="I141" s="1109"/>
      <c r="J141" s="1109"/>
      <c r="K141" s="1109"/>
      <c r="L141" s="1109"/>
      <c r="M141" s="151" t="str">
        <f>IFERROR(INDEX('Controles de Corrupción'!$C$10:$AZ$251,MATCH(A141,'Controles de Corrupción'!$B$10:$B$251,0),4),"")</f>
        <v/>
      </c>
      <c r="N141" s="65" t="str">
        <f>IFERROR(INDEX('[3]Controles de Corrupción'!$C$10:$AZ$249,MATCH(A141,'[3]Controles de Corrupción'!$B$10:$B$249,0),40),"")</f>
        <v/>
      </c>
      <c r="O141" s="65" t="str">
        <f>IFERROR(INDEX('[3]Controles de Corrupción'!$C$10:$AZ$251,MATCH(A141,'[3]Controles de Corrupción'!$B$10:$B$251,0),41),"")</f>
        <v/>
      </c>
      <c r="P141" s="65" t="str">
        <f>IFERROR(INDEX('[3]Controles de Corrupción'!$C$10:$AZ$251,MATCH(A141,'[3]Controles de Corrupción'!$B$10:$B$251,0),42),"")</f>
        <v/>
      </c>
      <c r="Q141" s="370" t="str">
        <f>IFERROR(INDEX('[3]Controles de Corrupción'!$C$10:$AZ$249,MATCH(A141,'[3]Controles de Corrupción'!$B$10:$B$249,0),47),"")</f>
        <v/>
      </c>
    </row>
    <row r="142" spans="1:17" ht="50.25" customHeight="1" x14ac:dyDescent="0.25">
      <c r="A142" s="111" t="s">
        <v>674</v>
      </c>
      <c r="B142" s="1249"/>
      <c r="C142" s="1106"/>
      <c r="D142" s="1108"/>
      <c r="E142" s="1252"/>
      <c r="F142" s="1109"/>
      <c r="G142" s="1109"/>
      <c r="H142" s="1244"/>
      <c r="I142" s="1109"/>
      <c r="J142" s="1109"/>
      <c r="K142" s="1109"/>
      <c r="L142" s="1109"/>
      <c r="M142" s="151" t="str">
        <f>IFERROR(INDEX('Controles de Corrupción'!$C$10:$AZ$251,MATCH(A142,'Controles de Corrupción'!$B$10:$B$251,0),4),"")</f>
        <v/>
      </c>
      <c r="N142" s="65" t="str">
        <f>IFERROR(INDEX('[3]Controles de Corrupción'!$C$10:$AZ$249,MATCH(A142,'[3]Controles de Corrupción'!$B$10:$B$249,0),40),"")</f>
        <v/>
      </c>
      <c r="O142" s="65" t="str">
        <f>IFERROR(INDEX('[3]Controles de Corrupción'!$C$10:$AZ$251,MATCH(A142,'[3]Controles de Corrupción'!$B$10:$B$251,0),41),"")</f>
        <v/>
      </c>
      <c r="P142" s="65" t="str">
        <f>IFERROR(INDEX('[3]Controles de Corrupción'!$C$10:$AZ$251,MATCH(A142,'[3]Controles de Corrupción'!$B$10:$B$251,0),42),"")</f>
        <v/>
      </c>
      <c r="Q142" s="370" t="str">
        <f>IFERROR(INDEX('[3]Controles de Corrupción'!$C$10:$AZ$249,MATCH(A142,'[3]Controles de Corrupción'!$B$10:$B$249,0),47),"")</f>
        <v/>
      </c>
    </row>
    <row r="143" spans="1:17" ht="50.25" customHeight="1" x14ac:dyDescent="0.25">
      <c r="A143" s="111" t="s">
        <v>675</v>
      </c>
      <c r="B143" s="1249"/>
      <c r="C143" s="1106"/>
      <c r="D143" s="1108"/>
      <c r="E143" s="1252"/>
      <c r="F143" s="1109"/>
      <c r="G143" s="1109"/>
      <c r="H143" s="1244"/>
      <c r="I143" s="1109"/>
      <c r="J143" s="1109"/>
      <c r="K143" s="1109"/>
      <c r="L143" s="1109"/>
      <c r="M143" s="151" t="str">
        <f>IFERROR(INDEX('Controles de Corrupción'!$C$10:$AZ$251,MATCH(A143,'Controles de Corrupción'!$B$10:$B$251,0),4),"")</f>
        <v/>
      </c>
      <c r="N143" s="65" t="str">
        <f>IFERROR(INDEX('[3]Controles de Corrupción'!$C$10:$AZ$249,MATCH(A143,'[3]Controles de Corrupción'!$B$10:$B$249,0),40),"")</f>
        <v/>
      </c>
      <c r="O143" s="65" t="str">
        <f>IFERROR(INDEX('[3]Controles de Corrupción'!$C$10:$AZ$251,MATCH(A143,'[3]Controles de Corrupción'!$B$10:$B$251,0),41),"")</f>
        <v/>
      </c>
      <c r="P143" s="65" t="str">
        <f>IFERROR(INDEX('[3]Controles de Corrupción'!$C$10:$AZ$251,MATCH(A143,'[3]Controles de Corrupción'!$B$10:$B$251,0),42),"")</f>
        <v/>
      </c>
      <c r="Q143" s="370" t="str">
        <f>IFERROR(INDEX('[3]Controles de Corrupción'!$C$10:$AZ$249,MATCH(A143,'[3]Controles de Corrupción'!$B$10:$B$249,0),47),"")</f>
        <v/>
      </c>
    </row>
    <row r="144" spans="1:17" ht="50.25" customHeight="1" x14ac:dyDescent="0.25">
      <c r="A144" s="111" t="s">
        <v>676</v>
      </c>
      <c r="B144" s="1250"/>
      <c r="C144" s="1106"/>
      <c r="D144" s="1108"/>
      <c r="E144" s="1252"/>
      <c r="F144" s="1109"/>
      <c r="G144" s="1109"/>
      <c r="H144" s="1111"/>
      <c r="I144" s="1109"/>
      <c r="J144" s="1109"/>
      <c r="K144" s="1109"/>
      <c r="L144" s="1109"/>
      <c r="M144" s="151" t="str">
        <f>IFERROR(INDEX('Controles de Corrupción'!$C$10:$AZ$251,MATCH(A144,'Controles de Corrupción'!$B$10:$B$251,0),4),"")</f>
        <v/>
      </c>
      <c r="N144" s="65" t="str">
        <f>IFERROR(INDEX('[3]Controles de Corrupción'!$C$10:$AZ$249,MATCH(A144,'[3]Controles de Corrupción'!$B$10:$B$249,0),40),"")</f>
        <v/>
      </c>
      <c r="O144" s="65" t="str">
        <f>IFERROR(INDEX('[3]Controles de Corrupción'!$C$10:$AZ$251,MATCH(A144,'[3]Controles de Corrupción'!$B$10:$B$251,0),41),"")</f>
        <v/>
      </c>
      <c r="P144" s="65" t="str">
        <f>IFERROR(INDEX('[3]Controles de Corrupción'!$C$10:$AZ$251,MATCH(A144,'[3]Controles de Corrupción'!$B$10:$B$251,0),42),"")</f>
        <v/>
      </c>
      <c r="Q144" s="370" t="str">
        <f>IFERROR(INDEX('[3]Controles de Corrupción'!$C$10:$AZ$249,MATCH(A144,'[3]Controles de Corrupción'!$B$10:$B$249,0),47),"")</f>
        <v/>
      </c>
    </row>
    <row r="145" spans="1:17" ht="50.25" customHeight="1" x14ac:dyDescent="0.25">
      <c r="A145" s="111" t="s">
        <v>677</v>
      </c>
      <c r="B145" s="1248"/>
      <c r="C145" s="1105" t="str">
        <f>IFERROR(INDEX('Riesgos de Corrupción'!$B$11:$BN$100,MATCH('Mapa Riesgo Corrupción'!B145,'Riesgos de Corrupción'!$B$11:$B$100,0),2),"")</f>
        <v/>
      </c>
      <c r="D145" s="1107" t="str">
        <f>IFERROR(INDEX('[3]Riesgos de Corrupción'!$B$11:$BN$102,MATCH('Mapa Riesgo Corrupción'!B145,'[3]Riesgos de Corrupción'!$B$11:$B$102,0),4),"")</f>
        <v/>
      </c>
      <c r="E145" s="1251" t="str">
        <f>IFERROR(INDEX('[3]Riesgos de Corrupción'!$B$11:$BN$102,MATCH('Mapa Riesgo Corrupción'!B145,'[3]Riesgos de Corrupción'!$B$11:$B$102,0),5),"")</f>
        <v/>
      </c>
      <c r="F145" s="1110" t="str">
        <f>IFERROR(INDEX('[3]Riesgos de Corrupción'!$B$11:$BN$102,MATCH('Mapa Riesgo Corrupción'!B145,'[3]Riesgos de Corrupción'!$B$11:$B$102,0),18),"")</f>
        <v/>
      </c>
      <c r="G145" s="1110" t="str">
        <f>IFERROR(INDEX('[3]Riesgos de Corrupción'!$B$11:$BN$102,MATCH('Mapa Riesgo Corrupción'!B145,'[3]Riesgos de Corrupción'!$B$11:$B$102,0),63),"")</f>
        <v/>
      </c>
      <c r="H145" s="1243" t="str">
        <f>IFERROR(INDEX('[3]Riesgos de Corrupción'!$B$11:$BN$102,MATCH('Mapa Riesgo Corrupción'!B145,'[3]Riesgos de Corrupción'!$B$11:$B$102,0),64),"")</f>
        <v/>
      </c>
      <c r="I145" s="1110" t="str">
        <f>IFERROR(INDEX('[3]Controles de Corrupción'!$C$10:$AZ$249,MATCH('Mapa Riesgo Corrupción'!B145,'[3]Controles de Corrupción'!$C$10:$C$249,0),33),"")</f>
        <v/>
      </c>
      <c r="J145" s="1110" t="str">
        <f>IFERROR(INDEX('[3]Controles de Corrupción'!$C$10:$AZ$249,MATCH('Mapa Riesgo Corrupción'!B145,'[3]Controles de Corrupción'!$C$10:$C$249,0),36),"")</f>
        <v/>
      </c>
      <c r="K145" s="1110" t="str">
        <f>IFERROR(INDEX('[3]Controles de Corrupción'!$C$10:$AZ$249,MATCH('Mapa Riesgo Corrupción'!B145,'[3]Controles de Corrupción'!$C$10:$C$249,0),37),"")</f>
        <v/>
      </c>
      <c r="L145" s="1110" t="str">
        <f>IFERROR(INDEX('[3]Controles de Corrupción'!$C$10:$AZ$249,MATCH('Mapa Riesgo Corrupción'!B145,'[3]Controles de Corrupción'!$C$10:$C$249,0),38),"")</f>
        <v/>
      </c>
      <c r="M145" s="151" t="str">
        <f>IFERROR(INDEX('Controles de Corrupción'!$C$10:$AZ$251,MATCH(A145,'Controles de Corrupción'!$B$10:$B$251,0),4),"")</f>
        <v/>
      </c>
      <c r="N145" s="65" t="str">
        <f>IFERROR(INDEX('[3]Controles de Corrupción'!$C$10:$AZ$249,MATCH(A145,'[3]Controles de Corrupción'!$B$10:$B$249,0),40),"")</f>
        <v/>
      </c>
      <c r="O145" s="65" t="str">
        <f>IFERROR(INDEX('[3]Controles de Corrupción'!$C$10:$AZ$251,MATCH(A145,'[3]Controles de Corrupción'!$B$10:$B$251,0),41),"")</f>
        <v/>
      </c>
      <c r="P145" s="65" t="str">
        <f>IFERROR(INDEX('[3]Controles de Corrupción'!$C$10:$AZ$251,MATCH(A145,'[3]Controles de Corrupción'!$B$10:$B$251,0),42),"")</f>
        <v/>
      </c>
      <c r="Q145" s="370" t="str">
        <f>IFERROR(INDEX('[3]Controles de Corrupción'!$C$10:$AZ$249,MATCH(A145,'[3]Controles de Corrupción'!$B$10:$B$249,0),47),"")</f>
        <v/>
      </c>
    </row>
    <row r="146" spans="1:17" ht="50.25" customHeight="1" x14ac:dyDescent="0.25">
      <c r="A146" s="111" t="s">
        <v>678</v>
      </c>
      <c r="B146" s="1249"/>
      <c r="C146" s="1106"/>
      <c r="D146" s="1108"/>
      <c r="E146" s="1252"/>
      <c r="F146" s="1109"/>
      <c r="G146" s="1109"/>
      <c r="H146" s="1244"/>
      <c r="I146" s="1109"/>
      <c r="J146" s="1109"/>
      <c r="K146" s="1109"/>
      <c r="L146" s="1109"/>
      <c r="M146" s="151" t="str">
        <f>IFERROR(INDEX('Controles de Corrupción'!$C$10:$AZ$251,MATCH(A146,'Controles de Corrupción'!$B$10:$B$251,0),4),"")</f>
        <v/>
      </c>
      <c r="N146" s="65" t="str">
        <f>IFERROR(INDEX('[3]Controles de Corrupción'!$C$10:$AZ$249,MATCH(A146,'[3]Controles de Corrupción'!$B$10:$B$249,0),40),"")</f>
        <v/>
      </c>
      <c r="O146" s="65" t="str">
        <f>IFERROR(INDEX('[3]Controles de Corrupción'!$C$10:$AZ$251,MATCH(A146,'[3]Controles de Corrupción'!$B$10:$B$251,0),41),"")</f>
        <v/>
      </c>
      <c r="P146" s="65" t="str">
        <f>IFERROR(INDEX('[3]Controles de Corrupción'!$C$10:$AZ$251,MATCH(A146,'[3]Controles de Corrupción'!$B$10:$B$251,0),42),"")</f>
        <v/>
      </c>
      <c r="Q146" s="370" t="str">
        <f>IFERROR(INDEX('[3]Controles de Corrupción'!$C$10:$AZ$249,MATCH(A146,'[3]Controles de Corrupción'!$B$10:$B$249,0),47),"")</f>
        <v/>
      </c>
    </row>
    <row r="147" spans="1:17" ht="50.25" customHeight="1" x14ac:dyDescent="0.25">
      <c r="A147" s="111" t="s">
        <v>679</v>
      </c>
      <c r="B147" s="1249"/>
      <c r="C147" s="1106"/>
      <c r="D147" s="1108"/>
      <c r="E147" s="1252"/>
      <c r="F147" s="1109"/>
      <c r="G147" s="1109"/>
      <c r="H147" s="1244"/>
      <c r="I147" s="1109"/>
      <c r="J147" s="1109"/>
      <c r="K147" s="1109"/>
      <c r="L147" s="1109"/>
      <c r="M147" s="151" t="str">
        <f>IFERROR(INDEX('Controles de Corrupción'!$C$10:$AZ$251,MATCH(A147,'Controles de Corrupción'!$B$10:$B$251,0),4),"")</f>
        <v/>
      </c>
      <c r="N147" s="65" t="str">
        <f>IFERROR(INDEX('[3]Controles de Corrupción'!$C$10:$AZ$249,MATCH(A147,'[3]Controles de Corrupción'!$B$10:$B$249,0),40),"")</f>
        <v/>
      </c>
      <c r="O147" s="65" t="str">
        <f>IFERROR(INDEX('[3]Controles de Corrupción'!$C$10:$AZ$251,MATCH(A147,'[3]Controles de Corrupción'!$B$10:$B$251,0),41),"")</f>
        <v/>
      </c>
      <c r="P147" s="65" t="str">
        <f>IFERROR(INDEX('[3]Controles de Corrupción'!$C$10:$AZ$251,MATCH(A147,'[3]Controles de Corrupción'!$B$10:$B$251,0),42),"")</f>
        <v/>
      </c>
      <c r="Q147" s="370" t="str">
        <f>IFERROR(INDEX('[3]Controles de Corrupción'!$C$10:$AZ$249,MATCH(A147,'[3]Controles de Corrupción'!$B$10:$B$249,0),47),"")</f>
        <v/>
      </c>
    </row>
    <row r="148" spans="1:17" ht="50.25" customHeight="1" x14ac:dyDescent="0.25">
      <c r="A148" s="111" t="s">
        <v>680</v>
      </c>
      <c r="B148" s="1249"/>
      <c r="C148" s="1106"/>
      <c r="D148" s="1108"/>
      <c r="E148" s="1252"/>
      <c r="F148" s="1109"/>
      <c r="G148" s="1109"/>
      <c r="H148" s="1244"/>
      <c r="I148" s="1109"/>
      <c r="J148" s="1109"/>
      <c r="K148" s="1109"/>
      <c r="L148" s="1109"/>
      <c r="M148" s="151" t="str">
        <f>IFERROR(INDEX('Controles de Corrupción'!$C$10:$AZ$251,MATCH(A148,'Controles de Corrupción'!$B$10:$B$251,0),4),"")</f>
        <v/>
      </c>
      <c r="N148" s="65" t="str">
        <f>IFERROR(INDEX('[3]Controles de Corrupción'!$C$10:$AZ$249,MATCH(A148,'[3]Controles de Corrupción'!$B$10:$B$249,0),40),"")</f>
        <v/>
      </c>
      <c r="O148" s="65" t="str">
        <f>IFERROR(INDEX('[3]Controles de Corrupción'!$C$10:$AZ$251,MATCH(A148,'[3]Controles de Corrupción'!$B$10:$B$251,0),41),"")</f>
        <v/>
      </c>
      <c r="P148" s="65" t="str">
        <f>IFERROR(INDEX('[3]Controles de Corrupción'!$C$10:$AZ$251,MATCH(A148,'[3]Controles de Corrupción'!$B$10:$B$251,0),42),"")</f>
        <v/>
      </c>
      <c r="Q148" s="370" t="str">
        <f>IFERROR(INDEX('[3]Controles de Corrupción'!$C$10:$AZ$249,MATCH(A148,'[3]Controles de Corrupción'!$B$10:$B$249,0),47),"")</f>
        <v/>
      </c>
    </row>
    <row r="149" spans="1:17" ht="50.25" customHeight="1" x14ac:dyDescent="0.25">
      <c r="A149" s="111" t="s">
        <v>681</v>
      </c>
      <c r="B149" s="1249"/>
      <c r="C149" s="1106"/>
      <c r="D149" s="1108"/>
      <c r="E149" s="1252"/>
      <c r="F149" s="1109"/>
      <c r="G149" s="1109"/>
      <c r="H149" s="1244"/>
      <c r="I149" s="1109"/>
      <c r="J149" s="1109"/>
      <c r="K149" s="1109"/>
      <c r="L149" s="1109"/>
      <c r="M149" s="151" t="str">
        <f>IFERROR(INDEX('Controles de Corrupción'!$C$10:$AZ$251,MATCH(A149,'Controles de Corrupción'!$B$10:$B$251,0),4),"")</f>
        <v/>
      </c>
      <c r="N149" s="65" t="str">
        <f>IFERROR(INDEX('[3]Controles de Corrupción'!$C$10:$AZ$249,MATCH(A149,'[3]Controles de Corrupción'!$B$10:$B$249,0),40),"")</f>
        <v/>
      </c>
      <c r="O149" s="65" t="str">
        <f>IFERROR(INDEX('[3]Controles de Corrupción'!$C$10:$AZ$251,MATCH(A149,'[3]Controles de Corrupción'!$B$10:$B$251,0),41),"")</f>
        <v/>
      </c>
      <c r="P149" s="65" t="str">
        <f>IFERROR(INDEX('[3]Controles de Corrupción'!$C$10:$AZ$251,MATCH(A149,'[3]Controles de Corrupción'!$B$10:$B$251,0),42),"")</f>
        <v/>
      </c>
      <c r="Q149" s="370" t="str">
        <f>IFERROR(INDEX('[3]Controles de Corrupción'!$C$10:$AZ$249,MATCH(A149,'[3]Controles de Corrupción'!$B$10:$B$249,0),47),"")</f>
        <v/>
      </c>
    </row>
    <row r="150" spans="1:17" ht="50.25" customHeight="1" x14ac:dyDescent="0.25">
      <c r="A150" s="111" t="s">
        <v>682</v>
      </c>
      <c r="B150" s="1250"/>
      <c r="C150" s="1106"/>
      <c r="D150" s="1108"/>
      <c r="E150" s="1252"/>
      <c r="F150" s="1109"/>
      <c r="G150" s="1109"/>
      <c r="H150" s="1111"/>
      <c r="I150" s="1109"/>
      <c r="J150" s="1109"/>
      <c r="K150" s="1109"/>
      <c r="L150" s="1109"/>
      <c r="M150" s="151" t="str">
        <f>IFERROR(INDEX('Controles de Corrupción'!$C$10:$AZ$251,MATCH(A150,'Controles de Corrupción'!$B$10:$B$251,0),4),"")</f>
        <v/>
      </c>
      <c r="N150" s="65" t="str">
        <f>IFERROR(INDEX('[3]Controles de Corrupción'!$C$10:$AZ$249,MATCH(A150,'[3]Controles de Corrupción'!$B$10:$B$249,0),40),"")</f>
        <v/>
      </c>
      <c r="O150" s="65" t="str">
        <f>IFERROR(INDEX('[3]Controles de Corrupción'!$C$10:$AZ$251,MATCH(A150,'[3]Controles de Corrupción'!$B$10:$B$251,0),41),"")</f>
        <v/>
      </c>
      <c r="P150" s="65" t="str">
        <f>IFERROR(INDEX('[3]Controles de Corrupción'!$C$10:$AZ$251,MATCH(A150,'[3]Controles de Corrupción'!$B$10:$B$251,0),42),"")</f>
        <v/>
      </c>
      <c r="Q150" s="370" t="str">
        <f>IFERROR(INDEX('[3]Controles de Corrupción'!$C$10:$AZ$249,MATCH(A150,'[3]Controles de Corrupción'!$B$10:$B$249,0),47),"")</f>
        <v/>
      </c>
    </row>
    <row r="151" spans="1:17" ht="50.25" customHeight="1" x14ac:dyDescent="0.25">
      <c r="A151" s="111" t="s">
        <v>683</v>
      </c>
      <c r="B151" s="1248"/>
      <c r="C151" s="1105" t="str">
        <f>IFERROR(INDEX('Riesgos de Corrupción'!$B$11:$BN$100,MATCH('Mapa Riesgo Corrupción'!B151,'Riesgos de Corrupción'!$B$11:$B$100,0),2),"")</f>
        <v/>
      </c>
      <c r="D151" s="1107" t="str">
        <f>IFERROR(INDEX('[3]Riesgos de Corrupción'!$B$11:$BN$102,MATCH('Mapa Riesgo Corrupción'!B151,'[3]Riesgos de Corrupción'!$B$11:$B$102,0),4),"")</f>
        <v/>
      </c>
      <c r="E151" s="1251" t="str">
        <f>IFERROR(INDEX('[3]Riesgos de Corrupción'!$B$11:$BN$102,MATCH('Mapa Riesgo Corrupción'!B151,'[3]Riesgos de Corrupción'!$B$11:$B$102,0),5),"")</f>
        <v/>
      </c>
      <c r="F151" s="1110" t="str">
        <f>IFERROR(INDEX('[3]Riesgos de Corrupción'!$B$11:$BN$102,MATCH('Mapa Riesgo Corrupción'!B151,'[3]Riesgos de Corrupción'!$B$11:$B$102,0),18),"")</f>
        <v/>
      </c>
      <c r="G151" s="1110" t="str">
        <f>IFERROR(INDEX('[3]Riesgos de Corrupción'!$B$11:$BN$102,MATCH('Mapa Riesgo Corrupción'!B151,'[3]Riesgos de Corrupción'!$B$11:$B$102,0),63),"")</f>
        <v/>
      </c>
      <c r="H151" s="1243" t="str">
        <f>IFERROR(INDEX('[3]Riesgos de Corrupción'!$B$11:$BN$102,MATCH('Mapa Riesgo Corrupción'!B151,'[3]Riesgos de Corrupción'!$B$11:$B$102,0),64),"")</f>
        <v/>
      </c>
      <c r="I151" s="1110" t="str">
        <f>IFERROR(INDEX('[3]Controles de Corrupción'!$C$10:$AZ$249,MATCH('Mapa Riesgo Corrupción'!B151,'[3]Controles de Corrupción'!$C$10:$C$249,0),33),"")</f>
        <v/>
      </c>
      <c r="J151" s="1110" t="str">
        <f>IFERROR(INDEX('[3]Controles de Corrupción'!$C$10:$AZ$249,MATCH('Mapa Riesgo Corrupción'!B151,'[3]Controles de Corrupción'!$C$10:$C$249,0),36),"")</f>
        <v/>
      </c>
      <c r="K151" s="1110" t="str">
        <f>IFERROR(INDEX('[3]Controles de Corrupción'!$C$10:$AZ$249,MATCH('Mapa Riesgo Corrupción'!B151,'[3]Controles de Corrupción'!$C$10:$C$249,0),37),"")</f>
        <v/>
      </c>
      <c r="L151" s="1110" t="str">
        <f>IFERROR(INDEX('[3]Controles de Corrupción'!$C$10:$AZ$249,MATCH('Mapa Riesgo Corrupción'!B151,'[3]Controles de Corrupción'!$C$10:$C$249,0),38),"")</f>
        <v/>
      </c>
      <c r="M151" s="151" t="str">
        <f>IFERROR(INDEX('Controles de Corrupción'!$C$10:$AZ$251,MATCH(A151,'Controles de Corrupción'!$B$10:$B$251,0),4),"")</f>
        <v/>
      </c>
      <c r="N151" s="65" t="str">
        <f>IFERROR(INDEX('[3]Controles de Corrupción'!$C$10:$AZ$249,MATCH(A151,'[3]Controles de Corrupción'!$B$10:$B$249,0),40),"")</f>
        <v/>
      </c>
      <c r="O151" s="65" t="str">
        <f>IFERROR(INDEX('[3]Controles de Corrupción'!$C$10:$AZ$251,MATCH(A151,'[3]Controles de Corrupción'!$B$10:$B$251,0),41),"")</f>
        <v/>
      </c>
      <c r="P151" s="65" t="str">
        <f>IFERROR(INDEX('[3]Controles de Corrupción'!$C$10:$AZ$251,MATCH(A151,'[3]Controles de Corrupción'!$B$10:$B$251,0),42),"")</f>
        <v/>
      </c>
      <c r="Q151" s="370" t="str">
        <f>IFERROR(INDEX('[3]Controles de Corrupción'!$C$10:$AZ$249,MATCH(A151,'[3]Controles de Corrupción'!$B$10:$B$249,0),47),"")</f>
        <v/>
      </c>
    </row>
    <row r="152" spans="1:17" ht="50.25" customHeight="1" x14ac:dyDescent="0.25">
      <c r="A152" s="111" t="s">
        <v>684</v>
      </c>
      <c r="B152" s="1249"/>
      <c r="C152" s="1106"/>
      <c r="D152" s="1108"/>
      <c r="E152" s="1252"/>
      <c r="F152" s="1109"/>
      <c r="G152" s="1109"/>
      <c r="H152" s="1244"/>
      <c r="I152" s="1109"/>
      <c r="J152" s="1109"/>
      <c r="K152" s="1109"/>
      <c r="L152" s="1109"/>
      <c r="M152" s="151" t="str">
        <f>IFERROR(INDEX('Controles de Corrupción'!$C$10:$AZ$251,MATCH(A152,'Controles de Corrupción'!$B$10:$B$251,0),4),"")</f>
        <v/>
      </c>
      <c r="N152" s="65" t="str">
        <f>IFERROR(INDEX('[3]Controles de Corrupción'!$C$10:$AZ$249,MATCH(A152,'[3]Controles de Corrupción'!$B$10:$B$249,0),40),"")</f>
        <v/>
      </c>
      <c r="O152" s="65" t="str">
        <f>IFERROR(INDEX('[3]Controles de Corrupción'!$C$10:$AZ$251,MATCH(A152,'[3]Controles de Corrupción'!$B$10:$B$251,0),41),"")</f>
        <v/>
      </c>
      <c r="P152" s="65" t="str">
        <f>IFERROR(INDEX('[3]Controles de Corrupción'!$C$10:$AZ$251,MATCH(A152,'[3]Controles de Corrupción'!$B$10:$B$251,0),42),"")</f>
        <v/>
      </c>
      <c r="Q152" s="370" t="str">
        <f>IFERROR(INDEX('[3]Controles de Corrupción'!$C$10:$AZ$249,MATCH(A152,'[3]Controles de Corrupción'!$B$10:$B$249,0),47),"")</f>
        <v/>
      </c>
    </row>
    <row r="153" spans="1:17" ht="50.25" customHeight="1" x14ac:dyDescent="0.25">
      <c r="A153" s="111" t="s">
        <v>685</v>
      </c>
      <c r="B153" s="1249"/>
      <c r="C153" s="1106"/>
      <c r="D153" s="1108"/>
      <c r="E153" s="1252"/>
      <c r="F153" s="1109"/>
      <c r="G153" s="1109"/>
      <c r="H153" s="1244"/>
      <c r="I153" s="1109"/>
      <c r="J153" s="1109"/>
      <c r="K153" s="1109"/>
      <c r="L153" s="1109"/>
      <c r="M153" s="151" t="str">
        <f>IFERROR(INDEX('Controles de Corrupción'!$C$10:$AZ$251,MATCH(A153,'Controles de Corrupción'!$B$10:$B$251,0),4),"")</f>
        <v/>
      </c>
      <c r="N153" s="65" t="str">
        <f>IFERROR(INDEX('[3]Controles de Corrupción'!$C$10:$AZ$249,MATCH(A153,'[3]Controles de Corrupción'!$B$10:$B$249,0),40),"")</f>
        <v/>
      </c>
      <c r="O153" s="65" t="str">
        <f>IFERROR(INDEX('[3]Controles de Corrupción'!$C$10:$AZ$251,MATCH(A153,'[3]Controles de Corrupción'!$B$10:$B$251,0),41),"")</f>
        <v/>
      </c>
      <c r="P153" s="65" t="str">
        <f>IFERROR(INDEX('[3]Controles de Corrupción'!$C$10:$AZ$251,MATCH(A153,'[3]Controles de Corrupción'!$B$10:$B$251,0),42),"")</f>
        <v/>
      </c>
      <c r="Q153" s="370" t="str">
        <f>IFERROR(INDEX('[3]Controles de Corrupción'!$C$10:$AZ$249,MATCH(A153,'[3]Controles de Corrupción'!$B$10:$B$249,0),47),"")</f>
        <v/>
      </c>
    </row>
    <row r="154" spans="1:17" ht="50.25" customHeight="1" x14ac:dyDescent="0.25">
      <c r="A154" s="111" t="s">
        <v>686</v>
      </c>
      <c r="B154" s="1249"/>
      <c r="C154" s="1106"/>
      <c r="D154" s="1108"/>
      <c r="E154" s="1252"/>
      <c r="F154" s="1109"/>
      <c r="G154" s="1109"/>
      <c r="H154" s="1244"/>
      <c r="I154" s="1109"/>
      <c r="J154" s="1109"/>
      <c r="K154" s="1109"/>
      <c r="L154" s="1109"/>
      <c r="M154" s="151" t="str">
        <f>IFERROR(INDEX('Controles de Corrupción'!$C$10:$AZ$251,MATCH(A154,'Controles de Corrupción'!$B$10:$B$251,0),4),"")</f>
        <v/>
      </c>
      <c r="N154" s="65" t="str">
        <f>IFERROR(INDEX('[3]Controles de Corrupción'!$C$10:$AZ$249,MATCH(A154,'[3]Controles de Corrupción'!$B$10:$B$249,0),40),"")</f>
        <v/>
      </c>
      <c r="O154" s="65" t="str">
        <f>IFERROR(INDEX('[3]Controles de Corrupción'!$C$10:$AZ$251,MATCH(A154,'[3]Controles de Corrupción'!$B$10:$B$251,0),41),"")</f>
        <v/>
      </c>
      <c r="P154" s="65" t="str">
        <f>IFERROR(INDEX('[3]Controles de Corrupción'!$C$10:$AZ$251,MATCH(A154,'[3]Controles de Corrupción'!$B$10:$B$251,0),42),"")</f>
        <v/>
      </c>
      <c r="Q154" s="370" t="str">
        <f>IFERROR(INDEX('[3]Controles de Corrupción'!$C$10:$AZ$249,MATCH(A154,'[3]Controles de Corrupción'!$B$10:$B$249,0),47),"")</f>
        <v/>
      </c>
    </row>
    <row r="155" spans="1:17" ht="50.25" customHeight="1" x14ac:dyDescent="0.25">
      <c r="A155" s="111" t="s">
        <v>687</v>
      </c>
      <c r="B155" s="1249"/>
      <c r="C155" s="1106"/>
      <c r="D155" s="1108"/>
      <c r="E155" s="1252"/>
      <c r="F155" s="1109"/>
      <c r="G155" s="1109"/>
      <c r="H155" s="1244"/>
      <c r="I155" s="1109"/>
      <c r="J155" s="1109"/>
      <c r="K155" s="1109"/>
      <c r="L155" s="1109"/>
      <c r="M155" s="151" t="str">
        <f>IFERROR(INDEX('Controles de Corrupción'!$C$10:$AZ$251,MATCH(A155,'Controles de Corrupción'!$B$10:$B$251,0),4),"")</f>
        <v/>
      </c>
      <c r="N155" s="65" t="str">
        <f>IFERROR(INDEX('[3]Controles de Corrupción'!$C$10:$AZ$249,MATCH(A155,'[3]Controles de Corrupción'!$B$10:$B$249,0),40),"")</f>
        <v/>
      </c>
      <c r="O155" s="65" t="str">
        <f>IFERROR(INDEX('[3]Controles de Corrupción'!$C$10:$AZ$251,MATCH(A155,'[3]Controles de Corrupción'!$B$10:$B$251,0),41),"")</f>
        <v/>
      </c>
      <c r="P155" s="65" t="str">
        <f>IFERROR(INDEX('[3]Controles de Corrupción'!$C$10:$AZ$251,MATCH(A155,'[3]Controles de Corrupción'!$B$10:$B$251,0),42),"")</f>
        <v/>
      </c>
      <c r="Q155" s="370" t="str">
        <f>IFERROR(INDEX('[3]Controles de Corrupción'!$C$10:$AZ$249,MATCH(A155,'[3]Controles de Corrupción'!$B$10:$B$249,0),47),"")</f>
        <v/>
      </c>
    </row>
    <row r="156" spans="1:17" ht="50.25" customHeight="1" x14ac:dyDescent="0.25">
      <c r="A156" s="111" t="s">
        <v>688</v>
      </c>
      <c r="B156" s="1250"/>
      <c r="C156" s="1106"/>
      <c r="D156" s="1108"/>
      <c r="E156" s="1252"/>
      <c r="F156" s="1109"/>
      <c r="G156" s="1109"/>
      <c r="H156" s="1111"/>
      <c r="I156" s="1109"/>
      <c r="J156" s="1109"/>
      <c r="K156" s="1109"/>
      <c r="L156" s="1109"/>
      <c r="M156" s="151" t="str">
        <f>IFERROR(INDEX('Controles de Corrupción'!$C$10:$AZ$251,MATCH(A156,'Controles de Corrupción'!$B$10:$B$251,0),4),"")</f>
        <v/>
      </c>
      <c r="N156" s="65" t="str">
        <f>IFERROR(INDEX('[3]Controles de Corrupción'!$C$10:$AZ$249,MATCH(A156,'[3]Controles de Corrupción'!$B$10:$B$249,0),40),"")</f>
        <v/>
      </c>
      <c r="O156" s="65" t="str">
        <f>IFERROR(INDEX('[3]Controles de Corrupción'!$C$10:$AZ$251,MATCH(A156,'[3]Controles de Corrupción'!$B$10:$B$251,0),41),"")</f>
        <v/>
      </c>
      <c r="P156" s="65" t="str">
        <f>IFERROR(INDEX('[3]Controles de Corrupción'!$C$10:$AZ$251,MATCH(A156,'[3]Controles de Corrupción'!$B$10:$B$251,0),42),"")</f>
        <v/>
      </c>
      <c r="Q156" s="370" t="str">
        <f>IFERROR(INDEX('[3]Controles de Corrupción'!$C$10:$AZ$249,MATCH(A156,'[3]Controles de Corrupción'!$B$10:$B$249,0),47),"")</f>
        <v/>
      </c>
    </row>
    <row r="157" spans="1:17" ht="50.25" customHeight="1" x14ac:dyDescent="0.25">
      <c r="A157" s="111" t="s">
        <v>689</v>
      </c>
      <c r="B157" s="1248"/>
      <c r="C157" s="1253" t="str">
        <f>IFERROR(INDEX('[3]Riesgos de Corrupción'!$B$11:$BN$102,MATCH('Mapa Riesgo Corrupción'!B157,'[3]Riesgos de Corrupción'!$B$11:$B$102,0),2),"")</f>
        <v/>
      </c>
      <c r="D157" s="1107" t="str">
        <f>IFERROR(INDEX('[3]Riesgos de Corrupción'!$B$11:$BN$102,MATCH('Mapa Riesgo Corrupción'!B157,'[3]Riesgos de Corrupción'!$B$11:$B$102,0),4),"")</f>
        <v/>
      </c>
      <c r="E157" s="1251" t="str">
        <f>IFERROR(INDEX('[3]Riesgos de Corrupción'!$B$11:$BN$102,MATCH('Mapa Riesgo Corrupción'!B157,'[3]Riesgos de Corrupción'!$B$11:$B$102,0),5),"")</f>
        <v/>
      </c>
      <c r="F157" s="1110" t="str">
        <f>IFERROR(INDEX('[3]Riesgos de Corrupción'!$B$11:$BN$102,MATCH('Mapa Riesgo Corrupción'!B157,'[3]Riesgos de Corrupción'!$B$11:$B$102,0),18),"")</f>
        <v/>
      </c>
      <c r="G157" s="1110" t="str">
        <f>IFERROR(INDEX('[3]Riesgos de Corrupción'!$B$11:$BN$102,MATCH('Mapa Riesgo Corrupción'!B157,'[3]Riesgos de Corrupción'!$B$11:$B$102,0),63),"")</f>
        <v/>
      </c>
      <c r="H157" s="1243" t="str">
        <f>IFERROR(INDEX('[3]Riesgos de Corrupción'!$B$11:$BN$102,MATCH('Mapa Riesgo Corrupción'!B157,'[3]Riesgos de Corrupción'!$B$11:$B$102,0),64),"")</f>
        <v/>
      </c>
      <c r="I157" s="1110" t="str">
        <f>IFERROR(INDEX('[3]Controles de Corrupción'!$C$10:$AZ$249,MATCH('Mapa Riesgo Corrupción'!B157,'[3]Controles de Corrupción'!$C$10:$C$249,0),33),"")</f>
        <v/>
      </c>
      <c r="J157" s="1110" t="str">
        <f>IFERROR(INDEX('[3]Controles de Corrupción'!$C$10:$AZ$249,MATCH('Mapa Riesgo Corrupción'!B157,'[3]Controles de Corrupción'!$C$10:$C$249,0),36),"")</f>
        <v/>
      </c>
      <c r="K157" s="1110" t="str">
        <f>IFERROR(INDEX('[3]Controles de Corrupción'!$C$10:$AZ$249,MATCH('Mapa Riesgo Corrupción'!B157,'[3]Controles de Corrupción'!$C$10:$C$249,0),37),"")</f>
        <v/>
      </c>
      <c r="L157" s="1110" t="str">
        <f>IFERROR(INDEX('[3]Controles de Corrupción'!$C$10:$AZ$249,MATCH('Mapa Riesgo Corrupción'!B157,'[3]Controles de Corrupción'!$C$10:$C$249,0),38),"")</f>
        <v/>
      </c>
      <c r="M157" s="151" t="str">
        <f>IFERROR(INDEX('Controles de Corrupción'!$C$10:$AZ$251,MATCH(A157,'Controles de Corrupción'!$B$10:$B$251,0),4),"")</f>
        <v/>
      </c>
      <c r="N157" s="65" t="str">
        <f>IFERROR(INDEX('[3]Controles de Corrupción'!$C$10:$AZ$249,MATCH(A157,'[3]Controles de Corrupción'!$B$10:$B$249,0),40),"")</f>
        <v/>
      </c>
      <c r="O157" s="65" t="str">
        <f>IFERROR(INDEX('[3]Controles de Corrupción'!$C$10:$AZ$251,MATCH(A157,'[3]Controles de Corrupción'!$B$10:$B$251,0),41),"")</f>
        <v/>
      </c>
      <c r="P157" s="65" t="str">
        <f>IFERROR(INDEX('[3]Controles de Corrupción'!$C$10:$AZ$251,MATCH(A157,'[3]Controles de Corrupción'!$B$10:$B$251,0),42),"")</f>
        <v/>
      </c>
      <c r="Q157" s="370" t="str">
        <f>IFERROR(INDEX('[3]Controles de Corrupción'!$C$10:$AZ$249,MATCH(A157,'[3]Controles de Corrupción'!$B$10:$B$249,0),47),"")</f>
        <v/>
      </c>
    </row>
    <row r="158" spans="1:17" ht="50.25" customHeight="1" x14ac:dyDescent="0.25">
      <c r="A158" s="111" t="s">
        <v>690</v>
      </c>
      <c r="B158" s="1249"/>
      <c r="C158" s="1254"/>
      <c r="D158" s="1108"/>
      <c r="E158" s="1252"/>
      <c r="F158" s="1109"/>
      <c r="G158" s="1109"/>
      <c r="H158" s="1244"/>
      <c r="I158" s="1109"/>
      <c r="J158" s="1109"/>
      <c r="K158" s="1109"/>
      <c r="L158" s="1109"/>
      <c r="M158" s="151" t="str">
        <f>IFERROR(INDEX('[3]Controles de Corrupción'!$C$10:$AZ$251,MATCH(A158,'[3]Controles de Corrupción'!$B$10:$B$251,0),4),"")</f>
        <v/>
      </c>
      <c r="N158" s="65" t="str">
        <f>IFERROR(INDEX('[3]Controles de Corrupción'!$C$10:$AZ$249,MATCH(A158,'[3]Controles de Corrupción'!$B$10:$B$249,0),40),"")</f>
        <v/>
      </c>
      <c r="O158" s="65" t="str">
        <f>IFERROR(INDEX('[3]Controles de Corrupción'!$C$10:$AZ$251,MATCH(A158,'[3]Controles de Corrupción'!$B$10:$B$251,0),41),"")</f>
        <v/>
      </c>
      <c r="P158" s="65" t="str">
        <f>IFERROR(INDEX('[3]Controles de Corrupción'!$C$10:$AZ$251,MATCH(A158,'[3]Controles de Corrupción'!$B$10:$B$251,0),42),"")</f>
        <v/>
      </c>
      <c r="Q158" s="370" t="str">
        <f>IFERROR(INDEX('[3]Controles de Corrupción'!$C$10:$AZ$249,MATCH(A158,'[3]Controles de Corrupción'!$B$10:$B$249,0),47),"")</f>
        <v/>
      </c>
    </row>
    <row r="159" spans="1:17" ht="50.25" customHeight="1" x14ac:dyDescent="0.25">
      <c r="A159" s="111" t="s">
        <v>691</v>
      </c>
      <c r="B159" s="1249"/>
      <c r="C159" s="1254"/>
      <c r="D159" s="1108"/>
      <c r="E159" s="1252"/>
      <c r="F159" s="1109"/>
      <c r="G159" s="1109"/>
      <c r="H159" s="1244"/>
      <c r="I159" s="1109"/>
      <c r="J159" s="1109"/>
      <c r="K159" s="1109"/>
      <c r="L159" s="1109"/>
      <c r="M159" s="151" t="str">
        <f>IFERROR(INDEX('[3]Controles de Corrupción'!$C$10:$AZ$251,MATCH(A159,'[3]Controles de Corrupción'!$B$10:$B$251,0),4),"")</f>
        <v/>
      </c>
      <c r="N159" s="65" t="str">
        <f>IFERROR(INDEX('[3]Controles de Corrupción'!$C$10:$AZ$249,MATCH(A159,'[3]Controles de Corrupción'!$B$10:$B$249,0),40),"")</f>
        <v/>
      </c>
      <c r="O159" s="65" t="str">
        <f>IFERROR(INDEX('[3]Controles de Corrupción'!$C$10:$AZ$251,MATCH(A159,'[3]Controles de Corrupción'!$B$10:$B$251,0),41),"")</f>
        <v/>
      </c>
      <c r="P159" s="65" t="str">
        <f>IFERROR(INDEX('[3]Controles de Corrupción'!$C$10:$AZ$251,MATCH(A159,'[3]Controles de Corrupción'!$B$10:$B$251,0),42),"")</f>
        <v/>
      </c>
      <c r="Q159" s="370" t="str">
        <f>IFERROR(INDEX('[3]Controles de Corrupción'!$C$10:$AZ$249,MATCH(A159,'[3]Controles de Corrupción'!$B$10:$B$249,0),47),"")</f>
        <v/>
      </c>
    </row>
    <row r="160" spans="1:17" ht="50.25" customHeight="1" x14ac:dyDescent="0.25">
      <c r="A160" s="111" t="s">
        <v>692</v>
      </c>
      <c r="B160" s="1249"/>
      <c r="C160" s="1254"/>
      <c r="D160" s="1108"/>
      <c r="E160" s="1252"/>
      <c r="F160" s="1109"/>
      <c r="G160" s="1109"/>
      <c r="H160" s="1244"/>
      <c r="I160" s="1109"/>
      <c r="J160" s="1109"/>
      <c r="K160" s="1109"/>
      <c r="L160" s="1109"/>
      <c r="M160" s="151" t="str">
        <f>IFERROR(INDEX('[3]Controles de Corrupción'!$C$10:$AZ$251,MATCH(A160,'[3]Controles de Corrupción'!$B$10:$B$251,0),4),"")</f>
        <v/>
      </c>
      <c r="N160" s="65" t="str">
        <f>IFERROR(INDEX('[3]Controles de Corrupción'!$C$10:$AZ$249,MATCH(A160,'[3]Controles de Corrupción'!$B$10:$B$249,0),40),"")</f>
        <v/>
      </c>
      <c r="O160" s="65" t="str">
        <f>IFERROR(INDEX('[3]Controles de Corrupción'!$C$10:$AZ$251,MATCH(A160,'[3]Controles de Corrupción'!$B$10:$B$251,0),41),"")</f>
        <v/>
      </c>
      <c r="P160" s="65" t="str">
        <f>IFERROR(INDEX('[3]Controles de Corrupción'!$C$10:$AZ$251,MATCH(A160,'[3]Controles de Corrupción'!$B$10:$B$251,0),42),"")</f>
        <v/>
      </c>
      <c r="Q160" s="370" t="str">
        <f>IFERROR(INDEX('[3]Controles de Corrupción'!$C$10:$AZ$249,MATCH(A160,'[3]Controles de Corrupción'!$B$10:$B$249,0),47),"")</f>
        <v/>
      </c>
    </row>
    <row r="161" spans="1:17" ht="50.25" customHeight="1" x14ac:dyDescent="0.25">
      <c r="A161" s="111" t="s">
        <v>693</v>
      </c>
      <c r="B161" s="1249"/>
      <c r="C161" s="1254"/>
      <c r="D161" s="1108"/>
      <c r="E161" s="1252"/>
      <c r="F161" s="1109"/>
      <c r="G161" s="1109"/>
      <c r="H161" s="1244"/>
      <c r="I161" s="1109"/>
      <c r="J161" s="1109"/>
      <c r="K161" s="1109"/>
      <c r="L161" s="1109"/>
      <c r="M161" s="151" t="str">
        <f>IFERROR(INDEX('[3]Controles de Corrupción'!$C$10:$AZ$251,MATCH(A161,'[3]Controles de Corrupción'!$B$10:$B$251,0),4),"")</f>
        <v/>
      </c>
      <c r="N161" s="65" t="str">
        <f>IFERROR(INDEX('[3]Controles de Corrupción'!$C$10:$AZ$249,MATCH(A161,'[3]Controles de Corrupción'!$B$10:$B$249,0),40),"")</f>
        <v/>
      </c>
      <c r="O161" s="65" t="str">
        <f>IFERROR(INDEX('[3]Controles de Corrupción'!$C$10:$AZ$251,MATCH(A161,'[3]Controles de Corrupción'!$B$10:$B$251,0),41),"")</f>
        <v/>
      </c>
      <c r="P161" s="65" t="str">
        <f>IFERROR(INDEX('[3]Controles de Corrupción'!$C$10:$AZ$251,MATCH(A161,'[3]Controles de Corrupción'!$B$10:$B$251,0),42),"")</f>
        <v/>
      </c>
      <c r="Q161" s="370" t="str">
        <f>IFERROR(INDEX('[3]Controles de Corrupción'!$C$10:$AZ$249,MATCH(A161,'[3]Controles de Corrupción'!$B$10:$B$249,0),47),"")</f>
        <v/>
      </c>
    </row>
    <row r="162" spans="1:17" ht="50.25" customHeight="1" x14ac:dyDescent="0.25">
      <c r="A162" s="111" t="s">
        <v>694</v>
      </c>
      <c r="B162" s="1250"/>
      <c r="C162" s="1254"/>
      <c r="D162" s="1108"/>
      <c r="E162" s="1252"/>
      <c r="F162" s="1109"/>
      <c r="G162" s="1109"/>
      <c r="H162" s="1111"/>
      <c r="I162" s="1109"/>
      <c r="J162" s="1109"/>
      <c r="K162" s="1109"/>
      <c r="L162" s="1109"/>
      <c r="M162" s="151" t="str">
        <f>IFERROR(INDEX('[3]Controles de Corrupción'!$C$10:$AZ$251,MATCH(A162,'[3]Controles de Corrupción'!$B$10:$B$251,0),4),"")</f>
        <v/>
      </c>
      <c r="N162" s="65" t="str">
        <f>IFERROR(INDEX('[3]Controles de Corrupción'!$C$10:$AZ$249,MATCH(A162,'[3]Controles de Corrupción'!$B$10:$B$249,0),40),"")</f>
        <v/>
      </c>
      <c r="O162" s="65" t="str">
        <f>IFERROR(INDEX('[3]Controles de Corrupción'!$C$10:$AZ$251,MATCH(A162,'[3]Controles de Corrupción'!$B$10:$B$251,0),41),"")</f>
        <v/>
      </c>
      <c r="P162" s="65" t="str">
        <f>IFERROR(INDEX('[3]Controles de Corrupción'!$C$10:$AZ$251,MATCH(A162,'[3]Controles de Corrupción'!$B$10:$B$251,0),42),"")</f>
        <v/>
      </c>
      <c r="Q162" s="370" t="str">
        <f>IFERROR(INDEX('[3]Controles de Corrupción'!$C$10:$AZ$249,MATCH(A162,'[3]Controles de Corrupción'!$B$10:$B$249,0),47),"")</f>
        <v/>
      </c>
    </row>
    <row r="163" spans="1:17" ht="50.25" customHeight="1" x14ac:dyDescent="0.25">
      <c r="A163" s="111" t="s">
        <v>695</v>
      </c>
      <c r="B163" s="1248"/>
      <c r="C163" s="1253" t="str">
        <f>IFERROR(INDEX('[3]Riesgos de Corrupción'!$B$11:$BN$102,MATCH('Mapa Riesgo Corrupción'!B163,'[3]Riesgos de Corrupción'!$B$11:$B$102,0),2),"")</f>
        <v/>
      </c>
      <c r="D163" s="1107" t="str">
        <f>IFERROR(INDEX('[3]Riesgos de Corrupción'!$B$11:$BN$102,MATCH('Mapa Riesgo Corrupción'!B163,'[3]Riesgos de Corrupción'!$B$11:$B$102,0),4),"")</f>
        <v/>
      </c>
      <c r="E163" s="1251" t="str">
        <f>IFERROR(INDEX('[3]Riesgos de Corrupción'!$B$11:$BN$102,MATCH('Mapa Riesgo Corrupción'!B163,'[3]Riesgos de Corrupción'!$B$11:$B$102,0),5),"")</f>
        <v/>
      </c>
      <c r="F163" s="1110" t="str">
        <f>IFERROR(INDEX('[3]Riesgos de Corrupción'!$B$11:$BN$102,MATCH('Mapa Riesgo Corrupción'!B163,'[3]Riesgos de Corrupción'!$B$11:$B$102,0),18),"")</f>
        <v/>
      </c>
      <c r="G163" s="1110" t="str">
        <f>IFERROR(INDEX('[3]Riesgos de Corrupción'!$B$11:$BN$102,MATCH('Mapa Riesgo Corrupción'!B163,'[3]Riesgos de Corrupción'!$B$11:$B$102,0),63),"")</f>
        <v/>
      </c>
      <c r="H163" s="1243" t="str">
        <f>IFERROR(INDEX('[3]Riesgos de Corrupción'!$B$11:$BN$102,MATCH('Mapa Riesgo Corrupción'!B163,'[3]Riesgos de Corrupción'!$B$11:$B$102,0),64),"")</f>
        <v/>
      </c>
      <c r="I163" s="1110" t="str">
        <f>IFERROR(INDEX('[3]Controles de Corrupción'!$C$10:$AZ$249,MATCH('Mapa Riesgo Corrupción'!B163,'[3]Controles de Corrupción'!$C$10:$C$249,0),33),"")</f>
        <v/>
      </c>
      <c r="J163" s="1110" t="str">
        <f>IFERROR(INDEX('[3]Controles de Corrupción'!$C$10:$AZ$249,MATCH('Mapa Riesgo Corrupción'!B163,'[3]Controles de Corrupción'!$C$10:$C$249,0),36),"")</f>
        <v/>
      </c>
      <c r="K163" s="1110" t="str">
        <f>IFERROR(INDEX('[3]Controles de Corrupción'!$C$10:$AZ$249,MATCH('Mapa Riesgo Corrupción'!B163,'[3]Controles de Corrupción'!$C$10:$C$249,0),37),"")</f>
        <v/>
      </c>
      <c r="L163" s="1110" t="str">
        <f>IFERROR(INDEX('[3]Controles de Corrupción'!$C$10:$AZ$249,MATCH('Mapa Riesgo Corrupción'!B163,'[3]Controles de Corrupción'!$C$10:$C$249,0),38),"")</f>
        <v/>
      </c>
      <c r="M163" s="151" t="str">
        <f>IFERROR(INDEX('[3]Controles de Corrupción'!$C$10:$AZ$251,MATCH(A163,'[3]Controles de Corrupción'!$B$10:$B$251,0),4),"")</f>
        <v/>
      </c>
      <c r="N163" s="65" t="str">
        <f>IFERROR(INDEX('[3]Controles de Corrupción'!$C$10:$AZ$249,MATCH(A163,'[3]Controles de Corrupción'!$B$10:$B$249,0),40),"")</f>
        <v/>
      </c>
      <c r="O163" s="65" t="str">
        <f>IFERROR(INDEX('[3]Controles de Corrupción'!$C$10:$AZ$251,MATCH(A163,'[3]Controles de Corrupción'!$B$10:$B$251,0),41),"")</f>
        <v/>
      </c>
      <c r="P163" s="65" t="str">
        <f>IFERROR(INDEX('[3]Controles de Corrupción'!$C$10:$AZ$251,MATCH(A163,'[3]Controles de Corrupción'!$B$10:$B$251,0),42),"")</f>
        <v/>
      </c>
      <c r="Q163" s="370" t="str">
        <f>IFERROR(INDEX('[3]Controles de Corrupción'!$C$10:$AZ$249,MATCH(A163,'[3]Controles de Corrupción'!$B$10:$B$249,0),47),"")</f>
        <v/>
      </c>
    </row>
    <row r="164" spans="1:17" ht="50.25" customHeight="1" x14ac:dyDescent="0.25">
      <c r="A164" s="111" t="s">
        <v>696</v>
      </c>
      <c r="B164" s="1249"/>
      <c r="C164" s="1254"/>
      <c r="D164" s="1108"/>
      <c r="E164" s="1252"/>
      <c r="F164" s="1109"/>
      <c r="G164" s="1109"/>
      <c r="H164" s="1244"/>
      <c r="I164" s="1109"/>
      <c r="J164" s="1109"/>
      <c r="K164" s="1109"/>
      <c r="L164" s="1109"/>
      <c r="M164" s="151" t="str">
        <f>IFERROR(INDEX('[3]Controles de Corrupción'!$C$10:$AZ$251,MATCH(A164,'[3]Controles de Corrupción'!$B$10:$B$251,0),4),"")</f>
        <v/>
      </c>
      <c r="N164" s="65" t="str">
        <f>IFERROR(INDEX('[3]Controles de Corrupción'!$C$10:$AZ$249,MATCH(A164,'[3]Controles de Corrupción'!$B$10:$B$249,0),40),"")</f>
        <v/>
      </c>
      <c r="O164" s="65" t="str">
        <f>IFERROR(INDEX('[3]Controles de Corrupción'!$C$10:$AZ$251,MATCH(A164,'[3]Controles de Corrupción'!$B$10:$B$251,0),41),"")</f>
        <v/>
      </c>
      <c r="P164" s="65" t="str">
        <f>IFERROR(INDEX('[3]Controles de Corrupción'!$C$10:$AZ$251,MATCH(A164,'[3]Controles de Corrupción'!$B$10:$B$251,0),42),"")</f>
        <v/>
      </c>
      <c r="Q164" s="370" t="str">
        <f>IFERROR(INDEX('[3]Controles de Corrupción'!$C$10:$AZ$249,MATCH(A164,'[3]Controles de Corrupción'!$B$10:$B$249,0),47),"")</f>
        <v/>
      </c>
    </row>
    <row r="165" spans="1:17" ht="50.25" customHeight="1" x14ac:dyDescent="0.25">
      <c r="A165" s="111" t="s">
        <v>697</v>
      </c>
      <c r="B165" s="1249"/>
      <c r="C165" s="1254"/>
      <c r="D165" s="1108"/>
      <c r="E165" s="1252"/>
      <c r="F165" s="1109"/>
      <c r="G165" s="1109"/>
      <c r="H165" s="1244"/>
      <c r="I165" s="1109"/>
      <c r="J165" s="1109"/>
      <c r="K165" s="1109"/>
      <c r="L165" s="1109"/>
      <c r="M165" s="151" t="str">
        <f>IFERROR(INDEX('[3]Controles de Corrupción'!$C$10:$AZ$251,MATCH(A165,'[3]Controles de Corrupción'!$B$10:$B$251,0),4),"")</f>
        <v/>
      </c>
      <c r="N165" s="65" t="str">
        <f>IFERROR(INDEX('[3]Controles de Corrupción'!$C$10:$AZ$249,MATCH(A165,'[3]Controles de Corrupción'!$B$10:$B$249,0),40),"")</f>
        <v/>
      </c>
      <c r="O165" s="65" t="str">
        <f>IFERROR(INDEX('[3]Controles de Corrupción'!$C$10:$AZ$251,MATCH(A165,'[3]Controles de Corrupción'!$B$10:$B$251,0),41),"")</f>
        <v/>
      </c>
      <c r="P165" s="65" t="str">
        <f>IFERROR(INDEX('[3]Controles de Corrupción'!$C$10:$AZ$251,MATCH(A165,'[3]Controles de Corrupción'!$B$10:$B$251,0),42),"")</f>
        <v/>
      </c>
      <c r="Q165" s="370" t="str">
        <f>IFERROR(INDEX('[3]Controles de Corrupción'!$C$10:$AZ$249,MATCH(A165,'[3]Controles de Corrupción'!$B$10:$B$249,0),47),"")</f>
        <v/>
      </c>
    </row>
    <row r="166" spans="1:17" ht="50.25" customHeight="1" x14ac:dyDescent="0.25">
      <c r="A166" s="111" t="s">
        <v>698</v>
      </c>
      <c r="B166" s="1249"/>
      <c r="C166" s="1254"/>
      <c r="D166" s="1108"/>
      <c r="E166" s="1252"/>
      <c r="F166" s="1109"/>
      <c r="G166" s="1109"/>
      <c r="H166" s="1244"/>
      <c r="I166" s="1109"/>
      <c r="J166" s="1109"/>
      <c r="K166" s="1109"/>
      <c r="L166" s="1109"/>
      <c r="M166" s="151" t="str">
        <f>IFERROR(INDEX('[3]Controles de Corrupción'!$C$10:$AZ$251,MATCH(A166,'[3]Controles de Corrupción'!$B$10:$B$251,0),4),"")</f>
        <v/>
      </c>
      <c r="N166" s="65" t="str">
        <f>IFERROR(INDEX('[3]Controles de Corrupción'!$C$10:$AZ$249,MATCH(A166,'[3]Controles de Corrupción'!$B$10:$B$249,0),40),"")</f>
        <v/>
      </c>
      <c r="O166" s="65" t="str">
        <f>IFERROR(INDEX('[3]Controles de Corrupción'!$C$10:$AZ$251,MATCH(A166,'[3]Controles de Corrupción'!$B$10:$B$251,0),41),"")</f>
        <v/>
      </c>
      <c r="P166" s="65" t="str">
        <f>IFERROR(INDEX('[3]Controles de Corrupción'!$C$10:$AZ$251,MATCH(A166,'[3]Controles de Corrupción'!$B$10:$B$251,0),42),"")</f>
        <v/>
      </c>
      <c r="Q166" s="370" t="str">
        <f>IFERROR(INDEX('[3]Controles de Corrupción'!$C$10:$AZ$249,MATCH(A166,'[3]Controles de Corrupción'!$B$10:$B$249,0),47),"")</f>
        <v/>
      </c>
    </row>
    <row r="167" spans="1:17" ht="50.25" customHeight="1" x14ac:dyDescent="0.25">
      <c r="A167" s="111" t="s">
        <v>699</v>
      </c>
      <c r="B167" s="1249"/>
      <c r="C167" s="1254"/>
      <c r="D167" s="1108"/>
      <c r="E167" s="1252"/>
      <c r="F167" s="1109"/>
      <c r="G167" s="1109"/>
      <c r="H167" s="1244"/>
      <c r="I167" s="1109"/>
      <c r="J167" s="1109"/>
      <c r="K167" s="1109"/>
      <c r="L167" s="1109"/>
      <c r="M167" s="151" t="str">
        <f>IFERROR(INDEX('[3]Controles de Corrupción'!$C$10:$AZ$251,MATCH(A167,'[3]Controles de Corrupción'!$B$10:$B$251,0),4),"")</f>
        <v/>
      </c>
      <c r="N167" s="65" t="str">
        <f>IFERROR(INDEX('[3]Controles de Corrupción'!$C$10:$AZ$249,MATCH(A167,'[3]Controles de Corrupción'!$B$10:$B$249,0),40),"")</f>
        <v/>
      </c>
      <c r="O167" s="65" t="str">
        <f>IFERROR(INDEX('[3]Controles de Corrupción'!$C$10:$AZ$251,MATCH(A167,'[3]Controles de Corrupción'!$B$10:$B$251,0),41),"")</f>
        <v/>
      </c>
      <c r="P167" s="65" t="str">
        <f>IFERROR(INDEX('[3]Controles de Corrupción'!$C$10:$AZ$251,MATCH(A167,'[3]Controles de Corrupción'!$B$10:$B$251,0),42),"")</f>
        <v/>
      </c>
      <c r="Q167" s="370" t="str">
        <f>IFERROR(INDEX('[3]Controles de Corrupción'!$C$10:$AZ$249,MATCH(A167,'[3]Controles de Corrupción'!$B$10:$B$249,0),47),"")</f>
        <v/>
      </c>
    </row>
    <row r="168" spans="1:17" ht="50.25" customHeight="1" x14ac:dyDescent="0.25">
      <c r="A168" s="111" t="s">
        <v>700</v>
      </c>
      <c r="B168" s="1250"/>
      <c r="C168" s="1254"/>
      <c r="D168" s="1108"/>
      <c r="E168" s="1252"/>
      <c r="F168" s="1109"/>
      <c r="G168" s="1109"/>
      <c r="H168" s="1111"/>
      <c r="I168" s="1109"/>
      <c r="J168" s="1109"/>
      <c r="K168" s="1109"/>
      <c r="L168" s="1109"/>
      <c r="M168" s="151" t="str">
        <f>IFERROR(INDEX('[3]Controles de Corrupción'!$C$10:$AZ$251,MATCH(A168,'[3]Controles de Corrupción'!$B$10:$B$251,0),4),"")</f>
        <v/>
      </c>
      <c r="N168" s="65" t="str">
        <f>IFERROR(INDEX('[3]Controles de Corrupción'!$C$10:$AZ$249,MATCH(A168,'[3]Controles de Corrupción'!$B$10:$B$249,0),40),"")</f>
        <v/>
      </c>
      <c r="O168" s="65" t="str">
        <f>IFERROR(INDEX('[3]Controles de Corrupción'!$C$10:$AZ$251,MATCH(A168,'[3]Controles de Corrupción'!$B$10:$B$251,0),41),"")</f>
        <v/>
      </c>
      <c r="P168" s="65" t="str">
        <f>IFERROR(INDEX('[3]Controles de Corrupción'!$C$10:$AZ$251,MATCH(A168,'[3]Controles de Corrupción'!$B$10:$B$251,0),42),"")</f>
        <v/>
      </c>
      <c r="Q168" s="370" t="str">
        <f>IFERROR(INDEX('[3]Controles de Corrupción'!$C$10:$AZ$249,MATCH(A168,'[3]Controles de Corrupción'!$B$10:$B$249,0),47),"")</f>
        <v/>
      </c>
    </row>
    <row r="169" spans="1:17" ht="50.25" customHeight="1" x14ac:dyDescent="0.25">
      <c r="A169" s="111" t="s">
        <v>701</v>
      </c>
      <c r="B169" s="1248"/>
      <c r="C169" s="1253" t="str">
        <f>IFERROR(INDEX('[3]Riesgos de Corrupción'!$B$11:$BN$102,MATCH('Mapa Riesgo Corrupción'!B169,'[3]Riesgos de Corrupción'!$B$11:$B$102,0),2),"")</f>
        <v/>
      </c>
      <c r="D169" s="1107" t="str">
        <f>IFERROR(INDEX('[3]Riesgos de Corrupción'!$B$11:$BN$102,MATCH('Mapa Riesgo Corrupción'!B169,'[3]Riesgos de Corrupción'!$B$11:$B$102,0),4),"")</f>
        <v/>
      </c>
      <c r="E169" s="1251" t="str">
        <f>IFERROR(INDEX('[3]Riesgos de Corrupción'!$B$11:$BN$102,MATCH('Mapa Riesgo Corrupción'!B169,'[3]Riesgos de Corrupción'!$B$11:$B$102,0),5),"")</f>
        <v/>
      </c>
      <c r="F169" s="1110" t="str">
        <f>IFERROR(INDEX('[3]Riesgos de Corrupción'!$B$11:$BN$102,MATCH('Mapa Riesgo Corrupción'!B169,'[3]Riesgos de Corrupción'!$B$11:$B$102,0),18),"")</f>
        <v/>
      </c>
      <c r="G169" s="1110" t="str">
        <f>IFERROR(INDEX('[3]Riesgos de Corrupción'!$B$11:$BN$102,MATCH('Mapa Riesgo Corrupción'!B169,'[3]Riesgos de Corrupción'!$B$11:$B$102,0),63),"")</f>
        <v/>
      </c>
      <c r="H169" s="1243" t="str">
        <f>IFERROR(INDEX('[3]Riesgos de Corrupción'!$B$11:$BN$102,MATCH('Mapa Riesgo Corrupción'!B169,'[3]Riesgos de Corrupción'!$B$11:$B$102,0),64),"")</f>
        <v/>
      </c>
      <c r="I169" s="1110" t="str">
        <f>IFERROR(INDEX('[3]Controles de Corrupción'!$C$10:$AZ$249,MATCH('Mapa Riesgo Corrupción'!B169,'[3]Controles de Corrupción'!$C$10:$C$249,0),33),"")</f>
        <v/>
      </c>
      <c r="J169" s="1110" t="str">
        <f>IFERROR(INDEX('[3]Controles de Corrupción'!$C$10:$AZ$249,MATCH('Mapa Riesgo Corrupción'!B169,'[3]Controles de Corrupción'!$C$10:$C$249,0),36),"")</f>
        <v/>
      </c>
      <c r="K169" s="1110" t="str">
        <f>IFERROR(INDEX('[3]Controles de Corrupción'!$C$10:$AZ$249,MATCH('Mapa Riesgo Corrupción'!B169,'[3]Controles de Corrupción'!$C$10:$C$249,0),37),"")</f>
        <v/>
      </c>
      <c r="L169" s="1110" t="str">
        <f>IFERROR(INDEX('[3]Controles de Corrupción'!$C$10:$AZ$249,MATCH('Mapa Riesgo Corrupción'!B169,'[3]Controles de Corrupción'!$C$10:$C$249,0),38),"")</f>
        <v/>
      </c>
      <c r="M169" s="151" t="str">
        <f>IFERROR(INDEX('[3]Controles de Corrupción'!$C$10:$AZ$251,MATCH(A169,'[3]Controles de Corrupción'!$B$10:$B$251,0),4),"")</f>
        <v/>
      </c>
      <c r="N169" s="65" t="str">
        <f>IFERROR(INDEX('[3]Controles de Corrupción'!$C$10:$AZ$249,MATCH(A169,'[3]Controles de Corrupción'!$B$10:$B$249,0),40),"")</f>
        <v/>
      </c>
      <c r="O169" s="65" t="str">
        <f>IFERROR(INDEX('[3]Controles de Corrupción'!$C$10:$AZ$251,MATCH(A169,'[3]Controles de Corrupción'!$B$10:$B$251,0),41),"")</f>
        <v/>
      </c>
      <c r="P169" s="65" t="str">
        <f>IFERROR(INDEX('[3]Controles de Corrupción'!$C$10:$AZ$251,MATCH(A169,'[3]Controles de Corrupción'!$B$10:$B$251,0),42),"")</f>
        <v/>
      </c>
      <c r="Q169" s="370" t="str">
        <f>IFERROR(INDEX('[3]Controles de Corrupción'!$C$10:$AZ$249,MATCH(A169,'[3]Controles de Corrupción'!$B$10:$B$249,0),47),"")</f>
        <v/>
      </c>
    </row>
    <row r="170" spans="1:17" ht="50.25" customHeight="1" x14ac:dyDescent="0.25">
      <c r="A170" s="111" t="s">
        <v>702</v>
      </c>
      <c r="B170" s="1249"/>
      <c r="C170" s="1254"/>
      <c r="D170" s="1108"/>
      <c r="E170" s="1252"/>
      <c r="F170" s="1109"/>
      <c r="G170" s="1109"/>
      <c r="H170" s="1244"/>
      <c r="I170" s="1109"/>
      <c r="J170" s="1109"/>
      <c r="K170" s="1109"/>
      <c r="L170" s="1109"/>
      <c r="M170" s="151" t="str">
        <f>IFERROR(INDEX('[3]Controles de Corrupción'!$C$10:$AZ$251,MATCH(A170,'[3]Controles de Corrupción'!$B$10:$B$251,0),4),"")</f>
        <v/>
      </c>
      <c r="N170" s="65" t="str">
        <f>IFERROR(INDEX('[3]Controles de Corrupción'!$C$10:$AZ$249,MATCH(A170,'[3]Controles de Corrupción'!$B$10:$B$249,0),40),"")</f>
        <v/>
      </c>
      <c r="O170" s="65" t="str">
        <f>IFERROR(INDEX('[3]Controles de Corrupción'!$C$10:$AZ$251,MATCH(A170,'[3]Controles de Corrupción'!$B$10:$B$251,0),41),"")</f>
        <v/>
      </c>
      <c r="P170" s="65" t="str">
        <f>IFERROR(INDEX('[3]Controles de Corrupción'!$C$10:$AZ$251,MATCH(A170,'[3]Controles de Corrupción'!$B$10:$B$251,0),42),"")</f>
        <v/>
      </c>
      <c r="Q170" s="370" t="str">
        <f>IFERROR(INDEX('[3]Controles de Corrupción'!$C$10:$AZ$249,MATCH(A170,'[3]Controles de Corrupción'!$B$10:$B$249,0),47),"")</f>
        <v/>
      </c>
    </row>
    <row r="171" spans="1:17" ht="50.25" customHeight="1" x14ac:dyDescent="0.25">
      <c r="A171" s="111" t="s">
        <v>703</v>
      </c>
      <c r="B171" s="1249"/>
      <c r="C171" s="1254"/>
      <c r="D171" s="1108"/>
      <c r="E171" s="1252"/>
      <c r="F171" s="1109"/>
      <c r="G171" s="1109"/>
      <c r="H171" s="1244"/>
      <c r="I171" s="1109"/>
      <c r="J171" s="1109"/>
      <c r="K171" s="1109"/>
      <c r="L171" s="1109"/>
      <c r="M171" s="151" t="str">
        <f>IFERROR(INDEX('[3]Controles de Corrupción'!$C$10:$AZ$251,MATCH(A171,'[3]Controles de Corrupción'!$B$10:$B$251,0),4),"")</f>
        <v/>
      </c>
      <c r="N171" s="65" t="str">
        <f>IFERROR(INDEX('[3]Controles de Corrupción'!$C$10:$AZ$249,MATCH(A171,'[3]Controles de Corrupción'!$B$10:$B$249,0),40),"")</f>
        <v/>
      </c>
      <c r="O171" s="65" t="str">
        <f>IFERROR(INDEX('[3]Controles de Corrupción'!$C$10:$AZ$251,MATCH(A171,'[3]Controles de Corrupción'!$B$10:$B$251,0),41),"")</f>
        <v/>
      </c>
      <c r="P171" s="65" t="str">
        <f>IFERROR(INDEX('[3]Controles de Corrupción'!$C$10:$AZ$251,MATCH(A171,'[3]Controles de Corrupción'!$B$10:$B$251,0),42),"")</f>
        <v/>
      </c>
      <c r="Q171" s="370" t="str">
        <f>IFERROR(INDEX('[3]Controles de Corrupción'!$C$10:$AZ$249,MATCH(A171,'[3]Controles de Corrupción'!$B$10:$B$249,0),47),"")</f>
        <v/>
      </c>
    </row>
    <row r="172" spans="1:17" ht="50.25" customHeight="1" x14ac:dyDescent="0.25">
      <c r="A172" s="111" t="s">
        <v>704</v>
      </c>
      <c r="B172" s="1249"/>
      <c r="C172" s="1254"/>
      <c r="D172" s="1108"/>
      <c r="E172" s="1252"/>
      <c r="F172" s="1109"/>
      <c r="G172" s="1109"/>
      <c r="H172" s="1244"/>
      <c r="I172" s="1109"/>
      <c r="J172" s="1109"/>
      <c r="K172" s="1109"/>
      <c r="L172" s="1109"/>
      <c r="M172" s="151" t="str">
        <f>IFERROR(INDEX('[3]Controles de Corrupción'!$C$10:$AZ$251,MATCH(A172,'[3]Controles de Corrupción'!$B$10:$B$251,0),4),"")</f>
        <v/>
      </c>
      <c r="N172" s="65" t="str">
        <f>IFERROR(INDEX('[3]Controles de Corrupción'!$C$10:$AZ$249,MATCH(A172,'[3]Controles de Corrupción'!$B$10:$B$249,0),40),"")</f>
        <v/>
      </c>
      <c r="O172" s="65" t="str">
        <f>IFERROR(INDEX('[3]Controles de Corrupción'!$C$10:$AZ$251,MATCH(A172,'[3]Controles de Corrupción'!$B$10:$B$251,0),41),"")</f>
        <v/>
      </c>
      <c r="P172" s="65" t="str">
        <f>IFERROR(INDEX('[3]Controles de Corrupción'!$C$10:$AZ$251,MATCH(A172,'[3]Controles de Corrupción'!$B$10:$B$251,0),42),"")</f>
        <v/>
      </c>
      <c r="Q172" s="370" t="str">
        <f>IFERROR(INDEX('[3]Controles de Corrupción'!$C$10:$AZ$249,MATCH(A172,'[3]Controles de Corrupción'!$B$10:$B$249,0),47),"")</f>
        <v/>
      </c>
    </row>
    <row r="173" spans="1:17" ht="50.25" customHeight="1" x14ac:dyDescent="0.25">
      <c r="A173" s="111" t="s">
        <v>705</v>
      </c>
      <c r="B173" s="1249"/>
      <c r="C173" s="1254"/>
      <c r="D173" s="1108"/>
      <c r="E173" s="1252"/>
      <c r="F173" s="1109"/>
      <c r="G173" s="1109"/>
      <c r="H173" s="1244"/>
      <c r="I173" s="1109"/>
      <c r="J173" s="1109"/>
      <c r="K173" s="1109"/>
      <c r="L173" s="1109"/>
      <c r="M173" s="151" t="str">
        <f>IFERROR(INDEX('[3]Controles de Corrupción'!$C$10:$AZ$251,MATCH(A173,'[3]Controles de Corrupción'!$B$10:$B$251,0),4),"")</f>
        <v/>
      </c>
      <c r="N173" s="65" t="str">
        <f>IFERROR(INDEX('[3]Controles de Corrupción'!$C$10:$AZ$249,MATCH(A173,'[3]Controles de Corrupción'!$B$10:$B$249,0),40),"")</f>
        <v/>
      </c>
      <c r="O173" s="65" t="str">
        <f>IFERROR(INDEX('[3]Controles de Corrupción'!$C$10:$AZ$251,MATCH(A173,'[3]Controles de Corrupción'!$B$10:$B$251,0),41),"")</f>
        <v/>
      </c>
      <c r="P173" s="65" t="str">
        <f>IFERROR(INDEX('[3]Controles de Corrupción'!$C$10:$AZ$251,MATCH(A173,'[3]Controles de Corrupción'!$B$10:$B$251,0),42),"")</f>
        <v/>
      </c>
      <c r="Q173" s="370" t="str">
        <f>IFERROR(INDEX('[3]Controles de Corrupción'!$C$10:$AZ$249,MATCH(A173,'[3]Controles de Corrupción'!$B$10:$B$249,0),47),"")</f>
        <v/>
      </c>
    </row>
    <row r="174" spans="1:17" ht="51.75" customHeight="1" x14ac:dyDescent="0.25">
      <c r="A174" s="111" t="s">
        <v>706</v>
      </c>
      <c r="B174" s="1250"/>
      <c r="C174" s="1254"/>
      <c r="D174" s="1108"/>
      <c r="E174" s="1252"/>
      <c r="F174" s="1109"/>
      <c r="G174" s="1109"/>
      <c r="H174" s="1111"/>
      <c r="I174" s="1109"/>
      <c r="J174" s="1109"/>
      <c r="K174" s="1109"/>
      <c r="L174" s="1109"/>
      <c r="M174" s="151" t="str">
        <f>IFERROR(INDEX('[3]Controles de Corrupción'!$C$10:$AZ$251,MATCH(A174,'[3]Controles de Corrupción'!$B$10:$B$251,0),4),"")</f>
        <v/>
      </c>
      <c r="N174" s="65" t="str">
        <f>IFERROR(INDEX('[3]Controles de Corrupción'!$C$10:$AZ$249,MATCH(A174,'[3]Controles de Corrupción'!$B$10:$B$249,0),40),"")</f>
        <v/>
      </c>
      <c r="O174" s="65" t="str">
        <f>IFERROR(INDEX('[3]Controles de Corrupción'!$C$10:$AZ$251,MATCH(A174,'[3]Controles de Corrupción'!$B$10:$B$251,0),41),"")</f>
        <v/>
      </c>
      <c r="P174" s="65" t="str">
        <f>IFERROR(INDEX('[3]Controles de Corrupción'!$C$10:$AZ$251,MATCH(A174,'[3]Controles de Corrupción'!$B$10:$B$251,0),42),"")</f>
        <v/>
      </c>
      <c r="Q174" s="370" t="str">
        <f>IFERROR(INDEX('[3]Controles de Corrupción'!$C$10:$AZ$249,MATCH(A174,'[3]Controles de Corrupción'!$B$10:$B$249,0),47),"")</f>
        <v/>
      </c>
    </row>
    <row r="175" spans="1:17" ht="51.75" customHeight="1" x14ac:dyDescent="0.25">
      <c r="A175" s="111" t="s">
        <v>707</v>
      </c>
      <c r="B175" s="1248"/>
      <c r="C175" s="1253" t="str">
        <f>IFERROR(INDEX('[3]Riesgos de Corrupción'!$B$11:$BN$102,MATCH('Mapa Riesgo Corrupción'!B175,'[3]Riesgos de Corrupción'!$B$11:$B$102,0),2),"")</f>
        <v/>
      </c>
      <c r="D175" s="1107" t="str">
        <f>IFERROR(INDEX('[3]Riesgos de Corrupción'!$B$11:$BN$102,MATCH('Mapa Riesgo Corrupción'!B175,'[3]Riesgos de Corrupción'!$B$11:$B$102,0),4),"")</f>
        <v/>
      </c>
      <c r="E175" s="1251" t="str">
        <f>IFERROR(INDEX('[3]Riesgos de Corrupción'!$B$11:$BN$102,MATCH('Mapa Riesgo Corrupción'!B175,'[3]Riesgos de Corrupción'!$B$11:$B$102,0),5),"")</f>
        <v/>
      </c>
      <c r="F175" s="1110" t="str">
        <f>IFERROR(INDEX('[3]Riesgos de Corrupción'!$B$11:$BN$102,MATCH('Mapa Riesgo Corrupción'!B175,'[3]Riesgos de Corrupción'!$B$11:$B$102,0),18),"")</f>
        <v/>
      </c>
      <c r="G175" s="1110" t="str">
        <f>IFERROR(INDEX('[3]Riesgos de Corrupción'!$B$11:$BN$102,MATCH('Mapa Riesgo Corrupción'!B175,'[3]Riesgos de Corrupción'!$B$11:$B$102,0),63),"")</f>
        <v/>
      </c>
      <c r="H175" s="1243" t="str">
        <f>IFERROR(INDEX('[3]Riesgos de Corrupción'!$B$11:$BN$102,MATCH('Mapa Riesgo Corrupción'!B175,'[3]Riesgos de Corrupción'!$B$11:$B$102,0),64),"")</f>
        <v/>
      </c>
      <c r="I175" s="1110" t="str">
        <f>IFERROR(INDEX('[3]Controles de Corrupción'!$C$10:$AZ$249,MATCH('Mapa Riesgo Corrupción'!B175,'[3]Controles de Corrupción'!$C$10:$C$249,0),33),"")</f>
        <v/>
      </c>
      <c r="J175" s="1110" t="str">
        <f>IFERROR(INDEX('[3]Controles de Corrupción'!$C$10:$AZ$249,MATCH('Mapa Riesgo Corrupción'!B175,'[3]Controles de Corrupción'!$C$10:$C$249,0),36),"")</f>
        <v/>
      </c>
      <c r="K175" s="1110" t="str">
        <f>IFERROR(INDEX('[3]Controles de Corrupción'!$C$10:$AZ$249,MATCH('Mapa Riesgo Corrupción'!B175,'[3]Controles de Corrupción'!$C$10:$C$249,0),37),"")</f>
        <v/>
      </c>
      <c r="L175" s="1110" t="str">
        <f>IFERROR(INDEX('[3]Controles de Corrupción'!$C$10:$AZ$249,MATCH('Mapa Riesgo Corrupción'!B175,'[3]Controles de Corrupción'!$C$10:$C$249,0),38),"")</f>
        <v/>
      </c>
      <c r="M175" s="151" t="str">
        <f>IFERROR(INDEX('[3]Controles de Corrupción'!$C$10:$AZ$251,MATCH(A175,'[3]Controles de Corrupción'!$B$10:$B$251,0),4),"")</f>
        <v/>
      </c>
      <c r="N175" s="65" t="str">
        <f>IFERROR(INDEX('[3]Controles de Corrupción'!$C$10:$AZ$249,MATCH(A175,'[3]Controles de Corrupción'!$B$10:$B$249,0),40),"")</f>
        <v/>
      </c>
      <c r="O175" s="65" t="str">
        <f>IFERROR(INDEX('[3]Controles de Corrupción'!$C$10:$AZ$251,MATCH(A175,'[3]Controles de Corrupción'!$B$10:$B$251,0),41),"")</f>
        <v/>
      </c>
      <c r="P175" s="65" t="str">
        <f>IFERROR(INDEX('[3]Controles de Corrupción'!$C$10:$AZ$251,MATCH(A175,'[3]Controles de Corrupción'!$B$10:$B$251,0),42),"")</f>
        <v/>
      </c>
      <c r="Q175" s="370" t="str">
        <f>IFERROR(INDEX('[3]Controles de Corrupción'!$C$10:$AZ$249,MATCH(A175,'[3]Controles de Corrupción'!$B$10:$B$249,0),47),"")</f>
        <v/>
      </c>
    </row>
    <row r="176" spans="1:17" ht="51.75" customHeight="1" x14ac:dyDescent="0.25">
      <c r="A176" s="111" t="s">
        <v>708</v>
      </c>
      <c r="B176" s="1249"/>
      <c r="C176" s="1254"/>
      <c r="D176" s="1108"/>
      <c r="E176" s="1252"/>
      <c r="F176" s="1109"/>
      <c r="G176" s="1109"/>
      <c r="H176" s="1244"/>
      <c r="I176" s="1109"/>
      <c r="J176" s="1109"/>
      <c r="K176" s="1109"/>
      <c r="L176" s="1109"/>
      <c r="M176" s="151" t="str">
        <f>IFERROR(INDEX('[3]Controles de Corrupción'!$C$10:$AZ$251,MATCH(A176,'[3]Controles de Corrupción'!$B$10:$B$251,0),4),"")</f>
        <v/>
      </c>
      <c r="N176" s="65" t="str">
        <f>IFERROR(INDEX('[3]Controles de Corrupción'!$C$10:$AZ$249,MATCH(A176,'[3]Controles de Corrupción'!$B$10:$B$249,0),40),"")</f>
        <v/>
      </c>
      <c r="O176" s="65" t="str">
        <f>IFERROR(INDEX('[3]Controles de Corrupción'!$C$10:$AZ$251,MATCH(A176,'[3]Controles de Corrupción'!$B$10:$B$251,0),41),"")</f>
        <v/>
      </c>
      <c r="P176" s="65" t="str">
        <f>IFERROR(INDEX('[3]Controles de Corrupción'!$C$10:$AZ$251,MATCH(A176,'[3]Controles de Corrupción'!$B$10:$B$251,0),42),"")</f>
        <v/>
      </c>
      <c r="Q176" s="370" t="str">
        <f>IFERROR(INDEX('[3]Controles de Corrupción'!$C$10:$AZ$249,MATCH(A176,'[3]Controles de Corrupción'!$B$10:$B$249,0),47),"")</f>
        <v/>
      </c>
    </row>
    <row r="177" spans="1:17" ht="51.75" customHeight="1" x14ac:dyDescent="0.25">
      <c r="A177" s="111" t="s">
        <v>709</v>
      </c>
      <c r="B177" s="1249"/>
      <c r="C177" s="1254"/>
      <c r="D177" s="1108"/>
      <c r="E177" s="1252"/>
      <c r="F177" s="1109"/>
      <c r="G177" s="1109"/>
      <c r="H177" s="1244"/>
      <c r="I177" s="1109"/>
      <c r="J177" s="1109"/>
      <c r="K177" s="1109"/>
      <c r="L177" s="1109"/>
      <c r="M177" s="151" t="str">
        <f>IFERROR(INDEX('[3]Controles de Corrupción'!$C$10:$AZ$251,MATCH(A177,'[3]Controles de Corrupción'!$B$10:$B$251,0),4),"")</f>
        <v/>
      </c>
      <c r="N177" s="65" t="str">
        <f>IFERROR(INDEX('[3]Controles de Corrupción'!$C$10:$AZ$249,MATCH(A177,'[3]Controles de Corrupción'!$B$10:$B$249,0),40),"")</f>
        <v/>
      </c>
      <c r="O177" s="65" t="str">
        <f>IFERROR(INDEX('[3]Controles de Corrupción'!$C$10:$AZ$251,MATCH(A177,'[3]Controles de Corrupción'!$B$10:$B$251,0),41),"")</f>
        <v/>
      </c>
      <c r="P177" s="65" t="str">
        <f>IFERROR(INDEX('[3]Controles de Corrupción'!$C$10:$AZ$251,MATCH(A177,'[3]Controles de Corrupción'!$B$10:$B$251,0),42),"")</f>
        <v/>
      </c>
      <c r="Q177" s="370" t="str">
        <f>IFERROR(INDEX('[3]Controles de Corrupción'!$C$10:$AZ$249,MATCH(A177,'[3]Controles de Corrupción'!$B$10:$B$249,0),47),"")</f>
        <v/>
      </c>
    </row>
    <row r="178" spans="1:17" ht="51.75" customHeight="1" x14ac:dyDescent="0.25">
      <c r="A178" s="111" t="s">
        <v>710</v>
      </c>
      <c r="B178" s="1249"/>
      <c r="C178" s="1254"/>
      <c r="D178" s="1108"/>
      <c r="E178" s="1252"/>
      <c r="F178" s="1109"/>
      <c r="G178" s="1109"/>
      <c r="H178" s="1244"/>
      <c r="I178" s="1109"/>
      <c r="J178" s="1109"/>
      <c r="K178" s="1109"/>
      <c r="L178" s="1109"/>
      <c r="M178" s="151" t="str">
        <f>IFERROR(INDEX('[3]Controles de Corrupción'!$C$10:$AZ$251,MATCH(A178,'[3]Controles de Corrupción'!$B$10:$B$251,0),4),"")</f>
        <v/>
      </c>
      <c r="N178" s="65" t="str">
        <f>IFERROR(INDEX('[3]Controles de Corrupción'!$C$10:$AZ$249,MATCH(A178,'[3]Controles de Corrupción'!$B$10:$B$249,0),40),"")</f>
        <v/>
      </c>
      <c r="O178" s="65" t="str">
        <f>IFERROR(INDEX('[3]Controles de Corrupción'!$C$10:$AZ$251,MATCH(A178,'[3]Controles de Corrupción'!$B$10:$B$251,0),41),"")</f>
        <v/>
      </c>
      <c r="P178" s="65" t="str">
        <f>IFERROR(INDEX('[3]Controles de Corrupción'!$C$10:$AZ$251,MATCH(A178,'[3]Controles de Corrupción'!$B$10:$B$251,0),42),"")</f>
        <v/>
      </c>
      <c r="Q178" s="370" t="str">
        <f>IFERROR(INDEX('[3]Controles de Corrupción'!$C$10:$AZ$249,MATCH(A178,'[3]Controles de Corrupción'!$B$10:$B$249,0),47),"")</f>
        <v/>
      </c>
    </row>
    <row r="179" spans="1:17" ht="51.75" customHeight="1" x14ac:dyDescent="0.25">
      <c r="A179" s="111" t="s">
        <v>711</v>
      </c>
      <c r="B179" s="1249"/>
      <c r="C179" s="1254"/>
      <c r="D179" s="1108"/>
      <c r="E179" s="1252"/>
      <c r="F179" s="1109"/>
      <c r="G179" s="1109"/>
      <c r="H179" s="1244"/>
      <c r="I179" s="1109"/>
      <c r="J179" s="1109"/>
      <c r="K179" s="1109"/>
      <c r="L179" s="1109"/>
      <c r="M179" s="151" t="str">
        <f>IFERROR(INDEX('[3]Controles de Corrupción'!$C$10:$AZ$251,MATCH(A179,'[3]Controles de Corrupción'!$B$10:$B$251,0),4),"")</f>
        <v/>
      </c>
      <c r="N179" s="65" t="str">
        <f>IFERROR(INDEX('[3]Controles de Corrupción'!$C$10:$AZ$249,MATCH(A179,'[3]Controles de Corrupción'!$B$10:$B$249,0),40),"")</f>
        <v/>
      </c>
      <c r="O179" s="65" t="str">
        <f>IFERROR(INDEX('[3]Controles de Corrupción'!$C$10:$AZ$251,MATCH(A179,'[3]Controles de Corrupción'!$B$10:$B$251,0),41),"")</f>
        <v/>
      </c>
      <c r="P179" s="65" t="str">
        <f>IFERROR(INDEX('[3]Controles de Corrupción'!$C$10:$AZ$251,MATCH(A179,'[3]Controles de Corrupción'!$B$10:$B$251,0),42),"")</f>
        <v/>
      </c>
      <c r="Q179" s="370" t="str">
        <f>IFERROR(INDEX('[3]Controles de Corrupción'!$C$10:$AZ$249,MATCH(A179,'[3]Controles de Corrupción'!$B$10:$B$249,0),47),"")</f>
        <v/>
      </c>
    </row>
    <row r="180" spans="1:17" ht="51.75" customHeight="1" x14ac:dyDescent="0.25">
      <c r="A180" s="111" t="s">
        <v>712</v>
      </c>
      <c r="B180" s="1250"/>
      <c r="C180" s="1254"/>
      <c r="D180" s="1108"/>
      <c r="E180" s="1252"/>
      <c r="F180" s="1109"/>
      <c r="G180" s="1109"/>
      <c r="H180" s="1111"/>
      <c r="I180" s="1109"/>
      <c r="J180" s="1109"/>
      <c r="K180" s="1109"/>
      <c r="L180" s="1109"/>
      <c r="M180" s="151" t="str">
        <f>IFERROR(INDEX('[3]Controles de Corrupción'!$C$10:$AZ$251,MATCH(A180,'[3]Controles de Corrupción'!$B$10:$B$251,0),4),"")</f>
        <v/>
      </c>
      <c r="N180" s="65" t="str">
        <f>IFERROR(INDEX('[3]Controles de Corrupción'!$C$10:$AZ$249,MATCH(A180,'[3]Controles de Corrupción'!$B$10:$B$249,0),40),"")</f>
        <v/>
      </c>
      <c r="O180" s="65" t="str">
        <f>IFERROR(INDEX('[3]Controles de Corrupción'!$C$10:$AZ$251,MATCH(A180,'[3]Controles de Corrupción'!$B$10:$B$251,0),41),"")</f>
        <v/>
      </c>
      <c r="P180" s="65" t="str">
        <f>IFERROR(INDEX('[3]Controles de Corrupción'!$C$10:$AZ$251,MATCH(A180,'[3]Controles de Corrupción'!$B$10:$B$251,0),42),"")</f>
        <v/>
      </c>
      <c r="Q180" s="370" t="str">
        <f>IFERROR(INDEX('[3]Controles de Corrupción'!$C$10:$AZ$249,MATCH(A180,'[3]Controles de Corrupción'!$B$10:$B$249,0),47),"")</f>
        <v/>
      </c>
    </row>
    <row r="181" spans="1:17" ht="51.75" customHeight="1" x14ac:dyDescent="0.25">
      <c r="A181" s="111" t="s">
        <v>713</v>
      </c>
      <c r="B181" s="1248"/>
      <c r="C181" s="1253" t="str">
        <f>IFERROR(INDEX('[3]Riesgos de Corrupción'!$B$11:$BN$102,MATCH('Mapa Riesgo Corrupción'!B181,'[3]Riesgos de Corrupción'!$B$11:$B$102,0),2),"")</f>
        <v/>
      </c>
      <c r="D181" s="1107" t="str">
        <f>IFERROR(INDEX('[3]Riesgos de Corrupción'!$B$11:$BN$102,MATCH('Mapa Riesgo Corrupción'!B181,'[3]Riesgos de Corrupción'!$B$11:$B$102,0),4),"")</f>
        <v/>
      </c>
      <c r="E181" s="1251" t="str">
        <f>IFERROR(INDEX('[3]Riesgos de Corrupción'!$B$11:$BN$102,MATCH('Mapa Riesgo Corrupción'!B181,'[3]Riesgos de Corrupción'!$B$11:$B$102,0),5),"")</f>
        <v/>
      </c>
      <c r="F181" s="1110" t="str">
        <f>IFERROR(INDEX('[3]Riesgos de Corrupción'!$B$11:$BN$102,MATCH('Mapa Riesgo Corrupción'!B181,'[3]Riesgos de Corrupción'!$B$11:$B$102,0),18),"")</f>
        <v/>
      </c>
      <c r="G181" s="1110" t="str">
        <f>IFERROR(INDEX('[3]Riesgos de Corrupción'!$B$11:$BN$102,MATCH('Mapa Riesgo Corrupción'!B181,'[3]Riesgos de Corrupción'!$B$11:$B$102,0),63),"")</f>
        <v/>
      </c>
      <c r="H181" s="1243" t="str">
        <f>IFERROR(INDEX('[3]Riesgos de Corrupción'!$B$11:$BN$102,MATCH('Mapa Riesgo Corrupción'!B181,'[3]Riesgos de Corrupción'!$B$11:$B$102,0),64),"")</f>
        <v/>
      </c>
      <c r="I181" s="1110" t="str">
        <f>IFERROR(INDEX('[3]Controles de Corrupción'!$C$10:$AZ$249,MATCH('Mapa Riesgo Corrupción'!B181,'[3]Controles de Corrupción'!$C$10:$C$249,0),33),"")</f>
        <v/>
      </c>
      <c r="J181" s="1110" t="str">
        <f>IFERROR(INDEX('[3]Controles de Corrupción'!$C$10:$AZ$249,MATCH('Mapa Riesgo Corrupción'!B181,'[3]Controles de Corrupción'!$C$10:$C$249,0),36),"")</f>
        <v/>
      </c>
      <c r="K181" s="1110" t="str">
        <f>IFERROR(INDEX('[3]Controles de Corrupción'!$C$10:$AZ$249,MATCH('Mapa Riesgo Corrupción'!B181,'[3]Controles de Corrupción'!$C$10:$C$249,0),37),"")</f>
        <v/>
      </c>
      <c r="L181" s="1110" t="str">
        <f>IFERROR(INDEX('[3]Controles de Corrupción'!$C$10:$AZ$249,MATCH('Mapa Riesgo Corrupción'!B181,'[3]Controles de Corrupción'!$C$10:$C$249,0),38),"")</f>
        <v/>
      </c>
      <c r="M181" s="151" t="str">
        <f>IFERROR(INDEX('[3]Controles de Corrupción'!$C$10:$AZ$251,MATCH(A181,'[3]Controles de Corrupción'!$B$10:$B$251,0),4),"")</f>
        <v/>
      </c>
      <c r="N181" s="65" t="str">
        <f>IFERROR(INDEX('[3]Controles de Corrupción'!$C$10:$AZ$249,MATCH(A181,'[3]Controles de Corrupción'!$B$10:$B$249,0),40),"")</f>
        <v/>
      </c>
      <c r="O181" s="65" t="str">
        <f>IFERROR(INDEX('[3]Controles de Corrupción'!$C$10:$AZ$251,MATCH(A181,'[3]Controles de Corrupción'!$B$10:$B$251,0),41),"")</f>
        <v/>
      </c>
      <c r="P181" s="65" t="str">
        <f>IFERROR(INDEX('[3]Controles de Corrupción'!$C$10:$AZ$251,MATCH(A181,'[3]Controles de Corrupción'!$B$10:$B$251,0),42),"")</f>
        <v/>
      </c>
      <c r="Q181" s="370" t="str">
        <f>IFERROR(INDEX('[3]Controles de Corrupción'!$C$10:$AZ$249,MATCH(A181,'[3]Controles de Corrupción'!$B$10:$B$249,0),47),"")</f>
        <v/>
      </c>
    </row>
    <row r="182" spans="1:17" ht="51.75" customHeight="1" x14ac:dyDescent="0.25">
      <c r="A182" s="111" t="s">
        <v>714</v>
      </c>
      <c r="B182" s="1249"/>
      <c r="C182" s="1254"/>
      <c r="D182" s="1108"/>
      <c r="E182" s="1252"/>
      <c r="F182" s="1109"/>
      <c r="G182" s="1109"/>
      <c r="H182" s="1244"/>
      <c r="I182" s="1109"/>
      <c r="J182" s="1109"/>
      <c r="K182" s="1109"/>
      <c r="L182" s="1109"/>
      <c r="M182" s="151" t="str">
        <f>IFERROR(INDEX('[3]Controles de Corrupción'!$C$10:$AZ$251,MATCH(A182,'[3]Controles de Corrupción'!$B$10:$B$251,0),4),"")</f>
        <v/>
      </c>
      <c r="N182" s="65" t="str">
        <f>IFERROR(INDEX('[3]Controles de Corrupción'!$C$10:$AZ$249,MATCH(A182,'[3]Controles de Corrupción'!$B$10:$B$249,0),40),"")</f>
        <v/>
      </c>
      <c r="O182" s="65" t="str">
        <f>IFERROR(INDEX('[3]Controles de Corrupción'!$C$10:$AZ$251,MATCH(A182,'[3]Controles de Corrupción'!$B$10:$B$251,0),41),"")</f>
        <v/>
      </c>
      <c r="P182" s="65" t="str">
        <f>IFERROR(INDEX('[3]Controles de Corrupción'!$C$10:$AZ$251,MATCH(A182,'[3]Controles de Corrupción'!$B$10:$B$251,0),42),"")</f>
        <v/>
      </c>
      <c r="Q182" s="370" t="str">
        <f>IFERROR(INDEX('[3]Controles de Corrupción'!$C$10:$AZ$249,MATCH(A182,'[3]Controles de Corrupción'!$B$10:$B$249,0),47),"")</f>
        <v/>
      </c>
    </row>
    <row r="183" spans="1:17" ht="51.75" customHeight="1" x14ac:dyDescent="0.25">
      <c r="A183" s="111" t="s">
        <v>715</v>
      </c>
      <c r="B183" s="1249"/>
      <c r="C183" s="1254"/>
      <c r="D183" s="1108"/>
      <c r="E183" s="1252"/>
      <c r="F183" s="1109"/>
      <c r="G183" s="1109"/>
      <c r="H183" s="1244"/>
      <c r="I183" s="1109"/>
      <c r="J183" s="1109"/>
      <c r="K183" s="1109"/>
      <c r="L183" s="1109"/>
      <c r="M183" s="151" t="str">
        <f>IFERROR(INDEX('[3]Controles de Corrupción'!$C$10:$AZ$251,MATCH(A183,'[3]Controles de Corrupción'!$B$10:$B$251,0),4),"")</f>
        <v/>
      </c>
      <c r="N183" s="65" t="str">
        <f>IFERROR(INDEX('[3]Controles de Corrupción'!$C$10:$AZ$249,MATCH(A183,'[3]Controles de Corrupción'!$B$10:$B$249,0),40),"")</f>
        <v/>
      </c>
      <c r="O183" s="65" t="str">
        <f>IFERROR(INDEX('[3]Controles de Corrupción'!$C$10:$AZ$251,MATCH(A183,'[3]Controles de Corrupción'!$B$10:$B$251,0),41),"")</f>
        <v/>
      </c>
      <c r="P183" s="65" t="str">
        <f>IFERROR(INDEX('[3]Controles de Corrupción'!$C$10:$AZ$251,MATCH(A183,'[3]Controles de Corrupción'!$B$10:$B$251,0),42),"")</f>
        <v/>
      </c>
      <c r="Q183" s="370" t="str">
        <f>IFERROR(INDEX('[3]Controles de Corrupción'!$C$10:$AZ$249,MATCH(A183,'[3]Controles de Corrupción'!$B$10:$B$249,0),47),"")</f>
        <v/>
      </c>
    </row>
    <row r="184" spans="1:17" ht="51.75" customHeight="1" x14ac:dyDescent="0.25">
      <c r="A184" s="111" t="s">
        <v>716</v>
      </c>
      <c r="B184" s="1249"/>
      <c r="C184" s="1254"/>
      <c r="D184" s="1108"/>
      <c r="E184" s="1252"/>
      <c r="F184" s="1109"/>
      <c r="G184" s="1109"/>
      <c r="H184" s="1244"/>
      <c r="I184" s="1109"/>
      <c r="J184" s="1109"/>
      <c r="K184" s="1109"/>
      <c r="L184" s="1109"/>
      <c r="M184" s="151" t="str">
        <f>IFERROR(INDEX('[3]Controles de Corrupción'!$C$10:$AZ$251,MATCH(A184,'[3]Controles de Corrupción'!$B$10:$B$251,0),4),"")</f>
        <v/>
      </c>
      <c r="N184" s="65" t="str">
        <f>IFERROR(INDEX('[3]Controles de Corrupción'!$C$10:$AZ$249,MATCH(A184,'[3]Controles de Corrupción'!$B$10:$B$249,0),40),"")</f>
        <v/>
      </c>
      <c r="O184" s="65" t="str">
        <f>IFERROR(INDEX('[3]Controles de Corrupción'!$C$10:$AZ$251,MATCH(A184,'[3]Controles de Corrupción'!$B$10:$B$251,0),41),"")</f>
        <v/>
      </c>
      <c r="P184" s="65" t="str">
        <f>IFERROR(INDEX('[3]Controles de Corrupción'!$C$10:$AZ$251,MATCH(A184,'[3]Controles de Corrupción'!$B$10:$B$251,0),42),"")</f>
        <v/>
      </c>
      <c r="Q184" s="370" t="str">
        <f>IFERROR(INDEX('[3]Controles de Corrupción'!$C$10:$AZ$249,MATCH(A184,'[3]Controles de Corrupción'!$B$10:$B$249,0),47),"")</f>
        <v/>
      </c>
    </row>
    <row r="185" spans="1:17" ht="51.75" customHeight="1" x14ac:dyDescent="0.25">
      <c r="A185" s="111" t="s">
        <v>717</v>
      </c>
      <c r="B185" s="1249"/>
      <c r="C185" s="1254"/>
      <c r="D185" s="1108"/>
      <c r="E185" s="1252"/>
      <c r="F185" s="1109"/>
      <c r="G185" s="1109"/>
      <c r="H185" s="1244"/>
      <c r="I185" s="1109"/>
      <c r="J185" s="1109"/>
      <c r="K185" s="1109"/>
      <c r="L185" s="1109"/>
      <c r="M185" s="151" t="str">
        <f>IFERROR(INDEX('[3]Controles de Corrupción'!$C$10:$AZ$251,MATCH(A185,'[3]Controles de Corrupción'!$B$10:$B$251,0),4),"")</f>
        <v/>
      </c>
      <c r="N185" s="65" t="str">
        <f>IFERROR(INDEX('[3]Controles de Corrupción'!$C$10:$AZ$249,MATCH(A185,'[3]Controles de Corrupción'!$B$10:$B$249,0),40),"")</f>
        <v/>
      </c>
      <c r="O185" s="65" t="str">
        <f>IFERROR(INDEX('[3]Controles de Corrupción'!$C$10:$AZ$251,MATCH(A185,'[3]Controles de Corrupción'!$B$10:$B$251,0),41),"")</f>
        <v/>
      </c>
      <c r="P185" s="65" t="str">
        <f>IFERROR(INDEX('[3]Controles de Corrupción'!$C$10:$AZ$251,MATCH(A185,'[3]Controles de Corrupción'!$B$10:$B$251,0),42),"")</f>
        <v/>
      </c>
      <c r="Q185" s="370" t="str">
        <f>IFERROR(INDEX('[3]Controles de Corrupción'!$C$10:$AZ$249,MATCH(A185,'[3]Controles de Corrupción'!$B$10:$B$249,0),47),"")</f>
        <v/>
      </c>
    </row>
    <row r="186" spans="1:17" ht="51.75" customHeight="1" x14ac:dyDescent="0.25">
      <c r="A186" s="111" t="s">
        <v>718</v>
      </c>
      <c r="B186" s="1250"/>
      <c r="C186" s="1254"/>
      <c r="D186" s="1108"/>
      <c r="E186" s="1252"/>
      <c r="F186" s="1109"/>
      <c r="G186" s="1109"/>
      <c r="H186" s="1111"/>
      <c r="I186" s="1109"/>
      <c r="J186" s="1109"/>
      <c r="K186" s="1109"/>
      <c r="L186" s="1109"/>
      <c r="M186" s="151" t="str">
        <f>IFERROR(INDEX('[3]Controles de Corrupción'!$C$10:$AZ$251,MATCH(A186,'[3]Controles de Corrupción'!$B$10:$B$251,0),4),"")</f>
        <v/>
      </c>
      <c r="N186" s="65" t="str">
        <f>IFERROR(INDEX('[3]Controles de Corrupción'!$C$10:$AZ$249,MATCH(A186,'[3]Controles de Corrupción'!$B$10:$B$249,0),40),"")</f>
        <v/>
      </c>
      <c r="O186" s="65" t="str">
        <f>IFERROR(INDEX('[3]Controles de Corrupción'!$C$10:$AZ$251,MATCH(A186,'[3]Controles de Corrupción'!$B$10:$B$251,0),41),"")</f>
        <v/>
      </c>
      <c r="P186" s="65" t="str">
        <f>IFERROR(INDEX('[3]Controles de Corrupción'!$C$10:$AZ$251,MATCH(A186,'[3]Controles de Corrupción'!$B$10:$B$251,0),42),"")</f>
        <v/>
      </c>
      <c r="Q186" s="370" t="str">
        <f>IFERROR(INDEX('[3]Controles de Corrupción'!$C$10:$AZ$249,MATCH(A186,'[3]Controles de Corrupción'!$B$10:$B$249,0),47),"")</f>
        <v/>
      </c>
    </row>
    <row r="187" spans="1:17" ht="51.75" customHeight="1" x14ac:dyDescent="0.25">
      <c r="A187" s="111" t="s">
        <v>719</v>
      </c>
      <c r="B187" s="1248"/>
      <c r="C187" s="1253" t="str">
        <f>IFERROR(INDEX('[3]Riesgos de Corrupción'!$B$11:$BN$102,MATCH('Mapa Riesgo Corrupción'!B187,'[3]Riesgos de Corrupción'!$B$11:$B$102,0),2),"")</f>
        <v/>
      </c>
      <c r="D187" s="1107" t="str">
        <f>IFERROR(INDEX('[3]Riesgos de Corrupción'!$B$11:$BN$102,MATCH('Mapa Riesgo Corrupción'!B187,'[3]Riesgos de Corrupción'!$B$11:$B$102,0),4),"")</f>
        <v/>
      </c>
      <c r="E187" s="1251" t="str">
        <f>IFERROR(INDEX('[3]Riesgos de Corrupción'!$B$11:$BN$102,MATCH('Mapa Riesgo Corrupción'!B187,'[3]Riesgos de Corrupción'!$B$11:$B$102,0),5),"")</f>
        <v/>
      </c>
      <c r="F187" s="1110" t="str">
        <f>IFERROR(INDEX('[3]Riesgos de Corrupción'!$B$11:$BN$102,MATCH('Mapa Riesgo Corrupción'!B187,'[3]Riesgos de Corrupción'!$B$11:$B$102,0),18),"")</f>
        <v/>
      </c>
      <c r="G187" s="1110" t="str">
        <f>IFERROR(INDEX('[3]Riesgos de Corrupción'!$B$11:$BN$102,MATCH('Mapa Riesgo Corrupción'!B187,'[3]Riesgos de Corrupción'!$B$11:$B$102,0),63),"")</f>
        <v/>
      </c>
      <c r="H187" s="1243" t="str">
        <f>IFERROR(INDEX('[3]Riesgos de Corrupción'!$B$11:$BN$102,MATCH('Mapa Riesgo Corrupción'!B187,'[3]Riesgos de Corrupción'!$B$11:$B$102,0),64),"")</f>
        <v/>
      </c>
      <c r="I187" s="1110" t="str">
        <f>IFERROR(INDEX('[3]Controles de Corrupción'!$C$10:$AZ$249,MATCH('Mapa Riesgo Corrupción'!B187,'[3]Controles de Corrupción'!$C$10:$C$249,0),33),"")</f>
        <v/>
      </c>
      <c r="J187" s="1110" t="str">
        <f>IFERROR(INDEX('[3]Controles de Corrupción'!$C$10:$AZ$249,MATCH('Mapa Riesgo Corrupción'!B187,'[3]Controles de Corrupción'!$C$10:$C$249,0),36),"")</f>
        <v/>
      </c>
      <c r="K187" s="1110" t="str">
        <f>IFERROR(INDEX('[3]Controles de Corrupción'!$C$10:$AZ$249,MATCH('Mapa Riesgo Corrupción'!B187,'[3]Controles de Corrupción'!$C$10:$C$249,0),37),"")</f>
        <v/>
      </c>
      <c r="L187" s="1110" t="str">
        <f>IFERROR(INDEX('[3]Controles de Corrupción'!$C$10:$AZ$249,MATCH('Mapa Riesgo Corrupción'!B187,'[3]Controles de Corrupción'!$C$10:$C$249,0),38),"")</f>
        <v/>
      </c>
      <c r="M187" s="151" t="str">
        <f>IFERROR(INDEX('[3]Controles de Corrupción'!$C$10:$AZ$251,MATCH(A187,'[3]Controles de Corrupción'!$B$10:$B$251,0),4),"")</f>
        <v/>
      </c>
      <c r="N187" s="65" t="str">
        <f>IFERROR(INDEX('[3]Controles de Corrupción'!$C$10:$AZ$249,MATCH(A187,'[3]Controles de Corrupción'!$B$10:$B$249,0),40),"")</f>
        <v/>
      </c>
      <c r="O187" s="65" t="str">
        <f>IFERROR(INDEX('[3]Controles de Corrupción'!$C$10:$AZ$251,MATCH(A187,'[3]Controles de Corrupción'!$B$10:$B$251,0),41),"")</f>
        <v/>
      </c>
      <c r="P187" s="65" t="str">
        <f>IFERROR(INDEX('[3]Controles de Corrupción'!$C$10:$AZ$251,MATCH(A187,'[3]Controles de Corrupción'!$B$10:$B$251,0),42),"")</f>
        <v/>
      </c>
      <c r="Q187" s="370" t="str">
        <f>IFERROR(INDEX('[3]Controles de Corrupción'!$C$10:$AZ$249,MATCH(A187,'[3]Controles de Corrupción'!$B$10:$B$249,0),47),"")</f>
        <v/>
      </c>
    </row>
    <row r="188" spans="1:17" ht="51.75" customHeight="1" x14ac:dyDescent="0.25">
      <c r="A188" s="111" t="s">
        <v>720</v>
      </c>
      <c r="B188" s="1249"/>
      <c r="C188" s="1254"/>
      <c r="D188" s="1108"/>
      <c r="E188" s="1252"/>
      <c r="F188" s="1109"/>
      <c r="G188" s="1109"/>
      <c r="H188" s="1244"/>
      <c r="I188" s="1109"/>
      <c r="J188" s="1109"/>
      <c r="K188" s="1109"/>
      <c r="L188" s="1109"/>
      <c r="M188" s="151" t="str">
        <f>IFERROR(INDEX('[3]Controles de Corrupción'!$C$10:$AZ$251,MATCH(A188,'[3]Controles de Corrupción'!$B$10:$B$251,0),4),"")</f>
        <v/>
      </c>
      <c r="N188" s="65" t="str">
        <f>IFERROR(INDEX('[3]Controles de Corrupción'!$C$10:$AZ$249,MATCH(A188,'[3]Controles de Corrupción'!$B$10:$B$249,0),40),"")</f>
        <v/>
      </c>
      <c r="O188" s="65" t="str">
        <f>IFERROR(INDEX('[3]Controles de Corrupción'!$C$10:$AZ$251,MATCH(A188,'[3]Controles de Corrupción'!$B$10:$B$251,0),41),"")</f>
        <v/>
      </c>
      <c r="P188" s="65" t="str">
        <f>IFERROR(INDEX('[3]Controles de Corrupción'!$C$10:$AZ$251,MATCH(A188,'[3]Controles de Corrupción'!$B$10:$B$251,0),42),"")</f>
        <v/>
      </c>
      <c r="Q188" s="370" t="str">
        <f>IFERROR(INDEX('[3]Controles de Corrupción'!$C$10:$AZ$249,MATCH(A188,'[3]Controles de Corrupción'!$B$10:$B$249,0),47),"")</f>
        <v/>
      </c>
    </row>
    <row r="189" spans="1:17" ht="51.75" customHeight="1" x14ac:dyDescent="0.25">
      <c r="A189" s="111" t="s">
        <v>721</v>
      </c>
      <c r="B189" s="1249"/>
      <c r="C189" s="1254"/>
      <c r="D189" s="1108"/>
      <c r="E189" s="1252"/>
      <c r="F189" s="1109"/>
      <c r="G189" s="1109"/>
      <c r="H189" s="1244"/>
      <c r="I189" s="1109"/>
      <c r="J189" s="1109"/>
      <c r="K189" s="1109"/>
      <c r="L189" s="1109"/>
      <c r="M189" s="151" t="str">
        <f>IFERROR(INDEX('[3]Controles de Corrupción'!$C$10:$AZ$251,MATCH(A189,'[3]Controles de Corrupción'!$B$10:$B$251,0),4),"")</f>
        <v/>
      </c>
      <c r="N189" s="65" t="str">
        <f>IFERROR(INDEX('[3]Controles de Corrupción'!$C$10:$AZ$249,MATCH(A189,'[3]Controles de Corrupción'!$B$10:$B$249,0),40),"")</f>
        <v/>
      </c>
      <c r="O189" s="65" t="str">
        <f>IFERROR(INDEX('[3]Controles de Corrupción'!$C$10:$AZ$251,MATCH(A189,'[3]Controles de Corrupción'!$B$10:$B$251,0),41),"")</f>
        <v/>
      </c>
      <c r="P189" s="65" t="str">
        <f>IFERROR(INDEX('[3]Controles de Corrupción'!$C$10:$AZ$251,MATCH(A189,'[3]Controles de Corrupción'!$B$10:$B$251,0),42),"")</f>
        <v/>
      </c>
      <c r="Q189" s="370" t="str">
        <f>IFERROR(INDEX('[3]Controles de Corrupción'!$C$10:$AZ$249,MATCH(A189,'[3]Controles de Corrupción'!$B$10:$B$249,0),47),"")</f>
        <v/>
      </c>
    </row>
    <row r="190" spans="1:17" ht="51.75" customHeight="1" x14ac:dyDescent="0.25">
      <c r="A190" s="111" t="s">
        <v>722</v>
      </c>
      <c r="B190" s="1249"/>
      <c r="C190" s="1254"/>
      <c r="D190" s="1108"/>
      <c r="E190" s="1252"/>
      <c r="F190" s="1109"/>
      <c r="G190" s="1109"/>
      <c r="H190" s="1244"/>
      <c r="I190" s="1109"/>
      <c r="J190" s="1109"/>
      <c r="K190" s="1109"/>
      <c r="L190" s="1109"/>
      <c r="M190" s="151" t="str">
        <f>IFERROR(INDEX('[3]Controles de Corrupción'!$C$10:$AZ$251,MATCH(A190,'[3]Controles de Corrupción'!$B$10:$B$251,0),4),"")</f>
        <v/>
      </c>
      <c r="N190" s="65" t="str">
        <f>IFERROR(INDEX('[3]Controles de Corrupción'!$C$10:$AZ$249,MATCH(A190,'[3]Controles de Corrupción'!$B$10:$B$249,0),40),"")</f>
        <v/>
      </c>
      <c r="O190" s="65" t="str">
        <f>IFERROR(INDEX('[3]Controles de Corrupción'!$C$10:$AZ$251,MATCH(A190,'[3]Controles de Corrupción'!$B$10:$B$251,0),41),"")</f>
        <v/>
      </c>
      <c r="P190" s="65" t="str">
        <f>IFERROR(INDEX('[3]Controles de Corrupción'!$C$10:$AZ$251,MATCH(A190,'[3]Controles de Corrupción'!$B$10:$B$251,0),42),"")</f>
        <v/>
      </c>
      <c r="Q190" s="370" t="str">
        <f>IFERROR(INDEX('[3]Controles de Corrupción'!$C$10:$AZ$249,MATCH(A190,'[3]Controles de Corrupción'!$B$10:$B$249,0),47),"")</f>
        <v/>
      </c>
    </row>
    <row r="191" spans="1:17" ht="51.75" customHeight="1" x14ac:dyDescent="0.25">
      <c r="A191" s="111" t="s">
        <v>723</v>
      </c>
      <c r="B191" s="1249"/>
      <c r="C191" s="1254"/>
      <c r="D191" s="1108"/>
      <c r="E191" s="1252"/>
      <c r="F191" s="1109"/>
      <c r="G191" s="1109"/>
      <c r="H191" s="1244"/>
      <c r="I191" s="1109"/>
      <c r="J191" s="1109"/>
      <c r="K191" s="1109"/>
      <c r="L191" s="1109"/>
      <c r="M191" s="151" t="str">
        <f>IFERROR(INDEX('[3]Controles de Corrupción'!$C$10:$AZ$251,MATCH(A191,'[3]Controles de Corrupción'!$B$10:$B$251,0),4),"")</f>
        <v/>
      </c>
      <c r="N191" s="65" t="str">
        <f>IFERROR(INDEX('[3]Controles de Corrupción'!$C$10:$AZ$249,MATCH(A191,'[3]Controles de Corrupción'!$B$10:$B$249,0),40),"")</f>
        <v/>
      </c>
      <c r="O191" s="65" t="str">
        <f>IFERROR(INDEX('[3]Controles de Corrupción'!$C$10:$AZ$251,MATCH(A191,'[3]Controles de Corrupción'!$B$10:$B$251,0),41),"")</f>
        <v/>
      </c>
      <c r="P191" s="65" t="str">
        <f>IFERROR(INDEX('[3]Controles de Corrupción'!$C$10:$AZ$251,MATCH(A191,'[3]Controles de Corrupción'!$B$10:$B$251,0),42),"")</f>
        <v/>
      </c>
      <c r="Q191" s="370" t="str">
        <f>IFERROR(INDEX('[3]Controles de Corrupción'!$C$10:$AZ$249,MATCH(A191,'[3]Controles de Corrupción'!$B$10:$B$249,0),47),"")</f>
        <v/>
      </c>
    </row>
    <row r="192" spans="1:17" ht="51.75" customHeight="1" x14ac:dyDescent="0.25">
      <c r="A192" s="111" t="s">
        <v>724</v>
      </c>
      <c r="B192" s="1250"/>
      <c r="C192" s="1254"/>
      <c r="D192" s="1108"/>
      <c r="E192" s="1252"/>
      <c r="F192" s="1109"/>
      <c r="G192" s="1109"/>
      <c r="H192" s="1111"/>
      <c r="I192" s="1109"/>
      <c r="J192" s="1109"/>
      <c r="K192" s="1109"/>
      <c r="L192" s="1109"/>
      <c r="M192" s="151" t="str">
        <f>IFERROR(INDEX('[3]Controles de Corrupción'!$C$10:$AZ$251,MATCH(A192,'[3]Controles de Corrupción'!$B$10:$B$251,0),4),"")</f>
        <v/>
      </c>
      <c r="N192" s="65" t="str">
        <f>IFERROR(INDEX('[3]Controles de Corrupción'!$C$10:$AZ$249,MATCH(A192,'[3]Controles de Corrupción'!$B$10:$B$249,0),40),"")</f>
        <v/>
      </c>
      <c r="O192" s="65" t="str">
        <f>IFERROR(INDEX('[3]Controles de Corrupción'!$C$10:$AZ$251,MATCH(A192,'[3]Controles de Corrupción'!$B$10:$B$251,0),41),"")</f>
        <v/>
      </c>
      <c r="P192" s="65" t="str">
        <f>IFERROR(INDEX('[3]Controles de Corrupción'!$C$10:$AZ$249,MATCH(A192,'[3]Controles de Corrupción'!$B$10:$B$249,0),42),"")</f>
        <v/>
      </c>
      <c r="Q192" s="370" t="str">
        <f>IFERROR(INDEX('[3]Controles de Corrupción'!$C$10:$AZ$249,MATCH(A192,'[3]Controles de Corrupción'!$B$10:$B$249,0),47),"")</f>
        <v/>
      </c>
    </row>
    <row r="193" spans="1:17" ht="51.75" customHeight="1" x14ac:dyDescent="0.25">
      <c r="A193" s="111" t="s">
        <v>725</v>
      </c>
      <c r="B193" s="1248"/>
      <c r="C193" s="1253" t="str">
        <f>IFERROR(INDEX('[3]Riesgos de Corrupción'!$B$11:$BN$102,MATCH('Mapa Riesgo Corrupción'!B193,'[3]Riesgos de Corrupción'!$B$11:$B$102,0),2),"")</f>
        <v/>
      </c>
      <c r="D193" s="1107" t="str">
        <f>IFERROR(INDEX('[3]Riesgos de Corrupción'!$B$11:$BN$102,MATCH('Mapa Riesgo Corrupción'!B193,'[3]Riesgos de Corrupción'!$B$11:$B$102,0),4),"")</f>
        <v/>
      </c>
      <c r="E193" s="1251" t="str">
        <f>IFERROR(INDEX('[3]Riesgos de Corrupción'!$B$11:$BN$102,MATCH('Mapa Riesgo Corrupción'!B193,'[3]Riesgos de Corrupción'!$B$11:$B$102,0),5),"")</f>
        <v/>
      </c>
      <c r="F193" s="1110" t="str">
        <f>IFERROR(INDEX('[3]Riesgos de Corrupción'!$B$11:$BN$102,MATCH('Mapa Riesgo Corrupción'!B193,'[3]Riesgos de Corrupción'!$B$11:$B$102,0),18),"")</f>
        <v/>
      </c>
      <c r="G193" s="1110" t="str">
        <f>IFERROR(INDEX('[3]Riesgos de Corrupción'!$B$11:$BN$102,MATCH('Mapa Riesgo Corrupción'!B193,'[3]Riesgos de Corrupción'!$B$11:$B$102,0),63),"")</f>
        <v/>
      </c>
      <c r="H193" s="1243" t="str">
        <f>IFERROR(INDEX('[3]Riesgos de Corrupción'!$B$11:$BN$102,MATCH('Mapa Riesgo Corrupción'!B193,'[3]Riesgos de Corrupción'!$B$11:$B$102,0),64),"")</f>
        <v/>
      </c>
      <c r="I193" s="1110" t="str">
        <f>IFERROR(INDEX('[3]Controles de Corrupción'!$C$10:$AZ$249,MATCH('Mapa Riesgo Corrupción'!B193,'[3]Controles de Corrupción'!$C$10:$C$249,0),33),"")</f>
        <v/>
      </c>
      <c r="J193" s="1110" t="str">
        <f>IFERROR(INDEX('[3]Controles de Corrupción'!$C$10:$AZ$249,MATCH('Mapa Riesgo Corrupción'!B193,'[3]Controles de Corrupción'!$C$10:$C$249,0),36),"")</f>
        <v/>
      </c>
      <c r="K193" s="1110" t="str">
        <f>IFERROR(INDEX('[3]Controles de Corrupción'!$C$10:$AZ$249,MATCH('Mapa Riesgo Corrupción'!B193,'[3]Controles de Corrupción'!$C$10:$C$249,0),37),"")</f>
        <v/>
      </c>
      <c r="L193" s="1110" t="str">
        <f>IFERROR(INDEX('[3]Controles de Corrupción'!$C$10:$AZ$249,MATCH('Mapa Riesgo Corrupción'!B193,'[3]Controles de Corrupción'!$C$10:$C$249,0),38),"")</f>
        <v/>
      </c>
      <c r="M193" s="151" t="str">
        <f>IFERROR(INDEX('[3]Controles de Corrupción'!$C$10:$AZ$251,MATCH(A193,'[3]Controles de Corrupción'!$B$10:$B$251,0),4),"")</f>
        <v/>
      </c>
      <c r="N193" s="65" t="str">
        <f>IFERROR(INDEX('[3]Controles de Corrupción'!$C$10:$AZ$249,MATCH(A193,'[3]Controles de Corrupción'!$B$10:$B$249,0),40),"")</f>
        <v/>
      </c>
      <c r="O193" s="65" t="str">
        <f>IFERROR(INDEX('[3]Controles de Corrupción'!$C$10:$AZ$251,MATCH(A193,'[3]Controles de Corrupción'!$B$10:$B$251,0),41),"")</f>
        <v/>
      </c>
      <c r="P193" s="65" t="str">
        <f>IFERROR(INDEX('[3]Controles de Corrupción'!$C$10:$AZ$249,MATCH(A193,'[3]Controles de Corrupción'!$B$10:$B$249,0),42),"")</f>
        <v/>
      </c>
      <c r="Q193" s="370" t="str">
        <f>IFERROR(INDEX('[3]Controles de Corrupción'!$C$10:$AZ$249,MATCH(A193,'[3]Controles de Corrupción'!$B$10:$B$249,0),47),"")</f>
        <v/>
      </c>
    </row>
    <row r="194" spans="1:17" ht="51.75" customHeight="1" x14ac:dyDescent="0.25">
      <c r="A194" s="111" t="s">
        <v>726</v>
      </c>
      <c r="B194" s="1249"/>
      <c r="C194" s="1254"/>
      <c r="D194" s="1108"/>
      <c r="E194" s="1252"/>
      <c r="F194" s="1109"/>
      <c r="G194" s="1109"/>
      <c r="H194" s="1244"/>
      <c r="I194" s="1109"/>
      <c r="J194" s="1109"/>
      <c r="K194" s="1109"/>
      <c r="L194" s="1109"/>
      <c r="M194" s="151" t="str">
        <f>IFERROR(INDEX('[3]Controles de Corrupción'!$C$10:$AZ$251,MATCH(A194,'[3]Controles de Corrupción'!$B$10:$B$251,0),4),"")</f>
        <v/>
      </c>
      <c r="N194" s="65" t="str">
        <f>IFERROR(INDEX('[3]Controles de Corrupción'!$C$10:$AZ$249,MATCH(A194,'[3]Controles de Corrupción'!$B$10:$B$249,0),40),"")</f>
        <v/>
      </c>
      <c r="O194" s="65" t="str">
        <f>IFERROR(INDEX('[3]Controles de Corrupción'!$C$10:$AZ$251,MATCH(A194,'[3]Controles de Corrupción'!$B$10:$B$251,0),41),"")</f>
        <v/>
      </c>
      <c r="P194" s="65" t="str">
        <f>IFERROR(INDEX('[3]Controles de Corrupción'!$C$10:$AZ$249,MATCH(A194,'[3]Controles de Corrupción'!$B$10:$B$249,0),42),"")</f>
        <v/>
      </c>
      <c r="Q194" s="370" t="str">
        <f>IFERROR(INDEX('[3]Controles de Corrupción'!$C$10:$AZ$249,MATCH(A194,'[3]Controles de Corrupción'!$B$10:$B$249,0),47),"")</f>
        <v/>
      </c>
    </row>
    <row r="195" spans="1:17" ht="51.75" customHeight="1" x14ac:dyDescent="0.25">
      <c r="A195" s="111" t="s">
        <v>727</v>
      </c>
      <c r="B195" s="1249"/>
      <c r="C195" s="1254"/>
      <c r="D195" s="1108"/>
      <c r="E195" s="1252"/>
      <c r="F195" s="1109"/>
      <c r="G195" s="1109"/>
      <c r="H195" s="1244"/>
      <c r="I195" s="1109"/>
      <c r="J195" s="1109"/>
      <c r="K195" s="1109"/>
      <c r="L195" s="1109"/>
      <c r="M195" s="151" t="str">
        <f>IFERROR(INDEX('[3]Controles de Corrupción'!$C$10:$AZ$251,MATCH(A195,'[3]Controles de Corrupción'!$B$10:$B$251,0),4),"")</f>
        <v/>
      </c>
      <c r="N195" s="65" t="str">
        <f>IFERROR(INDEX('[3]Controles de Corrupción'!$C$10:$AZ$249,MATCH(A195,'[3]Controles de Corrupción'!$B$10:$B$249,0),40),"")</f>
        <v/>
      </c>
      <c r="O195" s="65" t="str">
        <f>IFERROR(INDEX('[3]Controles de Corrupción'!$C$10:$AZ$251,MATCH(A195,'[3]Controles de Corrupción'!$B$10:$B$251,0),41),"")</f>
        <v/>
      </c>
      <c r="P195" s="65" t="str">
        <f>IFERROR(INDEX('[3]Controles de Corrupción'!$C$10:$AZ$249,MATCH(A195,'[3]Controles de Corrupción'!$B$10:$B$249,0),42),"")</f>
        <v/>
      </c>
      <c r="Q195" s="370" t="str">
        <f>IFERROR(INDEX('[3]Controles de Corrupción'!$C$10:$AZ$249,MATCH(A195,'[3]Controles de Corrupción'!$B$10:$B$249,0),47),"")</f>
        <v/>
      </c>
    </row>
    <row r="196" spans="1:17" ht="51.75" customHeight="1" x14ac:dyDescent="0.25">
      <c r="A196" s="111" t="s">
        <v>728</v>
      </c>
      <c r="B196" s="1249"/>
      <c r="C196" s="1254"/>
      <c r="D196" s="1108"/>
      <c r="E196" s="1252"/>
      <c r="F196" s="1109"/>
      <c r="G196" s="1109"/>
      <c r="H196" s="1244"/>
      <c r="I196" s="1109"/>
      <c r="J196" s="1109"/>
      <c r="K196" s="1109"/>
      <c r="L196" s="1109"/>
      <c r="M196" s="151" t="str">
        <f>IFERROR(INDEX('[3]Controles de Corrupción'!$C$10:$AZ$251,MATCH(A196,'[3]Controles de Corrupción'!$B$10:$B$251,0),4),"")</f>
        <v/>
      </c>
      <c r="N196" s="65" t="str">
        <f>IFERROR(INDEX('[3]Controles de Corrupción'!$C$10:$AZ$249,MATCH(A196,'[3]Controles de Corrupción'!$B$10:$B$249,0),40),"")</f>
        <v/>
      </c>
      <c r="O196" s="65" t="str">
        <f>IFERROR(INDEX('[3]Controles de Corrupción'!$C$10:$AZ$251,MATCH(A196,'[3]Controles de Corrupción'!$B$10:$B$251,0),41),"")</f>
        <v/>
      </c>
      <c r="P196" s="65" t="str">
        <f>IFERROR(INDEX('[3]Controles de Corrupción'!$C$10:$AZ$249,MATCH(A196,'[3]Controles de Corrupción'!$B$10:$B$249,0),42),"")</f>
        <v/>
      </c>
      <c r="Q196" s="370" t="str">
        <f>IFERROR(INDEX('[3]Controles de Corrupción'!$C$10:$AZ$249,MATCH(A196,'[3]Controles de Corrupción'!$B$10:$B$249,0),47),"")</f>
        <v/>
      </c>
    </row>
    <row r="197" spans="1:17" ht="51.75" customHeight="1" x14ac:dyDescent="0.25">
      <c r="A197" s="111" t="s">
        <v>729</v>
      </c>
      <c r="B197" s="1249"/>
      <c r="C197" s="1254"/>
      <c r="D197" s="1108"/>
      <c r="E197" s="1252"/>
      <c r="F197" s="1109"/>
      <c r="G197" s="1109"/>
      <c r="H197" s="1244"/>
      <c r="I197" s="1109"/>
      <c r="J197" s="1109"/>
      <c r="K197" s="1109"/>
      <c r="L197" s="1109"/>
      <c r="M197" s="151" t="str">
        <f>IFERROR(INDEX('[3]Controles de Corrupción'!$C$10:$AZ$251,MATCH(A197,'[3]Controles de Corrupción'!$B$10:$B$251,0),4),"")</f>
        <v/>
      </c>
      <c r="N197" s="65" t="str">
        <f>IFERROR(INDEX('[3]Controles de Corrupción'!$C$10:$AZ$249,MATCH(A197,'[3]Controles de Corrupción'!$B$10:$B$249,0),40),"")</f>
        <v/>
      </c>
      <c r="O197" s="65" t="str">
        <f>IFERROR(INDEX('[3]Controles de Corrupción'!$C$10:$AZ$251,MATCH(A197,'[3]Controles de Corrupción'!$B$10:$B$251,0),41),"")</f>
        <v/>
      </c>
      <c r="P197" s="65" t="str">
        <f>IFERROR(INDEX('[3]Controles de Corrupción'!$C$10:$AZ$249,MATCH(A197,'[3]Controles de Corrupción'!$B$10:$B$249,0),42),"")</f>
        <v/>
      </c>
      <c r="Q197" s="370" t="str">
        <f>IFERROR(INDEX('[3]Controles de Corrupción'!$C$10:$AZ$249,MATCH(A197,'[3]Controles de Corrupción'!$B$10:$B$249,0),47),"")</f>
        <v/>
      </c>
    </row>
    <row r="198" spans="1:17" ht="51.75" customHeight="1" x14ac:dyDescent="0.25">
      <c r="A198" s="111" t="s">
        <v>730</v>
      </c>
      <c r="B198" s="1250"/>
      <c r="C198" s="1254"/>
      <c r="D198" s="1108"/>
      <c r="E198" s="1252"/>
      <c r="F198" s="1109"/>
      <c r="G198" s="1109"/>
      <c r="H198" s="1111"/>
      <c r="I198" s="1109"/>
      <c r="J198" s="1109"/>
      <c r="K198" s="1109"/>
      <c r="L198" s="1109"/>
      <c r="M198" s="151" t="str">
        <f>IFERROR(INDEX('[3]Controles de Corrupción'!$C$10:$AZ$251,MATCH(A198,'[3]Controles de Corrupción'!$B$10:$B$251,0),4),"")</f>
        <v/>
      </c>
      <c r="N198" s="65" t="str">
        <f>IFERROR(INDEX('[3]Controles de Corrupción'!$C$10:$AZ$249,MATCH(A198,'[3]Controles de Corrupción'!$B$10:$B$249,0),40),"")</f>
        <v/>
      </c>
      <c r="O198" s="65" t="str">
        <f>IFERROR(INDEX('[3]Controles de Corrupción'!$C$10:$AZ$251,MATCH(A198,'[3]Controles de Corrupción'!$B$10:$B$251,0),41),"")</f>
        <v/>
      </c>
      <c r="P198" s="65" t="str">
        <f>IFERROR(INDEX('[3]Controles de Corrupción'!$C$10:$AZ$249,MATCH(A198,'[3]Controles de Corrupción'!$B$10:$B$249,0),42),"")</f>
        <v/>
      </c>
      <c r="Q198" s="370" t="str">
        <f>IFERROR(INDEX('[3]Controles de Corrupción'!$C$10:$AZ$249,MATCH(A198,'[3]Controles de Corrupción'!$B$10:$B$249,0),47),"")</f>
        <v/>
      </c>
    </row>
    <row r="199" spans="1:17" ht="51.75" customHeight="1" x14ac:dyDescent="0.25">
      <c r="A199" s="111" t="s">
        <v>731</v>
      </c>
      <c r="B199" s="1248"/>
      <c r="C199" s="1253" t="str">
        <f>IFERROR(INDEX('[3]Riesgos de Corrupción'!$B$11:$BN$102,MATCH('Mapa Riesgo Corrupción'!B199,'[3]Riesgos de Corrupción'!$B$11:$B$102,0),2),"")</f>
        <v/>
      </c>
      <c r="D199" s="1107" t="str">
        <f>IFERROR(INDEX('[3]Riesgos de Corrupción'!$B$11:$BN$102,MATCH('Mapa Riesgo Corrupción'!B199,'[3]Riesgos de Corrupción'!$B$11:$B$102,0),4),"")</f>
        <v/>
      </c>
      <c r="E199" s="1251" t="str">
        <f>IFERROR(INDEX('[3]Riesgos de Corrupción'!$B$11:$BN$102,MATCH('Mapa Riesgo Corrupción'!B199,'[3]Riesgos de Corrupción'!$B$11:$B$102,0),5),"")</f>
        <v/>
      </c>
      <c r="F199" s="1110" t="str">
        <f>IFERROR(INDEX('[3]Riesgos de Corrupción'!$B$11:$BN$102,MATCH('Mapa Riesgo Corrupción'!B199,'[3]Riesgos de Corrupción'!$B$11:$B$102,0),18),"")</f>
        <v/>
      </c>
      <c r="G199" s="1110" t="str">
        <f>IFERROR(INDEX('[3]Riesgos de Corrupción'!$B$11:$BN$102,MATCH('Mapa Riesgo Corrupción'!B199,'[3]Riesgos de Corrupción'!$B$11:$B$102,0),63),"")</f>
        <v/>
      </c>
      <c r="H199" s="1243" t="str">
        <f>IFERROR(INDEX('[3]Riesgos de Corrupción'!$B$11:$BN$102,MATCH('Mapa Riesgo Corrupción'!B199,'[3]Riesgos de Corrupción'!$B$11:$B$102,0),64),"")</f>
        <v/>
      </c>
      <c r="I199" s="1110" t="str">
        <f>IFERROR(INDEX('[3]Controles de Corrupción'!$C$10:$AZ$249,MATCH('Mapa Riesgo Corrupción'!B199,'[3]Controles de Corrupción'!$C$10:$C$249,0),33),"")</f>
        <v/>
      </c>
      <c r="J199" s="1110" t="str">
        <f>IFERROR(INDEX('[3]Controles de Corrupción'!$C$10:$AZ$249,MATCH('Mapa Riesgo Corrupción'!B199,'[3]Controles de Corrupción'!$C$10:$C$249,0),36),"")</f>
        <v/>
      </c>
      <c r="K199" s="1110" t="str">
        <f>IFERROR(INDEX('[3]Controles de Corrupción'!$C$10:$AZ$249,MATCH('Mapa Riesgo Corrupción'!B199,'[3]Controles de Corrupción'!$C$10:$C$249,0),37),"")</f>
        <v/>
      </c>
      <c r="L199" s="1110" t="str">
        <f>IFERROR(INDEX('[3]Controles de Corrupción'!$C$10:$AZ$249,MATCH('Mapa Riesgo Corrupción'!B199,'[3]Controles de Corrupción'!$C$10:$C$249,0),38),"")</f>
        <v/>
      </c>
      <c r="M199" s="151" t="str">
        <f>IFERROR(INDEX('[3]Controles de Corrupción'!$C$10:$AZ$251,MATCH(A199,'[3]Controles de Corrupción'!$B$10:$B$251,0),4),"")</f>
        <v/>
      </c>
      <c r="N199" s="65" t="str">
        <f>IFERROR(INDEX('[3]Controles de Corrupción'!$C$10:$AZ$249,MATCH(A199,'[3]Controles de Corrupción'!$B$10:$B$249,0),40),"")</f>
        <v/>
      </c>
      <c r="O199" s="65" t="str">
        <f>IFERROR(INDEX('[3]Controles de Corrupción'!$C$10:$AZ$251,MATCH(A199,'[3]Controles de Corrupción'!$B$10:$B$251,0),41),"")</f>
        <v/>
      </c>
      <c r="P199" s="65" t="str">
        <f>IFERROR(INDEX('[3]Controles de Corrupción'!$C$10:$AZ$249,MATCH(A199,'[3]Controles de Corrupción'!$B$10:$B$249,0),42),"")</f>
        <v/>
      </c>
      <c r="Q199" s="370" t="str">
        <f>IFERROR(INDEX('[3]Controles de Corrupción'!$C$10:$AZ$249,MATCH(A199,'[3]Controles de Corrupción'!$B$10:$B$249,0),47),"")</f>
        <v/>
      </c>
    </row>
    <row r="200" spans="1:17" ht="51.75" customHeight="1" x14ac:dyDescent="0.25">
      <c r="A200" s="111" t="s">
        <v>732</v>
      </c>
      <c r="B200" s="1249"/>
      <c r="C200" s="1254"/>
      <c r="D200" s="1108"/>
      <c r="E200" s="1252"/>
      <c r="F200" s="1109"/>
      <c r="G200" s="1109"/>
      <c r="H200" s="1244"/>
      <c r="I200" s="1109"/>
      <c r="J200" s="1109"/>
      <c r="K200" s="1109"/>
      <c r="L200" s="1109"/>
      <c r="M200" s="151" t="str">
        <f>IFERROR(INDEX('[3]Controles de Corrupción'!$C$10:$AZ$251,MATCH(A200,'[3]Controles de Corrupción'!$B$10:$B$251,0),4),"")</f>
        <v/>
      </c>
      <c r="N200" s="65" t="str">
        <f>IFERROR(INDEX('[3]Controles de Corrupción'!$C$10:$AZ$249,MATCH(A200,'[3]Controles de Corrupción'!$B$10:$B$249,0),40),"")</f>
        <v/>
      </c>
      <c r="O200" s="65" t="str">
        <f>IFERROR(INDEX('[3]Controles de Corrupción'!$C$10:$AZ$251,MATCH(A200,'[3]Controles de Corrupción'!$B$10:$B$251,0),41),"")</f>
        <v/>
      </c>
      <c r="P200" s="65" t="str">
        <f>IFERROR(INDEX('[3]Controles de Corrupción'!$C$10:$AZ$249,MATCH(A200,'[3]Controles de Corrupción'!$B$10:$B$249,0),42),"")</f>
        <v/>
      </c>
      <c r="Q200" s="370" t="str">
        <f>IFERROR(INDEX('[3]Controles de Corrupción'!$C$10:$AZ$249,MATCH(A200,'[3]Controles de Corrupción'!$B$10:$B$249,0),47),"")</f>
        <v/>
      </c>
    </row>
    <row r="201" spans="1:17" ht="51.75" customHeight="1" x14ac:dyDescent="0.25">
      <c r="A201" s="111" t="s">
        <v>733</v>
      </c>
      <c r="B201" s="1249"/>
      <c r="C201" s="1254"/>
      <c r="D201" s="1108"/>
      <c r="E201" s="1252"/>
      <c r="F201" s="1109"/>
      <c r="G201" s="1109"/>
      <c r="H201" s="1244"/>
      <c r="I201" s="1109"/>
      <c r="J201" s="1109"/>
      <c r="K201" s="1109"/>
      <c r="L201" s="1109"/>
      <c r="M201" s="151" t="str">
        <f>IFERROR(INDEX('[3]Controles de Corrupción'!$C$10:$AZ$251,MATCH(A201,'[3]Controles de Corrupción'!$B$10:$B$251,0),4),"")</f>
        <v/>
      </c>
      <c r="N201" s="65" t="str">
        <f>IFERROR(INDEX('[3]Controles de Corrupción'!$C$10:$AZ$249,MATCH(A201,'[3]Controles de Corrupción'!$B$10:$B$249,0),40),"")</f>
        <v/>
      </c>
      <c r="O201" s="65" t="str">
        <f>IFERROR(INDEX('[3]Controles de Corrupción'!$C$10:$AZ$251,MATCH(A201,'[3]Controles de Corrupción'!$B$10:$B$251,0),41),"")</f>
        <v/>
      </c>
      <c r="P201" s="65" t="str">
        <f>IFERROR(INDEX('[3]Controles de Corrupción'!$C$10:$AZ$249,MATCH(A201,'[3]Controles de Corrupción'!$B$10:$B$249,0),42),"")</f>
        <v/>
      </c>
      <c r="Q201" s="57" t="str">
        <f>IFERROR(INDEX('[3]Controles de Corrupción'!$C$10:$AZ$249,MATCH(A201,'[3]Controles de Corrupción'!$B$10:$B$249,0),47),"")</f>
        <v/>
      </c>
    </row>
    <row r="202" spans="1:17" ht="51.75" customHeight="1" x14ac:dyDescent="0.25">
      <c r="A202" s="111" t="s">
        <v>734</v>
      </c>
      <c r="B202" s="1249"/>
      <c r="C202" s="1254"/>
      <c r="D202" s="1108"/>
      <c r="E202" s="1252"/>
      <c r="F202" s="1109"/>
      <c r="G202" s="1109"/>
      <c r="H202" s="1244"/>
      <c r="I202" s="1109"/>
      <c r="J202" s="1109"/>
      <c r="K202" s="1109"/>
      <c r="L202" s="1109"/>
      <c r="M202" s="151" t="str">
        <f>IFERROR(INDEX('[3]Controles de Corrupción'!$C$10:$AZ$251,MATCH(A202,'[3]Controles de Corrupción'!$B$10:$B$251,0),4),"")</f>
        <v/>
      </c>
      <c r="N202" s="65" t="str">
        <f>IFERROR(INDEX('[3]Controles de Corrupción'!$C$10:$AZ$249,MATCH(A202,'[3]Controles de Corrupción'!$B$10:$B$249,0),40),"")</f>
        <v/>
      </c>
      <c r="O202" s="65" t="str">
        <f>IFERROR(INDEX('[3]Controles de Corrupción'!$C$10:$AZ$251,MATCH(A202,'[3]Controles de Corrupción'!$B$10:$B$251,0),41),"")</f>
        <v/>
      </c>
      <c r="P202" s="65" t="str">
        <f>IFERROR(INDEX('[3]Controles de Corrupción'!$C$10:$AZ$249,MATCH(A202,'[3]Controles de Corrupción'!$B$10:$B$249,0),42),"")</f>
        <v/>
      </c>
      <c r="Q202" s="57" t="str">
        <f>IFERROR(INDEX('[3]Controles de Corrupción'!$C$10:$AZ$249,MATCH(A202,'[3]Controles de Corrupción'!$B$10:$B$249,0),47),"")</f>
        <v/>
      </c>
    </row>
    <row r="203" spans="1:17" ht="51.75" customHeight="1" x14ac:dyDescent="0.25">
      <c r="A203" s="111" t="s">
        <v>735</v>
      </c>
      <c r="B203" s="1249"/>
      <c r="C203" s="1254"/>
      <c r="D203" s="1108"/>
      <c r="E203" s="1252"/>
      <c r="F203" s="1109"/>
      <c r="G203" s="1109"/>
      <c r="H203" s="1244"/>
      <c r="I203" s="1109"/>
      <c r="J203" s="1109"/>
      <c r="K203" s="1109"/>
      <c r="L203" s="1109"/>
      <c r="M203" s="151" t="str">
        <f>IFERROR(INDEX('[3]Controles de Corrupción'!$C$10:$AZ$251,MATCH(A203,'[3]Controles de Corrupción'!$B$10:$B$251,0),4),"")</f>
        <v/>
      </c>
      <c r="N203" s="65" t="str">
        <f>IFERROR(INDEX('[3]Controles de Corrupción'!$C$10:$AZ$249,MATCH(A203,'[3]Controles de Corrupción'!$B$10:$B$249,0),40),"")</f>
        <v/>
      </c>
      <c r="O203" s="65" t="str">
        <f>IFERROR(INDEX('[3]Controles de Corrupción'!$C$10:$AZ$251,MATCH(A203,'[3]Controles de Corrupción'!$B$10:$B$251,0),41),"")</f>
        <v/>
      </c>
      <c r="P203" s="65" t="str">
        <f>IFERROR(INDEX('[3]Controles de Corrupción'!$C$10:$AZ$249,MATCH(A203,'[3]Controles de Corrupción'!$B$10:$B$249,0),42),"")</f>
        <v/>
      </c>
      <c r="Q203" s="57" t="str">
        <f>IFERROR(INDEX('[3]Controles de Corrupción'!$C$10:$AZ$249,MATCH(A203,'[3]Controles de Corrupción'!$B$10:$B$249,0),47),"")</f>
        <v/>
      </c>
    </row>
    <row r="204" spans="1:17" ht="51.75" customHeight="1" x14ac:dyDescent="0.25">
      <c r="A204" s="111" t="s">
        <v>736</v>
      </c>
      <c r="B204" s="1250"/>
      <c r="C204" s="1254"/>
      <c r="D204" s="1108"/>
      <c r="E204" s="1252"/>
      <c r="F204" s="1109"/>
      <c r="G204" s="1109"/>
      <c r="H204" s="1111"/>
      <c r="I204" s="1109"/>
      <c r="J204" s="1109"/>
      <c r="K204" s="1109"/>
      <c r="L204" s="1109"/>
      <c r="M204" s="151" t="str">
        <f>IFERROR(INDEX('[3]Controles de Corrupción'!$C$10:$AZ$251,MATCH(A204,'[3]Controles de Corrupción'!$B$10:$B$251,0),4),"")</f>
        <v/>
      </c>
      <c r="N204" s="65" t="str">
        <f>IFERROR(INDEX('[3]Controles de Corrupción'!$C$10:$AZ$249,MATCH(A204,'[3]Controles de Corrupción'!$B$10:$B$249,0),40),"")</f>
        <v/>
      </c>
      <c r="O204" s="65" t="str">
        <f>IFERROR(INDEX('[3]Controles de Corrupción'!$C$10:$AZ$251,MATCH(A204,'[3]Controles de Corrupción'!$B$10:$B$251,0),41),"")</f>
        <v/>
      </c>
      <c r="P204" s="65" t="str">
        <f>IFERROR(INDEX('[3]Controles de Corrupción'!$C$10:$AZ$249,MATCH(A204,'[3]Controles de Corrupción'!$B$10:$B$249,0),42),"")</f>
        <v/>
      </c>
      <c r="Q204" s="57" t="str">
        <f>IFERROR(INDEX('[3]Controles de Corrupción'!$C$10:$AZ$249,MATCH(A204,'[3]Controles de Corrupción'!$B$10:$B$249,0),47),"")</f>
        <v/>
      </c>
    </row>
    <row r="205" spans="1:17" ht="51.75" customHeight="1" x14ac:dyDescent="0.25">
      <c r="A205" s="111" t="s">
        <v>737</v>
      </c>
      <c r="B205" s="1248"/>
      <c r="C205" s="1253" t="str">
        <f>IFERROR(INDEX('[3]Riesgos de Corrupción'!$B$11:$BN$102,MATCH('Mapa Riesgo Corrupción'!B205,'[3]Riesgos de Corrupción'!$B$11:$B$102,0),2),"")</f>
        <v/>
      </c>
      <c r="D205" s="1107" t="str">
        <f>IFERROR(INDEX('[3]Riesgos de Corrupción'!$B$11:$BN$102,MATCH('Mapa Riesgo Corrupción'!B205,'[3]Riesgos de Corrupción'!$B$11:$B$102,0),4),"")</f>
        <v/>
      </c>
      <c r="E205" s="1251" t="str">
        <f>IFERROR(INDEX('[3]Riesgos de Corrupción'!$B$11:$BN$102,MATCH('Mapa Riesgo Corrupción'!B205,'[3]Riesgos de Corrupción'!$B$11:$B$102,0),5),"")</f>
        <v/>
      </c>
      <c r="F205" s="1110" t="str">
        <f>IFERROR(INDEX('[3]Riesgos de Corrupción'!$B$11:$BN$102,MATCH('Mapa Riesgo Corrupción'!B205,'[3]Riesgos de Corrupción'!$B$11:$B$102,0),18),"")</f>
        <v/>
      </c>
      <c r="G205" s="1110" t="str">
        <f>IFERROR(INDEX('[3]Riesgos de Corrupción'!$B$11:$BN$102,MATCH('Mapa Riesgo Corrupción'!B205,'[3]Riesgos de Corrupción'!$B$11:$B$102,0),63),"")</f>
        <v/>
      </c>
      <c r="H205" s="1243" t="str">
        <f>IFERROR(INDEX('[3]Riesgos de Corrupción'!$B$11:$BN$102,MATCH('Mapa Riesgo Corrupción'!B205,'[3]Riesgos de Corrupción'!$B$11:$B$102,0),64),"")</f>
        <v/>
      </c>
      <c r="I205" s="1110" t="str">
        <f>IFERROR(INDEX('[3]Controles de Corrupción'!$C$10:$AZ$249,MATCH('Mapa Riesgo Corrupción'!B205,'[3]Controles de Corrupción'!$C$10:$C$249,0),33),"")</f>
        <v/>
      </c>
      <c r="J205" s="1110" t="str">
        <f>IFERROR(INDEX('[3]Controles de Corrupción'!$C$10:$AZ$249,MATCH('Mapa Riesgo Corrupción'!B205,'[3]Controles de Corrupción'!$C$10:$C$249,0),36),"")</f>
        <v/>
      </c>
      <c r="K205" s="1110" t="str">
        <f>IFERROR(INDEX('[3]Controles de Corrupción'!$C$10:$AZ$249,MATCH('Mapa Riesgo Corrupción'!B205,'[3]Controles de Corrupción'!$C$10:$C$249,0),37),"")</f>
        <v/>
      </c>
      <c r="L205" s="1110" t="str">
        <f>IFERROR(INDEX('[3]Controles de Corrupción'!$C$10:$AZ$249,MATCH('Mapa Riesgo Corrupción'!B205,'[3]Controles de Corrupción'!$C$10:$C$249,0),38),"")</f>
        <v/>
      </c>
      <c r="M205" s="151" t="str">
        <f>IFERROR(INDEX('[3]Controles de Corrupción'!$C$10:$AZ$251,MATCH(A205,'[3]Controles de Corrupción'!$B$10:$B$251,0),4),"")</f>
        <v/>
      </c>
      <c r="N205" s="65" t="str">
        <f>IFERROR(INDEX('[3]Controles de Corrupción'!$C$10:$AZ$249,MATCH(A205,'[3]Controles de Corrupción'!$B$10:$B$249,0),40),"")</f>
        <v/>
      </c>
      <c r="O205" s="65" t="str">
        <f>IFERROR(INDEX('[3]Controles de Corrupción'!$C$10:$AZ$251,MATCH(A205,'[3]Controles de Corrupción'!$B$10:$B$251,0),41),"")</f>
        <v/>
      </c>
      <c r="P205" s="65" t="str">
        <f>IFERROR(INDEX('[3]Controles de Corrupción'!$C$10:$AZ$249,MATCH(A205,'[3]Controles de Corrupción'!$B$10:$B$249,0),42),"")</f>
        <v/>
      </c>
      <c r="Q205" s="57" t="str">
        <f>IFERROR(INDEX('[3]Controles de Corrupción'!$C$10:$AZ$249,MATCH(A205,'[3]Controles de Corrupción'!$B$10:$B$249,0),47),"")</f>
        <v/>
      </c>
    </row>
    <row r="206" spans="1:17" ht="51.75" customHeight="1" x14ac:dyDescent="0.25">
      <c r="A206" s="111" t="s">
        <v>738</v>
      </c>
      <c r="B206" s="1249"/>
      <c r="C206" s="1254"/>
      <c r="D206" s="1108"/>
      <c r="E206" s="1252"/>
      <c r="F206" s="1109"/>
      <c r="G206" s="1109"/>
      <c r="H206" s="1244"/>
      <c r="I206" s="1109"/>
      <c r="J206" s="1109"/>
      <c r="K206" s="1109"/>
      <c r="L206" s="1109"/>
      <c r="M206" s="151" t="str">
        <f>IFERROR(INDEX('[3]Controles de Corrupción'!$C$10:$AZ$251,MATCH(A206,'[3]Controles de Corrupción'!$B$10:$B$251,0),4),"")</f>
        <v/>
      </c>
      <c r="N206" s="65" t="str">
        <f>IFERROR(INDEX('[3]Controles de Corrupción'!$C$10:$AZ$249,MATCH(A206,'[3]Controles de Corrupción'!$B$10:$B$249,0),40),"")</f>
        <v/>
      </c>
      <c r="O206" s="65" t="str">
        <f>IFERROR(INDEX('[3]Controles de Corrupción'!$C$10:$AZ$251,MATCH(A206,'[3]Controles de Corrupción'!$B$10:$B$251,0),41),"")</f>
        <v/>
      </c>
      <c r="P206" s="65" t="str">
        <f>IFERROR(INDEX('[3]Controles de Corrupción'!$C$10:$AZ$249,MATCH(A206,'[3]Controles de Corrupción'!$B$10:$B$249,0),42),"")</f>
        <v/>
      </c>
      <c r="Q206" s="57" t="str">
        <f>IFERROR(INDEX('[3]Controles de Corrupción'!$C$10:$AZ$249,MATCH(A206,'[3]Controles de Corrupción'!$B$10:$B$249,0),47),"")</f>
        <v/>
      </c>
    </row>
    <row r="207" spans="1:17" ht="51.75" customHeight="1" x14ac:dyDescent="0.25">
      <c r="A207" s="111" t="s">
        <v>739</v>
      </c>
      <c r="B207" s="1249"/>
      <c r="C207" s="1254"/>
      <c r="D207" s="1108"/>
      <c r="E207" s="1252"/>
      <c r="F207" s="1109"/>
      <c r="G207" s="1109"/>
      <c r="H207" s="1244"/>
      <c r="I207" s="1109"/>
      <c r="J207" s="1109"/>
      <c r="K207" s="1109"/>
      <c r="L207" s="1109"/>
      <c r="M207" s="151" t="str">
        <f>IFERROR(INDEX('[3]Controles de Corrupción'!$C$10:$AZ$251,MATCH(A207,'[3]Controles de Corrupción'!$B$10:$B$251,0),4),"")</f>
        <v/>
      </c>
      <c r="N207" s="65" t="str">
        <f>IFERROR(INDEX('[3]Controles de Corrupción'!$C$10:$AZ$249,MATCH(A207,'[3]Controles de Corrupción'!$B$10:$B$249,0),40),"")</f>
        <v/>
      </c>
      <c r="O207" s="65" t="str">
        <f>IFERROR(INDEX('[3]Controles de Corrupción'!$C$10:$AZ$251,MATCH(A207,'[3]Controles de Corrupción'!$B$10:$B$251,0),41),"")</f>
        <v/>
      </c>
      <c r="P207" s="65" t="str">
        <f>IFERROR(INDEX('[3]Controles de Corrupción'!$C$10:$AZ$249,MATCH(A207,'[3]Controles de Corrupción'!$B$10:$B$249,0),42),"")</f>
        <v/>
      </c>
      <c r="Q207" s="57" t="str">
        <f>IFERROR(INDEX('[3]Controles de Corrupción'!$C$10:$AZ$249,MATCH(A207,'[3]Controles de Corrupción'!$B$10:$B$249,0),47),"")</f>
        <v/>
      </c>
    </row>
    <row r="208" spans="1:17" ht="51.75" customHeight="1" x14ac:dyDescent="0.25">
      <c r="A208" s="111" t="s">
        <v>740</v>
      </c>
      <c r="B208" s="1249"/>
      <c r="C208" s="1254"/>
      <c r="D208" s="1108"/>
      <c r="E208" s="1252"/>
      <c r="F208" s="1109"/>
      <c r="G208" s="1109"/>
      <c r="H208" s="1244"/>
      <c r="I208" s="1109"/>
      <c r="J208" s="1109"/>
      <c r="K208" s="1109"/>
      <c r="L208" s="1109"/>
      <c r="M208" s="151" t="str">
        <f>IFERROR(INDEX('[3]Controles de Corrupción'!$C$10:$AZ$251,MATCH(A208,'[3]Controles de Corrupción'!$B$10:$B$251,0),4),"")</f>
        <v/>
      </c>
      <c r="N208" s="65" t="str">
        <f>IFERROR(INDEX('[3]Controles de Corrupción'!$C$10:$AZ$249,MATCH(A208,'[3]Controles de Corrupción'!$B$10:$B$249,0),40),"")</f>
        <v/>
      </c>
      <c r="O208" s="65" t="str">
        <f>IFERROR(INDEX('[3]Controles de Corrupción'!$C$10:$AZ$251,MATCH(A208,'[3]Controles de Corrupción'!$B$10:$B$251,0),41),"")</f>
        <v/>
      </c>
      <c r="P208" s="65" t="str">
        <f>IFERROR(INDEX('[3]Controles de Corrupción'!$C$10:$AZ$249,MATCH(A208,'[3]Controles de Corrupción'!$B$10:$B$249,0),42),"")</f>
        <v/>
      </c>
      <c r="Q208" s="57" t="str">
        <f>IFERROR(INDEX('[3]Controles de Corrupción'!$C$10:$AZ$249,MATCH(A208,'[3]Controles de Corrupción'!$B$10:$B$249,0),47),"")</f>
        <v/>
      </c>
    </row>
    <row r="209" spans="1:17" ht="51.75" customHeight="1" x14ac:dyDescent="0.25">
      <c r="A209" s="111" t="s">
        <v>741</v>
      </c>
      <c r="B209" s="1249"/>
      <c r="C209" s="1254"/>
      <c r="D209" s="1108"/>
      <c r="E209" s="1252"/>
      <c r="F209" s="1109"/>
      <c r="G209" s="1109"/>
      <c r="H209" s="1244"/>
      <c r="I209" s="1109"/>
      <c r="J209" s="1109"/>
      <c r="K209" s="1109"/>
      <c r="L209" s="1109"/>
      <c r="M209" s="151" t="str">
        <f>IFERROR(INDEX('[3]Controles de Corrupción'!$C$10:$AZ$251,MATCH(A209,'[3]Controles de Corrupción'!$B$10:$B$251,0),4),"")</f>
        <v/>
      </c>
      <c r="N209" s="65" t="str">
        <f>IFERROR(INDEX('[3]Controles de Corrupción'!$C$10:$AZ$249,MATCH(A209,'[3]Controles de Corrupción'!$B$10:$B$249,0),40),"")</f>
        <v/>
      </c>
      <c r="O209" s="65" t="str">
        <f>IFERROR(INDEX('[3]Controles de Corrupción'!$C$10:$AZ$251,MATCH(A209,'[3]Controles de Corrupción'!$B$10:$B$251,0),41),"")</f>
        <v/>
      </c>
      <c r="P209" s="65" t="str">
        <f>IFERROR(INDEX('[3]Controles de Corrupción'!$C$10:$AZ$249,MATCH(A209,'[3]Controles de Corrupción'!$B$10:$B$249,0),42),"")</f>
        <v/>
      </c>
      <c r="Q209" s="57" t="str">
        <f>IFERROR(INDEX('[3]Controles de Corrupción'!$C$10:$AZ$249,MATCH(A209,'[3]Controles de Corrupción'!$B$10:$B$249,0),47),"")</f>
        <v/>
      </c>
    </row>
    <row r="210" spans="1:17" ht="51.75" customHeight="1" x14ac:dyDescent="0.25">
      <c r="A210" s="111" t="s">
        <v>742</v>
      </c>
      <c r="B210" s="1250"/>
      <c r="C210" s="1254"/>
      <c r="D210" s="1108"/>
      <c r="E210" s="1252"/>
      <c r="F210" s="1109"/>
      <c r="G210" s="1109"/>
      <c r="H210" s="1111"/>
      <c r="I210" s="1109"/>
      <c r="J210" s="1109"/>
      <c r="K210" s="1109"/>
      <c r="L210" s="1109"/>
      <c r="M210" s="151" t="str">
        <f>IFERROR(INDEX('[3]Controles de Corrupción'!$C$10:$AZ$251,MATCH(A210,'[3]Controles de Corrupción'!$B$10:$B$251,0),4),"")</f>
        <v/>
      </c>
      <c r="N210" s="65" t="str">
        <f>IFERROR(INDEX('[3]Controles de Corrupción'!$C$10:$AZ$249,MATCH(A210,'[3]Controles de Corrupción'!$B$10:$B$249,0),40),"")</f>
        <v/>
      </c>
      <c r="O210" s="65" t="str">
        <f>IFERROR(INDEX('[3]Controles de Corrupción'!$C$10:$AZ$251,MATCH(A210,'[3]Controles de Corrupción'!$B$10:$B$251,0),41),"")</f>
        <v/>
      </c>
      <c r="P210" s="65" t="str">
        <f>IFERROR(INDEX('[3]Controles de Corrupción'!$C$10:$AZ$249,MATCH(A210,'[3]Controles de Corrupción'!$B$10:$B$249,0),42),"")</f>
        <v/>
      </c>
      <c r="Q210" s="57" t="str">
        <f>IFERROR(INDEX('[3]Controles de Corrupción'!$C$10:$AZ$249,MATCH(A210,'[3]Controles de Corrupción'!$B$10:$B$249,0),47),"")</f>
        <v/>
      </c>
    </row>
    <row r="211" spans="1:17" ht="51.75" customHeight="1" x14ac:dyDescent="0.25">
      <c r="A211" s="111" t="s">
        <v>743</v>
      </c>
      <c r="B211" s="1248"/>
      <c r="C211" s="1253" t="str">
        <f>IFERROR(INDEX('[3]Riesgos de Corrupción'!$B$11:$BN$102,MATCH('Mapa Riesgo Corrupción'!B211,'[3]Riesgos de Corrupción'!$B$11:$B$102,0),2),"")</f>
        <v/>
      </c>
      <c r="D211" s="1107" t="str">
        <f>IFERROR(INDEX('[3]Riesgos de Corrupción'!$B$11:$BN$102,MATCH('Mapa Riesgo Corrupción'!B211,'[3]Riesgos de Corrupción'!$B$11:$B$102,0),4),"")</f>
        <v/>
      </c>
      <c r="E211" s="1251" t="str">
        <f>IFERROR(INDEX('[3]Riesgos de Corrupción'!$B$11:$BN$102,MATCH('Mapa Riesgo Corrupción'!B211,'[3]Riesgos de Corrupción'!$B$11:$B$102,0),5),"")</f>
        <v/>
      </c>
      <c r="F211" s="1110" t="str">
        <f>IFERROR(INDEX('[3]Riesgos de Corrupción'!$B$11:$BN$102,MATCH('Mapa Riesgo Corrupción'!B211,'[3]Riesgos de Corrupción'!$B$11:$B$102,0),18),"")</f>
        <v/>
      </c>
      <c r="G211" s="1110" t="str">
        <f>IFERROR(INDEX('[3]Riesgos de Corrupción'!$B$11:$BN$102,MATCH('Mapa Riesgo Corrupción'!B211,'[3]Riesgos de Corrupción'!$B$11:$B$102,0),63),"")</f>
        <v/>
      </c>
      <c r="H211" s="1243" t="str">
        <f>IFERROR(INDEX('[3]Riesgos de Corrupción'!$B$11:$BN$102,MATCH('Mapa Riesgo Corrupción'!B211,'[3]Riesgos de Corrupción'!$B$11:$B$102,0),64),"")</f>
        <v/>
      </c>
      <c r="I211" s="1110" t="str">
        <f>IFERROR(INDEX('[3]Controles de Corrupción'!$C$10:$AZ$249,MATCH('Mapa Riesgo Corrupción'!B211,'[3]Controles de Corrupción'!$C$10:$C$249,0),33),"")</f>
        <v/>
      </c>
      <c r="J211" s="1110" t="str">
        <f>IFERROR(INDEX('[3]Controles de Corrupción'!$C$10:$AZ$249,MATCH('Mapa Riesgo Corrupción'!B211,'[3]Controles de Corrupción'!$C$10:$C$249,0),36),"")</f>
        <v/>
      </c>
      <c r="K211" s="1110" t="str">
        <f>IFERROR(INDEX('[3]Controles de Corrupción'!$C$10:$AZ$249,MATCH('Mapa Riesgo Corrupción'!B211,'[3]Controles de Corrupción'!$C$10:$C$249,0),37),"")</f>
        <v/>
      </c>
      <c r="L211" s="1110" t="str">
        <f>IFERROR(INDEX('[3]Controles de Corrupción'!$C$10:$AZ$249,MATCH('Mapa Riesgo Corrupción'!B211,'[3]Controles de Corrupción'!$C$10:$C$249,0),38),"")</f>
        <v/>
      </c>
      <c r="M211" s="151" t="str">
        <f>IFERROR(INDEX('[3]Controles de Corrupción'!$C$10:$AZ$251,MATCH(A211,'[3]Controles de Corrupción'!$B$10:$B$251,0),4),"")</f>
        <v/>
      </c>
      <c r="N211" s="65" t="str">
        <f>IFERROR(INDEX('[3]Controles de Corrupción'!$C$10:$AZ$249,MATCH(A211,'[3]Controles de Corrupción'!$B$10:$B$249,0),40),"")</f>
        <v/>
      </c>
      <c r="O211" s="65" t="str">
        <f>IFERROR(INDEX('[3]Controles de Corrupción'!$C$10:$AZ$251,MATCH(A211,'[3]Controles de Corrupción'!$B$10:$B$251,0),41),"")</f>
        <v/>
      </c>
      <c r="P211" s="65" t="str">
        <f>IFERROR(INDEX('[3]Controles de Corrupción'!$C$10:$AZ$249,MATCH(A211,'[3]Controles de Corrupción'!$B$10:$B$249,0),42),"")</f>
        <v/>
      </c>
      <c r="Q211" s="57" t="str">
        <f>IFERROR(INDEX('[3]Controles de Corrupción'!$C$10:$AZ$249,MATCH(A211,'[3]Controles de Corrupción'!$B$10:$B$249,0),47),"")</f>
        <v/>
      </c>
    </row>
    <row r="212" spans="1:17" ht="51.75" customHeight="1" x14ac:dyDescent="0.25">
      <c r="A212" s="111" t="s">
        <v>744</v>
      </c>
      <c r="B212" s="1249"/>
      <c r="C212" s="1254"/>
      <c r="D212" s="1108"/>
      <c r="E212" s="1252"/>
      <c r="F212" s="1109"/>
      <c r="G212" s="1109"/>
      <c r="H212" s="1244"/>
      <c r="I212" s="1109"/>
      <c r="J212" s="1109"/>
      <c r="K212" s="1109"/>
      <c r="L212" s="1109"/>
      <c r="M212" s="151" t="str">
        <f>IFERROR(INDEX('[3]Controles de Corrupción'!$C$10:$AZ$251,MATCH(A212,'[3]Controles de Corrupción'!$B$10:$B$251,0),4),"")</f>
        <v/>
      </c>
      <c r="N212" s="65" t="str">
        <f>IFERROR(INDEX('[3]Controles de Corrupción'!$C$10:$AZ$249,MATCH(A212,'[3]Controles de Corrupción'!$B$10:$B$249,0),40),"")</f>
        <v/>
      </c>
      <c r="O212" s="65" t="str">
        <f>IFERROR(INDEX('[3]Controles de Corrupción'!$C$10:$AZ$251,MATCH(A212,'[3]Controles de Corrupción'!$B$10:$B$251,0),41),"")</f>
        <v/>
      </c>
      <c r="P212" s="65" t="str">
        <f>IFERROR(INDEX('[3]Controles de Corrupción'!$C$10:$AZ$249,MATCH(A212,'[3]Controles de Corrupción'!$B$10:$B$249,0),42),"")</f>
        <v/>
      </c>
      <c r="Q212" s="57" t="str">
        <f>IFERROR(INDEX('[3]Controles de Corrupción'!$C$10:$AZ$249,MATCH(A212,'[3]Controles de Corrupción'!$B$10:$B$249,0),47),"")</f>
        <v/>
      </c>
    </row>
    <row r="213" spans="1:17" ht="51.75" customHeight="1" x14ac:dyDescent="0.25">
      <c r="A213" s="111" t="s">
        <v>745</v>
      </c>
      <c r="B213" s="1249"/>
      <c r="C213" s="1254"/>
      <c r="D213" s="1108"/>
      <c r="E213" s="1252"/>
      <c r="F213" s="1109"/>
      <c r="G213" s="1109"/>
      <c r="H213" s="1244"/>
      <c r="I213" s="1109"/>
      <c r="J213" s="1109"/>
      <c r="K213" s="1109"/>
      <c r="L213" s="1109"/>
      <c r="M213" s="151" t="str">
        <f>IFERROR(INDEX('[3]Controles de Corrupción'!$C$10:$AZ$251,MATCH(A213,'[3]Controles de Corrupción'!$B$10:$B$251,0),4),"")</f>
        <v/>
      </c>
      <c r="N213" s="65" t="str">
        <f>IFERROR(INDEX('[3]Controles de Corrupción'!$C$10:$AZ$249,MATCH(A213,'[3]Controles de Corrupción'!$B$10:$B$249,0),40),"")</f>
        <v/>
      </c>
      <c r="O213" s="65" t="str">
        <f>IFERROR(INDEX('[3]Controles de Corrupción'!$C$10:$AZ$251,MATCH(A213,'[3]Controles de Corrupción'!$B$10:$B$251,0),41),"")</f>
        <v/>
      </c>
      <c r="P213" s="65" t="str">
        <f>IFERROR(INDEX('[3]Controles de Corrupción'!$C$10:$AZ$249,MATCH(A213,'[3]Controles de Corrupción'!$B$10:$B$249,0),42),"")</f>
        <v/>
      </c>
      <c r="Q213" s="57" t="str">
        <f>IFERROR(INDEX('[3]Controles de Corrupción'!$C$10:$AZ$249,MATCH(A213,'[3]Controles de Corrupción'!$B$10:$B$249,0),47),"")</f>
        <v/>
      </c>
    </row>
    <row r="214" spans="1:17" ht="51.75" customHeight="1" x14ac:dyDescent="0.25">
      <c r="A214" s="111" t="s">
        <v>746</v>
      </c>
      <c r="B214" s="1249"/>
      <c r="C214" s="1254"/>
      <c r="D214" s="1108"/>
      <c r="E214" s="1252"/>
      <c r="F214" s="1109"/>
      <c r="G214" s="1109"/>
      <c r="H214" s="1244"/>
      <c r="I214" s="1109"/>
      <c r="J214" s="1109"/>
      <c r="K214" s="1109"/>
      <c r="L214" s="1109"/>
      <c r="M214" s="151" t="str">
        <f>IFERROR(INDEX('[3]Controles de Corrupción'!$C$10:$AZ$251,MATCH(A214,'[3]Controles de Corrupción'!$B$10:$B$251,0),4),"")</f>
        <v/>
      </c>
      <c r="N214" s="65" t="str">
        <f>IFERROR(INDEX('[3]Controles de Corrupción'!$C$10:$AZ$249,MATCH(A214,'[3]Controles de Corrupción'!$B$10:$B$249,0),40),"")</f>
        <v/>
      </c>
      <c r="O214" s="65" t="str">
        <f>IFERROR(INDEX('[3]Controles de Corrupción'!$C$10:$AZ$251,MATCH(A214,'[3]Controles de Corrupción'!$B$10:$B$251,0),41),"")</f>
        <v/>
      </c>
      <c r="P214" s="65" t="str">
        <f>IFERROR(INDEX('[3]Controles de Corrupción'!$C$10:$AZ$249,MATCH(A214,'[3]Controles de Corrupción'!$B$10:$B$249,0),42),"")</f>
        <v/>
      </c>
      <c r="Q214" s="57" t="str">
        <f>IFERROR(INDEX('[3]Controles de Corrupción'!$C$10:$AZ$249,MATCH(A214,'[3]Controles de Corrupción'!$B$10:$B$249,0),47),"")</f>
        <v/>
      </c>
    </row>
    <row r="215" spans="1:17" ht="51.75" customHeight="1" x14ac:dyDescent="0.25">
      <c r="A215" s="111" t="s">
        <v>747</v>
      </c>
      <c r="B215" s="1249"/>
      <c r="C215" s="1254"/>
      <c r="D215" s="1108"/>
      <c r="E215" s="1252"/>
      <c r="F215" s="1109"/>
      <c r="G215" s="1109"/>
      <c r="H215" s="1244"/>
      <c r="I215" s="1109"/>
      <c r="J215" s="1109"/>
      <c r="K215" s="1109"/>
      <c r="L215" s="1109"/>
      <c r="M215" s="151" t="str">
        <f>IFERROR(INDEX('[3]Controles de Corrupción'!$C$10:$AZ$251,MATCH(A215,'[3]Controles de Corrupción'!$B$10:$B$251,0),4),"")</f>
        <v/>
      </c>
      <c r="N215" s="65" t="str">
        <f>IFERROR(INDEX('[3]Controles de Corrupción'!$C$10:$AZ$249,MATCH(A215,'[3]Controles de Corrupción'!$B$10:$B$249,0),40),"")</f>
        <v/>
      </c>
      <c r="O215" s="65" t="str">
        <f>IFERROR(INDEX('[3]Controles de Corrupción'!$C$10:$AZ$251,MATCH(A215,'[3]Controles de Corrupción'!$B$10:$B$251,0),41),"")</f>
        <v/>
      </c>
      <c r="P215" s="65" t="str">
        <f>IFERROR(INDEX('[3]Controles de Corrupción'!$C$10:$AZ$249,MATCH(A215,'[3]Controles de Corrupción'!$B$10:$B$249,0),42),"")</f>
        <v/>
      </c>
      <c r="Q215" s="57" t="str">
        <f>IFERROR(INDEX('[3]Controles de Corrupción'!$C$10:$AZ$249,MATCH(A215,'[3]Controles de Corrupción'!$B$10:$B$249,0),47),"")</f>
        <v/>
      </c>
    </row>
    <row r="216" spans="1:17" ht="51.75" customHeight="1" x14ac:dyDescent="0.25">
      <c r="A216" s="111" t="s">
        <v>748</v>
      </c>
      <c r="B216" s="1250"/>
      <c r="C216" s="1254"/>
      <c r="D216" s="1108"/>
      <c r="E216" s="1252"/>
      <c r="F216" s="1109"/>
      <c r="G216" s="1109"/>
      <c r="H216" s="1111"/>
      <c r="I216" s="1109"/>
      <c r="J216" s="1109"/>
      <c r="K216" s="1109"/>
      <c r="L216" s="1109"/>
      <c r="M216" s="151" t="str">
        <f>IFERROR(INDEX('[3]Controles de Corrupción'!$C$10:$AZ$251,MATCH(A216,'[3]Controles de Corrupción'!$B$10:$B$251,0),4),"")</f>
        <v/>
      </c>
      <c r="N216" s="65" t="str">
        <f>IFERROR(INDEX('[3]Controles de Corrupción'!$C$10:$AZ$249,MATCH(A216,'[3]Controles de Corrupción'!$B$10:$B$249,0),40),"")</f>
        <v/>
      </c>
      <c r="O216" s="65" t="str">
        <f>IFERROR(INDEX('[3]Controles de Corrupción'!$C$10:$AZ$249,MATCH(A216,'[3]Controles de Corrupción'!$B$10:$B$249,0),41),"")</f>
        <v/>
      </c>
      <c r="P216" s="65" t="str">
        <f>IFERROR(INDEX('[3]Controles de Corrupción'!$C$10:$AZ$249,MATCH(A216,'[3]Controles de Corrupción'!$B$10:$B$249,0),42),"")</f>
        <v/>
      </c>
      <c r="Q216" s="57" t="str">
        <f>IFERROR(INDEX('[3]Controles de Corrupción'!$C$10:$AZ$249,MATCH(A216,'[3]Controles de Corrupción'!$B$10:$B$249,0),47),"")</f>
        <v/>
      </c>
    </row>
    <row r="217" spans="1:17" ht="51.75" customHeight="1" x14ac:dyDescent="0.25">
      <c r="A217" s="111" t="s">
        <v>749</v>
      </c>
      <c r="B217" s="1248"/>
      <c r="C217" s="1253" t="str">
        <f>IFERROR(INDEX('[3]Riesgos de Corrupción'!$B$11:$BN$102,MATCH('Mapa Riesgo Corrupción'!B217,'[3]Riesgos de Corrupción'!$B$11:$B$102,0),2),"")</f>
        <v/>
      </c>
      <c r="D217" s="1107" t="str">
        <f>IFERROR(INDEX('[3]Riesgos de Corrupción'!$B$11:$BN$102,MATCH('Mapa Riesgo Corrupción'!B217,'[3]Riesgos de Corrupción'!$B$11:$B$102,0),4),"")</f>
        <v/>
      </c>
      <c r="E217" s="1251" t="str">
        <f>IFERROR(INDEX('[3]Riesgos de Corrupción'!$B$11:$BN$102,MATCH('Mapa Riesgo Corrupción'!B217,'[3]Riesgos de Corrupción'!$B$11:$B$102,0),5),"")</f>
        <v/>
      </c>
      <c r="F217" s="1110" t="str">
        <f>IFERROR(INDEX('[3]Riesgos de Corrupción'!$B$11:$BN$102,MATCH('Mapa Riesgo Corrupción'!B217,'[3]Riesgos de Corrupción'!$B$11:$B$102,0),18),"")</f>
        <v/>
      </c>
      <c r="G217" s="1110" t="str">
        <f>IFERROR(INDEX('[3]Riesgos de Corrupción'!$B$11:$BN$102,MATCH('Mapa Riesgo Corrupción'!B217,'[3]Riesgos de Corrupción'!$B$11:$B$102,0),63),"")</f>
        <v/>
      </c>
      <c r="H217" s="1243" t="str">
        <f>IFERROR(INDEX('[3]Riesgos de Corrupción'!$B$11:$BN$102,MATCH('Mapa Riesgo Corrupción'!B217,'[3]Riesgos de Corrupción'!$B$11:$B$102,0),64),"")</f>
        <v/>
      </c>
      <c r="I217" s="1110" t="str">
        <f>IFERROR(INDEX('[3]Controles de Corrupción'!$C$10:$AZ$249,MATCH('Mapa Riesgo Corrupción'!B217,'[3]Controles de Corrupción'!$C$10:$C$249,0),33),"")</f>
        <v/>
      </c>
      <c r="J217" s="1110" t="str">
        <f>IFERROR(INDEX('[3]Controles de Corrupción'!$C$10:$AZ$249,MATCH('Mapa Riesgo Corrupción'!B217,'[3]Controles de Corrupción'!$C$10:$C$249,0),36),"")</f>
        <v/>
      </c>
      <c r="K217" s="1110" t="str">
        <f>IFERROR(INDEX('[3]Controles de Corrupción'!$C$10:$AZ$249,MATCH('Mapa Riesgo Corrupción'!B217,'[3]Controles de Corrupción'!$C$10:$C$249,0),37),"")</f>
        <v/>
      </c>
      <c r="L217" s="1110" t="str">
        <f>IFERROR(INDEX('[3]Controles de Corrupción'!$C$10:$AZ$249,MATCH('Mapa Riesgo Corrupción'!B217,'[3]Controles de Corrupción'!$C$10:$C$249,0),38),"")</f>
        <v/>
      </c>
      <c r="M217" s="151" t="str">
        <f>IFERROR(INDEX('[3]Controles de Corrupción'!$C$10:$AZ$251,MATCH(A217,'[3]Controles de Corrupción'!$B$10:$B$251,0),4),"")</f>
        <v/>
      </c>
      <c r="N217" s="65" t="str">
        <f>IFERROR(INDEX('[3]Controles de Corrupción'!$C$10:$AZ$249,MATCH(A217,'[3]Controles de Corrupción'!$B$10:$B$249,0),40),"")</f>
        <v/>
      </c>
      <c r="O217" s="65" t="str">
        <f>IFERROR(INDEX('[3]Controles de Corrupción'!$C$10:$AZ$249,MATCH(A217,'[3]Controles de Corrupción'!$B$10:$B$249,0),41),"")</f>
        <v/>
      </c>
      <c r="P217" s="65" t="str">
        <f>IFERROR(INDEX('[3]Controles de Corrupción'!$C$10:$AZ$249,MATCH(A217,'[3]Controles de Corrupción'!$B$10:$B$249,0),42),"")</f>
        <v/>
      </c>
      <c r="Q217" s="57" t="str">
        <f>IFERROR(INDEX('[3]Controles de Corrupción'!$C$10:$AZ$249,MATCH(A217,'[3]Controles de Corrupción'!$B$10:$B$249,0),47),"")</f>
        <v/>
      </c>
    </row>
    <row r="218" spans="1:17" ht="51.75" customHeight="1" x14ac:dyDescent="0.25">
      <c r="A218" s="111" t="s">
        <v>750</v>
      </c>
      <c r="B218" s="1249"/>
      <c r="C218" s="1254"/>
      <c r="D218" s="1108"/>
      <c r="E218" s="1252"/>
      <c r="F218" s="1109"/>
      <c r="G218" s="1109"/>
      <c r="H218" s="1244"/>
      <c r="I218" s="1109"/>
      <c r="J218" s="1109"/>
      <c r="K218" s="1109"/>
      <c r="L218" s="1109"/>
      <c r="M218" s="151" t="str">
        <f>IFERROR(INDEX('[3]Controles de Corrupción'!$C$10:$AZ$251,MATCH(A218,'[3]Controles de Corrupción'!$B$10:$B$251,0),4),"")</f>
        <v/>
      </c>
      <c r="N218" s="65" t="str">
        <f>IFERROR(INDEX('[3]Controles de Corrupción'!$C$10:$AZ$249,MATCH(A218,'[3]Controles de Corrupción'!$B$10:$B$249,0),40),"")</f>
        <v/>
      </c>
      <c r="O218" s="65" t="str">
        <f>IFERROR(INDEX('[3]Controles de Corrupción'!$C$10:$AZ$249,MATCH(A218,'[3]Controles de Corrupción'!$B$10:$B$249,0),41),"")</f>
        <v/>
      </c>
      <c r="P218" s="65" t="str">
        <f>IFERROR(INDEX('[3]Controles de Corrupción'!$C$10:$AZ$249,MATCH(A218,'[3]Controles de Corrupción'!$B$10:$B$249,0),42),"")</f>
        <v/>
      </c>
      <c r="Q218" s="57" t="str">
        <f>IFERROR(INDEX('[3]Controles de Corrupción'!$C$10:$AZ$249,MATCH(A218,'[3]Controles de Corrupción'!$B$10:$B$249,0),47),"")</f>
        <v/>
      </c>
    </row>
    <row r="219" spans="1:17" ht="51.75" customHeight="1" x14ac:dyDescent="0.25">
      <c r="A219" s="111" t="s">
        <v>751</v>
      </c>
      <c r="B219" s="1249"/>
      <c r="C219" s="1254"/>
      <c r="D219" s="1108"/>
      <c r="E219" s="1252"/>
      <c r="F219" s="1109"/>
      <c r="G219" s="1109"/>
      <c r="H219" s="1244"/>
      <c r="I219" s="1109"/>
      <c r="J219" s="1109"/>
      <c r="K219" s="1109"/>
      <c r="L219" s="1109"/>
      <c r="M219" s="151" t="str">
        <f>IFERROR(INDEX('[3]Controles de Corrupción'!$C$10:$AZ$251,MATCH(A219,'[3]Controles de Corrupción'!$B$10:$B$251,0),4),"")</f>
        <v/>
      </c>
      <c r="N219" s="65" t="str">
        <f>IFERROR(INDEX('[3]Controles de Corrupción'!$C$10:$AZ$249,MATCH(A219,'[3]Controles de Corrupción'!$B$10:$B$249,0),40),"")</f>
        <v/>
      </c>
      <c r="O219" s="65" t="str">
        <f>IFERROR(INDEX('[3]Controles de Corrupción'!$C$10:$AZ$249,MATCH(A219,'[3]Controles de Corrupción'!$B$10:$B$249,0),41),"")</f>
        <v/>
      </c>
      <c r="P219" s="65" t="str">
        <f>IFERROR(INDEX('[3]Controles de Corrupción'!$C$10:$AZ$249,MATCH(A219,'[3]Controles de Corrupción'!$B$10:$B$249,0),42),"")</f>
        <v/>
      </c>
      <c r="Q219" s="57" t="str">
        <f>IFERROR(INDEX('[3]Controles de Corrupción'!$C$10:$AZ$249,MATCH(A219,'[3]Controles de Corrupción'!$B$10:$B$249,0),47),"")</f>
        <v/>
      </c>
    </row>
    <row r="220" spans="1:17" ht="51.75" customHeight="1" x14ac:dyDescent="0.25">
      <c r="A220" s="111" t="s">
        <v>752</v>
      </c>
      <c r="B220" s="1249"/>
      <c r="C220" s="1254"/>
      <c r="D220" s="1108"/>
      <c r="E220" s="1252"/>
      <c r="F220" s="1109"/>
      <c r="G220" s="1109"/>
      <c r="H220" s="1244"/>
      <c r="I220" s="1109"/>
      <c r="J220" s="1109"/>
      <c r="K220" s="1109"/>
      <c r="L220" s="1109"/>
      <c r="M220" s="151" t="str">
        <f>IFERROR(INDEX('[3]Controles de Corrupción'!$C$10:$AZ$251,MATCH(A220,'[3]Controles de Corrupción'!$B$10:$B$251,0),4),"")</f>
        <v/>
      </c>
      <c r="N220" s="65" t="str">
        <f>IFERROR(INDEX('[3]Controles de Corrupción'!$C$10:$AZ$249,MATCH(A220,'[3]Controles de Corrupción'!$B$10:$B$249,0),40),"")</f>
        <v/>
      </c>
      <c r="O220" s="65" t="str">
        <f>IFERROR(INDEX('[3]Controles de Corrupción'!$C$10:$AZ$249,MATCH(A220,'[3]Controles de Corrupción'!$B$10:$B$249,0),41),"")</f>
        <v/>
      </c>
      <c r="P220" s="65" t="str">
        <f>IFERROR(INDEX('[3]Controles de Corrupción'!$C$10:$AZ$249,MATCH(A220,'[3]Controles de Corrupción'!$B$10:$B$249,0),42),"")</f>
        <v/>
      </c>
      <c r="Q220" s="57" t="str">
        <f>IFERROR(INDEX('[3]Controles de Corrupción'!$C$10:$AZ$249,MATCH(A220,'[3]Controles de Corrupción'!$B$10:$B$249,0),47),"")</f>
        <v/>
      </c>
    </row>
    <row r="221" spans="1:17" ht="51.75" customHeight="1" x14ac:dyDescent="0.25">
      <c r="A221" s="111" t="s">
        <v>753</v>
      </c>
      <c r="B221" s="1249"/>
      <c r="C221" s="1254"/>
      <c r="D221" s="1108"/>
      <c r="E221" s="1252"/>
      <c r="F221" s="1109"/>
      <c r="G221" s="1109"/>
      <c r="H221" s="1244"/>
      <c r="I221" s="1109"/>
      <c r="J221" s="1109"/>
      <c r="K221" s="1109"/>
      <c r="L221" s="1109"/>
      <c r="M221" s="151" t="str">
        <f>IFERROR(INDEX('[3]Controles de Corrupción'!$C$10:$AZ$251,MATCH(A221,'[3]Controles de Corrupción'!$B$10:$B$251,0),4),"")</f>
        <v/>
      </c>
      <c r="N221" s="65" t="str">
        <f>IFERROR(INDEX('[3]Controles de Corrupción'!$C$10:$AZ$249,MATCH(A221,'[3]Controles de Corrupción'!$B$10:$B$249,0),40),"")</f>
        <v/>
      </c>
      <c r="O221" s="65" t="str">
        <f>IFERROR(INDEX('[3]Controles de Corrupción'!$C$10:$AZ$249,MATCH(A221,'[3]Controles de Corrupción'!$B$10:$B$249,0),41),"")</f>
        <v/>
      </c>
      <c r="P221" s="65" t="str">
        <f>IFERROR(INDEX('[3]Controles de Corrupción'!$C$10:$AZ$249,MATCH(A221,'[3]Controles de Corrupción'!$B$10:$B$249,0),42),"")</f>
        <v/>
      </c>
      <c r="Q221" s="57" t="str">
        <f>IFERROR(INDEX('[3]Controles de Corrupción'!$C$10:$AZ$249,MATCH(A221,'[3]Controles de Corrupción'!$B$10:$B$249,0),47),"")</f>
        <v/>
      </c>
    </row>
    <row r="222" spans="1:17" ht="51.75" customHeight="1" x14ac:dyDescent="0.25">
      <c r="A222" s="111" t="s">
        <v>754</v>
      </c>
      <c r="B222" s="1250"/>
      <c r="C222" s="1254"/>
      <c r="D222" s="1108"/>
      <c r="E222" s="1252"/>
      <c r="F222" s="1109"/>
      <c r="G222" s="1109"/>
      <c r="H222" s="1111"/>
      <c r="I222" s="1109"/>
      <c r="J222" s="1109"/>
      <c r="K222" s="1109"/>
      <c r="L222" s="1109"/>
      <c r="M222" s="151" t="str">
        <f>IFERROR(INDEX('[3]Controles de Corrupción'!$C$10:$AZ$251,MATCH(A222,'[3]Controles de Corrupción'!$B$10:$B$251,0),4),"")</f>
        <v/>
      </c>
      <c r="N222" s="65" t="str">
        <f>IFERROR(INDEX('[3]Controles de Corrupción'!$C$10:$AZ$249,MATCH(A222,'[3]Controles de Corrupción'!$B$10:$B$249,0),40),"")</f>
        <v/>
      </c>
      <c r="O222" s="65" t="str">
        <f>IFERROR(INDEX('[3]Controles de Corrupción'!$C$10:$AZ$249,MATCH(A222,'[3]Controles de Corrupción'!$B$10:$B$249,0),41),"")</f>
        <v/>
      </c>
      <c r="P222" s="65" t="str">
        <f>IFERROR(INDEX('[3]Controles de Corrupción'!$C$10:$AZ$249,MATCH(A222,'[3]Controles de Corrupción'!$B$10:$B$249,0),42),"")</f>
        <v/>
      </c>
      <c r="Q222" s="57" t="str">
        <f>IFERROR(INDEX('[3]Controles de Corrupción'!$C$10:$AZ$249,MATCH(A222,'[3]Controles de Corrupción'!$B$10:$B$249,0),47),"")</f>
        <v/>
      </c>
    </row>
    <row r="223" spans="1:17" ht="51.75" customHeight="1" x14ac:dyDescent="0.25">
      <c r="A223" s="111" t="s">
        <v>755</v>
      </c>
      <c r="B223" s="1248"/>
      <c r="C223" s="1253" t="str">
        <f>IFERROR(INDEX('[3]Riesgos de Corrupción'!$B$11:$BN$102,MATCH('Mapa Riesgo Corrupción'!B223,'[3]Riesgos de Corrupción'!$B$11:$B$102,0),2),"")</f>
        <v/>
      </c>
      <c r="D223" s="1107" t="str">
        <f>IFERROR(INDEX('[3]Riesgos de Corrupción'!$B$11:$BN$102,MATCH('Mapa Riesgo Corrupción'!B223,'[3]Riesgos de Corrupción'!$B$11:$B$102,0),4),"")</f>
        <v/>
      </c>
      <c r="E223" s="1251" t="str">
        <f>IFERROR(INDEX('[3]Riesgos de Corrupción'!$B$11:$BN$102,MATCH('Mapa Riesgo Corrupción'!B223,'[3]Riesgos de Corrupción'!$B$11:$B$102,0),5),"")</f>
        <v/>
      </c>
      <c r="F223" s="1110" t="str">
        <f>IFERROR(INDEX('[3]Riesgos de Corrupción'!$B$11:$BN$102,MATCH('Mapa Riesgo Corrupción'!B223,'[3]Riesgos de Corrupción'!$B$11:$B$102,0),18),"")</f>
        <v/>
      </c>
      <c r="G223" s="1110" t="str">
        <f>IFERROR(INDEX('[3]Riesgos de Corrupción'!$B$11:$BN$102,MATCH('Mapa Riesgo Corrupción'!B223,'[3]Riesgos de Corrupción'!$B$11:$B$102,0),63),"")</f>
        <v/>
      </c>
      <c r="H223" s="1243" t="str">
        <f>IFERROR(INDEX('[3]Riesgos de Corrupción'!$B$11:$BN$102,MATCH('Mapa Riesgo Corrupción'!B223,'[3]Riesgos de Corrupción'!$B$11:$B$102,0),64),"")</f>
        <v/>
      </c>
      <c r="I223" s="1110" t="str">
        <f>IFERROR(INDEX('[3]Controles de Corrupción'!$C$10:$AZ$249,MATCH('Mapa Riesgo Corrupción'!B223,'[3]Controles de Corrupción'!$C$10:$C$249,0),33),"")</f>
        <v/>
      </c>
      <c r="J223" s="1110" t="str">
        <f>IFERROR(INDEX('[3]Controles de Corrupción'!$C$10:$AZ$249,MATCH('Mapa Riesgo Corrupción'!B223,'[3]Controles de Corrupción'!$C$10:$C$249,0),36),"")</f>
        <v/>
      </c>
      <c r="K223" s="1110" t="str">
        <f>IFERROR(INDEX('[3]Controles de Corrupción'!$C$10:$AZ$249,MATCH('Mapa Riesgo Corrupción'!B223,'[3]Controles de Corrupción'!$C$10:$C$249,0),37),"")</f>
        <v/>
      </c>
      <c r="L223" s="1110" t="str">
        <f>IFERROR(INDEX('[3]Controles de Corrupción'!$C$10:$AZ$249,MATCH('Mapa Riesgo Corrupción'!B223,'[3]Controles de Corrupción'!$C$10:$C$249,0),38),"")</f>
        <v/>
      </c>
      <c r="M223" s="151" t="str">
        <f>IFERROR(INDEX('[3]Controles de Corrupción'!$C$10:$AZ$251,MATCH(A223,'[3]Controles de Corrupción'!$B$10:$B$251,0),4),"")</f>
        <v/>
      </c>
      <c r="N223" s="65" t="str">
        <f>IFERROR(INDEX('[3]Controles de Corrupción'!$C$10:$AZ$249,MATCH(A223,'[3]Controles de Corrupción'!$B$10:$B$249,0),40),"")</f>
        <v/>
      </c>
      <c r="O223" s="65" t="str">
        <f>IFERROR(INDEX('[3]Controles de Corrupción'!$C$10:$AZ$249,MATCH(A223,'[3]Controles de Corrupción'!$B$10:$B$249,0),41),"")</f>
        <v/>
      </c>
      <c r="P223" s="65" t="str">
        <f>IFERROR(INDEX('[3]Controles de Corrupción'!$C$10:$AZ$249,MATCH(A223,'[3]Controles de Corrupción'!$B$10:$B$249,0),42),"")</f>
        <v/>
      </c>
      <c r="Q223" s="57" t="str">
        <f>IFERROR(INDEX('[3]Controles de Corrupción'!$C$10:$AZ$249,MATCH(A223,'[3]Controles de Corrupción'!$B$10:$B$249,0),47),"")</f>
        <v/>
      </c>
    </row>
    <row r="224" spans="1:17" ht="51.75" customHeight="1" x14ac:dyDescent="0.25">
      <c r="A224" s="111" t="s">
        <v>756</v>
      </c>
      <c r="B224" s="1249"/>
      <c r="C224" s="1254"/>
      <c r="D224" s="1108"/>
      <c r="E224" s="1252"/>
      <c r="F224" s="1109"/>
      <c r="G224" s="1109"/>
      <c r="H224" s="1244"/>
      <c r="I224" s="1109"/>
      <c r="J224" s="1109"/>
      <c r="K224" s="1109"/>
      <c r="L224" s="1109"/>
      <c r="M224" s="151" t="str">
        <f>IFERROR(INDEX('[3]Controles de Corrupción'!$C$10:$AZ$251,MATCH(A224,'[3]Controles de Corrupción'!$B$10:$B$251,0),4),"")</f>
        <v/>
      </c>
      <c r="N224" s="65" t="str">
        <f>IFERROR(INDEX('[3]Controles de Corrupción'!$C$10:$AZ$249,MATCH(A224,'[3]Controles de Corrupción'!$B$10:$B$249,0),40),"")</f>
        <v/>
      </c>
      <c r="O224" s="65" t="str">
        <f>IFERROR(INDEX('[3]Controles de Corrupción'!$C$10:$AZ$249,MATCH(A224,'[3]Controles de Corrupción'!$B$10:$B$249,0),41),"")</f>
        <v/>
      </c>
      <c r="P224" s="65" t="str">
        <f>IFERROR(INDEX('[3]Controles de Corrupción'!$C$10:$AZ$249,MATCH(A224,'[3]Controles de Corrupción'!$B$10:$B$249,0),42),"")</f>
        <v/>
      </c>
      <c r="Q224" s="57" t="str">
        <f>IFERROR(INDEX('[3]Controles de Corrupción'!$C$10:$AZ$249,MATCH(A224,'[3]Controles de Corrupción'!$B$10:$B$249,0),47),"")</f>
        <v/>
      </c>
    </row>
    <row r="225" spans="1:17" ht="51.75" customHeight="1" x14ac:dyDescent="0.25">
      <c r="A225" s="111" t="s">
        <v>757</v>
      </c>
      <c r="B225" s="1249"/>
      <c r="C225" s="1254"/>
      <c r="D225" s="1108"/>
      <c r="E225" s="1252"/>
      <c r="F225" s="1109"/>
      <c r="G225" s="1109"/>
      <c r="H225" s="1244"/>
      <c r="I225" s="1109"/>
      <c r="J225" s="1109"/>
      <c r="K225" s="1109"/>
      <c r="L225" s="1109"/>
      <c r="M225" s="151" t="str">
        <f>IFERROR(INDEX('[3]Controles de Corrupción'!$C$10:$AZ$251,MATCH(A225,'[3]Controles de Corrupción'!$B$10:$B$251,0),4),"")</f>
        <v/>
      </c>
      <c r="N225" s="65" t="str">
        <f>IFERROR(INDEX('[3]Controles de Corrupción'!$C$10:$AZ$249,MATCH(A225,'[3]Controles de Corrupción'!$B$10:$B$249,0),40),"")</f>
        <v/>
      </c>
      <c r="O225" s="65" t="str">
        <f>IFERROR(INDEX('[3]Controles de Corrupción'!$C$10:$AZ$249,MATCH(A225,'[3]Controles de Corrupción'!$B$10:$B$249,0),41),"")</f>
        <v/>
      </c>
      <c r="P225" s="65" t="str">
        <f>IFERROR(INDEX('[3]Controles de Corrupción'!$C$10:$AZ$249,MATCH(A225,'[3]Controles de Corrupción'!$B$10:$B$249,0),42),"")</f>
        <v/>
      </c>
      <c r="Q225" s="57" t="str">
        <f>IFERROR(INDEX('[3]Controles de Corrupción'!$C$10:$AZ$249,MATCH(A225,'[3]Controles de Corrupción'!$B$10:$B$249,0),47),"")</f>
        <v/>
      </c>
    </row>
    <row r="226" spans="1:17" ht="51.75" customHeight="1" x14ac:dyDescent="0.25">
      <c r="A226" s="111" t="s">
        <v>758</v>
      </c>
      <c r="B226" s="1249"/>
      <c r="C226" s="1254"/>
      <c r="D226" s="1108"/>
      <c r="E226" s="1252"/>
      <c r="F226" s="1109"/>
      <c r="G226" s="1109"/>
      <c r="H226" s="1244"/>
      <c r="I226" s="1109"/>
      <c r="J226" s="1109"/>
      <c r="K226" s="1109"/>
      <c r="L226" s="1109"/>
      <c r="M226" s="151" t="str">
        <f>IFERROR(INDEX('[3]Controles de Corrupción'!$C$10:$AZ$251,MATCH(A226,'[3]Controles de Corrupción'!$B$10:$B$251,0),4),"")</f>
        <v/>
      </c>
      <c r="N226" s="65" t="str">
        <f>IFERROR(INDEX('[3]Controles de Corrupción'!$C$10:$AZ$249,MATCH(A226,'[3]Controles de Corrupción'!$B$10:$B$249,0),40),"")</f>
        <v/>
      </c>
      <c r="O226" s="65" t="str">
        <f>IFERROR(INDEX('[3]Controles de Corrupción'!$C$10:$AZ$249,MATCH(A226,'[3]Controles de Corrupción'!$B$10:$B$249,0),41),"")</f>
        <v/>
      </c>
      <c r="P226" s="65" t="str">
        <f>IFERROR(INDEX('[3]Controles de Corrupción'!$C$10:$AZ$249,MATCH(A226,'[3]Controles de Corrupción'!$B$10:$B$249,0),42),"")</f>
        <v/>
      </c>
      <c r="Q226" s="57" t="str">
        <f>IFERROR(INDEX('[3]Controles de Corrupción'!$C$10:$AZ$249,MATCH(A226,'[3]Controles de Corrupción'!$B$10:$B$249,0),47),"")</f>
        <v/>
      </c>
    </row>
    <row r="227" spans="1:17" ht="51.75" customHeight="1" x14ac:dyDescent="0.25">
      <c r="A227" s="111" t="s">
        <v>759</v>
      </c>
      <c r="B227" s="1249"/>
      <c r="C227" s="1254"/>
      <c r="D227" s="1108"/>
      <c r="E227" s="1252"/>
      <c r="F227" s="1109"/>
      <c r="G227" s="1109"/>
      <c r="H227" s="1244"/>
      <c r="I227" s="1109"/>
      <c r="J227" s="1109"/>
      <c r="K227" s="1109"/>
      <c r="L227" s="1109"/>
      <c r="M227" s="151" t="str">
        <f>IFERROR(INDEX('[3]Controles de Corrupción'!$C$10:$AZ$251,MATCH(A227,'[3]Controles de Corrupción'!$B$10:$B$251,0),4),"")</f>
        <v/>
      </c>
      <c r="N227" s="65" t="str">
        <f>IFERROR(INDEX('[3]Controles de Corrupción'!$C$10:$AZ$249,MATCH(A227,'[3]Controles de Corrupción'!$B$10:$B$249,0),40),"")</f>
        <v/>
      </c>
      <c r="O227" s="65" t="str">
        <f>IFERROR(INDEX('[3]Controles de Corrupción'!$C$10:$AZ$249,MATCH(A227,'[3]Controles de Corrupción'!$B$10:$B$249,0),41),"")</f>
        <v/>
      </c>
      <c r="P227" s="65" t="str">
        <f>IFERROR(INDEX('[3]Controles de Corrupción'!$C$10:$AZ$249,MATCH(A227,'[3]Controles de Corrupción'!$B$10:$B$249,0),42),"")</f>
        <v/>
      </c>
      <c r="Q227" s="57" t="str">
        <f>IFERROR(INDEX('[3]Controles de Corrupción'!$C$10:$AZ$249,MATCH(A227,'[3]Controles de Corrupción'!$B$10:$B$249,0),47),"")</f>
        <v/>
      </c>
    </row>
    <row r="228" spans="1:17" ht="51.75" customHeight="1" x14ac:dyDescent="0.25">
      <c r="A228" s="111" t="s">
        <v>760</v>
      </c>
      <c r="B228" s="1250"/>
      <c r="C228" s="1254"/>
      <c r="D228" s="1108"/>
      <c r="E228" s="1252"/>
      <c r="F228" s="1109"/>
      <c r="G228" s="1109"/>
      <c r="H228" s="1111"/>
      <c r="I228" s="1109"/>
      <c r="J228" s="1109"/>
      <c r="K228" s="1109"/>
      <c r="L228" s="1109"/>
      <c r="M228" s="151" t="str">
        <f>IFERROR(INDEX('[3]Controles de Corrupción'!$C$10:$AZ$251,MATCH(A228,'[3]Controles de Corrupción'!$B$10:$B$251,0),4),"")</f>
        <v/>
      </c>
      <c r="N228" s="65" t="str">
        <f>IFERROR(INDEX('[3]Controles de Corrupción'!$C$10:$AZ$249,MATCH(A228,'[3]Controles de Corrupción'!$B$10:$B$249,0),40),"")</f>
        <v/>
      </c>
      <c r="O228" s="65" t="str">
        <f>IFERROR(INDEX('[3]Controles de Corrupción'!$C$10:$AZ$249,MATCH(A228,'[3]Controles de Corrupción'!$B$10:$B$249,0),41),"")</f>
        <v/>
      </c>
      <c r="P228" s="65" t="str">
        <f>IFERROR(INDEX('[3]Controles de Corrupción'!$C$10:$AZ$249,MATCH(A228,'[3]Controles de Corrupción'!$B$10:$B$249,0),42),"")</f>
        <v/>
      </c>
      <c r="Q228" s="57" t="str">
        <f>IFERROR(INDEX('[3]Controles de Corrupción'!$C$10:$AZ$249,MATCH(A228,'[3]Controles de Corrupción'!$B$10:$B$249,0),47),"")</f>
        <v/>
      </c>
    </row>
    <row r="229" spans="1:17" ht="51.75" customHeight="1" x14ac:dyDescent="0.25">
      <c r="A229" s="111" t="s">
        <v>761</v>
      </c>
      <c r="B229" s="1248"/>
      <c r="C229" s="1253" t="str">
        <f>IFERROR(INDEX('[3]Riesgos de Corrupción'!$B$11:$BN$102,MATCH('Mapa Riesgo Corrupción'!B229,'[3]Riesgos de Corrupción'!$B$11:$B$102,0),2),"")</f>
        <v/>
      </c>
      <c r="D229" s="1107" t="str">
        <f>IFERROR(INDEX('[3]Riesgos de Corrupción'!$B$11:$BN$102,MATCH('Mapa Riesgo Corrupción'!B229,'[3]Riesgos de Corrupción'!$B$11:$B$102,0),4),"")</f>
        <v/>
      </c>
      <c r="E229" s="1251" t="str">
        <f>IFERROR(INDEX('[3]Riesgos de Corrupción'!$B$11:$BN$102,MATCH('Mapa Riesgo Corrupción'!B229,'[3]Riesgos de Corrupción'!$B$11:$B$102,0),5),"")</f>
        <v/>
      </c>
      <c r="F229" s="1110" t="str">
        <f>IFERROR(INDEX('[3]Riesgos de Corrupción'!$B$11:$BN$102,MATCH('Mapa Riesgo Corrupción'!B229,'[3]Riesgos de Corrupción'!$B$11:$B$102,0),18),"")</f>
        <v/>
      </c>
      <c r="G229" s="1110" t="str">
        <f>IFERROR(INDEX('[3]Riesgos de Corrupción'!$B$11:$BN$102,MATCH('Mapa Riesgo Corrupción'!B229,'[3]Riesgos de Corrupción'!$B$11:$B$102,0),63),"")</f>
        <v/>
      </c>
      <c r="H229" s="1243" t="str">
        <f>IFERROR(INDEX('[3]Riesgos de Corrupción'!$B$11:$BN$102,MATCH('Mapa Riesgo Corrupción'!B229,'[3]Riesgos de Corrupción'!$B$11:$B$102,0),64),"")</f>
        <v/>
      </c>
      <c r="I229" s="1110" t="str">
        <f>IFERROR(INDEX('[3]Controles de Corrupción'!$C$10:$AZ$249,MATCH('Mapa Riesgo Corrupción'!B229,'[3]Controles de Corrupción'!$C$10:$C$249,0),33),"")</f>
        <v/>
      </c>
      <c r="J229" s="1110" t="str">
        <f>IFERROR(INDEX('[3]Controles de Corrupción'!$C$10:$AZ$249,MATCH('Mapa Riesgo Corrupción'!B229,'[3]Controles de Corrupción'!$C$10:$C$249,0),36),"")</f>
        <v/>
      </c>
      <c r="K229" s="1110" t="str">
        <f>IFERROR(INDEX('[3]Controles de Corrupción'!$C$10:$AZ$249,MATCH('Mapa Riesgo Corrupción'!B229,'[3]Controles de Corrupción'!$C$10:$C$249,0),37),"")</f>
        <v/>
      </c>
      <c r="L229" s="1110" t="str">
        <f>IFERROR(INDEX('[3]Controles de Corrupción'!$C$10:$AZ$249,MATCH('Mapa Riesgo Corrupción'!B229,'[3]Controles de Corrupción'!$C$10:$C$249,0),38),"")</f>
        <v/>
      </c>
      <c r="M229" s="151" t="str">
        <f>IFERROR(INDEX('[3]Controles de Corrupción'!$C$10:$AZ$251,MATCH(A229,'[3]Controles de Corrupción'!$B$10:$B$251,0),4),"")</f>
        <v/>
      </c>
      <c r="N229" s="65" t="str">
        <f>IFERROR(INDEX('[3]Controles de Corrupción'!$C$10:$AZ$249,MATCH(A229,'[3]Controles de Corrupción'!$B$10:$B$249,0),40),"")</f>
        <v/>
      </c>
      <c r="O229" s="65" t="str">
        <f>IFERROR(INDEX('[3]Controles de Corrupción'!$C$10:$AZ$249,MATCH(A229,'[3]Controles de Corrupción'!$B$10:$B$249,0),41),"")</f>
        <v/>
      </c>
      <c r="P229" s="65" t="str">
        <f>IFERROR(INDEX('[3]Controles de Corrupción'!$C$10:$AZ$249,MATCH(A229,'[3]Controles de Corrupción'!$B$10:$B$249,0),42),"")</f>
        <v/>
      </c>
      <c r="Q229" s="57" t="str">
        <f>IFERROR(INDEX('[3]Controles de Corrupción'!$C$10:$AZ$249,MATCH(A229,'[3]Controles de Corrupción'!$B$10:$B$249,0),47),"")</f>
        <v/>
      </c>
    </row>
    <row r="230" spans="1:17" ht="51.75" customHeight="1" x14ac:dyDescent="0.25">
      <c r="A230" s="111" t="s">
        <v>762</v>
      </c>
      <c r="B230" s="1249"/>
      <c r="C230" s="1254"/>
      <c r="D230" s="1108"/>
      <c r="E230" s="1252"/>
      <c r="F230" s="1109"/>
      <c r="G230" s="1109"/>
      <c r="H230" s="1244"/>
      <c r="I230" s="1109"/>
      <c r="J230" s="1109"/>
      <c r="K230" s="1109"/>
      <c r="L230" s="1109"/>
      <c r="M230" s="151" t="str">
        <f>IFERROR(INDEX('[3]Controles de Corrupción'!$C$10:$AZ$251,MATCH(A230,'[3]Controles de Corrupción'!$B$10:$B$251,0),4),"")</f>
        <v/>
      </c>
      <c r="N230" s="65" t="str">
        <f>IFERROR(INDEX('[3]Controles de Corrupción'!$C$10:$AZ$249,MATCH(A230,'[3]Controles de Corrupción'!$B$10:$B$249,0),40),"")</f>
        <v/>
      </c>
      <c r="O230" s="65" t="str">
        <f>IFERROR(INDEX('[3]Controles de Corrupción'!$C$10:$AZ$249,MATCH(A230,'[3]Controles de Corrupción'!$B$10:$B$249,0),41),"")</f>
        <v/>
      </c>
      <c r="P230" s="65" t="str">
        <f>IFERROR(INDEX('[3]Controles de Corrupción'!$C$10:$AZ$249,MATCH(A230,'[3]Controles de Corrupción'!$B$10:$B$249,0),42),"")</f>
        <v/>
      </c>
      <c r="Q230" s="57" t="str">
        <f>IFERROR(INDEX('[3]Controles de Corrupción'!$C$10:$AZ$249,MATCH(A230,'[3]Controles de Corrupción'!$B$10:$B$249,0),47),"")</f>
        <v/>
      </c>
    </row>
    <row r="231" spans="1:17" ht="51.75" customHeight="1" x14ac:dyDescent="0.25">
      <c r="A231" s="111" t="s">
        <v>763</v>
      </c>
      <c r="B231" s="1249"/>
      <c r="C231" s="1254"/>
      <c r="D231" s="1108"/>
      <c r="E231" s="1252"/>
      <c r="F231" s="1109"/>
      <c r="G231" s="1109"/>
      <c r="H231" s="1244"/>
      <c r="I231" s="1109"/>
      <c r="J231" s="1109"/>
      <c r="K231" s="1109"/>
      <c r="L231" s="1109"/>
      <c r="M231" s="151" t="str">
        <f>IFERROR(INDEX('[3]Controles de Corrupción'!$C$10:$AZ$251,MATCH(A231,'[3]Controles de Corrupción'!$B$10:$B$251,0),4),"")</f>
        <v/>
      </c>
      <c r="N231" s="65" t="str">
        <f>IFERROR(INDEX('[3]Controles de Corrupción'!$C$10:$AZ$249,MATCH(A231,'[3]Controles de Corrupción'!$B$10:$B$249,0),40),"")</f>
        <v/>
      </c>
      <c r="O231" s="65" t="str">
        <f>IFERROR(INDEX('[3]Controles de Corrupción'!$C$10:$AZ$249,MATCH(A231,'[3]Controles de Corrupción'!$B$10:$B$249,0),41),"")</f>
        <v/>
      </c>
      <c r="P231" s="65" t="str">
        <f>IFERROR(INDEX('[3]Controles de Corrupción'!$C$10:$AZ$249,MATCH(A231,'[3]Controles de Corrupción'!$B$10:$B$249,0),42),"")</f>
        <v/>
      </c>
      <c r="Q231" s="57" t="str">
        <f>IFERROR(INDEX('[3]Controles de Corrupción'!$C$10:$AZ$249,MATCH(A231,'[3]Controles de Corrupción'!$B$10:$B$249,0),47),"")</f>
        <v/>
      </c>
    </row>
    <row r="232" spans="1:17" ht="51.75" customHeight="1" x14ac:dyDescent="0.25">
      <c r="A232" s="111" t="s">
        <v>764</v>
      </c>
      <c r="B232" s="1249"/>
      <c r="C232" s="1254"/>
      <c r="D232" s="1108"/>
      <c r="E232" s="1252"/>
      <c r="F232" s="1109"/>
      <c r="G232" s="1109"/>
      <c r="H232" s="1244"/>
      <c r="I232" s="1109"/>
      <c r="J232" s="1109"/>
      <c r="K232" s="1109"/>
      <c r="L232" s="1109"/>
      <c r="M232" s="151" t="str">
        <f>IFERROR(INDEX('[3]Controles de Corrupción'!$C$10:$AZ$251,MATCH(A232,'[3]Controles de Corrupción'!$B$10:$B$251,0),4),"")</f>
        <v/>
      </c>
      <c r="N232" s="65" t="str">
        <f>IFERROR(INDEX('[3]Controles de Corrupción'!$C$10:$AZ$249,MATCH(A232,'[3]Controles de Corrupción'!$B$10:$B$249,0),40),"")</f>
        <v/>
      </c>
      <c r="O232" s="65" t="str">
        <f>IFERROR(INDEX('[3]Controles de Corrupción'!$C$10:$AZ$249,MATCH(A232,'[3]Controles de Corrupción'!$B$10:$B$249,0),41),"")</f>
        <v/>
      </c>
      <c r="P232" s="65" t="str">
        <f>IFERROR(INDEX('[3]Controles de Corrupción'!$C$10:$AZ$249,MATCH(A232,'[3]Controles de Corrupción'!$B$10:$B$249,0),42),"")</f>
        <v/>
      </c>
      <c r="Q232" s="57" t="str">
        <f>IFERROR(INDEX('[3]Controles de Corrupción'!$C$10:$AZ$249,MATCH(A232,'[3]Controles de Corrupción'!$B$10:$B$249,0),47),"")</f>
        <v/>
      </c>
    </row>
    <row r="233" spans="1:17" ht="51.75" customHeight="1" x14ac:dyDescent="0.25">
      <c r="A233" s="111" t="s">
        <v>765</v>
      </c>
      <c r="B233" s="1249"/>
      <c r="C233" s="1254"/>
      <c r="D233" s="1108"/>
      <c r="E233" s="1252"/>
      <c r="F233" s="1109"/>
      <c r="G233" s="1109"/>
      <c r="H233" s="1244"/>
      <c r="I233" s="1109"/>
      <c r="J233" s="1109"/>
      <c r="K233" s="1109"/>
      <c r="L233" s="1109"/>
      <c r="M233" s="151" t="str">
        <f>IFERROR(INDEX('[3]Controles de Corrupción'!$C$10:$AZ$251,MATCH(A233,'[3]Controles de Corrupción'!$B$10:$B$251,0),4),"")</f>
        <v/>
      </c>
      <c r="N233" s="65" t="str">
        <f>IFERROR(INDEX('[3]Controles de Corrupción'!$C$10:$AZ$249,MATCH(A233,'[3]Controles de Corrupción'!$B$10:$B$249,0),40),"")</f>
        <v/>
      </c>
      <c r="O233" s="65" t="str">
        <f>IFERROR(INDEX('[3]Controles de Corrupción'!$C$10:$AZ$249,MATCH(A233,'[3]Controles de Corrupción'!$B$10:$B$249,0),41),"")</f>
        <v/>
      </c>
      <c r="P233" s="65" t="str">
        <f>IFERROR(INDEX('[3]Controles de Corrupción'!$C$10:$AZ$249,MATCH(A233,'[3]Controles de Corrupción'!$B$10:$B$249,0),42),"")</f>
        <v/>
      </c>
      <c r="Q233" s="57" t="str">
        <f>IFERROR(INDEX('[3]Controles de Corrupción'!$C$10:$AZ$249,MATCH(A233,'[3]Controles de Corrupción'!$B$10:$B$249,0),47),"")</f>
        <v/>
      </c>
    </row>
    <row r="234" spans="1:17" ht="51.75" customHeight="1" x14ac:dyDescent="0.25">
      <c r="A234" s="111" t="s">
        <v>766</v>
      </c>
      <c r="B234" s="1250"/>
      <c r="C234" s="1254"/>
      <c r="D234" s="1108"/>
      <c r="E234" s="1252"/>
      <c r="F234" s="1109"/>
      <c r="G234" s="1109"/>
      <c r="H234" s="1111"/>
      <c r="I234" s="1109"/>
      <c r="J234" s="1109"/>
      <c r="K234" s="1109"/>
      <c r="L234" s="1109"/>
      <c r="M234" s="151" t="str">
        <f>IFERROR(INDEX('[3]Controles de Corrupción'!$C$10:$AZ$251,MATCH(A234,'[3]Controles de Corrupción'!$B$10:$B$251,0),4),"")</f>
        <v/>
      </c>
      <c r="N234" s="65" t="str">
        <f>IFERROR(INDEX('[3]Controles de Corrupción'!$C$10:$AZ$249,MATCH(A234,'[3]Controles de Corrupción'!$B$10:$B$249,0),40),"")</f>
        <v/>
      </c>
      <c r="O234" s="65" t="str">
        <f>IFERROR(INDEX('[3]Controles de Corrupción'!$C$10:$AZ$249,MATCH(A234,'[3]Controles de Corrupción'!$B$10:$B$249,0),41),"")</f>
        <v/>
      </c>
      <c r="P234" s="65" t="str">
        <f>IFERROR(INDEX('[3]Controles de Corrupción'!$C$10:$AZ$249,MATCH(A234,'[3]Controles de Corrupción'!$B$10:$B$249,0),42),"")</f>
        <v/>
      </c>
      <c r="Q234" s="57" t="str">
        <f>IFERROR(INDEX('[3]Controles de Corrupción'!$C$10:$AZ$249,MATCH(A234,'[3]Controles de Corrupción'!$B$10:$B$249,0),47),"")</f>
        <v/>
      </c>
    </row>
    <row r="235" spans="1:17" ht="51.75" customHeight="1" x14ac:dyDescent="0.25">
      <c r="A235" s="111" t="s">
        <v>767</v>
      </c>
      <c r="B235" s="1248"/>
      <c r="C235" s="1253" t="str">
        <f>IFERROR(INDEX('[3]Riesgos de Corrupción'!$B$11:$BN$102,MATCH('Mapa Riesgo Corrupción'!B235,'[3]Riesgos de Corrupción'!$B$11:$B$102,0),2),"")</f>
        <v/>
      </c>
      <c r="D235" s="1107" t="str">
        <f>IFERROR(INDEX('[3]Riesgos de Corrupción'!$B$11:$BN$102,MATCH('Mapa Riesgo Corrupción'!B235,'[3]Riesgos de Corrupción'!$B$11:$B$102,0),4),"")</f>
        <v/>
      </c>
      <c r="E235" s="1251" t="str">
        <f>IFERROR(INDEX('[3]Riesgos de Corrupción'!$B$11:$BN$102,MATCH('Mapa Riesgo Corrupción'!B235,'[3]Riesgos de Corrupción'!$B$11:$B$102,0),5),"")</f>
        <v/>
      </c>
      <c r="F235" s="1110" t="str">
        <f>IFERROR(INDEX('[3]Riesgos de Corrupción'!$B$11:$BN$102,MATCH('Mapa Riesgo Corrupción'!B235,'[3]Riesgos de Corrupción'!$B$11:$B$102,0),18),"")</f>
        <v/>
      </c>
      <c r="G235" s="1110" t="str">
        <f>IFERROR(INDEX('[3]Riesgos de Corrupción'!$B$11:$BN$102,MATCH('Mapa Riesgo Corrupción'!B235,'[3]Riesgos de Corrupción'!$B$11:$B$102,0),63),"")</f>
        <v/>
      </c>
      <c r="H235" s="1243" t="str">
        <f>IFERROR(INDEX('[3]Riesgos de Corrupción'!$B$11:$BN$102,MATCH('Mapa Riesgo Corrupción'!B235,'[3]Riesgos de Corrupción'!$B$11:$B$102,0),64),"")</f>
        <v/>
      </c>
      <c r="I235" s="1110" t="str">
        <f>IFERROR(INDEX('[3]Controles de Corrupción'!$C$10:$AZ$249,MATCH('Mapa Riesgo Corrupción'!B235,'[3]Controles de Corrupción'!$C$10:$C$249,0),33),"")</f>
        <v/>
      </c>
      <c r="J235" s="1110" t="str">
        <f>IFERROR(INDEX('[3]Controles de Corrupción'!$C$10:$AZ$249,MATCH('Mapa Riesgo Corrupción'!B235,'[3]Controles de Corrupción'!$C$10:$C$249,0),36),"")</f>
        <v/>
      </c>
      <c r="K235" s="1110" t="str">
        <f>IFERROR(INDEX('[3]Controles de Corrupción'!$C$10:$AZ$249,MATCH('Mapa Riesgo Corrupción'!B235,'[3]Controles de Corrupción'!$C$10:$C$249,0),37),"")</f>
        <v/>
      </c>
      <c r="L235" s="1110" t="str">
        <f>IFERROR(INDEX('[3]Controles de Corrupción'!$C$10:$AZ$249,MATCH('Mapa Riesgo Corrupción'!B235,'[3]Controles de Corrupción'!$C$10:$C$249,0),38),"")</f>
        <v/>
      </c>
      <c r="M235" s="151" t="str">
        <f>IFERROR(INDEX('[3]Controles de Corrupción'!$C$10:$AZ$251,MATCH(A235,'[3]Controles de Corrupción'!$B$10:$B$251,0),4),"")</f>
        <v/>
      </c>
      <c r="N235" s="65" t="str">
        <f>IFERROR(INDEX('[3]Controles de Corrupción'!$C$10:$AZ$249,MATCH(A235,'[3]Controles de Corrupción'!$B$10:$B$249,0),40),"")</f>
        <v/>
      </c>
      <c r="O235" s="65" t="str">
        <f>IFERROR(INDEX('[3]Controles de Corrupción'!$C$10:$AZ$249,MATCH(A235,'[3]Controles de Corrupción'!$B$10:$B$249,0),41),"")</f>
        <v/>
      </c>
      <c r="P235" s="65" t="str">
        <f>IFERROR(INDEX('[3]Controles de Corrupción'!$C$10:$AZ$249,MATCH(A235,'[3]Controles de Corrupción'!$B$10:$B$249,0),42),"")</f>
        <v/>
      </c>
      <c r="Q235" s="57" t="str">
        <f>IFERROR(INDEX('[3]Controles de Corrupción'!$C$10:$AZ$249,MATCH(A235,'[3]Controles de Corrupción'!$B$10:$B$249,0),47),"")</f>
        <v/>
      </c>
    </row>
    <row r="236" spans="1:17" ht="51.75" customHeight="1" x14ac:dyDescent="0.25">
      <c r="A236" s="111" t="s">
        <v>768</v>
      </c>
      <c r="B236" s="1249"/>
      <c r="C236" s="1254"/>
      <c r="D236" s="1108"/>
      <c r="E236" s="1252"/>
      <c r="F236" s="1109"/>
      <c r="G236" s="1109"/>
      <c r="H236" s="1244"/>
      <c r="I236" s="1109"/>
      <c r="J236" s="1109"/>
      <c r="K236" s="1109"/>
      <c r="L236" s="1109"/>
      <c r="M236" s="151" t="str">
        <f>IFERROR(INDEX('[3]Controles de Corrupción'!$C$10:$AZ$251,MATCH(A236,'[3]Controles de Corrupción'!$B$10:$B$251,0),4),"")</f>
        <v/>
      </c>
      <c r="N236" s="65" t="str">
        <f>IFERROR(INDEX('[3]Controles de Corrupción'!$C$10:$AZ$249,MATCH(A236,'[3]Controles de Corrupción'!$B$10:$B$249,0),40),"")</f>
        <v/>
      </c>
      <c r="O236" s="65" t="str">
        <f>IFERROR(INDEX('[3]Controles de Corrupción'!$C$10:$AZ$249,MATCH(A236,'[3]Controles de Corrupción'!$B$10:$B$249,0),41),"")</f>
        <v/>
      </c>
      <c r="P236" s="65" t="str">
        <f>IFERROR(INDEX('[3]Controles de Corrupción'!$C$10:$AZ$249,MATCH(A236,'[3]Controles de Corrupción'!$B$10:$B$249,0),42),"")</f>
        <v/>
      </c>
      <c r="Q236" s="57" t="str">
        <f>IFERROR(INDEX('[3]Controles de Corrupción'!$C$10:$AZ$249,MATCH(A236,'[3]Controles de Corrupción'!$B$10:$B$249,0),47),"")</f>
        <v/>
      </c>
    </row>
    <row r="237" spans="1:17" ht="51.75" customHeight="1" x14ac:dyDescent="0.25">
      <c r="A237" s="111" t="s">
        <v>769</v>
      </c>
      <c r="B237" s="1249"/>
      <c r="C237" s="1254"/>
      <c r="D237" s="1108"/>
      <c r="E237" s="1252"/>
      <c r="F237" s="1109"/>
      <c r="G237" s="1109"/>
      <c r="H237" s="1244"/>
      <c r="I237" s="1109"/>
      <c r="J237" s="1109"/>
      <c r="K237" s="1109"/>
      <c r="L237" s="1109"/>
      <c r="M237" s="151" t="str">
        <f>IFERROR(INDEX('[3]Controles de Corrupción'!$C$10:$AZ$251,MATCH(A237,'[3]Controles de Corrupción'!$B$10:$B$251,0),4),"")</f>
        <v/>
      </c>
      <c r="N237" s="65" t="str">
        <f>IFERROR(INDEX('[3]Controles de Corrupción'!$C$10:$AZ$249,MATCH(A237,'[3]Controles de Corrupción'!$B$10:$B$249,0),40),"")</f>
        <v/>
      </c>
      <c r="O237" s="65" t="str">
        <f>IFERROR(INDEX('[3]Controles de Corrupción'!$C$10:$AZ$249,MATCH(A237,'[3]Controles de Corrupción'!$B$10:$B$249,0),41),"")</f>
        <v/>
      </c>
      <c r="P237" s="65" t="str">
        <f>IFERROR(INDEX('[3]Controles de Corrupción'!$C$10:$AZ$249,MATCH(A237,'[3]Controles de Corrupción'!$B$10:$B$249,0),42),"")</f>
        <v/>
      </c>
      <c r="Q237" s="57" t="str">
        <f>IFERROR(INDEX('[3]Controles de Corrupción'!$C$10:$AZ$249,MATCH(A237,'[3]Controles de Corrupción'!$B$10:$B$249,0),47),"")</f>
        <v/>
      </c>
    </row>
    <row r="238" spans="1:17" ht="51.75" customHeight="1" x14ac:dyDescent="0.25">
      <c r="A238" s="111" t="s">
        <v>770</v>
      </c>
      <c r="B238" s="1249"/>
      <c r="C238" s="1254"/>
      <c r="D238" s="1108"/>
      <c r="E238" s="1252"/>
      <c r="F238" s="1109"/>
      <c r="G238" s="1109"/>
      <c r="H238" s="1244"/>
      <c r="I238" s="1109"/>
      <c r="J238" s="1109"/>
      <c r="K238" s="1109"/>
      <c r="L238" s="1109"/>
      <c r="M238" s="151" t="str">
        <f>IFERROR(INDEX('[3]Controles de Corrupción'!$C$10:$AZ$251,MATCH(A238,'[3]Controles de Corrupción'!$B$10:$B$251,0),4),"")</f>
        <v/>
      </c>
      <c r="N238" s="65" t="str">
        <f>IFERROR(INDEX('[3]Controles de Corrupción'!$C$10:$AZ$249,MATCH(A238,'[3]Controles de Corrupción'!$B$10:$B$249,0),40),"")</f>
        <v/>
      </c>
      <c r="O238" s="65" t="str">
        <f>IFERROR(INDEX('[3]Controles de Corrupción'!$C$10:$AZ$249,MATCH(A238,'[3]Controles de Corrupción'!$B$10:$B$249,0),41),"")</f>
        <v/>
      </c>
      <c r="P238" s="65" t="str">
        <f>IFERROR(INDEX('[3]Controles de Corrupción'!$C$10:$AZ$249,MATCH(A238,'[3]Controles de Corrupción'!$B$10:$B$249,0),42),"")</f>
        <v/>
      </c>
      <c r="Q238" s="57" t="str">
        <f>IFERROR(INDEX('[3]Controles de Corrupción'!$C$10:$AZ$249,MATCH(A238,'[3]Controles de Corrupción'!$B$10:$B$249,0),47),"")</f>
        <v/>
      </c>
    </row>
    <row r="239" spans="1:17" ht="51.75" customHeight="1" x14ac:dyDescent="0.25">
      <c r="A239" s="111" t="s">
        <v>771</v>
      </c>
      <c r="B239" s="1249"/>
      <c r="C239" s="1254"/>
      <c r="D239" s="1108"/>
      <c r="E239" s="1252"/>
      <c r="F239" s="1109"/>
      <c r="G239" s="1109"/>
      <c r="H239" s="1244"/>
      <c r="I239" s="1109"/>
      <c r="J239" s="1109"/>
      <c r="K239" s="1109"/>
      <c r="L239" s="1109"/>
      <c r="M239" s="151" t="str">
        <f>IFERROR(INDEX('[3]Controles de Corrupción'!$C$10:$AZ$251,MATCH(A239,'[3]Controles de Corrupción'!$B$10:$B$251,0),4),"")</f>
        <v/>
      </c>
      <c r="N239" s="65" t="str">
        <f>IFERROR(INDEX('[3]Controles de Corrupción'!$C$10:$AZ$249,MATCH(A239,'[3]Controles de Corrupción'!$B$10:$B$249,0),40),"")</f>
        <v/>
      </c>
      <c r="O239" s="65" t="str">
        <f>IFERROR(INDEX('[3]Controles de Corrupción'!$C$10:$AZ$249,MATCH(A239,'[3]Controles de Corrupción'!$B$10:$B$249,0),41),"")</f>
        <v/>
      </c>
      <c r="P239" s="65" t="str">
        <f>IFERROR(INDEX('[3]Controles de Corrupción'!$C$10:$AZ$249,MATCH(A239,'[3]Controles de Corrupción'!$B$10:$B$249,0),42),"")</f>
        <v/>
      </c>
      <c r="Q239" s="57" t="str">
        <f>IFERROR(INDEX('[3]Controles de Corrupción'!$C$10:$AZ$249,MATCH(A239,'[3]Controles de Corrupción'!$B$10:$B$249,0),47),"")</f>
        <v/>
      </c>
    </row>
    <row r="240" spans="1:17" ht="51.75" customHeight="1" x14ac:dyDescent="0.25">
      <c r="A240" s="111" t="s">
        <v>772</v>
      </c>
      <c r="B240" s="1250"/>
      <c r="C240" s="1254"/>
      <c r="D240" s="1108"/>
      <c r="E240" s="1252"/>
      <c r="F240" s="1109"/>
      <c r="G240" s="1109"/>
      <c r="H240" s="1111"/>
      <c r="I240" s="1109"/>
      <c r="J240" s="1109"/>
      <c r="K240" s="1109"/>
      <c r="L240" s="1109"/>
      <c r="M240" s="151" t="str">
        <f>IFERROR(INDEX('[3]Controles de Corrupción'!$C$10:$AZ$251,MATCH(A240,'[3]Controles de Corrupción'!$B$10:$B$251,0),4),"")</f>
        <v/>
      </c>
      <c r="N240" s="65" t="str">
        <f>IFERROR(INDEX('[3]Controles de Corrupción'!$C$10:$AZ$249,MATCH(A240,'[3]Controles de Corrupción'!$B$10:$B$249,0),40),"")</f>
        <v/>
      </c>
      <c r="O240" s="65" t="str">
        <f>IFERROR(INDEX('[3]Controles de Corrupción'!$C$10:$AZ$249,MATCH(A240,'[3]Controles de Corrupción'!$B$10:$B$249,0),41),"")</f>
        <v/>
      </c>
      <c r="P240" s="65" t="str">
        <f>IFERROR(INDEX('[3]Controles de Corrupción'!$C$10:$AZ$249,MATCH(A240,'[3]Controles de Corrupción'!$B$10:$B$249,0),42),"")</f>
        <v/>
      </c>
      <c r="Q240" s="57" t="str">
        <f>IFERROR(INDEX('[3]Controles de Corrupción'!$C$10:$AZ$249,MATCH(A240,'[3]Controles de Corrupción'!$B$10:$B$249,0),47),"")</f>
        <v/>
      </c>
    </row>
    <row r="241" spans="1:17" ht="51.75" customHeight="1" x14ac:dyDescent="0.25">
      <c r="A241" s="111" t="s">
        <v>773</v>
      </c>
      <c r="B241" s="1248"/>
      <c r="C241" s="1253" t="str">
        <f>IFERROR(INDEX('[3]Riesgos de Corrupción'!$B$11:$BN$102,MATCH('Mapa Riesgo Corrupción'!B241,'[3]Riesgos de Corrupción'!$B$11:$B$102,0),2),"")</f>
        <v/>
      </c>
      <c r="D241" s="1107" t="str">
        <f>IFERROR(INDEX('[3]Riesgos de Corrupción'!$B$11:$BN$102,MATCH('Mapa Riesgo Corrupción'!B241,'[3]Riesgos de Corrupción'!$B$11:$B$102,0),4),"")</f>
        <v/>
      </c>
      <c r="E241" s="1251" t="str">
        <f>IFERROR(INDEX('[3]Riesgos de Corrupción'!$B$11:$BN$102,MATCH('Mapa Riesgo Corrupción'!B241,'[3]Riesgos de Corrupción'!$B$11:$B$102,0),5),"")</f>
        <v/>
      </c>
      <c r="F241" s="1110" t="str">
        <f>IFERROR(INDEX('[3]Riesgos de Corrupción'!$B$11:$BN$102,MATCH('Mapa Riesgo Corrupción'!B241,'[3]Riesgos de Corrupción'!$B$11:$B$102,0),18),"")</f>
        <v/>
      </c>
      <c r="G241" s="1110" t="str">
        <f>IFERROR(INDEX('[3]Riesgos de Corrupción'!$B$11:$BN$102,MATCH('Mapa Riesgo Corrupción'!B241,'[3]Riesgos de Corrupción'!$B$11:$B$102,0),63),"")</f>
        <v/>
      </c>
      <c r="H241" s="1243" t="str">
        <f>IFERROR(INDEX('[3]Riesgos de Corrupción'!$B$11:$BN$102,MATCH('Mapa Riesgo Corrupción'!B241,'[3]Riesgos de Corrupción'!$B$11:$B$102,0),64),"")</f>
        <v/>
      </c>
      <c r="I241" s="1110" t="str">
        <f>IFERROR(INDEX('[3]Controles de Corrupción'!$C$10:$AZ$249,MATCH('Mapa Riesgo Corrupción'!B241,'[3]Controles de Corrupción'!$C$10:$C$249,0),33),"")</f>
        <v/>
      </c>
      <c r="J241" s="1110" t="str">
        <f>IFERROR(INDEX('[3]Controles de Corrupción'!$C$10:$AZ$249,MATCH('Mapa Riesgo Corrupción'!B241,'[3]Controles de Corrupción'!$C$10:$C$249,0),36),"")</f>
        <v/>
      </c>
      <c r="K241" s="1110" t="str">
        <f>IFERROR(INDEX('[3]Controles de Corrupción'!$C$10:$AZ$249,MATCH('Mapa Riesgo Corrupción'!B241,'[3]Controles de Corrupción'!$C$10:$C$249,0),37),"")</f>
        <v/>
      </c>
      <c r="L241" s="1110" t="str">
        <f>IFERROR(INDEX('[3]Controles de Corrupción'!$C$10:$AZ$249,MATCH('Mapa Riesgo Corrupción'!B241,'[3]Controles de Corrupción'!$C$10:$C$249,0),38),"")</f>
        <v/>
      </c>
      <c r="M241" s="151" t="str">
        <f>IFERROR(INDEX('[3]Controles de Corrupción'!$C$10:$AZ$251,MATCH(A241,'[3]Controles de Corrupción'!$B$10:$B$251,0),4),"")</f>
        <v/>
      </c>
      <c r="N241" s="65" t="str">
        <f>IFERROR(INDEX('[3]Controles de Corrupción'!$C$10:$AZ$249,MATCH(A241,'[3]Controles de Corrupción'!$B$10:$B$249,0),40),"")</f>
        <v/>
      </c>
      <c r="O241" s="65" t="str">
        <f>IFERROR(INDEX('[3]Controles de Corrupción'!$C$10:$AZ$249,MATCH(A241,'[3]Controles de Corrupción'!$B$10:$B$249,0),41),"")</f>
        <v/>
      </c>
      <c r="P241" s="65" t="str">
        <f>IFERROR(INDEX('[3]Controles de Corrupción'!$C$10:$AZ$249,MATCH(A241,'[3]Controles de Corrupción'!$B$10:$B$249,0),42),"")</f>
        <v/>
      </c>
      <c r="Q241" s="57" t="str">
        <f>IFERROR(INDEX('[3]Controles de Corrupción'!$C$10:$AZ$249,MATCH(A241,'[3]Controles de Corrupción'!$B$10:$B$249,0),47),"")</f>
        <v/>
      </c>
    </row>
    <row r="242" spans="1:17" ht="51.75" customHeight="1" x14ac:dyDescent="0.25">
      <c r="A242" s="111" t="s">
        <v>774</v>
      </c>
      <c r="B242" s="1249"/>
      <c r="C242" s="1254"/>
      <c r="D242" s="1108"/>
      <c r="E242" s="1252"/>
      <c r="F242" s="1109"/>
      <c r="G242" s="1109"/>
      <c r="H242" s="1244"/>
      <c r="I242" s="1109"/>
      <c r="J242" s="1109"/>
      <c r="K242" s="1109"/>
      <c r="L242" s="1109"/>
      <c r="M242" s="151" t="str">
        <f>IFERROR(INDEX('[3]Controles de Corrupción'!$C$10:$AZ$251,MATCH(A242,'[3]Controles de Corrupción'!$B$10:$B$251,0),4),"")</f>
        <v/>
      </c>
      <c r="N242" s="65" t="str">
        <f>IFERROR(INDEX('[3]Controles de Corrupción'!$C$10:$AZ$249,MATCH(A242,'[3]Controles de Corrupción'!$B$10:$B$249,0),40),"")</f>
        <v/>
      </c>
      <c r="O242" s="65" t="str">
        <f>IFERROR(INDEX('[3]Controles de Corrupción'!$C$10:$AZ$249,MATCH(A242,'[3]Controles de Corrupción'!$B$10:$B$249,0),41),"")</f>
        <v/>
      </c>
      <c r="P242" s="65" t="str">
        <f>IFERROR(INDEX('[3]Controles de Corrupción'!$C$10:$AZ$249,MATCH(A242,'[3]Controles de Corrupción'!$B$10:$B$249,0),42),"")</f>
        <v/>
      </c>
      <c r="Q242" s="57" t="str">
        <f>IFERROR(INDEX('[3]Controles de Corrupción'!$C$10:$AZ$249,MATCH(A242,'[3]Controles de Corrupción'!$B$10:$B$249,0),47),"")</f>
        <v/>
      </c>
    </row>
    <row r="243" spans="1:17" ht="51.75" customHeight="1" x14ac:dyDescent="0.25">
      <c r="A243" s="111" t="s">
        <v>775</v>
      </c>
      <c r="B243" s="1249"/>
      <c r="C243" s="1254"/>
      <c r="D243" s="1108"/>
      <c r="E243" s="1252"/>
      <c r="F243" s="1109"/>
      <c r="G243" s="1109"/>
      <c r="H243" s="1244"/>
      <c r="I243" s="1109"/>
      <c r="J243" s="1109"/>
      <c r="K243" s="1109"/>
      <c r="L243" s="1109"/>
      <c r="M243" s="151" t="str">
        <f>IFERROR(INDEX('[3]Controles de Corrupción'!$C$10:$AZ$251,MATCH(A243,'[3]Controles de Corrupción'!$B$10:$B$251,0),4),"")</f>
        <v/>
      </c>
      <c r="N243" s="65" t="str">
        <f>IFERROR(INDEX('[3]Controles de Corrupción'!$C$10:$AZ$249,MATCH(A243,'[3]Controles de Corrupción'!$B$10:$B$249,0),40),"")</f>
        <v/>
      </c>
      <c r="O243" s="65" t="str">
        <f>IFERROR(INDEX('[3]Controles de Corrupción'!$C$10:$AZ$249,MATCH(A243,'[3]Controles de Corrupción'!$B$10:$B$249,0),41),"")</f>
        <v/>
      </c>
      <c r="P243" s="65" t="str">
        <f>IFERROR(INDEX('[3]Controles de Corrupción'!$C$10:$AZ$249,MATCH(A243,'[3]Controles de Corrupción'!$B$10:$B$249,0),42),"")</f>
        <v/>
      </c>
      <c r="Q243" s="57" t="str">
        <f>IFERROR(INDEX('[3]Controles de Corrupción'!$C$10:$AZ$249,MATCH(A243,'[3]Controles de Corrupción'!$B$10:$B$249,0),47),"")</f>
        <v/>
      </c>
    </row>
    <row r="244" spans="1:17" ht="51.75" customHeight="1" x14ac:dyDescent="0.25">
      <c r="A244" s="111" t="s">
        <v>776</v>
      </c>
      <c r="B244" s="1249"/>
      <c r="C244" s="1254"/>
      <c r="D244" s="1108"/>
      <c r="E244" s="1252"/>
      <c r="F244" s="1109"/>
      <c r="G244" s="1109"/>
      <c r="H244" s="1244"/>
      <c r="I244" s="1109"/>
      <c r="J244" s="1109"/>
      <c r="K244" s="1109"/>
      <c r="L244" s="1109"/>
      <c r="M244" s="151" t="str">
        <f>IFERROR(INDEX('[3]Controles de Corrupción'!$C$10:$AZ$251,MATCH(A244,'[3]Controles de Corrupción'!$B$10:$B$251,0),4),"")</f>
        <v/>
      </c>
      <c r="N244" s="65" t="str">
        <f>IFERROR(INDEX('[3]Controles de Corrupción'!$C$10:$AZ$249,MATCH(A244,'[3]Controles de Corrupción'!$B$10:$B$249,0),40),"")</f>
        <v/>
      </c>
      <c r="O244" s="65" t="str">
        <f>IFERROR(INDEX('[3]Controles de Corrupción'!$C$10:$AZ$249,MATCH(A244,'[3]Controles de Corrupción'!$B$10:$B$249,0),41),"")</f>
        <v/>
      </c>
      <c r="P244" s="65" t="str">
        <f>IFERROR(INDEX('[3]Controles de Corrupción'!$C$10:$AZ$249,MATCH(A244,'[3]Controles de Corrupción'!$B$10:$B$249,0),42),"")</f>
        <v/>
      </c>
      <c r="Q244" s="57" t="str">
        <f>IFERROR(INDEX('[3]Controles de Corrupción'!$C$10:$AZ$249,MATCH(A244,'[3]Controles de Corrupción'!$B$10:$B$249,0),47),"")</f>
        <v/>
      </c>
    </row>
    <row r="245" spans="1:17" ht="51.75" customHeight="1" x14ac:dyDescent="0.25">
      <c r="A245" s="111" t="s">
        <v>777</v>
      </c>
      <c r="B245" s="1249"/>
      <c r="C245" s="1254"/>
      <c r="D245" s="1108"/>
      <c r="E245" s="1252"/>
      <c r="F245" s="1109"/>
      <c r="G245" s="1109"/>
      <c r="H245" s="1244"/>
      <c r="I245" s="1109"/>
      <c r="J245" s="1109"/>
      <c r="K245" s="1109"/>
      <c r="L245" s="1109"/>
      <c r="M245" s="151" t="str">
        <f>IFERROR(INDEX('[3]Controles de Corrupción'!$C$10:$AZ$251,MATCH(A245,'[3]Controles de Corrupción'!$B$10:$B$251,0),4),"")</f>
        <v/>
      </c>
      <c r="N245" s="65" t="str">
        <f>IFERROR(INDEX('[3]Controles de Corrupción'!$C$10:$AZ$249,MATCH(A245,'[3]Controles de Corrupción'!$B$10:$B$249,0),40),"")</f>
        <v/>
      </c>
      <c r="O245" s="65" t="str">
        <f>IFERROR(INDEX('[3]Controles de Corrupción'!$C$10:$AZ$249,MATCH(A245,'[3]Controles de Corrupción'!$B$10:$B$249,0),41),"")</f>
        <v/>
      </c>
      <c r="P245" s="65" t="str">
        <f>IFERROR(INDEX('[3]Controles de Corrupción'!$C$10:$AZ$249,MATCH(A245,'[3]Controles de Corrupción'!$B$10:$B$249,0),42),"")</f>
        <v/>
      </c>
      <c r="Q245" s="57" t="str">
        <f>IFERROR(INDEX('[3]Controles de Corrupción'!$C$10:$AZ$249,MATCH(A245,'[3]Controles de Corrupción'!$B$10:$B$249,0),47),"")</f>
        <v/>
      </c>
    </row>
    <row r="246" spans="1:17" ht="51.75" customHeight="1" x14ac:dyDescent="0.25">
      <c r="A246" s="111" t="s">
        <v>778</v>
      </c>
      <c r="B246" s="1250"/>
      <c r="C246" s="1254"/>
      <c r="D246" s="1108"/>
      <c r="E246" s="1252"/>
      <c r="F246" s="1109"/>
      <c r="G246" s="1109"/>
      <c r="H246" s="1111"/>
      <c r="I246" s="1109"/>
      <c r="J246" s="1109"/>
      <c r="K246" s="1109"/>
      <c r="L246" s="1109"/>
      <c r="M246" s="151" t="str">
        <f>IFERROR(INDEX('[3]Controles de Corrupción'!$C$10:$AZ$251,MATCH(A246,'[3]Controles de Corrupción'!$B$10:$B$251,0),4),"")</f>
        <v/>
      </c>
      <c r="N246" s="65" t="str">
        <f>IFERROR(INDEX('[3]Controles de Corrupción'!$C$10:$AZ$249,MATCH(A246,'[3]Controles de Corrupción'!$B$10:$B$249,0),40),"")</f>
        <v/>
      </c>
      <c r="O246" s="65" t="str">
        <f>IFERROR(INDEX('[3]Controles de Corrupción'!$C$10:$AZ$249,MATCH(A246,'[3]Controles de Corrupción'!$B$10:$B$249,0),41),"")</f>
        <v/>
      </c>
      <c r="P246" s="65" t="str">
        <f>IFERROR(INDEX('[3]Controles de Corrupción'!$C$10:$AZ$249,MATCH(A246,'[3]Controles de Corrupción'!$B$10:$B$249,0),42),"")</f>
        <v/>
      </c>
      <c r="Q246" s="57" t="str">
        <f>IFERROR(INDEX('[3]Controles de Corrupción'!$C$10:$AZ$249,MATCH(A246,'[3]Controles de Corrupción'!$B$10:$B$249,0),47),"")</f>
        <v/>
      </c>
    </row>
    <row r="247" spans="1:17" ht="51.75" customHeight="1" x14ac:dyDescent="0.25">
      <c r="A247" s="111" t="s">
        <v>779</v>
      </c>
      <c r="B247" s="1248"/>
      <c r="C247" s="1253" t="str">
        <f>IFERROR(INDEX('[3]Riesgos de Corrupción'!$B$11:$BN$102,MATCH('Mapa Riesgo Corrupción'!B247,'[3]Riesgos de Corrupción'!$B$11:$B$102,0),2),"")</f>
        <v/>
      </c>
      <c r="D247" s="1107" t="str">
        <f>IFERROR(INDEX('[3]Riesgos de Corrupción'!$B$11:$BN$102,MATCH('Mapa Riesgo Corrupción'!B247,'[3]Riesgos de Corrupción'!$B$11:$B$102,0),4),"")</f>
        <v/>
      </c>
      <c r="E247" s="1251" t="str">
        <f>IFERROR(INDEX('[3]Riesgos de Corrupción'!$B$11:$BN$102,MATCH('Mapa Riesgo Corrupción'!B247,'[3]Riesgos de Corrupción'!$B$11:$B$102,0),5),"")</f>
        <v/>
      </c>
      <c r="F247" s="1110" t="str">
        <f>IFERROR(INDEX('[3]Riesgos de Corrupción'!$B$11:$BN$102,MATCH('Mapa Riesgo Corrupción'!B247,'[3]Riesgos de Corrupción'!$B$11:$B$102,0),18),"")</f>
        <v/>
      </c>
      <c r="G247" s="1110" t="str">
        <f>IFERROR(INDEX('[3]Riesgos de Corrupción'!$B$11:$BN$102,MATCH('Mapa Riesgo Corrupción'!B247,'[3]Riesgos de Corrupción'!$B$11:$B$102,0),63),"")</f>
        <v/>
      </c>
      <c r="H247" s="1243" t="str">
        <f>IFERROR(INDEX('[3]Riesgos de Corrupción'!$B$11:$BN$102,MATCH('Mapa Riesgo Corrupción'!B247,'[3]Riesgos de Corrupción'!$B$11:$B$102,0),64),"")</f>
        <v/>
      </c>
      <c r="I247" s="1110" t="str">
        <f>IFERROR(INDEX('[3]Controles de Corrupción'!$C$10:$AZ$249,MATCH('Mapa Riesgo Corrupción'!B247,'[3]Controles de Corrupción'!$C$10:$C$249,0),33),"")</f>
        <v/>
      </c>
      <c r="J247" s="1110" t="str">
        <f>IFERROR(INDEX('[3]Controles de Corrupción'!$C$10:$AZ$249,MATCH('Mapa Riesgo Corrupción'!B247,'[3]Controles de Corrupción'!$C$10:$C$249,0),36),"")</f>
        <v/>
      </c>
      <c r="K247" s="1110" t="str">
        <f>IFERROR(INDEX('[3]Controles de Corrupción'!$C$10:$AZ$249,MATCH('Mapa Riesgo Corrupción'!B247,'[3]Controles de Corrupción'!$C$10:$C$249,0),37),"")</f>
        <v/>
      </c>
      <c r="L247" s="1110" t="str">
        <f>IFERROR(INDEX('[3]Controles de Corrupción'!$C$10:$AZ$249,MATCH('Mapa Riesgo Corrupción'!B247,'[3]Controles de Corrupción'!$C$10:$C$249,0),38),"")</f>
        <v/>
      </c>
      <c r="M247" s="151" t="str">
        <f>IFERROR(INDEX('[3]Controles de Corrupción'!$C$10:$AZ$251,MATCH(A247,'[3]Controles de Corrupción'!$B$10:$B$251,0),4),"")</f>
        <v/>
      </c>
      <c r="N247" s="65" t="str">
        <f>IFERROR(INDEX('[3]Controles de Corrupción'!$C$10:$AZ$249,MATCH(A247,'[3]Controles de Corrupción'!$B$10:$B$249,0),40),"")</f>
        <v/>
      </c>
      <c r="O247" s="65" t="str">
        <f>IFERROR(INDEX('[3]Controles de Corrupción'!$C$10:$AZ$249,MATCH(A247,'[3]Controles de Corrupción'!$B$10:$B$249,0),41),"")</f>
        <v/>
      </c>
      <c r="P247" s="65" t="str">
        <f>IFERROR(INDEX('[3]Controles de Corrupción'!$C$10:$AZ$249,MATCH(A247,'[3]Controles de Corrupción'!$B$10:$B$249,0),42),"")</f>
        <v/>
      </c>
      <c r="Q247" s="57" t="str">
        <f>IFERROR(INDEX('[3]Controles de Corrupción'!$C$10:$AZ$249,MATCH(A247,'[3]Controles de Corrupción'!$B$10:$B$249,0),47),"")</f>
        <v/>
      </c>
    </row>
    <row r="248" spans="1:17" ht="51.75" customHeight="1" x14ac:dyDescent="0.25">
      <c r="A248" s="111" t="s">
        <v>780</v>
      </c>
      <c r="B248" s="1249"/>
      <c r="C248" s="1254"/>
      <c r="D248" s="1108"/>
      <c r="E248" s="1252"/>
      <c r="F248" s="1109"/>
      <c r="G248" s="1109"/>
      <c r="H248" s="1244"/>
      <c r="I248" s="1109"/>
      <c r="J248" s="1109"/>
      <c r="K248" s="1109"/>
      <c r="L248" s="1109"/>
      <c r="M248" s="151" t="str">
        <f>IFERROR(INDEX('[3]Controles de Corrupción'!$C$10:$AZ$251,MATCH(A248,'[3]Controles de Corrupción'!$B$10:$B$251,0),4),"")</f>
        <v/>
      </c>
      <c r="N248" s="65" t="str">
        <f>IFERROR(INDEX('[3]Controles de Corrupción'!$C$10:$AZ$249,MATCH(A248,'[3]Controles de Corrupción'!$B$10:$B$249,0),40),"")</f>
        <v/>
      </c>
      <c r="O248" s="65" t="str">
        <f>IFERROR(INDEX('[3]Controles de Corrupción'!$C$10:$AZ$249,MATCH(A248,'[3]Controles de Corrupción'!$B$10:$B$249,0),41),"")</f>
        <v/>
      </c>
      <c r="P248" s="65" t="str">
        <f>IFERROR(INDEX('[3]Controles de Corrupción'!$C$10:$AZ$249,MATCH(A248,'[3]Controles de Corrupción'!$B$10:$B$249,0),42),"")</f>
        <v/>
      </c>
      <c r="Q248" s="57" t="str">
        <f>IFERROR(INDEX('[3]Controles de Corrupción'!$C$10:$AZ$249,MATCH(A248,'[3]Controles de Corrupción'!$B$10:$B$249,0),47),"")</f>
        <v/>
      </c>
    </row>
    <row r="249" spans="1:17" ht="51.75" customHeight="1" x14ac:dyDescent="0.25">
      <c r="A249" s="111" t="s">
        <v>781</v>
      </c>
      <c r="B249" s="1249"/>
      <c r="C249" s="1254"/>
      <c r="D249" s="1108"/>
      <c r="E249" s="1252"/>
      <c r="F249" s="1109"/>
      <c r="G249" s="1109"/>
      <c r="H249" s="1244"/>
      <c r="I249" s="1109"/>
      <c r="J249" s="1109"/>
      <c r="K249" s="1109"/>
      <c r="L249" s="1109"/>
      <c r="M249" s="151" t="str">
        <f>IFERROR(INDEX('[3]Controles de Corrupción'!$C$10:$AZ$251,MATCH(A249,'[3]Controles de Corrupción'!$B$10:$B$251,0),4),"")</f>
        <v/>
      </c>
      <c r="N249" s="65" t="str">
        <f>IFERROR(INDEX('[3]Controles de Corrupción'!$C$10:$AZ$249,MATCH(A249,'[3]Controles de Corrupción'!$B$10:$B$249,0),40),"")</f>
        <v/>
      </c>
      <c r="O249" s="65" t="str">
        <f>IFERROR(INDEX('[3]Controles de Corrupción'!$C$10:$AZ$249,MATCH(A249,'[3]Controles de Corrupción'!$B$10:$B$249,0),41),"")</f>
        <v/>
      </c>
      <c r="P249" s="65" t="str">
        <f>IFERROR(INDEX('[3]Controles de Corrupción'!$C$10:$AZ$249,MATCH(A249,'[3]Controles de Corrupción'!$B$10:$B$249,0),42),"")</f>
        <v/>
      </c>
      <c r="Q249" s="57" t="str">
        <f>IFERROR(INDEX('[3]Controles de Corrupción'!$C$10:$AZ$249,MATCH(A249,'[3]Controles de Corrupción'!$B$10:$B$249,0),47),"")</f>
        <v/>
      </c>
    </row>
    <row r="250" spans="1:17" ht="51.75" customHeight="1" x14ac:dyDescent="0.25">
      <c r="A250" s="111" t="s">
        <v>782</v>
      </c>
      <c r="B250" s="1249"/>
      <c r="C250" s="1254"/>
      <c r="D250" s="1108"/>
      <c r="E250" s="1252"/>
      <c r="F250" s="1109"/>
      <c r="G250" s="1109"/>
      <c r="H250" s="1244"/>
      <c r="I250" s="1109"/>
      <c r="J250" s="1109"/>
      <c r="K250" s="1109"/>
      <c r="L250" s="1109"/>
      <c r="M250" s="151" t="str">
        <f>IFERROR(INDEX('[3]Controles de Corrupción'!$C$10:$AZ$251,MATCH(A250,'[3]Controles de Corrupción'!$B$10:$B$251,0),4),"")</f>
        <v/>
      </c>
      <c r="N250" s="65" t="str">
        <f>IFERROR(INDEX('[3]Controles de Corrupción'!$C$10:$AZ$249,MATCH(A250,'[3]Controles de Corrupción'!$B$10:$B$249,0),40),"")</f>
        <v/>
      </c>
      <c r="O250" s="65" t="str">
        <f>IFERROR(INDEX('[3]Controles de Corrupción'!$C$10:$AZ$249,MATCH(A250,'[3]Controles de Corrupción'!$B$10:$B$249,0),41),"")</f>
        <v/>
      </c>
      <c r="P250" s="65" t="str">
        <f>IFERROR(INDEX('[3]Controles de Corrupción'!$C$10:$AZ$249,MATCH(A250,'[3]Controles de Corrupción'!$B$10:$B$249,0),42),"")</f>
        <v/>
      </c>
      <c r="Q250" s="57" t="str">
        <f>IFERROR(INDEX('[3]Controles de Corrupción'!$C$10:$AZ$249,MATCH(A250,'[3]Controles de Corrupción'!$B$10:$B$249,0),47),"")</f>
        <v/>
      </c>
    </row>
    <row r="251" spans="1:17" ht="51.75" customHeight="1" x14ac:dyDescent="0.25">
      <c r="A251" s="111" t="s">
        <v>783</v>
      </c>
      <c r="B251" s="1249"/>
      <c r="C251" s="1254"/>
      <c r="D251" s="1108"/>
      <c r="E251" s="1252"/>
      <c r="F251" s="1109"/>
      <c r="G251" s="1109"/>
      <c r="H251" s="1244"/>
      <c r="I251" s="1109"/>
      <c r="J251" s="1109"/>
      <c r="K251" s="1109"/>
      <c r="L251" s="1109"/>
      <c r="M251" s="151" t="str">
        <f>IFERROR(INDEX('[3]Controles de Corrupción'!$C$10:$AZ$251,MATCH(A251,'[3]Controles de Corrupción'!$B$10:$B$251,0),4),"")</f>
        <v/>
      </c>
      <c r="N251" s="65" t="str">
        <f>IFERROR(INDEX('[3]Controles de Corrupción'!$C$10:$AZ$249,MATCH(A251,'[3]Controles de Corrupción'!$B$10:$B$249,0),40),"")</f>
        <v/>
      </c>
      <c r="O251" s="65" t="str">
        <f>IFERROR(INDEX('[3]Controles de Corrupción'!$C$10:$AZ$249,MATCH(A251,'[3]Controles de Corrupción'!$B$10:$B$249,0),41),"")</f>
        <v/>
      </c>
      <c r="P251" s="65" t="str">
        <f>IFERROR(INDEX('[3]Controles de Corrupción'!$C$10:$AZ$249,MATCH(A251,'[3]Controles de Corrupción'!$B$10:$B$249,0),42),"")</f>
        <v/>
      </c>
      <c r="Q251" s="57" t="str">
        <f>IFERROR(INDEX('[3]Controles de Corrupción'!$C$10:$AZ$249,MATCH(A251,'[3]Controles de Corrupción'!$B$10:$B$249,0),47),"")</f>
        <v/>
      </c>
    </row>
    <row r="252" spans="1:17" ht="51.75" customHeight="1" x14ac:dyDescent="0.25">
      <c r="A252" s="111" t="s">
        <v>784</v>
      </c>
      <c r="B252" s="1250"/>
      <c r="C252" s="1254"/>
      <c r="D252" s="1108"/>
      <c r="E252" s="1252"/>
      <c r="F252" s="1109"/>
      <c r="G252" s="1109"/>
      <c r="H252" s="1111"/>
      <c r="I252" s="1109"/>
      <c r="J252" s="1109"/>
      <c r="K252" s="1109"/>
      <c r="L252" s="1109"/>
      <c r="M252" s="151" t="str">
        <f>IFERROR(INDEX('[3]Controles de Corrupción'!$C$10:$AZ$251,MATCH(A252,'[3]Controles de Corrupción'!$B$10:$B$251,0),4),"")</f>
        <v/>
      </c>
      <c r="N252" s="65" t="str">
        <f>IFERROR(INDEX('[3]Controles de Corrupción'!$C$10:$AZ$249,MATCH(A252,'[3]Controles de Corrupción'!$B$10:$B$249,0),40),"")</f>
        <v/>
      </c>
      <c r="O252" s="65" t="str">
        <f>IFERROR(INDEX('[3]Controles de Corrupción'!$C$10:$AZ$249,MATCH(A252,'[3]Controles de Corrupción'!$B$10:$B$249,0),41),"")</f>
        <v/>
      </c>
      <c r="P252" s="65" t="str">
        <f>IFERROR(INDEX('[3]Controles de Corrupción'!$C$10:$AZ$249,MATCH(A252,'[3]Controles de Corrupción'!$B$10:$B$249,0),42),"")</f>
        <v/>
      </c>
      <c r="Q252" s="57" t="str">
        <f>IFERROR(INDEX('[3]Controles de Corrupción'!$C$10:$AZ$249,MATCH(A252,'[3]Controles de Corrupción'!$B$10:$B$249,0),47),"")</f>
        <v/>
      </c>
    </row>
    <row r="253" spans="1:17" ht="51.75" customHeight="1" x14ac:dyDescent="0.25">
      <c r="A253" s="111" t="s">
        <v>785</v>
      </c>
      <c r="B253" s="1248"/>
      <c r="C253" s="1253" t="str">
        <f>IFERROR(INDEX('[3]Riesgos de Corrupción'!$B$11:$BN$102,MATCH('Mapa Riesgo Corrupción'!B253,'[3]Riesgos de Corrupción'!$B$11:$B$102,0),2),"")</f>
        <v/>
      </c>
      <c r="D253" s="1107" t="str">
        <f>IFERROR(INDEX('[3]Riesgos de Corrupción'!$B$11:$BN$102,MATCH('Mapa Riesgo Corrupción'!B253,'[3]Riesgos de Corrupción'!$B$11:$B$102,0),4),"")</f>
        <v/>
      </c>
      <c r="E253" s="1251" t="str">
        <f>IFERROR(INDEX('[3]Riesgos de Corrupción'!$B$11:$BN$102,MATCH('Mapa Riesgo Corrupción'!B253,'[3]Riesgos de Corrupción'!$B$11:$B$102,0),5),"")</f>
        <v/>
      </c>
      <c r="F253" s="1110" t="str">
        <f>IFERROR(INDEX('[3]Riesgos de Corrupción'!$B$11:$BN$102,MATCH('Mapa Riesgo Corrupción'!B253,'[3]Riesgos de Corrupción'!$B$11:$B$102,0),18),"")</f>
        <v/>
      </c>
      <c r="G253" s="1110" t="str">
        <f>IFERROR(INDEX('[3]Riesgos de Corrupción'!$B$11:$BN$102,MATCH('Mapa Riesgo Corrupción'!B253,'[3]Riesgos de Corrupción'!$B$11:$B$102,0),63),"")</f>
        <v/>
      </c>
      <c r="H253" s="1243" t="str">
        <f>IFERROR(INDEX('[3]Riesgos de Corrupción'!$B$11:$BN$102,MATCH('Mapa Riesgo Corrupción'!B253,'[3]Riesgos de Corrupción'!$B$11:$B$102,0),64),"")</f>
        <v/>
      </c>
      <c r="I253" s="1110" t="str">
        <f>IFERROR(INDEX('[3]Controles de Corrupción'!$C$10:$AZ$249,MATCH('Mapa Riesgo Corrupción'!B253,'[3]Controles de Corrupción'!$C$10:$C$249,0),33),"")</f>
        <v/>
      </c>
      <c r="J253" s="1110" t="str">
        <f>IFERROR(INDEX('[3]Controles de Corrupción'!$C$10:$AZ$249,MATCH('Mapa Riesgo Corrupción'!B253,'[3]Controles de Corrupción'!$C$10:$C$249,0),36),"")</f>
        <v/>
      </c>
      <c r="K253" s="1110" t="str">
        <f>IFERROR(INDEX('[3]Controles de Corrupción'!$C$10:$AZ$249,MATCH('Mapa Riesgo Corrupción'!B253,'[3]Controles de Corrupción'!$C$10:$C$249,0),37),"")</f>
        <v/>
      </c>
      <c r="L253" s="1110" t="str">
        <f>IFERROR(INDEX('[3]Controles de Corrupción'!$C$10:$AZ$249,MATCH('Mapa Riesgo Corrupción'!B253,'[3]Controles de Corrupción'!$C$10:$C$249,0),38),"")</f>
        <v/>
      </c>
      <c r="M253" s="151" t="str">
        <f>IFERROR(INDEX('[3]Controles de Corrupción'!$C$10:$AZ$251,MATCH(A253,'[3]Controles de Corrupción'!$B$10:$B$251,0),4),"")</f>
        <v/>
      </c>
      <c r="N253" s="65" t="str">
        <f>IFERROR(INDEX('[3]Controles de Corrupción'!$C$10:$AZ$249,MATCH(A253,'[3]Controles de Corrupción'!$B$10:$B$249,0),40),"")</f>
        <v/>
      </c>
      <c r="O253" s="65" t="str">
        <f>IFERROR(INDEX('[3]Controles de Corrupción'!$C$10:$AZ$249,MATCH(A253,'[3]Controles de Corrupción'!$B$10:$B$249,0),41),"")</f>
        <v/>
      </c>
      <c r="P253" s="65" t="str">
        <f>IFERROR(INDEX('[3]Controles de Corrupción'!$C$10:$AZ$249,MATCH(A253,'[3]Controles de Corrupción'!$B$10:$B$249,0),42),"")</f>
        <v/>
      </c>
      <c r="Q253" s="57" t="str">
        <f>IFERROR(INDEX('[3]Controles de Corrupción'!$C$10:$AZ$249,MATCH(A253,'[3]Controles de Corrupción'!$B$10:$B$249,0),47),"")</f>
        <v/>
      </c>
    </row>
    <row r="254" spans="1:17" ht="51.75" customHeight="1" x14ac:dyDescent="0.25">
      <c r="A254" s="111" t="s">
        <v>786</v>
      </c>
      <c r="B254" s="1249"/>
      <c r="C254" s="1254"/>
      <c r="D254" s="1108"/>
      <c r="E254" s="1252"/>
      <c r="F254" s="1109"/>
      <c r="G254" s="1109"/>
      <c r="H254" s="1244"/>
      <c r="I254" s="1109"/>
      <c r="J254" s="1109"/>
      <c r="K254" s="1109"/>
      <c r="L254" s="1109"/>
      <c r="M254" s="151" t="str">
        <f>IFERROR(INDEX('[3]Controles de Corrupción'!$C$10:$AZ$251,MATCH(A254,'[3]Controles de Corrupción'!$B$10:$B$251,0),4),"")</f>
        <v/>
      </c>
      <c r="N254" s="65" t="str">
        <f>IFERROR(INDEX('[3]Controles de Corrupción'!$C$10:$AZ$249,MATCH(A254,'[3]Controles de Corrupción'!$B$10:$B$249,0),40),"")</f>
        <v/>
      </c>
      <c r="O254" s="65" t="str">
        <f>IFERROR(INDEX('[3]Controles de Corrupción'!$C$10:$AZ$249,MATCH(A254,'[3]Controles de Corrupción'!$B$10:$B$249,0),41),"")</f>
        <v/>
      </c>
      <c r="P254" s="65" t="str">
        <f>IFERROR(INDEX('[3]Controles de Corrupción'!$C$10:$AZ$249,MATCH(A254,'[3]Controles de Corrupción'!$B$10:$B$249,0),42),"")</f>
        <v/>
      </c>
      <c r="Q254" s="57" t="str">
        <f>IFERROR(INDEX('[3]Controles de Corrupción'!$C$10:$AZ$249,MATCH(A254,'[3]Controles de Corrupción'!$B$10:$B$249,0),47),"")</f>
        <v/>
      </c>
    </row>
    <row r="255" spans="1:17" ht="51.75" customHeight="1" x14ac:dyDescent="0.25">
      <c r="A255" s="111" t="s">
        <v>787</v>
      </c>
      <c r="B255" s="1249"/>
      <c r="C255" s="1254"/>
      <c r="D255" s="1108"/>
      <c r="E255" s="1252"/>
      <c r="F255" s="1109"/>
      <c r="G255" s="1109"/>
      <c r="H255" s="1244"/>
      <c r="I255" s="1109"/>
      <c r="J255" s="1109"/>
      <c r="K255" s="1109"/>
      <c r="L255" s="1109"/>
      <c r="M255" s="151" t="str">
        <f>IFERROR(INDEX('[3]Controles de Corrupción'!$C$10:$AZ$251,MATCH(A255,'[3]Controles de Corrupción'!$B$10:$B$251,0),4),"")</f>
        <v/>
      </c>
      <c r="N255" s="65" t="str">
        <f>IFERROR(INDEX('[3]Controles de Corrupción'!$C$10:$AZ$249,MATCH(A255,'[3]Controles de Corrupción'!$B$10:$B$249,0),40),"")</f>
        <v/>
      </c>
      <c r="O255" s="65" t="str">
        <f>IFERROR(INDEX('[3]Controles de Corrupción'!$C$10:$AZ$249,MATCH(A255,'[3]Controles de Corrupción'!$B$10:$B$249,0),41),"")</f>
        <v/>
      </c>
      <c r="P255" s="65" t="str">
        <f>IFERROR(INDEX('[3]Controles de Corrupción'!$C$10:$AZ$249,MATCH(A255,'[3]Controles de Corrupción'!$B$10:$B$249,0),42),"")</f>
        <v/>
      </c>
      <c r="Q255" s="57" t="str">
        <f>IFERROR(INDEX('[3]Controles de Corrupción'!$C$10:$AZ$249,MATCH(A255,'[3]Controles de Corrupción'!$B$10:$B$249,0),47),"")</f>
        <v/>
      </c>
    </row>
    <row r="256" spans="1:17" ht="51.75" customHeight="1" x14ac:dyDescent="0.25">
      <c r="A256" s="111" t="s">
        <v>788</v>
      </c>
      <c r="B256" s="1249"/>
      <c r="C256" s="1254"/>
      <c r="D256" s="1108"/>
      <c r="E256" s="1252"/>
      <c r="F256" s="1109"/>
      <c r="G256" s="1109"/>
      <c r="H256" s="1244"/>
      <c r="I256" s="1109"/>
      <c r="J256" s="1109"/>
      <c r="K256" s="1109"/>
      <c r="L256" s="1109"/>
      <c r="M256" s="151" t="str">
        <f>IFERROR(INDEX('[3]Controles de Corrupción'!$C$10:$AZ$251,MATCH(A256,'[3]Controles de Corrupción'!$B$10:$B$251,0),4),"")</f>
        <v/>
      </c>
      <c r="N256" s="65" t="str">
        <f>IFERROR(INDEX('[3]Controles de Corrupción'!$C$10:$AZ$249,MATCH(A256,'[3]Controles de Corrupción'!$B$10:$B$249,0),40),"")</f>
        <v/>
      </c>
      <c r="O256" s="65" t="str">
        <f>IFERROR(INDEX('[3]Controles de Corrupción'!$C$10:$AZ$249,MATCH(A256,'[3]Controles de Corrupción'!$B$10:$B$249,0),41),"")</f>
        <v/>
      </c>
      <c r="P256" s="65" t="str">
        <f>IFERROR(INDEX('[3]Controles de Corrupción'!$C$10:$AZ$249,MATCH(A256,'[3]Controles de Corrupción'!$B$10:$B$249,0),42),"")</f>
        <v/>
      </c>
      <c r="Q256" s="57" t="str">
        <f>IFERROR(INDEX('[3]Controles de Corrupción'!$C$10:$AZ$249,MATCH(A256,'[3]Controles de Corrupción'!$B$10:$B$249,0),47),"")</f>
        <v/>
      </c>
    </row>
    <row r="257" spans="1:17" ht="51.75" customHeight="1" x14ac:dyDescent="0.25">
      <c r="A257" s="111" t="s">
        <v>789</v>
      </c>
      <c r="B257" s="1249"/>
      <c r="C257" s="1254"/>
      <c r="D257" s="1108"/>
      <c r="E257" s="1252"/>
      <c r="F257" s="1109"/>
      <c r="G257" s="1109"/>
      <c r="H257" s="1244"/>
      <c r="I257" s="1109"/>
      <c r="J257" s="1109"/>
      <c r="K257" s="1109"/>
      <c r="L257" s="1109"/>
      <c r="M257" s="151" t="str">
        <f>IFERROR(INDEX('[3]Controles de Corrupción'!$C$10:$AZ$251,MATCH(A257,'[3]Controles de Corrupción'!$B$10:$B$251,0),4),"")</f>
        <v/>
      </c>
      <c r="N257" s="65" t="str">
        <f>IFERROR(INDEX('[3]Controles de Corrupción'!$C$10:$AZ$249,MATCH(A257,'[3]Controles de Corrupción'!$B$10:$B$249,0),40),"")</f>
        <v/>
      </c>
      <c r="O257" s="65" t="str">
        <f>IFERROR(INDEX('[3]Controles de Corrupción'!$C$10:$AZ$249,MATCH(A257,'[3]Controles de Corrupción'!$B$10:$B$249,0),41),"")</f>
        <v/>
      </c>
      <c r="P257" s="65" t="str">
        <f>IFERROR(INDEX('[3]Controles de Corrupción'!$C$10:$AZ$249,MATCH(A257,'[3]Controles de Corrupción'!$B$10:$B$249,0),42),"")</f>
        <v/>
      </c>
      <c r="Q257" s="57" t="str">
        <f>IFERROR(INDEX('[3]Controles de Corrupción'!$C$10:$AZ$249,MATCH(A257,'[3]Controles de Corrupción'!$B$10:$B$249,0),47),"")</f>
        <v/>
      </c>
    </row>
    <row r="258" spans="1:17" ht="51.75" customHeight="1" x14ac:dyDescent="0.25">
      <c r="A258" s="111" t="s">
        <v>790</v>
      </c>
      <c r="B258" s="1250"/>
      <c r="C258" s="1254"/>
      <c r="D258" s="1108"/>
      <c r="E258" s="1252"/>
      <c r="F258" s="1109"/>
      <c r="G258" s="1109"/>
      <c r="H258" s="1111"/>
      <c r="I258" s="1109"/>
      <c r="J258" s="1109"/>
      <c r="K258" s="1109"/>
      <c r="L258" s="1109"/>
      <c r="M258" s="151" t="str">
        <f>IFERROR(INDEX('[3]Controles de Corrupción'!$C$10:$AZ$251,MATCH(A258,'[3]Controles de Corrupción'!$B$10:$B$251,0),4),"")</f>
        <v/>
      </c>
      <c r="N258" s="65" t="str">
        <f>IFERROR(INDEX('[3]Controles de Corrupción'!$C$10:$AZ$249,MATCH(A258,'[3]Controles de Corrupción'!$B$10:$B$249,0),40),"")</f>
        <v/>
      </c>
      <c r="O258" s="65" t="str">
        <f>IFERROR(INDEX('[3]Controles de Corrupción'!$C$10:$AZ$249,MATCH(A258,'[3]Controles de Corrupción'!$B$10:$B$249,0),41),"")</f>
        <v/>
      </c>
      <c r="P258" s="65" t="str">
        <f>IFERROR(INDEX('[3]Controles de Corrupción'!$C$10:$AZ$249,MATCH(A258,'[3]Controles de Corrupción'!$B$10:$B$249,0),42),"")</f>
        <v/>
      </c>
      <c r="Q258" s="57" t="str">
        <f>IFERROR(INDEX('[3]Controles de Corrupción'!$C$10:$AZ$249,MATCH(A258,'[3]Controles de Corrupción'!$B$10:$B$249,0),47),"")</f>
        <v/>
      </c>
    </row>
    <row r="259" spans="1:17" ht="51.75" customHeight="1" x14ac:dyDescent="0.25">
      <c r="A259" s="111" t="s">
        <v>791</v>
      </c>
      <c r="B259" s="1248"/>
      <c r="C259" s="1253" t="str">
        <f>IFERROR(INDEX('[3]Riesgos de Corrupción'!$B$11:$BN$102,MATCH('Mapa Riesgo Corrupción'!B259,'[3]Riesgos de Corrupción'!$B$11:$B$102,0),2),"")</f>
        <v/>
      </c>
      <c r="D259" s="1107" t="str">
        <f>IFERROR(INDEX('[3]Riesgos de Corrupción'!$B$11:$BN$102,MATCH('Mapa Riesgo Corrupción'!B259,'[3]Riesgos de Corrupción'!$B$11:$B$102,0),4),"")</f>
        <v/>
      </c>
      <c r="E259" s="1251" t="str">
        <f>IFERROR(INDEX('[3]Riesgos de Corrupción'!$B$11:$BN$102,MATCH('Mapa Riesgo Corrupción'!B259,'[3]Riesgos de Corrupción'!$B$11:$B$102,0),5),"")</f>
        <v/>
      </c>
      <c r="F259" s="1110" t="str">
        <f>IFERROR(INDEX('[3]Riesgos de Corrupción'!$B$11:$BN$102,MATCH('Mapa Riesgo Corrupción'!B259,'[3]Riesgos de Corrupción'!$B$11:$B$102,0),18),"")</f>
        <v/>
      </c>
      <c r="G259" s="1110" t="str">
        <f>IFERROR(INDEX('[3]Riesgos de Corrupción'!$B$11:$BN$102,MATCH('Mapa Riesgo Corrupción'!B259,'[3]Riesgos de Corrupción'!$B$11:$B$102,0),63),"")</f>
        <v/>
      </c>
      <c r="H259" s="1243" t="str">
        <f>IFERROR(INDEX('[3]Riesgos de Corrupción'!$B$11:$BN$102,MATCH('Mapa Riesgo Corrupción'!B259,'[3]Riesgos de Corrupción'!$B$11:$B$102,0),64),"")</f>
        <v/>
      </c>
      <c r="I259" s="1110" t="str">
        <f>IFERROR(INDEX('[3]Controles de Corrupción'!$C$10:$AZ$249,MATCH('Mapa Riesgo Corrupción'!B259,'[3]Controles de Corrupción'!$C$10:$C$249,0),33),"")</f>
        <v/>
      </c>
      <c r="J259" s="1110" t="str">
        <f>IFERROR(INDEX('[3]Controles de Corrupción'!$C$10:$AZ$249,MATCH('Mapa Riesgo Corrupción'!B259,'[3]Controles de Corrupción'!$C$10:$C$249,0),36),"")</f>
        <v/>
      </c>
      <c r="K259" s="1110" t="str">
        <f>IFERROR(INDEX('[3]Controles de Corrupción'!$C$10:$AZ$249,MATCH('Mapa Riesgo Corrupción'!B259,'[3]Controles de Corrupción'!$C$10:$C$249,0),37),"")</f>
        <v/>
      </c>
      <c r="L259" s="1110" t="str">
        <f>IFERROR(INDEX('[3]Controles de Corrupción'!$C$10:$AZ$249,MATCH('Mapa Riesgo Corrupción'!B259,'[3]Controles de Corrupción'!$C$10:$C$249,0),38),"")</f>
        <v/>
      </c>
      <c r="M259" s="151" t="str">
        <f>IFERROR(INDEX('[3]Controles de Corrupción'!$C$10:$AZ$251,MATCH(A259,'[3]Controles de Corrupción'!$B$10:$B$251,0),4),"")</f>
        <v/>
      </c>
      <c r="N259" s="65" t="str">
        <f>IFERROR(INDEX('[3]Controles de Corrupción'!$C$10:$AZ$249,MATCH(A259,'[3]Controles de Corrupción'!$B$10:$B$249,0),40),"")</f>
        <v/>
      </c>
      <c r="O259" s="65" t="str">
        <f>IFERROR(INDEX('[3]Controles de Corrupción'!$C$10:$AZ$249,MATCH(A259,'[3]Controles de Corrupción'!$B$10:$B$249,0),41),"")</f>
        <v/>
      </c>
      <c r="P259" s="65" t="str">
        <f>IFERROR(INDEX('[3]Controles de Corrupción'!$C$10:$AZ$249,MATCH(A259,'[3]Controles de Corrupción'!$B$10:$B$249,0),42),"")</f>
        <v/>
      </c>
      <c r="Q259" s="57" t="str">
        <f>IFERROR(INDEX('[3]Controles de Corrupción'!$C$10:$AZ$249,MATCH(A259,'[3]Controles de Corrupción'!$B$10:$B$249,0),47),"")</f>
        <v/>
      </c>
    </row>
    <row r="260" spans="1:17" ht="51.75" customHeight="1" x14ac:dyDescent="0.25">
      <c r="A260" s="111" t="s">
        <v>792</v>
      </c>
      <c r="B260" s="1249"/>
      <c r="C260" s="1254"/>
      <c r="D260" s="1108"/>
      <c r="E260" s="1252"/>
      <c r="F260" s="1109"/>
      <c r="G260" s="1109"/>
      <c r="H260" s="1244"/>
      <c r="I260" s="1109"/>
      <c r="J260" s="1109"/>
      <c r="K260" s="1109"/>
      <c r="L260" s="1109"/>
      <c r="M260" s="151" t="str">
        <f>IFERROR(INDEX('[3]Controles de Corrupción'!$C$10:$AZ$251,MATCH(A260,'[3]Controles de Corrupción'!$B$10:$B$251,0),4),"")</f>
        <v/>
      </c>
      <c r="N260" s="65" t="str">
        <f>IFERROR(INDEX('[3]Controles de Corrupción'!$C$10:$AZ$249,MATCH(A260,'[3]Controles de Corrupción'!$B$10:$B$249,0),40),"")</f>
        <v/>
      </c>
      <c r="O260" s="65" t="str">
        <f>IFERROR(INDEX('[3]Controles de Corrupción'!$C$10:$AZ$249,MATCH(A260,'[3]Controles de Corrupción'!$B$10:$B$249,0),41),"")</f>
        <v/>
      </c>
      <c r="P260" s="65" t="str">
        <f>IFERROR(INDEX('[3]Controles de Corrupción'!$C$10:$AZ$249,MATCH(A260,'[3]Controles de Corrupción'!$B$10:$B$249,0),42),"")</f>
        <v/>
      </c>
      <c r="Q260" s="57" t="str">
        <f>IFERROR(INDEX('[3]Controles de Corrupción'!$C$10:$AZ$249,MATCH(A260,'[3]Controles de Corrupción'!$B$10:$B$249,0),47),"")</f>
        <v/>
      </c>
    </row>
    <row r="261" spans="1:17" ht="51.75" customHeight="1" x14ac:dyDescent="0.25">
      <c r="A261" s="111" t="s">
        <v>793</v>
      </c>
      <c r="B261" s="1249"/>
      <c r="C261" s="1254"/>
      <c r="D261" s="1108"/>
      <c r="E261" s="1252"/>
      <c r="F261" s="1109"/>
      <c r="G261" s="1109"/>
      <c r="H261" s="1244"/>
      <c r="I261" s="1109"/>
      <c r="J261" s="1109"/>
      <c r="K261" s="1109"/>
      <c r="L261" s="1109"/>
      <c r="M261" s="151" t="str">
        <f>IFERROR(INDEX('[3]Controles de Corrupción'!$C$10:$AZ$251,MATCH(A261,'[3]Controles de Corrupción'!$B$10:$B$251,0),4),"")</f>
        <v/>
      </c>
      <c r="N261" s="65" t="str">
        <f>IFERROR(INDEX('[3]Controles de Corrupción'!$C$10:$AZ$249,MATCH(A261,'[3]Controles de Corrupción'!$B$10:$B$249,0),40),"")</f>
        <v/>
      </c>
      <c r="O261" s="65" t="str">
        <f>IFERROR(INDEX('[3]Controles de Corrupción'!$C$10:$AZ$249,MATCH(A261,'[3]Controles de Corrupción'!$B$10:$B$249,0),41),"")</f>
        <v/>
      </c>
      <c r="P261" s="65" t="str">
        <f>IFERROR(INDEX('[3]Controles de Corrupción'!$C$10:$AZ$249,MATCH(A261,'[3]Controles de Corrupción'!$B$10:$B$249,0),42),"")</f>
        <v/>
      </c>
      <c r="Q261" s="57" t="str">
        <f>IFERROR(INDEX('[3]Controles de Corrupción'!$C$10:$AZ$249,MATCH(A261,'[3]Controles de Corrupción'!$B$10:$B$249,0),47),"")</f>
        <v/>
      </c>
    </row>
    <row r="262" spans="1:17" ht="51.75" customHeight="1" x14ac:dyDescent="0.25">
      <c r="A262" s="111" t="s">
        <v>794</v>
      </c>
      <c r="B262" s="1249"/>
      <c r="C262" s="1254"/>
      <c r="D262" s="1108"/>
      <c r="E262" s="1252"/>
      <c r="F262" s="1109"/>
      <c r="G262" s="1109"/>
      <c r="H262" s="1244"/>
      <c r="I262" s="1109"/>
      <c r="J262" s="1109"/>
      <c r="K262" s="1109"/>
      <c r="L262" s="1109"/>
      <c r="M262" s="151" t="str">
        <f>IFERROR(INDEX('[3]Controles de Corrupción'!$C$10:$AZ$251,MATCH(A262,'[3]Controles de Corrupción'!$B$10:$B$251,0),4),"")</f>
        <v/>
      </c>
      <c r="N262" s="65" t="str">
        <f>IFERROR(INDEX('[3]Controles de Corrupción'!$C$10:$AZ$249,MATCH(A262,'[3]Controles de Corrupción'!$B$10:$B$249,0),40),"")</f>
        <v/>
      </c>
      <c r="O262" s="65" t="str">
        <f>IFERROR(INDEX('[3]Controles de Corrupción'!$C$10:$AZ$249,MATCH(A262,'[3]Controles de Corrupción'!$B$10:$B$249,0),41),"")</f>
        <v/>
      </c>
      <c r="P262" s="65" t="str">
        <f>IFERROR(INDEX('[3]Controles de Corrupción'!$C$10:$AZ$249,MATCH(A262,'[3]Controles de Corrupción'!$B$10:$B$249,0),42),"")</f>
        <v/>
      </c>
      <c r="Q262" s="57" t="str">
        <f>IFERROR(INDEX('[3]Controles de Corrupción'!$C$10:$AZ$249,MATCH(A262,'[3]Controles de Corrupción'!$B$10:$B$249,0),47),"")</f>
        <v/>
      </c>
    </row>
    <row r="263" spans="1:17" ht="51.75" customHeight="1" x14ac:dyDescent="0.25">
      <c r="A263" s="111" t="s">
        <v>795</v>
      </c>
      <c r="B263" s="1249"/>
      <c r="C263" s="1254"/>
      <c r="D263" s="1108"/>
      <c r="E263" s="1252"/>
      <c r="F263" s="1109"/>
      <c r="G263" s="1109"/>
      <c r="H263" s="1244"/>
      <c r="I263" s="1109"/>
      <c r="J263" s="1109"/>
      <c r="K263" s="1109"/>
      <c r="L263" s="1109"/>
      <c r="M263" s="151" t="str">
        <f>IFERROR(INDEX('[3]Controles de Corrupción'!$C$10:$AZ$251,MATCH(A263,'[3]Controles de Corrupción'!$B$10:$B$251,0),4),"")</f>
        <v/>
      </c>
      <c r="N263" s="65" t="str">
        <f>IFERROR(INDEX('[3]Controles de Corrupción'!$C$10:$AZ$249,MATCH(A263,'[3]Controles de Corrupción'!$B$10:$B$249,0),40),"")</f>
        <v/>
      </c>
      <c r="O263" s="65" t="str">
        <f>IFERROR(INDEX('[3]Controles de Corrupción'!$C$10:$AZ$249,MATCH(A263,'[3]Controles de Corrupción'!$B$10:$B$249,0),41),"")</f>
        <v/>
      </c>
      <c r="P263" s="65" t="str">
        <f>IFERROR(INDEX('[3]Controles de Corrupción'!$C$10:$AZ$249,MATCH(A263,'[3]Controles de Corrupción'!$B$10:$B$249,0),42),"")</f>
        <v/>
      </c>
      <c r="Q263" s="57" t="str">
        <f>IFERROR(INDEX('[3]Controles de Corrupción'!$C$10:$AZ$249,MATCH(A263,'[3]Controles de Corrupción'!$B$10:$B$249,0),47),"")</f>
        <v/>
      </c>
    </row>
    <row r="264" spans="1:17" ht="51.75" customHeight="1" x14ac:dyDescent="0.25">
      <c r="A264" s="111" t="s">
        <v>796</v>
      </c>
      <c r="B264" s="1250"/>
      <c r="C264" s="1254"/>
      <c r="D264" s="1108"/>
      <c r="E264" s="1252"/>
      <c r="F264" s="1109"/>
      <c r="G264" s="1109"/>
      <c r="H264" s="1111"/>
      <c r="I264" s="1109"/>
      <c r="J264" s="1109"/>
      <c r="K264" s="1109"/>
      <c r="L264" s="1109"/>
      <c r="M264" s="151" t="str">
        <f>IFERROR(INDEX('[3]Controles de Corrupción'!$C$10:$AZ$251,MATCH(A264,'[3]Controles de Corrupción'!$B$10:$B$251,0),4),"")</f>
        <v/>
      </c>
      <c r="N264" s="65" t="str">
        <f>IFERROR(INDEX('[3]Controles de Corrupción'!$C$10:$AZ$249,MATCH(A264,'[3]Controles de Corrupción'!$B$10:$B$249,0),40),"")</f>
        <v/>
      </c>
      <c r="O264" s="65" t="str">
        <f>IFERROR(INDEX('[3]Controles de Corrupción'!$C$10:$AZ$249,MATCH(A264,'[3]Controles de Corrupción'!$B$10:$B$249,0),41),"")</f>
        <v/>
      </c>
      <c r="P264" s="65" t="str">
        <f>IFERROR(INDEX('[3]Controles de Corrupción'!$C$10:$AZ$249,MATCH(A264,'[3]Controles de Corrupción'!$B$10:$B$249,0),42),"")</f>
        <v/>
      </c>
      <c r="Q264" s="57" t="str">
        <f>IFERROR(INDEX('[3]Controles de Corrupción'!$C$10:$AZ$249,MATCH(A264,'[3]Controles de Corrupción'!$B$10:$B$249,0),47),"")</f>
        <v/>
      </c>
    </row>
    <row r="265" spans="1:17" ht="51.75" customHeight="1" x14ac:dyDescent="0.25">
      <c r="A265" s="111" t="s">
        <v>797</v>
      </c>
      <c r="B265" s="1248"/>
      <c r="C265" s="1253" t="str">
        <f>IFERROR(INDEX('[3]Riesgos de Corrupción'!$B$11:$BN$102,MATCH('Mapa Riesgo Corrupción'!B265,'[3]Riesgos de Corrupción'!$B$11:$B$102,0),2),"")</f>
        <v/>
      </c>
      <c r="D265" s="1107" t="str">
        <f>IFERROR(INDEX('[3]Riesgos de Corrupción'!$B$11:$BN$102,MATCH('Mapa Riesgo Corrupción'!B265,'[3]Riesgos de Corrupción'!$B$11:$B$102,0),4),"")</f>
        <v/>
      </c>
      <c r="E265" s="1251" t="str">
        <f>IFERROR(INDEX('[3]Riesgos de Corrupción'!$B$11:$BN$102,MATCH('Mapa Riesgo Corrupción'!B265,'[3]Riesgos de Corrupción'!$B$11:$B$102,0),5),"")</f>
        <v/>
      </c>
      <c r="F265" s="1110" t="str">
        <f>IFERROR(INDEX('[3]Riesgos de Corrupción'!$B$11:$BN$102,MATCH('Mapa Riesgo Corrupción'!B265,'[3]Riesgos de Corrupción'!$B$11:$B$102,0),18),"")</f>
        <v/>
      </c>
      <c r="G265" s="1110" t="str">
        <f>IFERROR(INDEX('[3]Riesgos de Corrupción'!$B$11:$BN$102,MATCH('Mapa Riesgo Corrupción'!B265,'[3]Riesgos de Corrupción'!$B$11:$B$102,0),63),"")</f>
        <v/>
      </c>
      <c r="H265" s="1243" t="str">
        <f>IFERROR(INDEX('[3]Riesgos de Corrupción'!$B$11:$BN$102,MATCH('Mapa Riesgo Corrupción'!B265,'[3]Riesgos de Corrupción'!$B$11:$B$102,0),64),"")</f>
        <v/>
      </c>
      <c r="I265" s="1110" t="str">
        <f>IFERROR(INDEX('[3]Controles de Corrupción'!$C$10:$AZ$249,MATCH('Mapa Riesgo Corrupción'!B265,'[3]Controles de Corrupción'!$C$10:$C$249,0),33),"")</f>
        <v/>
      </c>
      <c r="J265" s="1110" t="str">
        <f>IFERROR(INDEX('[3]Controles de Corrupción'!$C$10:$AZ$249,MATCH('Mapa Riesgo Corrupción'!B265,'[3]Controles de Corrupción'!$C$10:$C$249,0),36),"")</f>
        <v/>
      </c>
      <c r="K265" s="1110" t="str">
        <f>IFERROR(INDEX('[3]Controles de Corrupción'!$C$10:$AZ$249,MATCH('Mapa Riesgo Corrupción'!B265,'[3]Controles de Corrupción'!$C$10:$C$249,0),37),"")</f>
        <v/>
      </c>
      <c r="L265" s="1110" t="str">
        <f>IFERROR(INDEX('[3]Controles de Corrupción'!$C$10:$AZ$249,MATCH('Mapa Riesgo Corrupción'!B265,'[3]Controles de Corrupción'!$C$10:$C$249,0),38),"")</f>
        <v/>
      </c>
      <c r="M265" s="151" t="str">
        <f>IFERROR(INDEX('[3]Controles de Corrupción'!$C$10:$AZ$251,MATCH(A265,'[3]Controles de Corrupción'!$B$10:$B$251,0),4),"")</f>
        <v/>
      </c>
      <c r="N265" s="65" t="str">
        <f>IFERROR(INDEX('[3]Controles de Corrupción'!$C$10:$AZ$249,MATCH(A265,'[3]Controles de Corrupción'!$B$10:$B$249,0),40),"")</f>
        <v/>
      </c>
      <c r="O265" s="65" t="str">
        <f>IFERROR(INDEX('[3]Controles de Corrupción'!$C$10:$AZ$249,MATCH(A265,'[3]Controles de Corrupción'!$B$10:$B$249,0),41),"")</f>
        <v/>
      </c>
      <c r="P265" s="65" t="str">
        <f>IFERROR(INDEX('[3]Controles de Corrupción'!$C$10:$AZ$249,MATCH(A265,'[3]Controles de Corrupción'!$B$10:$B$249,0),42),"")</f>
        <v/>
      </c>
      <c r="Q265" s="57" t="str">
        <f>IFERROR(INDEX('[3]Controles de Corrupción'!$C$10:$AZ$249,MATCH(A265,'[3]Controles de Corrupción'!$B$10:$B$249,0),47),"")</f>
        <v/>
      </c>
    </row>
    <row r="266" spans="1:17" ht="51.75" customHeight="1" x14ac:dyDescent="0.25">
      <c r="A266" s="111" t="s">
        <v>798</v>
      </c>
      <c r="B266" s="1249"/>
      <c r="C266" s="1254"/>
      <c r="D266" s="1108"/>
      <c r="E266" s="1252"/>
      <c r="F266" s="1109"/>
      <c r="G266" s="1109"/>
      <c r="H266" s="1244"/>
      <c r="I266" s="1109"/>
      <c r="J266" s="1109"/>
      <c r="K266" s="1109"/>
      <c r="L266" s="1109"/>
      <c r="M266" s="151" t="str">
        <f>IFERROR(INDEX('[3]Controles de Corrupción'!$C$10:$AZ$251,MATCH(A266,'[3]Controles de Corrupción'!$B$10:$B$251,0),4),"")</f>
        <v/>
      </c>
      <c r="N266" s="65" t="str">
        <f>IFERROR(INDEX('[3]Controles de Corrupción'!$C$10:$AZ$249,MATCH(A266,'[3]Controles de Corrupción'!$B$10:$B$249,0),40),"")</f>
        <v/>
      </c>
      <c r="O266" s="65" t="str">
        <f>IFERROR(INDEX('[3]Controles de Corrupción'!$C$10:$AZ$249,MATCH(A266,'[3]Controles de Corrupción'!$B$10:$B$249,0),41),"")</f>
        <v/>
      </c>
      <c r="P266" s="65" t="str">
        <f>IFERROR(INDEX('[3]Controles de Corrupción'!$C$10:$AZ$249,MATCH(A266,'[3]Controles de Corrupción'!$B$10:$B$249,0),42),"")</f>
        <v/>
      </c>
      <c r="Q266" s="57" t="str">
        <f>IFERROR(INDEX('[3]Controles de Corrupción'!$C$10:$AZ$249,MATCH(A266,'[3]Controles de Corrupción'!$B$10:$B$249,0),47),"")</f>
        <v/>
      </c>
    </row>
    <row r="267" spans="1:17" ht="51.75" customHeight="1" x14ac:dyDescent="0.25">
      <c r="A267" s="111" t="s">
        <v>799</v>
      </c>
      <c r="B267" s="1249"/>
      <c r="C267" s="1254"/>
      <c r="D267" s="1108"/>
      <c r="E267" s="1252"/>
      <c r="F267" s="1109"/>
      <c r="G267" s="1109"/>
      <c r="H267" s="1244"/>
      <c r="I267" s="1109"/>
      <c r="J267" s="1109"/>
      <c r="K267" s="1109"/>
      <c r="L267" s="1109"/>
      <c r="M267" s="151" t="str">
        <f>IFERROR(INDEX('[3]Controles de Corrupción'!$C$10:$AZ$251,MATCH(A267,'[3]Controles de Corrupción'!$B$10:$B$251,0),4),"")</f>
        <v/>
      </c>
      <c r="N267" s="65" t="str">
        <f>IFERROR(INDEX('[3]Controles de Corrupción'!$C$10:$AZ$249,MATCH(A267,'[3]Controles de Corrupción'!$B$10:$B$249,0),40),"")</f>
        <v/>
      </c>
      <c r="O267" s="65" t="str">
        <f>IFERROR(INDEX('[3]Controles de Corrupción'!$C$10:$AZ$249,MATCH(A267,'[3]Controles de Corrupción'!$B$10:$B$249,0),41),"")</f>
        <v/>
      </c>
      <c r="P267" s="65" t="str">
        <f>IFERROR(INDEX('[3]Controles de Corrupción'!$C$10:$AZ$249,MATCH(A267,'[3]Controles de Corrupción'!$B$10:$B$249,0),42),"")</f>
        <v/>
      </c>
      <c r="Q267" s="57" t="str">
        <f>IFERROR(INDEX('[3]Controles de Corrupción'!$C$10:$AZ$249,MATCH(A267,'[3]Controles de Corrupción'!$B$10:$B$249,0),47),"")</f>
        <v/>
      </c>
    </row>
    <row r="268" spans="1:17" ht="51.75" customHeight="1" x14ac:dyDescent="0.25">
      <c r="A268" s="111" t="s">
        <v>800</v>
      </c>
      <c r="B268" s="1249"/>
      <c r="C268" s="1254"/>
      <c r="D268" s="1108"/>
      <c r="E268" s="1252"/>
      <c r="F268" s="1109"/>
      <c r="G268" s="1109"/>
      <c r="H268" s="1244"/>
      <c r="I268" s="1109"/>
      <c r="J268" s="1109"/>
      <c r="K268" s="1109"/>
      <c r="L268" s="1109"/>
      <c r="M268" s="151" t="str">
        <f>IFERROR(INDEX('[3]Controles de Corrupción'!$C$10:$AZ$251,MATCH(A268,'[3]Controles de Corrupción'!$B$10:$B$251,0),4),"")</f>
        <v/>
      </c>
      <c r="N268" s="65" t="str">
        <f>IFERROR(INDEX('[3]Controles de Corrupción'!$C$10:$AZ$249,MATCH(A268,'[3]Controles de Corrupción'!$B$10:$B$249,0),40),"")</f>
        <v/>
      </c>
      <c r="O268" s="65" t="str">
        <f>IFERROR(INDEX('[3]Controles de Corrupción'!$C$10:$AZ$249,MATCH(A268,'[3]Controles de Corrupción'!$B$10:$B$249,0),41),"")</f>
        <v/>
      </c>
      <c r="P268" s="65" t="str">
        <f>IFERROR(INDEX('[3]Controles de Corrupción'!$C$10:$AZ$249,MATCH(A268,'[3]Controles de Corrupción'!$B$10:$B$249,0),42),"")</f>
        <v/>
      </c>
      <c r="Q268" s="57" t="str">
        <f>IFERROR(INDEX('[3]Controles de Corrupción'!$C$10:$AZ$249,MATCH(A268,'[3]Controles de Corrupción'!$B$10:$B$249,0),47),"")</f>
        <v/>
      </c>
    </row>
    <row r="269" spans="1:17" ht="51.75" customHeight="1" x14ac:dyDescent="0.25">
      <c r="A269" s="111" t="s">
        <v>801</v>
      </c>
      <c r="B269" s="1249"/>
      <c r="C269" s="1254"/>
      <c r="D269" s="1108"/>
      <c r="E269" s="1252"/>
      <c r="F269" s="1109"/>
      <c r="G269" s="1109"/>
      <c r="H269" s="1244"/>
      <c r="I269" s="1109"/>
      <c r="J269" s="1109"/>
      <c r="K269" s="1109"/>
      <c r="L269" s="1109"/>
      <c r="M269" s="151" t="str">
        <f>IFERROR(INDEX('[3]Controles de Corrupción'!$C$10:$AZ$251,MATCH(A269,'[3]Controles de Corrupción'!$B$10:$B$251,0),4),"")</f>
        <v/>
      </c>
      <c r="N269" s="65" t="str">
        <f>IFERROR(INDEX('[3]Controles de Corrupción'!$C$10:$AZ$249,MATCH(A269,'[3]Controles de Corrupción'!$B$10:$B$249,0),40),"")</f>
        <v/>
      </c>
      <c r="O269" s="65" t="str">
        <f>IFERROR(INDEX('[3]Controles de Corrupción'!$C$10:$AZ$249,MATCH(A269,'[3]Controles de Corrupción'!$B$10:$B$249,0),41),"")</f>
        <v/>
      </c>
      <c r="P269" s="65" t="str">
        <f>IFERROR(INDEX('[3]Controles de Corrupción'!$C$10:$AZ$249,MATCH(A269,'[3]Controles de Corrupción'!$B$10:$B$249,0),42),"")</f>
        <v/>
      </c>
      <c r="Q269" s="57" t="str">
        <f>IFERROR(INDEX('[3]Controles de Corrupción'!$C$10:$AZ$249,MATCH(A269,'[3]Controles de Corrupción'!$B$10:$B$249,0),47),"")</f>
        <v/>
      </c>
    </row>
    <row r="270" spans="1:17" ht="51.75" customHeight="1" x14ac:dyDescent="0.25">
      <c r="A270" s="111" t="s">
        <v>802</v>
      </c>
      <c r="B270" s="1250"/>
      <c r="C270" s="1254"/>
      <c r="D270" s="1108"/>
      <c r="E270" s="1252"/>
      <c r="F270" s="1109"/>
      <c r="G270" s="1109"/>
      <c r="H270" s="1111"/>
      <c r="I270" s="1109"/>
      <c r="J270" s="1109"/>
      <c r="K270" s="1109"/>
      <c r="L270" s="1109"/>
      <c r="M270" s="151" t="str">
        <f>IFERROR(INDEX('[3]Controles de Corrupción'!$C$10:$AZ$251,MATCH(A270,'[3]Controles de Corrupción'!$B$10:$B$251,0),4),"")</f>
        <v/>
      </c>
      <c r="N270" s="65" t="str">
        <f>IFERROR(INDEX('[3]Controles de Corrupción'!$C$10:$AZ$249,MATCH(A270,'[3]Controles de Corrupción'!$B$10:$B$249,0),40),"")</f>
        <v/>
      </c>
      <c r="O270" s="65" t="str">
        <f>IFERROR(INDEX('[3]Controles de Corrupción'!$C$10:$AZ$249,MATCH(A270,'[3]Controles de Corrupción'!$B$10:$B$249,0),41),"")</f>
        <v/>
      </c>
      <c r="P270" s="65" t="str">
        <f>IFERROR(INDEX('[3]Controles de Corrupción'!$C$10:$AZ$249,MATCH(A270,'[3]Controles de Corrupción'!$B$10:$B$249,0),42),"")</f>
        <v/>
      </c>
      <c r="Q270" s="57" t="str">
        <f>IFERROR(INDEX('[3]Controles de Corrupción'!$C$10:$AZ$249,MATCH(A270,'[3]Controles de Corrupción'!$B$10:$B$249,0),47),"")</f>
        <v/>
      </c>
    </row>
    <row r="271" spans="1:17" ht="51.75" customHeight="1" x14ac:dyDescent="0.25">
      <c r="A271" s="111" t="s">
        <v>803</v>
      </c>
      <c r="B271" s="1248"/>
      <c r="C271" s="1253" t="str">
        <f>IFERROR(INDEX('[3]Riesgos de Corrupción'!$B$11:$BN$102,MATCH('Mapa Riesgo Corrupción'!B271,'[3]Riesgos de Corrupción'!$B$11:$B$102,0),2),"")</f>
        <v/>
      </c>
      <c r="D271" s="1107" t="str">
        <f>IFERROR(INDEX('[3]Riesgos de Corrupción'!$B$11:$BN$102,MATCH('Mapa Riesgo Corrupción'!B271,'[3]Riesgos de Corrupción'!$B$11:$B$102,0),4),"")</f>
        <v/>
      </c>
      <c r="E271" s="1251" t="str">
        <f>IFERROR(INDEX('[3]Riesgos de Corrupción'!$B$11:$BN$102,MATCH('Mapa Riesgo Corrupción'!B271,'[3]Riesgos de Corrupción'!$B$11:$B$102,0),5),"")</f>
        <v/>
      </c>
      <c r="F271" s="1110" t="str">
        <f>IFERROR(INDEX('[3]Riesgos de Corrupción'!$B$11:$BN$102,MATCH('Mapa Riesgo Corrupción'!B271,'[3]Riesgos de Corrupción'!$B$11:$B$102,0),18),"")</f>
        <v/>
      </c>
      <c r="G271" s="1110" t="str">
        <f>IFERROR(INDEX('[3]Riesgos de Corrupción'!$B$11:$BN$102,MATCH('Mapa Riesgo Corrupción'!B271,'[3]Riesgos de Corrupción'!$B$11:$B$102,0),63),"")</f>
        <v/>
      </c>
      <c r="H271" s="1243" t="str">
        <f>IFERROR(INDEX('[3]Riesgos de Corrupción'!$B$11:$BN$102,MATCH('Mapa Riesgo Corrupción'!B271,'[3]Riesgos de Corrupción'!$B$11:$B$102,0),64),"")</f>
        <v/>
      </c>
      <c r="I271" s="1110" t="str">
        <f>IFERROR(INDEX('[3]Controles de Corrupción'!$C$10:$AZ$249,MATCH('Mapa Riesgo Corrupción'!B271,'[3]Controles de Corrupción'!$C$10:$C$249,0),33),"")</f>
        <v/>
      </c>
      <c r="J271" s="1110" t="str">
        <f>IFERROR(INDEX('[3]Controles de Corrupción'!$C$10:$AZ$249,MATCH('Mapa Riesgo Corrupción'!B271,'[3]Controles de Corrupción'!$C$10:$C$249,0),36),"")</f>
        <v/>
      </c>
      <c r="K271" s="1110" t="str">
        <f>IFERROR(INDEX('[3]Controles de Corrupción'!$C$10:$AZ$249,MATCH('Mapa Riesgo Corrupción'!B271,'[3]Controles de Corrupción'!$C$10:$C$249,0),37),"")</f>
        <v/>
      </c>
      <c r="L271" s="1110" t="str">
        <f>IFERROR(INDEX('[3]Controles de Corrupción'!$C$10:$AZ$249,MATCH('Mapa Riesgo Corrupción'!B271,'[3]Controles de Corrupción'!$C$10:$C$249,0),38),"")</f>
        <v/>
      </c>
      <c r="M271" s="151" t="str">
        <f>IFERROR(INDEX('[3]Controles de Corrupción'!$C$10:$AZ$251,MATCH(A271,'[3]Controles de Corrupción'!$B$10:$B$251,0),4),"")</f>
        <v/>
      </c>
      <c r="N271" s="65" t="str">
        <f>IFERROR(INDEX('[3]Controles de Corrupción'!$C$10:$AZ$249,MATCH(A271,'[3]Controles de Corrupción'!$B$10:$B$249,0),40),"")</f>
        <v/>
      </c>
      <c r="O271" s="65" t="str">
        <f>IFERROR(INDEX('[3]Controles de Corrupción'!$C$10:$AZ$249,MATCH(A271,'[3]Controles de Corrupción'!$B$10:$B$249,0),41),"")</f>
        <v/>
      </c>
      <c r="P271" s="65" t="str">
        <f>IFERROR(INDEX('[3]Controles de Corrupción'!$C$10:$AZ$249,MATCH(A271,'[3]Controles de Corrupción'!$B$10:$B$249,0),42),"")</f>
        <v/>
      </c>
      <c r="Q271" s="57" t="str">
        <f>IFERROR(INDEX('[3]Controles de Corrupción'!$C$10:$AZ$249,MATCH(A271,'[3]Controles de Corrupción'!$B$10:$B$249,0),47),"")</f>
        <v/>
      </c>
    </row>
    <row r="272" spans="1:17" ht="51.75" customHeight="1" x14ac:dyDescent="0.25">
      <c r="A272" s="111" t="s">
        <v>804</v>
      </c>
      <c r="B272" s="1249"/>
      <c r="C272" s="1254"/>
      <c r="D272" s="1108"/>
      <c r="E272" s="1252"/>
      <c r="F272" s="1109"/>
      <c r="G272" s="1109"/>
      <c r="H272" s="1244"/>
      <c r="I272" s="1109"/>
      <c r="J272" s="1109"/>
      <c r="K272" s="1109"/>
      <c r="L272" s="1109"/>
      <c r="M272" s="151" t="str">
        <f>IFERROR(INDEX('[3]Controles de Corrupción'!$C$10:$AZ$251,MATCH(A272,'[3]Controles de Corrupción'!$B$10:$B$251,0),4),"")</f>
        <v/>
      </c>
      <c r="N272" s="65" t="str">
        <f>IFERROR(INDEX('[3]Controles de Corrupción'!$C$10:$AZ$249,MATCH(A272,'[3]Controles de Corrupción'!$B$10:$B$249,0),40),"")</f>
        <v/>
      </c>
      <c r="O272" s="65" t="str">
        <f>IFERROR(INDEX('[3]Controles de Corrupción'!$C$10:$AZ$249,MATCH(A272,'[3]Controles de Corrupción'!$B$10:$B$249,0),41),"")</f>
        <v/>
      </c>
      <c r="P272" s="65" t="str">
        <f>IFERROR(INDEX('[3]Controles de Corrupción'!$C$10:$AZ$249,MATCH(A272,'[3]Controles de Corrupción'!$B$10:$B$249,0),42),"")</f>
        <v/>
      </c>
      <c r="Q272" s="57" t="str">
        <f>IFERROR(INDEX('[3]Controles de Corrupción'!$C$10:$AZ$249,MATCH(A272,'[3]Controles de Corrupción'!$B$10:$B$249,0),47),"")</f>
        <v/>
      </c>
    </row>
    <row r="273" spans="1:17" ht="51.75" customHeight="1" x14ac:dyDescent="0.25">
      <c r="A273" s="111" t="s">
        <v>805</v>
      </c>
      <c r="B273" s="1249"/>
      <c r="C273" s="1254"/>
      <c r="D273" s="1108"/>
      <c r="E273" s="1252"/>
      <c r="F273" s="1109"/>
      <c r="G273" s="1109"/>
      <c r="H273" s="1244"/>
      <c r="I273" s="1109"/>
      <c r="J273" s="1109"/>
      <c r="K273" s="1109"/>
      <c r="L273" s="1109"/>
      <c r="M273" s="151" t="str">
        <f>IFERROR(INDEX('[3]Controles de Corrupción'!$C$10:$AZ$251,MATCH(A273,'[3]Controles de Corrupción'!$B$10:$B$251,0),4),"")</f>
        <v/>
      </c>
      <c r="N273" s="65" t="str">
        <f>IFERROR(INDEX('[3]Controles de Corrupción'!$C$10:$AZ$249,MATCH(A273,'[3]Controles de Corrupción'!$B$10:$B$249,0),40),"")</f>
        <v/>
      </c>
      <c r="O273" s="65" t="str">
        <f>IFERROR(INDEX('[3]Controles de Corrupción'!$C$10:$AZ$249,MATCH(A273,'[3]Controles de Corrupción'!$B$10:$B$249,0),41),"")</f>
        <v/>
      </c>
      <c r="P273" s="65" t="str">
        <f>IFERROR(INDEX('[3]Controles de Corrupción'!$C$10:$AZ$249,MATCH(A273,'[3]Controles de Corrupción'!$B$10:$B$249,0),42),"")</f>
        <v/>
      </c>
      <c r="Q273" s="57" t="str">
        <f>IFERROR(INDEX('[3]Controles de Corrupción'!$C$10:$AZ$249,MATCH(A273,'[3]Controles de Corrupción'!$B$10:$B$249,0),47),"")</f>
        <v/>
      </c>
    </row>
    <row r="274" spans="1:17" ht="51.75" customHeight="1" x14ac:dyDescent="0.25">
      <c r="A274" s="111" t="s">
        <v>806</v>
      </c>
      <c r="B274" s="1249"/>
      <c r="C274" s="1254"/>
      <c r="D274" s="1108"/>
      <c r="E274" s="1252"/>
      <c r="F274" s="1109"/>
      <c r="G274" s="1109"/>
      <c r="H274" s="1244"/>
      <c r="I274" s="1109"/>
      <c r="J274" s="1109"/>
      <c r="K274" s="1109"/>
      <c r="L274" s="1109"/>
      <c r="M274" s="151" t="str">
        <f>IFERROR(INDEX('[3]Controles de Corrupción'!$C$10:$AZ$251,MATCH(A274,'[3]Controles de Corrupción'!$B$10:$B$251,0),4),"")</f>
        <v/>
      </c>
      <c r="N274" s="65" t="str">
        <f>IFERROR(INDEX('[3]Controles de Corrupción'!$C$10:$AZ$249,MATCH(A274,'[3]Controles de Corrupción'!$B$10:$B$249,0),40),"")</f>
        <v/>
      </c>
      <c r="O274" s="65" t="str">
        <f>IFERROR(INDEX('[3]Controles de Corrupción'!$C$10:$AZ$249,MATCH(A274,'[3]Controles de Corrupción'!$B$10:$B$249,0),41),"")</f>
        <v/>
      </c>
      <c r="P274" s="65" t="str">
        <f>IFERROR(INDEX('[3]Controles de Corrupción'!$C$10:$AZ$249,MATCH(A274,'[3]Controles de Corrupción'!$B$10:$B$249,0),42),"")</f>
        <v/>
      </c>
      <c r="Q274" s="57" t="str">
        <f>IFERROR(INDEX('[3]Controles de Corrupción'!$C$10:$AZ$249,MATCH(A274,'[3]Controles de Corrupción'!$B$10:$B$249,0),47),"")</f>
        <v/>
      </c>
    </row>
    <row r="275" spans="1:17" ht="51.75" customHeight="1" x14ac:dyDescent="0.25">
      <c r="A275" s="111" t="s">
        <v>807</v>
      </c>
      <c r="B275" s="1249"/>
      <c r="C275" s="1254"/>
      <c r="D275" s="1108"/>
      <c r="E275" s="1252"/>
      <c r="F275" s="1109"/>
      <c r="G275" s="1109"/>
      <c r="H275" s="1244"/>
      <c r="I275" s="1109"/>
      <c r="J275" s="1109"/>
      <c r="K275" s="1109"/>
      <c r="L275" s="1109"/>
      <c r="M275" s="151" t="str">
        <f>IFERROR(INDEX('[3]Controles de Corrupción'!$C$10:$AZ$251,MATCH(A275,'[3]Controles de Corrupción'!$B$10:$B$251,0),4),"")</f>
        <v/>
      </c>
      <c r="N275" s="65" t="str">
        <f>IFERROR(INDEX('[3]Controles de Corrupción'!$C$10:$AZ$249,MATCH(A275,'[3]Controles de Corrupción'!$B$10:$B$249,0),40),"")</f>
        <v/>
      </c>
      <c r="O275" s="65" t="str">
        <f>IFERROR(INDEX('[3]Controles de Corrupción'!$C$10:$AZ$249,MATCH(A275,'[3]Controles de Corrupción'!$B$10:$B$249,0),41),"")</f>
        <v/>
      </c>
      <c r="P275" s="65" t="str">
        <f>IFERROR(INDEX('[3]Controles de Corrupción'!$C$10:$AZ$249,MATCH(A275,'[3]Controles de Corrupción'!$B$10:$B$249,0),42),"")</f>
        <v/>
      </c>
      <c r="Q275" s="57" t="str">
        <f>IFERROR(INDEX('[3]Controles de Corrupción'!$C$10:$AZ$249,MATCH(A275,'[3]Controles de Corrupción'!$B$10:$B$249,0),47),"")</f>
        <v/>
      </c>
    </row>
    <row r="276" spans="1:17" ht="51.75" customHeight="1" x14ac:dyDescent="0.25">
      <c r="A276" s="111" t="s">
        <v>808</v>
      </c>
      <c r="B276" s="1250"/>
      <c r="C276" s="1254"/>
      <c r="D276" s="1108"/>
      <c r="E276" s="1252"/>
      <c r="F276" s="1109"/>
      <c r="G276" s="1109"/>
      <c r="H276" s="1111"/>
      <c r="I276" s="1109"/>
      <c r="J276" s="1109"/>
      <c r="K276" s="1109"/>
      <c r="L276" s="1109"/>
      <c r="M276" s="151" t="str">
        <f>IFERROR(INDEX('[3]Controles de Corrupción'!$C$10:$AZ$251,MATCH(A276,'[3]Controles de Corrupción'!$B$10:$B$251,0),4),"")</f>
        <v/>
      </c>
      <c r="N276" s="65" t="str">
        <f>IFERROR(INDEX('[3]Controles de Corrupción'!$C$10:$AZ$249,MATCH(A276,'[3]Controles de Corrupción'!$B$10:$B$249,0),40),"")</f>
        <v/>
      </c>
      <c r="O276" s="65" t="str">
        <f>IFERROR(INDEX('[3]Controles de Corrupción'!$C$10:$AZ$249,MATCH(A276,'[3]Controles de Corrupción'!$B$10:$B$249,0),41),"")</f>
        <v/>
      </c>
      <c r="P276" s="65" t="str">
        <f>IFERROR(INDEX('[3]Controles de Corrupción'!$C$10:$AZ$249,MATCH(A276,'[3]Controles de Corrupción'!$B$10:$B$249,0),42),"")</f>
        <v/>
      </c>
      <c r="Q276" s="57" t="str">
        <f>IFERROR(INDEX('[3]Controles de Corrupción'!$C$10:$AZ$249,MATCH(A276,'[3]Controles de Corrupción'!$B$10:$B$249,0),47),"")</f>
        <v/>
      </c>
    </row>
    <row r="277" spans="1:17" ht="51.75" customHeight="1" x14ac:dyDescent="0.25">
      <c r="A277" s="111" t="s">
        <v>809</v>
      </c>
      <c r="B277" s="1248"/>
      <c r="C277" s="1253" t="str">
        <f>IFERROR(INDEX('[3]Riesgos de Corrupción'!$B$11:$BN$102,MATCH('Mapa Riesgo Corrupción'!B277,'[3]Riesgos de Corrupción'!$B$11:$B$102,0),2),"")</f>
        <v/>
      </c>
      <c r="D277" s="1107" t="str">
        <f>IFERROR(INDEX('[3]Riesgos de Corrupción'!$B$11:$BN$102,MATCH('Mapa Riesgo Corrupción'!B277,'[3]Riesgos de Corrupción'!$B$11:$B$102,0),4),"")</f>
        <v/>
      </c>
      <c r="E277" s="1251" t="str">
        <f>IFERROR(INDEX('[3]Riesgos de Corrupción'!$B$11:$BN$102,MATCH('Mapa Riesgo Corrupción'!B277,'[3]Riesgos de Corrupción'!$B$11:$B$102,0),5),"")</f>
        <v/>
      </c>
      <c r="F277" s="1110" t="str">
        <f>IFERROR(INDEX('[3]Riesgos de Corrupción'!$B$11:$BN$102,MATCH('Mapa Riesgo Corrupción'!B277,'[3]Riesgos de Corrupción'!$B$11:$B$102,0),18),"")</f>
        <v/>
      </c>
      <c r="G277" s="1110" t="str">
        <f>IFERROR(INDEX('[3]Riesgos de Corrupción'!$B$11:$BN$102,MATCH('Mapa Riesgo Corrupción'!B277,'[3]Riesgos de Corrupción'!$B$11:$B$102,0),63),"")</f>
        <v/>
      </c>
      <c r="H277" s="1243" t="str">
        <f>IFERROR(INDEX('[3]Riesgos de Corrupción'!$B$11:$BN$102,MATCH('Mapa Riesgo Corrupción'!B277,'[3]Riesgos de Corrupción'!$B$11:$B$102,0),64),"")</f>
        <v/>
      </c>
      <c r="I277" s="1110" t="str">
        <f>IFERROR(INDEX('[3]Controles de Corrupción'!$C$10:$AZ$249,MATCH('Mapa Riesgo Corrupción'!B277,'[3]Controles de Corrupción'!$C$10:$C$249,0),33),"")</f>
        <v/>
      </c>
      <c r="J277" s="1110" t="str">
        <f>IFERROR(INDEX('[3]Controles de Corrupción'!$C$10:$AZ$249,MATCH('Mapa Riesgo Corrupción'!B277,'[3]Controles de Corrupción'!$C$10:$C$249,0),36),"")</f>
        <v/>
      </c>
      <c r="K277" s="1110" t="str">
        <f>IFERROR(INDEX('[3]Controles de Corrupción'!$C$10:$AZ$249,MATCH('Mapa Riesgo Corrupción'!B277,'[3]Controles de Corrupción'!$C$10:$C$249,0),37),"")</f>
        <v/>
      </c>
      <c r="L277" s="1110" t="str">
        <f>IFERROR(INDEX('[3]Controles de Corrupción'!$C$10:$AZ$249,MATCH('Mapa Riesgo Corrupción'!B277,'[3]Controles de Corrupción'!$C$10:$C$249,0),38),"")</f>
        <v/>
      </c>
      <c r="M277" s="151" t="str">
        <f>IFERROR(INDEX('[3]Controles de Corrupción'!$C$10:$AZ$251,MATCH(A277,'[3]Controles de Corrupción'!$B$10:$B$251,0),4),"")</f>
        <v/>
      </c>
      <c r="N277" s="65" t="str">
        <f>IFERROR(INDEX('[3]Controles de Corrupción'!$C$10:$AZ$249,MATCH(A277,'[3]Controles de Corrupción'!$B$10:$B$249,0),40),"")</f>
        <v/>
      </c>
      <c r="O277" s="65" t="str">
        <f>IFERROR(INDEX('[3]Controles de Corrupción'!$C$10:$AZ$249,MATCH(A277,'[3]Controles de Corrupción'!$B$10:$B$249,0),41),"")</f>
        <v/>
      </c>
      <c r="P277" s="65" t="str">
        <f>IFERROR(INDEX('[3]Controles de Corrupción'!$C$10:$AZ$249,MATCH(A277,'[3]Controles de Corrupción'!$B$10:$B$249,0),42),"")</f>
        <v/>
      </c>
      <c r="Q277" s="57" t="str">
        <f>IFERROR(INDEX('[3]Controles de Corrupción'!$C$10:$AZ$249,MATCH(A277,'[3]Controles de Corrupción'!$B$10:$B$249,0),47),"")</f>
        <v/>
      </c>
    </row>
    <row r="278" spans="1:17" ht="51.75" customHeight="1" x14ac:dyDescent="0.25">
      <c r="A278" s="111" t="s">
        <v>810</v>
      </c>
      <c r="B278" s="1249"/>
      <c r="C278" s="1254"/>
      <c r="D278" s="1108"/>
      <c r="E278" s="1252"/>
      <c r="F278" s="1109"/>
      <c r="G278" s="1109"/>
      <c r="H278" s="1244"/>
      <c r="I278" s="1109"/>
      <c r="J278" s="1109"/>
      <c r="K278" s="1109"/>
      <c r="L278" s="1109"/>
      <c r="M278" s="151" t="str">
        <f>IFERROR(INDEX('[3]Controles de Corrupción'!$C$10:$AZ$251,MATCH(A278,'[3]Controles de Corrupción'!$B$10:$B$251,0),4),"")</f>
        <v/>
      </c>
      <c r="N278" s="65" t="str">
        <f>IFERROR(INDEX('[3]Controles de Corrupción'!$C$10:$AZ$249,MATCH(A278,'[3]Controles de Corrupción'!$B$10:$B$249,0),40),"")</f>
        <v/>
      </c>
      <c r="O278" s="65" t="str">
        <f>IFERROR(INDEX('[3]Controles de Corrupción'!$C$10:$AZ$249,MATCH(A278,'[3]Controles de Corrupción'!$B$10:$B$249,0),41),"")</f>
        <v/>
      </c>
      <c r="P278" s="65" t="str">
        <f>IFERROR(INDEX('[3]Controles de Corrupción'!$C$10:$AZ$249,MATCH(A278,'[3]Controles de Corrupción'!$B$10:$B$249,0),42),"")</f>
        <v/>
      </c>
      <c r="Q278" s="57" t="str">
        <f>IFERROR(INDEX('[3]Controles de Corrupción'!$C$10:$AZ$249,MATCH(A278,'[3]Controles de Corrupción'!$B$10:$B$249,0),47),"")</f>
        <v/>
      </c>
    </row>
    <row r="279" spans="1:17" ht="51.75" customHeight="1" x14ac:dyDescent="0.25">
      <c r="A279" s="111" t="s">
        <v>811</v>
      </c>
      <c r="B279" s="1249"/>
      <c r="C279" s="1254"/>
      <c r="D279" s="1108"/>
      <c r="E279" s="1252"/>
      <c r="F279" s="1109"/>
      <c r="G279" s="1109"/>
      <c r="H279" s="1244"/>
      <c r="I279" s="1109"/>
      <c r="J279" s="1109"/>
      <c r="K279" s="1109"/>
      <c r="L279" s="1109"/>
      <c r="M279" s="151" t="str">
        <f>IFERROR(INDEX('[3]Controles de Corrupción'!$C$10:$AZ$251,MATCH(A279,'[3]Controles de Corrupción'!$B$10:$B$251,0),4),"")</f>
        <v/>
      </c>
      <c r="N279" s="65" t="str">
        <f>IFERROR(INDEX('[3]Controles de Corrupción'!$C$10:$AZ$249,MATCH(A279,'[3]Controles de Corrupción'!$B$10:$B$249,0),40),"")</f>
        <v/>
      </c>
      <c r="O279" s="65" t="str">
        <f>IFERROR(INDEX('[3]Controles de Corrupción'!$C$10:$AZ$249,MATCH(A279,'[3]Controles de Corrupción'!$B$10:$B$249,0),41),"")</f>
        <v/>
      </c>
      <c r="P279" s="65" t="str">
        <f>IFERROR(INDEX('[3]Controles de Corrupción'!$C$10:$AZ$249,MATCH(A279,'[3]Controles de Corrupción'!$B$10:$B$249,0),42),"")</f>
        <v/>
      </c>
      <c r="Q279" s="57" t="str">
        <f>IFERROR(INDEX('[3]Controles de Corrupción'!$C$10:$AZ$249,MATCH(A279,'[3]Controles de Corrupción'!$B$10:$B$249,0),47),"")</f>
        <v/>
      </c>
    </row>
    <row r="280" spans="1:17" ht="51.75" customHeight="1" x14ac:dyDescent="0.25">
      <c r="A280" s="111" t="s">
        <v>812</v>
      </c>
      <c r="B280" s="1249"/>
      <c r="C280" s="1254"/>
      <c r="D280" s="1108"/>
      <c r="E280" s="1252"/>
      <c r="F280" s="1109"/>
      <c r="G280" s="1109"/>
      <c r="H280" s="1244"/>
      <c r="I280" s="1109"/>
      <c r="J280" s="1109"/>
      <c r="K280" s="1109"/>
      <c r="L280" s="1109"/>
      <c r="M280" s="151" t="str">
        <f>IFERROR(INDEX('[3]Controles de Corrupción'!$C$10:$AZ$251,MATCH(A280,'[3]Controles de Corrupción'!$B$10:$B$251,0),4),"")</f>
        <v/>
      </c>
      <c r="N280" s="65" t="str">
        <f>IFERROR(INDEX('[3]Controles de Corrupción'!$C$10:$AZ$249,MATCH(A280,'[3]Controles de Corrupción'!$B$10:$B$249,0),40),"")</f>
        <v/>
      </c>
      <c r="O280" s="65" t="str">
        <f>IFERROR(INDEX('[3]Controles de Corrupción'!$C$10:$AZ$249,MATCH(A280,'[3]Controles de Corrupción'!$B$10:$B$249,0),41),"")</f>
        <v/>
      </c>
      <c r="P280" s="65" t="str">
        <f>IFERROR(INDEX('[3]Controles de Corrupción'!$C$10:$AZ$249,MATCH(A280,'[3]Controles de Corrupción'!$B$10:$B$249,0),42),"")</f>
        <v/>
      </c>
      <c r="Q280" s="57" t="str">
        <f>IFERROR(INDEX('[3]Controles de Corrupción'!$C$10:$AZ$249,MATCH(A280,'[3]Controles de Corrupción'!$B$10:$B$249,0),47),"")</f>
        <v/>
      </c>
    </row>
    <row r="281" spans="1:17" ht="51.75" customHeight="1" x14ac:dyDescent="0.25">
      <c r="A281" s="111" t="s">
        <v>813</v>
      </c>
      <c r="B281" s="1249"/>
      <c r="C281" s="1254"/>
      <c r="D281" s="1108"/>
      <c r="E281" s="1252"/>
      <c r="F281" s="1109"/>
      <c r="G281" s="1109"/>
      <c r="H281" s="1244"/>
      <c r="I281" s="1109"/>
      <c r="J281" s="1109"/>
      <c r="K281" s="1109"/>
      <c r="L281" s="1109"/>
      <c r="M281" s="151" t="str">
        <f>IFERROR(INDEX('[3]Controles de Corrupción'!$C$10:$AZ$251,MATCH(A281,'[3]Controles de Corrupción'!$B$10:$B$251,0),4),"")</f>
        <v/>
      </c>
      <c r="N281" s="65" t="str">
        <f>IFERROR(INDEX('[3]Controles de Corrupción'!$C$10:$AZ$249,MATCH(A281,'[3]Controles de Corrupción'!$B$10:$B$249,0),40),"")</f>
        <v/>
      </c>
      <c r="O281" s="65" t="str">
        <f>IFERROR(INDEX('[3]Controles de Corrupción'!$C$10:$AZ$249,MATCH(A281,'[3]Controles de Corrupción'!$B$10:$B$249,0),41),"")</f>
        <v/>
      </c>
      <c r="P281" s="65" t="str">
        <f>IFERROR(INDEX('[3]Controles de Corrupción'!$C$10:$AZ$249,MATCH(A281,'[3]Controles de Corrupción'!$B$10:$B$249,0),42),"")</f>
        <v/>
      </c>
      <c r="Q281" s="57" t="str">
        <f>IFERROR(INDEX('[3]Controles de Corrupción'!$C$10:$AZ$249,MATCH(A281,'[3]Controles de Corrupción'!$B$10:$B$249,0),47),"")</f>
        <v/>
      </c>
    </row>
    <row r="282" spans="1:17" ht="51.75" customHeight="1" x14ac:dyDescent="0.25">
      <c r="A282" s="111" t="s">
        <v>814</v>
      </c>
      <c r="B282" s="1250"/>
      <c r="C282" s="1254"/>
      <c r="D282" s="1108"/>
      <c r="E282" s="1252"/>
      <c r="F282" s="1109"/>
      <c r="G282" s="1109"/>
      <c r="H282" s="1111"/>
      <c r="I282" s="1109"/>
      <c r="J282" s="1109"/>
      <c r="K282" s="1109"/>
      <c r="L282" s="1109"/>
      <c r="M282" s="151" t="str">
        <f>IFERROR(INDEX('[3]Controles de Corrupción'!$C$10:$AZ$251,MATCH(A282,'[3]Controles de Corrupción'!$B$10:$B$251,0),4),"")</f>
        <v/>
      </c>
      <c r="N282" s="65" t="str">
        <f>IFERROR(INDEX('[3]Controles de Corrupción'!$C$10:$AZ$249,MATCH(A282,'[3]Controles de Corrupción'!$B$10:$B$249,0),40),"")</f>
        <v/>
      </c>
      <c r="O282" s="65" t="str">
        <f>IFERROR(INDEX('[3]Controles de Corrupción'!$C$10:$AZ$249,MATCH(A282,'[3]Controles de Corrupción'!$B$10:$B$249,0),41),"")</f>
        <v/>
      </c>
      <c r="P282" s="65" t="str">
        <f>IFERROR(INDEX('[3]Controles de Corrupción'!$C$10:$AZ$249,MATCH(A282,'[3]Controles de Corrupción'!$B$10:$B$249,0),42),"")</f>
        <v/>
      </c>
      <c r="Q282" s="57" t="str">
        <f>IFERROR(INDEX('[3]Controles de Corrupción'!$C$10:$AZ$249,MATCH(A282,'[3]Controles de Corrupción'!$B$10:$B$249,0),47),"")</f>
        <v/>
      </c>
    </row>
    <row r="283" spans="1:17" ht="51.75" customHeight="1" x14ac:dyDescent="0.25">
      <c r="A283" s="111" t="s">
        <v>815</v>
      </c>
      <c r="B283" s="1248"/>
      <c r="C283" s="1253" t="str">
        <f>IFERROR(INDEX('[3]Riesgos de Corrupción'!$B$11:$BN$102,MATCH('Mapa Riesgo Corrupción'!B283,'[3]Riesgos de Corrupción'!$B$11:$B$102,0),2),"")</f>
        <v/>
      </c>
      <c r="D283" s="1107" t="str">
        <f>IFERROR(INDEX('[3]Riesgos de Corrupción'!$B$11:$BN$102,MATCH('Mapa Riesgo Corrupción'!B283,'[3]Riesgos de Corrupción'!$B$11:$B$102,0),4),"")</f>
        <v/>
      </c>
      <c r="E283" s="1251" t="str">
        <f>IFERROR(INDEX('[3]Riesgos de Corrupción'!$B$11:$BN$102,MATCH('Mapa Riesgo Corrupción'!B283,'[3]Riesgos de Corrupción'!$B$11:$B$102,0),5),"")</f>
        <v/>
      </c>
      <c r="F283" s="1110" t="str">
        <f>IFERROR(INDEX('[3]Riesgos de Corrupción'!$B$11:$BN$102,MATCH('Mapa Riesgo Corrupción'!B283,'[3]Riesgos de Corrupción'!$B$11:$B$102,0),18),"")</f>
        <v/>
      </c>
      <c r="G283" s="1110" t="str">
        <f>IFERROR(INDEX('[3]Riesgos de Corrupción'!$B$11:$BN$102,MATCH('Mapa Riesgo Corrupción'!B283,'[3]Riesgos de Corrupción'!$B$11:$B$102,0),63),"")</f>
        <v/>
      </c>
      <c r="H283" s="1243" t="str">
        <f>IFERROR(INDEX('[3]Riesgos de Corrupción'!$B$11:$BN$102,MATCH('Mapa Riesgo Corrupción'!B283,'[3]Riesgos de Corrupción'!$B$11:$B$102,0),64),"")</f>
        <v/>
      </c>
      <c r="I283" s="1110" t="str">
        <f>IFERROR(INDEX('[3]Controles de Corrupción'!$C$10:$AZ$249,MATCH('Mapa Riesgo Corrupción'!B283,'[3]Controles de Corrupción'!$C$10:$C$249,0),33),"")</f>
        <v/>
      </c>
      <c r="J283" s="1110" t="str">
        <f>IFERROR(INDEX('[3]Controles de Corrupción'!$C$10:$AZ$249,MATCH('Mapa Riesgo Corrupción'!B283,'[3]Controles de Corrupción'!$C$10:$C$249,0),36),"")</f>
        <v/>
      </c>
      <c r="K283" s="1110" t="str">
        <f>IFERROR(INDEX('[3]Controles de Corrupción'!$C$10:$AZ$249,MATCH('Mapa Riesgo Corrupción'!B283,'[3]Controles de Corrupción'!$C$10:$C$249,0),37),"")</f>
        <v/>
      </c>
      <c r="L283" s="1110" t="str">
        <f>IFERROR(INDEX('[3]Controles de Corrupción'!$C$10:$AZ$249,MATCH('Mapa Riesgo Corrupción'!B283,'[3]Controles de Corrupción'!$C$10:$C$249,0),38),"")</f>
        <v/>
      </c>
      <c r="M283" s="151" t="str">
        <f>IFERROR(INDEX('[3]Controles de Corrupción'!$C$10:$AZ$251,MATCH(A283,'[3]Controles de Corrupción'!$B$10:$B$251,0),4),"")</f>
        <v/>
      </c>
      <c r="N283" s="65" t="str">
        <f>IFERROR(INDEX('[3]Controles de Corrupción'!$C$10:$AZ$249,MATCH(A283,'[3]Controles de Corrupción'!$B$10:$B$249,0),40),"")</f>
        <v/>
      </c>
      <c r="O283" s="65" t="str">
        <f>IFERROR(INDEX('[3]Controles de Corrupción'!$C$10:$AZ$249,MATCH(A283,'[3]Controles de Corrupción'!$B$10:$B$249,0),41),"")</f>
        <v/>
      </c>
      <c r="P283" s="65" t="str">
        <f>IFERROR(INDEX('[3]Controles de Corrupción'!$C$10:$AZ$249,MATCH(A283,'[3]Controles de Corrupción'!$B$10:$B$249,0),42),"")</f>
        <v/>
      </c>
      <c r="Q283" s="57" t="str">
        <f>IFERROR(INDEX('[3]Controles de Corrupción'!$C$10:$AZ$249,MATCH(A283,'[3]Controles de Corrupción'!$B$10:$B$249,0),47),"")</f>
        <v/>
      </c>
    </row>
    <row r="284" spans="1:17" ht="51.75" customHeight="1" x14ac:dyDescent="0.25">
      <c r="A284" s="111" t="s">
        <v>816</v>
      </c>
      <c r="B284" s="1249"/>
      <c r="C284" s="1254"/>
      <c r="D284" s="1108"/>
      <c r="E284" s="1252"/>
      <c r="F284" s="1109"/>
      <c r="G284" s="1109"/>
      <c r="H284" s="1244"/>
      <c r="I284" s="1109"/>
      <c r="J284" s="1109"/>
      <c r="K284" s="1109"/>
      <c r="L284" s="1109"/>
      <c r="M284" s="151" t="str">
        <f>IFERROR(INDEX('[3]Controles de Corrupción'!$C$10:$AZ$251,MATCH(A284,'[3]Controles de Corrupción'!$B$10:$B$251,0),4),"")</f>
        <v/>
      </c>
      <c r="N284" s="65" t="str">
        <f>IFERROR(INDEX('[3]Controles de Corrupción'!$C$10:$AZ$249,MATCH(A284,'[3]Controles de Corrupción'!$B$10:$B$249,0),40),"")</f>
        <v/>
      </c>
      <c r="O284" s="65" t="str">
        <f>IFERROR(INDEX('[3]Controles de Corrupción'!$C$10:$AZ$249,MATCH(A284,'[3]Controles de Corrupción'!$B$10:$B$249,0),41),"")</f>
        <v/>
      </c>
      <c r="P284" s="65" t="str">
        <f>IFERROR(INDEX('[3]Controles de Corrupción'!$C$10:$AZ$249,MATCH(A284,'[3]Controles de Corrupción'!$B$10:$B$249,0),42),"")</f>
        <v/>
      </c>
      <c r="Q284" s="57" t="str">
        <f>IFERROR(INDEX('[3]Controles de Corrupción'!$C$10:$AZ$249,MATCH(A284,'[3]Controles de Corrupción'!$B$10:$B$249,0),47),"")</f>
        <v/>
      </c>
    </row>
    <row r="285" spans="1:17" ht="51.75" customHeight="1" x14ac:dyDescent="0.25">
      <c r="A285" s="111" t="s">
        <v>817</v>
      </c>
      <c r="B285" s="1249"/>
      <c r="C285" s="1254"/>
      <c r="D285" s="1108"/>
      <c r="E285" s="1252"/>
      <c r="F285" s="1109"/>
      <c r="G285" s="1109"/>
      <c r="H285" s="1244"/>
      <c r="I285" s="1109"/>
      <c r="J285" s="1109"/>
      <c r="K285" s="1109"/>
      <c r="L285" s="1109"/>
      <c r="M285" s="151" t="str">
        <f>IFERROR(INDEX('[3]Controles de Corrupción'!$C$10:$AZ$251,MATCH(A285,'[3]Controles de Corrupción'!$B$10:$B$251,0),4),"")</f>
        <v/>
      </c>
      <c r="N285" s="65" t="str">
        <f>IFERROR(INDEX('[3]Controles de Corrupción'!$C$10:$AZ$249,MATCH(A285,'[3]Controles de Corrupción'!$B$10:$B$249,0),40),"")</f>
        <v/>
      </c>
      <c r="O285" s="65" t="str">
        <f>IFERROR(INDEX('[3]Controles de Corrupción'!$C$10:$AZ$249,MATCH(A285,'[3]Controles de Corrupción'!$B$10:$B$249,0),41),"")</f>
        <v/>
      </c>
      <c r="P285" s="65" t="str">
        <f>IFERROR(INDEX('[3]Controles de Corrupción'!$C$10:$AZ$249,MATCH(A285,'[3]Controles de Corrupción'!$B$10:$B$249,0),42),"")</f>
        <v/>
      </c>
      <c r="Q285" s="57" t="str">
        <f>IFERROR(INDEX('[3]Controles de Corrupción'!$C$10:$AZ$249,MATCH(A285,'[3]Controles de Corrupción'!$B$10:$B$249,0),47),"")</f>
        <v/>
      </c>
    </row>
    <row r="286" spans="1:17" ht="51.75" customHeight="1" x14ac:dyDescent="0.25">
      <c r="A286" s="111" t="s">
        <v>818</v>
      </c>
      <c r="B286" s="1249"/>
      <c r="C286" s="1254"/>
      <c r="D286" s="1108"/>
      <c r="E286" s="1252"/>
      <c r="F286" s="1109"/>
      <c r="G286" s="1109"/>
      <c r="H286" s="1244"/>
      <c r="I286" s="1109"/>
      <c r="J286" s="1109"/>
      <c r="K286" s="1109"/>
      <c r="L286" s="1109"/>
      <c r="M286" s="151" t="str">
        <f>IFERROR(INDEX('[3]Controles de Corrupción'!$C$10:$AZ$251,MATCH(A286,'[3]Controles de Corrupción'!$B$10:$B$251,0),4),"")</f>
        <v/>
      </c>
      <c r="N286" s="65" t="str">
        <f>IFERROR(INDEX('[3]Controles de Corrupción'!$C$10:$AZ$249,MATCH(A286,'[3]Controles de Corrupción'!$B$10:$B$249,0),40),"")</f>
        <v/>
      </c>
      <c r="O286" s="65" t="str">
        <f>IFERROR(INDEX('[3]Controles de Corrupción'!$C$10:$AZ$249,MATCH(A286,'[3]Controles de Corrupción'!$B$10:$B$249,0),41),"")</f>
        <v/>
      </c>
      <c r="P286" s="65" t="str">
        <f>IFERROR(INDEX('[3]Controles de Corrupción'!$C$10:$AZ$249,MATCH(A286,'[3]Controles de Corrupción'!$B$10:$B$249,0),42),"")</f>
        <v/>
      </c>
      <c r="Q286" s="57" t="str">
        <f>IFERROR(INDEX('[3]Controles de Corrupción'!$C$10:$AZ$249,MATCH(A286,'[3]Controles de Corrupción'!$B$10:$B$249,0),47),"")</f>
        <v/>
      </c>
    </row>
    <row r="287" spans="1:17" ht="51.75" customHeight="1" x14ac:dyDescent="0.25">
      <c r="A287" s="111" t="s">
        <v>819</v>
      </c>
      <c r="B287" s="1249"/>
      <c r="C287" s="1254"/>
      <c r="D287" s="1108"/>
      <c r="E287" s="1252"/>
      <c r="F287" s="1109"/>
      <c r="G287" s="1109"/>
      <c r="H287" s="1244"/>
      <c r="I287" s="1109"/>
      <c r="J287" s="1109"/>
      <c r="K287" s="1109"/>
      <c r="L287" s="1109"/>
      <c r="M287" s="151" t="str">
        <f>IFERROR(INDEX('[3]Controles de Corrupción'!$C$10:$AZ$251,MATCH(A287,'[3]Controles de Corrupción'!$B$10:$B$251,0),4),"")</f>
        <v/>
      </c>
      <c r="N287" s="65" t="str">
        <f>IFERROR(INDEX('[3]Controles de Corrupción'!$C$10:$AZ$249,MATCH(A287,'[3]Controles de Corrupción'!$B$10:$B$249,0),40),"")</f>
        <v/>
      </c>
      <c r="O287" s="65" t="str">
        <f>IFERROR(INDEX('[3]Controles de Corrupción'!$C$10:$AZ$249,MATCH(A287,'[3]Controles de Corrupción'!$B$10:$B$249,0),41),"")</f>
        <v/>
      </c>
      <c r="P287" s="65" t="str">
        <f>IFERROR(INDEX('[3]Controles de Corrupción'!$C$10:$AZ$249,MATCH(A287,'[3]Controles de Corrupción'!$B$10:$B$249,0),42),"")</f>
        <v/>
      </c>
      <c r="Q287" s="57" t="str">
        <f>IFERROR(INDEX('[3]Controles de Corrupción'!$C$10:$AZ$249,MATCH(A287,'[3]Controles de Corrupción'!$B$10:$B$249,0),47),"")</f>
        <v/>
      </c>
    </row>
    <row r="288" spans="1:17" ht="51.75" customHeight="1" x14ac:dyDescent="0.25">
      <c r="A288" s="111" t="s">
        <v>820</v>
      </c>
      <c r="B288" s="1250"/>
      <c r="C288" s="1254"/>
      <c r="D288" s="1108"/>
      <c r="E288" s="1252"/>
      <c r="F288" s="1109"/>
      <c r="G288" s="1109"/>
      <c r="H288" s="1111"/>
      <c r="I288" s="1109"/>
      <c r="J288" s="1109"/>
      <c r="K288" s="1109"/>
      <c r="L288" s="1109"/>
      <c r="M288" s="151" t="str">
        <f>IFERROR(INDEX('[3]Controles de Corrupción'!$C$10:$AZ$251,MATCH(A288,'[3]Controles de Corrupción'!$B$10:$B$251,0),4),"")</f>
        <v/>
      </c>
      <c r="N288" s="65" t="str">
        <f>IFERROR(INDEX('[3]Controles de Corrupción'!$C$10:$AZ$249,MATCH(A288,'[3]Controles de Corrupción'!$B$10:$B$249,0),40),"")</f>
        <v/>
      </c>
      <c r="O288" s="65" t="str">
        <f>IFERROR(INDEX('[3]Controles de Corrupción'!$C$10:$AZ$249,MATCH(A288,'[3]Controles de Corrupción'!$B$10:$B$249,0),41),"")</f>
        <v/>
      </c>
      <c r="P288" s="65" t="str">
        <f>IFERROR(INDEX('[3]Controles de Corrupción'!$C$10:$AZ$249,MATCH(A288,'[3]Controles de Corrupción'!$B$10:$B$249,0),42),"")</f>
        <v/>
      </c>
      <c r="Q288" s="57" t="str">
        <f>IFERROR(INDEX('[3]Controles de Corrupción'!$C$10:$AZ$249,MATCH(A288,'[3]Controles de Corrupción'!$B$10:$B$249,0),47),"")</f>
        <v/>
      </c>
    </row>
    <row r="289" spans="1:17" ht="51.75" customHeight="1" x14ac:dyDescent="0.25">
      <c r="A289" s="111" t="s">
        <v>821</v>
      </c>
      <c r="B289" s="1248"/>
      <c r="C289" s="1253" t="str">
        <f>IFERROR(INDEX('[3]Riesgos de Corrupción'!$B$11:$BN$102,MATCH('Mapa Riesgo Corrupción'!B289,'[3]Riesgos de Corrupción'!$B$11:$B$102,0),2),"")</f>
        <v/>
      </c>
      <c r="D289" s="1107" t="str">
        <f>IFERROR(INDEX('[3]Riesgos de Corrupción'!$B$11:$BN$102,MATCH('Mapa Riesgo Corrupción'!B289,'[3]Riesgos de Corrupción'!$B$11:$B$102,0),4),"")</f>
        <v/>
      </c>
      <c r="E289" s="1251" t="str">
        <f>IFERROR(INDEX('[3]Riesgos de Corrupción'!$B$11:$BN$102,MATCH('Mapa Riesgo Corrupción'!B289,'[3]Riesgos de Corrupción'!$B$11:$B$102,0),5),"")</f>
        <v/>
      </c>
      <c r="F289" s="1110" t="str">
        <f>IFERROR(INDEX('[3]Riesgos de Corrupción'!$B$11:$BN$102,MATCH('Mapa Riesgo Corrupción'!B289,'[3]Riesgos de Corrupción'!$B$11:$B$102,0),18),"")</f>
        <v/>
      </c>
      <c r="G289" s="1110" t="str">
        <f>IFERROR(INDEX('[3]Riesgos de Corrupción'!$B$11:$BN$102,MATCH('Mapa Riesgo Corrupción'!B289,'[3]Riesgos de Corrupción'!$B$11:$B$102,0),63),"")</f>
        <v/>
      </c>
      <c r="H289" s="1243" t="str">
        <f>IFERROR(INDEX('[3]Riesgos de Corrupción'!$B$11:$BN$102,MATCH('Mapa Riesgo Corrupción'!B289,'[3]Riesgos de Corrupción'!$B$11:$B$102,0),64),"")</f>
        <v/>
      </c>
      <c r="I289" s="1110" t="str">
        <f>IFERROR(INDEX('[3]Controles de Corrupción'!$C$10:$AZ$249,MATCH('Mapa Riesgo Corrupción'!B289,'[3]Controles de Corrupción'!$C$10:$C$249,0),33),"")</f>
        <v/>
      </c>
      <c r="J289" s="1110" t="str">
        <f>IFERROR(INDEX('[3]Controles de Corrupción'!$C$10:$AZ$249,MATCH('Mapa Riesgo Corrupción'!B289,'[3]Controles de Corrupción'!$C$10:$C$249,0),36),"")</f>
        <v/>
      </c>
      <c r="K289" s="1110" t="str">
        <f>IFERROR(INDEX('[3]Controles de Corrupción'!$C$10:$AZ$249,MATCH('Mapa Riesgo Corrupción'!B289,'[3]Controles de Corrupción'!$C$10:$C$249,0),37),"")</f>
        <v/>
      </c>
      <c r="L289" s="1110" t="str">
        <f>IFERROR(INDEX('[3]Controles de Corrupción'!$C$10:$AZ$249,MATCH('Mapa Riesgo Corrupción'!B289,'[3]Controles de Corrupción'!$C$10:$C$249,0),38),"")</f>
        <v/>
      </c>
      <c r="M289" s="151" t="str">
        <f>IFERROR(INDEX('[3]Controles de Corrupción'!$C$10:$AZ$251,MATCH(A289,'[3]Controles de Corrupción'!$B$10:$B$251,0),4),"")</f>
        <v/>
      </c>
      <c r="N289" s="65" t="str">
        <f>IFERROR(INDEX('[3]Controles de Corrupción'!$C$10:$AZ$249,MATCH(A289,'[3]Controles de Corrupción'!$B$10:$B$249,0),40),"")</f>
        <v/>
      </c>
      <c r="O289" s="65" t="str">
        <f>IFERROR(INDEX('[3]Controles de Corrupción'!$C$10:$AZ$249,MATCH(A289,'[3]Controles de Corrupción'!$B$10:$B$249,0),41),"")</f>
        <v/>
      </c>
      <c r="P289" s="65" t="str">
        <f>IFERROR(INDEX('[3]Controles de Corrupción'!$C$10:$AZ$249,MATCH(A289,'[3]Controles de Corrupción'!$B$10:$B$249,0),42),"")</f>
        <v/>
      </c>
      <c r="Q289" s="57" t="str">
        <f>IFERROR(INDEX('[3]Controles de Corrupción'!$C$10:$AZ$249,MATCH(A289,'[3]Controles de Corrupción'!$B$10:$B$249,0),47),"")</f>
        <v/>
      </c>
    </row>
    <row r="290" spans="1:17" ht="51.75" customHeight="1" x14ac:dyDescent="0.25">
      <c r="A290" s="111" t="s">
        <v>822</v>
      </c>
      <c r="B290" s="1249"/>
      <c r="C290" s="1254"/>
      <c r="D290" s="1108"/>
      <c r="E290" s="1252"/>
      <c r="F290" s="1109"/>
      <c r="G290" s="1109"/>
      <c r="H290" s="1244"/>
      <c r="I290" s="1109"/>
      <c r="J290" s="1109"/>
      <c r="K290" s="1109"/>
      <c r="L290" s="1109"/>
      <c r="M290" s="151" t="str">
        <f>IFERROR(INDEX('[3]Controles de Corrupción'!$C$10:$AZ$251,MATCH(A290,'[3]Controles de Corrupción'!$B$10:$B$251,0),4),"")</f>
        <v/>
      </c>
      <c r="N290" s="65" t="str">
        <f>IFERROR(INDEX('[3]Controles de Corrupción'!$C$10:$AZ$249,MATCH(A290,'[3]Controles de Corrupción'!$B$10:$B$249,0),40),"")</f>
        <v/>
      </c>
      <c r="O290" s="65" t="str">
        <f>IFERROR(INDEX('[3]Controles de Corrupción'!$C$10:$AZ$249,MATCH(A290,'[3]Controles de Corrupción'!$B$10:$B$249,0),41),"")</f>
        <v/>
      </c>
      <c r="P290" s="65" t="str">
        <f>IFERROR(INDEX('[3]Controles de Corrupción'!$C$10:$AZ$249,MATCH(A290,'[3]Controles de Corrupción'!$B$10:$B$249,0),42),"")</f>
        <v/>
      </c>
      <c r="Q290" s="57" t="str">
        <f>IFERROR(INDEX('[3]Controles de Corrupción'!$C$10:$AZ$249,MATCH(A290,'[3]Controles de Corrupción'!$B$10:$B$249,0),47),"")</f>
        <v/>
      </c>
    </row>
    <row r="291" spans="1:17" ht="51.75" customHeight="1" x14ac:dyDescent="0.25">
      <c r="A291" s="111" t="s">
        <v>823</v>
      </c>
      <c r="B291" s="1249"/>
      <c r="C291" s="1254"/>
      <c r="D291" s="1108"/>
      <c r="E291" s="1252"/>
      <c r="F291" s="1109"/>
      <c r="G291" s="1109"/>
      <c r="H291" s="1244"/>
      <c r="I291" s="1109"/>
      <c r="J291" s="1109"/>
      <c r="K291" s="1109"/>
      <c r="L291" s="1109"/>
      <c r="M291" s="151" t="str">
        <f>IFERROR(INDEX('[3]Controles de Corrupción'!$C$10:$AZ$251,MATCH(A291,'[3]Controles de Corrupción'!$B$10:$B$251,0),4),"")</f>
        <v/>
      </c>
      <c r="N291" s="65" t="str">
        <f>IFERROR(INDEX('[3]Controles de Corrupción'!$C$10:$AZ$249,MATCH(A291,'[3]Controles de Corrupción'!$B$10:$B$249,0),40),"")</f>
        <v/>
      </c>
      <c r="O291" s="65" t="str">
        <f>IFERROR(INDEX('[3]Controles de Corrupción'!$C$10:$AZ$249,MATCH(A291,'[3]Controles de Corrupción'!$B$10:$B$249,0),41),"")</f>
        <v/>
      </c>
      <c r="P291" s="65" t="str">
        <f>IFERROR(INDEX('[3]Controles de Corrupción'!$C$10:$AZ$249,MATCH(A291,'[3]Controles de Corrupción'!$B$10:$B$249,0),42),"")</f>
        <v/>
      </c>
      <c r="Q291" s="57" t="str">
        <f>IFERROR(INDEX('[3]Controles de Corrupción'!$C$10:$AZ$249,MATCH(A291,'[3]Controles de Corrupción'!$B$10:$B$249,0),47),"")</f>
        <v/>
      </c>
    </row>
    <row r="292" spans="1:17" ht="51.75" customHeight="1" x14ac:dyDescent="0.25">
      <c r="A292" s="111" t="s">
        <v>824</v>
      </c>
      <c r="B292" s="1249"/>
      <c r="C292" s="1254"/>
      <c r="D292" s="1108"/>
      <c r="E292" s="1252"/>
      <c r="F292" s="1109"/>
      <c r="G292" s="1109"/>
      <c r="H292" s="1244"/>
      <c r="I292" s="1109"/>
      <c r="J292" s="1109"/>
      <c r="K292" s="1109"/>
      <c r="L292" s="1109"/>
      <c r="M292" s="151" t="str">
        <f>IFERROR(INDEX('[3]Controles de Corrupción'!$C$10:$AZ$251,MATCH(A292,'[3]Controles de Corrupción'!$B$10:$B$251,0),4),"")</f>
        <v/>
      </c>
      <c r="N292" s="65" t="str">
        <f>IFERROR(INDEX('[3]Controles de Corrupción'!$C$10:$AZ$249,MATCH(A292,'[3]Controles de Corrupción'!$B$10:$B$249,0),40),"")</f>
        <v/>
      </c>
      <c r="O292" s="65" t="str">
        <f>IFERROR(INDEX('[3]Controles de Corrupción'!$C$10:$AZ$249,MATCH(A292,'[3]Controles de Corrupción'!$B$10:$B$249,0),41),"")</f>
        <v/>
      </c>
      <c r="P292" s="65" t="str">
        <f>IFERROR(INDEX('[3]Controles de Corrupción'!$C$10:$AZ$249,MATCH(A292,'[3]Controles de Corrupción'!$B$10:$B$249,0),42),"")</f>
        <v/>
      </c>
      <c r="Q292" s="57" t="str">
        <f>IFERROR(INDEX('[3]Controles de Corrupción'!$C$10:$AZ$249,MATCH(A292,'[3]Controles de Corrupción'!$B$10:$B$249,0),47),"")</f>
        <v/>
      </c>
    </row>
    <row r="293" spans="1:17" ht="51.75" customHeight="1" x14ac:dyDescent="0.25">
      <c r="A293" s="111" t="s">
        <v>825</v>
      </c>
      <c r="B293" s="1249"/>
      <c r="C293" s="1254"/>
      <c r="D293" s="1108"/>
      <c r="E293" s="1252"/>
      <c r="F293" s="1109"/>
      <c r="G293" s="1109"/>
      <c r="H293" s="1244"/>
      <c r="I293" s="1109"/>
      <c r="J293" s="1109"/>
      <c r="K293" s="1109"/>
      <c r="L293" s="1109"/>
      <c r="M293" s="151" t="str">
        <f>IFERROR(INDEX('[3]Controles de Corrupción'!$C$10:$AZ$251,MATCH(A293,'[3]Controles de Corrupción'!$B$10:$B$251,0),4),"")</f>
        <v/>
      </c>
      <c r="N293" s="65" t="str">
        <f>IFERROR(INDEX('[3]Controles de Corrupción'!$C$10:$AZ$249,MATCH(A293,'[3]Controles de Corrupción'!$B$10:$B$249,0),40),"")</f>
        <v/>
      </c>
      <c r="O293" s="65" t="str">
        <f>IFERROR(INDEX('[3]Controles de Corrupción'!$C$10:$AZ$249,MATCH(A293,'[3]Controles de Corrupción'!$B$10:$B$249,0),41),"")</f>
        <v/>
      </c>
      <c r="P293" s="65" t="str">
        <f>IFERROR(INDEX('[3]Controles de Corrupción'!$C$10:$AZ$249,MATCH(A293,'[3]Controles de Corrupción'!$B$10:$B$249,0),42),"")</f>
        <v/>
      </c>
      <c r="Q293" s="57" t="str">
        <f>IFERROR(INDEX('[3]Controles de Corrupción'!$C$10:$AZ$249,MATCH(A293,'[3]Controles de Corrupción'!$B$10:$B$249,0),47),"")</f>
        <v/>
      </c>
    </row>
    <row r="294" spans="1:17" ht="51.75" customHeight="1" x14ac:dyDescent="0.25">
      <c r="A294" s="111" t="s">
        <v>826</v>
      </c>
      <c r="B294" s="1250"/>
      <c r="C294" s="1254"/>
      <c r="D294" s="1108"/>
      <c r="E294" s="1252"/>
      <c r="F294" s="1109"/>
      <c r="G294" s="1109"/>
      <c r="H294" s="1111"/>
      <c r="I294" s="1109"/>
      <c r="J294" s="1109"/>
      <c r="K294" s="1109"/>
      <c r="L294" s="1109"/>
      <c r="M294" s="151" t="str">
        <f>IFERROR(INDEX('[3]Controles de Corrupción'!$C$10:$AZ$251,MATCH(A294,'[3]Controles de Corrupción'!$B$10:$B$251,0),4),"")</f>
        <v/>
      </c>
      <c r="N294" s="65" t="str">
        <f>IFERROR(INDEX('[3]Controles de Corrupción'!$C$10:$AZ$249,MATCH(A294,'[3]Controles de Corrupción'!$B$10:$B$249,0),40),"")</f>
        <v/>
      </c>
      <c r="O294" s="65" t="str">
        <f>IFERROR(INDEX('[3]Controles de Corrupción'!$C$10:$AZ$249,MATCH(A294,'[3]Controles de Corrupción'!$B$10:$B$249,0),41),"")</f>
        <v/>
      </c>
      <c r="P294" s="65" t="str">
        <f>IFERROR(INDEX('[3]Controles de Corrupción'!$C$10:$AZ$249,MATCH(A294,'[3]Controles de Corrupción'!$B$10:$B$249,0),42),"")</f>
        <v/>
      </c>
      <c r="Q294" s="57" t="str">
        <f>IFERROR(INDEX('[3]Controles de Corrupción'!$C$10:$AZ$249,MATCH(A294,'[3]Controles de Corrupción'!$B$10:$B$249,0),47),"")</f>
        <v/>
      </c>
    </row>
    <row r="295" spans="1:17" ht="51.75" customHeight="1" x14ac:dyDescent="0.25">
      <c r="A295" s="111" t="s">
        <v>827</v>
      </c>
      <c r="B295" s="1248"/>
      <c r="C295" s="1253" t="str">
        <f>IFERROR(INDEX('[3]Riesgos de Corrupción'!$B$11:$BN$102,MATCH('Mapa Riesgo Corrupción'!B295,'[3]Riesgos de Corrupción'!$B$11:$B$102,0),2),"")</f>
        <v/>
      </c>
      <c r="D295" s="1107" t="str">
        <f>IFERROR(INDEX('[3]Riesgos de Corrupción'!$B$11:$BN$102,MATCH('Mapa Riesgo Corrupción'!B295,'[3]Riesgos de Corrupción'!$B$11:$B$102,0),4),"")</f>
        <v/>
      </c>
      <c r="E295" s="1251" t="str">
        <f>IFERROR(INDEX('[3]Riesgos de Corrupción'!$B$11:$BN$102,MATCH('Mapa Riesgo Corrupción'!B295,'[3]Riesgos de Corrupción'!$B$11:$B$102,0),5),"")</f>
        <v/>
      </c>
      <c r="F295" s="1110" t="str">
        <f>IFERROR(INDEX('[3]Riesgos de Corrupción'!$B$11:$BN$102,MATCH('Mapa Riesgo Corrupción'!B295,'[3]Riesgos de Corrupción'!$B$11:$B$102,0),18),"")</f>
        <v/>
      </c>
      <c r="G295" s="1110" t="str">
        <f>IFERROR(INDEX('[3]Riesgos de Corrupción'!$B$11:$BN$102,MATCH('Mapa Riesgo Corrupción'!B295,'[3]Riesgos de Corrupción'!$B$11:$B$102,0),63),"")</f>
        <v/>
      </c>
      <c r="H295" s="1243" t="str">
        <f>IFERROR(INDEX('[3]Riesgos de Corrupción'!$B$11:$BN$102,MATCH('Mapa Riesgo Corrupción'!B295,'[3]Riesgos de Corrupción'!$B$11:$B$102,0),64),"")</f>
        <v/>
      </c>
      <c r="I295" s="1110" t="str">
        <f>IFERROR(INDEX('[3]Controles de Corrupción'!$C$10:$AZ$249,MATCH('Mapa Riesgo Corrupción'!B295,'[3]Controles de Corrupción'!$C$10:$C$249,0),33),"")</f>
        <v/>
      </c>
      <c r="J295" s="1110" t="str">
        <f>IFERROR(INDEX('[3]Controles de Corrupción'!$C$10:$AZ$249,MATCH('Mapa Riesgo Corrupción'!B295,'[3]Controles de Corrupción'!$C$10:$C$249,0),36),"")</f>
        <v/>
      </c>
      <c r="K295" s="1110" t="str">
        <f>IFERROR(INDEX('[3]Controles de Corrupción'!$C$10:$AZ$249,MATCH('Mapa Riesgo Corrupción'!B295,'[3]Controles de Corrupción'!$C$10:$C$249,0),37),"")</f>
        <v/>
      </c>
      <c r="L295" s="1110" t="str">
        <f>IFERROR(INDEX('[3]Controles de Corrupción'!$C$10:$AZ$249,MATCH('Mapa Riesgo Corrupción'!B295,'[3]Controles de Corrupción'!$C$10:$C$249,0),38),"")</f>
        <v/>
      </c>
      <c r="M295" s="151" t="str">
        <f>IFERROR(INDEX('[3]Controles de Corrupción'!$C$10:$AZ$251,MATCH(A295,'[3]Controles de Corrupción'!$B$10:$B$251,0),4),"")</f>
        <v/>
      </c>
      <c r="N295" s="65" t="str">
        <f>IFERROR(INDEX('[3]Controles de Corrupción'!$C$10:$AZ$249,MATCH(A295,'[3]Controles de Corrupción'!$B$10:$B$249,0),40),"")</f>
        <v/>
      </c>
      <c r="O295" s="65" t="str">
        <f>IFERROR(INDEX('[3]Controles de Corrupción'!$C$10:$AZ$249,MATCH(A295,'[3]Controles de Corrupción'!$B$10:$B$249,0),41),"")</f>
        <v/>
      </c>
      <c r="P295" s="65" t="str">
        <f>IFERROR(INDEX('[3]Controles de Corrupción'!$C$10:$AZ$249,MATCH(A295,'[3]Controles de Corrupción'!$B$10:$B$249,0),42),"")</f>
        <v/>
      </c>
      <c r="Q295" s="57" t="str">
        <f>IFERROR(INDEX('[3]Controles de Corrupción'!$C$10:$AZ$249,MATCH(A295,'[3]Controles de Corrupción'!$B$10:$B$249,0),47),"")</f>
        <v/>
      </c>
    </row>
    <row r="296" spans="1:17" ht="51.75" customHeight="1" x14ac:dyDescent="0.25">
      <c r="A296" s="111" t="s">
        <v>828</v>
      </c>
      <c r="B296" s="1249"/>
      <c r="C296" s="1254"/>
      <c r="D296" s="1108"/>
      <c r="E296" s="1252"/>
      <c r="F296" s="1109"/>
      <c r="G296" s="1109"/>
      <c r="H296" s="1244"/>
      <c r="I296" s="1109"/>
      <c r="J296" s="1109"/>
      <c r="K296" s="1109"/>
      <c r="L296" s="1109"/>
      <c r="M296" s="151" t="str">
        <f>IFERROR(INDEX('[3]Controles de Corrupción'!$C$10:$AZ$251,MATCH(A296,'[3]Controles de Corrupción'!$B$10:$B$251,0),4),"")</f>
        <v/>
      </c>
      <c r="N296" s="65" t="str">
        <f>IFERROR(INDEX('[3]Controles de Corrupción'!$C$10:$AZ$249,MATCH(A296,'[3]Controles de Corrupción'!$B$10:$B$249,0),40),"")</f>
        <v/>
      </c>
      <c r="O296" s="65" t="str">
        <f>IFERROR(INDEX('[3]Controles de Corrupción'!$C$10:$AZ$249,MATCH(A296,'[3]Controles de Corrupción'!$B$10:$B$249,0),41),"")</f>
        <v/>
      </c>
      <c r="P296" s="65" t="str">
        <f>IFERROR(INDEX('[3]Controles de Corrupción'!$C$10:$AZ$249,MATCH(A296,'[3]Controles de Corrupción'!$B$10:$B$249,0),42),"")</f>
        <v/>
      </c>
      <c r="Q296" s="57" t="str">
        <f>IFERROR(INDEX('[3]Controles de Corrupción'!$C$10:$AZ$249,MATCH(A296,'[3]Controles de Corrupción'!$B$10:$B$249,0),47),"")</f>
        <v/>
      </c>
    </row>
    <row r="297" spans="1:17" ht="51.75" customHeight="1" x14ac:dyDescent="0.25">
      <c r="A297" s="111" t="s">
        <v>829</v>
      </c>
      <c r="B297" s="1249"/>
      <c r="C297" s="1254"/>
      <c r="D297" s="1108"/>
      <c r="E297" s="1252"/>
      <c r="F297" s="1109"/>
      <c r="G297" s="1109"/>
      <c r="H297" s="1244"/>
      <c r="I297" s="1109"/>
      <c r="J297" s="1109"/>
      <c r="K297" s="1109"/>
      <c r="L297" s="1109"/>
      <c r="M297" s="151" t="str">
        <f>IFERROR(INDEX('[3]Controles de Corrupción'!$C$10:$AZ$251,MATCH(A297,'[3]Controles de Corrupción'!$B$10:$B$251,0),4),"")</f>
        <v/>
      </c>
      <c r="N297" s="65" t="str">
        <f>IFERROR(INDEX('[3]Controles de Corrupción'!$C$10:$AZ$249,MATCH(A297,'[3]Controles de Corrupción'!$B$10:$B$249,0),40),"")</f>
        <v/>
      </c>
      <c r="O297" s="65" t="str">
        <f>IFERROR(INDEX('[3]Controles de Corrupción'!$C$10:$AZ$249,MATCH(A297,'[3]Controles de Corrupción'!$B$10:$B$249,0),41),"")</f>
        <v/>
      </c>
      <c r="P297" s="65" t="str">
        <f>IFERROR(INDEX('[3]Controles de Corrupción'!$C$10:$AZ$249,MATCH(A297,'[3]Controles de Corrupción'!$B$10:$B$249,0),42),"")</f>
        <v/>
      </c>
      <c r="Q297" s="57" t="str">
        <f>IFERROR(INDEX('[3]Controles de Corrupción'!$C$10:$AZ$249,MATCH(A297,'[3]Controles de Corrupción'!$B$10:$B$249,0),47),"")</f>
        <v/>
      </c>
    </row>
    <row r="298" spans="1:17" ht="51.75" customHeight="1" x14ac:dyDescent="0.25">
      <c r="A298" s="111" t="s">
        <v>830</v>
      </c>
      <c r="B298" s="1249"/>
      <c r="C298" s="1254"/>
      <c r="D298" s="1108"/>
      <c r="E298" s="1252"/>
      <c r="F298" s="1109"/>
      <c r="G298" s="1109"/>
      <c r="H298" s="1244"/>
      <c r="I298" s="1109"/>
      <c r="J298" s="1109"/>
      <c r="K298" s="1109"/>
      <c r="L298" s="1109"/>
      <c r="M298" s="151" t="str">
        <f>IFERROR(INDEX('[3]Controles de Corrupción'!$C$10:$AZ$251,MATCH(A298,'[3]Controles de Corrupción'!$B$10:$B$251,0),4),"")</f>
        <v/>
      </c>
      <c r="N298" s="65" t="str">
        <f>IFERROR(INDEX('[3]Controles de Corrupción'!$C$10:$AZ$249,MATCH(A298,'[3]Controles de Corrupción'!$B$10:$B$249,0),40),"")</f>
        <v/>
      </c>
      <c r="O298" s="65" t="str">
        <f>IFERROR(INDEX('[3]Controles de Corrupción'!$C$10:$AZ$249,MATCH(A298,'[3]Controles de Corrupción'!$B$10:$B$249,0),41),"")</f>
        <v/>
      </c>
      <c r="P298" s="65" t="str">
        <f>IFERROR(INDEX('[3]Controles de Corrupción'!$C$10:$AZ$249,MATCH(A298,'[3]Controles de Corrupción'!$B$10:$B$249,0),42),"")</f>
        <v/>
      </c>
      <c r="Q298" s="57" t="str">
        <f>IFERROR(INDEX('[3]Controles de Corrupción'!$C$10:$AZ$249,MATCH(A298,'[3]Controles de Corrupción'!$B$10:$B$249,0),47),"")</f>
        <v/>
      </c>
    </row>
    <row r="299" spans="1:17" ht="51.75" customHeight="1" x14ac:dyDescent="0.25">
      <c r="A299" s="111" t="s">
        <v>831</v>
      </c>
      <c r="B299" s="1249"/>
      <c r="C299" s="1254"/>
      <c r="D299" s="1108"/>
      <c r="E299" s="1252"/>
      <c r="F299" s="1109"/>
      <c r="G299" s="1109"/>
      <c r="H299" s="1244"/>
      <c r="I299" s="1109"/>
      <c r="J299" s="1109"/>
      <c r="K299" s="1109"/>
      <c r="L299" s="1109"/>
      <c r="M299" s="151" t="str">
        <f>IFERROR(INDEX('[3]Controles de Corrupción'!$C$10:$AZ$251,MATCH(A299,'[3]Controles de Corrupción'!$B$10:$B$251,0),4),"")</f>
        <v/>
      </c>
      <c r="N299" s="65" t="str">
        <f>IFERROR(INDEX('[3]Controles de Corrupción'!$C$10:$AZ$249,MATCH(A299,'[3]Controles de Corrupción'!$B$10:$B$249,0),40),"")</f>
        <v/>
      </c>
      <c r="O299" s="65" t="str">
        <f>IFERROR(INDEX('[3]Controles de Corrupción'!$C$10:$AZ$249,MATCH(A299,'[3]Controles de Corrupción'!$B$10:$B$249,0),41),"")</f>
        <v/>
      </c>
      <c r="P299" s="65" t="str">
        <f>IFERROR(INDEX('[3]Controles de Corrupción'!$C$10:$AZ$249,MATCH(A299,'[3]Controles de Corrupción'!$B$10:$B$249,0),42),"")</f>
        <v/>
      </c>
      <c r="Q299" s="57" t="str">
        <f>IFERROR(INDEX('[3]Controles de Corrupción'!$C$10:$AZ$249,MATCH(A299,'[3]Controles de Corrupción'!$B$10:$B$249,0),47),"")</f>
        <v/>
      </c>
    </row>
    <row r="300" spans="1:17" ht="51.75" customHeight="1" x14ac:dyDescent="0.25">
      <c r="A300" s="111" t="s">
        <v>832</v>
      </c>
      <c r="B300" s="1250"/>
      <c r="C300" s="1254"/>
      <c r="D300" s="1108"/>
      <c r="E300" s="1252"/>
      <c r="F300" s="1109"/>
      <c r="G300" s="1109"/>
      <c r="H300" s="1111"/>
      <c r="I300" s="1109"/>
      <c r="J300" s="1109"/>
      <c r="K300" s="1109"/>
      <c r="L300" s="1109"/>
      <c r="M300" s="151" t="str">
        <f>IFERROR(INDEX('[3]Controles de Corrupción'!$C$10:$AZ$251,MATCH(A300,'[3]Controles de Corrupción'!$B$10:$B$251,0),4),"")</f>
        <v/>
      </c>
      <c r="N300" s="65" t="str">
        <f>IFERROR(INDEX('[3]Controles de Corrupción'!$C$10:$AZ$249,MATCH(A300,'[3]Controles de Corrupción'!$B$10:$B$249,0),40),"")</f>
        <v/>
      </c>
      <c r="O300" s="65" t="str">
        <f>IFERROR(INDEX('[3]Controles de Corrupción'!$C$10:$AZ$249,MATCH(A300,'[3]Controles de Corrupción'!$B$10:$B$249,0),41),"")</f>
        <v/>
      </c>
      <c r="P300" s="65" t="str">
        <f>IFERROR(INDEX('[3]Controles de Corrupción'!$C$10:$AZ$249,MATCH(A300,'[3]Controles de Corrupción'!$B$10:$B$249,0),42),"")</f>
        <v/>
      </c>
      <c r="Q300" s="57" t="str">
        <f>IFERROR(INDEX('[3]Controles de Corrupción'!$C$10:$AZ$249,MATCH(A300,'[3]Controles de Corrupción'!$B$10:$B$249,0),47),"")</f>
        <v/>
      </c>
    </row>
    <row r="301" spans="1:17" ht="51.75" customHeight="1" x14ac:dyDescent="0.25">
      <c r="A301" s="111" t="s">
        <v>833</v>
      </c>
      <c r="B301" s="1248"/>
      <c r="C301" s="1253" t="str">
        <f>IFERROR(INDEX('[3]Riesgos de Corrupción'!$B$11:$BN$102,MATCH('Mapa Riesgo Corrupción'!B301,'[3]Riesgos de Corrupción'!$B$11:$B$102,0),2),"")</f>
        <v/>
      </c>
      <c r="D301" s="1107" t="str">
        <f>IFERROR(INDEX('[3]Riesgos de Corrupción'!$B$11:$BN$102,MATCH('Mapa Riesgo Corrupción'!B301,'[3]Riesgos de Corrupción'!$B$11:$B$102,0),4),"")</f>
        <v/>
      </c>
      <c r="E301" s="1251" t="str">
        <f>IFERROR(INDEX('[3]Riesgos de Corrupción'!$B$11:$BN$102,MATCH('Mapa Riesgo Corrupción'!B301,'[3]Riesgos de Corrupción'!$B$11:$B$102,0),5),"")</f>
        <v/>
      </c>
      <c r="F301" s="1110" t="str">
        <f>IFERROR(INDEX('[3]Riesgos de Corrupción'!$B$11:$BN$102,MATCH('Mapa Riesgo Corrupción'!B301,'[3]Riesgos de Corrupción'!$B$11:$B$102,0),18),"")</f>
        <v/>
      </c>
      <c r="G301" s="1110" t="str">
        <f>IFERROR(INDEX('[3]Riesgos de Corrupción'!$B$11:$BN$102,MATCH('Mapa Riesgo Corrupción'!B301,'[3]Riesgos de Corrupción'!$B$11:$B$102,0),63),"")</f>
        <v/>
      </c>
      <c r="H301" s="1243" t="str">
        <f>IFERROR(INDEX('[3]Riesgos de Corrupción'!$B$11:$BN$102,MATCH('Mapa Riesgo Corrupción'!B301,'[3]Riesgos de Corrupción'!$B$11:$B$102,0),64),"")</f>
        <v/>
      </c>
      <c r="I301" s="1110" t="str">
        <f>IFERROR(INDEX('[3]Controles de Corrupción'!$C$10:$AZ$249,MATCH('Mapa Riesgo Corrupción'!B301,'[3]Controles de Corrupción'!$C$10:$C$249,0),33),"")</f>
        <v/>
      </c>
      <c r="J301" s="1110" t="str">
        <f>IFERROR(INDEX('[3]Controles de Corrupción'!$C$10:$AZ$249,MATCH('Mapa Riesgo Corrupción'!B301,'[3]Controles de Corrupción'!$C$10:$C$249,0),36),"")</f>
        <v/>
      </c>
      <c r="K301" s="1110" t="str">
        <f>IFERROR(INDEX('[3]Controles de Corrupción'!$C$10:$AZ$249,MATCH('Mapa Riesgo Corrupción'!B301,'[3]Controles de Corrupción'!$C$10:$C$249,0),37),"")</f>
        <v/>
      </c>
      <c r="L301" s="1110" t="str">
        <f>IFERROR(INDEX('[3]Controles de Corrupción'!$C$10:$AZ$249,MATCH('Mapa Riesgo Corrupción'!B301,'[3]Controles de Corrupción'!$C$10:$C$249,0),38),"")</f>
        <v/>
      </c>
      <c r="M301" s="151" t="str">
        <f>IFERROR(INDEX('[3]Controles de Corrupción'!$C$10:$AZ$251,MATCH(A301,'[3]Controles de Corrupción'!$B$10:$B$251,0),4),"")</f>
        <v/>
      </c>
      <c r="N301" s="65" t="str">
        <f>IFERROR(INDEX('[3]Controles de Corrupción'!$C$10:$AZ$249,MATCH(A301,'[3]Controles de Corrupción'!$B$10:$B$249,0),40),"")</f>
        <v/>
      </c>
      <c r="O301" s="65" t="str">
        <f>IFERROR(INDEX('[3]Controles de Corrupción'!$C$10:$AZ$249,MATCH(A301,'[3]Controles de Corrupción'!$B$10:$B$249,0),41),"")</f>
        <v/>
      </c>
      <c r="P301" s="65" t="str">
        <f>IFERROR(INDEX('[3]Controles de Corrupción'!$C$10:$AZ$249,MATCH(A301,'[3]Controles de Corrupción'!$B$10:$B$249,0),42),"")</f>
        <v/>
      </c>
      <c r="Q301" s="57" t="str">
        <f>IFERROR(INDEX('[3]Controles de Corrupción'!$C$10:$AZ$249,MATCH(A301,'[3]Controles de Corrupción'!$B$10:$B$249,0),47),"")</f>
        <v/>
      </c>
    </row>
    <row r="302" spans="1:17" ht="51.75" customHeight="1" x14ac:dyDescent="0.25">
      <c r="A302" s="111" t="s">
        <v>834</v>
      </c>
      <c r="B302" s="1249"/>
      <c r="C302" s="1254"/>
      <c r="D302" s="1108"/>
      <c r="E302" s="1252"/>
      <c r="F302" s="1109"/>
      <c r="G302" s="1109"/>
      <c r="H302" s="1244"/>
      <c r="I302" s="1109"/>
      <c r="J302" s="1109"/>
      <c r="K302" s="1109"/>
      <c r="L302" s="1109"/>
      <c r="M302" s="151" t="str">
        <f>IFERROR(INDEX('[3]Controles de Corrupción'!$C$10:$AZ$251,MATCH(A302,'[3]Controles de Corrupción'!$B$10:$B$251,0),4),"")</f>
        <v/>
      </c>
      <c r="N302" s="65" t="str">
        <f>IFERROR(INDEX('[3]Controles de Corrupción'!$C$10:$AZ$249,MATCH(A302,'[3]Controles de Corrupción'!$B$10:$B$249,0),40),"")</f>
        <v/>
      </c>
      <c r="O302" s="65" t="str">
        <f>IFERROR(INDEX('[3]Controles de Corrupción'!$C$10:$AZ$249,MATCH(A302,'[3]Controles de Corrupción'!$B$10:$B$249,0),41),"")</f>
        <v/>
      </c>
      <c r="P302" s="65" t="str">
        <f>IFERROR(INDEX('[3]Controles de Corrupción'!$C$10:$AZ$249,MATCH(A302,'[3]Controles de Corrupción'!$B$10:$B$249,0),42),"")</f>
        <v/>
      </c>
      <c r="Q302" s="57" t="str">
        <f>IFERROR(INDEX('[3]Controles de Corrupción'!$C$10:$AZ$249,MATCH(A302,'[3]Controles de Corrupción'!$B$10:$B$249,0),47),"")</f>
        <v/>
      </c>
    </row>
    <row r="303" spans="1:17" ht="51.75" customHeight="1" x14ac:dyDescent="0.25">
      <c r="A303" s="111" t="s">
        <v>835</v>
      </c>
      <c r="B303" s="1249"/>
      <c r="C303" s="1254"/>
      <c r="D303" s="1108"/>
      <c r="E303" s="1252"/>
      <c r="F303" s="1109"/>
      <c r="G303" s="1109"/>
      <c r="H303" s="1244"/>
      <c r="I303" s="1109"/>
      <c r="J303" s="1109"/>
      <c r="K303" s="1109"/>
      <c r="L303" s="1109"/>
      <c r="M303" s="151" t="str">
        <f>IFERROR(INDEX('[3]Controles de Corrupción'!$C$10:$AZ$251,MATCH(A303,'[3]Controles de Corrupción'!$B$10:$B$251,0),4),"")</f>
        <v/>
      </c>
      <c r="N303" s="65" t="str">
        <f>IFERROR(INDEX('[3]Controles de Corrupción'!$C$10:$AZ$249,MATCH(A303,'[3]Controles de Corrupción'!$B$10:$B$249,0),40),"")</f>
        <v/>
      </c>
      <c r="O303" s="65" t="str">
        <f>IFERROR(INDEX('[3]Controles de Corrupción'!$C$10:$AZ$249,MATCH(A303,'[3]Controles de Corrupción'!$B$10:$B$249,0),41),"")</f>
        <v/>
      </c>
      <c r="P303" s="65" t="str">
        <f>IFERROR(INDEX('[3]Controles de Corrupción'!$C$10:$AZ$249,MATCH(A303,'[3]Controles de Corrupción'!$B$10:$B$249,0),42),"")</f>
        <v/>
      </c>
      <c r="Q303" s="57" t="str">
        <f>IFERROR(INDEX('[3]Controles de Corrupción'!$C$10:$AZ$249,MATCH(A303,'[3]Controles de Corrupción'!$B$10:$B$249,0),47),"")</f>
        <v/>
      </c>
    </row>
    <row r="304" spans="1:17" ht="51.75" customHeight="1" x14ac:dyDescent="0.25">
      <c r="A304" s="111" t="s">
        <v>836</v>
      </c>
      <c r="B304" s="1249"/>
      <c r="C304" s="1254"/>
      <c r="D304" s="1108"/>
      <c r="E304" s="1252"/>
      <c r="F304" s="1109"/>
      <c r="G304" s="1109"/>
      <c r="H304" s="1244"/>
      <c r="I304" s="1109"/>
      <c r="J304" s="1109"/>
      <c r="K304" s="1109"/>
      <c r="L304" s="1109"/>
      <c r="M304" s="151" t="str">
        <f>IFERROR(INDEX('[3]Controles de Corrupción'!$C$10:$AZ$251,MATCH(A304,'[3]Controles de Corrupción'!$B$10:$B$251,0),4),"")</f>
        <v/>
      </c>
      <c r="N304" s="65" t="str">
        <f>IFERROR(INDEX('[3]Controles de Corrupción'!$C$10:$AZ$249,MATCH(A304,'[3]Controles de Corrupción'!$B$10:$B$249,0),40),"")</f>
        <v/>
      </c>
      <c r="O304" s="65" t="str">
        <f>IFERROR(INDEX('[3]Controles de Corrupción'!$C$10:$AZ$249,MATCH(A304,'[3]Controles de Corrupción'!$B$10:$B$249,0),41),"")</f>
        <v/>
      </c>
      <c r="P304" s="65" t="str">
        <f>IFERROR(INDEX('[3]Controles de Corrupción'!$C$10:$AZ$249,MATCH(A304,'[3]Controles de Corrupción'!$B$10:$B$249,0),42),"")</f>
        <v/>
      </c>
      <c r="Q304" s="57" t="str">
        <f>IFERROR(INDEX('[3]Controles de Corrupción'!$C$10:$AZ$249,MATCH(A304,'[3]Controles de Corrupción'!$B$10:$B$249,0),47),"")</f>
        <v/>
      </c>
    </row>
    <row r="305" spans="1:17" ht="51.75" customHeight="1" x14ac:dyDescent="0.25">
      <c r="A305" s="111" t="s">
        <v>837</v>
      </c>
      <c r="B305" s="1249"/>
      <c r="C305" s="1254"/>
      <c r="D305" s="1108"/>
      <c r="E305" s="1252"/>
      <c r="F305" s="1109"/>
      <c r="G305" s="1109"/>
      <c r="H305" s="1244"/>
      <c r="I305" s="1109"/>
      <c r="J305" s="1109"/>
      <c r="K305" s="1109"/>
      <c r="L305" s="1109"/>
      <c r="M305" s="151" t="str">
        <f>IFERROR(INDEX('[3]Controles de Corrupción'!$C$10:$AZ$251,MATCH(A305,'[3]Controles de Corrupción'!$B$10:$B$251,0),4),"")</f>
        <v/>
      </c>
      <c r="N305" s="65" t="str">
        <f>IFERROR(INDEX('[3]Controles de Corrupción'!$C$10:$AZ$249,MATCH(A305,'[3]Controles de Corrupción'!$B$10:$B$249,0),40),"")</f>
        <v/>
      </c>
      <c r="O305" s="65" t="str">
        <f>IFERROR(INDEX('[3]Controles de Corrupción'!$C$10:$AZ$249,MATCH(A305,'[3]Controles de Corrupción'!$B$10:$B$249,0),41),"")</f>
        <v/>
      </c>
      <c r="P305" s="65" t="str">
        <f>IFERROR(INDEX('[3]Controles de Corrupción'!$C$10:$AZ$249,MATCH(A305,'[3]Controles de Corrupción'!$B$10:$B$249,0),42),"")</f>
        <v/>
      </c>
      <c r="Q305" s="57" t="str">
        <f>IFERROR(INDEX('[3]Controles de Corrupción'!$C$10:$AZ$249,MATCH(A305,'[3]Controles de Corrupción'!$B$10:$B$249,0),47),"")</f>
        <v/>
      </c>
    </row>
    <row r="306" spans="1:17" ht="51.75" customHeight="1" x14ac:dyDescent="0.25">
      <c r="A306" s="111" t="s">
        <v>838</v>
      </c>
      <c r="B306" s="1250"/>
      <c r="C306" s="1254"/>
      <c r="D306" s="1108"/>
      <c r="E306" s="1252"/>
      <c r="F306" s="1109"/>
      <c r="G306" s="1109"/>
      <c r="H306" s="1111"/>
      <c r="I306" s="1109"/>
      <c r="J306" s="1109"/>
      <c r="K306" s="1109"/>
      <c r="L306" s="1109"/>
      <c r="M306" s="151" t="str">
        <f>IFERROR(INDEX('[3]Controles de Corrupción'!$C$10:$AZ$251,MATCH(A306,'[3]Controles de Corrupción'!$B$10:$B$251,0),4),"")</f>
        <v/>
      </c>
      <c r="N306" s="65" t="str">
        <f>IFERROR(INDEX('[3]Controles de Corrupción'!$C$10:$AZ$249,MATCH(A306,'[3]Controles de Corrupción'!$B$10:$B$249,0),40),"")</f>
        <v/>
      </c>
      <c r="O306" s="65" t="str">
        <f>IFERROR(INDEX('[3]Controles de Corrupción'!$C$10:$AZ$249,MATCH(A306,'[3]Controles de Corrupción'!$B$10:$B$249,0),41),"")</f>
        <v/>
      </c>
      <c r="P306" s="65" t="str">
        <f>IFERROR(INDEX('[3]Controles de Corrupción'!$C$10:$AZ$249,MATCH(A306,'[3]Controles de Corrupción'!$B$10:$B$249,0),42),"")</f>
        <v/>
      </c>
      <c r="Q306" s="57" t="str">
        <f>IFERROR(INDEX('[3]Controles de Corrupción'!$C$10:$AZ$249,MATCH(A306,'[3]Controles de Corrupción'!$B$10:$B$249,0),47),"")</f>
        <v/>
      </c>
    </row>
    <row r="307" spans="1:17" ht="51.75" customHeight="1" x14ac:dyDescent="0.25">
      <c r="A307" s="111" t="s">
        <v>839</v>
      </c>
      <c r="B307" s="1248"/>
      <c r="C307" s="1253" t="str">
        <f>IFERROR(INDEX('[3]Riesgos de Corrupción'!$B$11:$BN$102,MATCH('Mapa Riesgo Corrupción'!B307,'[3]Riesgos de Corrupción'!$B$11:$B$102,0),2),"")</f>
        <v/>
      </c>
      <c r="D307" s="1107" t="str">
        <f>IFERROR(INDEX('[3]Riesgos de Corrupción'!$B$11:$BN$102,MATCH('Mapa Riesgo Corrupción'!B307,'[3]Riesgos de Corrupción'!$B$11:$B$102,0),4),"")</f>
        <v/>
      </c>
      <c r="E307" s="1251" t="str">
        <f>IFERROR(INDEX('[3]Riesgos de Corrupción'!$B$11:$BN$102,MATCH('Mapa Riesgo Corrupción'!B307,'[3]Riesgos de Corrupción'!$B$11:$B$102,0),5),"")</f>
        <v/>
      </c>
      <c r="F307" s="1110" t="str">
        <f>IFERROR(INDEX('[3]Riesgos de Corrupción'!$B$11:$BN$102,MATCH('Mapa Riesgo Corrupción'!B307,'[3]Riesgos de Corrupción'!$B$11:$B$102,0),18),"")</f>
        <v/>
      </c>
      <c r="G307" s="1110" t="str">
        <f>IFERROR(INDEX('[3]Riesgos de Corrupción'!$B$11:$BN$102,MATCH('Mapa Riesgo Corrupción'!B307,'[3]Riesgos de Corrupción'!$B$11:$B$102,0),63),"")</f>
        <v/>
      </c>
      <c r="H307" s="1243" t="str">
        <f>IFERROR(INDEX('[3]Riesgos de Corrupción'!$B$11:$BN$102,MATCH('Mapa Riesgo Corrupción'!B307,'[3]Riesgos de Corrupción'!$B$11:$B$102,0),64),"")</f>
        <v/>
      </c>
      <c r="I307" s="1110" t="str">
        <f>IFERROR(INDEX('[3]Controles de Corrupción'!$C$10:$AZ$249,MATCH('Mapa Riesgo Corrupción'!B307,'[3]Controles de Corrupción'!$C$10:$C$249,0),33),"")</f>
        <v/>
      </c>
      <c r="J307" s="1110" t="str">
        <f>IFERROR(INDEX('[3]Controles de Corrupción'!$C$10:$AZ$249,MATCH('Mapa Riesgo Corrupción'!B307,'[3]Controles de Corrupción'!$C$10:$C$249,0),36),"")</f>
        <v/>
      </c>
      <c r="K307" s="1110" t="str">
        <f>IFERROR(INDEX('[3]Controles de Corrupción'!$C$10:$AZ$249,MATCH('Mapa Riesgo Corrupción'!B307,'[3]Controles de Corrupción'!$C$10:$C$249,0),37),"")</f>
        <v/>
      </c>
      <c r="L307" s="1110" t="str">
        <f>IFERROR(INDEX('[3]Controles de Corrupción'!$C$10:$AZ$249,MATCH('Mapa Riesgo Corrupción'!B307,'[3]Controles de Corrupción'!$C$10:$C$249,0),38),"")</f>
        <v/>
      </c>
      <c r="M307" s="151" t="str">
        <f>IFERROR(INDEX('[3]Controles de Corrupción'!$C$10:$AZ$251,MATCH(A307,'[3]Controles de Corrupción'!$B$10:$B$251,0),4),"")</f>
        <v/>
      </c>
      <c r="N307" s="65" t="str">
        <f>IFERROR(INDEX('[3]Controles de Corrupción'!$C$10:$AZ$249,MATCH(A307,'[3]Controles de Corrupción'!$B$10:$B$249,0),40),"")</f>
        <v/>
      </c>
      <c r="O307" s="65" t="str">
        <f>IFERROR(INDEX('[3]Controles de Corrupción'!$C$10:$AZ$249,MATCH(A307,'[3]Controles de Corrupción'!$B$10:$B$249,0),41),"")</f>
        <v/>
      </c>
      <c r="P307" s="65" t="str">
        <f>IFERROR(INDEX('[3]Controles de Corrupción'!$C$10:$AZ$249,MATCH(A307,'[3]Controles de Corrupción'!$B$10:$B$249,0),42),"")</f>
        <v/>
      </c>
      <c r="Q307" s="57" t="str">
        <f>IFERROR(INDEX('[3]Controles de Corrupción'!$C$10:$AZ$249,MATCH(A307,'[3]Controles de Corrupción'!$B$10:$B$249,0),47),"")</f>
        <v/>
      </c>
    </row>
    <row r="308" spans="1:17" ht="51.75" customHeight="1" x14ac:dyDescent="0.25">
      <c r="A308" s="111" t="s">
        <v>840</v>
      </c>
      <c r="B308" s="1249"/>
      <c r="C308" s="1254"/>
      <c r="D308" s="1108"/>
      <c r="E308" s="1252"/>
      <c r="F308" s="1109"/>
      <c r="G308" s="1109"/>
      <c r="H308" s="1244"/>
      <c r="I308" s="1109"/>
      <c r="J308" s="1109"/>
      <c r="K308" s="1109"/>
      <c r="L308" s="1109"/>
      <c r="M308" s="151" t="str">
        <f>IFERROR(INDEX('[3]Controles de Corrupción'!$C$10:$AZ$251,MATCH(A308,'[3]Controles de Corrupción'!$B$10:$B$251,0),4),"")</f>
        <v/>
      </c>
      <c r="N308" s="65" t="str">
        <f>IFERROR(INDEX('[3]Controles de Corrupción'!$C$10:$AZ$249,MATCH(A308,'[3]Controles de Corrupción'!$B$10:$B$249,0),40),"")</f>
        <v/>
      </c>
      <c r="O308" s="65" t="str">
        <f>IFERROR(INDEX('[3]Controles de Corrupción'!$C$10:$AZ$249,MATCH(A308,'[3]Controles de Corrupción'!$B$10:$B$249,0),41),"")</f>
        <v/>
      </c>
      <c r="P308" s="65" t="str">
        <f>IFERROR(INDEX('[3]Controles de Corrupción'!$C$10:$AZ$249,MATCH(A308,'[3]Controles de Corrupción'!$B$10:$B$249,0),42),"")</f>
        <v/>
      </c>
      <c r="Q308" s="57" t="str">
        <f>IFERROR(INDEX('[3]Controles de Corrupción'!$C$10:$AZ$249,MATCH(A308,'[3]Controles de Corrupción'!$B$10:$B$249,0),47),"")</f>
        <v/>
      </c>
    </row>
    <row r="309" spans="1:17" ht="51.75" customHeight="1" x14ac:dyDescent="0.25">
      <c r="A309" s="111" t="s">
        <v>841</v>
      </c>
      <c r="B309" s="1249"/>
      <c r="C309" s="1254"/>
      <c r="D309" s="1108"/>
      <c r="E309" s="1252"/>
      <c r="F309" s="1109"/>
      <c r="G309" s="1109"/>
      <c r="H309" s="1244"/>
      <c r="I309" s="1109"/>
      <c r="J309" s="1109"/>
      <c r="K309" s="1109"/>
      <c r="L309" s="1109"/>
      <c r="M309" s="151" t="str">
        <f>IFERROR(INDEX('[3]Controles de Corrupción'!$C$10:$AZ$251,MATCH(A309,'[3]Controles de Corrupción'!$B$10:$B$251,0),4),"")</f>
        <v/>
      </c>
      <c r="N309" s="65" t="str">
        <f>IFERROR(INDEX('[3]Controles de Corrupción'!$C$10:$AZ$249,MATCH(A309,'[3]Controles de Corrupción'!$B$10:$B$249,0),40),"")</f>
        <v/>
      </c>
      <c r="O309" s="65" t="str">
        <f>IFERROR(INDEX('[3]Controles de Corrupción'!$C$10:$AZ$249,MATCH(A309,'[3]Controles de Corrupción'!$B$10:$B$249,0),41),"")</f>
        <v/>
      </c>
      <c r="P309" s="65" t="str">
        <f>IFERROR(INDEX('[3]Controles de Corrupción'!$C$10:$AZ$249,MATCH(A309,'[3]Controles de Corrupción'!$B$10:$B$249,0),42),"")</f>
        <v/>
      </c>
      <c r="Q309" s="57" t="str">
        <f>IFERROR(INDEX('[3]Controles de Corrupción'!$C$10:$AZ$249,MATCH(A309,'[3]Controles de Corrupción'!$B$10:$B$249,0),47),"")</f>
        <v/>
      </c>
    </row>
    <row r="310" spans="1:17" ht="51.75" customHeight="1" x14ac:dyDescent="0.25">
      <c r="A310" s="111" t="s">
        <v>842</v>
      </c>
      <c r="B310" s="1249"/>
      <c r="C310" s="1254"/>
      <c r="D310" s="1108"/>
      <c r="E310" s="1252"/>
      <c r="F310" s="1109"/>
      <c r="G310" s="1109"/>
      <c r="H310" s="1244"/>
      <c r="I310" s="1109"/>
      <c r="J310" s="1109"/>
      <c r="K310" s="1109"/>
      <c r="L310" s="1109"/>
      <c r="M310" s="151" t="str">
        <f>IFERROR(INDEX('[3]Controles de Corrupción'!$C$10:$AZ$251,MATCH(A310,'[3]Controles de Corrupción'!$B$10:$B$251,0),4),"")</f>
        <v/>
      </c>
      <c r="N310" s="65" t="str">
        <f>IFERROR(INDEX('[3]Controles de Corrupción'!$C$10:$AZ$249,MATCH(A310,'[3]Controles de Corrupción'!$B$10:$B$249,0),40),"")</f>
        <v/>
      </c>
      <c r="O310" s="65" t="str">
        <f>IFERROR(INDEX('[3]Controles de Corrupción'!$C$10:$AZ$249,MATCH(A310,'[3]Controles de Corrupción'!$B$10:$B$249,0),41),"")</f>
        <v/>
      </c>
      <c r="P310" s="65" t="str">
        <f>IFERROR(INDEX('[3]Controles de Corrupción'!$C$10:$AZ$249,MATCH(A310,'[3]Controles de Corrupción'!$B$10:$B$249,0),42),"")</f>
        <v/>
      </c>
      <c r="Q310" s="57" t="str">
        <f>IFERROR(INDEX('[3]Controles de Corrupción'!$C$10:$AZ$249,MATCH(A310,'[3]Controles de Corrupción'!$B$10:$B$249,0),47),"")</f>
        <v/>
      </c>
    </row>
    <row r="311" spans="1:17" ht="51.75" customHeight="1" x14ac:dyDescent="0.25">
      <c r="A311" s="111" t="s">
        <v>843</v>
      </c>
      <c r="B311" s="1249"/>
      <c r="C311" s="1254"/>
      <c r="D311" s="1108"/>
      <c r="E311" s="1252"/>
      <c r="F311" s="1109"/>
      <c r="G311" s="1109"/>
      <c r="H311" s="1244"/>
      <c r="I311" s="1109"/>
      <c r="J311" s="1109"/>
      <c r="K311" s="1109"/>
      <c r="L311" s="1109"/>
      <c r="M311" s="151" t="str">
        <f>IFERROR(INDEX('[3]Controles de Corrupción'!$C$10:$AZ$251,MATCH(A311,'[3]Controles de Corrupción'!$B$10:$B$251,0),4),"")</f>
        <v/>
      </c>
      <c r="N311" s="65" t="str">
        <f>IFERROR(INDEX('[3]Controles de Corrupción'!$C$10:$AZ$249,MATCH(A311,'[3]Controles de Corrupción'!$B$10:$B$249,0),40),"")</f>
        <v/>
      </c>
      <c r="O311" s="65" t="str">
        <f>IFERROR(INDEX('[3]Controles de Corrupción'!$C$10:$AZ$249,MATCH(A311,'[3]Controles de Corrupción'!$B$10:$B$249,0),41),"")</f>
        <v/>
      </c>
      <c r="P311" s="65" t="str">
        <f>IFERROR(INDEX('[3]Controles de Corrupción'!$C$10:$AZ$249,MATCH(A311,'[3]Controles de Corrupción'!$B$10:$B$249,0),42),"")</f>
        <v/>
      </c>
      <c r="Q311" s="57" t="str">
        <f>IFERROR(INDEX('[3]Controles de Corrupción'!$C$10:$AZ$249,MATCH(A311,'[3]Controles de Corrupción'!$B$10:$B$249,0),47),"")</f>
        <v/>
      </c>
    </row>
    <row r="312" spans="1:17" ht="51.75" customHeight="1" x14ac:dyDescent="0.25">
      <c r="A312" s="111" t="s">
        <v>844</v>
      </c>
      <c r="B312" s="1250"/>
      <c r="C312" s="1254"/>
      <c r="D312" s="1108"/>
      <c r="E312" s="1252"/>
      <c r="F312" s="1109"/>
      <c r="G312" s="1109"/>
      <c r="H312" s="1111"/>
      <c r="I312" s="1109"/>
      <c r="J312" s="1109"/>
      <c r="K312" s="1109"/>
      <c r="L312" s="1109"/>
      <c r="M312" s="151" t="str">
        <f>IFERROR(INDEX('[3]Controles de Corrupción'!$C$10:$AZ$251,MATCH(A312,'[3]Controles de Corrupción'!$B$10:$B$251,0),4),"")</f>
        <v/>
      </c>
      <c r="N312" s="65" t="str">
        <f>IFERROR(INDEX('[3]Controles de Corrupción'!$C$10:$AZ$249,MATCH(A312,'[3]Controles de Corrupción'!$B$10:$B$249,0),40),"")</f>
        <v/>
      </c>
      <c r="O312" s="65" t="str">
        <f>IFERROR(INDEX('[3]Controles de Corrupción'!$C$10:$AZ$249,MATCH(A312,'[3]Controles de Corrupción'!$B$10:$B$249,0),41),"")</f>
        <v/>
      </c>
      <c r="P312" s="65" t="str">
        <f>IFERROR(INDEX('[3]Controles de Corrupción'!$C$10:$AZ$249,MATCH(A312,'[3]Controles de Corrupción'!$B$10:$B$249,0),42),"")</f>
        <v/>
      </c>
      <c r="Q312" s="57" t="str">
        <f>IFERROR(INDEX('[3]Controles de Corrupción'!$C$10:$AZ$249,MATCH(A312,'[3]Controles de Corrupción'!$B$10:$B$249,0),47),"")</f>
        <v/>
      </c>
    </row>
    <row r="313" spans="1:17" ht="51.75" customHeight="1" x14ac:dyDescent="0.25">
      <c r="A313" s="111" t="s">
        <v>845</v>
      </c>
      <c r="B313" s="1248"/>
      <c r="C313" s="1253" t="str">
        <f>IFERROR(INDEX('[3]Riesgos de Corrupción'!$B$11:$BN$102,MATCH('Mapa Riesgo Corrupción'!B313,'[3]Riesgos de Corrupción'!$B$11:$B$102,0),2),"")</f>
        <v/>
      </c>
      <c r="D313" s="1107" t="str">
        <f>IFERROR(INDEX('[3]Riesgos de Corrupción'!$B$11:$BN$102,MATCH('Mapa Riesgo Corrupción'!B313,'[3]Riesgos de Corrupción'!$B$11:$B$102,0),4),"")</f>
        <v/>
      </c>
      <c r="E313" s="1251" t="str">
        <f>IFERROR(INDEX('[3]Riesgos de Corrupción'!$B$11:$BN$102,MATCH('Mapa Riesgo Corrupción'!B313,'[3]Riesgos de Corrupción'!$B$11:$B$102,0),5),"")</f>
        <v/>
      </c>
      <c r="F313" s="1110" t="str">
        <f>IFERROR(INDEX('[3]Riesgos de Corrupción'!$B$11:$BN$102,MATCH('Mapa Riesgo Corrupción'!B313,'[3]Riesgos de Corrupción'!$B$11:$B$102,0),18),"")</f>
        <v/>
      </c>
      <c r="G313" s="1110" t="str">
        <f>IFERROR(INDEX('[3]Riesgos de Corrupción'!$B$11:$BN$102,MATCH('Mapa Riesgo Corrupción'!B313,'[3]Riesgos de Corrupción'!$B$11:$B$102,0),63),"")</f>
        <v/>
      </c>
      <c r="H313" s="1243" t="str">
        <f>IFERROR(INDEX('[3]Riesgos de Corrupción'!$B$11:$BN$102,MATCH('Mapa Riesgo Corrupción'!B313,'[3]Riesgos de Corrupción'!$B$11:$B$102,0),64),"")</f>
        <v/>
      </c>
      <c r="I313" s="1110" t="str">
        <f>IFERROR(INDEX('[3]Controles de Corrupción'!$C$10:$AZ$249,MATCH('Mapa Riesgo Corrupción'!B313,'[3]Controles de Corrupción'!$C$10:$C$249,0),33),"")</f>
        <v/>
      </c>
      <c r="J313" s="1110" t="str">
        <f>IFERROR(INDEX('[3]Controles de Corrupción'!$C$10:$AZ$249,MATCH('Mapa Riesgo Corrupción'!B313,'[3]Controles de Corrupción'!$C$10:$C$249,0),36),"")</f>
        <v/>
      </c>
      <c r="K313" s="1110" t="str">
        <f>IFERROR(INDEX('[3]Controles de Corrupción'!$C$10:$AZ$249,MATCH('Mapa Riesgo Corrupción'!B313,'[3]Controles de Corrupción'!$C$10:$C$249,0),37),"")</f>
        <v/>
      </c>
      <c r="L313" s="1110" t="str">
        <f>IFERROR(INDEX('[3]Controles de Corrupción'!$C$10:$AZ$249,MATCH('Mapa Riesgo Corrupción'!B313,'[3]Controles de Corrupción'!$C$10:$C$249,0),38),"")</f>
        <v/>
      </c>
      <c r="M313" s="151" t="str">
        <f>IFERROR(INDEX('[3]Controles de Corrupción'!$C$10:$AZ$251,MATCH(A313,'[3]Controles de Corrupción'!$B$10:$B$251,0),4),"")</f>
        <v/>
      </c>
      <c r="N313" s="65" t="str">
        <f>IFERROR(INDEX('[3]Controles de Corrupción'!$C$10:$AZ$249,MATCH(A313,'[3]Controles de Corrupción'!$B$10:$B$249,0),40),"")</f>
        <v/>
      </c>
      <c r="O313" s="65" t="str">
        <f>IFERROR(INDEX('[3]Controles de Corrupción'!$C$10:$AZ$249,MATCH(A313,'[3]Controles de Corrupción'!$B$10:$B$249,0),41),"")</f>
        <v/>
      </c>
      <c r="P313" s="65" t="str">
        <f>IFERROR(INDEX('[3]Controles de Corrupción'!$C$10:$AZ$249,MATCH(A313,'[3]Controles de Corrupción'!$B$10:$B$249,0),42),"")</f>
        <v/>
      </c>
      <c r="Q313" s="57" t="str">
        <f>IFERROR(INDEX('[3]Controles de Corrupción'!$C$10:$AZ$249,MATCH(A313,'[3]Controles de Corrupción'!$B$10:$B$249,0),47),"")</f>
        <v/>
      </c>
    </row>
    <row r="314" spans="1:17" ht="51.75" customHeight="1" x14ac:dyDescent="0.25">
      <c r="A314" s="111" t="s">
        <v>846</v>
      </c>
      <c r="B314" s="1249"/>
      <c r="C314" s="1254"/>
      <c r="D314" s="1108"/>
      <c r="E314" s="1252"/>
      <c r="F314" s="1109"/>
      <c r="G314" s="1109"/>
      <c r="H314" s="1244"/>
      <c r="I314" s="1109"/>
      <c r="J314" s="1109"/>
      <c r="K314" s="1109"/>
      <c r="L314" s="1109"/>
      <c r="M314" s="151" t="str">
        <f>IFERROR(INDEX('[3]Controles de Corrupción'!$C$10:$AZ$251,MATCH(A314,'[3]Controles de Corrupción'!$B$10:$B$251,0),4),"")</f>
        <v/>
      </c>
      <c r="N314" s="65" t="str">
        <f>IFERROR(INDEX('[3]Controles de Corrupción'!$C$10:$AZ$249,MATCH(A314,'[3]Controles de Corrupción'!$B$10:$B$249,0),40),"")</f>
        <v/>
      </c>
      <c r="O314" s="65" t="str">
        <f>IFERROR(INDEX('[3]Controles de Corrupción'!$C$10:$AZ$249,MATCH(A314,'[3]Controles de Corrupción'!$B$10:$B$249,0),41),"")</f>
        <v/>
      </c>
      <c r="P314" s="65" t="str">
        <f>IFERROR(INDEX('[3]Controles de Corrupción'!$C$10:$AZ$249,MATCH(A314,'[3]Controles de Corrupción'!$B$10:$B$249,0),42),"")</f>
        <v/>
      </c>
      <c r="Q314" s="57" t="str">
        <f>IFERROR(INDEX('[3]Controles de Corrupción'!$C$10:$AZ$249,MATCH(A314,'[3]Controles de Corrupción'!$B$10:$B$249,0),47),"")</f>
        <v/>
      </c>
    </row>
    <row r="315" spans="1:17" ht="51.75" customHeight="1" x14ac:dyDescent="0.25">
      <c r="A315" s="111" t="s">
        <v>847</v>
      </c>
      <c r="B315" s="1249"/>
      <c r="C315" s="1254"/>
      <c r="D315" s="1108"/>
      <c r="E315" s="1252"/>
      <c r="F315" s="1109"/>
      <c r="G315" s="1109"/>
      <c r="H315" s="1244"/>
      <c r="I315" s="1109"/>
      <c r="J315" s="1109"/>
      <c r="K315" s="1109"/>
      <c r="L315" s="1109"/>
      <c r="M315" s="151" t="str">
        <f>IFERROR(INDEX('[3]Controles de Corrupción'!$C$10:$AZ$251,MATCH(A315,'[3]Controles de Corrupción'!$B$10:$B$251,0),4),"")</f>
        <v/>
      </c>
      <c r="N315" s="65" t="str">
        <f>IFERROR(INDEX('[3]Controles de Corrupción'!$C$10:$AZ$249,MATCH(A315,'[3]Controles de Corrupción'!$B$10:$B$249,0),40),"")</f>
        <v/>
      </c>
      <c r="O315" s="65" t="str">
        <f>IFERROR(INDEX('[3]Controles de Corrupción'!$C$10:$AZ$249,MATCH(A315,'[3]Controles de Corrupción'!$B$10:$B$249,0),41),"")</f>
        <v/>
      </c>
      <c r="P315" s="65" t="str">
        <f>IFERROR(INDEX('[3]Controles de Corrupción'!$C$10:$AZ$249,MATCH(A315,'[3]Controles de Corrupción'!$B$10:$B$249,0),42),"")</f>
        <v/>
      </c>
      <c r="Q315" s="57" t="str">
        <f>IFERROR(INDEX('[3]Controles de Corrupción'!$C$10:$AZ$249,MATCH(A315,'[3]Controles de Corrupción'!$B$10:$B$249,0),47),"")</f>
        <v/>
      </c>
    </row>
    <row r="316" spans="1:17" ht="51.75" customHeight="1" x14ac:dyDescent="0.25">
      <c r="A316" s="111" t="s">
        <v>848</v>
      </c>
      <c r="B316" s="1249"/>
      <c r="C316" s="1254"/>
      <c r="D316" s="1108"/>
      <c r="E316" s="1252"/>
      <c r="F316" s="1109"/>
      <c r="G316" s="1109"/>
      <c r="H316" s="1244"/>
      <c r="I316" s="1109"/>
      <c r="J316" s="1109"/>
      <c r="K316" s="1109"/>
      <c r="L316" s="1109"/>
      <c r="M316" s="151" t="str">
        <f>IFERROR(INDEX('[3]Controles de Corrupción'!$C$10:$AZ$251,MATCH(A316,'[3]Controles de Corrupción'!$B$10:$B$251,0),4),"")</f>
        <v/>
      </c>
      <c r="N316" s="65" t="str">
        <f>IFERROR(INDEX('[3]Controles de Corrupción'!$C$10:$AZ$249,MATCH(A316,'[3]Controles de Corrupción'!$B$10:$B$249,0),40),"")</f>
        <v/>
      </c>
      <c r="O316" s="65" t="str">
        <f>IFERROR(INDEX('[3]Controles de Corrupción'!$C$10:$AZ$249,MATCH(A316,'[3]Controles de Corrupción'!$B$10:$B$249,0),41),"")</f>
        <v/>
      </c>
      <c r="P316" s="65" t="str">
        <f>IFERROR(INDEX('[3]Controles de Corrupción'!$C$10:$AZ$249,MATCH(A316,'[3]Controles de Corrupción'!$B$10:$B$249,0),42),"")</f>
        <v/>
      </c>
      <c r="Q316" s="57" t="str">
        <f>IFERROR(INDEX('[3]Controles de Corrupción'!$C$10:$AZ$249,MATCH(A316,'[3]Controles de Corrupción'!$B$10:$B$249,0),47),"")</f>
        <v/>
      </c>
    </row>
    <row r="317" spans="1:17" ht="51.75" customHeight="1" x14ac:dyDescent="0.25">
      <c r="A317" s="111" t="s">
        <v>849</v>
      </c>
      <c r="B317" s="1249"/>
      <c r="C317" s="1254"/>
      <c r="D317" s="1108"/>
      <c r="E317" s="1252"/>
      <c r="F317" s="1109"/>
      <c r="G317" s="1109"/>
      <c r="H317" s="1244"/>
      <c r="I317" s="1109"/>
      <c r="J317" s="1109"/>
      <c r="K317" s="1109"/>
      <c r="L317" s="1109"/>
      <c r="M317" s="151" t="str">
        <f>IFERROR(INDEX('[3]Controles de Corrupción'!$C$10:$AZ$251,MATCH(A317,'[3]Controles de Corrupción'!$B$10:$B$251,0),4),"")</f>
        <v/>
      </c>
      <c r="N317" s="65" t="str">
        <f>IFERROR(INDEX('[3]Controles de Corrupción'!$C$10:$AZ$249,MATCH(A317,'[3]Controles de Corrupción'!$B$10:$B$249,0),40),"")</f>
        <v/>
      </c>
      <c r="O317" s="65" t="str">
        <f>IFERROR(INDEX('[3]Controles de Corrupción'!$C$10:$AZ$249,MATCH(A317,'[3]Controles de Corrupción'!$B$10:$B$249,0),41),"")</f>
        <v/>
      </c>
      <c r="P317" s="65" t="str">
        <f>IFERROR(INDEX('[3]Controles de Corrupción'!$C$10:$AZ$249,MATCH(A317,'[3]Controles de Corrupción'!$B$10:$B$249,0),42),"")</f>
        <v/>
      </c>
      <c r="Q317" s="57" t="str">
        <f>IFERROR(INDEX('[3]Controles de Corrupción'!$C$10:$AZ$249,MATCH(A317,'[3]Controles de Corrupción'!$B$10:$B$249,0),47),"")</f>
        <v/>
      </c>
    </row>
    <row r="318" spans="1:17" ht="51.75" customHeight="1" x14ac:dyDescent="0.25">
      <c r="A318" s="111" t="s">
        <v>850</v>
      </c>
      <c r="B318" s="1250"/>
      <c r="C318" s="1254"/>
      <c r="D318" s="1108"/>
      <c r="E318" s="1252"/>
      <c r="F318" s="1109"/>
      <c r="G318" s="1109"/>
      <c r="H318" s="1111"/>
      <c r="I318" s="1109"/>
      <c r="J318" s="1109"/>
      <c r="K318" s="1109"/>
      <c r="L318" s="1109"/>
      <c r="M318" s="151" t="str">
        <f>IFERROR(INDEX('[3]Controles de Corrupción'!$C$10:$AZ$251,MATCH(A318,'[3]Controles de Corrupción'!$B$10:$B$251,0),4),"")</f>
        <v/>
      </c>
      <c r="N318" s="65" t="str">
        <f>IFERROR(INDEX('[3]Controles de Corrupción'!$C$10:$AZ$249,MATCH(A318,'[3]Controles de Corrupción'!$B$10:$B$249,0),40),"")</f>
        <v/>
      </c>
      <c r="O318" s="65" t="str">
        <f>IFERROR(INDEX('[3]Controles de Corrupción'!$C$10:$AZ$249,MATCH(A318,'[3]Controles de Corrupción'!$B$10:$B$249,0),41),"")</f>
        <v/>
      </c>
      <c r="P318" s="65" t="str">
        <f>IFERROR(INDEX('[3]Controles de Corrupción'!$C$10:$AZ$249,MATCH(A318,'[3]Controles de Corrupción'!$B$10:$B$249,0),42),"")</f>
        <v/>
      </c>
      <c r="Q318" s="57" t="str">
        <f>IFERROR(INDEX('[3]Controles de Corrupción'!$C$10:$AZ$249,MATCH(A318,'[3]Controles de Corrupción'!$B$10:$B$249,0),47),"")</f>
        <v/>
      </c>
    </row>
    <row r="319" spans="1:17" ht="51.75" customHeight="1" x14ac:dyDescent="0.25">
      <c r="A319" s="111" t="s">
        <v>851</v>
      </c>
      <c r="B319" s="1248"/>
      <c r="C319" s="1253" t="str">
        <f>IFERROR(INDEX('[3]Riesgos de Corrupción'!$B$11:$BN$102,MATCH('Mapa Riesgo Corrupción'!B319,'[3]Riesgos de Corrupción'!$B$11:$B$102,0),2),"")</f>
        <v/>
      </c>
      <c r="D319" s="1107" t="str">
        <f>IFERROR(INDEX('[3]Riesgos de Corrupción'!$B$11:$BN$102,MATCH('Mapa Riesgo Corrupción'!B319,'[3]Riesgos de Corrupción'!$B$11:$B$102,0),4),"")</f>
        <v/>
      </c>
      <c r="E319" s="1251" t="str">
        <f>IFERROR(INDEX('[3]Riesgos de Corrupción'!$B$11:$BN$102,MATCH('Mapa Riesgo Corrupción'!B319,'[3]Riesgos de Corrupción'!$B$11:$B$102,0),5),"")</f>
        <v/>
      </c>
      <c r="F319" s="1110" t="str">
        <f>IFERROR(INDEX('[3]Riesgos de Corrupción'!$B$11:$BN$102,MATCH('Mapa Riesgo Corrupción'!B319,'[3]Riesgos de Corrupción'!$B$11:$B$102,0),18),"")</f>
        <v/>
      </c>
      <c r="G319" s="1110" t="str">
        <f>IFERROR(INDEX('[3]Riesgos de Corrupción'!$B$11:$BN$102,MATCH('Mapa Riesgo Corrupción'!B319,'[3]Riesgos de Corrupción'!$B$11:$B$102,0),63),"")</f>
        <v/>
      </c>
      <c r="H319" s="1243" t="str">
        <f>IFERROR(INDEX('[3]Riesgos de Corrupción'!$B$11:$BN$102,MATCH('Mapa Riesgo Corrupción'!B319,'[3]Riesgos de Corrupción'!$B$11:$B$102,0),64),"")</f>
        <v/>
      </c>
      <c r="I319" s="1110" t="str">
        <f>IFERROR(INDEX('[3]Controles de Corrupción'!$C$10:$AZ$249,MATCH('Mapa Riesgo Corrupción'!B319,'[3]Controles de Corrupción'!$C$10:$C$249,0),33),"")</f>
        <v/>
      </c>
      <c r="J319" s="1110" t="str">
        <f>IFERROR(INDEX('[3]Controles de Corrupción'!$C$10:$AZ$249,MATCH('Mapa Riesgo Corrupción'!B319,'[3]Controles de Corrupción'!$C$10:$C$249,0),36),"")</f>
        <v/>
      </c>
      <c r="K319" s="1110" t="str">
        <f>IFERROR(INDEX('[3]Controles de Corrupción'!$C$10:$AZ$249,MATCH('Mapa Riesgo Corrupción'!B319,'[3]Controles de Corrupción'!$C$10:$C$249,0),37),"")</f>
        <v/>
      </c>
      <c r="L319" s="1110" t="str">
        <f>IFERROR(INDEX('[3]Controles de Corrupción'!$C$10:$AZ$249,MATCH('Mapa Riesgo Corrupción'!B319,'[3]Controles de Corrupción'!$C$10:$C$249,0),38),"")</f>
        <v/>
      </c>
      <c r="M319" s="151" t="str">
        <f>IFERROR(INDEX('[3]Controles de Corrupción'!$C$10:$AZ$251,MATCH(A319,'[3]Controles de Corrupción'!$B$10:$B$251,0),4),"")</f>
        <v/>
      </c>
      <c r="N319" s="65" t="str">
        <f>IFERROR(INDEX('[3]Controles de Corrupción'!$C$10:$AZ$249,MATCH(A319,'[3]Controles de Corrupción'!$B$10:$B$249,0),40),"")</f>
        <v/>
      </c>
      <c r="O319" s="65" t="str">
        <f>IFERROR(INDEX('[3]Controles de Corrupción'!$C$10:$AZ$249,MATCH(A319,'[3]Controles de Corrupción'!$B$10:$B$249,0),41),"")</f>
        <v/>
      </c>
      <c r="P319" s="65" t="str">
        <f>IFERROR(INDEX('[3]Controles de Corrupción'!$C$10:$AZ$249,MATCH(A319,'[3]Controles de Corrupción'!$B$10:$B$249,0),42),"")</f>
        <v/>
      </c>
      <c r="Q319" s="57" t="str">
        <f>IFERROR(INDEX('[3]Controles de Corrupción'!$C$10:$AZ$249,MATCH(A319,'[3]Controles de Corrupción'!$B$10:$B$249,0),47),"")</f>
        <v/>
      </c>
    </row>
    <row r="320" spans="1:17" ht="51.75" customHeight="1" x14ac:dyDescent="0.25">
      <c r="A320" s="111" t="s">
        <v>852</v>
      </c>
      <c r="B320" s="1249"/>
      <c r="C320" s="1254"/>
      <c r="D320" s="1108"/>
      <c r="E320" s="1252"/>
      <c r="F320" s="1109"/>
      <c r="G320" s="1109"/>
      <c r="H320" s="1244"/>
      <c r="I320" s="1109"/>
      <c r="J320" s="1109"/>
      <c r="K320" s="1109"/>
      <c r="L320" s="1109"/>
      <c r="M320" s="151" t="str">
        <f>IFERROR(INDEX('[3]Controles de Corrupción'!$C$10:$AZ$251,MATCH(A320,'[3]Controles de Corrupción'!$B$10:$B$251,0),4),"")</f>
        <v/>
      </c>
      <c r="N320" s="65" t="str">
        <f>IFERROR(INDEX('[3]Controles de Corrupción'!$C$10:$AZ$249,MATCH(A320,'[3]Controles de Corrupción'!$B$10:$B$249,0),40),"")</f>
        <v/>
      </c>
      <c r="O320" s="65" t="str">
        <f>IFERROR(INDEX('[3]Controles de Corrupción'!$C$10:$AZ$249,MATCH(A320,'[3]Controles de Corrupción'!$B$10:$B$249,0),41),"")</f>
        <v/>
      </c>
      <c r="P320" s="65" t="str">
        <f>IFERROR(INDEX('[3]Controles de Corrupción'!$C$10:$AZ$249,MATCH(A320,'[3]Controles de Corrupción'!$B$10:$B$249,0),42),"")</f>
        <v/>
      </c>
      <c r="Q320" s="57" t="str">
        <f>IFERROR(INDEX('[3]Controles de Corrupción'!$C$10:$AZ$249,MATCH(A320,'[3]Controles de Corrupción'!$B$10:$B$249,0),47),"")</f>
        <v/>
      </c>
    </row>
    <row r="321" spans="1:17" ht="51.75" customHeight="1" x14ac:dyDescent="0.25">
      <c r="A321" s="111" t="s">
        <v>853</v>
      </c>
      <c r="B321" s="1249"/>
      <c r="C321" s="1254"/>
      <c r="D321" s="1108"/>
      <c r="E321" s="1252"/>
      <c r="F321" s="1109"/>
      <c r="G321" s="1109"/>
      <c r="H321" s="1244"/>
      <c r="I321" s="1109"/>
      <c r="J321" s="1109"/>
      <c r="K321" s="1109"/>
      <c r="L321" s="1109"/>
      <c r="M321" s="151" t="str">
        <f>IFERROR(INDEX('[3]Controles de Corrupción'!$C$10:$AZ$251,MATCH(A321,'[3]Controles de Corrupción'!$B$10:$B$251,0),4),"")</f>
        <v/>
      </c>
      <c r="N321" s="65" t="str">
        <f>IFERROR(INDEX('[3]Controles de Corrupción'!$C$10:$AZ$249,MATCH(A321,'[3]Controles de Corrupción'!$B$10:$B$249,0),40),"")</f>
        <v/>
      </c>
      <c r="O321" s="65" t="str">
        <f>IFERROR(INDEX('[3]Controles de Corrupción'!$C$10:$AZ$249,MATCH(A321,'[3]Controles de Corrupción'!$B$10:$B$249,0),41),"")</f>
        <v/>
      </c>
      <c r="P321" s="65" t="str">
        <f>IFERROR(INDEX('[3]Controles de Corrupción'!$C$10:$AZ$249,MATCH(A321,'[3]Controles de Corrupción'!$B$10:$B$249,0),42),"")</f>
        <v/>
      </c>
      <c r="Q321" s="57" t="str">
        <f>IFERROR(INDEX('[3]Controles de Corrupción'!$C$10:$AZ$249,MATCH(A321,'[3]Controles de Corrupción'!$B$10:$B$249,0),47),"")</f>
        <v/>
      </c>
    </row>
    <row r="322" spans="1:17" ht="51.75" customHeight="1" x14ac:dyDescent="0.25">
      <c r="A322" s="111" t="s">
        <v>854</v>
      </c>
      <c r="B322" s="1249"/>
      <c r="C322" s="1254"/>
      <c r="D322" s="1108"/>
      <c r="E322" s="1252"/>
      <c r="F322" s="1109"/>
      <c r="G322" s="1109"/>
      <c r="H322" s="1244"/>
      <c r="I322" s="1109"/>
      <c r="J322" s="1109"/>
      <c r="K322" s="1109"/>
      <c r="L322" s="1109"/>
      <c r="M322" s="151" t="str">
        <f>IFERROR(INDEX('[3]Controles de Corrupción'!$C$10:$AZ$251,MATCH(A322,'[3]Controles de Corrupción'!$B$10:$B$251,0),4),"")</f>
        <v/>
      </c>
      <c r="N322" s="65" t="str">
        <f>IFERROR(INDEX('[3]Controles de Corrupción'!$C$10:$AZ$249,MATCH(A322,'[3]Controles de Corrupción'!$B$10:$B$249,0),40),"")</f>
        <v/>
      </c>
      <c r="O322" s="65" t="str">
        <f>IFERROR(INDEX('[3]Controles de Corrupción'!$C$10:$AZ$249,MATCH(A322,'[3]Controles de Corrupción'!$B$10:$B$249,0),41),"")</f>
        <v/>
      </c>
      <c r="P322" s="65" t="str">
        <f>IFERROR(INDEX('[3]Controles de Corrupción'!$C$10:$AZ$249,MATCH(A322,'[3]Controles de Corrupción'!$B$10:$B$249,0),42),"")</f>
        <v/>
      </c>
      <c r="Q322" s="57" t="str">
        <f>IFERROR(INDEX('[3]Controles de Corrupción'!$C$10:$AZ$249,MATCH(A322,'[3]Controles de Corrupción'!$B$10:$B$249,0),47),"")</f>
        <v/>
      </c>
    </row>
    <row r="323" spans="1:17" ht="51.75" customHeight="1" x14ac:dyDescent="0.25">
      <c r="A323" s="111" t="s">
        <v>855</v>
      </c>
      <c r="B323" s="1249"/>
      <c r="C323" s="1254"/>
      <c r="D323" s="1108"/>
      <c r="E323" s="1252"/>
      <c r="F323" s="1109"/>
      <c r="G323" s="1109"/>
      <c r="H323" s="1244"/>
      <c r="I323" s="1109"/>
      <c r="J323" s="1109"/>
      <c r="K323" s="1109"/>
      <c r="L323" s="1109"/>
      <c r="M323" s="151" t="str">
        <f>IFERROR(INDEX('[3]Controles de Corrupción'!$C$10:$AZ$251,MATCH(A323,'[3]Controles de Corrupción'!$B$10:$B$251,0),4),"")</f>
        <v/>
      </c>
      <c r="N323" s="65" t="str">
        <f>IFERROR(INDEX('[3]Controles de Corrupción'!$C$10:$AZ$249,MATCH(A323,'[3]Controles de Corrupción'!$B$10:$B$249,0),40),"")</f>
        <v/>
      </c>
      <c r="O323" s="65" t="str">
        <f>IFERROR(INDEX('[3]Controles de Corrupción'!$C$10:$AZ$249,MATCH(A323,'[3]Controles de Corrupción'!$B$10:$B$249,0),41),"")</f>
        <v/>
      </c>
      <c r="P323" s="65" t="str">
        <f>IFERROR(INDEX('[3]Controles de Corrupción'!$C$10:$AZ$249,MATCH(A323,'[3]Controles de Corrupción'!$B$10:$B$249,0),42),"")</f>
        <v/>
      </c>
      <c r="Q323" s="57" t="str">
        <f>IFERROR(INDEX('[3]Controles de Corrupción'!$C$10:$AZ$249,MATCH(A323,'[3]Controles de Corrupción'!$B$10:$B$249,0),47),"")</f>
        <v/>
      </c>
    </row>
    <row r="324" spans="1:17" ht="51.75" customHeight="1" x14ac:dyDescent="0.25">
      <c r="A324" s="111" t="s">
        <v>856</v>
      </c>
      <c r="B324" s="1250"/>
      <c r="C324" s="1254"/>
      <c r="D324" s="1108"/>
      <c r="E324" s="1252"/>
      <c r="F324" s="1109"/>
      <c r="G324" s="1109"/>
      <c r="H324" s="1111"/>
      <c r="I324" s="1109"/>
      <c r="J324" s="1109"/>
      <c r="K324" s="1109"/>
      <c r="L324" s="1109"/>
      <c r="M324" s="151" t="str">
        <f>IFERROR(INDEX('[3]Controles de Corrupción'!$C$10:$AZ$251,MATCH(A324,'[3]Controles de Corrupción'!$B$10:$B$251,0),4),"")</f>
        <v/>
      </c>
      <c r="N324" s="65" t="str">
        <f>IFERROR(INDEX('[3]Controles de Corrupción'!$C$10:$AZ$249,MATCH(A324,'[3]Controles de Corrupción'!$B$10:$B$249,0),40),"")</f>
        <v/>
      </c>
      <c r="O324" s="65" t="str">
        <f>IFERROR(INDEX('[3]Controles de Corrupción'!$C$10:$AZ$249,MATCH(A324,'[3]Controles de Corrupción'!$B$10:$B$249,0),41),"")</f>
        <v/>
      </c>
      <c r="P324" s="65" t="str">
        <f>IFERROR(INDEX('[3]Controles de Corrupción'!$C$10:$AZ$249,MATCH(A324,'[3]Controles de Corrupción'!$B$10:$B$249,0),42),"")</f>
        <v/>
      </c>
      <c r="Q324" s="57" t="str">
        <f>IFERROR(INDEX('[3]Controles de Corrupción'!$C$10:$AZ$249,MATCH(A324,'[3]Controles de Corrupción'!$B$10:$B$249,0),47),"")</f>
        <v/>
      </c>
    </row>
    <row r="325" spans="1:17" ht="51.75" customHeight="1" x14ac:dyDescent="0.25">
      <c r="A325" s="111" t="s">
        <v>857</v>
      </c>
      <c r="B325" s="1248"/>
      <c r="C325" s="1253" t="str">
        <f>IFERROR(INDEX('[3]Riesgos de Corrupción'!$B$11:$BN$102,MATCH('Mapa Riesgo Corrupción'!B325,'[3]Riesgos de Corrupción'!$B$11:$B$102,0),2),"")</f>
        <v/>
      </c>
      <c r="D325" s="1107" t="str">
        <f>IFERROR(INDEX('[3]Riesgos de Corrupción'!$B$11:$BN$102,MATCH('Mapa Riesgo Corrupción'!B325,'[3]Riesgos de Corrupción'!$B$11:$B$102,0),4),"")</f>
        <v/>
      </c>
      <c r="E325" s="1251" t="str">
        <f>IFERROR(INDEX('[3]Riesgos de Corrupción'!$B$11:$BN$102,MATCH('Mapa Riesgo Corrupción'!B325,'[3]Riesgos de Corrupción'!$B$11:$B$102,0),5),"")</f>
        <v/>
      </c>
      <c r="F325" s="1110" t="str">
        <f>IFERROR(INDEX('[3]Riesgos de Corrupción'!$B$11:$BN$102,MATCH('Mapa Riesgo Corrupción'!B325,'[3]Riesgos de Corrupción'!$B$11:$B$102,0),18),"")</f>
        <v/>
      </c>
      <c r="G325" s="1110" t="str">
        <f>IFERROR(INDEX('[3]Riesgos de Corrupción'!$B$11:$BN$102,MATCH('Mapa Riesgo Corrupción'!B325,'[3]Riesgos de Corrupción'!$B$11:$B$102,0),63),"")</f>
        <v/>
      </c>
      <c r="H325" s="1243" t="str">
        <f>IFERROR(INDEX('[3]Riesgos de Corrupción'!$B$11:$BN$102,MATCH('Mapa Riesgo Corrupción'!B325,'[3]Riesgos de Corrupción'!$B$11:$B$102,0),64),"")</f>
        <v/>
      </c>
      <c r="I325" s="1110" t="str">
        <f>IFERROR(INDEX('[3]Controles de Corrupción'!$C$10:$AZ$249,MATCH('Mapa Riesgo Corrupción'!B325,'[3]Controles de Corrupción'!$C$10:$C$249,0),33),"")</f>
        <v/>
      </c>
      <c r="J325" s="1110" t="str">
        <f>IFERROR(INDEX('[3]Controles de Corrupción'!$C$10:$AZ$249,MATCH('Mapa Riesgo Corrupción'!B325,'[3]Controles de Corrupción'!$C$10:$C$249,0),36),"")</f>
        <v/>
      </c>
      <c r="K325" s="1110" t="str">
        <f>IFERROR(INDEX('[3]Controles de Corrupción'!$C$10:$AZ$249,MATCH('Mapa Riesgo Corrupción'!B325,'[3]Controles de Corrupción'!$C$10:$C$249,0),37),"")</f>
        <v/>
      </c>
      <c r="L325" s="1110" t="str">
        <f>IFERROR(INDEX('[3]Controles de Corrupción'!$C$10:$AZ$249,MATCH('Mapa Riesgo Corrupción'!B325,'[3]Controles de Corrupción'!$C$10:$C$249,0),38),"")</f>
        <v/>
      </c>
      <c r="M325" s="151" t="str">
        <f>IFERROR(INDEX('[3]Controles de Corrupción'!$C$10:$AZ$251,MATCH(A325,'[3]Controles de Corrupción'!$B$10:$B$251,0),4),"")</f>
        <v/>
      </c>
      <c r="N325" s="65" t="str">
        <f>IFERROR(INDEX('[3]Controles de Corrupción'!$C$10:$AZ$249,MATCH(A325,'[3]Controles de Corrupción'!$B$10:$B$249,0),40),"")</f>
        <v/>
      </c>
      <c r="O325" s="65" t="str">
        <f>IFERROR(INDEX('[3]Controles de Corrupción'!$C$10:$AZ$249,MATCH(A325,'[3]Controles de Corrupción'!$B$10:$B$249,0),41),"")</f>
        <v/>
      </c>
      <c r="P325" s="65" t="str">
        <f>IFERROR(INDEX('[3]Controles de Corrupción'!$C$10:$AZ$249,MATCH(A325,'[3]Controles de Corrupción'!$B$10:$B$249,0),42),"")</f>
        <v/>
      </c>
      <c r="Q325" s="57" t="str">
        <f>IFERROR(INDEX('[3]Controles de Corrupción'!$C$10:$AZ$249,MATCH(A325,'[3]Controles de Corrupción'!$B$10:$B$249,0),47),"")</f>
        <v/>
      </c>
    </row>
    <row r="326" spans="1:17" ht="51.75" customHeight="1" x14ac:dyDescent="0.25">
      <c r="A326" s="111" t="s">
        <v>858</v>
      </c>
      <c r="B326" s="1249"/>
      <c r="C326" s="1254"/>
      <c r="D326" s="1108"/>
      <c r="E326" s="1252"/>
      <c r="F326" s="1109"/>
      <c r="G326" s="1109"/>
      <c r="H326" s="1244"/>
      <c r="I326" s="1109"/>
      <c r="J326" s="1109"/>
      <c r="K326" s="1109"/>
      <c r="L326" s="1109"/>
      <c r="M326" s="151" t="str">
        <f>IFERROR(INDEX('[3]Controles de Corrupción'!$C$10:$AZ$251,MATCH(A326,'[3]Controles de Corrupción'!$B$10:$B$251,0),4),"")</f>
        <v/>
      </c>
      <c r="N326" s="65" t="str">
        <f>IFERROR(INDEX('[3]Controles de Corrupción'!$C$10:$AZ$249,MATCH(A326,'[3]Controles de Corrupción'!$B$10:$B$249,0),40),"")</f>
        <v/>
      </c>
      <c r="O326" s="65" t="str">
        <f>IFERROR(INDEX('[3]Controles de Corrupción'!$C$10:$AZ$249,MATCH(A326,'[3]Controles de Corrupción'!$B$10:$B$249,0),41),"")</f>
        <v/>
      </c>
      <c r="P326" s="65" t="str">
        <f>IFERROR(INDEX('[3]Controles de Corrupción'!$C$10:$AZ$249,MATCH(A326,'[3]Controles de Corrupción'!$B$10:$B$249,0),42),"")</f>
        <v/>
      </c>
      <c r="Q326" s="57" t="str">
        <f>IFERROR(INDEX('[3]Controles de Corrupción'!$C$10:$AZ$249,MATCH(A326,'[3]Controles de Corrupción'!$B$10:$B$249,0),47),"")</f>
        <v/>
      </c>
    </row>
    <row r="327" spans="1:17" ht="51.75" customHeight="1" x14ac:dyDescent="0.25">
      <c r="A327" s="111" t="s">
        <v>859</v>
      </c>
      <c r="B327" s="1249"/>
      <c r="C327" s="1254"/>
      <c r="D327" s="1108"/>
      <c r="E327" s="1252"/>
      <c r="F327" s="1109"/>
      <c r="G327" s="1109"/>
      <c r="H327" s="1244"/>
      <c r="I327" s="1109"/>
      <c r="J327" s="1109"/>
      <c r="K327" s="1109"/>
      <c r="L327" s="1109"/>
      <c r="M327" s="151" t="str">
        <f>IFERROR(INDEX('[3]Controles de Corrupción'!$C$10:$AZ$251,MATCH(A327,'[3]Controles de Corrupción'!$B$10:$B$251,0),4),"")</f>
        <v/>
      </c>
      <c r="N327" s="65" t="str">
        <f>IFERROR(INDEX('[3]Controles de Corrupción'!$C$10:$AZ$249,MATCH(A327,'[3]Controles de Corrupción'!$B$10:$B$249,0),40),"")</f>
        <v/>
      </c>
      <c r="O327" s="65" t="str">
        <f>IFERROR(INDEX('[3]Controles de Corrupción'!$C$10:$AZ$249,MATCH(A327,'[3]Controles de Corrupción'!$B$10:$B$249,0),41),"")</f>
        <v/>
      </c>
      <c r="P327" s="65" t="str">
        <f>IFERROR(INDEX('[3]Controles de Corrupción'!$C$10:$AZ$249,MATCH(A327,'[3]Controles de Corrupción'!$B$10:$B$249,0),42),"")</f>
        <v/>
      </c>
      <c r="Q327" s="57" t="str">
        <f>IFERROR(INDEX('[3]Controles de Corrupción'!$C$10:$AZ$249,MATCH(A327,'[3]Controles de Corrupción'!$B$10:$B$249,0),47),"")</f>
        <v/>
      </c>
    </row>
    <row r="328" spans="1:17" ht="51.75" customHeight="1" x14ac:dyDescent="0.25">
      <c r="A328" s="111" t="s">
        <v>860</v>
      </c>
      <c r="B328" s="1249"/>
      <c r="C328" s="1254"/>
      <c r="D328" s="1108"/>
      <c r="E328" s="1252"/>
      <c r="F328" s="1109"/>
      <c r="G328" s="1109"/>
      <c r="H328" s="1244"/>
      <c r="I328" s="1109"/>
      <c r="J328" s="1109"/>
      <c r="K328" s="1109"/>
      <c r="L328" s="1109"/>
      <c r="M328" s="151" t="str">
        <f>IFERROR(INDEX('[3]Controles de Corrupción'!$C$10:$AZ$251,MATCH(A328,'[3]Controles de Corrupción'!$B$10:$B$251,0),4),"")</f>
        <v/>
      </c>
      <c r="N328" s="65" t="str">
        <f>IFERROR(INDEX('[3]Controles de Corrupción'!$C$10:$AZ$249,MATCH(A328,'[3]Controles de Corrupción'!$B$10:$B$249,0),40),"")</f>
        <v/>
      </c>
      <c r="O328" s="65" t="str">
        <f>IFERROR(INDEX('[3]Controles de Corrupción'!$C$10:$AZ$249,MATCH(A328,'[3]Controles de Corrupción'!$B$10:$B$249,0),41),"")</f>
        <v/>
      </c>
      <c r="P328" s="65" t="str">
        <f>IFERROR(INDEX('[3]Controles de Corrupción'!$C$10:$AZ$249,MATCH(A328,'[3]Controles de Corrupción'!$B$10:$B$249,0),42),"")</f>
        <v/>
      </c>
      <c r="Q328" s="57" t="str">
        <f>IFERROR(INDEX('[3]Controles de Corrupción'!$C$10:$AZ$249,MATCH(A328,'[3]Controles de Corrupción'!$B$10:$B$249,0),47),"")</f>
        <v/>
      </c>
    </row>
    <row r="329" spans="1:17" ht="51.75" customHeight="1" x14ac:dyDescent="0.25">
      <c r="A329" s="111" t="s">
        <v>861</v>
      </c>
      <c r="B329" s="1249"/>
      <c r="C329" s="1254"/>
      <c r="D329" s="1108"/>
      <c r="E329" s="1252"/>
      <c r="F329" s="1109"/>
      <c r="G329" s="1109"/>
      <c r="H329" s="1244"/>
      <c r="I329" s="1109"/>
      <c r="J329" s="1109"/>
      <c r="K329" s="1109"/>
      <c r="L329" s="1109"/>
      <c r="M329" s="151" t="str">
        <f>IFERROR(INDEX('[3]Controles de Corrupción'!$C$10:$AZ$251,MATCH(A329,'[3]Controles de Corrupción'!$B$10:$B$251,0),4),"")</f>
        <v/>
      </c>
      <c r="N329" s="65" t="str">
        <f>IFERROR(INDEX('[3]Controles de Corrupción'!$C$10:$AZ$249,MATCH(A329,'[3]Controles de Corrupción'!$B$10:$B$249,0),40),"")</f>
        <v/>
      </c>
      <c r="O329" s="65" t="str">
        <f>IFERROR(INDEX('[3]Controles de Corrupción'!$C$10:$AZ$249,MATCH(A329,'[3]Controles de Corrupción'!$B$10:$B$249,0),41),"")</f>
        <v/>
      </c>
      <c r="P329" s="65" t="str">
        <f>IFERROR(INDEX('[3]Controles de Corrupción'!$C$10:$AZ$249,MATCH(A329,'[3]Controles de Corrupción'!$B$10:$B$249,0),42),"")</f>
        <v/>
      </c>
      <c r="Q329" s="57" t="str">
        <f>IFERROR(INDEX('[3]Controles de Corrupción'!$C$10:$AZ$249,MATCH(A329,'[3]Controles de Corrupción'!$B$10:$B$249,0),47),"")</f>
        <v/>
      </c>
    </row>
    <row r="330" spans="1:17" ht="51.75" customHeight="1" x14ac:dyDescent="0.25">
      <c r="A330" s="111" t="s">
        <v>862</v>
      </c>
      <c r="B330" s="1250"/>
      <c r="C330" s="1254"/>
      <c r="D330" s="1108"/>
      <c r="E330" s="1252"/>
      <c r="F330" s="1109"/>
      <c r="G330" s="1109"/>
      <c r="H330" s="1111"/>
      <c r="I330" s="1109"/>
      <c r="J330" s="1109"/>
      <c r="K330" s="1109"/>
      <c r="L330" s="1109"/>
      <c r="M330" s="151" t="str">
        <f>IFERROR(INDEX('[3]Controles de Corrupción'!$C$10:$AZ$251,MATCH(A330,'[3]Controles de Corrupción'!$B$10:$B$251,0),4),"")</f>
        <v/>
      </c>
      <c r="N330" s="65" t="str">
        <f>IFERROR(INDEX('[3]Controles de Corrupción'!$C$10:$AZ$249,MATCH(A330,'[3]Controles de Corrupción'!$B$10:$B$249,0),40),"")</f>
        <v/>
      </c>
      <c r="O330" s="65" t="str">
        <f>IFERROR(INDEX('[3]Controles de Corrupción'!$C$10:$AZ$249,MATCH(A330,'[3]Controles de Corrupción'!$B$10:$B$249,0),41),"")</f>
        <v/>
      </c>
      <c r="P330" s="65" t="str">
        <f>IFERROR(INDEX('[3]Controles de Corrupción'!$C$10:$AZ$249,MATCH(A330,'[3]Controles de Corrupción'!$B$10:$B$249,0),42),"")</f>
        <v/>
      </c>
      <c r="Q330" s="57" t="str">
        <f>IFERROR(INDEX('[3]Controles de Corrupción'!$C$10:$AZ$249,MATCH(A330,'[3]Controles de Corrupción'!$B$10:$B$249,0),47),"")</f>
        <v/>
      </c>
    </row>
    <row r="331" spans="1:17" ht="51.75" customHeight="1" x14ac:dyDescent="0.25">
      <c r="A331" s="111" t="s">
        <v>863</v>
      </c>
      <c r="B331" s="1248"/>
      <c r="C331" s="1253" t="str">
        <f>IFERROR(INDEX('[3]Riesgos de Corrupción'!$B$11:$BN$102,MATCH('Mapa Riesgo Corrupción'!B331,'[3]Riesgos de Corrupción'!$B$11:$B$102,0),2),"")</f>
        <v/>
      </c>
      <c r="D331" s="1107" t="str">
        <f>IFERROR(INDEX('[3]Riesgos de Corrupción'!$B$11:$BN$102,MATCH('Mapa Riesgo Corrupción'!B331,'[3]Riesgos de Corrupción'!$B$11:$B$102,0),4),"")</f>
        <v/>
      </c>
      <c r="E331" s="1251" t="str">
        <f>IFERROR(INDEX('[3]Riesgos de Corrupción'!$B$11:$BN$102,MATCH('Mapa Riesgo Corrupción'!B331,'[3]Riesgos de Corrupción'!$B$11:$B$102,0),5),"")</f>
        <v/>
      </c>
      <c r="F331" s="1110" t="str">
        <f>IFERROR(INDEX('[3]Riesgos de Corrupción'!$B$11:$BN$102,MATCH('Mapa Riesgo Corrupción'!B331,'[3]Riesgos de Corrupción'!$B$11:$B$102,0),18),"")</f>
        <v/>
      </c>
      <c r="G331" s="1110" t="str">
        <f>IFERROR(INDEX('[3]Riesgos de Corrupción'!$B$11:$BN$102,MATCH('Mapa Riesgo Corrupción'!B331,'[3]Riesgos de Corrupción'!$B$11:$B$102,0),63),"")</f>
        <v/>
      </c>
      <c r="H331" s="1243" t="str">
        <f>IFERROR(INDEX('[3]Riesgos de Corrupción'!$B$11:$BN$102,MATCH('Mapa Riesgo Corrupción'!B331,'[3]Riesgos de Corrupción'!$B$11:$B$102,0),64),"")</f>
        <v/>
      </c>
      <c r="I331" s="1110" t="str">
        <f>IFERROR(INDEX('[3]Controles de Corrupción'!$C$10:$AZ$249,MATCH('Mapa Riesgo Corrupción'!B331,'[3]Controles de Corrupción'!$C$10:$C$249,0),33),"")</f>
        <v/>
      </c>
      <c r="J331" s="1110" t="str">
        <f>IFERROR(INDEX('[3]Controles de Corrupción'!$C$10:$AZ$249,MATCH('Mapa Riesgo Corrupción'!B331,'[3]Controles de Corrupción'!$C$10:$C$249,0),36),"")</f>
        <v/>
      </c>
      <c r="K331" s="1110" t="str">
        <f>IFERROR(INDEX('[3]Controles de Corrupción'!$C$10:$AZ$249,MATCH('Mapa Riesgo Corrupción'!B331,'[3]Controles de Corrupción'!$C$10:$C$249,0),37),"")</f>
        <v/>
      </c>
      <c r="L331" s="1110" t="str">
        <f>IFERROR(INDEX('[3]Controles de Corrupción'!$C$10:$AZ$249,MATCH('Mapa Riesgo Corrupción'!B331,'[3]Controles de Corrupción'!$C$10:$C$249,0),38),"")</f>
        <v/>
      </c>
      <c r="M331" s="151" t="str">
        <f>IFERROR(INDEX('[3]Controles de Corrupción'!$C$10:$AZ$251,MATCH(A331,'[3]Controles de Corrupción'!$B$10:$B$251,0),4),"")</f>
        <v/>
      </c>
      <c r="N331" s="65" t="str">
        <f>IFERROR(INDEX('[3]Controles de Corrupción'!$C$10:$AZ$249,MATCH(A331,'[3]Controles de Corrupción'!$B$10:$B$249,0),40),"")</f>
        <v/>
      </c>
      <c r="O331" s="65" t="str">
        <f>IFERROR(INDEX('[3]Controles de Corrupción'!$C$10:$AZ$249,MATCH(A331,'[3]Controles de Corrupción'!$B$10:$B$249,0),41),"")</f>
        <v/>
      </c>
      <c r="P331" s="65" t="str">
        <f>IFERROR(INDEX('[3]Controles de Corrupción'!$C$10:$AZ$249,MATCH(A331,'[3]Controles de Corrupción'!$B$10:$B$249,0),42),"")</f>
        <v/>
      </c>
      <c r="Q331" s="57" t="str">
        <f>IFERROR(INDEX('[3]Controles de Corrupción'!$C$10:$AZ$249,MATCH(A331,'[3]Controles de Corrupción'!$B$10:$B$249,0),47),"")</f>
        <v/>
      </c>
    </row>
    <row r="332" spans="1:17" ht="51.75" customHeight="1" x14ac:dyDescent="0.25">
      <c r="A332" s="111" t="s">
        <v>864</v>
      </c>
      <c r="B332" s="1249"/>
      <c r="C332" s="1254"/>
      <c r="D332" s="1108"/>
      <c r="E332" s="1252"/>
      <c r="F332" s="1109"/>
      <c r="G332" s="1109"/>
      <c r="H332" s="1244"/>
      <c r="I332" s="1109"/>
      <c r="J332" s="1109"/>
      <c r="K332" s="1109"/>
      <c r="L332" s="1109"/>
      <c r="M332" s="151" t="str">
        <f>IFERROR(INDEX('[3]Controles de Corrupción'!$C$10:$AZ$251,MATCH(A332,'[3]Controles de Corrupción'!$B$10:$B$251,0),4),"")</f>
        <v/>
      </c>
      <c r="N332" s="65" t="str">
        <f>IFERROR(INDEX('[3]Controles de Corrupción'!$C$10:$AZ$249,MATCH(A332,'[3]Controles de Corrupción'!$B$10:$B$249,0),40),"")</f>
        <v/>
      </c>
      <c r="O332" s="65" t="str">
        <f>IFERROR(INDEX('[3]Controles de Corrupción'!$C$10:$AZ$249,MATCH(A332,'[3]Controles de Corrupción'!$B$10:$B$249,0),41),"")</f>
        <v/>
      </c>
      <c r="P332" s="65" t="str">
        <f>IFERROR(INDEX('[3]Controles de Corrupción'!$C$10:$AZ$249,MATCH(A332,'[3]Controles de Corrupción'!$B$10:$B$249,0),42),"")</f>
        <v/>
      </c>
      <c r="Q332" s="57" t="str">
        <f>IFERROR(INDEX('[3]Controles de Corrupción'!$C$10:$AZ$249,MATCH(A332,'[3]Controles de Corrupción'!$B$10:$B$249,0),47),"")</f>
        <v/>
      </c>
    </row>
    <row r="333" spans="1:17" ht="51.75" customHeight="1" x14ac:dyDescent="0.25">
      <c r="A333" s="111" t="s">
        <v>865</v>
      </c>
      <c r="B333" s="1249"/>
      <c r="C333" s="1254"/>
      <c r="D333" s="1108"/>
      <c r="E333" s="1252"/>
      <c r="F333" s="1109"/>
      <c r="G333" s="1109"/>
      <c r="H333" s="1244"/>
      <c r="I333" s="1109"/>
      <c r="J333" s="1109"/>
      <c r="K333" s="1109"/>
      <c r="L333" s="1109"/>
      <c r="M333" s="151" t="str">
        <f>IFERROR(INDEX('[3]Controles de Corrupción'!$C$10:$AZ$251,MATCH(A333,'[3]Controles de Corrupción'!$B$10:$B$251,0),4),"")</f>
        <v/>
      </c>
      <c r="N333" s="65" t="str">
        <f>IFERROR(INDEX('[3]Controles de Corrupción'!$C$10:$AZ$249,MATCH(A333,'[3]Controles de Corrupción'!$B$10:$B$249,0),40),"")</f>
        <v/>
      </c>
      <c r="O333" s="65" t="str">
        <f>IFERROR(INDEX('[3]Controles de Corrupción'!$C$10:$AZ$249,MATCH(A333,'[3]Controles de Corrupción'!$B$10:$B$249,0),41),"")</f>
        <v/>
      </c>
      <c r="P333" s="65" t="str">
        <f>IFERROR(INDEX('[3]Controles de Corrupción'!$C$10:$AZ$249,MATCH(A333,'[3]Controles de Corrupción'!$B$10:$B$249,0),42),"")</f>
        <v/>
      </c>
      <c r="Q333" s="57" t="str">
        <f>IFERROR(INDEX('[3]Controles de Corrupción'!$C$10:$AZ$249,MATCH(A333,'[3]Controles de Corrupción'!$B$10:$B$249,0),47),"")</f>
        <v/>
      </c>
    </row>
    <row r="334" spans="1:17" ht="51.75" customHeight="1" x14ac:dyDescent="0.25">
      <c r="A334" s="111" t="s">
        <v>866</v>
      </c>
      <c r="B334" s="1249"/>
      <c r="C334" s="1254"/>
      <c r="D334" s="1108"/>
      <c r="E334" s="1252"/>
      <c r="F334" s="1109"/>
      <c r="G334" s="1109"/>
      <c r="H334" s="1244"/>
      <c r="I334" s="1109"/>
      <c r="J334" s="1109"/>
      <c r="K334" s="1109"/>
      <c r="L334" s="1109"/>
      <c r="M334" s="151" t="str">
        <f>IFERROR(INDEX('[3]Controles de Corrupción'!$C$10:$AZ$251,MATCH(A334,'[3]Controles de Corrupción'!$B$10:$B$251,0),4),"")</f>
        <v/>
      </c>
      <c r="N334" s="65" t="str">
        <f>IFERROR(INDEX('[3]Controles de Corrupción'!$C$10:$AZ$249,MATCH(A334,'[3]Controles de Corrupción'!$B$10:$B$249,0),40),"")</f>
        <v/>
      </c>
      <c r="O334" s="65" t="str">
        <f>IFERROR(INDEX('[3]Controles de Corrupción'!$C$10:$AZ$249,MATCH(A334,'[3]Controles de Corrupción'!$B$10:$B$249,0),41),"")</f>
        <v/>
      </c>
      <c r="P334" s="65" t="str">
        <f>IFERROR(INDEX('[3]Controles de Corrupción'!$C$10:$AZ$249,MATCH(A334,'[3]Controles de Corrupción'!$B$10:$B$249,0),42),"")</f>
        <v/>
      </c>
      <c r="Q334" s="57" t="str">
        <f>IFERROR(INDEX('[3]Controles de Corrupción'!$C$10:$AZ$249,MATCH(A334,'[3]Controles de Corrupción'!$B$10:$B$249,0),47),"")</f>
        <v/>
      </c>
    </row>
    <row r="335" spans="1:17" ht="51.75" customHeight="1" x14ac:dyDescent="0.25">
      <c r="A335" s="111" t="s">
        <v>867</v>
      </c>
      <c r="B335" s="1249"/>
      <c r="C335" s="1254"/>
      <c r="D335" s="1108"/>
      <c r="E335" s="1252"/>
      <c r="F335" s="1109"/>
      <c r="G335" s="1109"/>
      <c r="H335" s="1244"/>
      <c r="I335" s="1109"/>
      <c r="J335" s="1109"/>
      <c r="K335" s="1109"/>
      <c r="L335" s="1109"/>
      <c r="M335" s="151" t="str">
        <f>IFERROR(INDEX('[3]Controles de Corrupción'!$C$10:$AZ$251,MATCH(A335,'[3]Controles de Corrupción'!$B$10:$B$251,0),4),"")</f>
        <v/>
      </c>
      <c r="N335" s="65" t="str">
        <f>IFERROR(INDEX('[3]Controles de Corrupción'!$C$10:$AZ$249,MATCH(A335,'[3]Controles de Corrupción'!$B$10:$B$249,0),40),"")</f>
        <v/>
      </c>
      <c r="O335" s="65" t="str">
        <f>IFERROR(INDEX('[3]Controles de Corrupción'!$C$10:$AZ$249,MATCH(A335,'[3]Controles de Corrupción'!$B$10:$B$249,0),41),"")</f>
        <v/>
      </c>
      <c r="P335" s="65" t="str">
        <f>IFERROR(INDEX('[3]Controles de Corrupción'!$C$10:$AZ$249,MATCH(A335,'[3]Controles de Corrupción'!$B$10:$B$249,0),42),"")</f>
        <v/>
      </c>
      <c r="Q335" s="57" t="str">
        <f>IFERROR(INDEX('[3]Controles de Corrupción'!$C$10:$AZ$249,MATCH(A335,'[3]Controles de Corrupción'!$B$10:$B$249,0),47),"")</f>
        <v/>
      </c>
    </row>
    <row r="336" spans="1:17" ht="51.75" customHeight="1" x14ac:dyDescent="0.25">
      <c r="A336" s="111" t="s">
        <v>868</v>
      </c>
      <c r="B336" s="1250"/>
      <c r="C336" s="1254"/>
      <c r="D336" s="1108"/>
      <c r="E336" s="1252"/>
      <c r="F336" s="1109"/>
      <c r="G336" s="1109"/>
      <c r="H336" s="1111"/>
      <c r="I336" s="1109"/>
      <c r="J336" s="1109"/>
      <c r="K336" s="1109"/>
      <c r="L336" s="1109"/>
      <c r="M336" s="151" t="str">
        <f>IFERROR(INDEX('[3]Controles de Corrupción'!$C$10:$AZ$251,MATCH(A336,'[3]Controles de Corrupción'!$B$10:$B$251,0),4),"")</f>
        <v/>
      </c>
      <c r="N336" s="65" t="str">
        <f>IFERROR(INDEX('[3]Controles de Corrupción'!$C$10:$AZ$249,MATCH(A336,'[3]Controles de Corrupción'!$B$10:$B$249,0),40),"")</f>
        <v/>
      </c>
      <c r="O336" s="65" t="str">
        <f>IFERROR(INDEX('[3]Controles de Corrupción'!$C$10:$AZ$249,MATCH(A336,'[3]Controles de Corrupción'!$B$10:$B$249,0),41),"")</f>
        <v/>
      </c>
      <c r="P336" s="65" t="str">
        <f>IFERROR(INDEX('[3]Controles de Corrupción'!$C$10:$AZ$249,MATCH(A336,'[3]Controles de Corrupción'!$B$10:$B$249,0),42),"")</f>
        <v/>
      </c>
      <c r="Q336" s="57" t="str">
        <f>IFERROR(INDEX('[3]Controles de Corrupción'!$C$10:$AZ$249,MATCH(A336,'[3]Controles de Corrupción'!$B$10:$B$249,0),47),"")</f>
        <v/>
      </c>
    </row>
    <row r="337" spans="1:17" ht="51.75" customHeight="1" x14ac:dyDescent="0.25">
      <c r="A337" s="111" t="s">
        <v>869</v>
      </c>
      <c r="B337" s="1248"/>
      <c r="C337" s="1253" t="str">
        <f>IFERROR(INDEX('[3]Riesgos de Corrupción'!$B$11:$BN$102,MATCH('Mapa Riesgo Corrupción'!B337,'[3]Riesgos de Corrupción'!$B$11:$B$102,0),2),"")</f>
        <v/>
      </c>
      <c r="D337" s="1107" t="str">
        <f>IFERROR(INDEX('[3]Riesgos de Corrupción'!$B$11:$BN$102,MATCH('Mapa Riesgo Corrupción'!B337,'[3]Riesgos de Corrupción'!$B$11:$B$102,0),4),"")</f>
        <v/>
      </c>
      <c r="E337" s="1251" t="str">
        <f>IFERROR(INDEX('[3]Riesgos de Corrupción'!$B$11:$BN$102,MATCH('Mapa Riesgo Corrupción'!B337,'[3]Riesgos de Corrupción'!$B$11:$B$102,0),5),"")</f>
        <v/>
      </c>
      <c r="F337" s="1110" t="str">
        <f>IFERROR(INDEX('[3]Riesgos de Corrupción'!$B$11:$BN$102,MATCH('Mapa Riesgo Corrupción'!B337,'[3]Riesgos de Corrupción'!$B$11:$B$102,0),18),"")</f>
        <v/>
      </c>
      <c r="G337" s="1110" t="str">
        <f>IFERROR(INDEX('[3]Riesgos de Corrupción'!$B$11:$BN$102,MATCH('Mapa Riesgo Corrupción'!B337,'[3]Riesgos de Corrupción'!$B$11:$B$102,0),63),"")</f>
        <v/>
      </c>
      <c r="H337" s="1243" t="str">
        <f>IFERROR(INDEX('[3]Riesgos de Corrupción'!$B$11:$BN$102,MATCH('Mapa Riesgo Corrupción'!B337,'[3]Riesgos de Corrupción'!$B$11:$B$102,0),64),"")</f>
        <v/>
      </c>
      <c r="I337" s="1110" t="str">
        <f>IFERROR(INDEX('[3]Controles de Corrupción'!$C$10:$AZ$249,MATCH('Mapa Riesgo Corrupción'!B337,'[3]Controles de Corrupción'!$C$10:$C$249,0),33),"")</f>
        <v/>
      </c>
      <c r="J337" s="1110" t="str">
        <f>IFERROR(INDEX('[3]Controles de Corrupción'!$C$10:$AZ$249,MATCH('Mapa Riesgo Corrupción'!B337,'[3]Controles de Corrupción'!$C$10:$C$249,0),36),"")</f>
        <v/>
      </c>
      <c r="K337" s="1110" t="str">
        <f>IFERROR(INDEX('[3]Controles de Corrupción'!$C$10:$AZ$249,MATCH('Mapa Riesgo Corrupción'!B337,'[3]Controles de Corrupción'!$C$10:$C$249,0),37),"")</f>
        <v/>
      </c>
      <c r="L337" s="1110" t="str">
        <f>IFERROR(INDEX('[3]Controles de Corrupción'!$C$10:$AZ$249,MATCH('Mapa Riesgo Corrupción'!B337,'[3]Controles de Corrupción'!$C$10:$C$249,0),38),"")</f>
        <v/>
      </c>
      <c r="M337" s="151" t="str">
        <f>IFERROR(INDEX('[3]Controles de Corrupción'!$C$10:$AZ$251,MATCH(A337,'[3]Controles de Corrupción'!$B$10:$B$251,0),4),"")</f>
        <v/>
      </c>
      <c r="N337" s="65" t="str">
        <f>IFERROR(INDEX('[3]Controles de Corrupción'!$C$10:$AZ$249,MATCH(A337,'[3]Controles de Corrupción'!$B$10:$B$249,0),40),"")</f>
        <v/>
      </c>
      <c r="O337" s="65" t="str">
        <f>IFERROR(INDEX('[3]Controles de Corrupción'!$C$10:$AZ$249,MATCH(A337,'[3]Controles de Corrupción'!$B$10:$B$249,0),41),"")</f>
        <v/>
      </c>
      <c r="P337" s="65" t="str">
        <f>IFERROR(INDEX('[3]Controles de Corrupción'!$C$10:$AZ$249,MATCH(A337,'[3]Controles de Corrupción'!$B$10:$B$249,0),42),"")</f>
        <v/>
      </c>
      <c r="Q337" s="57" t="str">
        <f>IFERROR(INDEX('[3]Controles de Corrupción'!$C$10:$AZ$249,MATCH(A337,'[3]Controles de Corrupción'!$B$10:$B$249,0),47),"")</f>
        <v/>
      </c>
    </row>
    <row r="338" spans="1:17" ht="51.75" customHeight="1" x14ac:dyDescent="0.25">
      <c r="A338" s="111" t="s">
        <v>870</v>
      </c>
      <c r="B338" s="1249"/>
      <c r="C338" s="1254"/>
      <c r="D338" s="1108"/>
      <c r="E338" s="1252"/>
      <c r="F338" s="1109"/>
      <c r="G338" s="1109"/>
      <c r="H338" s="1244"/>
      <c r="I338" s="1109"/>
      <c r="J338" s="1109"/>
      <c r="K338" s="1109"/>
      <c r="L338" s="1109"/>
      <c r="M338" s="151" t="str">
        <f>IFERROR(INDEX('[3]Controles de Corrupción'!$C$10:$AZ$251,MATCH(A338,'[3]Controles de Corrupción'!$B$10:$B$251,0),4),"")</f>
        <v/>
      </c>
      <c r="N338" s="65" t="str">
        <f>IFERROR(INDEX('[3]Controles de Corrupción'!$C$10:$AZ$249,MATCH(A338,'[3]Controles de Corrupción'!$B$10:$B$249,0),40),"")</f>
        <v/>
      </c>
      <c r="O338" s="65" t="str">
        <f>IFERROR(INDEX('[3]Controles de Corrupción'!$C$10:$AZ$249,MATCH(A338,'[3]Controles de Corrupción'!$B$10:$B$249,0),41),"")</f>
        <v/>
      </c>
      <c r="P338" s="65" t="str">
        <f>IFERROR(INDEX('[3]Controles de Corrupción'!$C$10:$AZ$249,MATCH(A338,'[3]Controles de Corrupción'!$B$10:$B$249,0),42),"")</f>
        <v/>
      </c>
      <c r="Q338" s="57" t="str">
        <f>IFERROR(INDEX('[3]Controles de Corrupción'!$C$10:$AZ$249,MATCH(A338,'[3]Controles de Corrupción'!$B$10:$B$249,0),47),"")</f>
        <v/>
      </c>
    </row>
    <row r="339" spans="1:17" ht="51.75" customHeight="1" x14ac:dyDescent="0.25">
      <c r="A339" s="111" t="s">
        <v>871</v>
      </c>
      <c r="B339" s="1249"/>
      <c r="C339" s="1254"/>
      <c r="D339" s="1108"/>
      <c r="E339" s="1252"/>
      <c r="F339" s="1109"/>
      <c r="G339" s="1109"/>
      <c r="H339" s="1244"/>
      <c r="I339" s="1109"/>
      <c r="J339" s="1109"/>
      <c r="K339" s="1109"/>
      <c r="L339" s="1109"/>
      <c r="M339" s="151" t="str">
        <f>IFERROR(INDEX('[3]Controles de Corrupción'!$C$10:$AZ$251,MATCH(A339,'[3]Controles de Corrupción'!$B$10:$B$251,0),4),"")</f>
        <v/>
      </c>
      <c r="N339" s="65" t="str">
        <f>IFERROR(INDEX('[3]Controles de Corrupción'!$C$10:$AZ$249,MATCH(A339,'[3]Controles de Corrupción'!$B$10:$B$249,0),40),"")</f>
        <v/>
      </c>
      <c r="O339" s="65" t="str">
        <f>IFERROR(INDEX('[3]Controles de Corrupción'!$C$10:$AZ$249,MATCH(A339,'[3]Controles de Corrupción'!$B$10:$B$249,0),41),"")</f>
        <v/>
      </c>
      <c r="P339" s="65" t="str">
        <f>IFERROR(INDEX('[3]Controles de Corrupción'!$C$10:$AZ$249,MATCH(A339,'[3]Controles de Corrupción'!$B$10:$B$249,0),42),"")</f>
        <v/>
      </c>
      <c r="Q339" s="57" t="str">
        <f>IFERROR(INDEX('[3]Controles de Corrupción'!$C$10:$AZ$249,MATCH(A339,'[3]Controles de Corrupción'!$B$10:$B$249,0),47),"")</f>
        <v/>
      </c>
    </row>
    <row r="340" spans="1:17" ht="51.75" customHeight="1" x14ac:dyDescent="0.25">
      <c r="A340" s="111" t="s">
        <v>872</v>
      </c>
      <c r="B340" s="1249"/>
      <c r="C340" s="1254"/>
      <c r="D340" s="1108"/>
      <c r="E340" s="1252"/>
      <c r="F340" s="1109"/>
      <c r="G340" s="1109"/>
      <c r="H340" s="1244"/>
      <c r="I340" s="1109"/>
      <c r="J340" s="1109"/>
      <c r="K340" s="1109"/>
      <c r="L340" s="1109"/>
      <c r="M340" s="151" t="str">
        <f>IFERROR(INDEX('[3]Controles de Corrupción'!$C$10:$AZ$251,MATCH(A340,'[3]Controles de Corrupción'!$B$10:$B$251,0),4),"")</f>
        <v/>
      </c>
      <c r="N340" s="65" t="str">
        <f>IFERROR(INDEX('[3]Controles de Corrupción'!$C$10:$AZ$249,MATCH(A340,'[3]Controles de Corrupción'!$B$10:$B$249,0),40),"")</f>
        <v/>
      </c>
      <c r="O340" s="65" t="str">
        <f>IFERROR(INDEX('[3]Controles de Corrupción'!$C$10:$AZ$249,MATCH(A340,'[3]Controles de Corrupción'!$B$10:$B$249,0),41),"")</f>
        <v/>
      </c>
      <c r="P340" s="65" t="str">
        <f>IFERROR(INDEX('[3]Controles de Corrupción'!$C$10:$AZ$249,MATCH(A340,'[3]Controles de Corrupción'!$B$10:$B$249,0),42),"")</f>
        <v/>
      </c>
      <c r="Q340" s="57" t="str">
        <f>IFERROR(INDEX('[3]Controles de Corrupción'!$C$10:$AZ$249,MATCH(A340,'[3]Controles de Corrupción'!$B$10:$B$249,0),47),"")</f>
        <v/>
      </c>
    </row>
    <row r="341" spans="1:17" ht="51.75" customHeight="1" x14ac:dyDescent="0.25">
      <c r="A341" s="111" t="s">
        <v>873</v>
      </c>
      <c r="B341" s="1249"/>
      <c r="C341" s="1254"/>
      <c r="D341" s="1108"/>
      <c r="E341" s="1252"/>
      <c r="F341" s="1109"/>
      <c r="G341" s="1109"/>
      <c r="H341" s="1244"/>
      <c r="I341" s="1109"/>
      <c r="J341" s="1109"/>
      <c r="K341" s="1109"/>
      <c r="L341" s="1109"/>
      <c r="M341" s="151" t="str">
        <f>IFERROR(INDEX('[3]Controles de Corrupción'!$C$10:$AZ$251,MATCH(A341,'[3]Controles de Corrupción'!$B$10:$B$251,0),4),"")</f>
        <v/>
      </c>
      <c r="N341" s="65" t="str">
        <f>IFERROR(INDEX('[3]Controles de Corrupción'!$C$10:$AZ$249,MATCH(A341,'[3]Controles de Corrupción'!$B$10:$B$249,0),40),"")</f>
        <v/>
      </c>
      <c r="O341" s="65" t="str">
        <f>IFERROR(INDEX('[3]Controles de Corrupción'!$C$10:$AZ$249,MATCH(A341,'[3]Controles de Corrupción'!$B$10:$B$249,0),41),"")</f>
        <v/>
      </c>
      <c r="P341" s="65" t="str">
        <f>IFERROR(INDEX('[3]Controles de Corrupción'!$C$10:$AZ$249,MATCH(A341,'[3]Controles de Corrupción'!$B$10:$B$249,0),42),"")</f>
        <v/>
      </c>
      <c r="Q341" s="57" t="str">
        <f>IFERROR(INDEX('[3]Controles de Corrupción'!$C$10:$AZ$249,MATCH(A341,'[3]Controles de Corrupción'!$B$10:$B$249,0),47),"")</f>
        <v/>
      </c>
    </row>
    <row r="342" spans="1:17" ht="51.75" customHeight="1" x14ac:dyDescent="0.25">
      <c r="A342" s="111" t="s">
        <v>874</v>
      </c>
      <c r="B342" s="1250"/>
      <c r="C342" s="1254"/>
      <c r="D342" s="1108"/>
      <c r="E342" s="1252"/>
      <c r="F342" s="1109"/>
      <c r="G342" s="1109"/>
      <c r="H342" s="1111"/>
      <c r="I342" s="1109"/>
      <c r="J342" s="1109"/>
      <c r="K342" s="1109"/>
      <c r="L342" s="1109"/>
      <c r="M342" s="151" t="str">
        <f>IFERROR(INDEX('[3]Controles de Corrupción'!$C$10:$AZ$251,MATCH(A342,'[3]Controles de Corrupción'!$B$10:$B$251,0),4),"")</f>
        <v/>
      </c>
      <c r="N342" s="65" t="str">
        <f>IFERROR(INDEX('[3]Controles de Corrupción'!$C$10:$AZ$249,MATCH(A342,'[3]Controles de Corrupción'!$B$10:$B$249,0),40),"")</f>
        <v/>
      </c>
      <c r="O342" s="65" t="str">
        <f>IFERROR(INDEX('[3]Controles de Corrupción'!$C$10:$AZ$249,MATCH(A342,'[3]Controles de Corrupción'!$B$10:$B$249,0),41),"")</f>
        <v/>
      </c>
      <c r="P342" s="65" t="str">
        <f>IFERROR(INDEX('[3]Controles de Corrupción'!$C$10:$AZ$249,MATCH(A342,'[3]Controles de Corrupción'!$B$10:$B$249,0),42),"")</f>
        <v/>
      </c>
      <c r="Q342" s="57" t="str">
        <f>IFERROR(INDEX('[3]Controles de Corrupción'!$C$10:$AZ$249,MATCH(A342,'[3]Controles de Corrupción'!$B$10:$B$249,0),47),"")</f>
        <v/>
      </c>
    </row>
    <row r="343" spans="1:17" ht="51.75" customHeight="1" x14ac:dyDescent="0.25">
      <c r="A343" s="111" t="s">
        <v>875</v>
      </c>
      <c r="B343" s="1248"/>
      <c r="C343" s="1253" t="str">
        <f>IFERROR(INDEX('[3]Riesgos de Corrupción'!$B$11:$BN$102,MATCH('Mapa Riesgo Corrupción'!B343,'[3]Riesgos de Corrupción'!$B$11:$B$102,0),2),"")</f>
        <v/>
      </c>
      <c r="D343" s="1107" t="str">
        <f>IFERROR(INDEX('[3]Riesgos de Corrupción'!$B$11:$BN$102,MATCH('Mapa Riesgo Corrupción'!B343,'[3]Riesgos de Corrupción'!$B$11:$B$102,0),4),"")</f>
        <v/>
      </c>
      <c r="E343" s="1251" t="str">
        <f>IFERROR(INDEX('[3]Riesgos de Corrupción'!$B$11:$BN$102,MATCH('Mapa Riesgo Corrupción'!B343,'[3]Riesgos de Corrupción'!$B$11:$B$102,0),5),"")</f>
        <v/>
      </c>
      <c r="F343" s="1110" t="str">
        <f>IFERROR(INDEX('[3]Riesgos de Corrupción'!$B$11:$BN$102,MATCH('Mapa Riesgo Corrupción'!B343,'[3]Riesgos de Corrupción'!$B$11:$B$102,0),18),"")</f>
        <v/>
      </c>
      <c r="G343" s="1110" t="str">
        <f>IFERROR(INDEX('[3]Riesgos de Corrupción'!$B$11:$BN$102,MATCH('Mapa Riesgo Corrupción'!B343,'[3]Riesgos de Corrupción'!$B$11:$B$102,0),63),"")</f>
        <v/>
      </c>
      <c r="H343" s="1243" t="str">
        <f>IFERROR(INDEX('[3]Riesgos de Corrupción'!$B$11:$BN$102,MATCH('Mapa Riesgo Corrupción'!B343,'[3]Riesgos de Corrupción'!$B$11:$B$102,0),64),"")</f>
        <v/>
      </c>
      <c r="I343" s="1110" t="str">
        <f>IFERROR(INDEX('[3]Controles de Corrupción'!$C$10:$AZ$249,MATCH('Mapa Riesgo Corrupción'!B343,'[3]Controles de Corrupción'!$C$10:$C$249,0),33),"")</f>
        <v/>
      </c>
      <c r="J343" s="1110" t="str">
        <f>IFERROR(INDEX('[3]Controles de Corrupción'!$C$10:$AZ$249,MATCH('Mapa Riesgo Corrupción'!B343,'[3]Controles de Corrupción'!$C$10:$C$249,0),36),"")</f>
        <v/>
      </c>
      <c r="K343" s="1110" t="str">
        <f>IFERROR(INDEX('[3]Controles de Corrupción'!$C$10:$AZ$249,MATCH('Mapa Riesgo Corrupción'!B343,'[3]Controles de Corrupción'!$C$10:$C$249,0),37),"")</f>
        <v/>
      </c>
      <c r="L343" s="1110" t="str">
        <f>IFERROR(INDEX('[3]Controles de Corrupción'!$C$10:$AZ$249,MATCH('Mapa Riesgo Corrupción'!B343,'[3]Controles de Corrupción'!$C$10:$C$249,0),38),"")</f>
        <v/>
      </c>
      <c r="M343" s="151" t="str">
        <f>IFERROR(INDEX('[3]Controles de Corrupción'!$C$10:$AZ$251,MATCH(A343,'[3]Controles de Corrupción'!$B$10:$B$251,0),4),"")</f>
        <v/>
      </c>
      <c r="N343" s="65" t="str">
        <f>IFERROR(INDEX('[3]Controles de Corrupción'!$C$10:$AZ$249,MATCH(A343,'[3]Controles de Corrupción'!$B$10:$B$249,0),40),"")</f>
        <v/>
      </c>
      <c r="O343" s="65" t="str">
        <f>IFERROR(INDEX('[3]Controles de Corrupción'!$C$10:$AZ$249,MATCH(A343,'[3]Controles de Corrupción'!$B$10:$B$249,0),41),"")</f>
        <v/>
      </c>
      <c r="P343" s="65" t="str">
        <f>IFERROR(INDEX('[3]Controles de Corrupción'!$C$10:$AZ$249,MATCH(A343,'[3]Controles de Corrupción'!$B$10:$B$249,0),42),"")</f>
        <v/>
      </c>
      <c r="Q343" s="57" t="str">
        <f>IFERROR(INDEX('[3]Controles de Corrupción'!$C$10:$AZ$249,MATCH(A343,'[3]Controles de Corrupción'!$B$10:$B$249,0),47),"")</f>
        <v/>
      </c>
    </row>
    <row r="344" spans="1:17" ht="51.75" customHeight="1" x14ac:dyDescent="0.25">
      <c r="A344" s="111" t="s">
        <v>876</v>
      </c>
      <c r="B344" s="1249"/>
      <c r="C344" s="1254"/>
      <c r="D344" s="1108"/>
      <c r="E344" s="1252"/>
      <c r="F344" s="1109"/>
      <c r="G344" s="1109"/>
      <c r="H344" s="1244"/>
      <c r="I344" s="1109"/>
      <c r="J344" s="1109"/>
      <c r="K344" s="1109"/>
      <c r="L344" s="1109"/>
      <c r="M344" s="151" t="str">
        <f>IFERROR(INDEX('[3]Controles de Corrupción'!$C$10:$AZ$251,MATCH(A344,'[3]Controles de Corrupción'!$B$10:$B$251,0),4),"")</f>
        <v/>
      </c>
      <c r="N344" s="65" t="str">
        <f>IFERROR(INDEX('[3]Controles de Corrupción'!$C$10:$AZ$249,MATCH(A344,'[3]Controles de Corrupción'!$B$10:$B$249,0),40),"")</f>
        <v/>
      </c>
      <c r="O344" s="65" t="str">
        <f>IFERROR(INDEX('[3]Controles de Corrupción'!$C$10:$AZ$249,MATCH(A344,'[3]Controles de Corrupción'!$B$10:$B$249,0),41),"")</f>
        <v/>
      </c>
      <c r="P344" s="65" t="str">
        <f>IFERROR(INDEX('[3]Controles de Corrupción'!$C$10:$AZ$249,MATCH(A344,'[3]Controles de Corrupción'!$B$10:$B$249,0),42),"")</f>
        <v/>
      </c>
      <c r="Q344" s="57" t="str">
        <f>IFERROR(INDEX('[3]Controles de Corrupción'!$C$10:$AZ$249,MATCH(A344,'[3]Controles de Corrupción'!$B$10:$B$249,0),47),"")</f>
        <v/>
      </c>
    </row>
    <row r="345" spans="1:17" ht="51.75" customHeight="1" x14ac:dyDescent="0.25">
      <c r="A345" s="111" t="s">
        <v>877</v>
      </c>
      <c r="B345" s="1249"/>
      <c r="C345" s="1254"/>
      <c r="D345" s="1108"/>
      <c r="E345" s="1252"/>
      <c r="F345" s="1109"/>
      <c r="G345" s="1109"/>
      <c r="H345" s="1244"/>
      <c r="I345" s="1109"/>
      <c r="J345" s="1109"/>
      <c r="K345" s="1109"/>
      <c r="L345" s="1109"/>
      <c r="M345" s="151" t="str">
        <f>IFERROR(INDEX('[3]Controles de Corrupción'!$C$10:$AZ$251,MATCH(A345,'[3]Controles de Corrupción'!$B$10:$B$251,0),4),"")</f>
        <v/>
      </c>
      <c r="N345" s="65" t="str">
        <f>IFERROR(INDEX('[3]Controles de Corrupción'!$C$10:$AZ$249,MATCH(A345,'[3]Controles de Corrupción'!$B$10:$B$249,0),40),"")</f>
        <v/>
      </c>
      <c r="O345" s="65" t="str">
        <f>IFERROR(INDEX('[3]Controles de Corrupción'!$C$10:$AZ$249,MATCH(A345,'[3]Controles de Corrupción'!$B$10:$B$249,0),41),"")</f>
        <v/>
      </c>
      <c r="P345" s="65" t="str">
        <f>IFERROR(INDEX('[3]Controles de Corrupción'!$C$10:$AZ$249,MATCH(A345,'[3]Controles de Corrupción'!$B$10:$B$249,0),42),"")</f>
        <v/>
      </c>
      <c r="Q345" s="57" t="str">
        <f>IFERROR(INDEX('[3]Controles de Corrupción'!$C$10:$AZ$249,MATCH(A345,'[3]Controles de Corrupción'!$B$10:$B$249,0),47),"")</f>
        <v/>
      </c>
    </row>
    <row r="346" spans="1:17" ht="51.75" customHeight="1" x14ac:dyDescent="0.25">
      <c r="A346" s="111" t="s">
        <v>878</v>
      </c>
      <c r="B346" s="1249"/>
      <c r="C346" s="1254"/>
      <c r="D346" s="1108"/>
      <c r="E346" s="1252"/>
      <c r="F346" s="1109"/>
      <c r="G346" s="1109"/>
      <c r="H346" s="1244"/>
      <c r="I346" s="1109"/>
      <c r="J346" s="1109"/>
      <c r="K346" s="1109"/>
      <c r="L346" s="1109"/>
      <c r="M346" s="151" t="str">
        <f>IFERROR(INDEX('[3]Controles de Corrupción'!$C$10:$AZ$251,MATCH(A346,'[3]Controles de Corrupción'!$B$10:$B$251,0),4),"")</f>
        <v/>
      </c>
      <c r="N346" s="65" t="str">
        <f>IFERROR(INDEX('[3]Controles de Corrupción'!$C$10:$AZ$249,MATCH(A346,'[3]Controles de Corrupción'!$B$10:$B$249,0),40),"")</f>
        <v/>
      </c>
      <c r="O346" s="65" t="str">
        <f>IFERROR(INDEX('[3]Controles de Corrupción'!$C$10:$AZ$249,MATCH(A346,'[3]Controles de Corrupción'!$B$10:$B$249,0),41),"")</f>
        <v/>
      </c>
      <c r="P346" s="65" t="str">
        <f>IFERROR(INDEX('[3]Controles de Corrupción'!$C$10:$AZ$249,MATCH(A346,'[3]Controles de Corrupción'!$B$10:$B$249,0),42),"")</f>
        <v/>
      </c>
      <c r="Q346" s="57" t="str">
        <f>IFERROR(INDEX('[3]Controles de Corrupción'!$C$10:$AZ$249,MATCH(A346,'[3]Controles de Corrupción'!$B$10:$B$249,0),47),"")</f>
        <v/>
      </c>
    </row>
    <row r="347" spans="1:17" ht="51.75" customHeight="1" x14ac:dyDescent="0.25">
      <c r="A347" s="111" t="s">
        <v>879</v>
      </c>
      <c r="B347" s="1249"/>
      <c r="C347" s="1254"/>
      <c r="D347" s="1108"/>
      <c r="E347" s="1252"/>
      <c r="F347" s="1109"/>
      <c r="G347" s="1109"/>
      <c r="H347" s="1244"/>
      <c r="I347" s="1109"/>
      <c r="J347" s="1109"/>
      <c r="K347" s="1109"/>
      <c r="L347" s="1109"/>
      <c r="M347" s="151" t="str">
        <f>IFERROR(INDEX('[3]Controles de Corrupción'!$C$10:$AZ$251,MATCH(A347,'[3]Controles de Corrupción'!$B$10:$B$251,0),4),"")</f>
        <v/>
      </c>
      <c r="N347" s="65" t="str">
        <f>IFERROR(INDEX('[3]Controles de Corrupción'!$C$10:$AZ$249,MATCH(A347,'[3]Controles de Corrupción'!$B$10:$B$249,0),40),"")</f>
        <v/>
      </c>
      <c r="O347" s="65" t="str">
        <f>IFERROR(INDEX('[3]Controles de Corrupción'!$C$10:$AZ$249,MATCH(A347,'[3]Controles de Corrupción'!$B$10:$B$249,0),41),"")</f>
        <v/>
      </c>
      <c r="P347" s="65" t="str">
        <f>IFERROR(INDEX('[3]Controles de Corrupción'!$C$10:$AZ$249,MATCH(A347,'[3]Controles de Corrupción'!$B$10:$B$249,0),42),"")</f>
        <v/>
      </c>
      <c r="Q347" s="57" t="str">
        <f>IFERROR(INDEX('[3]Controles de Corrupción'!$C$10:$AZ$249,MATCH(A347,'[3]Controles de Corrupción'!$B$10:$B$249,0),47),"")</f>
        <v/>
      </c>
    </row>
    <row r="348" spans="1:17" ht="51.75" customHeight="1" x14ac:dyDescent="0.25">
      <c r="A348" s="111" t="s">
        <v>880</v>
      </c>
      <c r="B348" s="1250"/>
      <c r="C348" s="1254"/>
      <c r="D348" s="1108"/>
      <c r="E348" s="1252"/>
      <c r="F348" s="1109"/>
      <c r="G348" s="1109"/>
      <c r="H348" s="1111"/>
      <c r="I348" s="1109"/>
      <c r="J348" s="1109"/>
      <c r="K348" s="1109"/>
      <c r="L348" s="1109"/>
      <c r="M348" s="151" t="str">
        <f>IFERROR(INDEX('[3]Controles de Corrupción'!$C$10:$AZ$251,MATCH(A348,'[3]Controles de Corrupción'!$B$10:$B$251,0),4),"")</f>
        <v/>
      </c>
      <c r="N348" s="65" t="str">
        <f>IFERROR(INDEX('[3]Controles de Corrupción'!$C$10:$AZ$249,MATCH(A348,'[3]Controles de Corrupción'!$B$10:$B$249,0),40),"")</f>
        <v/>
      </c>
      <c r="O348" s="65" t="str">
        <f>IFERROR(INDEX('[3]Controles de Corrupción'!$C$10:$AZ$249,MATCH(A348,'[3]Controles de Corrupción'!$B$10:$B$249,0),41),"")</f>
        <v/>
      </c>
      <c r="P348" s="65" t="str">
        <f>IFERROR(INDEX('[3]Controles de Corrupción'!$C$10:$AZ$249,MATCH(A348,'[3]Controles de Corrupción'!$B$10:$B$249,0),42),"")</f>
        <v/>
      </c>
      <c r="Q348" s="57" t="str">
        <f>IFERROR(INDEX('[3]Controles de Corrupción'!$C$10:$AZ$249,MATCH(A348,'[3]Controles de Corrupción'!$B$10:$B$249,0),47),"")</f>
        <v/>
      </c>
    </row>
    <row r="349" spans="1:17" ht="51.75" customHeight="1" x14ac:dyDescent="0.25">
      <c r="A349" s="111" t="s">
        <v>881</v>
      </c>
      <c r="B349" s="1248"/>
      <c r="C349" s="1253" t="str">
        <f>IFERROR(INDEX('[3]Riesgos de Corrupción'!$B$11:$BN$102,MATCH('Mapa Riesgo Corrupción'!B349,'[3]Riesgos de Corrupción'!$B$11:$B$102,0),2),"")</f>
        <v/>
      </c>
      <c r="D349" s="1107" t="str">
        <f>IFERROR(INDEX('[3]Riesgos de Corrupción'!$B$11:$BN$102,MATCH('Mapa Riesgo Corrupción'!B349,'[3]Riesgos de Corrupción'!$B$11:$B$102,0),4),"")</f>
        <v/>
      </c>
      <c r="E349" s="1251" t="str">
        <f>IFERROR(INDEX('[3]Riesgos de Corrupción'!$B$11:$BN$102,MATCH('Mapa Riesgo Corrupción'!B349,'[3]Riesgos de Corrupción'!$B$11:$B$102,0),5),"")</f>
        <v/>
      </c>
      <c r="F349" s="1110" t="str">
        <f>IFERROR(INDEX('[3]Riesgos de Corrupción'!$B$11:$BN$102,MATCH('Mapa Riesgo Corrupción'!B349,'[3]Riesgos de Corrupción'!$B$11:$B$102,0),18),"")</f>
        <v/>
      </c>
      <c r="G349" s="1110" t="str">
        <f>IFERROR(INDEX('[3]Riesgos de Corrupción'!$B$11:$BN$102,MATCH('Mapa Riesgo Corrupción'!B349,'[3]Riesgos de Corrupción'!$B$11:$B$102,0),63),"")</f>
        <v/>
      </c>
      <c r="H349" s="1243" t="str">
        <f>IFERROR(INDEX('[3]Riesgos de Corrupción'!$B$11:$BN$102,MATCH('Mapa Riesgo Corrupción'!B349,'[3]Riesgos de Corrupción'!$B$11:$B$102,0),64),"")</f>
        <v/>
      </c>
      <c r="I349" s="1110" t="str">
        <f>IFERROR(INDEX('[3]Controles de Corrupción'!$C$10:$AZ$249,MATCH('Mapa Riesgo Corrupción'!B349,'[3]Controles de Corrupción'!$C$10:$C$249,0),33),"")</f>
        <v/>
      </c>
      <c r="J349" s="1110" t="str">
        <f>IFERROR(INDEX('[3]Controles de Corrupción'!$C$10:$AZ$249,MATCH('Mapa Riesgo Corrupción'!B349,'[3]Controles de Corrupción'!$C$10:$C$249,0),36),"")</f>
        <v/>
      </c>
      <c r="K349" s="1110" t="str">
        <f>IFERROR(INDEX('[3]Controles de Corrupción'!$C$10:$AZ$249,MATCH('Mapa Riesgo Corrupción'!B349,'[3]Controles de Corrupción'!$C$10:$C$249,0),37),"")</f>
        <v/>
      </c>
      <c r="L349" s="1110" t="str">
        <f>IFERROR(INDEX('[3]Controles de Corrupción'!$C$10:$AZ$249,MATCH('Mapa Riesgo Corrupción'!B349,'[3]Controles de Corrupción'!$C$10:$C$249,0),38),"")</f>
        <v/>
      </c>
      <c r="M349" s="151" t="str">
        <f>IFERROR(INDEX('[3]Controles de Corrupción'!$C$10:$AZ$251,MATCH(A349,'[3]Controles de Corrupción'!$B$10:$B$251,0),4),"")</f>
        <v/>
      </c>
      <c r="N349" s="65" t="str">
        <f>IFERROR(INDEX('[3]Controles de Corrupción'!$C$10:$AZ$249,MATCH(A349,'[3]Controles de Corrupción'!$B$10:$B$249,0),40),"")</f>
        <v/>
      </c>
      <c r="O349" s="65" t="str">
        <f>IFERROR(INDEX('[3]Controles de Corrupción'!$C$10:$AZ$249,MATCH(A349,'[3]Controles de Corrupción'!$B$10:$B$249,0),41),"")</f>
        <v/>
      </c>
      <c r="P349" s="65" t="str">
        <f>IFERROR(INDEX('[3]Controles de Corrupción'!$C$10:$AZ$249,MATCH(A349,'[3]Controles de Corrupción'!$B$10:$B$249,0),42),"")</f>
        <v/>
      </c>
      <c r="Q349" s="57" t="str">
        <f>IFERROR(INDEX('[3]Controles de Corrupción'!$C$10:$AZ$249,MATCH(A349,'[3]Controles de Corrupción'!$B$10:$B$249,0),47),"")</f>
        <v/>
      </c>
    </row>
    <row r="350" spans="1:17" ht="51.75" customHeight="1" x14ac:dyDescent="0.25">
      <c r="A350" s="111" t="s">
        <v>882</v>
      </c>
      <c r="B350" s="1249"/>
      <c r="C350" s="1254"/>
      <c r="D350" s="1108"/>
      <c r="E350" s="1252"/>
      <c r="F350" s="1109"/>
      <c r="G350" s="1109"/>
      <c r="H350" s="1244"/>
      <c r="I350" s="1109"/>
      <c r="J350" s="1109"/>
      <c r="K350" s="1109"/>
      <c r="L350" s="1109"/>
      <c r="M350" s="151" t="str">
        <f>IFERROR(INDEX('[3]Controles de Corrupción'!$C$10:$AZ$251,MATCH(A350,'[3]Controles de Corrupción'!$B$10:$B$251,0),4),"")</f>
        <v/>
      </c>
      <c r="N350" s="65" t="str">
        <f>IFERROR(INDEX('[3]Controles de Corrupción'!$C$10:$AZ$249,MATCH(A350,'[3]Controles de Corrupción'!$B$10:$B$249,0),40),"")</f>
        <v/>
      </c>
      <c r="O350" s="65" t="str">
        <f>IFERROR(INDEX('[3]Controles de Corrupción'!$C$10:$AZ$249,MATCH(A350,'[3]Controles de Corrupción'!$B$10:$B$249,0),41),"")</f>
        <v/>
      </c>
      <c r="P350" s="65" t="str">
        <f>IFERROR(INDEX('[3]Controles de Corrupción'!$C$10:$AZ$249,MATCH(A350,'[3]Controles de Corrupción'!$B$10:$B$249,0),42),"")</f>
        <v/>
      </c>
      <c r="Q350" s="57" t="str">
        <f>IFERROR(INDEX('[3]Controles de Corrupción'!$C$10:$AZ$249,MATCH(A350,'[3]Controles de Corrupción'!$B$10:$B$249,0),47),"")</f>
        <v/>
      </c>
    </row>
    <row r="351" spans="1:17" ht="51.75" customHeight="1" x14ac:dyDescent="0.25">
      <c r="A351" s="111" t="s">
        <v>883</v>
      </c>
      <c r="B351" s="1249"/>
      <c r="C351" s="1254"/>
      <c r="D351" s="1108"/>
      <c r="E351" s="1252"/>
      <c r="F351" s="1109"/>
      <c r="G351" s="1109"/>
      <c r="H351" s="1244"/>
      <c r="I351" s="1109"/>
      <c r="J351" s="1109"/>
      <c r="K351" s="1109"/>
      <c r="L351" s="1109"/>
      <c r="M351" s="151" t="str">
        <f>IFERROR(INDEX('[3]Controles de Corrupción'!$C$10:$AZ$251,MATCH(A351,'[3]Controles de Corrupción'!$B$10:$B$251,0),4),"")</f>
        <v/>
      </c>
      <c r="N351" s="65" t="str">
        <f>IFERROR(INDEX('[3]Controles de Corrupción'!$C$10:$AZ$249,MATCH(A351,'[3]Controles de Corrupción'!$B$10:$B$249,0),40),"")</f>
        <v/>
      </c>
      <c r="O351" s="65" t="str">
        <f>IFERROR(INDEX('[3]Controles de Corrupción'!$C$10:$AZ$249,MATCH(A351,'[3]Controles de Corrupción'!$B$10:$B$249,0),41),"")</f>
        <v/>
      </c>
      <c r="P351" s="65" t="str">
        <f>IFERROR(INDEX('[3]Controles de Corrupción'!$C$10:$AZ$249,MATCH(A351,'[3]Controles de Corrupción'!$B$10:$B$249,0),42),"")</f>
        <v/>
      </c>
      <c r="Q351" s="57" t="str">
        <f>IFERROR(INDEX('[3]Controles de Corrupción'!$C$10:$AZ$249,MATCH(A351,'[3]Controles de Corrupción'!$B$10:$B$249,0),47),"")</f>
        <v/>
      </c>
    </row>
    <row r="352" spans="1:17" ht="51.75" customHeight="1" x14ac:dyDescent="0.25">
      <c r="A352" s="111" t="s">
        <v>884</v>
      </c>
      <c r="B352" s="1249"/>
      <c r="C352" s="1254"/>
      <c r="D352" s="1108"/>
      <c r="E352" s="1252"/>
      <c r="F352" s="1109"/>
      <c r="G352" s="1109"/>
      <c r="H352" s="1244"/>
      <c r="I352" s="1109"/>
      <c r="J352" s="1109"/>
      <c r="K352" s="1109"/>
      <c r="L352" s="1109"/>
      <c r="M352" s="151" t="str">
        <f>IFERROR(INDEX('[3]Controles de Corrupción'!$C$10:$AZ$251,MATCH(A352,'[3]Controles de Corrupción'!$B$10:$B$251,0),4),"")</f>
        <v/>
      </c>
      <c r="N352" s="65" t="str">
        <f>IFERROR(INDEX('[3]Controles de Corrupción'!$C$10:$AZ$249,MATCH(A352,'[3]Controles de Corrupción'!$B$10:$B$249,0),40),"")</f>
        <v/>
      </c>
      <c r="O352" s="65" t="str">
        <f>IFERROR(INDEX('[3]Controles de Corrupción'!$C$10:$AZ$249,MATCH(A352,'[3]Controles de Corrupción'!$B$10:$B$249,0),41),"")</f>
        <v/>
      </c>
      <c r="P352" s="65" t="str">
        <f>IFERROR(INDEX('[3]Controles de Corrupción'!$C$10:$AZ$249,MATCH(A352,'[3]Controles de Corrupción'!$B$10:$B$249,0),42),"")</f>
        <v/>
      </c>
      <c r="Q352" s="57" t="str">
        <f>IFERROR(INDEX('[3]Controles de Corrupción'!$C$10:$AZ$249,MATCH(A352,'[3]Controles de Corrupción'!$B$10:$B$249,0),47),"")</f>
        <v/>
      </c>
    </row>
    <row r="353" spans="1:17" ht="51.75" customHeight="1" x14ac:dyDescent="0.25">
      <c r="A353" s="111" t="s">
        <v>885</v>
      </c>
      <c r="B353" s="1249"/>
      <c r="C353" s="1254"/>
      <c r="D353" s="1108"/>
      <c r="E353" s="1252"/>
      <c r="F353" s="1109"/>
      <c r="G353" s="1109"/>
      <c r="H353" s="1244"/>
      <c r="I353" s="1109"/>
      <c r="J353" s="1109"/>
      <c r="K353" s="1109"/>
      <c r="L353" s="1109"/>
      <c r="M353" s="151" t="str">
        <f>IFERROR(INDEX('[3]Controles de Corrupción'!$C$10:$AZ$251,MATCH(A353,'[3]Controles de Corrupción'!$B$10:$B$251,0),4),"")</f>
        <v/>
      </c>
      <c r="N353" s="65" t="str">
        <f>IFERROR(INDEX('[3]Controles de Corrupción'!$C$10:$AZ$249,MATCH(A353,'[3]Controles de Corrupción'!$B$10:$B$249,0),40),"")</f>
        <v/>
      </c>
      <c r="O353" s="65" t="str">
        <f>IFERROR(INDEX('[3]Controles de Corrupción'!$C$10:$AZ$249,MATCH(A353,'[3]Controles de Corrupción'!$B$10:$B$249,0),41),"")</f>
        <v/>
      </c>
      <c r="P353" s="65" t="str">
        <f>IFERROR(INDEX('[3]Controles de Corrupción'!$C$10:$AZ$249,MATCH(A353,'[3]Controles de Corrupción'!$B$10:$B$249,0),42),"")</f>
        <v/>
      </c>
      <c r="Q353" s="57" t="str">
        <f>IFERROR(INDEX('[3]Controles de Corrupción'!$C$10:$AZ$249,MATCH(A353,'[3]Controles de Corrupción'!$B$10:$B$249,0),47),"")</f>
        <v/>
      </c>
    </row>
    <row r="354" spans="1:17" ht="51.75" customHeight="1" x14ac:dyDescent="0.25">
      <c r="A354" s="111" t="s">
        <v>886</v>
      </c>
      <c r="B354" s="1250"/>
      <c r="C354" s="1254"/>
      <c r="D354" s="1108"/>
      <c r="E354" s="1252"/>
      <c r="F354" s="1109"/>
      <c r="G354" s="1109"/>
      <c r="H354" s="1111"/>
      <c r="I354" s="1109"/>
      <c r="J354" s="1109"/>
      <c r="K354" s="1109"/>
      <c r="L354" s="1109"/>
      <c r="M354" s="151" t="str">
        <f>IFERROR(INDEX('[3]Controles de Corrupción'!$C$10:$AZ$251,MATCH(A354,'[3]Controles de Corrupción'!$B$10:$B$251,0),4),"")</f>
        <v/>
      </c>
      <c r="N354" s="65" t="str">
        <f>IFERROR(INDEX('[3]Controles de Corrupción'!$C$10:$AZ$249,MATCH(A354,'[3]Controles de Corrupción'!$B$10:$B$249,0),40),"")</f>
        <v/>
      </c>
      <c r="O354" s="65" t="str">
        <f>IFERROR(INDEX('[3]Controles de Corrupción'!$C$10:$AZ$249,MATCH(A354,'[3]Controles de Corrupción'!$B$10:$B$249,0),41),"")</f>
        <v/>
      </c>
      <c r="P354" s="65" t="str">
        <f>IFERROR(INDEX('[3]Controles de Corrupción'!$C$10:$AZ$249,MATCH(A354,'[3]Controles de Corrupción'!$B$10:$B$249,0),42),"")</f>
        <v/>
      </c>
      <c r="Q354" s="57" t="str">
        <f>IFERROR(INDEX('[3]Controles de Corrupción'!$C$10:$AZ$249,MATCH(A354,'[3]Controles de Corrupción'!$B$10:$B$249,0),47),"")</f>
        <v/>
      </c>
    </row>
    <row r="355" spans="1:17" ht="51.75" customHeight="1" x14ac:dyDescent="0.25">
      <c r="A355" s="111" t="s">
        <v>887</v>
      </c>
      <c r="B355" s="1248"/>
      <c r="C355" s="1253" t="str">
        <f>IFERROR(INDEX('[3]Riesgos de Corrupción'!$B$11:$BN$102,MATCH('Mapa Riesgo Corrupción'!B355,'[3]Riesgos de Corrupción'!$B$11:$B$102,0),2),"")</f>
        <v/>
      </c>
      <c r="D355" s="1107" t="str">
        <f>IFERROR(INDEX('[3]Riesgos de Corrupción'!$B$11:$BN$102,MATCH('Mapa Riesgo Corrupción'!B355,'[3]Riesgos de Corrupción'!$B$11:$B$102,0),4),"")</f>
        <v/>
      </c>
      <c r="E355" s="1251" t="str">
        <f>IFERROR(INDEX('[3]Riesgos de Corrupción'!$B$11:$BN$102,MATCH('Mapa Riesgo Corrupción'!B355,'[3]Riesgos de Corrupción'!$B$11:$B$102,0),5),"")</f>
        <v/>
      </c>
      <c r="F355" s="1110" t="str">
        <f>IFERROR(INDEX('[3]Riesgos de Corrupción'!$B$11:$BN$102,MATCH('Mapa Riesgo Corrupción'!B355,'[3]Riesgos de Corrupción'!$B$11:$B$102,0),18),"")</f>
        <v/>
      </c>
      <c r="G355" s="1110" t="str">
        <f>IFERROR(INDEX('[3]Riesgos de Corrupción'!$B$11:$BN$102,MATCH('Mapa Riesgo Corrupción'!B355,'[3]Riesgos de Corrupción'!$B$11:$B$102,0),63),"")</f>
        <v/>
      </c>
      <c r="H355" s="1243" t="str">
        <f>IFERROR(INDEX('[3]Riesgos de Corrupción'!$B$11:$BN$102,MATCH('Mapa Riesgo Corrupción'!B355,'[3]Riesgos de Corrupción'!$B$11:$B$102,0),64),"")</f>
        <v/>
      </c>
      <c r="I355" s="1110" t="str">
        <f>IFERROR(INDEX('[3]Controles de Corrupción'!$C$10:$AZ$249,MATCH('Mapa Riesgo Corrupción'!B355,'[3]Controles de Corrupción'!$C$10:$C$249,0),33),"")</f>
        <v/>
      </c>
      <c r="J355" s="1110" t="str">
        <f>IFERROR(INDEX('[3]Controles de Corrupción'!$C$10:$AZ$249,MATCH('Mapa Riesgo Corrupción'!B355,'[3]Controles de Corrupción'!$C$10:$C$249,0),36),"")</f>
        <v/>
      </c>
      <c r="K355" s="1110" t="str">
        <f>IFERROR(INDEX('[3]Controles de Corrupción'!$C$10:$AZ$249,MATCH('Mapa Riesgo Corrupción'!B355,'[3]Controles de Corrupción'!$C$10:$C$249,0),37),"")</f>
        <v/>
      </c>
      <c r="L355" s="1110" t="str">
        <f>IFERROR(INDEX('[3]Controles de Corrupción'!$C$10:$AZ$249,MATCH('Mapa Riesgo Corrupción'!B355,'[3]Controles de Corrupción'!$C$10:$C$249,0),38),"")</f>
        <v/>
      </c>
      <c r="M355" s="151" t="str">
        <f>IFERROR(INDEX('[3]Controles de Corrupción'!$C$10:$AZ$251,MATCH(A355,'[3]Controles de Corrupción'!$B$10:$B$251,0),4),"")</f>
        <v/>
      </c>
      <c r="N355" s="65" t="str">
        <f>IFERROR(INDEX('[3]Controles de Corrupción'!$C$10:$AZ$249,MATCH(A355,'[3]Controles de Corrupción'!$B$10:$B$249,0),40),"")</f>
        <v/>
      </c>
      <c r="O355" s="65" t="str">
        <f>IFERROR(INDEX('[3]Controles de Corrupción'!$C$10:$AZ$249,MATCH(A355,'[3]Controles de Corrupción'!$B$10:$B$249,0),41),"")</f>
        <v/>
      </c>
      <c r="P355" s="65" t="str">
        <f>IFERROR(INDEX('[3]Controles de Corrupción'!$C$10:$AZ$249,MATCH(A355,'[3]Controles de Corrupción'!$B$10:$B$249,0),42),"")</f>
        <v/>
      </c>
      <c r="Q355" s="57" t="str">
        <f>IFERROR(INDEX('[3]Controles de Corrupción'!$C$10:$AZ$249,MATCH(A355,'[3]Controles de Corrupción'!$B$10:$B$249,0),47),"")</f>
        <v/>
      </c>
    </row>
    <row r="356" spans="1:17" ht="51.75" customHeight="1" x14ac:dyDescent="0.25">
      <c r="A356" s="111" t="s">
        <v>888</v>
      </c>
      <c r="B356" s="1249"/>
      <c r="C356" s="1254"/>
      <c r="D356" s="1108"/>
      <c r="E356" s="1252"/>
      <c r="F356" s="1109"/>
      <c r="G356" s="1109"/>
      <c r="H356" s="1244"/>
      <c r="I356" s="1109"/>
      <c r="J356" s="1109"/>
      <c r="K356" s="1109"/>
      <c r="L356" s="1109"/>
      <c r="M356" s="151" t="str">
        <f>IFERROR(INDEX('[3]Controles de Corrupción'!$C$10:$AZ$251,MATCH(A356,'[3]Controles de Corrupción'!$B$10:$B$251,0),4),"")</f>
        <v/>
      </c>
      <c r="N356" s="65" t="str">
        <f>IFERROR(INDEX('[3]Controles de Corrupción'!$C$10:$AZ$249,MATCH(A356,'[3]Controles de Corrupción'!$B$10:$B$249,0),40),"")</f>
        <v/>
      </c>
      <c r="O356" s="65" t="str">
        <f>IFERROR(INDEX('[3]Controles de Corrupción'!$C$10:$AZ$249,MATCH(A356,'[3]Controles de Corrupción'!$B$10:$B$249,0),41),"")</f>
        <v/>
      </c>
      <c r="P356" s="65" t="str">
        <f>IFERROR(INDEX('[3]Controles de Corrupción'!$C$10:$AZ$249,MATCH(A356,'[3]Controles de Corrupción'!$B$10:$B$249,0),42),"")</f>
        <v/>
      </c>
      <c r="Q356" s="57" t="str">
        <f>IFERROR(INDEX('[3]Controles de Corrupción'!$C$10:$AZ$249,MATCH(A356,'[3]Controles de Corrupción'!$B$10:$B$249,0),47),"")</f>
        <v/>
      </c>
    </row>
    <row r="357" spans="1:17" ht="51.75" customHeight="1" x14ac:dyDescent="0.25">
      <c r="A357" s="111" t="s">
        <v>889</v>
      </c>
      <c r="B357" s="1249"/>
      <c r="C357" s="1254"/>
      <c r="D357" s="1108"/>
      <c r="E357" s="1252"/>
      <c r="F357" s="1109"/>
      <c r="G357" s="1109"/>
      <c r="H357" s="1244"/>
      <c r="I357" s="1109"/>
      <c r="J357" s="1109"/>
      <c r="K357" s="1109"/>
      <c r="L357" s="1109"/>
      <c r="M357" s="151" t="str">
        <f>IFERROR(INDEX('[3]Controles de Corrupción'!$C$10:$AZ$251,MATCH(A357,'[3]Controles de Corrupción'!$B$10:$B$251,0),4),"")</f>
        <v/>
      </c>
      <c r="N357" s="65" t="str">
        <f>IFERROR(INDEX('[3]Controles de Corrupción'!$C$10:$AZ$249,MATCH(A357,'[3]Controles de Corrupción'!$B$10:$B$249,0),40),"")</f>
        <v/>
      </c>
      <c r="O357" s="65" t="str">
        <f>IFERROR(INDEX('[3]Controles de Corrupción'!$C$10:$AZ$249,MATCH(A357,'[3]Controles de Corrupción'!$B$10:$B$249,0),41),"")</f>
        <v/>
      </c>
      <c r="P357" s="65" t="str">
        <f>IFERROR(INDEX('[3]Controles de Corrupción'!$C$10:$AZ$249,MATCH(A357,'[3]Controles de Corrupción'!$B$10:$B$249,0),42),"")</f>
        <v/>
      </c>
      <c r="Q357" s="57" t="str">
        <f>IFERROR(INDEX('[3]Controles de Corrupción'!$C$10:$AZ$249,MATCH(A357,'[3]Controles de Corrupción'!$B$10:$B$249,0),47),"")</f>
        <v/>
      </c>
    </row>
    <row r="358" spans="1:17" ht="51.75" customHeight="1" x14ac:dyDescent="0.25">
      <c r="A358" s="111" t="s">
        <v>890</v>
      </c>
      <c r="B358" s="1249"/>
      <c r="C358" s="1254"/>
      <c r="D358" s="1108"/>
      <c r="E358" s="1252"/>
      <c r="F358" s="1109"/>
      <c r="G358" s="1109"/>
      <c r="H358" s="1244"/>
      <c r="I358" s="1109"/>
      <c r="J358" s="1109"/>
      <c r="K358" s="1109"/>
      <c r="L358" s="1109"/>
      <c r="M358" s="151" t="str">
        <f>IFERROR(INDEX('[3]Controles de Corrupción'!$C$10:$AZ$251,MATCH(A358,'[3]Controles de Corrupción'!$B$10:$B$251,0),4),"")</f>
        <v/>
      </c>
      <c r="N358" s="65" t="str">
        <f>IFERROR(INDEX('[3]Controles de Corrupción'!$C$10:$AZ$249,MATCH(A358,'[3]Controles de Corrupción'!$B$10:$B$249,0),40),"")</f>
        <v/>
      </c>
      <c r="O358" s="65" t="str">
        <f>IFERROR(INDEX('[3]Controles de Corrupción'!$C$10:$AZ$249,MATCH(A358,'[3]Controles de Corrupción'!$B$10:$B$249,0),41),"")</f>
        <v/>
      </c>
      <c r="P358" s="65" t="str">
        <f>IFERROR(INDEX('[3]Controles de Corrupción'!$C$10:$AZ$249,MATCH(A358,'[3]Controles de Corrupción'!$B$10:$B$249,0),42),"")</f>
        <v/>
      </c>
      <c r="Q358" s="57" t="str">
        <f>IFERROR(INDEX('[3]Controles de Corrupción'!$C$10:$AZ$249,MATCH(A358,'[3]Controles de Corrupción'!$B$10:$B$249,0),47),"")</f>
        <v/>
      </c>
    </row>
    <row r="359" spans="1:17" ht="51.75" customHeight="1" x14ac:dyDescent="0.25">
      <c r="A359" s="111" t="s">
        <v>891</v>
      </c>
      <c r="B359" s="1249"/>
      <c r="C359" s="1254"/>
      <c r="D359" s="1108"/>
      <c r="E359" s="1252"/>
      <c r="F359" s="1109"/>
      <c r="G359" s="1109"/>
      <c r="H359" s="1244"/>
      <c r="I359" s="1109"/>
      <c r="J359" s="1109"/>
      <c r="K359" s="1109"/>
      <c r="L359" s="1109"/>
      <c r="M359" s="151" t="str">
        <f>IFERROR(INDEX('[3]Controles de Corrupción'!$C$10:$AZ$251,MATCH(A359,'[3]Controles de Corrupción'!$B$10:$B$251,0),4),"")</f>
        <v/>
      </c>
      <c r="N359" s="65" t="str">
        <f>IFERROR(INDEX('[3]Controles de Corrupción'!$C$10:$AZ$249,MATCH(A359,'[3]Controles de Corrupción'!$B$10:$B$249,0),40),"")</f>
        <v/>
      </c>
      <c r="O359" s="65" t="str">
        <f>IFERROR(INDEX('[3]Controles de Corrupción'!$C$10:$AZ$249,MATCH(A359,'[3]Controles de Corrupción'!$B$10:$B$249,0),41),"")</f>
        <v/>
      </c>
      <c r="P359" s="65" t="str">
        <f>IFERROR(INDEX('[3]Controles de Corrupción'!$C$10:$AZ$249,MATCH(A359,'[3]Controles de Corrupción'!$B$10:$B$249,0),42),"")</f>
        <v/>
      </c>
      <c r="Q359" s="57" t="str">
        <f>IFERROR(INDEX('[3]Controles de Corrupción'!$C$10:$AZ$249,MATCH(A359,'[3]Controles de Corrupción'!$B$10:$B$249,0),47),"")</f>
        <v/>
      </c>
    </row>
    <row r="360" spans="1:17" ht="51.75" customHeight="1" x14ac:dyDescent="0.25">
      <c r="A360" s="111" t="s">
        <v>892</v>
      </c>
      <c r="B360" s="1250"/>
      <c r="C360" s="1254"/>
      <c r="D360" s="1108"/>
      <c r="E360" s="1252"/>
      <c r="F360" s="1109"/>
      <c r="G360" s="1109"/>
      <c r="H360" s="1111"/>
      <c r="I360" s="1109"/>
      <c r="J360" s="1109"/>
      <c r="K360" s="1109"/>
      <c r="L360" s="1109"/>
      <c r="M360" s="151" t="str">
        <f>IFERROR(INDEX('[3]Controles de Corrupción'!$C$10:$AZ$251,MATCH(A360,'[3]Controles de Corrupción'!$B$10:$B$251,0),4),"")</f>
        <v/>
      </c>
      <c r="N360" s="65" t="str">
        <f>IFERROR(INDEX('[3]Controles de Corrupción'!$C$10:$AZ$249,MATCH(A360,'[3]Controles de Corrupción'!$B$10:$B$249,0),40),"")</f>
        <v/>
      </c>
      <c r="O360" s="65" t="str">
        <f>IFERROR(INDEX('[3]Controles de Corrupción'!$C$10:$AZ$249,MATCH(A360,'[3]Controles de Corrupción'!$B$10:$B$249,0),41),"")</f>
        <v/>
      </c>
      <c r="P360" s="65" t="str">
        <f>IFERROR(INDEX('[3]Controles de Corrupción'!$C$10:$AZ$249,MATCH(A360,'[3]Controles de Corrupción'!$B$10:$B$249,0),42),"")</f>
        <v/>
      </c>
      <c r="Q360" s="57" t="str">
        <f>IFERROR(INDEX('[3]Controles de Corrupción'!$C$10:$AZ$249,MATCH(A360,'[3]Controles de Corrupción'!$B$10:$B$249,0),47),"")</f>
        <v/>
      </c>
    </row>
    <row r="361" spans="1:17" ht="51.75" customHeight="1" x14ac:dyDescent="0.25">
      <c r="A361" s="111" t="s">
        <v>893</v>
      </c>
      <c r="B361" s="1248"/>
      <c r="C361" s="1253" t="str">
        <f>IFERROR(INDEX('[3]Riesgos de Corrupción'!$B$11:$BN$102,MATCH('Mapa Riesgo Corrupción'!B361,'[3]Riesgos de Corrupción'!$B$11:$B$102,0),2),"")</f>
        <v/>
      </c>
      <c r="D361" s="1107" t="str">
        <f>IFERROR(INDEX('[3]Riesgos de Corrupción'!$B$11:$BN$102,MATCH('Mapa Riesgo Corrupción'!B361,'[3]Riesgos de Corrupción'!$B$11:$B$102,0),4),"")</f>
        <v/>
      </c>
      <c r="E361" s="1251" t="str">
        <f>IFERROR(INDEX('[3]Riesgos de Corrupción'!$B$11:$BN$102,MATCH('Mapa Riesgo Corrupción'!B361,'[3]Riesgos de Corrupción'!$B$11:$B$102,0),5),"")</f>
        <v/>
      </c>
      <c r="F361" s="1110" t="str">
        <f>IFERROR(INDEX('[3]Riesgos de Corrupción'!$B$11:$BN$102,MATCH('Mapa Riesgo Corrupción'!B361,'[3]Riesgos de Corrupción'!$B$11:$B$102,0),18),"")</f>
        <v/>
      </c>
      <c r="G361" s="1110" t="str">
        <f>IFERROR(INDEX('[3]Riesgos de Corrupción'!$B$11:$BN$102,MATCH('Mapa Riesgo Corrupción'!B361,'[3]Riesgos de Corrupción'!$B$11:$B$102,0),63),"")</f>
        <v/>
      </c>
      <c r="H361" s="1243" t="str">
        <f>IFERROR(INDEX('[3]Riesgos de Corrupción'!$B$11:$BN$102,MATCH('Mapa Riesgo Corrupción'!B361,'[3]Riesgos de Corrupción'!$B$11:$B$102,0),64),"")</f>
        <v/>
      </c>
      <c r="I361" s="1110" t="str">
        <f>IFERROR(INDEX('[3]Controles de Corrupción'!$C$10:$AZ$249,MATCH('Mapa Riesgo Corrupción'!B361,'[3]Controles de Corrupción'!$C$10:$C$249,0),33),"")</f>
        <v/>
      </c>
      <c r="J361" s="1110" t="str">
        <f>IFERROR(INDEX('[3]Controles de Corrupción'!$C$10:$AZ$249,MATCH('Mapa Riesgo Corrupción'!B361,'[3]Controles de Corrupción'!$C$10:$C$249,0),36),"")</f>
        <v/>
      </c>
      <c r="K361" s="1110" t="str">
        <f>IFERROR(INDEX('[3]Controles de Corrupción'!$C$10:$AZ$249,MATCH('Mapa Riesgo Corrupción'!B361,'[3]Controles de Corrupción'!$C$10:$C$249,0),37),"")</f>
        <v/>
      </c>
      <c r="L361" s="1110" t="str">
        <f>IFERROR(INDEX('[3]Controles de Corrupción'!$C$10:$AZ$249,MATCH('Mapa Riesgo Corrupción'!B361,'[3]Controles de Corrupción'!$C$10:$C$249,0),38),"")</f>
        <v/>
      </c>
      <c r="M361" s="151" t="str">
        <f>IFERROR(INDEX('[3]Controles de Corrupción'!$C$10:$AZ$251,MATCH(A361,'[3]Controles de Corrupción'!$B$10:$B$251,0),4),"")</f>
        <v/>
      </c>
      <c r="N361" s="65" t="str">
        <f>IFERROR(INDEX('[3]Controles de Corrupción'!$C$10:$AZ$249,MATCH(A361,'[3]Controles de Corrupción'!$B$10:$B$249,0),40),"")</f>
        <v/>
      </c>
      <c r="O361" s="65" t="str">
        <f>IFERROR(INDEX('[3]Controles de Corrupción'!$C$10:$AZ$249,MATCH(A361,'[3]Controles de Corrupción'!$B$10:$B$249,0),41),"")</f>
        <v/>
      </c>
      <c r="P361" s="65" t="str">
        <f>IFERROR(INDEX('[3]Controles de Corrupción'!$C$10:$AZ$249,MATCH(A361,'[3]Controles de Corrupción'!$B$10:$B$249,0),42),"")</f>
        <v/>
      </c>
      <c r="Q361" s="57" t="str">
        <f>IFERROR(INDEX('[3]Controles de Corrupción'!$C$10:$AZ$249,MATCH(A361,'[3]Controles de Corrupción'!$B$10:$B$249,0),47),"")</f>
        <v/>
      </c>
    </row>
    <row r="362" spans="1:17" ht="51.75" customHeight="1" x14ac:dyDescent="0.25">
      <c r="A362" s="111" t="s">
        <v>894</v>
      </c>
      <c r="B362" s="1249"/>
      <c r="C362" s="1254"/>
      <c r="D362" s="1108"/>
      <c r="E362" s="1252"/>
      <c r="F362" s="1109"/>
      <c r="G362" s="1109"/>
      <c r="H362" s="1244"/>
      <c r="I362" s="1109"/>
      <c r="J362" s="1109"/>
      <c r="K362" s="1109"/>
      <c r="L362" s="1109"/>
      <c r="M362" s="151" t="str">
        <f>IFERROR(INDEX('[3]Controles de Corrupción'!$C$10:$AZ$251,MATCH(A362,'[3]Controles de Corrupción'!$B$10:$B$251,0),4),"")</f>
        <v/>
      </c>
      <c r="N362" s="65" t="str">
        <f>IFERROR(INDEX('[3]Controles de Corrupción'!$C$10:$AZ$249,MATCH(A362,'[3]Controles de Corrupción'!$B$10:$B$249,0),40),"")</f>
        <v/>
      </c>
      <c r="O362" s="65" t="str">
        <f>IFERROR(INDEX('[3]Controles de Corrupción'!$C$10:$AZ$249,MATCH(A362,'[3]Controles de Corrupción'!$B$10:$B$249,0),41),"")</f>
        <v/>
      </c>
      <c r="P362" s="65" t="str">
        <f>IFERROR(INDEX('[3]Controles de Corrupción'!$C$10:$AZ$249,MATCH(A362,'[3]Controles de Corrupción'!$B$10:$B$249,0),42),"")</f>
        <v/>
      </c>
      <c r="Q362" s="57" t="str">
        <f>IFERROR(INDEX('[3]Controles de Corrupción'!$C$10:$AZ$249,MATCH(A362,'[3]Controles de Corrupción'!$B$10:$B$249,0),47),"")</f>
        <v/>
      </c>
    </row>
    <row r="363" spans="1:17" ht="51.75" customHeight="1" x14ac:dyDescent="0.25">
      <c r="A363" s="111" t="s">
        <v>895</v>
      </c>
      <c r="B363" s="1249"/>
      <c r="C363" s="1254"/>
      <c r="D363" s="1108"/>
      <c r="E363" s="1252"/>
      <c r="F363" s="1109"/>
      <c r="G363" s="1109"/>
      <c r="H363" s="1244"/>
      <c r="I363" s="1109"/>
      <c r="J363" s="1109"/>
      <c r="K363" s="1109"/>
      <c r="L363" s="1109"/>
      <c r="M363" s="151" t="str">
        <f>IFERROR(INDEX('[3]Controles de Corrupción'!$C$10:$AZ$251,MATCH(A363,'[3]Controles de Corrupción'!$B$10:$B$251,0),4),"")</f>
        <v/>
      </c>
      <c r="N363" s="65" t="str">
        <f>IFERROR(INDEX('[3]Controles de Corrupción'!$C$10:$AZ$249,MATCH(A363,'[3]Controles de Corrupción'!$B$10:$B$249,0),40),"")</f>
        <v/>
      </c>
      <c r="O363" s="65" t="str">
        <f>IFERROR(INDEX('[3]Controles de Corrupción'!$C$10:$AZ$249,MATCH(A363,'[3]Controles de Corrupción'!$B$10:$B$249,0),41),"")</f>
        <v/>
      </c>
      <c r="P363" s="65" t="str">
        <f>IFERROR(INDEX('[3]Controles de Corrupción'!$C$10:$AZ$249,MATCH(A363,'[3]Controles de Corrupción'!$B$10:$B$249,0),42),"")</f>
        <v/>
      </c>
      <c r="Q363" s="57" t="str">
        <f>IFERROR(INDEX('[3]Controles de Corrupción'!$C$10:$AZ$249,MATCH(A363,'[3]Controles de Corrupción'!$B$10:$B$249,0),47),"")</f>
        <v/>
      </c>
    </row>
    <row r="364" spans="1:17" ht="51.75" customHeight="1" x14ac:dyDescent="0.25">
      <c r="A364" s="111" t="s">
        <v>896</v>
      </c>
      <c r="B364" s="1249"/>
      <c r="C364" s="1254"/>
      <c r="D364" s="1108"/>
      <c r="E364" s="1252"/>
      <c r="F364" s="1109"/>
      <c r="G364" s="1109"/>
      <c r="H364" s="1244"/>
      <c r="I364" s="1109"/>
      <c r="J364" s="1109"/>
      <c r="K364" s="1109"/>
      <c r="L364" s="1109"/>
      <c r="M364" s="151" t="str">
        <f>IFERROR(INDEX('[3]Controles de Corrupción'!$C$10:$AZ$251,MATCH(A364,'[3]Controles de Corrupción'!$B$10:$B$251,0),4),"")</f>
        <v/>
      </c>
      <c r="N364" s="65" t="str">
        <f>IFERROR(INDEX('[3]Controles de Corrupción'!$C$10:$AZ$249,MATCH(A364,'[3]Controles de Corrupción'!$B$10:$B$249,0),40),"")</f>
        <v/>
      </c>
      <c r="O364" s="65" t="str">
        <f>IFERROR(INDEX('[3]Controles de Corrupción'!$C$10:$AZ$249,MATCH(A364,'[3]Controles de Corrupción'!$B$10:$B$249,0),41),"")</f>
        <v/>
      </c>
      <c r="P364" s="65" t="str">
        <f>IFERROR(INDEX('[3]Controles de Corrupción'!$C$10:$AZ$249,MATCH(A364,'[3]Controles de Corrupción'!$B$10:$B$249,0),42),"")</f>
        <v/>
      </c>
      <c r="Q364" s="57" t="str">
        <f>IFERROR(INDEX('[3]Controles de Corrupción'!$C$10:$AZ$249,MATCH(A364,'[3]Controles de Corrupción'!$B$10:$B$249,0),47),"")</f>
        <v/>
      </c>
    </row>
    <row r="365" spans="1:17" ht="51.75" customHeight="1" x14ac:dyDescent="0.25">
      <c r="A365" s="111" t="s">
        <v>897</v>
      </c>
      <c r="B365" s="1249"/>
      <c r="C365" s="1254"/>
      <c r="D365" s="1108"/>
      <c r="E365" s="1252"/>
      <c r="F365" s="1109"/>
      <c r="G365" s="1109"/>
      <c r="H365" s="1244"/>
      <c r="I365" s="1109"/>
      <c r="J365" s="1109"/>
      <c r="K365" s="1109"/>
      <c r="L365" s="1109"/>
      <c r="M365" s="151" t="str">
        <f>IFERROR(INDEX('[3]Controles de Corrupción'!$C$10:$AZ$251,MATCH(A365,'[3]Controles de Corrupción'!$B$10:$B$251,0),4),"")</f>
        <v/>
      </c>
      <c r="N365" s="65" t="str">
        <f>IFERROR(INDEX('[3]Controles de Corrupción'!$C$10:$AZ$249,MATCH(A365,'[3]Controles de Corrupción'!$B$10:$B$249,0),40),"")</f>
        <v/>
      </c>
      <c r="O365" s="65" t="str">
        <f>IFERROR(INDEX('[3]Controles de Corrupción'!$C$10:$AZ$249,MATCH(A365,'[3]Controles de Corrupción'!$B$10:$B$249,0),41),"")</f>
        <v/>
      </c>
      <c r="P365" s="65" t="str">
        <f>IFERROR(INDEX('[3]Controles de Corrupción'!$C$10:$AZ$249,MATCH(A365,'[3]Controles de Corrupción'!$B$10:$B$249,0),42),"")</f>
        <v/>
      </c>
      <c r="Q365" s="57" t="str">
        <f>IFERROR(INDEX('[3]Controles de Corrupción'!$C$10:$AZ$249,MATCH(A365,'[3]Controles de Corrupción'!$B$10:$B$249,0),47),"")</f>
        <v/>
      </c>
    </row>
    <row r="366" spans="1:17" ht="51.75" customHeight="1" x14ac:dyDescent="0.25">
      <c r="A366" s="111" t="s">
        <v>898</v>
      </c>
      <c r="B366" s="1250"/>
      <c r="C366" s="1254"/>
      <c r="D366" s="1108"/>
      <c r="E366" s="1252"/>
      <c r="F366" s="1109"/>
      <c r="G366" s="1109"/>
      <c r="H366" s="1111"/>
      <c r="I366" s="1109"/>
      <c r="J366" s="1109"/>
      <c r="K366" s="1109"/>
      <c r="L366" s="1109"/>
      <c r="M366" s="151" t="str">
        <f>IFERROR(INDEX('[3]Controles de Corrupción'!$C$10:$AZ$251,MATCH(A366,'[3]Controles de Corrupción'!$B$10:$B$251,0),4),"")</f>
        <v/>
      </c>
      <c r="N366" s="65" t="str">
        <f>IFERROR(INDEX('[3]Controles de Corrupción'!$C$10:$AZ$249,MATCH(A366,'[3]Controles de Corrupción'!$B$10:$B$249,0),40),"")</f>
        <v/>
      </c>
      <c r="O366" s="65" t="str">
        <f>IFERROR(INDEX('[3]Controles de Corrupción'!$C$10:$AZ$249,MATCH(A366,'[3]Controles de Corrupción'!$B$10:$B$249,0),41),"")</f>
        <v/>
      </c>
      <c r="P366" s="65" t="str">
        <f>IFERROR(INDEX('[3]Controles de Corrupción'!$C$10:$AZ$249,MATCH(A366,'[3]Controles de Corrupción'!$B$10:$B$249,0),42),"")</f>
        <v/>
      </c>
      <c r="Q366" s="57" t="str">
        <f>IFERROR(INDEX('[3]Controles de Corrupción'!$C$10:$AZ$249,MATCH(A366,'[3]Controles de Corrupción'!$B$10:$B$249,0),47),"")</f>
        <v/>
      </c>
    </row>
    <row r="367" spans="1:17" ht="51.75" customHeight="1" x14ac:dyDescent="0.25">
      <c r="A367" s="111" t="s">
        <v>899</v>
      </c>
      <c r="B367" s="1248"/>
      <c r="C367" s="1253" t="str">
        <f>IFERROR(INDEX('[3]Riesgos de Corrupción'!$B$11:$BN$102,MATCH('Mapa Riesgo Corrupción'!B367,'[3]Riesgos de Corrupción'!$B$11:$B$102,0),2),"")</f>
        <v/>
      </c>
      <c r="D367" s="1107" t="str">
        <f>IFERROR(INDEX('[3]Riesgos de Corrupción'!$B$11:$BN$102,MATCH('Mapa Riesgo Corrupción'!B367,'[3]Riesgos de Corrupción'!$B$11:$B$102,0),4),"")</f>
        <v/>
      </c>
      <c r="E367" s="1251" t="str">
        <f>IFERROR(INDEX('[3]Riesgos de Corrupción'!$B$11:$BN$102,MATCH('Mapa Riesgo Corrupción'!B367,'[3]Riesgos de Corrupción'!$B$11:$B$102,0),5),"")</f>
        <v/>
      </c>
      <c r="F367" s="1110" t="str">
        <f>IFERROR(INDEX('[3]Riesgos de Corrupción'!$B$11:$BN$102,MATCH('Mapa Riesgo Corrupción'!B367,'[3]Riesgos de Corrupción'!$B$11:$B$102,0),18),"")</f>
        <v/>
      </c>
      <c r="G367" s="1110" t="str">
        <f>IFERROR(INDEX('[3]Riesgos de Corrupción'!$B$11:$BN$102,MATCH('Mapa Riesgo Corrupción'!B367,'[3]Riesgos de Corrupción'!$B$11:$B$102,0),63),"")</f>
        <v/>
      </c>
      <c r="H367" s="1243" t="str">
        <f>IFERROR(INDEX('[3]Riesgos de Corrupción'!$B$11:$BN$102,MATCH('Mapa Riesgo Corrupción'!B367,'[3]Riesgos de Corrupción'!$B$11:$B$102,0),64),"")</f>
        <v/>
      </c>
      <c r="I367" s="1110" t="str">
        <f>IFERROR(INDEX('[3]Controles de Corrupción'!$C$10:$AZ$249,MATCH('Mapa Riesgo Corrupción'!B367,'[3]Controles de Corrupción'!$C$10:$C$249,0),33),"")</f>
        <v/>
      </c>
      <c r="J367" s="1110" t="str">
        <f>IFERROR(INDEX('[3]Controles de Corrupción'!$C$10:$AZ$249,MATCH('Mapa Riesgo Corrupción'!B367,'[3]Controles de Corrupción'!$C$10:$C$249,0),36),"")</f>
        <v/>
      </c>
      <c r="K367" s="1110" t="str">
        <f>IFERROR(INDEX('[3]Controles de Corrupción'!$C$10:$AZ$249,MATCH('Mapa Riesgo Corrupción'!B367,'[3]Controles de Corrupción'!$C$10:$C$249,0),37),"")</f>
        <v/>
      </c>
      <c r="L367" s="1110" t="str">
        <f>IFERROR(INDEX('[3]Controles de Corrupción'!$C$10:$AZ$249,MATCH('Mapa Riesgo Corrupción'!B367,'[3]Controles de Corrupción'!$C$10:$C$249,0),38),"")</f>
        <v/>
      </c>
      <c r="M367" s="151" t="str">
        <f>IFERROR(INDEX('[3]Controles de Corrupción'!$C$10:$AZ$251,MATCH(A367,'[3]Controles de Corrupción'!$B$10:$B$251,0),4),"")</f>
        <v/>
      </c>
      <c r="N367" s="65" t="str">
        <f>IFERROR(INDEX('[3]Controles de Corrupción'!$C$10:$AZ$249,MATCH(A367,'[3]Controles de Corrupción'!$B$10:$B$249,0),40),"")</f>
        <v/>
      </c>
      <c r="O367" s="65" t="str">
        <f>IFERROR(INDEX('[3]Controles de Corrupción'!$C$10:$AZ$249,MATCH(A367,'[3]Controles de Corrupción'!$B$10:$B$249,0),41),"")</f>
        <v/>
      </c>
      <c r="P367" s="65" t="str">
        <f>IFERROR(INDEX('[3]Controles de Corrupción'!$C$10:$AZ$249,MATCH(A367,'[3]Controles de Corrupción'!$B$10:$B$249,0),42),"")</f>
        <v/>
      </c>
      <c r="Q367" s="57" t="str">
        <f>IFERROR(INDEX('[3]Controles de Corrupción'!$C$10:$AZ$249,MATCH(A367,'[3]Controles de Corrupción'!$B$10:$B$249,0),47),"")</f>
        <v/>
      </c>
    </row>
    <row r="368" spans="1:17" ht="51.75" customHeight="1" x14ac:dyDescent="0.25">
      <c r="A368" s="111" t="s">
        <v>900</v>
      </c>
      <c r="B368" s="1249"/>
      <c r="C368" s="1254"/>
      <c r="D368" s="1108"/>
      <c r="E368" s="1252"/>
      <c r="F368" s="1109"/>
      <c r="G368" s="1109"/>
      <c r="H368" s="1244"/>
      <c r="I368" s="1109"/>
      <c r="J368" s="1109"/>
      <c r="K368" s="1109"/>
      <c r="L368" s="1109"/>
      <c r="M368" s="151" t="str">
        <f>IFERROR(INDEX('[3]Controles de Corrupción'!$C$10:$AZ$251,MATCH(A368,'[3]Controles de Corrupción'!$B$10:$B$251,0),4),"")</f>
        <v/>
      </c>
      <c r="N368" s="65" t="str">
        <f>IFERROR(INDEX('[3]Controles de Corrupción'!$C$10:$AZ$249,MATCH(A368,'[3]Controles de Corrupción'!$B$10:$B$249,0),40),"")</f>
        <v/>
      </c>
      <c r="O368" s="65" t="str">
        <f>IFERROR(INDEX('[3]Controles de Corrupción'!$C$10:$AZ$249,MATCH(A368,'[3]Controles de Corrupción'!$B$10:$B$249,0),41),"")</f>
        <v/>
      </c>
      <c r="P368" s="65" t="str">
        <f>IFERROR(INDEX('[3]Controles de Corrupción'!$C$10:$AZ$249,MATCH(A368,'[3]Controles de Corrupción'!$B$10:$B$249,0),42),"")</f>
        <v/>
      </c>
      <c r="Q368" s="57" t="str">
        <f>IFERROR(INDEX('[3]Controles de Corrupción'!$C$10:$AZ$249,MATCH(A368,'[3]Controles de Corrupción'!$B$10:$B$249,0),47),"")</f>
        <v/>
      </c>
    </row>
    <row r="369" spans="1:17" ht="51.75" customHeight="1" x14ac:dyDescent="0.25">
      <c r="A369" s="111" t="s">
        <v>901</v>
      </c>
      <c r="B369" s="1249"/>
      <c r="C369" s="1254"/>
      <c r="D369" s="1108"/>
      <c r="E369" s="1252"/>
      <c r="F369" s="1109"/>
      <c r="G369" s="1109"/>
      <c r="H369" s="1244"/>
      <c r="I369" s="1109"/>
      <c r="J369" s="1109"/>
      <c r="K369" s="1109"/>
      <c r="L369" s="1109"/>
      <c r="M369" s="151" t="str">
        <f>IFERROR(INDEX('[3]Controles de Corrupción'!$C$10:$AZ$251,MATCH(A369,'[3]Controles de Corrupción'!$B$10:$B$251,0),4),"")</f>
        <v/>
      </c>
      <c r="N369" s="65" t="str">
        <f>IFERROR(INDEX('[3]Controles de Corrupción'!$C$10:$AZ$249,MATCH(A369,'[3]Controles de Corrupción'!$B$10:$B$249,0),40),"")</f>
        <v/>
      </c>
      <c r="O369" s="65" t="str">
        <f>IFERROR(INDEX('[3]Controles de Corrupción'!$C$10:$AZ$249,MATCH(A369,'[3]Controles de Corrupción'!$B$10:$B$249,0),41),"")</f>
        <v/>
      </c>
      <c r="P369" s="65" t="str">
        <f>IFERROR(INDEX('[3]Controles de Corrupción'!$C$10:$AZ$249,MATCH(A369,'[3]Controles de Corrupción'!$B$10:$B$249,0),42),"")</f>
        <v/>
      </c>
      <c r="Q369" s="57" t="str">
        <f>IFERROR(INDEX('[3]Controles de Corrupción'!$C$10:$AZ$249,MATCH(A369,'[3]Controles de Corrupción'!$B$10:$B$249,0),47),"")</f>
        <v/>
      </c>
    </row>
    <row r="370" spans="1:17" ht="51.75" customHeight="1" x14ac:dyDescent="0.25">
      <c r="A370" s="111" t="s">
        <v>902</v>
      </c>
      <c r="B370" s="1249"/>
      <c r="C370" s="1254"/>
      <c r="D370" s="1108"/>
      <c r="E370" s="1252"/>
      <c r="F370" s="1109"/>
      <c r="G370" s="1109"/>
      <c r="H370" s="1244"/>
      <c r="I370" s="1109"/>
      <c r="J370" s="1109"/>
      <c r="K370" s="1109"/>
      <c r="L370" s="1109"/>
      <c r="M370" s="151" t="str">
        <f>IFERROR(INDEX('[3]Controles de Corrupción'!$C$10:$AZ$251,MATCH(A370,'[3]Controles de Corrupción'!$B$10:$B$251,0),4),"")</f>
        <v/>
      </c>
      <c r="N370" s="65" t="str">
        <f>IFERROR(INDEX('[3]Controles de Corrupción'!$C$10:$AZ$249,MATCH(A370,'[3]Controles de Corrupción'!$B$10:$B$249,0),40),"")</f>
        <v/>
      </c>
      <c r="O370" s="65" t="str">
        <f>IFERROR(INDEX('[3]Controles de Corrupción'!$C$10:$AZ$249,MATCH(A370,'[3]Controles de Corrupción'!$B$10:$B$249,0),41),"")</f>
        <v/>
      </c>
      <c r="P370" s="65" t="str">
        <f>IFERROR(INDEX('[3]Controles de Corrupción'!$C$10:$AZ$249,MATCH(A370,'[3]Controles de Corrupción'!$B$10:$B$249,0),42),"")</f>
        <v/>
      </c>
      <c r="Q370" s="57" t="str">
        <f>IFERROR(INDEX('[3]Controles de Corrupción'!$C$10:$AZ$249,MATCH(A370,'[3]Controles de Corrupción'!$B$10:$B$249,0),47),"")</f>
        <v/>
      </c>
    </row>
    <row r="371" spans="1:17" ht="51.75" customHeight="1" x14ac:dyDescent="0.25">
      <c r="A371" s="111" t="s">
        <v>903</v>
      </c>
      <c r="B371" s="1249"/>
      <c r="C371" s="1254"/>
      <c r="D371" s="1108"/>
      <c r="E371" s="1252"/>
      <c r="F371" s="1109"/>
      <c r="G371" s="1109"/>
      <c r="H371" s="1244"/>
      <c r="I371" s="1109"/>
      <c r="J371" s="1109"/>
      <c r="K371" s="1109"/>
      <c r="L371" s="1109"/>
      <c r="M371" s="151" t="str">
        <f>IFERROR(INDEX('[3]Controles de Corrupción'!$C$10:$AZ$251,MATCH(A371,'[3]Controles de Corrupción'!$B$10:$B$251,0),4),"")</f>
        <v/>
      </c>
      <c r="N371" s="65" t="str">
        <f>IFERROR(INDEX('[3]Controles de Corrupción'!$C$10:$AZ$249,MATCH(A371,'[3]Controles de Corrupción'!$B$10:$B$249,0),40),"")</f>
        <v/>
      </c>
      <c r="O371" s="65" t="str">
        <f>IFERROR(INDEX('[3]Controles de Corrupción'!$C$10:$AZ$249,MATCH(A371,'[3]Controles de Corrupción'!$B$10:$B$249,0),41),"")</f>
        <v/>
      </c>
      <c r="P371" s="65" t="str">
        <f>IFERROR(INDEX('[3]Controles de Corrupción'!$C$10:$AZ$249,MATCH(A371,'[3]Controles de Corrupción'!$B$10:$B$249,0),42),"")</f>
        <v/>
      </c>
      <c r="Q371" s="57" t="str">
        <f>IFERROR(INDEX('[3]Controles de Corrupción'!$C$10:$AZ$249,MATCH(A371,'[3]Controles de Corrupción'!$B$10:$B$249,0),47),"")</f>
        <v/>
      </c>
    </row>
    <row r="372" spans="1:17" ht="51.75" customHeight="1" x14ac:dyDescent="0.25">
      <c r="A372" s="111" t="s">
        <v>904</v>
      </c>
      <c r="B372" s="1250"/>
      <c r="C372" s="1254"/>
      <c r="D372" s="1108"/>
      <c r="E372" s="1252"/>
      <c r="F372" s="1109"/>
      <c r="G372" s="1109"/>
      <c r="H372" s="1111"/>
      <c r="I372" s="1109"/>
      <c r="J372" s="1109"/>
      <c r="K372" s="1109"/>
      <c r="L372" s="1109"/>
      <c r="M372" s="151" t="str">
        <f>IFERROR(INDEX('[3]Controles de Corrupción'!$C$10:$AZ$251,MATCH(A372,'[3]Controles de Corrupción'!$B$10:$B$251,0),4),"")</f>
        <v/>
      </c>
      <c r="N372" s="65" t="str">
        <f>IFERROR(INDEX('[3]Controles de Corrupción'!$C$10:$AZ$249,MATCH(A372,'[3]Controles de Corrupción'!$B$10:$B$249,0),40),"")</f>
        <v/>
      </c>
      <c r="O372" s="65" t="str">
        <f>IFERROR(INDEX('[3]Controles de Corrupción'!$C$10:$AZ$249,MATCH(A372,'[3]Controles de Corrupción'!$B$10:$B$249,0),41),"")</f>
        <v/>
      </c>
      <c r="P372" s="65" t="str">
        <f>IFERROR(INDEX('[3]Controles de Corrupción'!$C$10:$AZ$249,MATCH(A372,'[3]Controles de Corrupción'!$B$10:$B$249,0),42),"")</f>
        <v/>
      </c>
      <c r="Q372" s="57" t="str">
        <f>IFERROR(INDEX('[3]Controles de Corrupción'!$C$10:$AZ$249,MATCH(A372,'[3]Controles de Corrupción'!$B$10:$B$249,0),47),"")</f>
        <v/>
      </c>
    </row>
    <row r="373" spans="1:17" ht="51.75" customHeight="1" x14ac:dyDescent="0.25">
      <c r="A373" s="111" t="s">
        <v>905</v>
      </c>
      <c r="B373" s="1248"/>
      <c r="C373" s="1253" t="str">
        <f>IFERROR(INDEX('[3]Riesgos de Corrupción'!$B$11:$BN$102,MATCH('Mapa Riesgo Corrupción'!B373,'[3]Riesgos de Corrupción'!$B$11:$B$102,0),2),"")</f>
        <v/>
      </c>
      <c r="D373" s="1107" t="str">
        <f>IFERROR(INDEX('[3]Riesgos de Corrupción'!$B$11:$BN$102,MATCH('Mapa Riesgo Corrupción'!B373,'[3]Riesgos de Corrupción'!$B$11:$B$102,0),4),"")</f>
        <v/>
      </c>
      <c r="E373" s="1251" t="str">
        <f>IFERROR(INDEX('[3]Riesgos de Corrupción'!$B$11:$BN$102,MATCH('Mapa Riesgo Corrupción'!B373,'[3]Riesgos de Corrupción'!$B$11:$B$102,0),5),"")</f>
        <v/>
      </c>
      <c r="F373" s="1110" t="str">
        <f>IFERROR(INDEX('[3]Riesgos de Corrupción'!$B$11:$BN$102,MATCH('Mapa Riesgo Corrupción'!B373,'[3]Riesgos de Corrupción'!$B$11:$B$102,0),18),"")</f>
        <v/>
      </c>
      <c r="G373" s="1110" t="str">
        <f>IFERROR(INDEX('[3]Riesgos de Corrupción'!$B$11:$BN$102,MATCH('Mapa Riesgo Corrupción'!B373,'[3]Riesgos de Corrupción'!$B$11:$B$102,0),63),"")</f>
        <v/>
      </c>
      <c r="H373" s="1243" t="str">
        <f>IFERROR(INDEX('[3]Riesgos de Corrupción'!$B$11:$BN$102,MATCH('Mapa Riesgo Corrupción'!B373,'[3]Riesgos de Corrupción'!$B$11:$B$102,0),64),"")</f>
        <v/>
      </c>
      <c r="I373" s="1110" t="str">
        <f>IFERROR(INDEX('[3]Controles de Corrupción'!$C$10:$AZ$249,MATCH('Mapa Riesgo Corrupción'!B373,'[3]Controles de Corrupción'!$C$10:$C$249,0),33),"")</f>
        <v/>
      </c>
      <c r="J373" s="1110" t="str">
        <f>IFERROR(INDEX('[3]Controles de Corrupción'!$C$10:$AZ$249,MATCH('Mapa Riesgo Corrupción'!B373,'[3]Controles de Corrupción'!$C$10:$C$249,0),36),"")</f>
        <v/>
      </c>
      <c r="K373" s="1110" t="str">
        <f>IFERROR(INDEX('[3]Controles de Corrupción'!$C$10:$AZ$249,MATCH('Mapa Riesgo Corrupción'!B373,'[3]Controles de Corrupción'!$C$10:$C$249,0),37),"")</f>
        <v/>
      </c>
      <c r="L373" s="1110" t="str">
        <f>IFERROR(INDEX('[3]Controles de Corrupción'!$C$10:$AZ$249,MATCH('Mapa Riesgo Corrupción'!B373,'[3]Controles de Corrupción'!$C$10:$C$249,0),38),"")</f>
        <v/>
      </c>
      <c r="M373" s="151" t="str">
        <f>IFERROR(INDEX('[3]Controles de Corrupción'!$C$10:$AZ$251,MATCH(A373,'[3]Controles de Corrupción'!$B$10:$B$251,0),4),"")</f>
        <v/>
      </c>
      <c r="N373" s="65" t="str">
        <f>IFERROR(INDEX('[3]Controles de Corrupción'!$C$10:$AZ$249,MATCH(A373,'[3]Controles de Corrupción'!$B$10:$B$249,0),40),"")</f>
        <v/>
      </c>
      <c r="O373" s="65" t="str">
        <f>IFERROR(INDEX('[3]Controles de Corrupción'!$C$10:$AZ$249,MATCH(A373,'[3]Controles de Corrupción'!$B$10:$B$249,0),41),"")</f>
        <v/>
      </c>
      <c r="P373" s="65" t="str">
        <f>IFERROR(INDEX('[3]Controles de Corrupción'!$C$10:$AZ$249,MATCH(A373,'[3]Controles de Corrupción'!$B$10:$B$249,0),42),"")</f>
        <v/>
      </c>
      <c r="Q373" s="57" t="str">
        <f>IFERROR(INDEX('[3]Controles de Corrupción'!$C$10:$AZ$249,MATCH(A373,'[3]Controles de Corrupción'!$B$10:$B$249,0),47),"")</f>
        <v/>
      </c>
    </row>
    <row r="374" spans="1:17" ht="51.75" customHeight="1" x14ac:dyDescent="0.25">
      <c r="A374" s="111" t="s">
        <v>906</v>
      </c>
      <c r="B374" s="1249"/>
      <c r="C374" s="1254"/>
      <c r="D374" s="1108"/>
      <c r="E374" s="1252"/>
      <c r="F374" s="1109"/>
      <c r="G374" s="1109"/>
      <c r="H374" s="1244"/>
      <c r="I374" s="1109"/>
      <c r="J374" s="1109"/>
      <c r="K374" s="1109"/>
      <c r="L374" s="1109"/>
      <c r="M374" s="151" t="str">
        <f>IFERROR(INDEX('[3]Controles de Corrupción'!$C$10:$AZ$251,MATCH(A374,'[3]Controles de Corrupción'!$B$10:$B$251,0),4),"")</f>
        <v/>
      </c>
      <c r="N374" s="65" t="str">
        <f>IFERROR(INDEX('[3]Controles de Corrupción'!$C$10:$AZ$249,MATCH(A374,'[3]Controles de Corrupción'!$B$10:$B$249,0),40),"")</f>
        <v/>
      </c>
      <c r="O374" s="65" t="str">
        <f>IFERROR(INDEX('[3]Controles de Corrupción'!$C$10:$AZ$249,MATCH(A374,'[3]Controles de Corrupción'!$B$10:$B$249,0),41),"")</f>
        <v/>
      </c>
      <c r="P374" s="65" t="str">
        <f>IFERROR(INDEX('[3]Controles de Corrupción'!$C$10:$AZ$249,MATCH(A374,'[3]Controles de Corrupción'!$B$10:$B$249,0),42),"")</f>
        <v/>
      </c>
      <c r="Q374" s="57" t="str">
        <f>IFERROR(INDEX('[3]Controles de Corrupción'!$C$10:$AZ$249,MATCH(A374,'[3]Controles de Corrupción'!$B$10:$B$249,0),47),"")</f>
        <v/>
      </c>
    </row>
    <row r="375" spans="1:17" ht="51.75" customHeight="1" x14ac:dyDescent="0.25">
      <c r="A375" s="111" t="s">
        <v>907</v>
      </c>
      <c r="B375" s="1249"/>
      <c r="C375" s="1254"/>
      <c r="D375" s="1108"/>
      <c r="E375" s="1252"/>
      <c r="F375" s="1109"/>
      <c r="G375" s="1109"/>
      <c r="H375" s="1244"/>
      <c r="I375" s="1109"/>
      <c r="J375" s="1109"/>
      <c r="K375" s="1109"/>
      <c r="L375" s="1109"/>
      <c r="M375" s="151" t="str">
        <f>IFERROR(INDEX('[3]Controles de Corrupción'!$C$10:$AZ$251,MATCH(A375,'[3]Controles de Corrupción'!$B$10:$B$251,0),4),"")</f>
        <v/>
      </c>
      <c r="N375" s="65" t="str">
        <f>IFERROR(INDEX('[3]Controles de Corrupción'!$C$10:$AZ$249,MATCH(A375,'[3]Controles de Corrupción'!$B$10:$B$249,0),40),"")</f>
        <v/>
      </c>
      <c r="O375" s="65" t="str">
        <f>IFERROR(INDEX('[3]Controles de Corrupción'!$C$10:$AZ$249,MATCH(A375,'[3]Controles de Corrupción'!$B$10:$B$249,0),41),"")</f>
        <v/>
      </c>
      <c r="P375" s="65" t="str">
        <f>IFERROR(INDEX('[3]Controles de Corrupción'!$C$10:$AZ$249,MATCH(A375,'[3]Controles de Corrupción'!$B$10:$B$249,0),42),"")</f>
        <v/>
      </c>
      <c r="Q375" s="57" t="str">
        <f>IFERROR(INDEX('[3]Controles de Corrupción'!$C$10:$AZ$249,MATCH(A375,'[3]Controles de Corrupción'!$B$10:$B$249,0),47),"")</f>
        <v/>
      </c>
    </row>
    <row r="376" spans="1:17" ht="51.75" customHeight="1" x14ac:dyDescent="0.25">
      <c r="A376" s="111" t="s">
        <v>908</v>
      </c>
      <c r="B376" s="1249"/>
      <c r="C376" s="1254"/>
      <c r="D376" s="1108"/>
      <c r="E376" s="1252"/>
      <c r="F376" s="1109"/>
      <c r="G376" s="1109"/>
      <c r="H376" s="1244"/>
      <c r="I376" s="1109"/>
      <c r="J376" s="1109"/>
      <c r="K376" s="1109"/>
      <c r="L376" s="1109"/>
      <c r="M376" s="151" t="str">
        <f>IFERROR(INDEX('[3]Controles de Corrupción'!$C$10:$AZ$251,MATCH(A376,'[3]Controles de Corrupción'!$B$10:$B$251,0),4),"")</f>
        <v/>
      </c>
      <c r="N376" s="65" t="str">
        <f>IFERROR(INDEX('[3]Controles de Corrupción'!$C$10:$AZ$249,MATCH(A376,'[3]Controles de Corrupción'!$B$10:$B$249,0),40),"")</f>
        <v/>
      </c>
      <c r="O376" s="65" t="str">
        <f>IFERROR(INDEX('[3]Controles de Corrupción'!$C$10:$AZ$249,MATCH(A376,'[3]Controles de Corrupción'!$B$10:$B$249,0),41),"")</f>
        <v/>
      </c>
      <c r="P376" s="65" t="str">
        <f>IFERROR(INDEX('[3]Controles de Corrupción'!$C$10:$AZ$249,MATCH(A376,'[3]Controles de Corrupción'!$B$10:$B$249,0),42),"")</f>
        <v/>
      </c>
      <c r="Q376" s="57" t="str">
        <f>IFERROR(INDEX('[3]Controles de Corrupción'!$C$10:$AZ$249,MATCH(A376,'[3]Controles de Corrupción'!$B$10:$B$249,0),47),"")</f>
        <v/>
      </c>
    </row>
    <row r="377" spans="1:17" ht="51.75" customHeight="1" x14ac:dyDescent="0.25">
      <c r="A377" s="111" t="s">
        <v>909</v>
      </c>
      <c r="B377" s="1249"/>
      <c r="C377" s="1254"/>
      <c r="D377" s="1108"/>
      <c r="E377" s="1252"/>
      <c r="F377" s="1109"/>
      <c r="G377" s="1109"/>
      <c r="H377" s="1244"/>
      <c r="I377" s="1109"/>
      <c r="J377" s="1109"/>
      <c r="K377" s="1109"/>
      <c r="L377" s="1109"/>
      <c r="M377" s="151" t="str">
        <f>IFERROR(INDEX('[3]Controles de Corrupción'!$C$10:$AZ$251,MATCH(A377,'[3]Controles de Corrupción'!$B$10:$B$251,0),4),"")</f>
        <v/>
      </c>
      <c r="N377" s="65" t="str">
        <f>IFERROR(INDEX('[3]Controles de Corrupción'!$C$10:$AZ$249,MATCH(A377,'[3]Controles de Corrupción'!$B$10:$B$249,0),40),"")</f>
        <v/>
      </c>
      <c r="O377" s="65" t="str">
        <f>IFERROR(INDEX('[3]Controles de Corrupción'!$C$10:$AZ$249,MATCH(A377,'[3]Controles de Corrupción'!$B$10:$B$249,0),41),"")</f>
        <v/>
      </c>
      <c r="P377" s="65" t="str">
        <f>IFERROR(INDEX('[3]Controles de Corrupción'!$C$10:$AZ$249,MATCH(A377,'[3]Controles de Corrupción'!$B$10:$B$249,0),42),"")</f>
        <v/>
      </c>
      <c r="Q377" s="57" t="str">
        <f>IFERROR(INDEX('[3]Controles de Corrupción'!$C$10:$AZ$249,MATCH(A377,'[3]Controles de Corrupción'!$B$10:$B$249,0),47),"")</f>
        <v/>
      </c>
    </row>
    <row r="378" spans="1:17" ht="51.75" customHeight="1" x14ac:dyDescent="0.25">
      <c r="A378" s="111" t="s">
        <v>910</v>
      </c>
      <c r="B378" s="1250"/>
      <c r="C378" s="1254"/>
      <c r="D378" s="1108"/>
      <c r="E378" s="1252"/>
      <c r="F378" s="1109"/>
      <c r="G378" s="1109"/>
      <c r="H378" s="1111"/>
      <c r="I378" s="1109"/>
      <c r="J378" s="1109"/>
      <c r="K378" s="1109"/>
      <c r="L378" s="1109"/>
      <c r="M378" s="151" t="str">
        <f>IFERROR(INDEX('[3]Controles de Corrupción'!$C$10:$AZ$251,MATCH(A378,'[3]Controles de Corrupción'!$B$10:$B$251,0),4),"")</f>
        <v/>
      </c>
      <c r="N378" s="65" t="str">
        <f>IFERROR(INDEX('[3]Controles de Corrupción'!$C$10:$AZ$249,MATCH(A378,'[3]Controles de Corrupción'!$B$10:$B$249,0),40),"")</f>
        <v/>
      </c>
      <c r="O378" s="65" t="str">
        <f>IFERROR(INDEX('[3]Controles de Corrupción'!$C$10:$AZ$249,MATCH(A378,'[3]Controles de Corrupción'!$B$10:$B$249,0),41),"")</f>
        <v/>
      </c>
      <c r="P378" s="65" t="str">
        <f>IFERROR(INDEX('[3]Controles de Corrupción'!$C$10:$AZ$249,MATCH(A378,'[3]Controles de Corrupción'!$B$10:$B$249,0),42),"")</f>
        <v/>
      </c>
      <c r="Q378" s="57" t="str">
        <f>IFERROR(INDEX('[3]Controles de Corrupción'!$C$10:$AZ$249,MATCH(A378,'[3]Controles de Corrupción'!$B$10:$B$249,0),47),"")</f>
        <v/>
      </c>
    </row>
    <row r="379" spans="1:17" ht="51.75" customHeight="1" x14ac:dyDescent="0.25">
      <c r="A379" s="111" t="s">
        <v>911</v>
      </c>
      <c r="B379" s="1248"/>
      <c r="C379" s="1253" t="str">
        <f>IFERROR(INDEX('[3]Riesgos de Corrupción'!$B$11:$BN$102,MATCH('Mapa Riesgo Corrupción'!B379,'[3]Riesgos de Corrupción'!$B$11:$B$102,0),2),"")</f>
        <v/>
      </c>
      <c r="D379" s="1107" t="str">
        <f>IFERROR(INDEX('[3]Riesgos de Corrupción'!$B$11:$BN$102,MATCH('Mapa Riesgo Corrupción'!B379,'[3]Riesgos de Corrupción'!$B$11:$B$102,0),4),"")</f>
        <v/>
      </c>
      <c r="E379" s="1251" t="str">
        <f>IFERROR(INDEX('[3]Riesgos de Corrupción'!$B$11:$BN$102,MATCH('Mapa Riesgo Corrupción'!B379,'[3]Riesgos de Corrupción'!$B$11:$B$102,0),5),"")</f>
        <v/>
      </c>
      <c r="F379" s="1110" t="str">
        <f>IFERROR(INDEX('[3]Riesgos de Corrupción'!$B$11:$BN$102,MATCH('Mapa Riesgo Corrupción'!B379,'[3]Riesgos de Corrupción'!$B$11:$B$102,0),18),"")</f>
        <v/>
      </c>
      <c r="G379" s="1110" t="str">
        <f>IFERROR(INDEX('[3]Riesgos de Corrupción'!$B$11:$BN$102,MATCH('Mapa Riesgo Corrupción'!B379,'[3]Riesgos de Corrupción'!$B$11:$B$102,0),63),"")</f>
        <v/>
      </c>
      <c r="H379" s="1243" t="str">
        <f>IFERROR(INDEX('[3]Riesgos de Corrupción'!$B$11:$BN$102,MATCH('Mapa Riesgo Corrupción'!B379,'[3]Riesgos de Corrupción'!$B$11:$B$102,0),64),"")</f>
        <v/>
      </c>
      <c r="I379" s="1110" t="str">
        <f>IFERROR(INDEX('[3]Controles de Corrupción'!$C$10:$AZ$249,MATCH('Mapa Riesgo Corrupción'!B379,'[3]Controles de Corrupción'!$C$10:$C$249,0),33),"")</f>
        <v/>
      </c>
      <c r="J379" s="1110" t="str">
        <f>IFERROR(INDEX('[3]Controles de Corrupción'!$C$10:$AZ$249,MATCH('Mapa Riesgo Corrupción'!B379,'[3]Controles de Corrupción'!$C$10:$C$249,0),36),"")</f>
        <v/>
      </c>
      <c r="K379" s="1110" t="str">
        <f>IFERROR(INDEX('[3]Controles de Corrupción'!$C$10:$AZ$249,MATCH('Mapa Riesgo Corrupción'!B379,'[3]Controles de Corrupción'!$C$10:$C$249,0),37),"")</f>
        <v/>
      </c>
      <c r="L379" s="1110" t="str">
        <f>IFERROR(INDEX('[3]Controles de Corrupción'!$C$10:$AZ$249,MATCH('Mapa Riesgo Corrupción'!B379,'[3]Controles de Corrupción'!$C$10:$C$249,0),38),"")</f>
        <v/>
      </c>
      <c r="M379" s="151" t="str">
        <f>IFERROR(INDEX('[3]Controles de Corrupción'!$C$10:$AZ$251,MATCH(A379,'[3]Controles de Corrupción'!$B$10:$B$251,0),4),"")</f>
        <v/>
      </c>
      <c r="N379" s="65" t="str">
        <f>IFERROR(INDEX('[3]Controles de Corrupción'!$C$10:$AZ$249,MATCH(A379,'[3]Controles de Corrupción'!$B$10:$B$249,0),40),"")</f>
        <v/>
      </c>
      <c r="O379" s="65" t="str">
        <f>IFERROR(INDEX('[3]Controles de Corrupción'!$C$10:$AZ$249,MATCH(A379,'[3]Controles de Corrupción'!$B$10:$B$249,0),41),"")</f>
        <v/>
      </c>
      <c r="P379" s="65" t="str">
        <f>IFERROR(INDEX('[3]Controles de Corrupción'!$C$10:$AZ$249,MATCH(A379,'[3]Controles de Corrupción'!$B$10:$B$249,0),42),"")</f>
        <v/>
      </c>
      <c r="Q379" s="57" t="str">
        <f>IFERROR(INDEX('[3]Controles de Corrupción'!$C$10:$AZ$249,MATCH(A379,'[3]Controles de Corrupción'!$B$10:$B$249,0),47),"")</f>
        <v/>
      </c>
    </row>
    <row r="380" spans="1:17" ht="51.75" customHeight="1" x14ac:dyDescent="0.25">
      <c r="A380" s="111" t="s">
        <v>912</v>
      </c>
      <c r="B380" s="1249"/>
      <c r="C380" s="1254"/>
      <c r="D380" s="1108"/>
      <c r="E380" s="1252"/>
      <c r="F380" s="1109"/>
      <c r="G380" s="1109"/>
      <c r="H380" s="1244"/>
      <c r="I380" s="1109"/>
      <c r="J380" s="1109"/>
      <c r="K380" s="1109"/>
      <c r="L380" s="1109"/>
      <c r="M380" s="151" t="str">
        <f>IFERROR(INDEX('[3]Controles de Corrupción'!$C$10:$AZ$251,MATCH(A380,'[3]Controles de Corrupción'!$B$10:$B$251,0),4),"")</f>
        <v/>
      </c>
      <c r="N380" s="65" t="str">
        <f>IFERROR(INDEX('[3]Controles de Corrupción'!$C$10:$AZ$249,MATCH(A380,'[3]Controles de Corrupción'!$B$10:$B$249,0),40),"")</f>
        <v/>
      </c>
      <c r="O380" s="65" t="str">
        <f>IFERROR(INDEX('[3]Controles de Corrupción'!$C$10:$AZ$249,MATCH(A380,'[3]Controles de Corrupción'!$B$10:$B$249,0),41),"")</f>
        <v/>
      </c>
      <c r="P380" s="65" t="str">
        <f>IFERROR(INDEX('[3]Controles de Corrupción'!$C$10:$AZ$249,MATCH(A380,'[3]Controles de Corrupción'!$B$10:$B$249,0),42),"")</f>
        <v/>
      </c>
      <c r="Q380" s="57" t="str">
        <f>IFERROR(INDEX('[3]Controles de Corrupción'!$C$10:$AZ$249,MATCH(A380,'[3]Controles de Corrupción'!$B$10:$B$249,0),47),"")</f>
        <v/>
      </c>
    </row>
    <row r="381" spans="1:17" ht="51.75" customHeight="1" x14ac:dyDescent="0.25">
      <c r="A381" s="111" t="s">
        <v>913</v>
      </c>
      <c r="B381" s="1249"/>
      <c r="C381" s="1254"/>
      <c r="D381" s="1108"/>
      <c r="E381" s="1252"/>
      <c r="F381" s="1109"/>
      <c r="G381" s="1109"/>
      <c r="H381" s="1244"/>
      <c r="I381" s="1109"/>
      <c r="J381" s="1109"/>
      <c r="K381" s="1109"/>
      <c r="L381" s="1109"/>
      <c r="M381" s="151" t="str">
        <f>IFERROR(INDEX('[3]Controles de Corrupción'!$C$10:$AZ$251,MATCH(A381,'[3]Controles de Corrupción'!$B$10:$B$251,0),4),"")</f>
        <v/>
      </c>
      <c r="N381" s="65" t="str">
        <f>IFERROR(INDEX('[3]Controles de Corrupción'!$C$10:$AZ$249,MATCH(A381,'[3]Controles de Corrupción'!$B$10:$B$249,0),40),"")</f>
        <v/>
      </c>
      <c r="O381" s="65" t="str">
        <f>IFERROR(INDEX('[3]Controles de Corrupción'!$C$10:$AZ$249,MATCH(A381,'[3]Controles de Corrupción'!$B$10:$B$249,0),41),"")</f>
        <v/>
      </c>
      <c r="P381" s="65" t="str">
        <f>IFERROR(INDEX('[3]Controles de Corrupción'!$C$10:$AZ$249,MATCH(A381,'[3]Controles de Corrupción'!$B$10:$B$249,0),42),"")</f>
        <v/>
      </c>
      <c r="Q381" s="57" t="str">
        <f>IFERROR(INDEX('[3]Controles de Corrupción'!$C$10:$AZ$249,MATCH(A381,'[3]Controles de Corrupción'!$B$10:$B$249,0),47),"")</f>
        <v/>
      </c>
    </row>
    <row r="382" spans="1:17" ht="51.75" customHeight="1" x14ac:dyDescent="0.25">
      <c r="A382" s="111" t="s">
        <v>914</v>
      </c>
      <c r="B382" s="1249"/>
      <c r="C382" s="1254"/>
      <c r="D382" s="1108"/>
      <c r="E382" s="1252"/>
      <c r="F382" s="1109"/>
      <c r="G382" s="1109"/>
      <c r="H382" s="1244"/>
      <c r="I382" s="1109"/>
      <c r="J382" s="1109"/>
      <c r="K382" s="1109"/>
      <c r="L382" s="1109"/>
      <c r="M382" s="151" t="str">
        <f>IFERROR(INDEX('[3]Controles de Corrupción'!$C$10:$AZ$251,MATCH(A382,'[3]Controles de Corrupción'!$B$10:$B$251,0),4),"")</f>
        <v/>
      </c>
      <c r="N382" s="65" t="str">
        <f>IFERROR(INDEX('[3]Controles de Corrupción'!$C$10:$AZ$249,MATCH(A382,'[3]Controles de Corrupción'!$B$10:$B$249,0),40),"")</f>
        <v/>
      </c>
      <c r="O382" s="65" t="str">
        <f>IFERROR(INDEX('[3]Controles de Corrupción'!$C$10:$AZ$249,MATCH(A382,'[3]Controles de Corrupción'!$B$10:$B$249,0),41),"")</f>
        <v/>
      </c>
      <c r="P382" s="65" t="str">
        <f>IFERROR(INDEX('[3]Controles de Corrupción'!$C$10:$AZ$249,MATCH(A382,'[3]Controles de Corrupción'!$B$10:$B$249,0),42),"")</f>
        <v/>
      </c>
      <c r="Q382" s="57" t="str">
        <f>IFERROR(INDEX('[3]Controles de Corrupción'!$C$10:$AZ$249,MATCH(A382,'[3]Controles de Corrupción'!$B$10:$B$249,0),47),"")</f>
        <v/>
      </c>
    </row>
    <row r="383" spans="1:17" ht="51.75" customHeight="1" x14ac:dyDescent="0.25">
      <c r="A383" s="111" t="s">
        <v>915</v>
      </c>
      <c r="B383" s="1249"/>
      <c r="C383" s="1254"/>
      <c r="D383" s="1108"/>
      <c r="E383" s="1252"/>
      <c r="F383" s="1109"/>
      <c r="G383" s="1109"/>
      <c r="H383" s="1244"/>
      <c r="I383" s="1109"/>
      <c r="J383" s="1109"/>
      <c r="K383" s="1109"/>
      <c r="L383" s="1109"/>
      <c r="M383" s="151" t="str">
        <f>IFERROR(INDEX('[3]Controles de Corrupción'!$C$10:$AZ$251,MATCH(A383,'[3]Controles de Corrupción'!$B$10:$B$251,0),4),"")</f>
        <v/>
      </c>
      <c r="N383" s="65" t="str">
        <f>IFERROR(INDEX('[3]Controles de Corrupción'!$C$10:$AZ$249,MATCH(A383,'[3]Controles de Corrupción'!$B$10:$B$249,0),40),"")</f>
        <v/>
      </c>
      <c r="O383" s="65" t="str">
        <f>IFERROR(INDEX('[3]Controles de Corrupción'!$C$10:$AZ$249,MATCH(A383,'[3]Controles de Corrupción'!$B$10:$B$249,0),41),"")</f>
        <v/>
      </c>
      <c r="P383" s="65" t="str">
        <f>IFERROR(INDEX('[3]Controles de Corrupción'!$C$10:$AZ$249,MATCH(A383,'[3]Controles de Corrupción'!$B$10:$B$249,0),42),"")</f>
        <v/>
      </c>
      <c r="Q383" s="57" t="str">
        <f>IFERROR(INDEX('[3]Controles de Corrupción'!$C$10:$AZ$249,MATCH(A383,'[3]Controles de Corrupción'!$B$10:$B$249,0),47),"")</f>
        <v/>
      </c>
    </row>
    <row r="384" spans="1:17" ht="51.75" customHeight="1" x14ac:dyDescent="0.25">
      <c r="A384" s="111" t="s">
        <v>916</v>
      </c>
      <c r="B384" s="1250"/>
      <c r="C384" s="1254"/>
      <c r="D384" s="1108"/>
      <c r="E384" s="1252"/>
      <c r="F384" s="1109"/>
      <c r="G384" s="1109"/>
      <c r="H384" s="1111"/>
      <c r="I384" s="1109"/>
      <c r="J384" s="1109"/>
      <c r="K384" s="1109"/>
      <c r="L384" s="1109"/>
      <c r="M384" s="151" t="str">
        <f>IFERROR(INDEX('[3]Controles de Corrupción'!$C$10:$AZ$251,MATCH(A384,'[3]Controles de Corrupción'!$B$10:$B$251,0),4),"")</f>
        <v/>
      </c>
      <c r="N384" s="65" t="str">
        <f>IFERROR(INDEX('[3]Controles de Corrupción'!$C$10:$AZ$249,MATCH(A384,'[3]Controles de Corrupción'!$B$10:$B$249,0),40),"")</f>
        <v/>
      </c>
      <c r="O384" s="65" t="str">
        <f>IFERROR(INDEX('[3]Controles de Corrupción'!$C$10:$AZ$249,MATCH(A384,'[3]Controles de Corrupción'!$B$10:$B$249,0),41),"")</f>
        <v/>
      </c>
      <c r="P384" s="65" t="str">
        <f>IFERROR(INDEX('[3]Controles de Corrupción'!$C$10:$AZ$249,MATCH(A384,'[3]Controles de Corrupción'!$B$10:$B$249,0),42),"")</f>
        <v/>
      </c>
      <c r="Q384" s="57" t="str">
        <f>IFERROR(INDEX('[3]Controles de Corrupción'!$C$10:$AZ$249,MATCH(A384,'[3]Controles de Corrupción'!$B$10:$B$249,0),47),"")</f>
        <v/>
      </c>
    </row>
    <row r="385" spans="1:17" ht="51.75" customHeight="1" x14ac:dyDescent="0.25">
      <c r="A385" s="111" t="s">
        <v>917</v>
      </c>
      <c r="B385" s="1248"/>
      <c r="C385" s="1253" t="str">
        <f>IFERROR(INDEX('[3]Riesgos de Corrupción'!$B$11:$BN$102,MATCH('Mapa Riesgo Corrupción'!B385,'[3]Riesgos de Corrupción'!$B$11:$B$102,0),2),"")</f>
        <v/>
      </c>
      <c r="D385" s="1107" t="str">
        <f>IFERROR(INDEX('[3]Riesgos de Corrupción'!$B$11:$BN$102,MATCH('Mapa Riesgo Corrupción'!B385,'[3]Riesgos de Corrupción'!$B$11:$B$102,0),4),"")</f>
        <v/>
      </c>
      <c r="E385" s="1251" t="str">
        <f>IFERROR(INDEX('[3]Riesgos de Corrupción'!$B$11:$BN$102,MATCH('Mapa Riesgo Corrupción'!B385,'[3]Riesgos de Corrupción'!$B$11:$B$102,0),5),"")</f>
        <v/>
      </c>
      <c r="F385" s="1110" t="str">
        <f>IFERROR(INDEX('[3]Riesgos de Corrupción'!$B$11:$BN$102,MATCH('Mapa Riesgo Corrupción'!B385,'[3]Riesgos de Corrupción'!$B$11:$B$102,0),18),"")</f>
        <v/>
      </c>
      <c r="G385" s="1110" t="str">
        <f>IFERROR(INDEX('[3]Riesgos de Corrupción'!$B$11:$BN$102,MATCH('Mapa Riesgo Corrupción'!B385,'[3]Riesgos de Corrupción'!$B$11:$B$102,0),63),"")</f>
        <v/>
      </c>
      <c r="H385" s="1243" t="str">
        <f>IFERROR(INDEX('[3]Riesgos de Corrupción'!$B$11:$BN$102,MATCH('Mapa Riesgo Corrupción'!B385,'[3]Riesgos de Corrupción'!$B$11:$B$102,0),64),"")</f>
        <v/>
      </c>
      <c r="I385" s="1110" t="str">
        <f>IFERROR(INDEX('[3]Controles de Corrupción'!$C$10:$AZ$249,MATCH('Mapa Riesgo Corrupción'!B385,'[3]Controles de Corrupción'!$C$10:$C$249,0),33),"")</f>
        <v/>
      </c>
      <c r="J385" s="1110" t="str">
        <f>IFERROR(INDEX('[3]Controles de Corrupción'!$C$10:$AZ$249,MATCH('Mapa Riesgo Corrupción'!B385,'[3]Controles de Corrupción'!$C$10:$C$249,0),36),"")</f>
        <v/>
      </c>
      <c r="K385" s="1110" t="str">
        <f>IFERROR(INDEX('[3]Controles de Corrupción'!$C$10:$AZ$249,MATCH('Mapa Riesgo Corrupción'!B385,'[3]Controles de Corrupción'!$C$10:$C$249,0),37),"")</f>
        <v/>
      </c>
      <c r="L385" s="1110" t="str">
        <f>IFERROR(INDEX('[3]Controles de Corrupción'!$C$10:$AZ$249,MATCH('Mapa Riesgo Corrupción'!B385,'[3]Controles de Corrupción'!$C$10:$C$249,0),38),"")</f>
        <v/>
      </c>
      <c r="M385" s="151" t="str">
        <f>IFERROR(INDEX('[3]Controles de Corrupción'!$C$10:$AZ$251,MATCH(A385,'[3]Controles de Corrupción'!$B$10:$B$251,0),4),"")</f>
        <v/>
      </c>
      <c r="N385" s="65" t="str">
        <f>IFERROR(INDEX('[3]Controles de Corrupción'!$C$10:$AZ$249,MATCH(A385,'[3]Controles de Corrupción'!$B$10:$B$249,0),40),"")</f>
        <v/>
      </c>
      <c r="O385" s="65" t="str">
        <f>IFERROR(INDEX('[3]Controles de Corrupción'!$C$10:$AZ$249,MATCH(A385,'[3]Controles de Corrupción'!$B$10:$B$249,0),41),"")</f>
        <v/>
      </c>
      <c r="P385" s="65" t="str">
        <f>IFERROR(INDEX('[3]Controles de Corrupción'!$C$10:$AZ$249,MATCH(A385,'[3]Controles de Corrupción'!$B$10:$B$249,0),42),"")</f>
        <v/>
      </c>
      <c r="Q385" s="57" t="str">
        <f>IFERROR(INDEX('[3]Controles de Corrupción'!$C$10:$AZ$249,MATCH(A385,'[3]Controles de Corrupción'!$B$10:$B$249,0),47),"")</f>
        <v/>
      </c>
    </row>
    <row r="386" spans="1:17" ht="51.75" customHeight="1" x14ac:dyDescent="0.25">
      <c r="A386" s="111" t="s">
        <v>918</v>
      </c>
      <c r="B386" s="1249"/>
      <c r="C386" s="1254"/>
      <c r="D386" s="1108"/>
      <c r="E386" s="1252"/>
      <c r="F386" s="1109"/>
      <c r="G386" s="1109"/>
      <c r="H386" s="1244"/>
      <c r="I386" s="1109"/>
      <c r="J386" s="1109"/>
      <c r="K386" s="1109"/>
      <c r="L386" s="1109"/>
      <c r="M386" s="151" t="str">
        <f>IFERROR(INDEX('[3]Controles de Corrupción'!$C$10:$AZ$251,MATCH(A386,'[3]Controles de Corrupción'!$B$10:$B$251,0),4),"")</f>
        <v/>
      </c>
      <c r="N386" s="65" t="str">
        <f>IFERROR(INDEX('[3]Controles de Corrupción'!$C$10:$AZ$249,MATCH(A386,'[3]Controles de Corrupción'!$B$10:$B$249,0),40),"")</f>
        <v/>
      </c>
      <c r="O386" s="65" t="str">
        <f>IFERROR(INDEX('[3]Controles de Corrupción'!$C$10:$AZ$249,MATCH(A386,'[3]Controles de Corrupción'!$B$10:$B$249,0),41),"")</f>
        <v/>
      </c>
      <c r="P386" s="65" t="str">
        <f>IFERROR(INDEX('[3]Controles de Corrupción'!$C$10:$AZ$249,MATCH(A386,'[3]Controles de Corrupción'!$B$10:$B$249,0),42),"")</f>
        <v/>
      </c>
      <c r="Q386" s="57" t="str">
        <f>IFERROR(INDEX('[3]Controles de Corrupción'!$C$10:$AZ$249,MATCH(A386,'[3]Controles de Corrupción'!$B$10:$B$249,0),47),"")</f>
        <v/>
      </c>
    </row>
    <row r="387" spans="1:17" ht="51.75" customHeight="1" x14ac:dyDescent="0.25">
      <c r="A387" s="111" t="s">
        <v>919</v>
      </c>
      <c r="B387" s="1249"/>
      <c r="C387" s="1254"/>
      <c r="D387" s="1108"/>
      <c r="E387" s="1252"/>
      <c r="F387" s="1109"/>
      <c r="G387" s="1109"/>
      <c r="H387" s="1244"/>
      <c r="I387" s="1109"/>
      <c r="J387" s="1109"/>
      <c r="K387" s="1109"/>
      <c r="L387" s="1109"/>
      <c r="M387" s="151" t="str">
        <f>IFERROR(INDEX('[3]Controles de Corrupción'!$C$10:$AZ$251,MATCH(A387,'[3]Controles de Corrupción'!$B$10:$B$251,0),4),"")</f>
        <v/>
      </c>
      <c r="N387" s="65" t="str">
        <f>IFERROR(INDEX('[3]Controles de Corrupción'!$C$10:$AZ$249,MATCH(A387,'[3]Controles de Corrupción'!$B$10:$B$249,0),40),"")</f>
        <v/>
      </c>
      <c r="O387" s="65" t="str">
        <f>IFERROR(INDEX('[3]Controles de Corrupción'!$C$10:$AZ$249,MATCH(A387,'[3]Controles de Corrupción'!$B$10:$B$249,0),41),"")</f>
        <v/>
      </c>
      <c r="P387" s="65" t="str">
        <f>IFERROR(INDEX('[3]Controles de Corrupción'!$C$10:$AZ$249,MATCH(A387,'[3]Controles de Corrupción'!$B$10:$B$249,0),42),"")</f>
        <v/>
      </c>
      <c r="Q387" s="57" t="str">
        <f>IFERROR(INDEX('[3]Controles de Corrupción'!$C$10:$AZ$249,MATCH(A387,'[3]Controles de Corrupción'!$B$10:$B$249,0),47),"")</f>
        <v/>
      </c>
    </row>
    <row r="388" spans="1:17" ht="51.75" customHeight="1" x14ac:dyDescent="0.25">
      <c r="A388" s="111" t="s">
        <v>920</v>
      </c>
      <c r="B388" s="1249"/>
      <c r="C388" s="1254"/>
      <c r="D388" s="1108"/>
      <c r="E388" s="1252"/>
      <c r="F388" s="1109"/>
      <c r="G388" s="1109"/>
      <c r="H388" s="1244"/>
      <c r="I388" s="1109"/>
      <c r="J388" s="1109"/>
      <c r="K388" s="1109"/>
      <c r="L388" s="1109"/>
      <c r="M388" s="151" t="str">
        <f>IFERROR(INDEX('[3]Controles de Corrupción'!$C$10:$AZ$251,MATCH(A388,'[3]Controles de Corrupción'!$B$10:$B$251,0),4),"")</f>
        <v/>
      </c>
      <c r="N388" s="65" t="str">
        <f>IFERROR(INDEX('[3]Controles de Corrupción'!$C$10:$AZ$249,MATCH(A388,'[3]Controles de Corrupción'!$B$10:$B$249,0),40),"")</f>
        <v/>
      </c>
      <c r="O388" s="65" t="str">
        <f>IFERROR(INDEX('[3]Controles de Corrupción'!$C$10:$AZ$249,MATCH(A388,'[3]Controles de Corrupción'!$B$10:$B$249,0),41),"")</f>
        <v/>
      </c>
      <c r="P388" s="65" t="str">
        <f>IFERROR(INDEX('[3]Controles de Corrupción'!$C$10:$AZ$249,MATCH(A388,'[3]Controles de Corrupción'!$B$10:$B$249,0),42),"")</f>
        <v/>
      </c>
      <c r="Q388" s="57" t="str">
        <f>IFERROR(INDEX('[3]Controles de Corrupción'!$C$10:$AZ$249,MATCH(A388,'[3]Controles de Corrupción'!$B$10:$B$249,0),47),"")</f>
        <v/>
      </c>
    </row>
    <row r="389" spans="1:17" ht="51.75" customHeight="1" x14ac:dyDescent="0.25">
      <c r="A389" s="111" t="s">
        <v>921</v>
      </c>
      <c r="B389" s="1249"/>
      <c r="C389" s="1254"/>
      <c r="D389" s="1108"/>
      <c r="E389" s="1252"/>
      <c r="F389" s="1109"/>
      <c r="G389" s="1109"/>
      <c r="H389" s="1244"/>
      <c r="I389" s="1109"/>
      <c r="J389" s="1109"/>
      <c r="K389" s="1109"/>
      <c r="L389" s="1109"/>
      <c r="M389" s="151" t="str">
        <f>IFERROR(INDEX('[3]Controles de Corrupción'!$C$10:$AZ$251,MATCH(A389,'[3]Controles de Corrupción'!$B$10:$B$251,0),4),"")</f>
        <v/>
      </c>
      <c r="N389" s="65" t="str">
        <f>IFERROR(INDEX('[3]Controles de Corrupción'!$C$10:$AZ$249,MATCH(A389,'[3]Controles de Corrupción'!$B$10:$B$249,0),40),"")</f>
        <v/>
      </c>
      <c r="O389" s="65" t="str">
        <f>IFERROR(INDEX('[3]Controles de Corrupción'!$C$10:$AZ$249,MATCH(A389,'[3]Controles de Corrupción'!$B$10:$B$249,0),41),"")</f>
        <v/>
      </c>
      <c r="P389" s="65" t="str">
        <f>IFERROR(INDEX('[3]Controles de Corrupción'!$C$10:$AZ$249,MATCH(A389,'[3]Controles de Corrupción'!$B$10:$B$249,0),42),"")</f>
        <v/>
      </c>
      <c r="Q389" s="57" t="str">
        <f>IFERROR(INDEX('[3]Controles de Corrupción'!$C$10:$AZ$249,MATCH(A389,'[3]Controles de Corrupción'!$B$10:$B$249,0),47),"")</f>
        <v/>
      </c>
    </row>
    <row r="390" spans="1:17" ht="51.75" customHeight="1" x14ac:dyDescent="0.25">
      <c r="A390" s="111" t="s">
        <v>922</v>
      </c>
      <c r="B390" s="1250"/>
      <c r="C390" s="1254"/>
      <c r="D390" s="1108"/>
      <c r="E390" s="1252"/>
      <c r="F390" s="1109"/>
      <c r="G390" s="1109"/>
      <c r="H390" s="1111"/>
      <c r="I390" s="1109"/>
      <c r="J390" s="1109"/>
      <c r="K390" s="1109"/>
      <c r="L390" s="1109"/>
      <c r="M390" s="151" t="str">
        <f>IFERROR(INDEX('[3]Controles de Corrupción'!$C$10:$AZ$251,MATCH(A390,'[3]Controles de Corrupción'!$B$10:$B$251,0),4),"")</f>
        <v/>
      </c>
      <c r="N390" s="65" t="str">
        <f>IFERROR(INDEX('[3]Controles de Corrupción'!$C$10:$AZ$249,MATCH(A390,'[3]Controles de Corrupción'!$B$10:$B$249,0),40),"")</f>
        <v/>
      </c>
      <c r="O390" s="65" t="str">
        <f>IFERROR(INDEX('[3]Controles de Corrupción'!$C$10:$AZ$249,MATCH(A390,'[3]Controles de Corrupción'!$B$10:$B$249,0),41),"")</f>
        <v/>
      </c>
      <c r="P390" s="65" t="str">
        <f>IFERROR(INDEX('[3]Controles de Corrupción'!$C$10:$AZ$249,MATCH(A390,'[3]Controles de Corrupción'!$B$10:$B$249,0),42),"")</f>
        <v/>
      </c>
      <c r="Q390" s="57" t="str">
        <f>IFERROR(INDEX('[3]Controles de Corrupción'!$C$10:$AZ$249,MATCH(A390,'[3]Controles de Corrupción'!$B$10:$B$249,0),47),"")</f>
        <v/>
      </c>
    </row>
    <row r="391" spans="1:17" ht="51.75" customHeight="1" x14ac:dyDescent="0.25">
      <c r="A391" s="111" t="s">
        <v>923</v>
      </c>
      <c r="B391" s="1248"/>
      <c r="C391" s="1253" t="str">
        <f>IFERROR(INDEX('[3]Riesgos de Corrupción'!$B$11:$BN$102,MATCH('Mapa Riesgo Corrupción'!B391,'[3]Riesgos de Corrupción'!$B$11:$B$102,0),2),"")</f>
        <v/>
      </c>
      <c r="D391" s="1107" t="str">
        <f>IFERROR(INDEX('[3]Riesgos de Corrupción'!$B$11:$BN$102,MATCH('Mapa Riesgo Corrupción'!B391,'[3]Riesgos de Corrupción'!$B$11:$B$102,0),4),"")</f>
        <v/>
      </c>
      <c r="E391" s="1251" t="str">
        <f>IFERROR(INDEX('[3]Riesgos de Corrupción'!$B$11:$BN$102,MATCH('Mapa Riesgo Corrupción'!B391,'[3]Riesgos de Corrupción'!$B$11:$B$102,0),5),"")</f>
        <v/>
      </c>
      <c r="F391" s="1110" t="str">
        <f>IFERROR(INDEX('[3]Riesgos de Corrupción'!$B$11:$BN$102,MATCH('Mapa Riesgo Corrupción'!B391,'[3]Riesgos de Corrupción'!$B$11:$B$102,0),18),"")</f>
        <v/>
      </c>
      <c r="G391" s="1110" t="str">
        <f>IFERROR(INDEX('[3]Riesgos de Corrupción'!$B$11:$BN$102,MATCH('Mapa Riesgo Corrupción'!B391,'[3]Riesgos de Corrupción'!$B$11:$B$102,0),63),"")</f>
        <v/>
      </c>
      <c r="H391" s="1243" t="str">
        <f>IFERROR(INDEX('[3]Riesgos de Corrupción'!$B$11:$BN$102,MATCH('Mapa Riesgo Corrupción'!B391,'[3]Riesgos de Corrupción'!$B$11:$B$102,0),64),"")</f>
        <v/>
      </c>
      <c r="I391" s="1110" t="str">
        <f>IFERROR(INDEX('[3]Controles de Corrupción'!$C$10:$AZ$249,MATCH('Mapa Riesgo Corrupción'!B391,'[3]Controles de Corrupción'!$C$10:$C$249,0),33),"")</f>
        <v/>
      </c>
      <c r="J391" s="1110" t="str">
        <f>IFERROR(INDEX('[3]Controles de Corrupción'!$C$10:$AZ$249,MATCH('Mapa Riesgo Corrupción'!B391,'[3]Controles de Corrupción'!$C$10:$C$249,0),36),"")</f>
        <v/>
      </c>
      <c r="K391" s="1110" t="str">
        <f>IFERROR(INDEX('[3]Controles de Corrupción'!$C$10:$AZ$249,MATCH('Mapa Riesgo Corrupción'!B391,'[3]Controles de Corrupción'!$C$10:$C$249,0),37),"")</f>
        <v/>
      </c>
      <c r="L391" s="1110" t="str">
        <f>IFERROR(INDEX('[3]Controles de Corrupción'!$C$10:$AZ$249,MATCH('Mapa Riesgo Corrupción'!B391,'[3]Controles de Corrupción'!$C$10:$C$249,0),38),"")</f>
        <v/>
      </c>
      <c r="M391" s="151" t="str">
        <f>IFERROR(INDEX('[3]Controles de Corrupción'!$C$10:$AZ$251,MATCH(A391,'[3]Controles de Corrupción'!$B$10:$B$251,0),4),"")</f>
        <v/>
      </c>
      <c r="N391" s="65" t="str">
        <f>IFERROR(INDEX('[3]Controles de Corrupción'!$C$10:$AZ$249,MATCH(A391,'[3]Controles de Corrupción'!$B$10:$B$249,0),40),"")</f>
        <v/>
      </c>
      <c r="O391" s="65" t="str">
        <f>IFERROR(INDEX('[3]Controles de Corrupción'!$C$10:$AZ$249,MATCH(A391,'[3]Controles de Corrupción'!$B$10:$B$249,0),41),"")</f>
        <v/>
      </c>
      <c r="P391" s="65" t="str">
        <f>IFERROR(INDEX('[3]Controles de Corrupción'!$C$10:$AZ$249,MATCH(A391,'[3]Controles de Corrupción'!$B$10:$B$249,0),42),"")</f>
        <v/>
      </c>
      <c r="Q391" s="57" t="str">
        <f>IFERROR(INDEX('[3]Controles de Corrupción'!$C$10:$AZ$249,MATCH(A391,'[3]Controles de Corrupción'!$B$10:$B$249,0),47),"")</f>
        <v/>
      </c>
    </row>
    <row r="392" spans="1:17" ht="51.75" customHeight="1" x14ac:dyDescent="0.25">
      <c r="A392" s="111" t="s">
        <v>924</v>
      </c>
      <c r="B392" s="1249"/>
      <c r="C392" s="1254"/>
      <c r="D392" s="1108"/>
      <c r="E392" s="1252"/>
      <c r="F392" s="1109"/>
      <c r="G392" s="1109"/>
      <c r="H392" s="1244"/>
      <c r="I392" s="1109"/>
      <c r="J392" s="1109"/>
      <c r="K392" s="1109"/>
      <c r="L392" s="1109"/>
      <c r="M392" s="151" t="str">
        <f>IFERROR(INDEX('[3]Controles de Corrupción'!$C$10:$AZ$251,MATCH(A392,'[3]Controles de Corrupción'!$B$10:$B$251,0),4),"")</f>
        <v/>
      </c>
      <c r="N392" s="65" t="str">
        <f>IFERROR(INDEX('[3]Controles de Corrupción'!$C$10:$AZ$249,MATCH(A392,'[3]Controles de Corrupción'!$B$10:$B$249,0),40),"")</f>
        <v/>
      </c>
      <c r="O392" s="65" t="str">
        <f>IFERROR(INDEX('[3]Controles de Corrupción'!$C$10:$AZ$249,MATCH(A392,'[3]Controles de Corrupción'!$B$10:$B$249,0),41),"")</f>
        <v/>
      </c>
      <c r="P392" s="65" t="str">
        <f>IFERROR(INDEX('[3]Controles de Corrupción'!$C$10:$AZ$249,MATCH(A392,'[3]Controles de Corrupción'!$B$10:$B$249,0),42),"")</f>
        <v/>
      </c>
      <c r="Q392" s="57" t="str">
        <f>IFERROR(INDEX('[3]Controles de Corrupción'!$C$10:$AZ$249,MATCH(A392,'[3]Controles de Corrupción'!$B$10:$B$249,0),47),"")</f>
        <v/>
      </c>
    </row>
    <row r="393" spans="1:17" ht="51.75" customHeight="1" x14ac:dyDescent="0.25">
      <c r="A393" s="111" t="s">
        <v>925</v>
      </c>
      <c r="B393" s="1249"/>
      <c r="C393" s="1254"/>
      <c r="D393" s="1108"/>
      <c r="E393" s="1252"/>
      <c r="F393" s="1109"/>
      <c r="G393" s="1109"/>
      <c r="H393" s="1244"/>
      <c r="I393" s="1109"/>
      <c r="J393" s="1109"/>
      <c r="K393" s="1109"/>
      <c r="L393" s="1109"/>
      <c r="M393" s="151" t="str">
        <f>IFERROR(INDEX('[3]Controles de Corrupción'!$C$10:$AZ$251,MATCH(A393,'[3]Controles de Corrupción'!$B$10:$B$251,0),4),"")</f>
        <v/>
      </c>
      <c r="N393" s="65" t="str">
        <f>IFERROR(INDEX('[3]Controles de Corrupción'!$C$10:$AZ$249,MATCH(A393,'[3]Controles de Corrupción'!$B$10:$B$249,0),40),"")</f>
        <v/>
      </c>
      <c r="O393" s="65" t="str">
        <f>IFERROR(INDEX('[3]Controles de Corrupción'!$C$10:$AZ$249,MATCH(A393,'[3]Controles de Corrupción'!$B$10:$B$249,0),41),"")</f>
        <v/>
      </c>
      <c r="P393" s="65" t="str">
        <f>IFERROR(INDEX('[3]Controles de Corrupción'!$C$10:$AZ$249,MATCH(A393,'[3]Controles de Corrupción'!$B$10:$B$249,0),42),"")</f>
        <v/>
      </c>
      <c r="Q393" s="57" t="str">
        <f>IFERROR(INDEX('[3]Controles de Corrupción'!$C$10:$AZ$249,MATCH(A393,'[3]Controles de Corrupción'!$B$10:$B$249,0),47),"")</f>
        <v/>
      </c>
    </row>
    <row r="394" spans="1:17" ht="51.75" customHeight="1" x14ac:dyDescent="0.25">
      <c r="A394" s="111" t="s">
        <v>926</v>
      </c>
      <c r="B394" s="1249"/>
      <c r="C394" s="1254"/>
      <c r="D394" s="1108"/>
      <c r="E394" s="1252"/>
      <c r="F394" s="1109"/>
      <c r="G394" s="1109"/>
      <c r="H394" s="1244"/>
      <c r="I394" s="1109"/>
      <c r="J394" s="1109"/>
      <c r="K394" s="1109"/>
      <c r="L394" s="1109"/>
      <c r="M394" s="151" t="str">
        <f>IFERROR(INDEX('[3]Controles de Corrupción'!$C$10:$AZ$251,MATCH(A394,'[3]Controles de Corrupción'!$B$10:$B$251,0),4),"")</f>
        <v/>
      </c>
      <c r="N394" s="65" t="str">
        <f>IFERROR(INDEX('[3]Controles de Corrupción'!$C$10:$AZ$249,MATCH(A394,'[3]Controles de Corrupción'!$B$10:$B$249,0),40),"")</f>
        <v/>
      </c>
      <c r="O394" s="65" t="str">
        <f>IFERROR(INDEX('[3]Controles de Corrupción'!$C$10:$AZ$249,MATCH(A394,'[3]Controles de Corrupción'!$B$10:$B$249,0),41),"")</f>
        <v/>
      </c>
      <c r="P394" s="65" t="str">
        <f>IFERROR(INDEX('[3]Controles de Corrupción'!$C$10:$AZ$249,MATCH(A394,'[3]Controles de Corrupción'!$B$10:$B$249,0),42),"")</f>
        <v/>
      </c>
      <c r="Q394" s="57" t="str">
        <f>IFERROR(INDEX('[3]Controles de Corrupción'!$C$10:$AZ$249,MATCH(A394,'[3]Controles de Corrupción'!$B$10:$B$249,0),47),"")</f>
        <v/>
      </c>
    </row>
    <row r="395" spans="1:17" ht="51.75" customHeight="1" x14ac:dyDescent="0.25">
      <c r="A395" s="111" t="s">
        <v>927</v>
      </c>
      <c r="B395" s="1249"/>
      <c r="C395" s="1254"/>
      <c r="D395" s="1108"/>
      <c r="E395" s="1252"/>
      <c r="F395" s="1109"/>
      <c r="G395" s="1109"/>
      <c r="H395" s="1244"/>
      <c r="I395" s="1109"/>
      <c r="J395" s="1109"/>
      <c r="K395" s="1109"/>
      <c r="L395" s="1109"/>
      <c r="M395" s="151" t="str">
        <f>IFERROR(INDEX('[3]Controles de Corrupción'!$C$10:$AZ$251,MATCH(A395,'[3]Controles de Corrupción'!$B$10:$B$251,0),4),"")</f>
        <v/>
      </c>
      <c r="N395" s="65" t="str">
        <f>IFERROR(INDEX('[3]Controles de Corrupción'!$C$10:$AZ$249,MATCH(A395,'[3]Controles de Corrupción'!$B$10:$B$249,0),40),"")</f>
        <v/>
      </c>
      <c r="O395" s="65" t="str">
        <f>IFERROR(INDEX('[3]Controles de Corrupción'!$C$10:$AZ$249,MATCH(A395,'[3]Controles de Corrupción'!$B$10:$B$249,0),41),"")</f>
        <v/>
      </c>
      <c r="P395" s="65" t="str">
        <f>IFERROR(INDEX('[3]Controles de Corrupción'!$C$10:$AZ$249,MATCH(A395,'[3]Controles de Corrupción'!$B$10:$B$249,0),42),"")</f>
        <v/>
      </c>
      <c r="Q395" s="57" t="str">
        <f>IFERROR(INDEX('[3]Controles de Corrupción'!$C$10:$AZ$249,MATCH(A395,'[3]Controles de Corrupción'!$B$10:$B$249,0),47),"")</f>
        <v/>
      </c>
    </row>
    <row r="396" spans="1:17" ht="51.75" customHeight="1" x14ac:dyDescent="0.25">
      <c r="A396" s="111" t="s">
        <v>928</v>
      </c>
      <c r="B396" s="1250"/>
      <c r="C396" s="1254"/>
      <c r="D396" s="1108"/>
      <c r="E396" s="1252"/>
      <c r="F396" s="1109"/>
      <c r="G396" s="1109"/>
      <c r="H396" s="1111"/>
      <c r="I396" s="1109"/>
      <c r="J396" s="1109"/>
      <c r="K396" s="1109"/>
      <c r="L396" s="1109"/>
      <c r="M396" s="151" t="str">
        <f>IFERROR(INDEX('[3]Controles de Corrupción'!$C$10:$AZ$251,MATCH(A396,'[3]Controles de Corrupción'!$B$10:$B$251,0),4),"")</f>
        <v/>
      </c>
      <c r="N396" s="65" t="str">
        <f>IFERROR(INDEX('[3]Controles de Corrupción'!$C$10:$AZ$249,MATCH(A396,'[3]Controles de Corrupción'!$B$10:$B$249,0),40),"")</f>
        <v/>
      </c>
      <c r="O396" s="65" t="str">
        <f>IFERROR(INDEX('[3]Controles de Corrupción'!$C$10:$AZ$249,MATCH(A396,'[3]Controles de Corrupción'!$B$10:$B$249,0),41),"")</f>
        <v/>
      </c>
      <c r="P396" s="65" t="str">
        <f>IFERROR(INDEX('[3]Controles de Corrupción'!$C$10:$AZ$249,MATCH(A396,'[3]Controles de Corrupción'!$B$10:$B$249,0),42),"")</f>
        <v/>
      </c>
      <c r="Q396" s="57" t="str">
        <f>IFERROR(INDEX('[3]Controles de Corrupción'!$C$10:$AZ$249,MATCH(A396,'[3]Controles de Corrupción'!$B$10:$B$249,0),47),"")</f>
        <v/>
      </c>
    </row>
    <row r="397" spans="1:17" ht="51.75" customHeight="1" x14ac:dyDescent="0.25">
      <c r="A397" s="111" t="s">
        <v>929</v>
      </c>
      <c r="B397" s="1248"/>
      <c r="C397" s="1253" t="str">
        <f>IFERROR(INDEX('[3]Riesgos de Corrupción'!$B$11:$BN$102,MATCH('Mapa Riesgo Corrupción'!B397,'[3]Riesgos de Corrupción'!$B$11:$B$102,0),2),"")</f>
        <v/>
      </c>
      <c r="D397" s="1107" t="str">
        <f>IFERROR(INDEX('[3]Riesgos de Corrupción'!$B$11:$BN$102,MATCH('Mapa Riesgo Corrupción'!B397,'[3]Riesgos de Corrupción'!$B$11:$B$102,0),4),"")</f>
        <v/>
      </c>
      <c r="E397" s="1251" t="str">
        <f>IFERROR(INDEX('[3]Riesgos de Corrupción'!$B$11:$BN$102,MATCH('Mapa Riesgo Corrupción'!B397,'[3]Riesgos de Corrupción'!$B$11:$B$102,0),5),"")</f>
        <v/>
      </c>
      <c r="F397" s="1110" t="str">
        <f>IFERROR(INDEX('[3]Riesgos de Corrupción'!$B$11:$BN$102,MATCH('Mapa Riesgo Corrupción'!B397,'[3]Riesgos de Corrupción'!$B$11:$B$102,0),18),"")</f>
        <v/>
      </c>
      <c r="G397" s="1110" t="str">
        <f>IFERROR(INDEX('[3]Riesgos de Corrupción'!$B$11:$BN$102,MATCH('Mapa Riesgo Corrupción'!B397,'[3]Riesgos de Corrupción'!$B$11:$B$102,0),63),"")</f>
        <v/>
      </c>
      <c r="H397" s="1243" t="str">
        <f>IFERROR(INDEX('[3]Riesgos de Corrupción'!$B$11:$BN$102,MATCH('Mapa Riesgo Corrupción'!B397,'[3]Riesgos de Corrupción'!$B$11:$B$102,0),64),"")</f>
        <v/>
      </c>
      <c r="I397" s="1110" t="str">
        <f>IFERROR(INDEX('[3]Controles de Corrupción'!$C$10:$AZ$249,MATCH('Mapa Riesgo Corrupción'!B397,'[3]Controles de Corrupción'!$C$10:$C$249,0),33),"")</f>
        <v/>
      </c>
      <c r="J397" s="1110" t="str">
        <f>IFERROR(INDEX('[3]Controles de Corrupción'!$C$10:$AZ$249,MATCH('Mapa Riesgo Corrupción'!B397,'[3]Controles de Corrupción'!$C$10:$C$249,0),36),"")</f>
        <v/>
      </c>
      <c r="K397" s="1110" t="str">
        <f>IFERROR(INDEX('[3]Controles de Corrupción'!$C$10:$AZ$249,MATCH('Mapa Riesgo Corrupción'!B397,'[3]Controles de Corrupción'!$C$10:$C$249,0),37),"")</f>
        <v/>
      </c>
      <c r="L397" s="1110" t="str">
        <f>IFERROR(INDEX('[3]Controles de Corrupción'!$C$10:$AZ$249,MATCH('Mapa Riesgo Corrupción'!B397,'[3]Controles de Corrupción'!$C$10:$C$249,0),38),"")</f>
        <v/>
      </c>
      <c r="M397" s="151" t="str">
        <f>IFERROR(INDEX('[3]Controles de Corrupción'!$C$10:$AZ$251,MATCH(A397,'[3]Controles de Corrupción'!$B$10:$B$251,0),4),"")</f>
        <v/>
      </c>
      <c r="N397" s="65" t="str">
        <f>IFERROR(INDEX('[3]Controles de Corrupción'!$C$10:$AZ$249,MATCH(A397,'[3]Controles de Corrupción'!$B$10:$B$249,0),40),"")</f>
        <v/>
      </c>
      <c r="O397" s="65" t="str">
        <f>IFERROR(INDEX('[3]Controles de Corrupción'!$C$10:$AZ$249,MATCH(A397,'[3]Controles de Corrupción'!$B$10:$B$249,0),41),"")</f>
        <v/>
      </c>
      <c r="P397" s="65" t="str">
        <f>IFERROR(INDEX('[3]Controles de Corrupción'!$C$10:$AZ$249,MATCH(A397,'[3]Controles de Corrupción'!$B$10:$B$249,0),42),"")</f>
        <v/>
      </c>
      <c r="Q397" s="57" t="str">
        <f>IFERROR(INDEX('[3]Controles de Corrupción'!$C$10:$AZ$249,MATCH(A397,'[3]Controles de Corrupción'!$B$10:$B$249,0),47),"")</f>
        <v/>
      </c>
    </row>
    <row r="398" spans="1:17" ht="51.75" customHeight="1" x14ac:dyDescent="0.25">
      <c r="A398" s="111" t="s">
        <v>930</v>
      </c>
      <c r="B398" s="1249"/>
      <c r="C398" s="1254"/>
      <c r="D398" s="1108"/>
      <c r="E398" s="1252"/>
      <c r="F398" s="1109"/>
      <c r="G398" s="1109"/>
      <c r="H398" s="1244"/>
      <c r="I398" s="1109"/>
      <c r="J398" s="1109"/>
      <c r="K398" s="1109"/>
      <c r="L398" s="1109"/>
      <c r="M398" s="151" t="str">
        <f>IFERROR(INDEX('[3]Controles de Corrupción'!$C$10:$AZ$251,MATCH(A398,'[3]Controles de Corrupción'!$B$10:$B$251,0),4),"")</f>
        <v/>
      </c>
      <c r="N398" s="65" t="str">
        <f>IFERROR(INDEX('[3]Controles de Corrupción'!$C$10:$AZ$249,MATCH(A398,'[3]Controles de Corrupción'!$B$10:$B$249,0),40),"")</f>
        <v/>
      </c>
      <c r="O398" s="65" t="str">
        <f>IFERROR(INDEX('[3]Controles de Corrupción'!$C$10:$AZ$249,MATCH(A398,'[3]Controles de Corrupción'!$B$10:$B$249,0),41),"")</f>
        <v/>
      </c>
      <c r="P398" s="65" t="str">
        <f>IFERROR(INDEX('[3]Controles de Corrupción'!$C$10:$AZ$249,MATCH(A398,'[3]Controles de Corrupción'!$B$10:$B$249,0),42),"")</f>
        <v/>
      </c>
      <c r="Q398" s="57" t="str">
        <f>IFERROR(INDEX('[3]Controles de Corrupción'!$C$10:$AZ$249,MATCH(A398,'[3]Controles de Corrupción'!$B$10:$B$249,0),47),"")</f>
        <v/>
      </c>
    </row>
    <row r="399" spans="1:17" ht="51.75" customHeight="1" x14ac:dyDescent="0.25">
      <c r="A399" s="111" t="s">
        <v>931</v>
      </c>
      <c r="B399" s="1249"/>
      <c r="C399" s="1254"/>
      <c r="D399" s="1108"/>
      <c r="E399" s="1252"/>
      <c r="F399" s="1109"/>
      <c r="G399" s="1109"/>
      <c r="H399" s="1244"/>
      <c r="I399" s="1109"/>
      <c r="J399" s="1109"/>
      <c r="K399" s="1109"/>
      <c r="L399" s="1109"/>
      <c r="M399" s="151" t="str">
        <f>IFERROR(INDEX('[3]Controles de Corrupción'!$C$10:$AZ$251,MATCH(A399,'[3]Controles de Corrupción'!$B$10:$B$251,0),4),"")</f>
        <v/>
      </c>
      <c r="N399" s="65" t="str">
        <f>IFERROR(INDEX('[3]Controles de Corrupción'!$C$10:$AZ$249,MATCH(A399,'[3]Controles de Corrupción'!$B$10:$B$249,0),40),"")</f>
        <v/>
      </c>
      <c r="O399" s="65" t="str">
        <f>IFERROR(INDEX('[3]Controles de Corrupción'!$C$10:$AZ$249,MATCH(A399,'[3]Controles de Corrupción'!$B$10:$B$249,0),41),"")</f>
        <v/>
      </c>
      <c r="P399" s="65" t="str">
        <f>IFERROR(INDEX('[3]Controles de Corrupción'!$C$10:$AZ$249,MATCH(A399,'[3]Controles de Corrupción'!$B$10:$B$249,0),42),"")</f>
        <v/>
      </c>
      <c r="Q399" s="57" t="str">
        <f>IFERROR(INDEX('[3]Controles de Corrupción'!$C$10:$AZ$249,MATCH(A399,'[3]Controles de Corrupción'!$B$10:$B$249,0),47),"")</f>
        <v/>
      </c>
    </row>
    <row r="400" spans="1:17" ht="51.75" customHeight="1" x14ac:dyDescent="0.25">
      <c r="A400" s="111" t="s">
        <v>932</v>
      </c>
      <c r="B400" s="1249"/>
      <c r="C400" s="1254"/>
      <c r="D400" s="1108"/>
      <c r="E400" s="1252"/>
      <c r="F400" s="1109"/>
      <c r="G400" s="1109"/>
      <c r="H400" s="1244"/>
      <c r="I400" s="1109"/>
      <c r="J400" s="1109"/>
      <c r="K400" s="1109"/>
      <c r="L400" s="1109"/>
      <c r="M400" s="151" t="str">
        <f>IFERROR(INDEX('[3]Controles de Corrupción'!$C$10:$AZ$251,MATCH(A400,'[3]Controles de Corrupción'!$B$10:$B$251,0),4),"")</f>
        <v/>
      </c>
      <c r="N400" s="65" t="str">
        <f>IFERROR(INDEX('[3]Controles de Corrupción'!$C$10:$AZ$249,MATCH(A400,'[3]Controles de Corrupción'!$B$10:$B$249,0),40),"")</f>
        <v/>
      </c>
      <c r="O400" s="65" t="str">
        <f>IFERROR(INDEX('[3]Controles de Corrupción'!$C$10:$AZ$249,MATCH(A400,'[3]Controles de Corrupción'!$B$10:$B$249,0),41),"")</f>
        <v/>
      </c>
      <c r="P400" s="65" t="str">
        <f>IFERROR(INDEX('[3]Controles de Corrupción'!$C$10:$AZ$249,MATCH(A400,'[3]Controles de Corrupción'!$B$10:$B$249,0),42),"")</f>
        <v/>
      </c>
      <c r="Q400" s="57" t="str">
        <f>IFERROR(INDEX('[3]Controles de Corrupción'!$C$10:$AZ$249,MATCH(A400,'[3]Controles de Corrupción'!$B$10:$B$249,0),47),"")</f>
        <v/>
      </c>
    </row>
    <row r="401" spans="1:17" ht="51.75" customHeight="1" x14ac:dyDescent="0.25">
      <c r="A401" s="111" t="s">
        <v>933</v>
      </c>
      <c r="B401" s="1249"/>
      <c r="C401" s="1254"/>
      <c r="D401" s="1108"/>
      <c r="E401" s="1252"/>
      <c r="F401" s="1109"/>
      <c r="G401" s="1109"/>
      <c r="H401" s="1244"/>
      <c r="I401" s="1109"/>
      <c r="J401" s="1109"/>
      <c r="K401" s="1109"/>
      <c r="L401" s="1109"/>
      <c r="M401" s="151" t="str">
        <f>IFERROR(INDEX('[3]Controles de Corrupción'!$C$10:$AZ$251,MATCH(A401,'[3]Controles de Corrupción'!$B$10:$B$251,0),4),"")</f>
        <v/>
      </c>
      <c r="N401" s="65" t="str">
        <f>IFERROR(INDEX('[3]Controles de Corrupción'!$C$10:$AZ$249,MATCH(A401,'[3]Controles de Corrupción'!$B$10:$B$249,0),40),"")</f>
        <v/>
      </c>
      <c r="O401" s="65" t="str">
        <f>IFERROR(INDEX('[3]Controles de Corrupción'!$C$10:$AZ$249,MATCH(A401,'[3]Controles de Corrupción'!$B$10:$B$249,0),41),"")</f>
        <v/>
      </c>
      <c r="P401" s="65" t="str">
        <f>IFERROR(INDEX('[3]Controles de Corrupción'!$C$10:$AZ$249,MATCH(A401,'[3]Controles de Corrupción'!$B$10:$B$249,0),42),"")</f>
        <v/>
      </c>
      <c r="Q401" s="57" t="str">
        <f>IFERROR(INDEX('[3]Controles de Corrupción'!$C$10:$AZ$249,MATCH(A401,'[3]Controles de Corrupción'!$B$10:$B$249,0),47),"")</f>
        <v/>
      </c>
    </row>
    <row r="402" spans="1:17" ht="51.75" customHeight="1" x14ac:dyDescent="0.25">
      <c r="A402" s="111" t="s">
        <v>934</v>
      </c>
      <c r="B402" s="1250"/>
      <c r="C402" s="1254"/>
      <c r="D402" s="1108"/>
      <c r="E402" s="1252"/>
      <c r="F402" s="1109"/>
      <c r="G402" s="1109"/>
      <c r="H402" s="1111"/>
      <c r="I402" s="1109"/>
      <c r="J402" s="1109"/>
      <c r="K402" s="1109"/>
      <c r="L402" s="1109"/>
      <c r="M402" s="151" t="str">
        <f>IFERROR(INDEX('[3]Controles de Corrupción'!$C$10:$AZ$251,MATCH(A402,'[3]Controles de Corrupción'!$B$10:$B$251,0),4),"")</f>
        <v/>
      </c>
      <c r="N402" s="65" t="str">
        <f>IFERROR(INDEX('[3]Controles de Corrupción'!$C$10:$AZ$249,MATCH(A402,'[3]Controles de Corrupción'!$B$10:$B$249,0),40),"")</f>
        <v/>
      </c>
      <c r="O402" s="65" t="str">
        <f>IFERROR(INDEX('[3]Controles de Corrupción'!$C$10:$AZ$249,MATCH(A402,'[3]Controles de Corrupción'!$B$10:$B$249,0),41),"")</f>
        <v/>
      </c>
      <c r="P402" s="65" t="str">
        <f>IFERROR(INDEX('[3]Controles de Corrupción'!$C$10:$AZ$249,MATCH(A402,'[3]Controles de Corrupción'!$B$10:$B$249,0),42),"")</f>
        <v/>
      </c>
      <c r="Q402" s="57" t="str">
        <f>IFERROR(INDEX('[3]Controles de Corrupción'!$C$10:$AZ$249,MATCH(A402,'[3]Controles de Corrupción'!$B$10:$B$249,0),47),"")</f>
        <v/>
      </c>
    </row>
    <row r="403" spans="1:17" ht="51.75" customHeight="1" x14ac:dyDescent="0.25">
      <c r="A403" s="111" t="s">
        <v>935</v>
      </c>
      <c r="B403" s="1248"/>
      <c r="C403" s="1253" t="str">
        <f>IFERROR(INDEX('[3]Riesgos de Corrupción'!$B$11:$BN$102,MATCH('Mapa Riesgo Corrupción'!B403,'[3]Riesgos de Corrupción'!$B$11:$B$102,0),2),"")</f>
        <v/>
      </c>
      <c r="D403" s="1107" t="str">
        <f>IFERROR(INDEX('[3]Riesgos de Corrupción'!$B$11:$BN$102,MATCH('Mapa Riesgo Corrupción'!B403,'[3]Riesgos de Corrupción'!$B$11:$B$102,0),4),"")</f>
        <v/>
      </c>
      <c r="E403" s="1251" t="str">
        <f>IFERROR(INDEX('[3]Riesgos de Corrupción'!$B$11:$BN$102,MATCH('Mapa Riesgo Corrupción'!B403,'[3]Riesgos de Corrupción'!$B$11:$B$102,0),5),"")</f>
        <v/>
      </c>
      <c r="F403" s="1110" t="str">
        <f>IFERROR(INDEX('[3]Riesgos de Corrupción'!$B$11:$BN$102,MATCH('Mapa Riesgo Corrupción'!B403,'[3]Riesgos de Corrupción'!$B$11:$B$102,0),18),"")</f>
        <v/>
      </c>
      <c r="G403" s="1110" t="str">
        <f>IFERROR(INDEX('[3]Riesgos de Corrupción'!$B$11:$BN$102,MATCH('Mapa Riesgo Corrupción'!B403,'[3]Riesgos de Corrupción'!$B$11:$B$102,0),63),"")</f>
        <v/>
      </c>
      <c r="H403" s="1243" t="str">
        <f>IFERROR(INDEX('[3]Riesgos de Corrupción'!$B$11:$BN$102,MATCH('Mapa Riesgo Corrupción'!B403,'[3]Riesgos de Corrupción'!$B$11:$B$102,0),64),"")</f>
        <v/>
      </c>
      <c r="I403" s="1110" t="str">
        <f>IFERROR(INDEX('[3]Controles de Corrupción'!$C$10:$AZ$249,MATCH('Mapa Riesgo Corrupción'!B403,'[3]Controles de Corrupción'!$C$10:$C$249,0),33),"")</f>
        <v/>
      </c>
      <c r="J403" s="1110" t="str">
        <f>IFERROR(INDEX('[3]Controles de Corrupción'!$C$10:$AZ$249,MATCH('Mapa Riesgo Corrupción'!B403,'[3]Controles de Corrupción'!$C$10:$C$249,0),36),"")</f>
        <v/>
      </c>
      <c r="K403" s="1110" t="str">
        <f>IFERROR(INDEX('[3]Controles de Corrupción'!$C$10:$AZ$249,MATCH('Mapa Riesgo Corrupción'!B403,'[3]Controles de Corrupción'!$C$10:$C$249,0),37),"")</f>
        <v/>
      </c>
      <c r="L403" s="1110" t="str">
        <f>IFERROR(INDEX('[3]Controles de Corrupción'!$C$10:$AZ$249,MATCH('Mapa Riesgo Corrupción'!B403,'[3]Controles de Corrupción'!$C$10:$C$249,0),38),"")</f>
        <v/>
      </c>
      <c r="M403" s="151" t="str">
        <f>IFERROR(INDEX('[3]Controles de Corrupción'!$C$10:$AZ$251,MATCH(A403,'[3]Controles de Corrupción'!$B$10:$B$251,0),4),"")</f>
        <v/>
      </c>
      <c r="N403" s="65" t="str">
        <f>IFERROR(INDEX('[3]Controles de Corrupción'!$C$10:$AZ$249,MATCH(A403,'[3]Controles de Corrupción'!$B$10:$B$249,0),40),"")</f>
        <v/>
      </c>
      <c r="O403" s="65" t="str">
        <f>IFERROR(INDEX('[3]Controles de Corrupción'!$C$10:$AZ$249,MATCH(A403,'[3]Controles de Corrupción'!$B$10:$B$249,0),41),"")</f>
        <v/>
      </c>
      <c r="P403" s="65" t="str">
        <f>IFERROR(INDEX('[3]Controles de Corrupción'!$C$10:$AZ$249,MATCH(A403,'[3]Controles de Corrupción'!$B$10:$B$249,0),42),"")</f>
        <v/>
      </c>
      <c r="Q403" s="57" t="str">
        <f>IFERROR(INDEX('[3]Controles de Corrupción'!$C$10:$AZ$249,MATCH(A403,'[3]Controles de Corrupción'!$B$10:$B$249,0),47),"")</f>
        <v/>
      </c>
    </row>
    <row r="404" spans="1:17" ht="51.75" customHeight="1" x14ac:dyDescent="0.25">
      <c r="A404" s="111" t="s">
        <v>936</v>
      </c>
      <c r="B404" s="1249"/>
      <c r="C404" s="1254"/>
      <c r="D404" s="1108"/>
      <c r="E404" s="1252"/>
      <c r="F404" s="1109"/>
      <c r="G404" s="1109"/>
      <c r="H404" s="1244"/>
      <c r="I404" s="1109"/>
      <c r="J404" s="1109"/>
      <c r="K404" s="1109"/>
      <c r="L404" s="1109"/>
      <c r="M404" s="151" t="str">
        <f>IFERROR(INDEX('[3]Controles de Corrupción'!$C$10:$AZ$251,MATCH(A404,'[3]Controles de Corrupción'!$B$10:$B$251,0),4),"")</f>
        <v/>
      </c>
      <c r="N404" s="65" t="str">
        <f>IFERROR(INDEX('[3]Controles de Corrupción'!$C$10:$AZ$249,MATCH(A404,'[3]Controles de Corrupción'!$B$10:$B$249,0),40),"")</f>
        <v/>
      </c>
      <c r="O404" s="65" t="str">
        <f>IFERROR(INDEX('[3]Controles de Corrupción'!$C$10:$AZ$249,MATCH(A404,'[3]Controles de Corrupción'!$B$10:$B$249,0),41),"")</f>
        <v/>
      </c>
      <c r="P404" s="65" t="str">
        <f>IFERROR(INDEX('[3]Controles de Corrupción'!$C$10:$AZ$249,MATCH(A404,'[3]Controles de Corrupción'!$B$10:$B$249,0),42),"")</f>
        <v/>
      </c>
      <c r="Q404" s="57" t="str">
        <f>IFERROR(INDEX('[3]Controles de Corrupción'!$C$10:$AZ$249,MATCH(A404,'[3]Controles de Corrupción'!$B$10:$B$249,0),47),"")</f>
        <v/>
      </c>
    </row>
    <row r="405" spans="1:17" ht="51.75" customHeight="1" x14ac:dyDescent="0.25">
      <c r="A405" s="111" t="s">
        <v>937</v>
      </c>
      <c r="B405" s="1249"/>
      <c r="C405" s="1254"/>
      <c r="D405" s="1108"/>
      <c r="E405" s="1252"/>
      <c r="F405" s="1109"/>
      <c r="G405" s="1109"/>
      <c r="H405" s="1244"/>
      <c r="I405" s="1109"/>
      <c r="J405" s="1109"/>
      <c r="K405" s="1109"/>
      <c r="L405" s="1109"/>
      <c r="M405" s="151" t="str">
        <f>IFERROR(INDEX('[3]Controles de Corrupción'!$C$10:$AZ$251,MATCH(A405,'[3]Controles de Corrupción'!$B$10:$B$251,0),4),"")</f>
        <v/>
      </c>
      <c r="N405" s="65" t="str">
        <f>IFERROR(INDEX('[3]Controles de Corrupción'!$C$10:$AZ$249,MATCH(A405,'[3]Controles de Corrupción'!$B$10:$B$249,0),40),"")</f>
        <v/>
      </c>
      <c r="O405" s="65" t="str">
        <f>IFERROR(INDEX('[3]Controles de Corrupción'!$C$10:$AZ$249,MATCH(A405,'[3]Controles de Corrupción'!$B$10:$B$249,0),41),"")</f>
        <v/>
      </c>
      <c r="P405" s="65" t="str">
        <f>IFERROR(INDEX('[3]Controles de Corrupción'!$C$10:$AZ$249,MATCH(A405,'[3]Controles de Corrupción'!$B$10:$B$249,0),42),"")</f>
        <v/>
      </c>
      <c r="Q405" s="57" t="str">
        <f>IFERROR(INDEX('[3]Controles de Corrupción'!$C$10:$AZ$249,MATCH(A405,'[3]Controles de Corrupción'!$B$10:$B$249,0),47),"")</f>
        <v/>
      </c>
    </row>
    <row r="406" spans="1:17" ht="51.75" customHeight="1" x14ac:dyDescent="0.25">
      <c r="A406" s="111" t="s">
        <v>938</v>
      </c>
      <c r="B406" s="1249"/>
      <c r="C406" s="1254"/>
      <c r="D406" s="1108"/>
      <c r="E406" s="1252"/>
      <c r="F406" s="1109"/>
      <c r="G406" s="1109"/>
      <c r="H406" s="1244"/>
      <c r="I406" s="1109"/>
      <c r="J406" s="1109"/>
      <c r="K406" s="1109"/>
      <c r="L406" s="1109"/>
      <c r="M406" s="151" t="str">
        <f>IFERROR(INDEX('[3]Controles de Corrupción'!$C$10:$AZ$251,MATCH(A406,'[3]Controles de Corrupción'!$B$10:$B$251,0),4),"")</f>
        <v/>
      </c>
      <c r="N406" s="65" t="str">
        <f>IFERROR(INDEX('[3]Controles de Corrupción'!$C$10:$AZ$249,MATCH(A406,'[3]Controles de Corrupción'!$B$10:$B$249,0),40),"")</f>
        <v/>
      </c>
      <c r="O406" s="65" t="str">
        <f>IFERROR(INDEX('[3]Controles de Corrupción'!$C$10:$AZ$249,MATCH(A406,'[3]Controles de Corrupción'!$B$10:$B$249,0),41),"")</f>
        <v/>
      </c>
      <c r="P406" s="65" t="str">
        <f>IFERROR(INDEX('[3]Controles de Corrupción'!$C$10:$AZ$249,MATCH(A406,'[3]Controles de Corrupción'!$B$10:$B$249,0),42),"")</f>
        <v/>
      </c>
      <c r="Q406" s="57" t="str">
        <f>IFERROR(INDEX('[3]Controles de Corrupción'!$C$10:$AZ$249,MATCH(A406,'[3]Controles de Corrupción'!$B$10:$B$249,0),47),"")</f>
        <v/>
      </c>
    </row>
    <row r="407" spans="1:17" ht="51.75" customHeight="1" x14ac:dyDescent="0.25">
      <c r="A407" s="111" t="s">
        <v>939</v>
      </c>
      <c r="B407" s="1249"/>
      <c r="C407" s="1254"/>
      <c r="D407" s="1108"/>
      <c r="E407" s="1252"/>
      <c r="F407" s="1109"/>
      <c r="G407" s="1109"/>
      <c r="H407" s="1244"/>
      <c r="I407" s="1109"/>
      <c r="J407" s="1109"/>
      <c r="K407" s="1109"/>
      <c r="L407" s="1109"/>
      <c r="M407" s="151" t="str">
        <f>IFERROR(INDEX('[3]Controles de Corrupción'!$C$10:$AZ$251,MATCH(A407,'[3]Controles de Corrupción'!$B$10:$B$251,0),4),"")</f>
        <v/>
      </c>
      <c r="N407" s="65" t="str">
        <f>IFERROR(INDEX('[3]Controles de Corrupción'!$C$10:$AZ$249,MATCH(A407,'[3]Controles de Corrupción'!$B$10:$B$249,0),40),"")</f>
        <v/>
      </c>
      <c r="O407" s="65" t="str">
        <f>IFERROR(INDEX('[3]Controles de Corrupción'!$C$10:$AZ$249,MATCH(A407,'[3]Controles de Corrupción'!$B$10:$B$249,0),41),"")</f>
        <v/>
      </c>
      <c r="P407" s="65" t="str">
        <f>IFERROR(INDEX('[3]Controles de Corrupción'!$C$10:$AZ$249,MATCH(A407,'[3]Controles de Corrupción'!$B$10:$B$249,0),42),"")</f>
        <v/>
      </c>
      <c r="Q407" s="57" t="str">
        <f>IFERROR(INDEX('[3]Controles de Corrupción'!$C$10:$AZ$249,MATCH(A407,'[3]Controles de Corrupción'!$B$10:$B$249,0),47),"")</f>
        <v/>
      </c>
    </row>
    <row r="408" spans="1:17" ht="51.75" customHeight="1" x14ac:dyDescent="0.25">
      <c r="A408" s="111" t="s">
        <v>940</v>
      </c>
      <c r="B408" s="1250"/>
      <c r="C408" s="1254"/>
      <c r="D408" s="1108"/>
      <c r="E408" s="1252"/>
      <c r="F408" s="1109"/>
      <c r="G408" s="1109"/>
      <c r="H408" s="1111"/>
      <c r="I408" s="1109"/>
      <c r="J408" s="1109"/>
      <c r="K408" s="1109"/>
      <c r="L408" s="1109"/>
      <c r="M408" s="151" t="str">
        <f>IFERROR(INDEX('[3]Controles de Corrupción'!$C$10:$AZ$251,MATCH(A408,'[3]Controles de Corrupción'!$B$10:$B$251,0),4),"")</f>
        <v/>
      </c>
      <c r="N408" s="65" t="str">
        <f>IFERROR(INDEX('[3]Controles de Corrupción'!$C$10:$AZ$249,MATCH(A408,'[3]Controles de Corrupción'!$B$10:$B$249,0),40),"")</f>
        <v/>
      </c>
      <c r="O408" s="65" t="str">
        <f>IFERROR(INDEX('[3]Controles de Corrupción'!$C$10:$AZ$249,MATCH(A408,'[3]Controles de Corrupción'!$B$10:$B$249,0),41),"")</f>
        <v/>
      </c>
      <c r="P408" s="65" t="str">
        <f>IFERROR(INDEX('[3]Controles de Corrupción'!$C$10:$AZ$249,MATCH(A408,'[3]Controles de Corrupción'!$B$10:$B$249,0),42),"")</f>
        <v/>
      </c>
      <c r="Q408" s="57" t="str">
        <f>IFERROR(INDEX('[3]Controles de Corrupción'!$C$10:$AZ$249,MATCH(A408,'[3]Controles de Corrupción'!$B$10:$B$249,0),47),"")</f>
        <v/>
      </c>
    </row>
    <row r="409" spans="1:17" ht="51.75" customHeight="1" x14ac:dyDescent="0.25">
      <c r="A409" s="111" t="s">
        <v>941</v>
      </c>
      <c r="B409" s="1248"/>
      <c r="C409" s="1253" t="str">
        <f>IFERROR(INDEX('[3]Riesgos de Corrupción'!$B$11:$BN$102,MATCH('Mapa Riesgo Corrupción'!B409,'[3]Riesgos de Corrupción'!$B$11:$B$102,0),2),"")</f>
        <v/>
      </c>
      <c r="D409" s="1107" t="str">
        <f>IFERROR(INDEX('[3]Riesgos de Corrupción'!$B$11:$BN$102,MATCH('Mapa Riesgo Corrupción'!B409,'[3]Riesgos de Corrupción'!$B$11:$B$102,0),4),"")</f>
        <v/>
      </c>
      <c r="E409" s="1251" t="str">
        <f>IFERROR(INDEX('[3]Riesgos de Corrupción'!$B$11:$BN$102,MATCH('Mapa Riesgo Corrupción'!B409,'[3]Riesgos de Corrupción'!$B$11:$B$102,0),5),"")</f>
        <v/>
      </c>
      <c r="F409" s="1110" t="str">
        <f>IFERROR(INDEX('[3]Riesgos de Corrupción'!$B$11:$BN$102,MATCH('Mapa Riesgo Corrupción'!B409,'[3]Riesgos de Corrupción'!$B$11:$B$102,0),18),"")</f>
        <v/>
      </c>
      <c r="G409" s="1110" t="str">
        <f>IFERROR(INDEX('[3]Riesgos de Corrupción'!$B$11:$BN$102,MATCH('Mapa Riesgo Corrupción'!B409,'[3]Riesgos de Corrupción'!$B$11:$B$102,0),63),"")</f>
        <v/>
      </c>
      <c r="H409" s="1243" t="str">
        <f>IFERROR(INDEX('[3]Riesgos de Corrupción'!$B$11:$BN$102,MATCH('Mapa Riesgo Corrupción'!B409,'[3]Riesgos de Corrupción'!$B$11:$B$102,0),64),"")</f>
        <v/>
      </c>
      <c r="I409" s="1110" t="str">
        <f>IFERROR(INDEX('[3]Controles de Corrupción'!$C$10:$AZ$249,MATCH('Mapa Riesgo Corrupción'!B409,'[3]Controles de Corrupción'!$C$10:$C$249,0),33),"")</f>
        <v/>
      </c>
      <c r="J409" s="1110" t="str">
        <f>IFERROR(INDEX('[3]Controles de Corrupción'!$C$10:$AZ$249,MATCH('Mapa Riesgo Corrupción'!B409,'[3]Controles de Corrupción'!$C$10:$C$249,0),36),"")</f>
        <v/>
      </c>
      <c r="K409" s="1110" t="str">
        <f>IFERROR(INDEX('[3]Controles de Corrupción'!$C$10:$AZ$249,MATCH('Mapa Riesgo Corrupción'!B409,'[3]Controles de Corrupción'!$C$10:$C$249,0),37),"")</f>
        <v/>
      </c>
      <c r="L409" s="1110" t="str">
        <f>IFERROR(INDEX('[3]Controles de Corrupción'!$C$10:$AZ$249,MATCH('Mapa Riesgo Corrupción'!B409,'[3]Controles de Corrupción'!$C$10:$C$249,0),38),"")</f>
        <v/>
      </c>
      <c r="M409" s="151" t="str">
        <f>IFERROR(INDEX('[3]Controles de Corrupción'!$C$10:$AZ$251,MATCH(A409,'[3]Controles de Corrupción'!$B$10:$B$251,0),4),"")</f>
        <v/>
      </c>
      <c r="N409" s="65" t="str">
        <f>IFERROR(INDEX('[3]Controles de Corrupción'!$C$10:$AZ$249,MATCH(A409,'[3]Controles de Corrupción'!$B$10:$B$249,0),40),"")</f>
        <v/>
      </c>
      <c r="O409" s="65" t="str">
        <f>IFERROR(INDEX('[3]Controles de Corrupción'!$C$10:$AZ$249,MATCH(A409,'[3]Controles de Corrupción'!$B$10:$B$249,0),41),"")</f>
        <v/>
      </c>
      <c r="P409" s="65" t="str">
        <f>IFERROR(INDEX('[3]Controles de Corrupción'!$C$10:$AZ$249,MATCH(A409,'[3]Controles de Corrupción'!$B$10:$B$249,0),42),"")</f>
        <v/>
      </c>
      <c r="Q409" s="57" t="str">
        <f>IFERROR(INDEX('[3]Controles de Corrupción'!$C$10:$AZ$249,MATCH(A409,'[3]Controles de Corrupción'!$B$10:$B$249,0),47),"")</f>
        <v/>
      </c>
    </row>
    <row r="410" spans="1:17" ht="51.75" customHeight="1" x14ac:dyDescent="0.25">
      <c r="A410" s="111" t="s">
        <v>942</v>
      </c>
      <c r="B410" s="1249"/>
      <c r="C410" s="1254"/>
      <c r="D410" s="1108"/>
      <c r="E410" s="1252"/>
      <c r="F410" s="1109"/>
      <c r="G410" s="1109"/>
      <c r="H410" s="1244"/>
      <c r="I410" s="1109"/>
      <c r="J410" s="1109"/>
      <c r="K410" s="1109"/>
      <c r="L410" s="1109"/>
      <c r="M410" s="151" t="str">
        <f>IFERROR(INDEX('[3]Controles de Corrupción'!$C$10:$AZ$251,MATCH(A410,'[3]Controles de Corrupción'!$B$10:$B$251,0),4),"")</f>
        <v/>
      </c>
      <c r="N410" s="65" t="str">
        <f>IFERROR(INDEX('[3]Controles de Corrupción'!$C$10:$AZ$249,MATCH(A410,'[3]Controles de Corrupción'!$B$10:$B$249,0),40),"")</f>
        <v/>
      </c>
      <c r="O410" s="65" t="str">
        <f>IFERROR(INDEX('[3]Controles de Corrupción'!$C$10:$AZ$249,MATCH(A410,'[3]Controles de Corrupción'!$B$10:$B$249,0),41),"")</f>
        <v/>
      </c>
      <c r="P410" s="65" t="str">
        <f>IFERROR(INDEX('[3]Controles de Corrupción'!$C$10:$AZ$249,MATCH(A410,'[3]Controles de Corrupción'!$B$10:$B$249,0),42),"")</f>
        <v/>
      </c>
      <c r="Q410" s="57" t="str">
        <f>IFERROR(INDEX('[3]Controles de Corrupción'!$C$10:$AZ$249,MATCH(A410,'[3]Controles de Corrupción'!$B$10:$B$249,0),47),"")</f>
        <v/>
      </c>
    </row>
    <row r="411" spans="1:17" ht="51.75" customHeight="1" x14ac:dyDescent="0.25">
      <c r="A411" s="111" t="s">
        <v>943</v>
      </c>
      <c r="B411" s="1249"/>
      <c r="C411" s="1254"/>
      <c r="D411" s="1108"/>
      <c r="E411" s="1252"/>
      <c r="F411" s="1109"/>
      <c r="G411" s="1109"/>
      <c r="H411" s="1244"/>
      <c r="I411" s="1109"/>
      <c r="J411" s="1109"/>
      <c r="K411" s="1109"/>
      <c r="L411" s="1109"/>
      <c r="M411" s="151" t="str">
        <f>IFERROR(INDEX('[3]Controles de Corrupción'!$C$10:$AZ$251,MATCH(A411,'[3]Controles de Corrupción'!$B$10:$B$251,0),4),"")</f>
        <v/>
      </c>
      <c r="N411" s="65" t="str">
        <f>IFERROR(INDEX('[3]Controles de Corrupción'!$C$10:$AZ$249,MATCH(A411,'[3]Controles de Corrupción'!$B$10:$B$249,0),40),"")</f>
        <v/>
      </c>
      <c r="O411" s="65" t="str">
        <f>IFERROR(INDEX('[3]Controles de Corrupción'!$C$10:$AZ$249,MATCH(A411,'[3]Controles de Corrupción'!$B$10:$B$249,0),41),"")</f>
        <v/>
      </c>
      <c r="P411" s="65" t="str">
        <f>IFERROR(INDEX('[3]Controles de Corrupción'!$C$10:$AZ$249,MATCH(A411,'[3]Controles de Corrupción'!$B$10:$B$249,0),42),"")</f>
        <v/>
      </c>
      <c r="Q411" s="57" t="str">
        <f>IFERROR(INDEX('[3]Controles de Corrupción'!$C$10:$AZ$249,MATCH(A411,'[3]Controles de Corrupción'!$B$10:$B$249,0),47),"")</f>
        <v/>
      </c>
    </row>
    <row r="412" spans="1:17" ht="51.75" customHeight="1" x14ac:dyDescent="0.25">
      <c r="A412" s="111" t="s">
        <v>944</v>
      </c>
      <c r="B412" s="1249"/>
      <c r="C412" s="1254"/>
      <c r="D412" s="1108"/>
      <c r="E412" s="1252"/>
      <c r="F412" s="1109"/>
      <c r="G412" s="1109"/>
      <c r="H412" s="1244"/>
      <c r="I412" s="1109"/>
      <c r="J412" s="1109"/>
      <c r="K412" s="1109"/>
      <c r="L412" s="1109"/>
      <c r="M412" s="151" t="str">
        <f>IFERROR(INDEX('[3]Controles de Corrupción'!$C$10:$AZ$251,MATCH(A412,'[3]Controles de Corrupción'!$B$10:$B$251,0),4),"")</f>
        <v/>
      </c>
      <c r="N412" s="65" t="str">
        <f>IFERROR(INDEX('[3]Controles de Corrupción'!$C$10:$AZ$249,MATCH(A412,'[3]Controles de Corrupción'!$B$10:$B$249,0),40),"")</f>
        <v/>
      </c>
      <c r="O412" s="65" t="str">
        <f>IFERROR(INDEX('[3]Controles de Corrupción'!$C$10:$AZ$249,MATCH(A412,'[3]Controles de Corrupción'!$B$10:$B$249,0),41),"")</f>
        <v/>
      </c>
      <c r="P412" s="65" t="str">
        <f>IFERROR(INDEX('[3]Controles de Corrupción'!$C$10:$AZ$249,MATCH(A412,'[3]Controles de Corrupción'!$B$10:$B$249,0),42),"")</f>
        <v/>
      </c>
      <c r="Q412" s="57" t="str">
        <f>IFERROR(INDEX('[3]Controles de Corrupción'!$C$10:$AZ$249,MATCH(A412,'[3]Controles de Corrupción'!$B$10:$B$249,0),47),"")</f>
        <v/>
      </c>
    </row>
    <row r="413" spans="1:17" ht="51.75" customHeight="1" x14ac:dyDescent="0.25">
      <c r="A413" s="111" t="s">
        <v>945</v>
      </c>
      <c r="B413" s="1249"/>
      <c r="C413" s="1254"/>
      <c r="D413" s="1108"/>
      <c r="E413" s="1252"/>
      <c r="F413" s="1109"/>
      <c r="G413" s="1109"/>
      <c r="H413" s="1244"/>
      <c r="I413" s="1109"/>
      <c r="J413" s="1109"/>
      <c r="K413" s="1109"/>
      <c r="L413" s="1109"/>
      <c r="M413" s="151" t="str">
        <f>IFERROR(INDEX('[3]Controles de Corrupción'!$C$10:$AZ$251,MATCH(A413,'[3]Controles de Corrupción'!$B$10:$B$251,0),4),"")</f>
        <v/>
      </c>
      <c r="N413" s="65" t="str">
        <f>IFERROR(INDEX('[3]Controles de Corrupción'!$C$10:$AZ$249,MATCH(A413,'[3]Controles de Corrupción'!$B$10:$B$249,0),40),"")</f>
        <v/>
      </c>
      <c r="O413" s="65" t="str">
        <f>IFERROR(INDEX('[3]Controles de Corrupción'!$C$10:$AZ$249,MATCH(A413,'[3]Controles de Corrupción'!$B$10:$B$249,0),41),"")</f>
        <v/>
      </c>
      <c r="P413" s="65" t="str">
        <f>IFERROR(INDEX('[3]Controles de Corrupción'!$C$10:$AZ$249,MATCH(A413,'[3]Controles de Corrupción'!$B$10:$B$249,0),42),"")</f>
        <v/>
      </c>
      <c r="Q413" s="57" t="str">
        <f>IFERROR(INDEX('[3]Controles de Corrupción'!$C$10:$AZ$249,MATCH(A413,'[3]Controles de Corrupción'!$B$10:$B$249,0),47),"")</f>
        <v/>
      </c>
    </row>
    <row r="414" spans="1:17" ht="51.75" customHeight="1" x14ac:dyDescent="0.25">
      <c r="A414" s="111" t="s">
        <v>946</v>
      </c>
      <c r="B414" s="1250"/>
      <c r="C414" s="1254"/>
      <c r="D414" s="1108"/>
      <c r="E414" s="1252"/>
      <c r="F414" s="1109"/>
      <c r="G414" s="1109"/>
      <c r="H414" s="1111"/>
      <c r="I414" s="1109"/>
      <c r="J414" s="1109"/>
      <c r="K414" s="1109"/>
      <c r="L414" s="1109"/>
      <c r="M414" s="151" t="str">
        <f>IFERROR(INDEX('[3]Controles de Corrupción'!$C$10:$AZ$251,MATCH(A414,'[3]Controles de Corrupción'!$B$10:$B$251,0),4),"")</f>
        <v/>
      </c>
      <c r="N414" s="65" t="str">
        <f>IFERROR(INDEX('[3]Controles de Corrupción'!$C$10:$AZ$249,MATCH(A414,'[3]Controles de Corrupción'!$B$10:$B$249,0),40),"")</f>
        <v/>
      </c>
      <c r="O414" s="65" t="str">
        <f>IFERROR(INDEX('[3]Controles de Corrupción'!$C$10:$AZ$249,MATCH(A414,'[3]Controles de Corrupción'!$B$10:$B$249,0),41),"")</f>
        <v/>
      </c>
      <c r="P414" s="65" t="str">
        <f>IFERROR(INDEX('[3]Controles de Corrupción'!$C$10:$AZ$249,MATCH(A414,'[3]Controles de Corrupción'!$B$10:$B$249,0),42),"")</f>
        <v/>
      </c>
      <c r="Q414" s="57" t="str">
        <f>IFERROR(INDEX('[3]Controles de Corrupción'!$C$10:$AZ$249,MATCH(A414,'[3]Controles de Corrupción'!$B$10:$B$249,0),47),"")</f>
        <v/>
      </c>
    </row>
    <row r="415" spans="1:17" ht="51.75" customHeight="1" x14ac:dyDescent="0.25">
      <c r="A415" s="111" t="s">
        <v>947</v>
      </c>
      <c r="B415" s="1248"/>
      <c r="C415" s="1253" t="str">
        <f>IFERROR(INDEX('[3]Riesgos de Corrupción'!$B$11:$BN$102,MATCH('Mapa Riesgo Corrupción'!B415,'[3]Riesgos de Corrupción'!$B$11:$B$102,0),2),"")</f>
        <v/>
      </c>
      <c r="D415" s="1107" t="str">
        <f>IFERROR(INDEX('[3]Riesgos de Corrupción'!$B$11:$BN$102,MATCH('Mapa Riesgo Corrupción'!B415,'[3]Riesgos de Corrupción'!$B$11:$B$102,0),4),"")</f>
        <v/>
      </c>
      <c r="E415" s="1251" t="str">
        <f>IFERROR(INDEX('[3]Riesgos de Corrupción'!$B$11:$BN$102,MATCH('Mapa Riesgo Corrupción'!B415,'[3]Riesgos de Corrupción'!$B$11:$B$102,0),5),"")</f>
        <v/>
      </c>
      <c r="F415" s="1110" t="str">
        <f>IFERROR(INDEX('[3]Riesgos de Corrupción'!$B$11:$BN$102,MATCH('Mapa Riesgo Corrupción'!B415,'[3]Riesgos de Corrupción'!$B$11:$B$102,0),18),"")</f>
        <v/>
      </c>
      <c r="G415" s="1110" t="str">
        <f>IFERROR(INDEX('[3]Riesgos de Corrupción'!$B$11:$BN$102,MATCH('Mapa Riesgo Corrupción'!B415,'[3]Riesgos de Corrupción'!$B$11:$B$102,0),63),"")</f>
        <v/>
      </c>
      <c r="H415" s="1243" t="str">
        <f>IFERROR(INDEX('[3]Riesgos de Corrupción'!$B$11:$BN$102,MATCH('Mapa Riesgo Corrupción'!B415,'[3]Riesgos de Corrupción'!$B$11:$B$102,0),64),"")</f>
        <v/>
      </c>
      <c r="I415" s="1110" t="str">
        <f>IFERROR(INDEX('[3]Controles de Corrupción'!$C$10:$AZ$249,MATCH('Mapa Riesgo Corrupción'!B415,'[3]Controles de Corrupción'!$C$10:$C$249,0),33),"")</f>
        <v/>
      </c>
      <c r="J415" s="1110" t="str">
        <f>IFERROR(INDEX('[3]Controles de Corrupción'!$C$10:$AZ$249,MATCH('Mapa Riesgo Corrupción'!B415,'[3]Controles de Corrupción'!$C$10:$C$249,0),36),"")</f>
        <v/>
      </c>
      <c r="K415" s="1110" t="str">
        <f>IFERROR(INDEX('[3]Controles de Corrupción'!$C$10:$AZ$249,MATCH('Mapa Riesgo Corrupción'!B415,'[3]Controles de Corrupción'!$C$10:$C$249,0),37),"")</f>
        <v/>
      </c>
      <c r="L415" s="1110" t="str">
        <f>IFERROR(INDEX('[3]Controles de Corrupción'!$C$10:$AZ$249,MATCH('Mapa Riesgo Corrupción'!B415,'[3]Controles de Corrupción'!$C$10:$C$249,0),38),"")</f>
        <v/>
      </c>
      <c r="M415" s="151" t="str">
        <f>IFERROR(INDEX('[3]Controles de Corrupción'!$C$10:$AZ$251,MATCH(A415,'[3]Controles de Corrupción'!$B$10:$B$251,0),4),"")</f>
        <v/>
      </c>
      <c r="N415" s="65" t="str">
        <f>IFERROR(INDEX('[3]Controles de Corrupción'!$C$10:$AZ$249,MATCH(A415,'[3]Controles de Corrupción'!$B$10:$B$249,0),40),"")</f>
        <v/>
      </c>
      <c r="O415" s="65" t="str">
        <f>IFERROR(INDEX('[3]Controles de Corrupción'!$C$10:$AZ$249,MATCH(A415,'[3]Controles de Corrupción'!$B$10:$B$249,0),41),"")</f>
        <v/>
      </c>
      <c r="P415" s="65" t="str">
        <f>IFERROR(INDEX('[3]Controles de Corrupción'!$C$10:$AZ$249,MATCH(A415,'[3]Controles de Corrupción'!$B$10:$B$249,0),42),"")</f>
        <v/>
      </c>
      <c r="Q415" s="57" t="str">
        <f>IFERROR(INDEX('[3]Controles de Corrupción'!$C$10:$AZ$249,MATCH(A415,'[3]Controles de Corrupción'!$B$10:$B$249,0),47),"")</f>
        <v/>
      </c>
    </row>
    <row r="416" spans="1:17" ht="51.75" customHeight="1" x14ac:dyDescent="0.25">
      <c r="A416" s="111" t="s">
        <v>948</v>
      </c>
      <c r="B416" s="1249"/>
      <c r="C416" s="1254"/>
      <c r="D416" s="1108"/>
      <c r="E416" s="1252"/>
      <c r="F416" s="1109"/>
      <c r="G416" s="1109"/>
      <c r="H416" s="1244"/>
      <c r="I416" s="1109"/>
      <c r="J416" s="1109"/>
      <c r="K416" s="1109"/>
      <c r="L416" s="1109"/>
      <c r="M416" s="151" t="str">
        <f>IFERROR(INDEX('[3]Controles de Corrupción'!$C$10:$AZ$251,MATCH(A416,'[3]Controles de Corrupción'!$B$10:$B$251,0),4),"")</f>
        <v/>
      </c>
      <c r="N416" s="65" t="str">
        <f>IFERROR(INDEX('[3]Controles de Corrupción'!$C$10:$AZ$249,MATCH(A416,'[3]Controles de Corrupción'!$B$10:$B$249,0),40),"")</f>
        <v/>
      </c>
      <c r="O416" s="65" t="str">
        <f>IFERROR(INDEX('[3]Controles de Corrupción'!$C$10:$AZ$249,MATCH(A416,'[3]Controles de Corrupción'!$B$10:$B$249,0),41),"")</f>
        <v/>
      </c>
      <c r="P416" s="65" t="str">
        <f>IFERROR(INDEX('[3]Controles de Corrupción'!$C$10:$AZ$249,MATCH(A416,'[3]Controles de Corrupción'!$B$10:$B$249,0),42),"")</f>
        <v/>
      </c>
      <c r="Q416" s="57" t="str">
        <f>IFERROR(INDEX('[3]Controles de Corrupción'!$C$10:$AZ$249,MATCH(A416,'[3]Controles de Corrupción'!$B$10:$B$249,0),47),"")</f>
        <v/>
      </c>
    </row>
    <row r="417" spans="1:18" ht="51.75" customHeight="1" x14ac:dyDescent="0.25">
      <c r="A417" s="111" t="s">
        <v>949</v>
      </c>
      <c r="B417" s="1249"/>
      <c r="C417" s="1254"/>
      <c r="D417" s="1108"/>
      <c r="E417" s="1252"/>
      <c r="F417" s="1109"/>
      <c r="G417" s="1109"/>
      <c r="H417" s="1244"/>
      <c r="I417" s="1109"/>
      <c r="J417" s="1109"/>
      <c r="K417" s="1109"/>
      <c r="L417" s="1109"/>
      <c r="M417" s="151" t="str">
        <f>IFERROR(INDEX('[3]Controles de Corrupción'!$C$10:$AZ$251,MATCH(A417,'[3]Controles de Corrupción'!$B$10:$B$251,0),4),"")</f>
        <v/>
      </c>
      <c r="N417" s="65" t="str">
        <f>IFERROR(INDEX('[3]Controles de Corrupción'!$C$10:$AZ$249,MATCH(A417,'[3]Controles de Corrupción'!$B$10:$B$249,0),40),"")</f>
        <v/>
      </c>
      <c r="O417" s="65" t="str">
        <f>IFERROR(INDEX('[3]Controles de Corrupción'!$C$10:$AZ$249,MATCH(A417,'[3]Controles de Corrupción'!$B$10:$B$249,0),41),"")</f>
        <v/>
      </c>
      <c r="P417" s="65" t="str">
        <f>IFERROR(INDEX('[3]Controles de Corrupción'!$C$10:$AZ$249,MATCH(A417,'[3]Controles de Corrupción'!$B$10:$B$249,0),42),"")</f>
        <v/>
      </c>
      <c r="Q417" s="57" t="str">
        <f>IFERROR(INDEX('[3]Controles de Corrupción'!$C$10:$AZ$249,MATCH(A417,'[3]Controles de Corrupción'!$B$10:$B$249,0),47),"")</f>
        <v/>
      </c>
    </row>
    <row r="418" spans="1:18" ht="51.75" customHeight="1" x14ac:dyDescent="0.25">
      <c r="A418" s="111" t="s">
        <v>950</v>
      </c>
      <c r="B418" s="1249"/>
      <c r="C418" s="1254"/>
      <c r="D418" s="1108"/>
      <c r="E418" s="1252"/>
      <c r="F418" s="1109"/>
      <c r="G418" s="1109"/>
      <c r="H418" s="1244"/>
      <c r="I418" s="1109"/>
      <c r="J418" s="1109"/>
      <c r="K418" s="1109"/>
      <c r="L418" s="1109"/>
      <c r="M418" s="151" t="str">
        <f>IFERROR(INDEX('[3]Controles de Corrupción'!$C$10:$AZ$251,MATCH(A418,'[3]Controles de Corrupción'!$B$10:$B$251,0),4),"")</f>
        <v/>
      </c>
      <c r="N418" s="65" t="str">
        <f>IFERROR(INDEX('[3]Controles de Corrupción'!$C$10:$AZ$249,MATCH(A418,'[3]Controles de Corrupción'!$B$10:$B$249,0),40),"")</f>
        <v/>
      </c>
      <c r="O418" s="65" t="str">
        <f>IFERROR(INDEX('[3]Controles de Corrupción'!$C$10:$AZ$249,MATCH(A418,'[3]Controles de Corrupción'!$B$10:$B$249,0),41),"")</f>
        <v/>
      </c>
      <c r="P418" s="65" t="str">
        <f>IFERROR(INDEX('[3]Controles de Corrupción'!$C$10:$AZ$249,MATCH(A418,'[3]Controles de Corrupción'!$B$10:$B$249,0),42),"")</f>
        <v/>
      </c>
      <c r="Q418" s="57" t="str">
        <f>IFERROR(INDEX('[3]Controles de Corrupción'!$C$10:$AZ$249,MATCH(A418,'[3]Controles de Corrupción'!$B$10:$B$249,0),47),"")</f>
        <v/>
      </c>
    </row>
    <row r="419" spans="1:18" ht="51.75" customHeight="1" x14ac:dyDescent="0.25">
      <c r="A419" s="111" t="s">
        <v>951</v>
      </c>
      <c r="B419" s="1249"/>
      <c r="C419" s="1254"/>
      <c r="D419" s="1108"/>
      <c r="E419" s="1252"/>
      <c r="F419" s="1109"/>
      <c r="G419" s="1109"/>
      <c r="H419" s="1244"/>
      <c r="I419" s="1109"/>
      <c r="J419" s="1109"/>
      <c r="K419" s="1109"/>
      <c r="L419" s="1109"/>
      <c r="M419" s="151" t="str">
        <f>IFERROR(INDEX('[3]Controles de Corrupción'!$C$10:$AZ$251,MATCH(A419,'[3]Controles de Corrupción'!$B$10:$B$251,0),4),"")</f>
        <v/>
      </c>
      <c r="N419" s="65" t="str">
        <f>IFERROR(INDEX('[3]Controles de Corrupción'!$C$10:$AZ$249,MATCH(A419,'[3]Controles de Corrupción'!$B$10:$B$249,0),40),"")</f>
        <v/>
      </c>
      <c r="O419" s="65" t="str">
        <f>IFERROR(INDEX('[3]Controles de Corrupción'!$C$10:$AZ$249,MATCH(A419,'[3]Controles de Corrupción'!$B$10:$B$249,0),41),"")</f>
        <v/>
      </c>
      <c r="P419" s="65" t="str">
        <f>IFERROR(INDEX('[3]Controles de Corrupción'!$C$10:$AZ$249,MATCH(A419,'[3]Controles de Corrupción'!$B$10:$B$249,0),42),"")</f>
        <v/>
      </c>
      <c r="Q419" s="57" t="str">
        <f>IFERROR(INDEX('[3]Controles de Corrupción'!$C$10:$AZ$249,MATCH(A419,'[3]Controles de Corrupción'!$B$10:$B$249,0),47),"")</f>
        <v/>
      </c>
    </row>
    <row r="420" spans="1:18" ht="51.75" customHeight="1" x14ac:dyDescent="0.25">
      <c r="A420" s="111" t="s">
        <v>952</v>
      </c>
      <c r="B420" s="1250"/>
      <c r="C420" s="1254"/>
      <c r="D420" s="1108"/>
      <c r="E420" s="1252"/>
      <c r="F420" s="1109"/>
      <c r="G420" s="1109"/>
      <c r="H420" s="1111"/>
      <c r="I420" s="1109"/>
      <c r="J420" s="1109"/>
      <c r="K420" s="1109"/>
      <c r="L420" s="1109"/>
      <c r="M420" s="151" t="str">
        <f>IFERROR(INDEX('[3]Controles de Corrupción'!$C$10:$AZ$251,MATCH(A420,'[3]Controles de Corrupción'!$B$10:$B$251,0),4),"")</f>
        <v/>
      </c>
      <c r="N420" s="65" t="str">
        <f>IFERROR(INDEX('[3]Controles de Corrupción'!$C$10:$AZ$249,MATCH(A420,'[3]Controles de Corrupción'!$B$10:$B$249,0),40),"")</f>
        <v/>
      </c>
      <c r="O420" s="65" t="str">
        <f>IFERROR(INDEX('[3]Controles de Corrupción'!$C$10:$AZ$249,MATCH(A420,'[3]Controles de Corrupción'!$B$10:$B$249,0),41),"")</f>
        <v/>
      </c>
      <c r="P420" s="65" t="str">
        <f>IFERROR(INDEX('[3]Controles de Corrupción'!$C$10:$AZ$249,MATCH(A420,'[3]Controles de Corrupción'!$B$10:$B$249,0),42),"")</f>
        <v/>
      </c>
      <c r="Q420" s="57" t="str">
        <f>IFERROR(INDEX('[3]Controles de Corrupción'!$C$10:$AZ$249,MATCH(A420,'[3]Controles de Corrupción'!$B$10:$B$249,0),47),"")</f>
        <v/>
      </c>
    </row>
    <row r="421" spans="1:18" ht="51.75" customHeight="1" x14ac:dyDescent="0.25">
      <c r="A421" s="111" t="s">
        <v>953</v>
      </c>
      <c r="B421" s="1248"/>
      <c r="C421" s="1253" t="str">
        <f>IFERROR(INDEX('[3]Riesgos de Corrupción'!$B$11:$BN$102,MATCH('Mapa Riesgo Corrupción'!B421,'[3]Riesgos de Corrupción'!$B$11:$B$102,0),2),"")</f>
        <v/>
      </c>
      <c r="D421" s="1107" t="str">
        <f>IFERROR(INDEX('[3]Riesgos de Corrupción'!$B$11:$BN$102,MATCH('Mapa Riesgo Corrupción'!B421,'[3]Riesgos de Corrupción'!$B$11:$B$102,0),4),"")</f>
        <v/>
      </c>
      <c r="E421" s="1251" t="str">
        <f>IFERROR(INDEX('[3]Riesgos de Corrupción'!$B$11:$BN$102,MATCH('Mapa Riesgo Corrupción'!B421,'[3]Riesgos de Corrupción'!$B$11:$B$102,0),5),"")</f>
        <v/>
      </c>
      <c r="F421" s="1110" t="str">
        <f>IFERROR(INDEX('[3]Riesgos de Corrupción'!$B$11:$BN$102,MATCH('Mapa Riesgo Corrupción'!B421,'[3]Riesgos de Corrupción'!$B$11:$B$102,0),18),"")</f>
        <v/>
      </c>
      <c r="G421" s="1110" t="str">
        <f>IFERROR(INDEX('[3]Riesgos de Corrupción'!$B$11:$BN$102,MATCH('Mapa Riesgo Corrupción'!B421,'[3]Riesgos de Corrupción'!$B$11:$B$102,0),63),"")</f>
        <v/>
      </c>
      <c r="H421" s="1243" t="str">
        <f>IFERROR(INDEX('[3]Riesgos de Corrupción'!$B$11:$BN$102,MATCH('Mapa Riesgo Corrupción'!B421,'[3]Riesgos de Corrupción'!$B$11:$B$102,0),64),"")</f>
        <v/>
      </c>
      <c r="I421" s="1110" t="str">
        <f>IFERROR(INDEX('[3]Controles de Corrupción'!$C$10:$AZ$249,MATCH('Mapa Riesgo Corrupción'!B421,'[3]Controles de Corrupción'!$C$10:$C$249,0),33),"")</f>
        <v/>
      </c>
      <c r="J421" s="1110" t="str">
        <f>IFERROR(INDEX('[3]Controles de Corrupción'!$C$10:$AZ$249,MATCH('Mapa Riesgo Corrupción'!B421,'[3]Controles de Corrupción'!$C$10:$C$249,0),36),"")</f>
        <v/>
      </c>
      <c r="K421" s="1110" t="str">
        <f>IFERROR(INDEX('[3]Controles de Corrupción'!$C$10:$AZ$249,MATCH('Mapa Riesgo Corrupción'!B421,'[3]Controles de Corrupción'!$C$10:$C$249,0),37),"")</f>
        <v/>
      </c>
      <c r="L421" s="1110" t="str">
        <f>IFERROR(INDEX('[3]Controles de Corrupción'!$C$10:$AZ$249,MATCH('Mapa Riesgo Corrupción'!B421,'[3]Controles de Corrupción'!$C$10:$C$249,0),38),"")</f>
        <v/>
      </c>
      <c r="M421" s="151" t="str">
        <f>IFERROR(INDEX('[3]Controles de Corrupción'!$C$10:$AZ$251,MATCH(A421,'[3]Controles de Corrupción'!$B$10:$B$251,0),4),"")</f>
        <v/>
      </c>
      <c r="N421" s="65" t="str">
        <f>IFERROR(INDEX('[3]Controles de Corrupción'!$C$10:$AZ$249,MATCH(A421,'[3]Controles de Corrupción'!$B$10:$B$249,0),40),"")</f>
        <v/>
      </c>
      <c r="O421" s="65" t="str">
        <f>IFERROR(INDEX('[3]Controles de Corrupción'!$C$10:$AZ$249,MATCH(A421,'[3]Controles de Corrupción'!$B$10:$B$249,0),41),"")</f>
        <v/>
      </c>
      <c r="P421" s="65" t="str">
        <f>IFERROR(INDEX('[3]Controles de Corrupción'!$C$10:$AZ$249,MATCH(A421,'[3]Controles de Corrupción'!$B$10:$B$249,0),42),"")</f>
        <v/>
      </c>
      <c r="Q421" s="57" t="str">
        <f>IFERROR(INDEX('[3]Controles de Corrupción'!$C$10:$AZ$249,MATCH(A421,'[3]Controles de Corrupción'!$B$10:$B$249,0),47),"")</f>
        <v/>
      </c>
    </row>
    <row r="422" spans="1:18" ht="51.75" customHeight="1" x14ac:dyDescent="0.25">
      <c r="A422" s="111" t="s">
        <v>954</v>
      </c>
      <c r="B422" s="1249"/>
      <c r="C422" s="1254"/>
      <c r="D422" s="1108"/>
      <c r="E422" s="1252"/>
      <c r="F422" s="1109"/>
      <c r="G422" s="1109"/>
      <c r="H422" s="1244"/>
      <c r="I422" s="1109"/>
      <c r="J422" s="1109"/>
      <c r="K422" s="1109"/>
      <c r="L422" s="1109"/>
      <c r="M422" s="151" t="str">
        <f>IFERROR(INDEX('[3]Controles de Corrupción'!$C$10:$AZ$251,MATCH(A422,'[3]Controles de Corrupción'!$B$10:$B$251,0),4),"")</f>
        <v/>
      </c>
      <c r="N422" s="65" t="str">
        <f>IFERROR(INDEX('[3]Controles de Corrupción'!$C$10:$AZ$249,MATCH(A422,'[3]Controles de Corrupción'!$B$10:$B$249,0),40),"")</f>
        <v/>
      </c>
      <c r="O422" s="65" t="str">
        <f>IFERROR(INDEX('[3]Controles de Corrupción'!$C$10:$AZ$249,MATCH(A422,'[3]Controles de Corrupción'!$B$10:$B$249,0),41),"")</f>
        <v/>
      </c>
      <c r="P422" s="65" t="str">
        <f>IFERROR(INDEX('[3]Controles de Corrupción'!$C$10:$AZ$249,MATCH(A422,'[3]Controles de Corrupción'!$B$10:$B$249,0),42),"")</f>
        <v/>
      </c>
      <c r="Q422" s="57" t="str">
        <f>IFERROR(INDEX('[3]Controles de Corrupción'!$C$10:$AZ$249,MATCH(A422,'[3]Controles de Corrupción'!$B$10:$B$249,0),47),"")</f>
        <v/>
      </c>
    </row>
    <row r="423" spans="1:18" ht="51.75" customHeight="1" x14ac:dyDescent="0.25">
      <c r="A423" s="111" t="s">
        <v>955</v>
      </c>
      <c r="B423" s="1249"/>
      <c r="C423" s="1254"/>
      <c r="D423" s="1108"/>
      <c r="E423" s="1252"/>
      <c r="F423" s="1109"/>
      <c r="G423" s="1109"/>
      <c r="H423" s="1244"/>
      <c r="I423" s="1109"/>
      <c r="J423" s="1109"/>
      <c r="K423" s="1109"/>
      <c r="L423" s="1109"/>
      <c r="M423" s="151" t="str">
        <f>IFERROR(INDEX('[3]Controles de Corrupción'!$C$10:$AZ$251,MATCH(A423,'[3]Controles de Corrupción'!$B$10:$B$251,0),4),"")</f>
        <v/>
      </c>
      <c r="N423" s="65" t="str">
        <f>IFERROR(INDEX('[3]Controles de Corrupción'!$C$10:$AZ$249,MATCH(A423,'[3]Controles de Corrupción'!$B$10:$B$249,0),40),"")</f>
        <v/>
      </c>
      <c r="O423" s="65" t="str">
        <f>IFERROR(INDEX('[3]Controles de Corrupción'!$C$10:$AZ$249,MATCH(A423,'[3]Controles de Corrupción'!$B$10:$B$249,0),41),"")</f>
        <v/>
      </c>
      <c r="P423" s="65" t="str">
        <f>IFERROR(INDEX('[3]Controles de Corrupción'!$C$10:$AZ$249,MATCH(A423,'[3]Controles de Corrupción'!$B$10:$B$249,0),42),"")</f>
        <v/>
      </c>
      <c r="Q423" s="57" t="str">
        <f>IFERROR(INDEX('[3]Controles de Corrupción'!$C$10:$AZ$249,MATCH(A423,'[3]Controles de Corrupción'!$B$10:$B$249,0),47),"")</f>
        <v/>
      </c>
    </row>
    <row r="424" spans="1:18" ht="51.75" customHeight="1" x14ac:dyDescent="0.25">
      <c r="A424" s="111" t="s">
        <v>956</v>
      </c>
      <c r="B424" s="1249"/>
      <c r="C424" s="1254"/>
      <c r="D424" s="1108"/>
      <c r="E424" s="1252"/>
      <c r="F424" s="1109"/>
      <c r="G424" s="1109"/>
      <c r="H424" s="1244"/>
      <c r="I424" s="1109"/>
      <c r="J424" s="1109"/>
      <c r="K424" s="1109"/>
      <c r="L424" s="1109"/>
      <c r="M424" s="151" t="str">
        <f>IFERROR(INDEX('[3]Controles de Corrupción'!$C$10:$AZ$251,MATCH(A424,'[3]Controles de Corrupción'!$B$10:$B$251,0),4),"")</f>
        <v/>
      </c>
      <c r="N424" s="65" t="str">
        <f>IFERROR(INDEX('[3]Controles de Corrupción'!$C$10:$AZ$249,MATCH(A424,'[3]Controles de Corrupción'!$B$10:$B$249,0),40),"")</f>
        <v/>
      </c>
      <c r="O424" s="65" t="str">
        <f>IFERROR(INDEX('[3]Controles de Corrupción'!$C$10:$AZ$249,MATCH(A424,'[3]Controles de Corrupción'!$B$10:$B$249,0),41),"")</f>
        <v/>
      </c>
      <c r="P424" s="65" t="str">
        <f>IFERROR(INDEX('[3]Controles de Corrupción'!$C$10:$AZ$249,MATCH(A424,'[3]Controles de Corrupción'!$B$10:$B$249,0),42),"")</f>
        <v/>
      </c>
      <c r="Q424" s="57" t="str">
        <f>IFERROR(INDEX('[3]Controles de Corrupción'!$C$10:$AZ$249,MATCH(A424,'[3]Controles de Corrupción'!$B$10:$B$249,0),47),"")</f>
        <v/>
      </c>
    </row>
    <row r="425" spans="1:18" ht="51.75" customHeight="1" x14ac:dyDescent="0.25">
      <c r="A425" s="111" t="s">
        <v>957</v>
      </c>
      <c r="B425" s="1249"/>
      <c r="C425" s="1254"/>
      <c r="D425" s="1108"/>
      <c r="E425" s="1252"/>
      <c r="F425" s="1109"/>
      <c r="G425" s="1109"/>
      <c r="H425" s="1244"/>
      <c r="I425" s="1109"/>
      <c r="J425" s="1109"/>
      <c r="K425" s="1109"/>
      <c r="L425" s="1109"/>
      <c r="M425" s="151" t="str">
        <f>IFERROR(INDEX('[3]Controles de Corrupción'!$C$10:$AZ$251,MATCH(A425,'[3]Controles de Corrupción'!$B$10:$B$251,0),4),"")</f>
        <v/>
      </c>
      <c r="N425" s="65" t="str">
        <f>IFERROR(INDEX('[3]Controles de Corrupción'!$C$10:$AZ$249,MATCH(A425,'[3]Controles de Corrupción'!$B$10:$B$249,0),40),"")</f>
        <v/>
      </c>
      <c r="O425" s="65" t="str">
        <f>IFERROR(INDEX('[3]Controles de Corrupción'!$C$10:$AZ$249,MATCH(A425,'[3]Controles de Corrupción'!$B$10:$B$249,0),41),"")</f>
        <v/>
      </c>
      <c r="P425" s="65" t="str">
        <f>IFERROR(INDEX('[3]Controles de Corrupción'!$C$10:$AZ$249,MATCH(A425,'[3]Controles de Corrupción'!$B$10:$B$249,0),42),"")</f>
        <v/>
      </c>
      <c r="Q425" s="57" t="str">
        <f>IFERROR(INDEX('[3]Controles de Corrupción'!$C$10:$AZ$249,MATCH(A425,'[3]Controles de Corrupción'!$B$10:$B$249,0),47),"")</f>
        <v/>
      </c>
    </row>
    <row r="426" spans="1:18" ht="51.75" customHeight="1" x14ac:dyDescent="0.25">
      <c r="A426" s="111" t="s">
        <v>958</v>
      </c>
      <c r="B426" s="1250"/>
      <c r="C426" s="1254"/>
      <c r="D426" s="1108"/>
      <c r="E426" s="1252"/>
      <c r="F426" s="1109"/>
      <c r="G426" s="1109"/>
      <c r="H426" s="1111"/>
      <c r="I426" s="1109"/>
      <c r="J426" s="1109"/>
      <c r="K426" s="1109"/>
      <c r="L426" s="1109"/>
      <c r="M426" s="151" t="str">
        <f>IFERROR(INDEX('[3]Controles de Corrupción'!$C$10:$AZ$251,MATCH(A426,'[3]Controles de Corrupción'!$B$10:$B$251,0),4),"")</f>
        <v/>
      </c>
      <c r="N426" s="65" t="str">
        <f>IFERROR(INDEX('[3]Controles de Corrupción'!$C$10:$AZ$249,MATCH(A426,'[3]Controles de Corrupción'!$B$10:$B$249,0),40),"")</f>
        <v/>
      </c>
      <c r="O426" s="65" t="str">
        <f>IFERROR(INDEX('[3]Controles de Corrupción'!$C$10:$AZ$249,MATCH(A426,'[3]Controles de Corrupción'!$B$10:$B$249,0),41),"")</f>
        <v/>
      </c>
      <c r="P426" s="65" t="str">
        <f>IFERROR(INDEX('[3]Controles de Corrupción'!$C$10:$AZ$249,MATCH(A426,'[3]Controles de Corrupción'!$B$10:$B$249,0),42),"")</f>
        <v/>
      </c>
      <c r="Q426" s="57" t="str">
        <f>IFERROR(INDEX('[3]Controles de Corrupción'!$C$10:$AZ$249,MATCH(A426,'[3]Controles de Corrupción'!$B$10:$B$249,0),47),"")</f>
        <v/>
      </c>
      <c r="R426" s="107"/>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777">
    <mergeCell ref="H421:H426"/>
    <mergeCell ref="I421:I426"/>
    <mergeCell ref="J421:J426"/>
    <mergeCell ref="K421:K426"/>
    <mergeCell ref="L421:L426"/>
    <mergeCell ref="B421:B426"/>
    <mergeCell ref="C421:C426"/>
    <mergeCell ref="D421:D426"/>
    <mergeCell ref="E421:E426"/>
    <mergeCell ref="F421:F426"/>
    <mergeCell ref="G421:G426"/>
    <mergeCell ref="G415:G420"/>
    <mergeCell ref="H415:H420"/>
    <mergeCell ref="I415:I420"/>
    <mergeCell ref="J415:J420"/>
    <mergeCell ref="K415:K420"/>
    <mergeCell ref="L415:L420"/>
    <mergeCell ref="H409:H414"/>
    <mergeCell ref="I409:I414"/>
    <mergeCell ref="J409:J414"/>
    <mergeCell ref="K409:K414"/>
    <mergeCell ref="L409:L414"/>
    <mergeCell ref="G409:G414"/>
    <mergeCell ref="B415:B420"/>
    <mergeCell ref="C415:C420"/>
    <mergeCell ref="D415:D420"/>
    <mergeCell ref="E415:E420"/>
    <mergeCell ref="F415:F420"/>
    <mergeCell ref="B409:B414"/>
    <mergeCell ref="C409:C414"/>
    <mergeCell ref="D409:D414"/>
    <mergeCell ref="E409:E414"/>
    <mergeCell ref="F409:F414"/>
    <mergeCell ref="G403:G408"/>
    <mergeCell ref="H403:H408"/>
    <mergeCell ref="I403:I408"/>
    <mergeCell ref="J403:J408"/>
    <mergeCell ref="K403:K408"/>
    <mergeCell ref="L403:L408"/>
    <mergeCell ref="H397:H402"/>
    <mergeCell ref="I397:I402"/>
    <mergeCell ref="J397:J402"/>
    <mergeCell ref="K397:K402"/>
    <mergeCell ref="L397:L402"/>
    <mergeCell ref="G397:G402"/>
    <mergeCell ref="B403:B408"/>
    <mergeCell ref="C403:C408"/>
    <mergeCell ref="D403:D408"/>
    <mergeCell ref="E403:E408"/>
    <mergeCell ref="F403:F408"/>
    <mergeCell ref="B397:B402"/>
    <mergeCell ref="C397:C402"/>
    <mergeCell ref="D397:D402"/>
    <mergeCell ref="E397:E402"/>
    <mergeCell ref="F397:F402"/>
    <mergeCell ref="G391:G396"/>
    <mergeCell ref="H391:H396"/>
    <mergeCell ref="I391:I396"/>
    <mergeCell ref="J391:J396"/>
    <mergeCell ref="K391:K396"/>
    <mergeCell ref="L391:L396"/>
    <mergeCell ref="H385:H390"/>
    <mergeCell ref="I385:I390"/>
    <mergeCell ref="J385:J390"/>
    <mergeCell ref="K385:K390"/>
    <mergeCell ref="L385:L390"/>
    <mergeCell ref="G385:G390"/>
    <mergeCell ref="B391:B396"/>
    <mergeCell ref="C391:C396"/>
    <mergeCell ref="D391:D396"/>
    <mergeCell ref="E391:E396"/>
    <mergeCell ref="F391:F396"/>
    <mergeCell ref="B385:B390"/>
    <mergeCell ref="C385:C390"/>
    <mergeCell ref="D385:D390"/>
    <mergeCell ref="E385:E390"/>
    <mergeCell ref="F385:F390"/>
    <mergeCell ref="G379:G384"/>
    <mergeCell ref="H379:H384"/>
    <mergeCell ref="I379:I384"/>
    <mergeCell ref="J379:J384"/>
    <mergeCell ref="K379:K384"/>
    <mergeCell ref="L379:L384"/>
    <mergeCell ref="H373:H378"/>
    <mergeCell ref="I373:I378"/>
    <mergeCell ref="J373:J378"/>
    <mergeCell ref="K373:K378"/>
    <mergeCell ref="L373:L378"/>
    <mergeCell ref="G373:G378"/>
    <mergeCell ref="B379:B384"/>
    <mergeCell ref="C379:C384"/>
    <mergeCell ref="D379:D384"/>
    <mergeCell ref="E379:E384"/>
    <mergeCell ref="F379:F384"/>
    <mergeCell ref="B373:B378"/>
    <mergeCell ref="C373:C378"/>
    <mergeCell ref="D373:D378"/>
    <mergeCell ref="E373:E378"/>
    <mergeCell ref="F373:F378"/>
    <mergeCell ref="G367:G372"/>
    <mergeCell ref="H367:H372"/>
    <mergeCell ref="I367:I372"/>
    <mergeCell ref="J367:J372"/>
    <mergeCell ref="K367:K372"/>
    <mergeCell ref="L367:L372"/>
    <mergeCell ref="H361:H366"/>
    <mergeCell ref="I361:I366"/>
    <mergeCell ref="J361:J366"/>
    <mergeCell ref="K361:K366"/>
    <mergeCell ref="L361:L366"/>
    <mergeCell ref="G361:G366"/>
    <mergeCell ref="B367:B372"/>
    <mergeCell ref="C367:C372"/>
    <mergeCell ref="D367:D372"/>
    <mergeCell ref="E367:E372"/>
    <mergeCell ref="F367:F372"/>
    <mergeCell ref="B361:B366"/>
    <mergeCell ref="C361:C366"/>
    <mergeCell ref="D361:D366"/>
    <mergeCell ref="E361:E366"/>
    <mergeCell ref="F361:F366"/>
    <mergeCell ref="G355:G360"/>
    <mergeCell ref="H355:H360"/>
    <mergeCell ref="I355:I360"/>
    <mergeCell ref="J355:J360"/>
    <mergeCell ref="K355:K360"/>
    <mergeCell ref="L355:L360"/>
    <mergeCell ref="H349:H354"/>
    <mergeCell ref="I349:I354"/>
    <mergeCell ref="J349:J354"/>
    <mergeCell ref="K349:K354"/>
    <mergeCell ref="L349:L354"/>
    <mergeCell ref="G349:G354"/>
    <mergeCell ref="B355:B360"/>
    <mergeCell ref="C355:C360"/>
    <mergeCell ref="D355:D360"/>
    <mergeCell ref="E355:E360"/>
    <mergeCell ref="F355:F360"/>
    <mergeCell ref="B349:B354"/>
    <mergeCell ref="C349:C354"/>
    <mergeCell ref="D349:D354"/>
    <mergeCell ref="E349:E354"/>
    <mergeCell ref="F349:F354"/>
    <mergeCell ref="G343:G348"/>
    <mergeCell ref="H343:H348"/>
    <mergeCell ref="I343:I348"/>
    <mergeCell ref="J343:J348"/>
    <mergeCell ref="K343:K348"/>
    <mergeCell ref="L343:L348"/>
    <mergeCell ref="H337:H342"/>
    <mergeCell ref="I337:I342"/>
    <mergeCell ref="J337:J342"/>
    <mergeCell ref="K337:K342"/>
    <mergeCell ref="L337:L342"/>
    <mergeCell ref="G337:G342"/>
    <mergeCell ref="B343:B348"/>
    <mergeCell ref="C343:C348"/>
    <mergeCell ref="D343:D348"/>
    <mergeCell ref="E343:E348"/>
    <mergeCell ref="F343:F348"/>
    <mergeCell ref="B337:B342"/>
    <mergeCell ref="C337:C342"/>
    <mergeCell ref="D337:D342"/>
    <mergeCell ref="E337:E342"/>
    <mergeCell ref="F337:F342"/>
    <mergeCell ref="G331:G336"/>
    <mergeCell ref="H331:H336"/>
    <mergeCell ref="I331:I336"/>
    <mergeCell ref="J331:J336"/>
    <mergeCell ref="K331:K336"/>
    <mergeCell ref="L331:L336"/>
    <mergeCell ref="H325:H330"/>
    <mergeCell ref="I325:I330"/>
    <mergeCell ref="J325:J330"/>
    <mergeCell ref="K325:K330"/>
    <mergeCell ref="L325:L330"/>
    <mergeCell ref="G325:G330"/>
    <mergeCell ref="B331:B336"/>
    <mergeCell ref="C331:C336"/>
    <mergeCell ref="D331:D336"/>
    <mergeCell ref="E331:E336"/>
    <mergeCell ref="F331:F336"/>
    <mergeCell ref="B325:B330"/>
    <mergeCell ref="C325:C330"/>
    <mergeCell ref="D325:D330"/>
    <mergeCell ref="E325:E330"/>
    <mergeCell ref="F325:F330"/>
    <mergeCell ref="G319:G324"/>
    <mergeCell ref="H319:H324"/>
    <mergeCell ref="I319:I324"/>
    <mergeCell ref="J319:J324"/>
    <mergeCell ref="K319:K324"/>
    <mergeCell ref="L319:L324"/>
    <mergeCell ref="H313:H318"/>
    <mergeCell ref="I313:I318"/>
    <mergeCell ref="J313:J318"/>
    <mergeCell ref="K313:K318"/>
    <mergeCell ref="L313:L318"/>
    <mergeCell ref="G313:G318"/>
    <mergeCell ref="B319:B324"/>
    <mergeCell ref="C319:C324"/>
    <mergeCell ref="D319:D324"/>
    <mergeCell ref="E319:E324"/>
    <mergeCell ref="F319:F324"/>
    <mergeCell ref="B313:B318"/>
    <mergeCell ref="C313:C318"/>
    <mergeCell ref="D313:D318"/>
    <mergeCell ref="E313:E318"/>
    <mergeCell ref="F313:F318"/>
    <mergeCell ref="G307:G312"/>
    <mergeCell ref="H307:H312"/>
    <mergeCell ref="I307:I312"/>
    <mergeCell ref="J307:J312"/>
    <mergeCell ref="K307:K312"/>
    <mergeCell ref="L307:L312"/>
    <mergeCell ref="H301:H306"/>
    <mergeCell ref="I301:I306"/>
    <mergeCell ref="J301:J306"/>
    <mergeCell ref="K301:K306"/>
    <mergeCell ref="L301:L306"/>
    <mergeCell ref="G301:G306"/>
    <mergeCell ref="B307:B312"/>
    <mergeCell ref="C307:C312"/>
    <mergeCell ref="D307:D312"/>
    <mergeCell ref="E307:E312"/>
    <mergeCell ref="F307:F312"/>
    <mergeCell ref="B301:B306"/>
    <mergeCell ref="C301:C306"/>
    <mergeCell ref="D301:D306"/>
    <mergeCell ref="E301:E306"/>
    <mergeCell ref="F301:F306"/>
    <mergeCell ref="G295:G300"/>
    <mergeCell ref="H295:H300"/>
    <mergeCell ref="I295:I300"/>
    <mergeCell ref="J295:J300"/>
    <mergeCell ref="K295:K300"/>
    <mergeCell ref="L295:L300"/>
    <mergeCell ref="H289:H294"/>
    <mergeCell ref="I289:I294"/>
    <mergeCell ref="J289:J294"/>
    <mergeCell ref="K289:K294"/>
    <mergeCell ref="L289:L294"/>
    <mergeCell ref="G289:G294"/>
    <mergeCell ref="B295:B300"/>
    <mergeCell ref="C295:C300"/>
    <mergeCell ref="D295:D300"/>
    <mergeCell ref="E295:E300"/>
    <mergeCell ref="F295:F300"/>
    <mergeCell ref="B289:B294"/>
    <mergeCell ref="C289:C294"/>
    <mergeCell ref="D289:D294"/>
    <mergeCell ref="E289:E294"/>
    <mergeCell ref="F289:F294"/>
    <mergeCell ref="G283:G288"/>
    <mergeCell ref="H283:H288"/>
    <mergeCell ref="I283:I288"/>
    <mergeCell ref="J283:J288"/>
    <mergeCell ref="K283:K288"/>
    <mergeCell ref="L283:L288"/>
    <mergeCell ref="H277:H282"/>
    <mergeCell ref="I277:I282"/>
    <mergeCell ref="J277:J282"/>
    <mergeCell ref="K277:K282"/>
    <mergeCell ref="L277:L282"/>
    <mergeCell ref="G277:G282"/>
    <mergeCell ref="B283:B288"/>
    <mergeCell ref="C283:C288"/>
    <mergeCell ref="D283:D288"/>
    <mergeCell ref="E283:E288"/>
    <mergeCell ref="F283:F288"/>
    <mergeCell ref="B277:B282"/>
    <mergeCell ref="C277:C282"/>
    <mergeCell ref="D277:D282"/>
    <mergeCell ref="E277:E282"/>
    <mergeCell ref="F277:F282"/>
    <mergeCell ref="G271:G276"/>
    <mergeCell ref="H271:H276"/>
    <mergeCell ref="I271:I276"/>
    <mergeCell ref="J271:J276"/>
    <mergeCell ref="K271:K276"/>
    <mergeCell ref="L271:L276"/>
    <mergeCell ref="H265:H270"/>
    <mergeCell ref="I265:I270"/>
    <mergeCell ref="J265:J270"/>
    <mergeCell ref="K265:K270"/>
    <mergeCell ref="L265:L270"/>
    <mergeCell ref="G265:G270"/>
    <mergeCell ref="B271:B276"/>
    <mergeCell ref="C271:C276"/>
    <mergeCell ref="D271:D276"/>
    <mergeCell ref="E271:E276"/>
    <mergeCell ref="F271:F276"/>
    <mergeCell ref="B265:B270"/>
    <mergeCell ref="C265:C270"/>
    <mergeCell ref="D265:D270"/>
    <mergeCell ref="E265:E270"/>
    <mergeCell ref="F265:F270"/>
    <mergeCell ref="G259:G264"/>
    <mergeCell ref="H259:H264"/>
    <mergeCell ref="I259:I264"/>
    <mergeCell ref="J259:J264"/>
    <mergeCell ref="K259:K264"/>
    <mergeCell ref="L259:L264"/>
    <mergeCell ref="H253:H258"/>
    <mergeCell ref="I253:I258"/>
    <mergeCell ref="J253:J258"/>
    <mergeCell ref="K253:K258"/>
    <mergeCell ref="L253:L258"/>
    <mergeCell ref="G253:G258"/>
    <mergeCell ref="B259:B264"/>
    <mergeCell ref="C259:C264"/>
    <mergeCell ref="D259:D264"/>
    <mergeCell ref="E259:E264"/>
    <mergeCell ref="F259:F264"/>
    <mergeCell ref="B253:B258"/>
    <mergeCell ref="C253:C258"/>
    <mergeCell ref="D253:D258"/>
    <mergeCell ref="E253:E258"/>
    <mergeCell ref="F253:F258"/>
    <mergeCell ref="G247:G252"/>
    <mergeCell ref="H247:H252"/>
    <mergeCell ref="I247:I252"/>
    <mergeCell ref="J247:J252"/>
    <mergeCell ref="K247:K252"/>
    <mergeCell ref="L247:L252"/>
    <mergeCell ref="H241:H246"/>
    <mergeCell ref="I241:I246"/>
    <mergeCell ref="J241:J246"/>
    <mergeCell ref="K241:K246"/>
    <mergeCell ref="L241:L246"/>
    <mergeCell ref="G241:G246"/>
    <mergeCell ref="B247:B252"/>
    <mergeCell ref="C247:C252"/>
    <mergeCell ref="D247:D252"/>
    <mergeCell ref="E247:E252"/>
    <mergeCell ref="F247:F252"/>
    <mergeCell ref="B241:B246"/>
    <mergeCell ref="C241:C246"/>
    <mergeCell ref="D241:D246"/>
    <mergeCell ref="E241:E246"/>
    <mergeCell ref="F241:F246"/>
    <mergeCell ref="G235:G240"/>
    <mergeCell ref="H235:H240"/>
    <mergeCell ref="I235:I240"/>
    <mergeCell ref="J235:J240"/>
    <mergeCell ref="K235:K240"/>
    <mergeCell ref="L235:L240"/>
    <mergeCell ref="H229:H234"/>
    <mergeCell ref="I229:I234"/>
    <mergeCell ref="J229:J234"/>
    <mergeCell ref="K229:K234"/>
    <mergeCell ref="L229:L234"/>
    <mergeCell ref="G229:G234"/>
    <mergeCell ref="B235:B240"/>
    <mergeCell ref="C235:C240"/>
    <mergeCell ref="D235:D240"/>
    <mergeCell ref="E235:E240"/>
    <mergeCell ref="F235:F240"/>
    <mergeCell ref="B229:B234"/>
    <mergeCell ref="C229:C234"/>
    <mergeCell ref="D229:D234"/>
    <mergeCell ref="E229:E234"/>
    <mergeCell ref="F229:F234"/>
    <mergeCell ref="G223:G228"/>
    <mergeCell ref="H223:H228"/>
    <mergeCell ref="I223:I228"/>
    <mergeCell ref="J223:J228"/>
    <mergeCell ref="K223:K228"/>
    <mergeCell ref="L223:L228"/>
    <mergeCell ref="H217:H222"/>
    <mergeCell ref="I217:I222"/>
    <mergeCell ref="J217:J222"/>
    <mergeCell ref="K217:K222"/>
    <mergeCell ref="L217:L222"/>
    <mergeCell ref="G217:G222"/>
    <mergeCell ref="B223:B228"/>
    <mergeCell ref="C223:C228"/>
    <mergeCell ref="D223:D228"/>
    <mergeCell ref="E223:E228"/>
    <mergeCell ref="F223:F228"/>
    <mergeCell ref="B217:B222"/>
    <mergeCell ref="C217:C222"/>
    <mergeCell ref="D217:D222"/>
    <mergeCell ref="E217:E222"/>
    <mergeCell ref="F217:F222"/>
    <mergeCell ref="G211:G216"/>
    <mergeCell ref="H211:H216"/>
    <mergeCell ref="I211:I216"/>
    <mergeCell ref="J211:J216"/>
    <mergeCell ref="K211:K216"/>
    <mergeCell ref="L211:L216"/>
    <mergeCell ref="H205:H210"/>
    <mergeCell ref="I205:I210"/>
    <mergeCell ref="J205:J210"/>
    <mergeCell ref="K205:K210"/>
    <mergeCell ref="L205:L210"/>
    <mergeCell ref="G205:G210"/>
    <mergeCell ref="B211:B216"/>
    <mergeCell ref="C211:C216"/>
    <mergeCell ref="D211:D216"/>
    <mergeCell ref="E211:E216"/>
    <mergeCell ref="F211:F216"/>
    <mergeCell ref="B205:B210"/>
    <mergeCell ref="C205:C210"/>
    <mergeCell ref="D205:D210"/>
    <mergeCell ref="E205:E210"/>
    <mergeCell ref="F205:F210"/>
    <mergeCell ref="G199:G204"/>
    <mergeCell ref="H199:H204"/>
    <mergeCell ref="I199:I204"/>
    <mergeCell ref="J199:J204"/>
    <mergeCell ref="K199:K204"/>
    <mergeCell ref="L199:L204"/>
    <mergeCell ref="H193:H198"/>
    <mergeCell ref="I193:I198"/>
    <mergeCell ref="J193:J198"/>
    <mergeCell ref="K193:K198"/>
    <mergeCell ref="L193:L198"/>
    <mergeCell ref="G193:G198"/>
    <mergeCell ref="B199:B204"/>
    <mergeCell ref="C199:C204"/>
    <mergeCell ref="D199:D204"/>
    <mergeCell ref="E199:E204"/>
    <mergeCell ref="F199:F204"/>
    <mergeCell ref="B193:B198"/>
    <mergeCell ref="C193:C198"/>
    <mergeCell ref="D193:D198"/>
    <mergeCell ref="E193:E198"/>
    <mergeCell ref="F193:F198"/>
    <mergeCell ref="G187:G192"/>
    <mergeCell ref="H187:H192"/>
    <mergeCell ref="I187:I192"/>
    <mergeCell ref="J187:J192"/>
    <mergeCell ref="K187:K192"/>
    <mergeCell ref="L187:L192"/>
    <mergeCell ref="H181:H186"/>
    <mergeCell ref="I181:I186"/>
    <mergeCell ref="J181:J186"/>
    <mergeCell ref="K181:K186"/>
    <mergeCell ref="L181:L186"/>
    <mergeCell ref="G181:G186"/>
    <mergeCell ref="B187:B192"/>
    <mergeCell ref="C187:C192"/>
    <mergeCell ref="D187:D192"/>
    <mergeCell ref="E187:E192"/>
    <mergeCell ref="F187:F192"/>
    <mergeCell ref="B181:B186"/>
    <mergeCell ref="C181:C186"/>
    <mergeCell ref="D181:D186"/>
    <mergeCell ref="E181:E186"/>
    <mergeCell ref="F181:F186"/>
    <mergeCell ref="G175:G180"/>
    <mergeCell ref="H175:H180"/>
    <mergeCell ref="I175:I180"/>
    <mergeCell ref="J175:J180"/>
    <mergeCell ref="K175:K180"/>
    <mergeCell ref="L175:L180"/>
    <mergeCell ref="H169:H174"/>
    <mergeCell ref="I169:I174"/>
    <mergeCell ref="J169:J174"/>
    <mergeCell ref="K169:K174"/>
    <mergeCell ref="L169:L174"/>
    <mergeCell ref="G169:G174"/>
    <mergeCell ref="B175:B180"/>
    <mergeCell ref="C175:C180"/>
    <mergeCell ref="D175:D180"/>
    <mergeCell ref="E175:E180"/>
    <mergeCell ref="F175:F180"/>
    <mergeCell ref="B169:B174"/>
    <mergeCell ref="C169:C174"/>
    <mergeCell ref="D169:D174"/>
    <mergeCell ref="E169:E174"/>
    <mergeCell ref="F169:F174"/>
    <mergeCell ref="G163:G168"/>
    <mergeCell ref="H163:H168"/>
    <mergeCell ref="I163:I168"/>
    <mergeCell ref="J163:J168"/>
    <mergeCell ref="K163:K168"/>
    <mergeCell ref="L163:L168"/>
    <mergeCell ref="H157:H162"/>
    <mergeCell ref="I157:I162"/>
    <mergeCell ref="J157:J162"/>
    <mergeCell ref="K157:K162"/>
    <mergeCell ref="L157:L162"/>
    <mergeCell ref="G157:G162"/>
    <mergeCell ref="B163:B168"/>
    <mergeCell ref="C163:C168"/>
    <mergeCell ref="D163:D168"/>
    <mergeCell ref="E163:E168"/>
    <mergeCell ref="F163:F168"/>
    <mergeCell ref="B157:B162"/>
    <mergeCell ref="C157:C162"/>
    <mergeCell ref="D157:D162"/>
    <mergeCell ref="E157:E162"/>
    <mergeCell ref="F157:F162"/>
    <mergeCell ref="G151:G156"/>
    <mergeCell ref="H151:H156"/>
    <mergeCell ref="I151:I156"/>
    <mergeCell ref="J151:J156"/>
    <mergeCell ref="K151:K156"/>
    <mergeCell ref="L151:L156"/>
    <mergeCell ref="H145:H150"/>
    <mergeCell ref="I145:I150"/>
    <mergeCell ref="J145:J150"/>
    <mergeCell ref="K145:K150"/>
    <mergeCell ref="L145:L150"/>
    <mergeCell ref="G145:G150"/>
    <mergeCell ref="B151:B156"/>
    <mergeCell ref="C151:C156"/>
    <mergeCell ref="D151:D156"/>
    <mergeCell ref="E151:E156"/>
    <mergeCell ref="F151:F156"/>
    <mergeCell ref="B145:B150"/>
    <mergeCell ref="C145:C150"/>
    <mergeCell ref="D145:D150"/>
    <mergeCell ref="E145:E150"/>
    <mergeCell ref="F145:F150"/>
    <mergeCell ref="G139:G144"/>
    <mergeCell ref="H139:H144"/>
    <mergeCell ref="I139:I144"/>
    <mergeCell ref="J139:J144"/>
    <mergeCell ref="K139:K144"/>
    <mergeCell ref="L139:L144"/>
    <mergeCell ref="H133:H138"/>
    <mergeCell ref="I133:I138"/>
    <mergeCell ref="J133:J138"/>
    <mergeCell ref="K133:K138"/>
    <mergeCell ref="L133:L138"/>
    <mergeCell ref="G133:G138"/>
    <mergeCell ref="B139:B144"/>
    <mergeCell ref="C139:C144"/>
    <mergeCell ref="D139:D144"/>
    <mergeCell ref="E139:E144"/>
    <mergeCell ref="F139:F144"/>
    <mergeCell ref="B133:B138"/>
    <mergeCell ref="C133:C138"/>
    <mergeCell ref="D133:D138"/>
    <mergeCell ref="E133:E138"/>
    <mergeCell ref="F133:F138"/>
    <mergeCell ref="G127:G132"/>
    <mergeCell ref="H127:H132"/>
    <mergeCell ref="I127:I132"/>
    <mergeCell ref="J127:J132"/>
    <mergeCell ref="K127:K132"/>
    <mergeCell ref="L127:L132"/>
    <mergeCell ref="H121:H126"/>
    <mergeCell ref="I121:I126"/>
    <mergeCell ref="J121:J126"/>
    <mergeCell ref="K121:K126"/>
    <mergeCell ref="L121:L126"/>
    <mergeCell ref="G121:G126"/>
    <mergeCell ref="B127:B132"/>
    <mergeCell ref="C127:C132"/>
    <mergeCell ref="D127:D132"/>
    <mergeCell ref="E127:E132"/>
    <mergeCell ref="F127:F132"/>
    <mergeCell ref="B121:B126"/>
    <mergeCell ref="C121:C126"/>
    <mergeCell ref="D121:D126"/>
    <mergeCell ref="E121:E126"/>
    <mergeCell ref="F121:F126"/>
    <mergeCell ref="G115:G120"/>
    <mergeCell ref="H115:H120"/>
    <mergeCell ref="I115:I120"/>
    <mergeCell ref="J115:J120"/>
    <mergeCell ref="K115:K120"/>
    <mergeCell ref="L115:L120"/>
    <mergeCell ref="H109:H114"/>
    <mergeCell ref="I109:I114"/>
    <mergeCell ref="J109:J114"/>
    <mergeCell ref="K109:K114"/>
    <mergeCell ref="L109:L114"/>
    <mergeCell ref="G109:G114"/>
    <mergeCell ref="B115:B120"/>
    <mergeCell ref="C115:C120"/>
    <mergeCell ref="D115:D120"/>
    <mergeCell ref="E115:E120"/>
    <mergeCell ref="F115:F120"/>
    <mergeCell ref="B109:B114"/>
    <mergeCell ref="C109:C114"/>
    <mergeCell ref="D109:D114"/>
    <mergeCell ref="E109:E114"/>
    <mergeCell ref="F109:F114"/>
    <mergeCell ref="G103:G108"/>
    <mergeCell ref="H103:H108"/>
    <mergeCell ref="I103:I108"/>
    <mergeCell ref="J103:J108"/>
    <mergeCell ref="K103:K108"/>
    <mergeCell ref="L103:L108"/>
    <mergeCell ref="H97:H102"/>
    <mergeCell ref="I97:I102"/>
    <mergeCell ref="J97:J102"/>
    <mergeCell ref="K97:K102"/>
    <mergeCell ref="L97:L102"/>
    <mergeCell ref="G97:G102"/>
    <mergeCell ref="B103:B108"/>
    <mergeCell ref="C103:C108"/>
    <mergeCell ref="D103:D108"/>
    <mergeCell ref="E103:E108"/>
    <mergeCell ref="F103:F108"/>
    <mergeCell ref="B97:B102"/>
    <mergeCell ref="C97:C102"/>
    <mergeCell ref="D97:D102"/>
    <mergeCell ref="E97:E102"/>
    <mergeCell ref="F97:F102"/>
    <mergeCell ref="G91:G96"/>
    <mergeCell ref="H91:H96"/>
    <mergeCell ref="I91:I96"/>
    <mergeCell ref="J91:J96"/>
    <mergeCell ref="K91:K96"/>
    <mergeCell ref="L91:L96"/>
    <mergeCell ref="H85:H90"/>
    <mergeCell ref="I85:I90"/>
    <mergeCell ref="J85:J90"/>
    <mergeCell ref="K85:K90"/>
    <mergeCell ref="L85:L90"/>
    <mergeCell ref="G85:G90"/>
    <mergeCell ref="B91:B96"/>
    <mergeCell ref="C91:C96"/>
    <mergeCell ref="D91:D96"/>
    <mergeCell ref="E91:E96"/>
    <mergeCell ref="F91:F96"/>
    <mergeCell ref="B85:B90"/>
    <mergeCell ref="C85:C90"/>
    <mergeCell ref="D85:D90"/>
    <mergeCell ref="E85:E90"/>
    <mergeCell ref="F85:F90"/>
    <mergeCell ref="G79:G84"/>
    <mergeCell ref="H79:H84"/>
    <mergeCell ref="I79:I84"/>
    <mergeCell ref="J79:J84"/>
    <mergeCell ref="K79:K84"/>
    <mergeCell ref="L79:L84"/>
    <mergeCell ref="H73:H78"/>
    <mergeCell ref="I73:I78"/>
    <mergeCell ref="J73:J78"/>
    <mergeCell ref="K73:K78"/>
    <mergeCell ref="L73:L78"/>
    <mergeCell ref="G73:G78"/>
    <mergeCell ref="B79:B84"/>
    <mergeCell ref="C79:C84"/>
    <mergeCell ref="D79:D84"/>
    <mergeCell ref="E79:E84"/>
    <mergeCell ref="F79:F84"/>
    <mergeCell ref="B73:B78"/>
    <mergeCell ref="C73:C78"/>
    <mergeCell ref="D73:D78"/>
    <mergeCell ref="E73:E78"/>
    <mergeCell ref="F73:F78"/>
    <mergeCell ref="G67:G72"/>
    <mergeCell ref="H67:H72"/>
    <mergeCell ref="I67:I72"/>
    <mergeCell ref="J67:J72"/>
    <mergeCell ref="K67:K72"/>
    <mergeCell ref="L67:L72"/>
    <mergeCell ref="H61:H66"/>
    <mergeCell ref="I61:I66"/>
    <mergeCell ref="J61:J66"/>
    <mergeCell ref="K61:K66"/>
    <mergeCell ref="L61:L66"/>
    <mergeCell ref="G61:G66"/>
    <mergeCell ref="B67:B72"/>
    <mergeCell ref="C67:C72"/>
    <mergeCell ref="D67:D72"/>
    <mergeCell ref="E67:E72"/>
    <mergeCell ref="F67:F72"/>
    <mergeCell ref="B61:B66"/>
    <mergeCell ref="C61:C66"/>
    <mergeCell ref="D61:D66"/>
    <mergeCell ref="E61:E66"/>
    <mergeCell ref="F61:F66"/>
    <mergeCell ref="G55:G60"/>
    <mergeCell ref="H55:H60"/>
    <mergeCell ref="I55:I60"/>
    <mergeCell ref="J55:J60"/>
    <mergeCell ref="K55:K60"/>
    <mergeCell ref="L55:L60"/>
    <mergeCell ref="H49:H54"/>
    <mergeCell ref="I49:I54"/>
    <mergeCell ref="J49:J54"/>
    <mergeCell ref="K49:K54"/>
    <mergeCell ref="L49:L54"/>
    <mergeCell ref="G49:G54"/>
    <mergeCell ref="B55:B60"/>
    <mergeCell ref="C55:C60"/>
    <mergeCell ref="D55:D60"/>
    <mergeCell ref="E55:E60"/>
    <mergeCell ref="F55:F60"/>
    <mergeCell ref="B49:B54"/>
    <mergeCell ref="C49:C54"/>
    <mergeCell ref="D49:D54"/>
    <mergeCell ref="E49:E54"/>
    <mergeCell ref="F49:F54"/>
    <mergeCell ref="K25:K30"/>
    <mergeCell ref="L25:L30"/>
    <mergeCell ref="B43:B48"/>
    <mergeCell ref="C43:C48"/>
    <mergeCell ref="D43:D48"/>
    <mergeCell ref="E43:E48"/>
    <mergeCell ref="F43:F48"/>
    <mergeCell ref="B37:B42"/>
    <mergeCell ref="C37:C42"/>
    <mergeCell ref="D37:D42"/>
    <mergeCell ref="E37:E42"/>
    <mergeCell ref="F37:F42"/>
    <mergeCell ref="G43:G48"/>
    <mergeCell ref="H43:H48"/>
    <mergeCell ref="I43:I48"/>
    <mergeCell ref="J43:J48"/>
    <mergeCell ref="K43:K48"/>
    <mergeCell ref="L43:L48"/>
    <mergeCell ref="H37:H42"/>
    <mergeCell ref="I37:I42"/>
    <mergeCell ref="J37:J42"/>
    <mergeCell ref="K37:K42"/>
    <mergeCell ref="L37:L42"/>
    <mergeCell ref="G37:G42"/>
    <mergeCell ref="B31:B36"/>
    <mergeCell ref="C31:C36"/>
    <mergeCell ref="D31:D36"/>
    <mergeCell ref="E31:E36"/>
    <mergeCell ref="F31:F36"/>
    <mergeCell ref="I19:I24"/>
    <mergeCell ref="J19:J24"/>
    <mergeCell ref="K19:K24"/>
    <mergeCell ref="L19:L24"/>
    <mergeCell ref="B25:B30"/>
    <mergeCell ref="C25:C30"/>
    <mergeCell ref="D25:D30"/>
    <mergeCell ref="E25:E30"/>
    <mergeCell ref="F25:F30"/>
    <mergeCell ref="G25:G30"/>
    <mergeCell ref="G31:G36"/>
    <mergeCell ref="H31:H36"/>
    <mergeCell ref="I31:I36"/>
    <mergeCell ref="J31:J36"/>
    <mergeCell ref="K31:K36"/>
    <mergeCell ref="L31:L36"/>
    <mergeCell ref="H25:H30"/>
    <mergeCell ref="I25:I30"/>
    <mergeCell ref="J25:J30"/>
    <mergeCell ref="K13:K18"/>
    <mergeCell ref="L13:L18"/>
    <mergeCell ref="B19:B24"/>
    <mergeCell ref="C19:C24"/>
    <mergeCell ref="D19:D24"/>
    <mergeCell ref="E19:E24"/>
    <mergeCell ref="F19:F24"/>
    <mergeCell ref="G19:G24"/>
    <mergeCell ref="H19:H24"/>
    <mergeCell ref="B13:B18"/>
    <mergeCell ref="C13:C18"/>
    <mergeCell ref="D13:D18"/>
    <mergeCell ref="E13:E18"/>
    <mergeCell ref="F13:F18"/>
    <mergeCell ref="G13:G18"/>
    <mergeCell ref="H13:H18"/>
    <mergeCell ref="I13:I18"/>
    <mergeCell ref="J13:J18"/>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 ref="K7:K12"/>
    <mergeCell ref="L7:L12"/>
  </mergeCells>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tabSelected="1" topLeftCell="AI16" zoomScale="55" zoomScaleNormal="55" workbookViewId="0">
      <selection activeCell="AM19" sqref="AM19"/>
    </sheetView>
  </sheetViews>
  <sheetFormatPr baseColWidth="10" defaultColWidth="11.42578125" defaultRowHeight="18" x14ac:dyDescent="0.3"/>
  <cols>
    <col min="1" max="1" width="5.5703125" style="431" bestFit="1" customWidth="1"/>
    <col min="2" max="2" width="26.7109375" style="375" customWidth="1"/>
    <col min="3" max="3" width="20.28515625" style="375" customWidth="1"/>
    <col min="4" max="4" width="24" style="375" customWidth="1"/>
    <col min="5" max="5" width="30.5703125" style="375" customWidth="1"/>
    <col min="6" max="6" width="40.5703125" style="179" customWidth="1"/>
    <col min="7" max="7" width="39.42578125" style="174" customWidth="1"/>
    <col min="8" max="8" width="19" style="180" customWidth="1"/>
    <col min="9" max="9" width="24.140625" style="180" customWidth="1"/>
    <col min="10" max="10" width="25" style="180" customWidth="1"/>
    <col min="11" max="11" width="17.85546875" style="174" customWidth="1"/>
    <col min="12" max="12" width="16.42578125" style="174" customWidth="1"/>
    <col min="13" max="13" width="6.7109375" style="174" bestFit="1" customWidth="1"/>
    <col min="14" max="14" width="27.28515625" style="174" bestFit="1" customWidth="1"/>
    <col min="15" max="15" width="30.42578125" style="174" hidden="1" customWidth="1"/>
    <col min="16" max="16" width="17.42578125" style="174" customWidth="1"/>
    <col min="17" max="17" width="6.42578125" style="174" bestFit="1" customWidth="1"/>
    <col min="18" max="18" width="16" style="174" customWidth="1"/>
    <col min="19" max="19" width="5.85546875" style="174" customWidth="1"/>
    <col min="20" max="20" width="77.5703125" style="174" customWidth="1"/>
    <col min="21" max="21" width="15.140625" style="174" bestFit="1" customWidth="1"/>
    <col min="22" max="22" width="6.85546875" style="174" customWidth="1"/>
    <col min="23" max="23" width="5" style="174" customWidth="1"/>
    <col min="24" max="24" width="5.42578125" style="174" customWidth="1"/>
    <col min="25" max="25" width="7.140625" style="174" customWidth="1"/>
    <col min="26" max="26" width="6.7109375" style="174" customWidth="1"/>
    <col min="27" max="27" width="7.42578125" style="174" customWidth="1"/>
    <col min="28" max="28" width="38.28515625" style="174" hidden="1" customWidth="1"/>
    <col min="29" max="29" width="8.7109375" style="174" customWidth="1"/>
    <col min="30" max="30" width="10.42578125" style="174" customWidth="1"/>
    <col min="31" max="31" width="9.28515625" style="174" customWidth="1"/>
    <col min="32" max="32" width="9.140625" style="174" customWidth="1"/>
    <col min="33" max="33" width="8.42578125" style="174" customWidth="1"/>
    <col min="34" max="34" width="7.28515625" style="174" customWidth="1"/>
    <col min="35" max="35" width="69" style="174" customWidth="1"/>
    <col min="36" max="36" width="35.28515625" style="174" customWidth="1"/>
    <col min="37" max="37" width="23.85546875" style="373" customWidth="1"/>
    <col min="38" max="38" width="19.5703125" style="373" customWidth="1"/>
    <col min="39" max="39" width="42.42578125" style="174" customWidth="1"/>
    <col min="40" max="40" width="21" style="174" customWidth="1"/>
    <col min="41" max="41" width="81" style="174" customWidth="1"/>
    <col min="42" max="42" width="77" style="174" customWidth="1"/>
    <col min="43" max="43" width="26.7109375" style="174" customWidth="1"/>
    <col min="44" max="44" width="31.85546875" style="174" customWidth="1"/>
    <col min="45" max="16384" width="11.42578125" style="174"/>
  </cols>
  <sheetData>
    <row r="1" spans="1:72" s="173" customFormat="1" ht="134.25" customHeight="1" x14ac:dyDescent="0.3">
      <c r="A1" s="1265"/>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c r="AM1" s="1266"/>
      <c r="AN1" s="1266"/>
      <c r="AO1" s="1266"/>
      <c r="AP1" s="1266"/>
      <c r="AQ1" s="1267"/>
    </row>
    <row r="2" spans="1:72" s="173" customFormat="1" ht="24" customHeight="1" x14ac:dyDescent="0.3">
      <c r="A2" s="1268"/>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c r="AM2" s="1269"/>
      <c r="AN2" s="1269"/>
      <c r="AO2" s="1269"/>
      <c r="AP2" s="1269"/>
      <c r="AQ2" s="1270"/>
    </row>
    <row r="3" spans="1:72" x14ac:dyDescent="0.3">
      <c r="A3" s="429"/>
      <c r="B3" s="371"/>
      <c r="C3" s="371"/>
      <c r="D3" s="372"/>
      <c r="E3" s="371"/>
      <c r="F3" s="175"/>
      <c r="G3" s="173"/>
      <c r="H3" s="176"/>
      <c r="I3" s="176"/>
      <c r="J3" s="176"/>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801"/>
      <c r="AL3" s="801"/>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173"/>
      <c r="BO3" s="173"/>
      <c r="BP3" s="173"/>
      <c r="BQ3" s="173"/>
      <c r="BR3" s="173"/>
      <c r="BS3" s="173"/>
      <c r="BT3" s="173"/>
    </row>
    <row r="4" spans="1:72" ht="26.25" customHeight="1" x14ac:dyDescent="0.3">
      <c r="A4" s="1271" t="s">
        <v>1024</v>
      </c>
      <c r="B4" s="1272"/>
      <c r="C4" s="1272"/>
      <c r="D4" s="1273"/>
      <c r="E4" s="930" t="s">
        <v>1190</v>
      </c>
      <c r="F4" s="931"/>
      <c r="G4" s="931"/>
      <c r="H4" s="931"/>
      <c r="I4" s="931"/>
      <c r="J4" s="931"/>
      <c r="K4" s="931"/>
      <c r="L4" s="931"/>
      <c r="M4" s="931"/>
      <c r="N4" s="931"/>
      <c r="O4" s="931"/>
      <c r="P4" s="931"/>
      <c r="Q4" s="931"/>
      <c r="R4" s="932"/>
      <c r="S4" s="1274"/>
      <c r="T4" s="1274"/>
      <c r="U4" s="1274"/>
      <c r="V4" s="719"/>
      <c r="W4" s="719"/>
      <c r="X4" s="719"/>
      <c r="Y4" s="719"/>
      <c r="Z4" s="719"/>
      <c r="AA4" s="719"/>
      <c r="AB4" s="719"/>
      <c r="AC4" s="719"/>
      <c r="AD4" s="719"/>
      <c r="AE4" s="719"/>
      <c r="AF4" s="719"/>
      <c r="AG4" s="719"/>
      <c r="AH4" s="719"/>
      <c r="AI4" s="719"/>
      <c r="AJ4" s="719"/>
      <c r="AK4" s="463"/>
      <c r="AL4" s="463"/>
      <c r="AM4" s="719"/>
      <c r="AN4" s="719"/>
      <c r="AO4" s="719"/>
      <c r="AP4" s="793"/>
      <c r="AQ4" s="719"/>
      <c r="AR4" s="173"/>
      <c r="AS4" s="173"/>
      <c r="AT4" s="173"/>
      <c r="AU4" s="173"/>
      <c r="AV4" s="173"/>
      <c r="AW4" s="173"/>
      <c r="AX4" s="173"/>
      <c r="AY4" s="173"/>
      <c r="AZ4" s="173"/>
      <c r="BA4" s="173"/>
      <c r="BB4" s="173"/>
      <c r="BC4" s="173"/>
      <c r="BD4" s="173"/>
      <c r="BE4" s="173"/>
      <c r="BF4" s="173"/>
      <c r="BG4" s="173"/>
      <c r="BH4" s="173"/>
      <c r="BI4" s="173"/>
      <c r="BJ4" s="173"/>
      <c r="BK4" s="173"/>
      <c r="BL4" s="173"/>
      <c r="BM4" s="173"/>
      <c r="BN4" s="173"/>
      <c r="BO4" s="173"/>
      <c r="BP4" s="173"/>
      <c r="BQ4" s="173"/>
      <c r="BR4" s="173"/>
      <c r="BS4" s="173"/>
      <c r="BT4" s="173"/>
    </row>
    <row r="5" spans="1:72" ht="50.25" customHeight="1" x14ac:dyDescent="0.3">
      <c r="A5" s="1271" t="s">
        <v>1025</v>
      </c>
      <c r="B5" s="1272"/>
      <c r="C5" s="1272"/>
      <c r="D5" s="1272"/>
      <c r="E5" s="1262" t="str">
        <f>IFERROR(INDEX(Tabla10[],MATCH(E4,Tabla10[PROCESOS],0),2),"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F5" s="1263"/>
      <c r="G5" s="1263"/>
      <c r="H5" s="1263"/>
      <c r="I5" s="1263"/>
      <c r="J5" s="1263"/>
      <c r="K5" s="1263"/>
      <c r="L5" s="1263"/>
      <c r="M5" s="1263"/>
      <c r="N5" s="1263"/>
      <c r="O5" s="1263"/>
      <c r="P5" s="1263"/>
      <c r="Q5" s="1263"/>
      <c r="R5" s="1263"/>
      <c r="S5" s="1263"/>
      <c r="T5" s="1263"/>
      <c r="U5" s="1263"/>
      <c r="V5" s="1263"/>
      <c r="W5" s="1263"/>
      <c r="X5" s="1263"/>
      <c r="Y5" s="1263"/>
      <c r="Z5" s="1263"/>
      <c r="AA5" s="1263"/>
      <c r="AB5" s="1263"/>
      <c r="AC5" s="1263"/>
      <c r="AD5" s="1263"/>
      <c r="AE5" s="1263"/>
      <c r="AF5" s="1263"/>
      <c r="AG5" s="1263"/>
      <c r="AH5" s="1263"/>
      <c r="AI5" s="1263"/>
      <c r="AJ5" s="1263"/>
      <c r="AK5" s="1263"/>
      <c r="AL5" s="1263"/>
      <c r="AM5" s="1263"/>
      <c r="AN5" s="1263"/>
      <c r="AO5" s="1263"/>
      <c r="AP5" s="1263"/>
      <c r="AQ5" s="1264"/>
      <c r="AR5" s="173"/>
      <c r="AS5" s="173"/>
      <c r="AT5" s="173"/>
      <c r="AU5" s="173"/>
      <c r="AV5" s="173"/>
      <c r="AW5" s="173"/>
      <c r="AX5" s="173"/>
      <c r="AY5" s="173"/>
      <c r="AZ5" s="173"/>
      <c r="BA5" s="173"/>
      <c r="BB5" s="173"/>
      <c r="BC5" s="173"/>
      <c r="BD5" s="173"/>
      <c r="BE5" s="173"/>
      <c r="BF5" s="173"/>
      <c r="BG5" s="173"/>
      <c r="BH5" s="173"/>
      <c r="BI5" s="173"/>
      <c r="BJ5" s="173"/>
      <c r="BK5" s="173"/>
      <c r="BL5" s="173"/>
      <c r="BM5" s="173"/>
      <c r="BN5" s="173"/>
      <c r="BO5" s="173"/>
      <c r="BP5" s="173"/>
      <c r="BQ5" s="173"/>
      <c r="BR5" s="173"/>
      <c r="BS5" s="173"/>
      <c r="BT5" s="173"/>
    </row>
    <row r="6" spans="1:72" ht="49.5" customHeight="1" x14ac:dyDescent="0.3">
      <c r="A6" s="1271" t="s">
        <v>1026</v>
      </c>
      <c r="B6" s="1272"/>
      <c r="C6" s="1272"/>
      <c r="D6" s="1272"/>
      <c r="E6" s="1262" t="str">
        <f>IFERROR(INDEX(Tabla10[],MATCH(E4,Tabla10[PROCESOS],0),3)," ")</f>
        <v>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v>
      </c>
      <c r="F6" s="1263"/>
      <c r="G6" s="1263"/>
      <c r="H6" s="1263"/>
      <c r="I6" s="1263"/>
      <c r="J6" s="1263"/>
      <c r="K6" s="1263"/>
      <c r="L6" s="1263"/>
      <c r="M6" s="1263"/>
      <c r="N6" s="1263"/>
      <c r="O6" s="1263"/>
      <c r="P6" s="1263"/>
      <c r="Q6" s="1263"/>
      <c r="R6" s="1263"/>
      <c r="S6" s="1263"/>
      <c r="T6" s="1263"/>
      <c r="U6" s="1263"/>
      <c r="V6" s="1263"/>
      <c r="W6" s="1263"/>
      <c r="X6" s="1263"/>
      <c r="Y6" s="1263"/>
      <c r="Z6" s="1263"/>
      <c r="AA6" s="1263"/>
      <c r="AB6" s="1263"/>
      <c r="AC6" s="1263"/>
      <c r="AD6" s="1263"/>
      <c r="AE6" s="1263"/>
      <c r="AF6" s="1263"/>
      <c r="AG6" s="1263"/>
      <c r="AH6" s="1263"/>
      <c r="AI6" s="1263"/>
      <c r="AJ6" s="1263"/>
      <c r="AK6" s="1263"/>
      <c r="AL6" s="1263"/>
      <c r="AM6" s="1263"/>
      <c r="AN6" s="1263"/>
      <c r="AO6" s="1263"/>
      <c r="AP6" s="1263"/>
      <c r="AQ6" s="1264"/>
      <c r="AR6" s="173"/>
      <c r="AS6" s="173"/>
      <c r="AT6" s="173"/>
      <c r="AU6" s="173"/>
      <c r="AV6" s="173"/>
      <c r="AW6" s="173"/>
      <c r="AX6" s="173"/>
      <c r="AY6" s="173"/>
      <c r="AZ6" s="173"/>
      <c r="BA6" s="173"/>
      <c r="BB6" s="173"/>
      <c r="BC6" s="173"/>
      <c r="BD6" s="173"/>
      <c r="BE6" s="173"/>
      <c r="BF6" s="173"/>
      <c r="BG6" s="173"/>
      <c r="BH6" s="173"/>
      <c r="BI6" s="173"/>
      <c r="BJ6" s="173"/>
      <c r="BK6" s="173"/>
      <c r="BL6" s="173"/>
      <c r="BM6" s="173"/>
      <c r="BN6" s="173"/>
      <c r="BO6" s="173"/>
      <c r="BP6" s="173"/>
      <c r="BQ6" s="173"/>
      <c r="BR6" s="173"/>
      <c r="BS6" s="173"/>
      <c r="BT6" s="173"/>
    </row>
    <row r="7" spans="1:72" ht="16.5" x14ac:dyDescent="0.3">
      <c r="A7" s="950" t="s">
        <v>1027</v>
      </c>
      <c r="B7" s="951"/>
      <c r="C7" s="951"/>
      <c r="D7" s="951"/>
      <c r="E7" s="941"/>
      <c r="F7" s="941"/>
      <c r="G7" s="941"/>
      <c r="H7" s="941"/>
      <c r="I7" s="941"/>
      <c r="J7" s="941"/>
      <c r="K7" s="942"/>
      <c r="L7" s="936" t="s">
        <v>1028</v>
      </c>
      <c r="M7" s="941"/>
      <c r="N7" s="941"/>
      <c r="O7" s="941"/>
      <c r="P7" s="941"/>
      <c r="Q7" s="941"/>
      <c r="R7" s="942"/>
      <c r="S7" s="936" t="s">
        <v>1029</v>
      </c>
      <c r="T7" s="941"/>
      <c r="U7" s="941"/>
      <c r="V7" s="941"/>
      <c r="W7" s="941"/>
      <c r="X7" s="941"/>
      <c r="Y7" s="941"/>
      <c r="Z7" s="941"/>
      <c r="AA7" s="942"/>
      <c r="AB7" s="936" t="s">
        <v>1030</v>
      </c>
      <c r="AC7" s="941"/>
      <c r="AD7" s="941"/>
      <c r="AE7" s="941"/>
      <c r="AF7" s="941"/>
      <c r="AG7" s="941"/>
      <c r="AH7" s="942"/>
      <c r="AI7" s="936" t="s">
        <v>1031</v>
      </c>
      <c r="AJ7" s="941"/>
      <c r="AK7" s="941"/>
      <c r="AL7" s="941"/>
      <c r="AM7" s="941"/>
      <c r="AN7" s="941"/>
      <c r="AO7" s="1255" t="s">
        <v>153</v>
      </c>
      <c r="AP7" s="1256"/>
      <c r="AQ7" s="1257"/>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row>
    <row r="8" spans="1:72" ht="16.5" customHeight="1" x14ac:dyDescent="0.3">
      <c r="A8" s="1275" t="s">
        <v>1032</v>
      </c>
      <c r="B8" s="947" t="s">
        <v>25</v>
      </c>
      <c r="C8" s="947" t="s">
        <v>1166</v>
      </c>
      <c r="D8" s="947" t="s">
        <v>5</v>
      </c>
      <c r="E8" s="934" t="s">
        <v>999</v>
      </c>
      <c r="F8" s="934" t="s">
        <v>1001</v>
      </c>
      <c r="G8" s="946" t="s">
        <v>184</v>
      </c>
      <c r="H8" s="933" t="s">
        <v>27</v>
      </c>
      <c r="I8" s="933" t="s">
        <v>1177</v>
      </c>
      <c r="J8" s="933" t="s">
        <v>1178</v>
      </c>
      <c r="K8" s="934" t="s">
        <v>1033</v>
      </c>
      <c r="L8" s="948" t="s">
        <v>1034</v>
      </c>
      <c r="M8" s="937" t="s">
        <v>1035</v>
      </c>
      <c r="N8" s="933" t="s">
        <v>1036</v>
      </c>
      <c r="O8" s="933" t="s">
        <v>1037</v>
      </c>
      <c r="P8" s="935" t="s">
        <v>1038</v>
      </c>
      <c r="Q8" s="937" t="s">
        <v>1035</v>
      </c>
      <c r="R8" s="934" t="s">
        <v>157</v>
      </c>
      <c r="S8" s="955" t="s">
        <v>1039</v>
      </c>
      <c r="T8" s="938" t="s">
        <v>1010</v>
      </c>
      <c r="U8" s="933" t="s">
        <v>1011</v>
      </c>
      <c r="V8" s="938" t="s">
        <v>1040</v>
      </c>
      <c r="W8" s="938"/>
      <c r="X8" s="938"/>
      <c r="Y8" s="938"/>
      <c r="Z8" s="938"/>
      <c r="AA8" s="938"/>
      <c r="AB8" s="957" t="s">
        <v>1041</v>
      </c>
      <c r="AC8" s="957" t="s">
        <v>1042</v>
      </c>
      <c r="AD8" s="957" t="s">
        <v>1035</v>
      </c>
      <c r="AE8" s="957" t="s">
        <v>1043</v>
      </c>
      <c r="AF8" s="957" t="s">
        <v>1035</v>
      </c>
      <c r="AG8" s="957" t="s">
        <v>1044</v>
      </c>
      <c r="AH8" s="955" t="s">
        <v>77</v>
      </c>
      <c r="AI8" s="938" t="s">
        <v>1031</v>
      </c>
      <c r="AJ8" s="938" t="s">
        <v>0</v>
      </c>
      <c r="AK8" s="938" t="s">
        <v>1045</v>
      </c>
      <c r="AL8" s="938" t="s">
        <v>1046</v>
      </c>
      <c r="AM8" s="938" t="s">
        <v>153</v>
      </c>
      <c r="AN8" s="938" t="s">
        <v>1022</v>
      </c>
      <c r="AO8" s="1258" t="s">
        <v>1238</v>
      </c>
      <c r="AP8" s="1259" t="s">
        <v>1239</v>
      </c>
      <c r="AQ8" s="934" t="s">
        <v>1240</v>
      </c>
      <c r="AR8" s="173"/>
      <c r="AS8" s="173"/>
      <c r="AT8" s="173"/>
      <c r="AU8" s="173"/>
      <c r="AV8" s="173"/>
      <c r="AW8" s="173"/>
      <c r="AX8" s="173"/>
      <c r="AY8" s="173"/>
      <c r="AZ8" s="173"/>
      <c r="BA8" s="173"/>
      <c r="BB8" s="173"/>
      <c r="BC8" s="173"/>
      <c r="BD8" s="173"/>
      <c r="BE8" s="173"/>
      <c r="BF8" s="173"/>
      <c r="BG8" s="173"/>
      <c r="BH8" s="173"/>
      <c r="BI8" s="173"/>
      <c r="BJ8" s="173"/>
      <c r="BK8" s="173"/>
      <c r="BL8" s="173"/>
      <c r="BM8" s="173"/>
      <c r="BN8" s="173"/>
      <c r="BO8" s="173"/>
      <c r="BP8" s="173"/>
      <c r="BQ8" s="173"/>
      <c r="BR8" s="173"/>
      <c r="BS8" s="173"/>
      <c r="BT8" s="173"/>
    </row>
    <row r="9" spans="1:72" s="178" customFormat="1" ht="94.5" customHeight="1" x14ac:dyDescent="0.25">
      <c r="A9" s="1276"/>
      <c r="B9" s="947" t="s">
        <v>25</v>
      </c>
      <c r="C9" s="947"/>
      <c r="D9" s="947"/>
      <c r="E9" s="938"/>
      <c r="F9" s="938"/>
      <c r="G9" s="947"/>
      <c r="H9" s="934"/>
      <c r="I9" s="934" t="s">
        <v>1176</v>
      </c>
      <c r="J9" s="934"/>
      <c r="K9" s="938"/>
      <c r="L9" s="934"/>
      <c r="M9" s="936"/>
      <c r="N9" s="934"/>
      <c r="O9" s="934"/>
      <c r="P9" s="936"/>
      <c r="Q9" s="936"/>
      <c r="R9" s="938"/>
      <c r="S9" s="956"/>
      <c r="T9" s="938"/>
      <c r="U9" s="934"/>
      <c r="V9" s="711" t="s">
        <v>27</v>
      </c>
      <c r="W9" s="711" t="s">
        <v>1047</v>
      </c>
      <c r="X9" s="711" t="s">
        <v>1048</v>
      </c>
      <c r="Y9" s="711" t="s">
        <v>1049</v>
      </c>
      <c r="Z9" s="711" t="s">
        <v>154</v>
      </c>
      <c r="AA9" s="711" t="s">
        <v>1050</v>
      </c>
      <c r="AB9" s="957"/>
      <c r="AC9" s="957"/>
      <c r="AD9" s="957"/>
      <c r="AE9" s="957"/>
      <c r="AF9" s="957"/>
      <c r="AG9" s="957"/>
      <c r="AH9" s="956"/>
      <c r="AI9" s="938"/>
      <c r="AJ9" s="938"/>
      <c r="AK9" s="938"/>
      <c r="AL9" s="938"/>
      <c r="AM9" s="938"/>
      <c r="AN9" s="938"/>
      <c r="AO9" s="934"/>
      <c r="AP9" s="1260"/>
      <c r="AQ9" s="1261"/>
      <c r="AR9" s="177"/>
      <c r="AS9" s="177"/>
      <c r="AT9" s="177"/>
      <c r="AU9" s="177"/>
      <c r="AV9" s="177"/>
      <c r="AW9" s="177"/>
      <c r="AX9" s="177"/>
      <c r="AY9" s="177"/>
      <c r="AZ9" s="177"/>
      <c r="BA9" s="177"/>
      <c r="BB9" s="177"/>
      <c r="BC9" s="177"/>
      <c r="BD9" s="177"/>
      <c r="BE9" s="177"/>
      <c r="BF9" s="177"/>
      <c r="BG9" s="177"/>
      <c r="BH9" s="177"/>
      <c r="BI9" s="177"/>
      <c r="BJ9" s="177"/>
      <c r="BK9" s="177"/>
      <c r="BL9" s="177"/>
      <c r="BM9" s="177"/>
      <c r="BN9" s="177"/>
      <c r="BO9" s="177"/>
      <c r="BP9" s="177"/>
      <c r="BQ9" s="177"/>
      <c r="BR9" s="177"/>
      <c r="BS9" s="177"/>
      <c r="BT9" s="177"/>
    </row>
    <row r="10" spans="1:72" s="418" customFormat="1" ht="186" customHeight="1" x14ac:dyDescent="0.25">
      <c r="A10" s="854">
        <v>1</v>
      </c>
      <c r="B10" s="896" t="s">
        <v>1168</v>
      </c>
      <c r="C10" s="854" t="s">
        <v>1173</v>
      </c>
      <c r="D10" s="851" t="s">
        <v>1142</v>
      </c>
      <c r="E10" s="908" t="s">
        <v>1433</v>
      </c>
      <c r="F10" s="851" t="s">
        <v>1636</v>
      </c>
      <c r="G10" s="851" t="s">
        <v>1637</v>
      </c>
      <c r="H10" s="851" t="s">
        <v>1434</v>
      </c>
      <c r="I10" s="851" t="s">
        <v>1435</v>
      </c>
      <c r="J10" s="698" t="s">
        <v>1436</v>
      </c>
      <c r="K10" s="905">
        <v>52</v>
      </c>
      <c r="L10" s="890" t="str">
        <f>IF(K10&lt;=0,"",IF(K10&lt;=2,"Muy Baja",IF(K10&lt;=24,"Baja",IF(K10&lt;=500,"Media",IF(K10&lt;=5000,"Alta","Muy Alta")))))</f>
        <v>Media</v>
      </c>
      <c r="M10" s="860">
        <f>IF(L10="","",IF(L10="Muy Baja",0.2,IF(L10="Baja",0.4,IF(L10="Media",0.6,IF(L10="Alta",0.8,IF(L10="Muy Alta",1,))))))</f>
        <v>0.6</v>
      </c>
      <c r="N10" s="893" t="s">
        <v>1099</v>
      </c>
      <c r="O10" s="860" t="str">
        <f>IF(NOT(ISERROR(MATCH(N10,'Tabla Impacto'!$B$221:$B$223,0))),'Tabla Impacto'!$F$223&amp;"Por favor no seleccionar los criterios de impacto(Afectación Económica o presupuestal y Pérdida Reputacional)",N10)</f>
        <v xml:space="preserve">     El riesgo afecta la imagen de la entidad internamente, de conocimiento general, nivel interno, de junta dircetiva y accionistas y/o de provedores</v>
      </c>
      <c r="P10" s="890" t="str">
        <f>IF(OR(O10='Tabla Impacto'!$C$11,O10='Tabla Impacto'!$D$11),"Leve",IF(OR(O10='Tabla Impacto'!$C$12,O10='Tabla Impacto'!$D$12),"Menor",IF(OR(O10='Tabla Impacto'!$C$13,O10='Tabla Impacto'!$D$13),"Moderado",IF(OR(O10='Tabla Impacto'!$C$14,O10='Tabla Impacto'!$D$14),"Mayor",IF(OR(O10='Tabla Impacto'!$C$15,O10='Tabla Impacto'!$D$15),"Catastrófico","")))))</f>
        <v>Menor</v>
      </c>
      <c r="Q10" s="860">
        <f>IF(P10="","",IF(P10="Leve",0.2,IF(P10="Menor",0.4,IF(P10="Moderado",0.6,IF(P10="Mayor",0.8,IF(P10="Catastrófico",1,))))))</f>
        <v>0.4</v>
      </c>
      <c r="R10" s="899"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538">
        <v>1</v>
      </c>
      <c r="T10" s="647" t="s">
        <v>1505</v>
      </c>
      <c r="U10" s="540" t="str">
        <f>IF(OR(V10="Preventivo",V10="Detectivo"),"Probabilidad",IF(V10="Correctivo","Impacto",""))</f>
        <v>Impacto</v>
      </c>
      <c r="V10" s="541" t="s">
        <v>1118</v>
      </c>
      <c r="W10" s="541" t="s">
        <v>1122</v>
      </c>
      <c r="X10" s="542" t="str">
        <f>IF(AND(V10="Preventivo",W10="Automático"),"50%",IF(AND(V10="Preventivo",W10="Manual"),"40%",IF(AND(V10="Detectivo",W10="Automático"),"40%",IF(AND(V10="Detectivo",W10="Manual"),"30%",IF(AND(V10="Correctivo",W10="Automático"),"35%",IF(AND(V10="Correctivo",W10="Manual"),"25%",""))))))</f>
        <v>25%</v>
      </c>
      <c r="Y10" s="541" t="s">
        <v>1125</v>
      </c>
      <c r="Z10" s="541" t="s">
        <v>1130</v>
      </c>
      <c r="AA10" s="541" t="s">
        <v>1134</v>
      </c>
      <c r="AB10" s="543">
        <f>IFERROR(IF(U10="Probabilidad",(M10-(+M10*X10)),IF(U10="Impacto",M10,"")),"")</f>
        <v>0.6</v>
      </c>
      <c r="AC10" s="544" t="str">
        <f>IFERROR(IF(AB10="","",IF(AB10&lt;=0.2,"Muy Baja",IF(AB10&lt;=0.4,"Baja",IF(AB10&lt;=0.6,"Media",IF(AB10&lt;=0.8,"Alta","Muy Alta"))))),"")</f>
        <v>Media</v>
      </c>
      <c r="AD10" s="545">
        <f>+AB10</f>
        <v>0.6</v>
      </c>
      <c r="AE10" s="544" t="str">
        <f>IFERROR(IF(AF10="","",IF(AF10&lt;=0.2,"Leve",IF(AF10&lt;=0.4,"Menor",IF(AF10&lt;=0.6,"Moderado",IF(AF10&lt;=0.8,"Mayor","Catastrófico"))))),"")</f>
        <v>Menor</v>
      </c>
      <c r="AF10" s="545">
        <f>IFERROR(IF(U10="Impacto",(Q10-(+Q10*X10)),IF(U10="Probabilidad",Q10,"")),"")</f>
        <v>0.30000000000000004</v>
      </c>
      <c r="AG10" s="546"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547" t="s">
        <v>1145</v>
      </c>
      <c r="AI10" s="539" t="s">
        <v>1533</v>
      </c>
      <c r="AJ10" s="737" t="s">
        <v>1445</v>
      </c>
      <c r="AK10" s="741">
        <v>45292</v>
      </c>
      <c r="AL10" s="741">
        <v>45535</v>
      </c>
      <c r="AM10" s="539" t="s">
        <v>1787</v>
      </c>
      <c r="AN10" s="727" t="s">
        <v>1148</v>
      </c>
      <c r="AO10" s="539" t="s">
        <v>1650</v>
      </c>
      <c r="AP10" s="794" t="s">
        <v>1788</v>
      </c>
      <c r="AQ10" s="747"/>
      <c r="AR10" s="417"/>
      <c r="AS10" s="417"/>
      <c r="AT10" s="417"/>
      <c r="AU10" s="417"/>
      <c r="AV10" s="417"/>
      <c r="AW10" s="417"/>
      <c r="AX10" s="417"/>
      <c r="AY10" s="417"/>
      <c r="AZ10" s="417"/>
      <c r="BA10" s="417"/>
      <c r="BB10" s="417"/>
      <c r="BC10" s="417"/>
      <c r="BD10" s="417"/>
      <c r="BE10" s="417"/>
      <c r="BF10" s="417"/>
      <c r="BG10" s="417"/>
      <c r="BH10" s="417"/>
      <c r="BI10" s="417"/>
      <c r="BJ10" s="417"/>
      <c r="BK10" s="417"/>
      <c r="BL10" s="417"/>
      <c r="BM10" s="417"/>
      <c r="BN10" s="417"/>
      <c r="BO10" s="417"/>
      <c r="BP10" s="417"/>
      <c r="BQ10" s="417"/>
      <c r="BR10" s="417"/>
      <c r="BS10" s="417"/>
      <c r="BT10" s="417"/>
    </row>
    <row r="11" spans="1:72" s="415" customFormat="1" ht="16.5" x14ac:dyDescent="0.3">
      <c r="A11" s="855"/>
      <c r="B11" s="897"/>
      <c r="C11" s="855"/>
      <c r="D11" s="852"/>
      <c r="E11" s="909"/>
      <c r="F11" s="852"/>
      <c r="G11" s="852"/>
      <c r="H11" s="852"/>
      <c r="I11" s="852"/>
      <c r="J11" s="699"/>
      <c r="K11" s="906"/>
      <c r="L11" s="891"/>
      <c r="M11" s="861"/>
      <c r="N11" s="894"/>
      <c r="O11" s="861">
        <f>IF(NOT(ISERROR(MATCH(N11,_xlfn.ANCHORARRAY(G22),0))),M24&amp;"Por favor no seleccionar los criterios de impacto",N11)</f>
        <v>0</v>
      </c>
      <c r="P11" s="891"/>
      <c r="Q11" s="861"/>
      <c r="R11" s="900"/>
      <c r="S11" s="748">
        <v>2</v>
      </c>
      <c r="T11" s="742"/>
      <c r="U11" s="516" t="str">
        <f>IF(OR(V11="Preventivo",V11="Detectivo"),"Probabilidad",IF(V11="Correctivo","Impacto",""))</f>
        <v/>
      </c>
      <c r="V11" s="517"/>
      <c r="W11" s="517"/>
      <c r="X11" s="518" t="str">
        <f t="shared" ref="X11:X15" si="0">IF(AND(V11="Preventivo",W11="Automático"),"50%",IF(AND(V11="Preventivo",W11="Manual"),"40%",IF(AND(V11="Detectivo",W11="Automático"),"40%",IF(AND(V11="Detectivo",W11="Manual"),"30%",IF(AND(V11="Correctivo",W11="Automático"),"35%",IF(AND(V11="Correctivo",W11="Manual"),"25%",""))))))</f>
        <v/>
      </c>
      <c r="Y11" s="517"/>
      <c r="Z11" s="517"/>
      <c r="AA11" s="517"/>
      <c r="AB11" s="519" t="str">
        <f>IFERROR(IF(AND(U10="Probabilidad",U11="Probabilidad"),(AD10-(+AD10*X11)),IF(U11="Probabilidad",(M10-(+M10*X11)),IF(U11="Impacto",AD10,""))),"")</f>
        <v/>
      </c>
      <c r="AC11" s="520" t="str">
        <f t="shared" ref="AC11:AC69" si="1">IFERROR(IF(AB11="","",IF(AB11&lt;=0.2,"Muy Baja",IF(AB11&lt;=0.4,"Baja",IF(AB11&lt;=0.6,"Media",IF(AB11&lt;=0.8,"Alta","Muy Alta"))))),"")</f>
        <v/>
      </c>
      <c r="AD11" s="521" t="str">
        <f t="shared" ref="AD11:AD15" si="2">+AB11</f>
        <v/>
      </c>
      <c r="AE11" s="520" t="str">
        <f t="shared" ref="AE11:AE69" si="3">IFERROR(IF(AF11="","",IF(AF11&lt;=0.2,"Leve",IF(AF11&lt;=0.4,"Menor",IF(AF11&lt;=0.6,"Moderado",IF(AF11&lt;=0.8,"Mayor","Catastrófico"))))),"")</f>
        <v/>
      </c>
      <c r="AF11" s="521" t="str">
        <f>IFERROR(IF(AND(U10="Impacto",U11="Impacto"),(AF10-(+AF10*X11)),IF(U11="Impacto",(Q10-(+Q10*X11)),IF(U11="Probabilidad",AF10,""))),"")</f>
        <v/>
      </c>
      <c r="AG11" s="522"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511"/>
      <c r="AI11" s="436"/>
      <c r="AJ11" s="728"/>
      <c r="AK11" s="525"/>
      <c r="AL11" s="525"/>
      <c r="AM11" s="697"/>
      <c r="AN11" s="749"/>
      <c r="AO11" s="539"/>
      <c r="AP11" s="795"/>
      <c r="AQ11" s="750"/>
      <c r="AR11" s="414"/>
      <c r="AS11" s="414"/>
      <c r="AT11" s="414"/>
      <c r="AU11" s="414"/>
      <c r="AV11" s="414"/>
      <c r="AW11" s="414"/>
      <c r="AX11" s="414"/>
      <c r="AY11" s="414"/>
      <c r="AZ11" s="414"/>
      <c r="BA11" s="414"/>
      <c r="BB11" s="414"/>
      <c r="BC11" s="414"/>
      <c r="BD11" s="414"/>
      <c r="BE11" s="414"/>
      <c r="BF11" s="414"/>
      <c r="BG11" s="414"/>
      <c r="BH11" s="414"/>
      <c r="BI11" s="414"/>
      <c r="BJ11" s="414"/>
      <c r="BK11" s="414"/>
      <c r="BL11" s="414"/>
      <c r="BM11" s="414"/>
      <c r="BN11" s="414"/>
      <c r="BO11" s="414"/>
      <c r="BP11" s="414"/>
      <c r="BQ11" s="414"/>
      <c r="BR11" s="414"/>
      <c r="BS11" s="414"/>
      <c r="BT11" s="414"/>
    </row>
    <row r="12" spans="1:72" s="415" customFormat="1" ht="16.5" x14ac:dyDescent="0.3">
      <c r="A12" s="855"/>
      <c r="B12" s="897"/>
      <c r="C12" s="855"/>
      <c r="D12" s="852"/>
      <c r="E12" s="909"/>
      <c r="F12" s="852"/>
      <c r="G12" s="852"/>
      <c r="H12" s="852"/>
      <c r="I12" s="852"/>
      <c r="J12" s="699"/>
      <c r="K12" s="906"/>
      <c r="L12" s="891"/>
      <c r="M12" s="861"/>
      <c r="N12" s="894"/>
      <c r="O12" s="861">
        <f>IF(NOT(ISERROR(MATCH(N12,_xlfn.ANCHORARRAY(G23),0))),M25&amp;"Por favor no seleccionar los criterios de impacto",N12)</f>
        <v>0</v>
      </c>
      <c r="P12" s="891"/>
      <c r="Q12" s="861"/>
      <c r="R12" s="900"/>
      <c r="S12" s="748">
        <v>3</v>
      </c>
      <c r="T12" s="751"/>
      <c r="U12" s="516" t="str">
        <f>IF(OR(V12="Preventivo",V12="Detectivo"),"Probabilidad",IF(V12="Correctivo","Impacto",""))</f>
        <v/>
      </c>
      <c r="V12" s="517"/>
      <c r="W12" s="517"/>
      <c r="X12" s="518" t="str">
        <f t="shared" si="0"/>
        <v/>
      </c>
      <c r="Y12" s="517"/>
      <c r="Z12" s="517"/>
      <c r="AA12" s="517"/>
      <c r="AB12" s="519" t="str">
        <f>IFERROR(IF(AND(U11="Probabilidad",U12="Probabilidad"),(AD11-(+AD11*X12)),IF(AND(U11="Impacto",U12="Probabilidad"),(AD10-(+AD10*X12)),IF(U12="Impacto",AD11,""))),"")</f>
        <v/>
      </c>
      <c r="AC12" s="520" t="str">
        <f t="shared" si="1"/>
        <v/>
      </c>
      <c r="AD12" s="521" t="str">
        <f t="shared" si="2"/>
        <v/>
      </c>
      <c r="AE12" s="520" t="str">
        <f t="shared" si="3"/>
        <v/>
      </c>
      <c r="AF12" s="521" t="str">
        <f>IFERROR(IF(AND(U11="Impacto",U12="Impacto"),(AF11-(+AF11*X12)),IF(AND(U11="Probabilidad",U12="Impacto"),(AF10-(+AF10*X12)),IF(U12="Probabilidad",AF11,""))),"")</f>
        <v/>
      </c>
      <c r="AG12" s="522" t="str">
        <f t="shared" si="4"/>
        <v/>
      </c>
      <c r="AH12" s="511"/>
      <c r="AI12" s="436"/>
      <c r="AJ12" s="728"/>
      <c r="AK12" s="525"/>
      <c r="AL12" s="525"/>
      <c r="AM12" s="697"/>
      <c r="AN12" s="749"/>
      <c r="AO12" s="539"/>
      <c r="AP12" s="795"/>
      <c r="AQ12" s="750"/>
      <c r="AR12" s="414"/>
      <c r="AS12" s="414"/>
      <c r="AT12" s="414"/>
      <c r="AU12" s="414"/>
      <c r="AV12" s="414"/>
      <c r="AW12" s="414"/>
      <c r="AX12" s="414"/>
      <c r="AY12" s="414"/>
      <c r="AZ12" s="414"/>
      <c r="BA12" s="414"/>
      <c r="BB12" s="414"/>
      <c r="BC12" s="414"/>
      <c r="BD12" s="414"/>
      <c r="BE12" s="414"/>
      <c r="BF12" s="414"/>
      <c r="BG12" s="414"/>
      <c r="BH12" s="414"/>
      <c r="BI12" s="414"/>
      <c r="BJ12" s="414"/>
      <c r="BK12" s="414"/>
      <c r="BL12" s="414"/>
      <c r="BM12" s="414"/>
      <c r="BN12" s="414"/>
      <c r="BO12" s="414"/>
      <c r="BP12" s="414"/>
      <c r="BQ12" s="414"/>
      <c r="BR12" s="414"/>
      <c r="BS12" s="414"/>
      <c r="BT12" s="414"/>
    </row>
    <row r="13" spans="1:72" s="415" customFormat="1" ht="16.5" x14ac:dyDescent="0.3">
      <c r="A13" s="855"/>
      <c r="B13" s="897"/>
      <c r="C13" s="855"/>
      <c r="D13" s="852"/>
      <c r="E13" s="909"/>
      <c r="F13" s="852"/>
      <c r="G13" s="852"/>
      <c r="H13" s="852"/>
      <c r="I13" s="852"/>
      <c r="J13" s="699"/>
      <c r="K13" s="906"/>
      <c r="L13" s="891"/>
      <c r="M13" s="861"/>
      <c r="N13" s="894"/>
      <c r="O13" s="861">
        <f>IF(NOT(ISERROR(MATCH(N13,_xlfn.ANCHORARRAY(G24),0))),M26&amp;"Por favor no seleccionar los criterios de impacto",N13)</f>
        <v>0</v>
      </c>
      <c r="P13" s="891"/>
      <c r="Q13" s="861"/>
      <c r="R13" s="900"/>
      <c r="S13" s="748">
        <v>4</v>
      </c>
      <c r="T13" s="742"/>
      <c r="U13" s="516" t="str">
        <f t="shared" ref="U13:U15" si="5">IF(OR(V13="Preventivo",V13="Detectivo"),"Probabilidad",IF(V13="Correctivo","Impacto",""))</f>
        <v/>
      </c>
      <c r="V13" s="517"/>
      <c r="W13" s="517"/>
      <c r="X13" s="518" t="str">
        <f t="shared" si="0"/>
        <v/>
      </c>
      <c r="Y13" s="517"/>
      <c r="Z13" s="517"/>
      <c r="AA13" s="517"/>
      <c r="AB13" s="519" t="str">
        <f t="shared" ref="AB13:AB15" si="6">IFERROR(IF(AND(U12="Probabilidad",U13="Probabilidad"),(AD12-(+AD12*X13)),IF(AND(U12="Impacto",U13="Probabilidad"),(AD11-(+AD11*X13)),IF(U13="Impacto",AD12,""))),"")</f>
        <v/>
      </c>
      <c r="AC13" s="520" t="str">
        <f t="shared" si="1"/>
        <v/>
      </c>
      <c r="AD13" s="521" t="str">
        <f t="shared" si="2"/>
        <v/>
      </c>
      <c r="AE13" s="520" t="str">
        <f t="shared" si="3"/>
        <v/>
      </c>
      <c r="AF13" s="521" t="str">
        <f t="shared" ref="AF13:AF15" si="7">IFERROR(IF(AND(U12="Impacto",U13="Impacto"),(AF12-(+AF12*X13)),IF(AND(U12="Probabilidad",U13="Impacto"),(AF11-(+AF11*X13)),IF(U13="Probabilidad",AF12,""))),"")</f>
        <v/>
      </c>
      <c r="AG13" s="522"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511"/>
      <c r="AI13" s="436"/>
      <c r="AJ13" s="728"/>
      <c r="AK13" s="525"/>
      <c r="AL13" s="525"/>
      <c r="AM13" s="697"/>
      <c r="AN13" s="749"/>
      <c r="AO13" s="539"/>
      <c r="AP13" s="795"/>
      <c r="AQ13" s="750"/>
      <c r="AR13" s="414"/>
      <c r="AS13" s="414"/>
      <c r="AT13" s="414"/>
      <c r="AU13" s="414"/>
      <c r="AV13" s="414"/>
      <c r="AW13" s="414"/>
      <c r="AX13" s="414"/>
      <c r="AY13" s="414"/>
      <c r="AZ13" s="414"/>
      <c r="BA13" s="414"/>
      <c r="BB13" s="414"/>
      <c r="BC13" s="414"/>
      <c r="BD13" s="414"/>
      <c r="BE13" s="414"/>
      <c r="BF13" s="414"/>
      <c r="BG13" s="414"/>
      <c r="BH13" s="414"/>
      <c r="BI13" s="414"/>
      <c r="BJ13" s="414"/>
      <c r="BK13" s="414"/>
      <c r="BL13" s="414"/>
      <c r="BM13" s="414"/>
      <c r="BN13" s="414"/>
      <c r="BO13" s="414"/>
      <c r="BP13" s="414"/>
      <c r="BQ13" s="414"/>
      <c r="BR13" s="414"/>
      <c r="BS13" s="414"/>
      <c r="BT13" s="414"/>
    </row>
    <row r="14" spans="1:72" s="415" customFormat="1" ht="16.5" x14ac:dyDescent="0.3">
      <c r="A14" s="855"/>
      <c r="B14" s="897"/>
      <c r="C14" s="855"/>
      <c r="D14" s="852"/>
      <c r="E14" s="909"/>
      <c r="F14" s="852"/>
      <c r="G14" s="852"/>
      <c r="H14" s="852"/>
      <c r="I14" s="852"/>
      <c r="J14" s="699"/>
      <c r="K14" s="906"/>
      <c r="L14" s="891"/>
      <c r="M14" s="861"/>
      <c r="N14" s="894"/>
      <c r="O14" s="861">
        <f>IF(NOT(ISERROR(MATCH(N14,_xlfn.ANCHORARRAY(G25),0))),M27&amp;"Por favor no seleccionar los criterios de impacto",N14)</f>
        <v>0</v>
      </c>
      <c r="P14" s="891"/>
      <c r="Q14" s="861"/>
      <c r="R14" s="900"/>
      <c r="S14" s="748">
        <v>5</v>
      </c>
      <c r="T14" s="742"/>
      <c r="U14" s="516" t="str">
        <f t="shared" si="5"/>
        <v/>
      </c>
      <c r="V14" s="517"/>
      <c r="W14" s="517"/>
      <c r="X14" s="518" t="str">
        <f t="shared" si="0"/>
        <v/>
      </c>
      <c r="Y14" s="517"/>
      <c r="Z14" s="517"/>
      <c r="AA14" s="517"/>
      <c r="AB14" s="519" t="str">
        <f t="shared" si="6"/>
        <v/>
      </c>
      <c r="AC14" s="520" t="str">
        <f t="shared" si="1"/>
        <v/>
      </c>
      <c r="AD14" s="521" t="str">
        <f t="shared" si="2"/>
        <v/>
      </c>
      <c r="AE14" s="520" t="str">
        <f t="shared" si="3"/>
        <v/>
      </c>
      <c r="AF14" s="521" t="str">
        <f t="shared" si="7"/>
        <v/>
      </c>
      <c r="AG14" s="522" t="str">
        <f t="shared" si="4"/>
        <v/>
      </c>
      <c r="AH14" s="511"/>
      <c r="AI14" s="436"/>
      <c r="AJ14" s="728"/>
      <c r="AK14" s="525"/>
      <c r="AL14" s="525"/>
      <c r="AM14" s="697"/>
      <c r="AN14" s="749"/>
      <c r="AO14" s="539"/>
      <c r="AP14" s="795"/>
      <c r="AQ14" s="750"/>
      <c r="AR14" s="414"/>
      <c r="AS14" s="414"/>
      <c r="AT14" s="414"/>
      <c r="AU14" s="414"/>
      <c r="AV14" s="414"/>
      <c r="AW14" s="414"/>
      <c r="AX14" s="414"/>
      <c r="AY14" s="414"/>
      <c r="AZ14" s="414"/>
      <c r="BA14" s="414"/>
      <c r="BB14" s="414"/>
      <c r="BC14" s="414"/>
      <c r="BD14" s="414"/>
      <c r="BE14" s="414"/>
      <c r="BF14" s="414"/>
      <c r="BG14" s="414"/>
      <c r="BH14" s="414"/>
      <c r="BI14" s="414"/>
      <c r="BJ14" s="414"/>
      <c r="BK14" s="414"/>
      <c r="BL14" s="414"/>
      <c r="BM14" s="414"/>
      <c r="BN14" s="414"/>
      <c r="BO14" s="414"/>
      <c r="BP14" s="414"/>
      <c r="BQ14" s="414"/>
      <c r="BR14" s="414"/>
      <c r="BS14" s="414"/>
      <c r="BT14" s="414"/>
    </row>
    <row r="15" spans="1:72" s="415" customFormat="1" ht="16.5" x14ac:dyDescent="0.3">
      <c r="A15" s="856"/>
      <c r="B15" s="898"/>
      <c r="C15" s="856"/>
      <c r="D15" s="853"/>
      <c r="E15" s="910"/>
      <c r="F15" s="853"/>
      <c r="G15" s="853"/>
      <c r="H15" s="853"/>
      <c r="I15" s="853"/>
      <c r="J15" s="700"/>
      <c r="K15" s="907"/>
      <c r="L15" s="892"/>
      <c r="M15" s="862"/>
      <c r="N15" s="895"/>
      <c r="O15" s="862">
        <f>IF(NOT(ISERROR(MATCH(N15,_xlfn.ANCHORARRAY(G26),0))),M28&amp;"Por favor no seleccionar los criterios de impacto",N15)</f>
        <v>0</v>
      </c>
      <c r="P15" s="892"/>
      <c r="Q15" s="862"/>
      <c r="R15" s="901"/>
      <c r="S15" s="748">
        <v>6</v>
      </c>
      <c r="T15" s="742"/>
      <c r="U15" s="516" t="str">
        <f t="shared" si="5"/>
        <v/>
      </c>
      <c r="V15" s="517"/>
      <c r="W15" s="517"/>
      <c r="X15" s="518" t="str">
        <f t="shared" si="0"/>
        <v/>
      </c>
      <c r="Y15" s="517"/>
      <c r="Z15" s="517"/>
      <c r="AA15" s="517"/>
      <c r="AB15" s="519" t="str">
        <f t="shared" si="6"/>
        <v/>
      </c>
      <c r="AC15" s="520" t="str">
        <f t="shared" si="1"/>
        <v/>
      </c>
      <c r="AD15" s="521" t="str">
        <f t="shared" si="2"/>
        <v/>
      </c>
      <c r="AE15" s="520" t="str">
        <f t="shared" si="3"/>
        <v/>
      </c>
      <c r="AF15" s="521" t="str">
        <f t="shared" si="7"/>
        <v/>
      </c>
      <c r="AG15" s="522" t="str">
        <f t="shared" si="4"/>
        <v/>
      </c>
      <c r="AH15" s="511"/>
      <c r="AI15" s="436"/>
      <c r="AJ15" s="728"/>
      <c r="AK15" s="525"/>
      <c r="AL15" s="525"/>
      <c r="AM15" s="697"/>
      <c r="AN15" s="749"/>
      <c r="AO15" s="539"/>
      <c r="AP15" s="795"/>
      <c r="AQ15" s="750"/>
      <c r="AR15" s="414"/>
      <c r="AS15" s="414"/>
      <c r="AT15" s="414"/>
      <c r="AU15" s="414"/>
      <c r="AV15" s="414"/>
      <c r="AW15" s="414"/>
      <c r="AX15" s="414"/>
      <c r="AY15" s="414"/>
      <c r="AZ15" s="414"/>
      <c r="BA15" s="414"/>
      <c r="BB15" s="414"/>
      <c r="BC15" s="414"/>
      <c r="BD15" s="414"/>
      <c r="BE15" s="414"/>
      <c r="BF15" s="414"/>
      <c r="BG15" s="414"/>
      <c r="BH15" s="414"/>
      <c r="BI15" s="414"/>
      <c r="BJ15" s="414"/>
      <c r="BK15" s="414"/>
      <c r="BL15" s="414"/>
      <c r="BM15" s="414"/>
      <c r="BN15" s="414"/>
      <c r="BO15" s="414"/>
      <c r="BP15" s="414"/>
      <c r="BQ15" s="414"/>
      <c r="BR15" s="414"/>
      <c r="BS15" s="414"/>
      <c r="BT15" s="414"/>
    </row>
    <row r="16" spans="1:72" ht="72.599999999999994" customHeight="1" x14ac:dyDescent="0.3">
      <c r="A16" s="857">
        <v>2</v>
      </c>
      <c r="B16" s="878" t="s">
        <v>1168</v>
      </c>
      <c r="C16" s="857" t="s">
        <v>1173</v>
      </c>
      <c r="D16" s="908" t="s">
        <v>1142</v>
      </c>
      <c r="E16" s="908" t="s">
        <v>1491</v>
      </c>
      <c r="F16" s="908" t="s">
        <v>1493</v>
      </c>
      <c r="G16" s="908" t="s">
        <v>1494</v>
      </c>
      <c r="H16" s="908" t="s">
        <v>1434</v>
      </c>
      <c r="I16" s="908" t="s">
        <v>1496</v>
      </c>
      <c r="J16" s="701" t="s">
        <v>1437</v>
      </c>
      <c r="K16" s="911">
        <v>3</v>
      </c>
      <c r="L16" s="902" t="str">
        <f>IF(K16&lt;=0,"",IF(K16&lt;=2,"Muy Baja",IF(K16&lt;=24,"Baja",IF(K16&lt;=500,"Media",IF(K16&lt;=5000,"Alta","Muy Alta")))))</f>
        <v>Baja</v>
      </c>
      <c r="M16" s="863">
        <f>IF(L16="","",IF(L16="Muy Baja",0.2,IF(L16="Baja",0.4,IF(L16="Media",0.6,IF(L16="Alta",0.8,IF(L16="Muy Alta",1,))))))</f>
        <v>0.4</v>
      </c>
      <c r="N16" s="872" t="s">
        <v>1096</v>
      </c>
      <c r="O16" s="863" t="str">
        <f>IF(NOT(ISERROR(MATCH(N16,'Tabla Impacto'!$B$221:$B$223,0))),'Tabla Impacto'!$F$223&amp;"Por favor no seleccionar los criterios de impacto(Afectación Económica o presupuestal y Pérdida Reputacional)",N16)</f>
        <v xml:space="preserve">     El riesgo afecta la imagen de alguna área de la organización</v>
      </c>
      <c r="P16" s="902" t="str">
        <f>IF(OR(O16='Tabla Impacto'!$C$11,O16='Tabla Impacto'!$D$11),"Leve",IF(OR(O16='Tabla Impacto'!$C$12,O16='Tabla Impacto'!$D$12),"Menor",IF(OR(O16='Tabla Impacto'!$C$13,O16='Tabla Impacto'!$D$13),"Moderado",IF(OR(O16='Tabla Impacto'!$C$14,O16='Tabla Impacto'!$D$14),"Mayor",IF(OR(O16='Tabla Impacto'!$C$15,O16='Tabla Impacto'!$D$15),"Catastrófico","")))))</f>
        <v>Leve</v>
      </c>
      <c r="Q16" s="863">
        <f>IF(P16="","",IF(P16="Leve",0.2,IF(P16="Menor",0.4,IF(P16="Moderado",0.6,IF(P16="Mayor",0.8,IF(P16="Catastrófico",1,))))))</f>
        <v>0.2</v>
      </c>
      <c r="R16" s="845"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Bajo</v>
      </c>
      <c r="S16" s="752">
        <v>1</v>
      </c>
      <c r="T16" s="647" t="s">
        <v>1676</v>
      </c>
      <c r="U16" s="590" t="str">
        <f>IF(OR(V16="Preventivo",V16="Detectivo"),"Probabilidad",IF(V16="Correctivo","Impacto",""))</f>
        <v>Probabilidad</v>
      </c>
      <c r="V16" s="591" t="s">
        <v>1114</v>
      </c>
      <c r="W16" s="591" t="s">
        <v>1122</v>
      </c>
      <c r="X16" s="592" t="str">
        <f>IF(AND(V16="Preventivo",W16="Automático"),"50%",IF(AND(V16="Preventivo",W16="Manual"),"40%",IF(AND(V16="Detectivo",W16="Automático"),"40%",IF(AND(V16="Detectivo",W16="Manual"),"30%",IF(AND(V16="Correctivo",W16="Automático"),"35%",IF(AND(V16="Correctivo",W16="Manual"),"25%",""))))))</f>
        <v>40%</v>
      </c>
      <c r="Y16" s="591" t="s">
        <v>1125</v>
      </c>
      <c r="Z16" s="591" t="s">
        <v>1130</v>
      </c>
      <c r="AA16" s="591" t="s">
        <v>1134</v>
      </c>
      <c r="AB16" s="593">
        <f>IFERROR(IF(U16="Probabilidad",(M16-(+M16*X16)),IF(U16="Impacto",M16,"")),"")</f>
        <v>0.24</v>
      </c>
      <c r="AC16" s="594" t="str">
        <f>IFERROR(IF(AB16="","",IF(AB16&lt;=0.2,"Muy Baja",IF(AB16&lt;=0.4,"Baja",IF(AB16&lt;=0.6,"Media",IF(AB16&lt;=0.8,"Alta","Muy Alta"))))),"")</f>
        <v>Baja</v>
      </c>
      <c r="AD16" s="595">
        <f>+AB16</f>
        <v>0.24</v>
      </c>
      <c r="AE16" s="594" t="str">
        <f>IFERROR(IF(AF16="","",IF(AF16&lt;=0.2,"Leve",IF(AF16&lt;=0.4,"Menor",IF(AF16&lt;=0.6,"Moderado",IF(AF16&lt;=0.8,"Mayor","Catastrófico"))))),"")</f>
        <v>Leve</v>
      </c>
      <c r="AF16" s="595">
        <f>IFERROR(IF(U16="Impacto",(Q16-(+Q16*X16)),IF(U16="Probabilidad",Q16,"")),"")</f>
        <v>0.2</v>
      </c>
      <c r="AG16" s="596"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Bajo</v>
      </c>
      <c r="AH16" s="597" t="s">
        <v>1139</v>
      </c>
      <c r="AI16" s="647"/>
      <c r="AJ16" s="713"/>
      <c r="AK16" s="726"/>
      <c r="AL16" s="726"/>
      <c r="AM16" s="713"/>
      <c r="AN16" s="753"/>
      <c r="AO16" s="539" t="s">
        <v>1678</v>
      </c>
      <c r="AP16" s="574" t="s">
        <v>1779</v>
      </c>
      <c r="AQ16" s="754"/>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N16" s="173"/>
      <c r="BO16" s="173"/>
      <c r="BP16" s="173"/>
      <c r="BQ16" s="173"/>
      <c r="BR16" s="173"/>
      <c r="BS16" s="173"/>
      <c r="BT16" s="173"/>
    </row>
    <row r="17" spans="1:72" ht="30" x14ac:dyDescent="0.3">
      <c r="A17" s="858"/>
      <c r="B17" s="879"/>
      <c r="C17" s="858"/>
      <c r="D17" s="909"/>
      <c r="E17" s="909"/>
      <c r="F17" s="909"/>
      <c r="G17" s="909"/>
      <c r="H17" s="909"/>
      <c r="I17" s="909"/>
      <c r="J17" s="702" t="s">
        <v>1438</v>
      </c>
      <c r="K17" s="912"/>
      <c r="L17" s="903"/>
      <c r="M17" s="864"/>
      <c r="N17" s="873"/>
      <c r="O17" s="864">
        <f>IF(NOT(ISERROR(MATCH(N17,_xlfn.ANCHORARRAY(G28),0))),M30&amp;"Por favor no seleccionar los criterios de impacto",N17)</f>
        <v>0</v>
      </c>
      <c r="P17" s="903"/>
      <c r="Q17" s="864"/>
      <c r="R17" s="846"/>
      <c r="S17" s="752">
        <v>2</v>
      </c>
      <c r="T17" s="647"/>
      <c r="U17" s="590" t="str">
        <f>IF(OR(V17="Preventivo",V17="Detectivo"),"Probabilidad",IF(V17="Correctivo","Impacto",""))</f>
        <v/>
      </c>
      <c r="V17" s="591"/>
      <c r="W17" s="591"/>
      <c r="X17" s="592" t="str">
        <f t="shared" ref="X17:X21" si="8">IF(AND(V17="Preventivo",W17="Automático"),"50%",IF(AND(V17="Preventivo",W17="Manual"),"40%",IF(AND(V17="Detectivo",W17="Automático"),"40%",IF(AND(V17="Detectivo",W17="Manual"),"30%",IF(AND(V17="Correctivo",W17="Automático"),"35%",IF(AND(V17="Correctivo",W17="Manual"),"25%",""))))))</f>
        <v/>
      </c>
      <c r="Y17" s="591"/>
      <c r="Z17" s="591"/>
      <c r="AA17" s="591"/>
      <c r="AB17" s="593" t="str">
        <f>IFERROR(IF(AND(U16="Probabilidad",U17="Probabilidad"),(AD16-(+AD16*X17)),IF(U17="Probabilidad",(M16-(+M16*X17)),IF(U17="Impacto",AD16,""))),"")</f>
        <v/>
      </c>
      <c r="AC17" s="594" t="str">
        <f t="shared" si="1"/>
        <v/>
      </c>
      <c r="AD17" s="595" t="str">
        <f t="shared" ref="AD17:AD21" si="9">+AB17</f>
        <v/>
      </c>
      <c r="AE17" s="594" t="str">
        <f t="shared" si="3"/>
        <v/>
      </c>
      <c r="AF17" s="595" t="str">
        <f>IFERROR(IF(AND(U16="Impacto",U17="Impacto"),(AF16-(+AF16*X17)),IF(U17="Impacto",(Q16-(+Q16*X17)),IF(U17="Probabilidad",AF16,""))),"")</f>
        <v/>
      </c>
      <c r="AG17" s="596"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597"/>
      <c r="AI17" s="647"/>
      <c r="AJ17" s="725"/>
      <c r="AK17" s="726"/>
      <c r="AL17" s="726"/>
      <c r="AM17" s="713"/>
      <c r="AN17" s="753"/>
      <c r="AO17" s="539"/>
      <c r="AP17" s="796"/>
      <c r="AQ17" s="754"/>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row>
    <row r="18" spans="1:72" ht="16.5" x14ac:dyDescent="0.3">
      <c r="A18" s="858"/>
      <c r="B18" s="879"/>
      <c r="C18" s="858"/>
      <c r="D18" s="909"/>
      <c r="E18" s="909"/>
      <c r="F18" s="909"/>
      <c r="G18" s="909"/>
      <c r="H18" s="909"/>
      <c r="I18" s="909"/>
      <c r="J18" s="702"/>
      <c r="K18" s="912"/>
      <c r="L18" s="903"/>
      <c r="M18" s="864"/>
      <c r="N18" s="873"/>
      <c r="O18" s="864">
        <f>IF(NOT(ISERROR(MATCH(N18,_xlfn.ANCHORARRAY(G29),0))),M31&amp;"Por favor no seleccionar los criterios de impacto",N18)</f>
        <v>0</v>
      </c>
      <c r="P18" s="903"/>
      <c r="Q18" s="864"/>
      <c r="R18" s="846"/>
      <c r="S18" s="752">
        <v>3</v>
      </c>
      <c r="T18" s="646"/>
      <c r="U18" s="590" t="str">
        <f>IF(OR(V18="Preventivo",V18="Detectivo"),"Probabilidad",IF(V18="Correctivo","Impacto",""))</f>
        <v/>
      </c>
      <c r="V18" s="591"/>
      <c r="W18" s="591"/>
      <c r="X18" s="592" t="str">
        <f t="shared" si="8"/>
        <v/>
      </c>
      <c r="Y18" s="591"/>
      <c r="Z18" s="591"/>
      <c r="AA18" s="591"/>
      <c r="AB18" s="593" t="str">
        <f>IFERROR(IF(AND(U17="Probabilidad",U18="Probabilidad"),(AD17-(+AD17*X18)),IF(AND(U17="Impacto",U18="Probabilidad"),(AD16-(+AD16*X18)),IF(U18="Impacto",AD17,""))),"")</f>
        <v/>
      </c>
      <c r="AC18" s="594" t="str">
        <f t="shared" si="1"/>
        <v/>
      </c>
      <c r="AD18" s="595" t="str">
        <f t="shared" si="9"/>
        <v/>
      </c>
      <c r="AE18" s="594" t="str">
        <f t="shared" si="3"/>
        <v/>
      </c>
      <c r="AF18" s="595" t="str">
        <f>IFERROR(IF(AND(U17="Impacto",U18="Impacto"),(AF17-(+AF17*X18)),IF(AND(U17="Probabilidad",U18="Impacto"),(AF16-(+AF16*X18)),IF(U18="Probabilidad",AF17,""))),"")</f>
        <v/>
      </c>
      <c r="AG18" s="596" t="str">
        <f t="shared" si="10"/>
        <v/>
      </c>
      <c r="AH18" s="597"/>
      <c r="AI18" s="647"/>
      <c r="AJ18" s="725"/>
      <c r="AK18" s="726"/>
      <c r="AL18" s="726"/>
      <c r="AM18" s="713"/>
      <c r="AN18" s="753"/>
      <c r="AO18" s="539"/>
      <c r="AP18" s="796"/>
      <c r="AQ18" s="754"/>
      <c r="AR18" s="173"/>
      <c r="AS18" s="173"/>
      <c r="AT18" s="173"/>
      <c r="AU18" s="173"/>
      <c r="AV18" s="173"/>
      <c r="AW18" s="173"/>
      <c r="AX18" s="173"/>
      <c r="AY18" s="173"/>
      <c r="AZ18" s="173"/>
      <c r="BA18" s="173"/>
      <c r="BB18" s="173"/>
      <c r="BC18" s="173"/>
      <c r="BD18" s="173"/>
      <c r="BE18" s="173"/>
      <c r="BF18" s="173"/>
      <c r="BG18" s="173"/>
      <c r="BH18" s="173"/>
      <c r="BI18" s="173"/>
      <c r="BJ18" s="173"/>
      <c r="BK18" s="173"/>
      <c r="BL18" s="173"/>
      <c r="BM18" s="173"/>
      <c r="BN18" s="173"/>
      <c r="BO18" s="173"/>
      <c r="BP18" s="173"/>
      <c r="BQ18" s="173"/>
      <c r="BR18" s="173"/>
      <c r="BS18" s="173"/>
      <c r="BT18" s="173"/>
    </row>
    <row r="19" spans="1:72" ht="16.5" x14ac:dyDescent="0.3">
      <c r="A19" s="858"/>
      <c r="B19" s="879"/>
      <c r="C19" s="858"/>
      <c r="D19" s="909"/>
      <c r="E19" s="909"/>
      <c r="F19" s="909"/>
      <c r="G19" s="909"/>
      <c r="H19" s="909"/>
      <c r="I19" s="909"/>
      <c r="J19" s="702"/>
      <c r="K19" s="912"/>
      <c r="L19" s="903"/>
      <c r="M19" s="864"/>
      <c r="N19" s="873"/>
      <c r="O19" s="864">
        <f>IF(NOT(ISERROR(MATCH(N19,_xlfn.ANCHORARRAY(G30),0))),M32&amp;"Por favor no seleccionar los criterios de impacto",N19)</f>
        <v>0</v>
      </c>
      <c r="P19" s="903"/>
      <c r="Q19" s="864"/>
      <c r="R19" s="846"/>
      <c r="S19" s="752">
        <v>4</v>
      </c>
      <c r="T19" s="647"/>
      <c r="U19" s="590" t="str">
        <f t="shared" ref="U19:U21" si="11">IF(OR(V19="Preventivo",V19="Detectivo"),"Probabilidad",IF(V19="Correctivo","Impacto",""))</f>
        <v/>
      </c>
      <c r="V19" s="591"/>
      <c r="W19" s="591"/>
      <c r="X19" s="592" t="str">
        <f t="shared" si="8"/>
        <v/>
      </c>
      <c r="Y19" s="591"/>
      <c r="Z19" s="591"/>
      <c r="AA19" s="591"/>
      <c r="AB19" s="593" t="str">
        <f t="shared" ref="AB19:AB21" si="12">IFERROR(IF(AND(U18="Probabilidad",U19="Probabilidad"),(AD18-(+AD18*X19)),IF(AND(U18="Impacto",U19="Probabilidad"),(AD17-(+AD17*X19)),IF(U19="Impacto",AD18,""))),"")</f>
        <v/>
      </c>
      <c r="AC19" s="594" t="str">
        <f t="shared" si="1"/>
        <v/>
      </c>
      <c r="AD19" s="595" t="str">
        <f t="shared" si="9"/>
        <v/>
      </c>
      <c r="AE19" s="594" t="str">
        <f t="shared" si="3"/>
        <v/>
      </c>
      <c r="AF19" s="595" t="str">
        <f t="shared" ref="AF19:AF21" si="13">IFERROR(IF(AND(U18="Impacto",U19="Impacto"),(AF18-(+AF18*X19)),IF(AND(U18="Probabilidad",U19="Impacto"),(AF17-(+AF17*X19)),IF(U19="Probabilidad",AF18,""))),"")</f>
        <v/>
      </c>
      <c r="AG19" s="596"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597"/>
      <c r="AI19" s="647"/>
      <c r="AJ19" s="725"/>
      <c r="AK19" s="726"/>
      <c r="AL19" s="726"/>
      <c r="AM19" s="713"/>
      <c r="AN19" s="753"/>
      <c r="AO19" s="539"/>
      <c r="AP19" s="796"/>
      <c r="AQ19" s="754"/>
      <c r="AR19" s="173"/>
      <c r="AS19" s="173"/>
      <c r="AT19" s="173"/>
      <c r="AU19" s="173"/>
      <c r="AV19" s="173"/>
      <c r="AW19" s="173"/>
      <c r="AX19" s="173"/>
      <c r="AY19" s="173"/>
      <c r="AZ19" s="173"/>
      <c r="BA19" s="173"/>
      <c r="BB19" s="173"/>
      <c r="BC19" s="173"/>
      <c r="BD19" s="173"/>
      <c r="BE19" s="173"/>
      <c r="BF19" s="173"/>
      <c r="BG19" s="173"/>
      <c r="BH19" s="173"/>
      <c r="BI19" s="173"/>
      <c r="BJ19" s="173"/>
      <c r="BK19" s="173"/>
      <c r="BL19" s="173"/>
      <c r="BM19" s="173"/>
      <c r="BN19" s="173"/>
      <c r="BO19" s="173"/>
      <c r="BP19" s="173"/>
      <c r="BQ19" s="173"/>
      <c r="BR19" s="173"/>
      <c r="BS19" s="173"/>
      <c r="BT19" s="173"/>
    </row>
    <row r="20" spans="1:72" ht="16.5" x14ac:dyDescent="0.3">
      <c r="A20" s="858"/>
      <c r="B20" s="879"/>
      <c r="C20" s="858"/>
      <c r="D20" s="909"/>
      <c r="E20" s="909"/>
      <c r="F20" s="909"/>
      <c r="G20" s="909"/>
      <c r="H20" s="909"/>
      <c r="I20" s="909"/>
      <c r="J20" s="702"/>
      <c r="K20" s="912"/>
      <c r="L20" s="903"/>
      <c r="M20" s="864"/>
      <c r="N20" s="873"/>
      <c r="O20" s="864">
        <f>IF(NOT(ISERROR(MATCH(N20,_xlfn.ANCHORARRAY(G31),0))),M33&amp;"Por favor no seleccionar los criterios de impacto",N20)</f>
        <v>0</v>
      </c>
      <c r="P20" s="903"/>
      <c r="Q20" s="864"/>
      <c r="R20" s="846"/>
      <c r="S20" s="752">
        <v>5</v>
      </c>
      <c r="T20" s="647"/>
      <c r="U20" s="590" t="str">
        <f t="shared" si="11"/>
        <v/>
      </c>
      <c r="V20" s="591"/>
      <c r="W20" s="591"/>
      <c r="X20" s="592" t="str">
        <f t="shared" si="8"/>
        <v/>
      </c>
      <c r="Y20" s="591"/>
      <c r="Z20" s="591"/>
      <c r="AA20" s="591"/>
      <c r="AB20" s="593" t="str">
        <f t="shared" si="12"/>
        <v/>
      </c>
      <c r="AC20" s="594" t="str">
        <f t="shared" si="1"/>
        <v/>
      </c>
      <c r="AD20" s="595" t="str">
        <f t="shared" si="9"/>
        <v/>
      </c>
      <c r="AE20" s="594" t="str">
        <f t="shared" si="3"/>
        <v/>
      </c>
      <c r="AF20" s="595" t="str">
        <f t="shared" si="13"/>
        <v/>
      </c>
      <c r="AG20" s="596"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597"/>
      <c r="AI20" s="647"/>
      <c r="AJ20" s="725"/>
      <c r="AK20" s="726"/>
      <c r="AL20" s="726"/>
      <c r="AM20" s="713"/>
      <c r="AN20" s="753"/>
      <c r="AO20" s="539"/>
      <c r="AP20" s="796"/>
      <c r="AQ20" s="754"/>
      <c r="AR20" s="173"/>
      <c r="AS20" s="173"/>
      <c r="AT20" s="173"/>
      <c r="AU20" s="173"/>
      <c r="AV20" s="173"/>
      <c r="AW20" s="173"/>
      <c r="AX20" s="173"/>
      <c r="AY20" s="173"/>
      <c r="AZ20" s="173"/>
      <c r="BA20" s="173"/>
      <c r="BB20" s="173"/>
      <c r="BC20" s="173"/>
      <c r="BD20" s="173"/>
      <c r="BE20" s="173"/>
      <c r="BF20" s="173"/>
      <c r="BG20" s="173"/>
      <c r="BH20" s="173"/>
      <c r="BI20" s="173"/>
      <c r="BJ20" s="173"/>
      <c r="BK20" s="173"/>
      <c r="BL20" s="173"/>
      <c r="BM20" s="173"/>
      <c r="BN20" s="173"/>
      <c r="BO20" s="173"/>
      <c r="BP20" s="173"/>
      <c r="BQ20" s="173"/>
      <c r="BR20" s="173"/>
      <c r="BS20" s="173"/>
      <c r="BT20" s="173"/>
    </row>
    <row r="21" spans="1:72" ht="16.5" x14ac:dyDescent="0.3">
      <c r="A21" s="859"/>
      <c r="B21" s="880"/>
      <c r="C21" s="859"/>
      <c r="D21" s="910"/>
      <c r="E21" s="910"/>
      <c r="F21" s="910"/>
      <c r="G21" s="910"/>
      <c r="H21" s="910"/>
      <c r="I21" s="910"/>
      <c r="J21" s="703"/>
      <c r="K21" s="913"/>
      <c r="L21" s="904"/>
      <c r="M21" s="865"/>
      <c r="N21" s="874"/>
      <c r="O21" s="865">
        <f>IF(NOT(ISERROR(MATCH(N21,_xlfn.ANCHORARRAY(G32),0))),M34&amp;"Por favor no seleccionar los criterios de impacto",N21)</f>
        <v>0</v>
      </c>
      <c r="P21" s="904"/>
      <c r="Q21" s="865"/>
      <c r="R21" s="847"/>
      <c r="S21" s="752">
        <v>6</v>
      </c>
      <c r="T21" s="647"/>
      <c r="U21" s="590" t="str">
        <f t="shared" si="11"/>
        <v/>
      </c>
      <c r="V21" s="591"/>
      <c r="W21" s="591"/>
      <c r="X21" s="592" t="str">
        <f t="shared" si="8"/>
        <v/>
      </c>
      <c r="Y21" s="591"/>
      <c r="Z21" s="591"/>
      <c r="AA21" s="591"/>
      <c r="AB21" s="593" t="str">
        <f t="shared" si="12"/>
        <v/>
      </c>
      <c r="AC21" s="594" t="str">
        <f t="shared" si="1"/>
        <v/>
      </c>
      <c r="AD21" s="595" t="str">
        <f t="shared" si="9"/>
        <v/>
      </c>
      <c r="AE21" s="594" t="str">
        <f t="shared" si="3"/>
        <v/>
      </c>
      <c r="AF21" s="595" t="str">
        <f t="shared" si="13"/>
        <v/>
      </c>
      <c r="AG21" s="596" t="str">
        <f t="shared" si="14"/>
        <v/>
      </c>
      <c r="AH21" s="597"/>
      <c r="AI21" s="647"/>
      <c r="AJ21" s="725"/>
      <c r="AK21" s="726"/>
      <c r="AL21" s="726"/>
      <c r="AM21" s="713"/>
      <c r="AN21" s="753"/>
      <c r="AO21" s="539"/>
      <c r="AP21" s="796"/>
      <c r="AQ21" s="754"/>
      <c r="AR21" s="173"/>
      <c r="AS21" s="173"/>
      <c r="AT21" s="173"/>
      <c r="AU21" s="173"/>
      <c r="AV21" s="173"/>
      <c r="AW21" s="173"/>
      <c r="AX21" s="173"/>
      <c r="AY21" s="173"/>
      <c r="AZ21" s="173"/>
      <c r="BA21" s="173"/>
      <c r="BB21" s="173"/>
      <c r="BC21" s="173"/>
      <c r="BD21" s="173"/>
      <c r="BE21" s="173"/>
      <c r="BF21" s="173"/>
      <c r="BG21" s="173"/>
      <c r="BH21" s="173"/>
      <c r="BI21" s="173"/>
      <c r="BJ21" s="173"/>
      <c r="BK21" s="173"/>
      <c r="BL21" s="173"/>
      <c r="BM21" s="173"/>
      <c r="BN21" s="173"/>
      <c r="BO21" s="173"/>
      <c r="BP21" s="173"/>
      <c r="BQ21" s="173"/>
      <c r="BR21" s="173"/>
      <c r="BS21" s="173"/>
      <c r="BT21" s="173"/>
    </row>
    <row r="22" spans="1:72" ht="85.9" customHeight="1" x14ac:dyDescent="0.3">
      <c r="A22" s="857">
        <v>3</v>
      </c>
      <c r="B22" s="878" t="s">
        <v>1167</v>
      </c>
      <c r="C22" s="857" t="s">
        <v>1173</v>
      </c>
      <c r="D22" s="908" t="s">
        <v>1142</v>
      </c>
      <c r="E22" s="908" t="s">
        <v>1492</v>
      </c>
      <c r="F22" s="908" t="s">
        <v>1439</v>
      </c>
      <c r="G22" s="908" t="s">
        <v>1495</v>
      </c>
      <c r="H22" s="908" t="s">
        <v>1434</v>
      </c>
      <c r="I22" s="908" t="s">
        <v>1497</v>
      </c>
      <c r="J22" s="701" t="s">
        <v>1440</v>
      </c>
      <c r="K22" s="911">
        <v>5</v>
      </c>
      <c r="L22" s="902" t="str">
        <f>IF(K22&lt;=0,"",IF(K22&lt;=2,"Muy Baja",IF(K22&lt;=24,"Baja",IF(K22&lt;=500,"Media",IF(K22&lt;=5000,"Alta","Muy Alta")))))</f>
        <v>Baja</v>
      </c>
      <c r="M22" s="863">
        <f>IF(L22="","",IF(L22="Muy Baja",0.2,IF(L22="Baja",0.4,IF(L22="Media",0.6,IF(L22="Alta",0.8,IF(L22="Muy Alta",1,))))))</f>
        <v>0.4</v>
      </c>
      <c r="N22" s="872" t="s">
        <v>1100</v>
      </c>
      <c r="O22" s="863" t="str">
        <f>IF(NOT(ISERROR(MATCH(N22,'Tabla Impacto'!$B$221:$B$223,0))),'Tabla Impacto'!$F$223&amp;"Por favor no seleccionar los criterios de impacto(Afectación Económica o presupuestal y Pérdida Reputacional)",N22)</f>
        <v xml:space="preserve">     El riesgo afecta la imagen de la entidad con algunos usuarios de relevancia frente al logro de los objetivos</v>
      </c>
      <c r="P22" s="902" t="str">
        <f>IF(OR(O22='Tabla Impacto'!$C$11,O22='Tabla Impacto'!$D$11),"Leve",IF(OR(O22='Tabla Impacto'!$C$12,O22='Tabla Impacto'!$D$12),"Menor",IF(OR(O22='Tabla Impacto'!$C$13,O22='Tabla Impacto'!$D$13),"Moderado",IF(OR(O22='Tabla Impacto'!$C$14,O22='Tabla Impacto'!$D$14),"Mayor",IF(OR(O22='Tabla Impacto'!$C$15,O22='Tabla Impacto'!$D$15),"Catastrófico","")))))</f>
        <v>Moderado</v>
      </c>
      <c r="Q22" s="863">
        <f>IF(P22="","",IF(P22="Leve",0.2,IF(P22="Menor",0.4,IF(P22="Moderado",0.6,IF(P22="Mayor",0.8,IF(P22="Catastrófico",1,))))))</f>
        <v>0.6</v>
      </c>
      <c r="R22" s="845"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Moderado</v>
      </c>
      <c r="S22" s="752">
        <v>1</v>
      </c>
      <c r="T22" s="647" t="s">
        <v>1677</v>
      </c>
      <c r="U22" s="590" t="str">
        <f>IF(OR(V22="Preventivo",V22="Detectivo"),"Probabilidad",IF(V22="Correctivo","Impacto",""))</f>
        <v>Probabilidad</v>
      </c>
      <c r="V22" s="591" t="s">
        <v>1114</v>
      </c>
      <c r="W22" s="591" t="s">
        <v>1122</v>
      </c>
      <c r="X22" s="592" t="str">
        <f>IF(AND(V22="Preventivo",W22="Automático"),"50%",IF(AND(V22="Preventivo",W22="Manual"),"40%",IF(AND(V22="Detectivo",W22="Automático"),"40%",IF(AND(V22="Detectivo",W22="Manual"),"30%",IF(AND(V22="Correctivo",W22="Automático"),"35%",IF(AND(V22="Correctivo",W22="Manual"),"25%",""))))))</f>
        <v>40%</v>
      </c>
      <c r="Y22" s="591" t="s">
        <v>1125</v>
      </c>
      <c r="Z22" s="591" t="s">
        <v>1130</v>
      </c>
      <c r="AA22" s="591" t="s">
        <v>1134</v>
      </c>
      <c r="AB22" s="593">
        <f>IFERROR(IF(U22="Probabilidad",(M22-(+M22*X22)),IF(U22="Impacto",M22,"")),"")</f>
        <v>0.24</v>
      </c>
      <c r="AC22" s="594" t="str">
        <f>IFERROR(IF(AB22="","",IF(AB22&lt;=0.2,"Muy Baja",IF(AB22&lt;=0.4,"Baja",IF(AB22&lt;=0.6,"Media",IF(AB22&lt;=0.8,"Alta","Muy Alta"))))),"")</f>
        <v>Baja</v>
      </c>
      <c r="AD22" s="595">
        <f>+AB22</f>
        <v>0.24</v>
      </c>
      <c r="AE22" s="594" t="str">
        <f>IFERROR(IF(AF22="","",IF(AF22&lt;=0.2,"Leve",IF(AF22&lt;=0.4,"Menor",IF(AF22&lt;=0.6,"Moderado",IF(AF22&lt;=0.8,"Mayor","Catastrófico"))))),"")</f>
        <v>Moderado</v>
      </c>
      <c r="AF22" s="595">
        <f>IFERROR(IF(U22="Impacto",(Q22-(+Q22*X22)),IF(U22="Probabilidad",Q22,"")),"")</f>
        <v>0.6</v>
      </c>
      <c r="AG22" s="596"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Moderado</v>
      </c>
      <c r="AH22" s="597" t="s">
        <v>1145</v>
      </c>
      <c r="AI22" s="713" t="s">
        <v>1679</v>
      </c>
      <c r="AJ22" s="713" t="s">
        <v>1446</v>
      </c>
      <c r="AK22" s="726">
        <v>45292</v>
      </c>
      <c r="AL22" s="760">
        <v>45535</v>
      </c>
      <c r="AM22" s="635" t="s">
        <v>1776</v>
      </c>
      <c r="AN22" s="755" t="s">
        <v>1148</v>
      </c>
      <c r="AO22" s="574" t="s">
        <v>1779</v>
      </c>
      <c r="AP22" s="574" t="s">
        <v>1779</v>
      </c>
      <c r="AQ22" s="754"/>
      <c r="AR22" s="173"/>
      <c r="AS22" s="173"/>
      <c r="AT22" s="173"/>
      <c r="AU22" s="173"/>
      <c r="AV22" s="173"/>
      <c r="AW22" s="173"/>
      <c r="AX22" s="173"/>
      <c r="AY22" s="173"/>
      <c r="AZ22" s="173"/>
      <c r="BA22" s="173"/>
      <c r="BB22" s="173"/>
      <c r="BC22" s="173"/>
      <c r="BD22" s="173"/>
      <c r="BE22" s="173"/>
      <c r="BF22" s="173"/>
      <c r="BG22" s="173"/>
      <c r="BH22" s="173"/>
      <c r="BI22" s="173"/>
      <c r="BJ22" s="173"/>
      <c r="BK22" s="173"/>
      <c r="BL22" s="173"/>
      <c r="BM22" s="173"/>
      <c r="BN22" s="173"/>
      <c r="BO22" s="173"/>
      <c r="BP22" s="173"/>
      <c r="BQ22" s="173"/>
      <c r="BR22" s="173"/>
      <c r="BS22" s="173"/>
      <c r="BT22" s="173"/>
    </row>
    <row r="23" spans="1:72" ht="60" x14ac:dyDescent="0.3">
      <c r="A23" s="858"/>
      <c r="B23" s="879"/>
      <c r="C23" s="858"/>
      <c r="D23" s="909"/>
      <c r="E23" s="909"/>
      <c r="F23" s="909"/>
      <c r="G23" s="909"/>
      <c r="H23" s="909"/>
      <c r="I23" s="909"/>
      <c r="J23" s="702" t="s">
        <v>1441</v>
      </c>
      <c r="K23" s="912"/>
      <c r="L23" s="903"/>
      <c r="M23" s="864"/>
      <c r="N23" s="873"/>
      <c r="O23" s="864">
        <f t="shared" ref="O23:O27" si="15">IF(NOT(ISERROR(MATCH(N23,_xlfn.ANCHORARRAY(G34),0))),M36&amp;"Por favor no seleccionar los criterios de impacto",N23)</f>
        <v>0</v>
      </c>
      <c r="P23" s="903"/>
      <c r="Q23" s="864"/>
      <c r="R23" s="846"/>
      <c r="S23" s="752">
        <v>2</v>
      </c>
      <c r="T23" s="647"/>
      <c r="U23" s="590" t="str">
        <f>IF(OR(V23="Preventivo",V23="Detectivo"),"Probabilidad",IF(V23="Correctivo","Impacto",""))</f>
        <v/>
      </c>
      <c r="V23" s="591"/>
      <c r="W23" s="591"/>
      <c r="X23" s="592" t="str">
        <f t="shared" ref="X23:X27" si="16">IF(AND(V23="Preventivo",W23="Automático"),"50%",IF(AND(V23="Preventivo",W23="Manual"),"40%",IF(AND(V23="Detectivo",W23="Automático"),"40%",IF(AND(V23="Detectivo",W23="Manual"),"30%",IF(AND(V23="Correctivo",W23="Automático"),"35%",IF(AND(V23="Correctivo",W23="Manual"),"25%",""))))))</f>
        <v/>
      </c>
      <c r="Y23" s="591"/>
      <c r="Z23" s="591"/>
      <c r="AA23" s="591"/>
      <c r="AB23" s="756" t="str">
        <f>IFERROR(IF(AND(U22="Probabilidad",U23="Probabilidad"),(AD22-(+AD22*X23)),IF(U23="Probabilidad",(M22-(+M22*X23)),IF(U23="Impacto",AD22,""))),"")</f>
        <v/>
      </c>
      <c r="AC23" s="594" t="str">
        <f t="shared" si="1"/>
        <v/>
      </c>
      <c r="AD23" s="595" t="str">
        <f t="shared" ref="AD23:AD27" si="17">+AB23</f>
        <v/>
      </c>
      <c r="AE23" s="594" t="str">
        <f t="shared" si="3"/>
        <v/>
      </c>
      <c r="AF23" s="595" t="str">
        <f>IFERROR(IF(AND(U22="Impacto",U23="Impacto"),(AF22-(+AF22*X23)),IF(U23="Impacto",(Q22-(+Q22*X23)),IF(U23="Probabilidad",AF22,""))),"")</f>
        <v/>
      </c>
      <c r="AG23" s="596"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597"/>
      <c r="AI23" s="647"/>
      <c r="AJ23" s="635"/>
      <c r="AK23" s="726"/>
      <c r="AL23" s="726"/>
      <c r="AM23" s="713"/>
      <c r="AN23" s="753"/>
      <c r="AO23" s="539"/>
      <c r="AP23" s="796"/>
      <c r="AQ23" s="754"/>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row>
    <row r="24" spans="1:72" ht="16.5" x14ac:dyDescent="0.3">
      <c r="A24" s="858"/>
      <c r="B24" s="879"/>
      <c r="C24" s="858"/>
      <c r="D24" s="909"/>
      <c r="E24" s="909"/>
      <c r="F24" s="909"/>
      <c r="G24" s="909"/>
      <c r="H24" s="909"/>
      <c r="I24" s="909"/>
      <c r="J24" s="702"/>
      <c r="K24" s="912"/>
      <c r="L24" s="903"/>
      <c r="M24" s="864"/>
      <c r="N24" s="873"/>
      <c r="O24" s="864">
        <f t="shared" si="15"/>
        <v>0</v>
      </c>
      <c r="P24" s="903"/>
      <c r="Q24" s="864"/>
      <c r="R24" s="846"/>
      <c r="S24" s="752">
        <v>3</v>
      </c>
      <c r="T24" s="646"/>
      <c r="U24" s="590" t="str">
        <f>IF(OR(V24="Preventivo",V24="Detectivo"),"Probabilidad",IF(V24="Correctivo","Impacto",""))</f>
        <v/>
      </c>
      <c r="V24" s="591"/>
      <c r="W24" s="591"/>
      <c r="X24" s="592" t="str">
        <f t="shared" si="16"/>
        <v/>
      </c>
      <c r="Y24" s="591"/>
      <c r="Z24" s="591"/>
      <c r="AA24" s="591"/>
      <c r="AB24" s="593" t="str">
        <f>IFERROR(IF(AND(U23="Probabilidad",U24="Probabilidad"),(AD23-(+AD23*X24)),IF(AND(U23="Impacto",U24="Probabilidad"),(AD22-(+AD22*X24)),IF(U24="Impacto",AD23,""))),"")</f>
        <v/>
      </c>
      <c r="AC24" s="594" t="str">
        <f t="shared" si="1"/>
        <v/>
      </c>
      <c r="AD24" s="595" t="str">
        <f t="shared" si="17"/>
        <v/>
      </c>
      <c r="AE24" s="594" t="str">
        <f t="shared" si="3"/>
        <v/>
      </c>
      <c r="AF24" s="595" t="str">
        <f>IFERROR(IF(AND(U23="Impacto",U24="Impacto"),(AF23-(+AF23*X24)),IF(AND(U23="Probabilidad",U24="Impacto"),(AF22-(+AF22*X24)),IF(U24="Probabilidad",AF23,""))),"")</f>
        <v/>
      </c>
      <c r="AG24" s="596" t="str">
        <f t="shared" si="18"/>
        <v/>
      </c>
      <c r="AH24" s="597"/>
      <c r="AI24" s="647"/>
      <c r="AJ24" s="725"/>
      <c r="AK24" s="726"/>
      <c r="AL24" s="726"/>
      <c r="AM24" s="713"/>
      <c r="AN24" s="753"/>
      <c r="AO24" s="539"/>
      <c r="AP24" s="796"/>
      <c r="AQ24" s="754"/>
      <c r="AR24" s="173"/>
      <c r="AS24" s="173"/>
      <c r="AT24" s="173"/>
      <c r="AU24" s="173"/>
      <c r="AV24" s="173"/>
      <c r="AW24" s="173"/>
      <c r="AX24" s="173"/>
      <c r="AY24" s="173"/>
      <c r="AZ24" s="173"/>
      <c r="BA24" s="173"/>
      <c r="BB24" s="173"/>
      <c r="BC24" s="173"/>
      <c r="BD24" s="173"/>
      <c r="BE24" s="173"/>
      <c r="BF24" s="173"/>
      <c r="BG24" s="173"/>
      <c r="BH24" s="173"/>
      <c r="BI24" s="173"/>
      <c r="BJ24" s="173"/>
      <c r="BK24" s="173"/>
      <c r="BL24" s="173"/>
      <c r="BM24" s="173"/>
      <c r="BN24" s="173"/>
      <c r="BO24" s="173"/>
      <c r="BP24" s="173"/>
      <c r="BQ24" s="173"/>
      <c r="BR24" s="173"/>
      <c r="BS24" s="173"/>
      <c r="BT24" s="173"/>
    </row>
    <row r="25" spans="1:72" ht="16.5" x14ac:dyDescent="0.3">
      <c r="A25" s="858"/>
      <c r="B25" s="879"/>
      <c r="C25" s="858"/>
      <c r="D25" s="909"/>
      <c r="E25" s="909"/>
      <c r="F25" s="909"/>
      <c r="G25" s="909"/>
      <c r="H25" s="909"/>
      <c r="I25" s="909"/>
      <c r="J25" s="702"/>
      <c r="K25" s="912"/>
      <c r="L25" s="903"/>
      <c r="M25" s="864"/>
      <c r="N25" s="873"/>
      <c r="O25" s="864">
        <f t="shared" si="15"/>
        <v>0</v>
      </c>
      <c r="P25" s="903"/>
      <c r="Q25" s="864"/>
      <c r="R25" s="846"/>
      <c r="S25" s="752">
        <v>4</v>
      </c>
      <c r="T25" s="647"/>
      <c r="U25" s="590" t="str">
        <f t="shared" ref="U25:U27" si="19">IF(OR(V25="Preventivo",V25="Detectivo"),"Probabilidad",IF(V25="Correctivo","Impacto",""))</f>
        <v/>
      </c>
      <c r="V25" s="591"/>
      <c r="W25" s="591"/>
      <c r="X25" s="592" t="str">
        <f t="shared" si="16"/>
        <v/>
      </c>
      <c r="Y25" s="591"/>
      <c r="Z25" s="591"/>
      <c r="AA25" s="591"/>
      <c r="AB25" s="593" t="str">
        <f t="shared" ref="AB25:AB27" si="20">IFERROR(IF(AND(U24="Probabilidad",U25="Probabilidad"),(AD24-(+AD24*X25)),IF(AND(U24="Impacto",U25="Probabilidad"),(AD23-(+AD23*X25)),IF(U25="Impacto",AD24,""))),"")</f>
        <v/>
      </c>
      <c r="AC25" s="594" t="str">
        <f t="shared" si="1"/>
        <v/>
      </c>
      <c r="AD25" s="595" t="str">
        <f t="shared" si="17"/>
        <v/>
      </c>
      <c r="AE25" s="594" t="str">
        <f t="shared" si="3"/>
        <v/>
      </c>
      <c r="AF25" s="595" t="str">
        <f t="shared" ref="AF25:AF27" si="21">IFERROR(IF(AND(U24="Impacto",U25="Impacto"),(AF24-(+AF24*X25)),IF(AND(U24="Probabilidad",U25="Impacto"),(AF23-(+AF23*X25)),IF(U25="Probabilidad",AF24,""))),"")</f>
        <v/>
      </c>
      <c r="AG25" s="596"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597"/>
      <c r="AI25" s="647"/>
      <c r="AJ25" s="725"/>
      <c r="AK25" s="726"/>
      <c r="AL25" s="726"/>
      <c r="AM25" s="713"/>
      <c r="AN25" s="753"/>
      <c r="AO25" s="539"/>
      <c r="AP25" s="796"/>
      <c r="AQ25" s="754"/>
      <c r="AR25" s="173"/>
      <c r="AS25" s="173"/>
      <c r="AT25" s="173"/>
      <c r="AU25" s="173"/>
      <c r="AV25" s="173"/>
      <c r="AW25" s="173"/>
      <c r="AX25" s="173"/>
      <c r="AY25" s="173"/>
      <c r="AZ25" s="173"/>
      <c r="BA25" s="173"/>
      <c r="BB25" s="173"/>
      <c r="BC25" s="173"/>
      <c r="BD25" s="173"/>
      <c r="BE25" s="173"/>
      <c r="BF25" s="173"/>
      <c r="BG25" s="173"/>
      <c r="BH25" s="173"/>
      <c r="BI25" s="173"/>
      <c r="BJ25" s="173"/>
      <c r="BK25" s="173"/>
      <c r="BL25" s="173"/>
      <c r="BM25" s="173"/>
      <c r="BN25" s="173"/>
      <c r="BO25" s="173"/>
      <c r="BP25" s="173"/>
      <c r="BQ25" s="173"/>
      <c r="BR25" s="173"/>
      <c r="BS25" s="173"/>
      <c r="BT25" s="173"/>
    </row>
    <row r="26" spans="1:72" ht="16.5" x14ac:dyDescent="0.3">
      <c r="A26" s="858"/>
      <c r="B26" s="879"/>
      <c r="C26" s="858"/>
      <c r="D26" s="909"/>
      <c r="E26" s="909"/>
      <c r="F26" s="909"/>
      <c r="G26" s="909"/>
      <c r="H26" s="909"/>
      <c r="I26" s="909"/>
      <c r="J26" s="702"/>
      <c r="K26" s="912"/>
      <c r="L26" s="903"/>
      <c r="M26" s="864"/>
      <c r="N26" s="873"/>
      <c r="O26" s="864">
        <f t="shared" si="15"/>
        <v>0</v>
      </c>
      <c r="P26" s="903"/>
      <c r="Q26" s="864"/>
      <c r="R26" s="846"/>
      <c r="S26" s="752">
        <v>5</v>
      </c>
      <c r="T26" s="647"/>
      <c r="U26" s="590" t="str">
        <f t="shared" si="19"/>
        <v/>
      </c>
      <c r="V26" s="591"/>
      <c r="W26" s="591"/>
      <c r="X26" s="592" t="str">
        <f t="shared" si="16"/>
        <v/>
      </c>
      <c r="Y26" s="591"/>
      <c r="Z26" s="591"/>
      <c r="AA26" s="591"/>
      <c r="AB26" s="593" t="str">
        <f t="shared" si="20"/>
        <v/>
      </c>
      <c r="AC26" s="594" t="str">
        <f t="shared" si="1"/>
        <v/>
      </c>
      <c r="AD26" s="595" t="str">
        <f t="shared" si="17"/>
        <v/>
      </c>
      <c r="AE26" s="594" t="str">
        <f t="shared" si="3"/>
        <v/>
      </c>
      <c r="AF26" s="595" t="str">
        <f t="shared" si="21"/>
        <v/>
      </c>
      <c r="AG26" s="596"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597"/>
      <c r="AI26" s="647"/>
      <c r="AJ26" s="725"/>
      <c r="AK26" s="726"/>
      <c r="AL26" s="726"/>
      <c r="AM26" s="713"/>
      <c r="AN26" s="753"/>
      <c r="AO26" s="539"/>
      <c r="AP26" s="796"/>
      <c r="AQ26" s="754"/>
      <c r="AR26" s="173"/>
      <c r="AS26" s="173"/>
      <c r="AT26" s="173"/>
      <c r="AU26" s="173"/>
      <c r="AV26" s="173"/>
      <c r="AW26" s="173"/>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row>
    <row r="27" spans="1:72" ht="16.5" x14ac:dyDescent="0.3">
      <c r="A27" s="859"/>
      <c r="B27" s="880"/>
      <c r="C27" s="859"/>
      <c r="D27" s="910"/>
      <c r="E27" s="910"/>
      <c r="F27" s="910"/>
      <c r="G27" s="910"/>
      <c r="H27" s="910"/>
      <c r="I27" s="910"/>
      <c r="J27" s="703"/>
      <c r="K27" s="913"/>
      <c r="L27" s="904"/>
      <c r="M27" s="865"/>
      <c r="N27" s="874"/>
      <c r="O27" s="865">
        <f t="shared" si="15"/>
        <v>0</v>
      </c>
      <c r="P27" s="904"/>
      <c r="Q27" s="865"/>
      <c r="R27" s="847"/>
      <c r="S27" s="752">
        <v>6</v>
      </c>
      <c r="T27" s="647"/>
      <c r="U27" s="590" t="str">
        <f t="shared" si="19"/>
        <v/>
      </c>
      <c r="V27" s="591"/>
      <c r="W27" s="591"/>
      <c r="X27" s="592" t="str">
        <f t="shared" si="16"/>
        <v/>
      </c>
      <c r="Y27" s="591"/>
      <c r="Z27" s="591"/>
      <c r="AA27" s="591"/>
      <c r="AB27" s="593" t="str">
        <f t="shared" si="20"/>
        <v/>
      </c>
      <c r="AC27" s="594" t="str">
        <f t="shared" si="1"/>
        <v/>
      </c>
      <c r="AD27" s="595" t="str">
        <f t="shared" si="17"/>
        <v/>
      </c>
      <c r="AE27" s="594" t="str">
        <f t="shared" si="3"/>
        <v/>
      </c>
      <c r="AF27" s="595" t="str">
        <f t="shared" si="21"/>
        <v/>
      </c>
      <c r="AG27" s="596" t="str">
        <f t="shared" si="22"/>
        <v/>
      </c>
      <c r="AH27" s="597"/>
      <c r="AI27" s="647"/>
      <c r="AJ27" s="725"/>
      <c r="AK27" s="726"/>
      <c r="AL27" s="726"/>
      <c r="AM27" s="713"/>
      <c r="AN27" s="753"/>
      <c r="AO27" s="539"/>
      <c r="AP27" s="796"/>
      <c r="AQ27" s="754"/>
      <c r="AR27" s="173"/>
      <c r="AS27" s="173"/>
      <c r="AT27" s="173"/>
      <c r="AU27" s="173"/>
      <c r="AV27" s="173"/>
      <c r="AW27" s="173"/>
      <c r="AX27" s="173"/>
      <c r="AY27" s="173"/>
      <c r="AZ27" s="173"/>
      <c r="BA27" s="173"/>
      <c r="BB27" s="173"/>
      <c r="BC27" s="173"/>
      <c r="BD27" s="173"/>
      <c r="BE27" s="173"/>
      <c r="BF27" s="173"/>
      <c r="BG27" s="173"/>
      <c r="BH27" s="173"/>
      <c r="BI27" s="173"/>
      <c r="BJ27" s="173"/>
      <c r="BK27" s="173"/>
      <c r="BL27" s="173"/>
      <c r="BM27" s="173"/>
      <c r="BN27" s="173"/>
      <c r="BO27" s="173"/>
      <c r="BP27" s="173"/>
      <c r="BQ27" s="173"/>
      <c r="BR27" s="173"/>
      <c r="BS27" s="173"/>
      <c r="BT27" s="173"/>
    </row>
    <row r="28" spans="1:72" ht="364.5" customHeight="1" x14ac:dyDescent="0.3">
      <c r="A28" s="857">
        <v>4</v>
      </c>
      <c r="B28" s="878" t="s">
        <v>1168</v>
      </c>
      <c r="C28" s="857" t="s">
        <v>1171</v>
      </c>
      <c r="D28" s="908" t="s">
        <v>1142</v>
      </c>
      <c r="E28" s="908" t="s">
        <v>1548</v>
      </c>
      <c r="F28" s="908" t="s">
        <v>1549</v>
      </c>
      <c r="G28" s="908" t="s">
        <v>1550</v>
      </c>
      <c r="H28" s="908" t="s">
        <v>1434</v>
      </c>
      <c r="I28" s="908" t="s">
        <v>1444</v>
      </c>
      <c r="J28" s="701" t="s">
        <v>1554</v>
      </c>
      <c r="K28" s="911">
        <v>96000</v>
      </c>
      <c r="L28" s="902" t="str">
        <f>IF(K28&lt;=0,"",IF(K28&lt;=2,"Muy Baja",IF(K28&lt;=24,"Baja",IF(K28&lt;=500,"Media",IF(K28&lt;=5000,"Alta","Muy Alta")))))</f>
        <v>Muy Alta</v>
      </c>
      <c r="M28" s="863">
        <f>IF(L28="","",IF(L28="Muy Baja",0.2,IF(L28="Baja",0.4,IF(L28="Media",0.6,IF(L28="Alta",0.8,IF(L28="Muy Alta",1,))))))</f>
        <v>1</v>
      </c>
      <c r="N28" s="872" t="s">
        <v>1099</v>
      </c>
      <c r="O28" s="863" t="str">
        <f>IF(NOT(ISERROR(MATCH(N28,'Tabla Impacto'!$B$221:$B$223,0))),'Tabla Impacto'!$F$223&amp;"Por favor no seleccionar los criterios de impacto(Afectación Económica o presupuestal y Pérdida Reputacional)",N28)</f>
        <v xml:space="preserve">     El riesgo afecta la imagen de la entidad internamente, de conocimiento general, nivel interno, de junta dircetiva y accionistas y/o de provedores</v>
      </c>
      <c r="P28" s="902" t="str">
        <f>IF(OR(O28='Tabla Impacto'!$C$11,O28='Tabla Impacto'!$D$11),"Leve",IF(OR(O28='Tabla Impacto'!$C$12,O28='Tabla Impacto'!$D$12),"Menor",IF(OR(O28='Tabla Impacto'!$C$13,O28='Tabla Impacto'!$D$13),"Moderado",IF(OR(O28='Tabla Impacto'!$C$14,O28='Tabla Impacto'!$D$14),"Mayor",IF(OR(O28='Tabla Impacto'!$C$15,O28='Tabla Impacto'!$D$15),"Catastrófico","")))))</f>
        <v>Menor</v>
      </c>
      <c r="Q28" s="863">
        <f>IF(P28="","",IF(P28="Leve",0.2,IF(P28="Menor",0.4,IF(P28="Moderado",0.6,IF(P28="Mayor",0.8,IF(P28="Catastrófico",1,))))))</f>
        <v>0.4</v>
      </c>
      <c r="R28" s="845"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Alto</v>
      </c>
      <c r="S28" s="752">
        <v>1</v>
      </c>
      <c r="T28" s="647" t="s">
        <v>1555</v>
      </c>
      <c r="U28" s="590" t="str">
        <f>IF(OR(V28="Preventivo",V28="Detectivo"),"Probabilidad",IF(V28="Correctivo","Impacto",""))</f>
        <v>Probabilidad</v>
      </c>
      <c r="V28" s="591" t="s">
        <v>1114</v>
      </c>
      <c r="W28" s="591" t="s">
        <v>1122</v>
      </c>
      <c r="X28" s="592" t="str">
        <f>IF(AND(V28="Preventivo",W28="Automático"),"50%",IF(AND(V28="Preventivo",W28="Manual"),"40%",IF(AND(V28="Detectivo",W28="Automático"),"40%",IF(AND(V28="Detectivo",W28="Manual"),"30%",IF(AND(V28="Correctivo",W28="Automático"),"35%",IF(AND(V28="Correctivo",W28="Manual"),"25%",""))))))</f>
        <v>40%</v>
      </c>
      <c r="Y28" s="591" t="s">
        <v>1125</v>
      </c>
      <c r="Z28" s="591" t="s">
        <v>1130</v>
      </c>
      <c r="AA28" s="591" t="s">
        <v>1134</v>
      </c>
      <c r="AB28" s="593">
        <f>IFERROR(IF(U28="Probabilidad",(M28-(+M28*X28)),IF(U28="Impacto",M28,"")),"")</f>
        <v>0.6</v>
      </c>
      <c r="AC28" s="594" t="str">
        <f>IFERROR(IF(AB28="","",IF(AB28&lt;=0.2,"Muy Baja",IF(AB28&lt;=0.4,"Baja",IF(AB28&lt;=0.6,"Media",IF(AB28&lt;=0.8,"Alta","Muy Alta"))))),"")</f>
        <v>Media</v>
      </c>
      <c r="AD28" s="595">
        <f>+AB28</f>
        <v>0.6</v>
      </c>
      <c r="AE28" s="594" t="str">
        <f>IFERROR(IF(AF28="","",IF(AF28&lt;=0.2,"Leve",IF(AF28&lt;=0.4,"Menor",IF(AF28&lt;=0.6,"Moderado",IF(AF28&lt;=0.8,"Mayor","Catastrófico"))))),"")</f>
        <v>Menor</v>
      </c>
      <c r="AF28" s="595">
        <f>IFERROR(IF(U28="Impacto",(Q28-(+Q28*X28)),IF(U28="Probabilidad",Q28,"")),"")</f>
        <v>0.4</v>
      </c>
      <c r="AG28" s="596"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Moderado</v>
      </c>
      <c r="AH28" s="597" t="s">
        <v>1145</v>
      </c>
      <c r="AI28" s="647" t="s">
        <v>1557</v>
      </c>
      <c r="AJ28" s="647" t="s">
        <v>1558</v>
      </c>
      <c r="AK28" s="726">
        <v>45292</v>
      </c>
      <c r="AL28" s="760">
        <v>45535</v>
      </c>
      <c r="AM28" s="736" t="s">
        <v>1694</v>
      </c>
      <c r="AN28" s="753" t="s">
        <v>1691</v>
      </c>
      <c r="AO28" s="539" t="s">
        <v>1695</v>
      </c>
      <c r="AP28" s="797" t="s">
        <v>1797</v>
      </c>
      <c r="AQ28" s="754"/>
      <c r="AR28" s="173"/>
      <c r="AS28" s="173"/>
      <c r="AT28" s="173"/>
      <c r="AU28" s="173"/>
      <c r="AV28" s="173"/>
      <c r="AW28" s="173"/>
      <c r="AX28" s="173"/>
      <c r="AY28" s="173"/>
      <c r="AZ28" s="173"/>
      <c r="BA28" s="173"/>
      <c r="BB28" s="173"/>
      <c r="BC28" s="173"/>
      <c r="BD28" s="173"/>
      <c r="BE28" s="173"/>
      <c r="BF28" s="173"/>
      <c r="BG28" s="173"/>
      <c r="BH28" s="173"/>
      <c r="BI28" s="173"/>
      <c r="BJ28" s="173"/>
      <c r="BK28" s="173"/>
      <c r="BL28" s="173"/>
      <c r="BM28" s="173"/>
      <c r="BN28" s="173"/>
      <c r="BO28" s="173"/>
      <c r="BP28" s="173"/>
      <c r="BQ28" s="173"/>
      <c r="BR28" s="173"/>
      <c r="BS28" s="173"/>
      <c r="BT28" s="173"/>
    </row>
    <row r="29" spans="1:72" ht="120" x14ac:dyDescent="0.3">
      <c r="A29" s="858"/>
      <c r="B29" s="879"/>
      <c r="C29" s="858"/>
      <c r="D29" s="909"/>
      <c r="E29" s="909"/>
      <c r="F29" s="909"/>
      <c r="G29" s="909"/>
      <c r="H29" s="909"/>
      <c r="I29" s="909"/>
      <c r="J29" s="702" t="s">
        <v>1442</v>
      </c>
      <c r="K29" s="912"/>
      <c r="L29" s="903"/>
      <c r="M29" s="864"/>
      <c r="N29" s="873"/>
      <c r="O29" s="864">
        <f t="shared" ref="O29:O33" si="23">IF(NOT(ISERROR(MATCH(N29,_xlfn.ANCHORARRAY(G40),0))),M42&amp;"Por favor no seleccionar los criterios de impacto",N29)</f>
        <v>0</v>
      </c>
      <c r="P29" s="903"/>
      <c r="Q29" s="864"/>
      <c r="R29" s="846"/>
      <c r="S29" s="752">
        <v>2</v>
      </c>
      <c r="T29" s="647"/>
      <c r="U29" s="590" t="str">
        <f>IF(OR(V29="Preventivo",V29="Detectivo"),"Probabilidad",IF(V29="Correctivo","Impacto",""))</f>
        <v/>
      </c>
      <c r="V29" s="591"/>
      <c r="W29" s="591"/>
      <c r="X29" s="592" t="str">
        <f t="shared" ref="X29:X33" si="24">IF(AND(V29="Preventivo",W29="Automático"),"50%",IF(AND(V29="Preventivo",W29="Manual"),"40%",IF(AND(V29="Detectivo",W29="Automático"),"40%",IF(AND(V29="Detectivo",W29="Manual"),"30%",IF(AND(V29="Correctivo",W29="Automático"),"35%",IF(AND(V29="Correctivo",W29="Manual"),"25%",""))))))</f>
        <v/>
      </c>
      <c r="Y29" s="591"/>
      <c r="Z29" s="591"/>
      <c r="AA29" s="591"/>
      <c r="AB29" s="593" t="str">
        <f>IFERROR(IF(AND(U28="Probabilidad",U29="Probabilidad"),(AD28-(+AD28*X29)),IF(U29="Probabilidad",(M28-(+M28*X29)),IF(U29="Impacto",AD28,""))),"")</f>
        <v/>
      </c>
      <c r="AC29" s="594" t="str">
        <f t="shared" si="1"/>
        <v/>
      </c>
      <c r="AD29" s="595" t="str">
        <f t="shared" ref="AD29:AD33" si="25">+AB29</f>
        <v/>
      </c>
      <c r="AE29" s="594" t="str">
        <f t="shared" si="3"/>
        <v/>
      </c>
      <c r="AF29" s="595" t="str">
        <f>IFERROR(IF(AND(U28="Impacto",U29="Impacto"),(AF28-(+AF28*X29)),IF(U29="Impacto",(Q28-(+Q28*X29)),IF(U29="Probabilidad",AF28,""))),"")</f>
        <v/>
      </c>
      <c r="AG29" s="596"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597"/>
      <c r="AI29" s="647"/>
      <c r="AJ29" s="647"/>
      <c r="AK29" s="726"/>
      <c r="AL29" s="726"/>
      <c r="AM29" s="713"/>
      <c r="AN29" s="753"/>
      <c r="AO29" s="539"/>
      <c r="AP29" s="796"/>
      <c r="AQ29" s="754"/>
      <c r="AR29" s="173"/>
      <c r="AS29" s="173"/>
      <c r="AT29" s="173"/>
      <c r="AU29" s="173"/>
      <c r="AV29" s="173"/>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row>
    <row r="30" spans="1:72" ht="16.5" x14ac:dyDescent="0.3">
      <c r="A30" s="858"/>
      <c r="B30" s="879"/>
      <c r="C30" s="858"/>
      <c r="D30" s="909"/>
      <c r="E30" s="909"/>
      <c r="F30" s="909"/>
      <c r="G30" s="909"/>
      <c r="H30" s="909"/>
      <c r="I30" s="909"/>
      <c r="J30" s="702"/>
      <c r="K30" s="912"/>
      <c r="L30" s="903"/>
      <c r="M30" s="864"/>
      <c r="N30" s="873"/>
      <c r="O30" s="864">
        <f t="shared" si="23"/>
        <v>0</v>
      </c>
      <c r="P30" s="903"/>
      <c r="Q30" s="864"/>
      <c r="R30" s="846"/>
      <c r="S30" s="752">
        <v>3</v>
      </c>
      <c r="T30" s="646"/>
      <c r="U30" s="590" t="str">
        <f>IF(OR(V30="Preventivo",V30="Detectivo"),"Probabilidad",IF(V30="Correctivo","Impacto",""))</f>
        <v/>
      </c>
      <c r="V30" s="591"/>
      <c r="W30" s="591"/>
      <c r="X30" s="592" t="str">
        <f t="shared" si="24"/>
        <v/>
      </c>
      <c r="Y30" s="591"/>
      <c r="Z30" s="591"/>
      <c r="AA30" s="591"/>
      <c r="AB30" s="593" t="str">
        <f>IFERROR(IF(AND(U29="Probabilidad",U30="Probabilidad"),(AD29-(+AD29*X30)),IF(AND(U29="Impacto",U30="Probabilidad"),(AD28-(+AD28*X30)),IF(U30="Impacto",AD29,""))),"")</f>
        <v/>
      </c>
      <c r="AC30" s="594" t="str">
        <f t="shared" si="1"/>
        <v/>
      </c>
      <c r="AD30" s="595" t="str">
        <f t="shared" si="25"/>
        <v/>
      </c>
      <c r="AE30" s="594" t="str">
        <f t="shared" si="3"/>
        <v/>
      </c>
      <c r="AF30" s="595" t="str">
        <f>IFERROR(IF(AND(U29="Impacto",U30="Impacto"),(AF29-(+AF29*X30)),IF(AND(U29="Probabilidad",U30="Impacto"),(AF28-(+AF28*X30)),IF(U30="Probabilidad",AF29,""))),"")</f>
        <v/>
      </c>
      <c r="AG30" s="596" t="str">
        <f t="shared" si="26"/>
        <v/>
      </c>
      <c r="AH30" s="597"/>
      <c r="AI30" s="647"/>
      <c r="AJ30" s="725"/>
      <c r="AK30" s="726"/>
      <c r="AL30" s="726"/>
      <c r="AM30" s="713"/>
      <c r="AN30" s="753"/>
      <c r="AO30" s="539"/>
      <c r="AP30" s="796"/>
      <c r="AQ30" s="754"/>
      <c r="AR30" s="173"/>
      <c r="AS30" s="173"/>
      <c r="AT30" s="173"/>
      <c r="AU30" s="173"/>
      <c r="AV30" s="173"/>
      <c r="AW30" s="173"/>
      <c r="AX30" s="173"/>
      <c r="AY30" s="173"/>
      <c r="AZ30" s="173"/>
      <c r="BA30" s="173"/>
      <c r="BB30" s="173"/>
      <c r="BC30" s="173"/>
      <c r="BD30" s="173"/>
      <c r="BE30" s="173"/>
      <c r="BF30" s="173"/>
      <c r="BG30" s="173"/>
      <c r="BH30" s="173"/>
      <c r="BI30" s="173"/>
      <c r="BJ30" s="173"/>
      <c r="BK30" s="173"/>
      <c r="BL30" s="173"/>
      <c r="BM30" s="173"/>
      <c r="BN30" s="173"/>
      <c r="BO30" s="173"/>
      <c r="BP30" s="173"/>
      <c r="BQ30" s="173"/>
      <c r="BR30" s="173"/>
      <c r="BS30" s="173"/>
      <c r="BT30" s="173"/>
    </row>
    <row r="31" spans="1:72" ht="16.5" x14ac:dyDescent="0.3">
      <c r="A31" s="858"/>
      <c r="B31" s="879"/>
      <c r="C31" s="858"/>
      <c r="D31" s="909"/>
      <c r="E31" s="909"/>
      <c r="F31" s="909"/>
      <c r="G31" s="909"/>
      <c r="H31" s="909"/>
      <c r="I31" s="909"/>
      <c r="J31" s="702"/>
      <c r="K31" s="912"/>
      <c r="L31" s="903"/>
      <c r="M31" s="864"/>
      <c r="N31" s="873"/>
      <c r="O31" s="864">
        <f t="shared" si="23"/>
        <v>0</v>
      </c>
      <c r="P31" s="903"/>
      <c r="Q31" s="864"/>
      <c r="R31" s="846"/>
      <c r="S31" s="752">
        <v>4</v>
      </c>
      <c r="T31" s="647"/>
      <c r="U31" s="590" t="str">
        <f t="shared" ref="U31:U33" si="27">IF(OR(V31="Preventivo",V31="Detectivo"),"Probabilidad",IF(V31="Correctivo","Impacto",""))</f>
        <v/>
      </c>
      <c r="V31" s="591"/>
      <c r="W31" s="591"/>
      <c r="X31" s="592" t="str">
        <f t="shared" si="24"/>
        <v/>
      </c>
      <c r="Y31" s="591"/>
      <c r="Z31" s="591"/>
      <c r="AA31" s="591"/>
      <c r="AB31" s="593" t="str">
        <f t="shared" ref="AB31:AB33" si="28">IFERROR(IF(AND(U30="Probabilidad",U31="Probabilidad"),(AD30-(+AD30*X31)),IF(AND(U30="Impacto",U31="Probabilidad"),(AD29-(+AD29*X31)),IF(U31="Impacto",AD30,""))),"")</f>
        <v/>
      </c>
      <c r="AC31" s="594" t="str">
        <f t="shared" si="1"/>
        <v/>
      </c>
      <c r="AD31" s="595" t="str">
        <f t="shared" si="25"/>
        <v/>
      </c>
      <c r="AE31" s="594" t="str">
        <f t="shared" si="3"/>
        <v/>
      </c>
      <c r="AF31" s="595" t="str">
        <f t="shared" ref="AF31:AF33" si="29">IFERROR(IF(AND(U30="Impacto",U31="Impacto"),(AF30-(+AF30*X31)),IF(AND(U30="Probabilidad",U31="Impacto"),(AF29-(+AF29*X31)),IF(U31="Probabilidad",AF30,""))),"")</f>
        <v/>
      </c>
      <c r="AG31" s="596"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597"/>
      <c r="AI31" s="647"/>
      <c r="AJ31" s="725"/>
      <c r="AK31" s="726"/>
      <c r="AL31" s="726"/>
      <c r="AM31" s="713"/>
      <c r="AN31" s="753"/>
      <c r="AO31" s="539"/>
      <c r="AP31" s="796"/>
      <c r="AQ31" s="754"/>
      <c r="AR31" s="173"/>
      <c r="AS31" s="173"/>
      <c r="AT31" s="173"/>
      <c r="AU31" s="173"/>
      <c r="AV31" s="173"/>
      <c r="AW31" s="173"/>
      <c r="AX31" s="173"/>
      <c r="AY31" s="173"/>
      <c r="AZ31" s="173"/>
      <c r="BA31" s="173"/>
      <c r="BB31" s="173"/>
      <c r="BC31" s="173"/>
      <c r="BD31" s="173"/>
      <c r="BE31" s="173"/>
      <c r="BF31" s="173"/>
      <c r="BG31" s="173"/>
      <c r="BH31" s="173"/>
      <c r="BI31" s="173"/>
      <c r="BJ31" s="173"/>
      <c r="BK31" s="173"/>
      <c r="BL31" s="173"/>
      <c r="BM31" s="173"/>
      <c r="BN31" s="173"/>
      <c r="BO31" s="173"/>
      <c r="BP31" s="173"/>
      <c r="BQ31" s="173"/>
      <c r="BR31" s="173"/>
      <c r="BS31" s="173"/>
      <c r="BT31" s="173"/>
    </row>
    <row r="32" spans="1:72" ht="16.5" x14ac:dyDescent="0.3">
      <c r="A32" s="858"/>
      <c r="B32" s="879"/>
      <c r="C32" s="858"/>
      <c r="D32" s="909"/>
      <c r="E32" s="909"/>
      <c r="F32" s="909"/>
      <c r="G32" s="909"/>
      <c r="H32" s="909"/>
      <c r="I32" s="909"/>
      <c r="J32" s="702"/>
      <c r="K32" s="912"/>
      <c r="L32" s="903"/>
      <c r="M32" s="864"/>
      <c r="N32" s="873"/>
      <c r="O32" s="864">
        <f t="shared" si="23"/>
        <v>0</v>
      </c>
      <c r="P32" s="903"/>
      <c r="Q32" s="864"/>
      <c r="R32" s="846"/>
      <c r="S32" s="752">
        <v>5</v>
      </c>
      <c r="T32" s="647"/>
      <c r="U32" s="590" t="str">
        <f t="shared" si="27"/>
        <v/>
      </c>
      <c r="V32" s="591"/>
      <c r="W32" s="591"/>
      <c r="X32" s="592" t="str">
        <f t="shared" si="24"/>
        <v/>
      </c>
      <c r="Y32" s="591"/>
      <c r="Z32" s="591"/>
      <c r="AA32" s="591"/>
      <c r="AB32" s="756" t="str">
        <f t="shared" si="28"/>
        <v/>
      </c>
      <c r="AC32" s="594" t="str">
        <f>IFERROR(IF(AB32="","",IF(AB32&lt;=0.2,"Muy Baja",IF(AB32&lt;=0.4,"Baja",IF(AB32&lt;=0.6,"Media",IF(AB32&lt;=0.8,"Alta","Muy Alta"))))),"")</f>
        <v/>
      </c>
      <c r="AD32" s="595" t="str">
        <f t="shared" si="25"/>
        <v/>
      </c>
      <c r="AE32" s="594" t="str">
        <f t="shared" si="3"/>
        <v/>
      </c>
      <c r="AF32" s="595" t="str">
        <f t="shared" si="29"/>
        <v/>
      </c>
      <c r="AG32" s="596"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597"/>
      <c r="AI32" s="647"/>
      <c r="AJ32" s="725"/>
      <c r="AK32" s="726"/>
      <c r="AL32" s="726"/>
      <c r="AM32" s="713"/>
      <c r="AN32" s="753"/>
      <c r="AO32" s="539"/>
      <c r="AP32" s="796"/>
      <c r="AQ32" s="754"/>
      <c r="AR32" s="173"/>
      <c r="AS32" s="173"/>
      <c r="AT32" s="173"/>
      <c r="AU32" s="173"/>
      <c r="AV32" s="173"/>
      <c r="AW32" s="173"/>
      <c r="AX32" s="173"/>
      <c r="AY32" s="173"/>
      <c r="AZ32" s="173"/>
      <c r="BA32" s="173"/>
      <c r="BB32" s="173"/>
      <c r="BC32" s="173"/>
      <c r="BD32" s="173"/>
      <c r="BE32" s="173"/>
      <c r="BF32" s="173"/>
      <c r="BG32" s="173"/>
      <c r="BH32" s="173"/>
      <c r="BI32" s="173"/>
      <c r="BJ32" s="173"/>
      <c r="BK32" s="173"/>
      <c r="BL32" s="173"/>
      <c r="BM32" s="173"/>
      <c r="BN32" s="173"/>
      <c r="BO32" s="173"/>
      <c r="BP32" s="173"/>
      <c r="BQ32" s="173"/>
      <c r="BR32" s="173"/>
      <c r="BS32" s="173"/>
      <c r="BT32" s="173"/>
    </row>
    <row r="33" spans="1:72" ht="16.5" x14ac:dyDescent="0.3">
      <c r="A33" s="859"/>
      <c r="B33" s="880"/>
      <c r="C33" s="859"/>
      <c r="D33" s="910"/>
      <c r="E33" s="910"/>
      <c r="F33" s="910"/>
      <c r="G33" s="910"/>
      <c r="H33" s="910"/>
      <c r="I33" s="910"/>
      <c r="J33" s="703"/>
      <c r="K33" s="913"/>
      <c r="L33" s="904"/>
      <c r="M33" s="865"/>
      <c r="N33" s="874"/>
      <c r="O33" s="865">
        <f t="shared" si="23"/>
        <v>0</v>
      </c>
      <c r="P33" s="904"/>
      <c r="Q33" s="865"/>
      <c r="R33" s="847"/>
      <c r="S33" s="752">
        <v>6</v>
      </c>
      <c r="T33" s="647"/>
      <c r="U33" s="590" t="str">
        <f t="shared" si="27"/>
        <v/>
      </c>
      <c r="V33" s="591"/>
      <c r="W33" s="591"/>
      <c r="X33" s="592" t="str">
        <f t="shared" si="24"/>
        <v/>
      </c>
      <c r="Y33" s="591"/>
      <c r="Z33" s="591"/>
      <c r="AA33" s="591"/>
      <c r="AB33" s="593" t="str">
        <f t="shared" si="28"/>
        <v/>
      </c>
      <c r="AC33" s="594" t="str">
        <f t="shared" si="1"/>
        <v/>
      </c>
      <c r="AD33" s="595" t="str">
        <f t="shared" si="25"/>
        <v/>
      </c>
      <c r="AE33" s="594" t="str">
        <f t="shared" si="3"/>
        <v/>
      </c>
      <c r="AF33" s="595" t="str">
        <f t="shared" si="29"/>
        <v/>
      </c>
      <c r="AG33" s="596" t="str">
        <f t="shared" si="30"/>
        <v/>
      </c>
      <c r="AH33" s="597"/>
      <c r="AI33" s="647"/>
      <c r="AJ33" s="725"/>
      <c r="AK33" s="726"/>
      <c r="AL33" s="726"/>
      <c r="AM33" s="713"/>
      <c r="AN33" s="753"/>
      <c r="AO33" s="539"/>
      <c r="AP33" s="796"/>
      <c r="AQ33" s="754"/>
      <c r="AR33" s="173"/>
      <c r="AS33" s="173"/>
      <c r="AT33" s="173"/>
      <c r="AU33" s="173"/>
      <c r="AV33" s="173"/>
      <c r="AW33" s="173"/>
      <c r="AX33" s="173"/>
      <c r="AY33" s="173"/>
      <c r="AZ33" s="173"/>
      <c r="BA33" s="173"/>
      <c r="BB33" s="173"/>
      <c r="BC33" s="173"/>
      <c r="BD33" s="173"/>
      <c r="BE33" s="173"/>
      <c r="BF33" s="173"/>
      <c r="BG33" s="173"/>
      <c r="BH33" s="173"/>
      <c r="BI33" s="173"/>
      <c r="BJ33" s="173"/>
      <c r="BK33" s="173"/>
      <c r="BL33" s="173"/>
      <c r="BM33" s="173"/>
      <c r="BN33" s="173"/>
      <c r="BO33" s="173"/>
      <c r="BP33" s="173"/>
      <c r="BQ33" s="173"/>
      <c r="BR33" s="173"/>
      <c r="BS33" s="173"/>
      <c r="BT33" s="173"/>
    </row>
    <row r="34" spans="1:72" ht="409.6" x14ac:dyDescent="0.3">
      <c r="A34" s="854">
        <v>5</v>
      </c>
      <c r="B34" s="878" t="s">
        <v>1168</v>
      </c>
      <c r="C34" s="857" t="s">
        <v>1171</v>
      </c>
      <c r="D34" s="908" t="s">
        <v>1142</v>
      </c>
      <c r="E34" s="851" t="s">
        <v>1551</v>
      </c>
      <c r="F34" s="851" t="s">
        <v>1552</v>
      </c>
      <c r="G34" s="851" t="s">
        <v>1553</v>
      </c>
      <c r="H34" s="908" t="s">
        <v>1434</v>
      </c>
      <c r="I34" s="908" t="s">
        <v>1444</v>
      </c>
      <c r="J34" s="701" t="s">
        <v>1554</v>
      </c>
      <c r="K34" s="911">
        <v>10000</v>
      </c>
      <c r="L34" s="902" t="str">
        <f>IF(K34&lt;=0,"",IF(K34&lt;=2,"Muy Baja",IF(K34&lt;=24,"Baja",IF(K34&lt;=500,"Media",IF(K34&lt;=5000,"Alta","Muy Alta")))))</f>
        <v>Muy Alta</v>
      </c>
      <c r="M34" s="863">
        <f>IF(L34="","",IF(L34="Muy Baja",0.2,IF(L34="Baja",0.4,IF(L34="Media",0.6,IF(L34="Alta",0.8,IF(L34="Muy Alta",1,))))))</f>
        <v>1</v>
      </c>
      <c r="N34" s="872" t="s">
        <v>1099</v>
      </c>
      <c r="O34" s="863" t="str">
        <f>IF(NOT(ISERROR(MATCH(N34,'Tabla Impacto'!$B$221:$B$223,0))),'Tabla Impacto'!$F$223&amp;"Por favor no seleccionar los criterios de impacto(Afectación Económica o presupuestal y Pérdida Reputacional)",N34)</f>
        <v xml:space="preserve">     El riesgo afecta la imagen de la entidad internamente, de conocimiento general, nivel interno, de junta dircetiva y accionistas y/o de provedores</v>
      </c>
      <c r="P34" s="902" t="str">
        <f>IF(OR(O34='Tabla Impacto'!$C$11,O34='Tabla Impacto'!$D$11),"Leve",IF(OR(O34='Tabla Impacto'!$C$12,O34='Tabla Impacto'!$D$12),"Menor",IF(OR(O34='Tabla Impacto'!$C$13,O34='Tabla Impacto'!$D$13),"Moderado",IF(OR(O34='Tabla Impacto'!$C$14,O34='Tabla Impacto'!$D$14),"Mayor",IF(OR(O34='Tabla Impacto'!$C$15,O34='Tabla Impacto'!$D$15),"Catastrófico","")))))</f>
        <v>Menor</v>
      </c>
      <c r="Q34" s="863">
        <f>IF(P34="","",IF(P34="Leve",0.2,IF(P34="Menor",0.4,IF(P34="Moderado",0.6,IF(P34="Mayor",0.8,IF(P34="Catastrófico",1,))))))</f>
        <v>0.4</v>
      </c>
      <c r="R34" s="845"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Alto</v>
      </c>
      <c r="S34" s="752">
        <v>1</v>
      </c>
      <c r="T34" s="647" t="s">
        <v>1556</v>
      </c>
      <c r="U34" s="590" t="str">
        <f>IF(OR(V34="Preventivo",V34="Detectivo"),"Probabilidad",IF(V34="Correctivo","Impacto",""))</f>
        <v>Probabilidad</v>
      </c>
      <c r="V34" s="591" t="s">
        <v>1114</v>
      </c>
      <c r="W34" s="591" t="s">
        <v>1122</v>
      </c>
      <c r="X34" s="592" t="str">
        <f>IF(AND(V34="Preventivo",W34="Automático"),"50%",IF(AND(V34="Preventivo",W34="Manual"),"40%",IF(AND(V34="Detectivo",W34="Automático"),"40%",IF(AND(V34="Detectivo",W34="Manual"),"30%",IF(AND(V34="Correctivo",W34="Automático"),"35%",IF(AND(V34="Correctivo",W34="Manual"),"25%",""))))))</f>
        <v>40%</v>
      </c>
      <c r="Y34" s="591" t="s">
        <v>1125</v>
      </c>
      <c r="Z34" s="591" t="s">
        <v>1130</v>
      </c>
      <c r="AA34" s="591" t="s">
        <v>1134</v>
      </c>
      <c r="AB34" s="593">
        <f>IFERROR(IF(U34="Probabilidad",(M34-(+M34*X34)),IF(U34="Impacto",M34,"")),"")</f>
        <v>0.6</v>
      </c>
      <c r="AC34" s="594" t="str">
        <f>IFERROR(IF(AB34="","",IF(AB34&lt;=0.2,"Muy Baja",IF(AB34&lt;=0.4,"Baja",IF(AB34&lt;=0.6,"Media",IF(AB34&lt;=0.8,"Alta","Muy Alta"))))),"")</f>
        <v>Media</v>
      </c>
      <c r="AD34" s="595">
        <f>+AB34</f>
        <v>0.6</v>
      </c>
      <c r="AE34" s="594" t="str">
        <f>IFERROR(IF(AF34="","",IF(AF34&lt;=0.2,"Leve",IF(AF34&lt;=0.4,"Menor",IF(AF34&lt;=0.6,"Moderado",IF(AF34&lt;=0.8,"Mayor","Catastrófico"))))),"")</f>
        <v>Menor</v>
      </c>
      <c r="AF34" s="595">
        <f>IFERROR(IF(U34="Impacto",(Q34-(+Q34*X34)),IF(U34="Probabilidad",Q34,"")),"")</f>
        <v>0.4</v>
      </c>
      <c r="AG34" s="596"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Moderado</v>
      </c>
      <c r="AH34" s="597" t="s">
        <v>1145</v>
      </c>
      <c r="AI34" s="647" t="s">
        <v>1559</v>
      </c>
      <c r="AJ34" s="647" t="s">
        <v>1558</v>
      </c>
      <c r="AK34" s="726">
        <v>45292</v>
      </c>
      <c r="AL34" s="760">
        <v>45535</v>
      </c>
      <c r="AM34" s="736" t="s">
        <v>1709</v>
      </c>
      <c r="AN34" s="753" t="s">
        <v>1691</v>
      </c>
      <c r="AO34" s="539" t="s">
        <v>1697</v>
      </c>
      <c r="AP34" s="797" t="s">
        <v>1794</v>
      </c>
      <c r="AQ34" s="754"/>
      <c r="AR34" s="173"/>
      <c r="AS34" s="173"/>
      <c r="AT34" s="173"/>
      <c r="AU34" s="173"/>
      <c r="AV34" s="173"/>
      <c r="AW34" s="173"/>
      <c r="AX34" s="173"/>
      <c r="AY34" s="173"/>
      <c r="AZ34" s="173"/>
      <c r="BA34" s="173"/>
      <c r="BB34" s="173"/>
      <c r="BC34" s="173"/>
      <c r="BD34" s="173"/>
      <c r="BE34" s="173"/>
      <c r="BF34" s="173"/>
      <c r="BG34" s="173"/>
      <c r="BH34" s="173"/>
      <c r="BI34" s="173"/>
      <c r="BJ34" s="173"/>
      <c r="BK34" s="173"/>
      <c r="BL34" s="173"/>
      <c r="BM34" s="173"/>
      <c r="BN34" s="173"/>
      <c r="BO34" s="173"/>
      <c r="BP34" s="173"/>
      <c r="BQ34" s="173"/>
      <c r="BR34" s="173"/>
      <c r="BS34" s="173"/>
      <c r="BT34" s="173"/>
    </row>
    <row r="35" spans="1:72" s="415" customFormat="1" ht="16.5" x14ac:dyDescent="0.3">
      <c r="A35" s="855"/>
      <c r="B35" s="879"/>
      <c r="C35" s="858"/>
      <c r="D35" s="909"/>
      <c r="E35" s="852"/>
      <c r="F35" s="852"/>
      <c r="G35" s="852"/>
      <c r="H35" s="909"/>
      <c r="I35" s="909"/>
      <c r="J35" s="702"/>
      <c r="K35" s="912"/>
      <c r="L35" s="903"/>
      <c r="M35" s="864"/>
      <c r="N35" s="873"/>
      <c r="O35" s="864">
        <f t="shared" ref="O35:O39" si="31">IF(NOT(ISERROR(MATCH(N35,_xlfn.ANCHORARRAY(G46),0))),M48&amp;"Por favor no seleccionar los criterios de impacto",N35)</f>
        <v>0</v>
      </c>
      <c r="P35" s="903"/>
      <c r="Q35" s="864"/>
      <c r="R35" s="846"/>
      <c r="S35" s="752">
        <v>2</v>
      </c>
      <c r="T35" s="647"/>
      <c r="U35" s="590" t="str">
        <f>IF(OR(V35="Preventivo",V35="Detectivo"),"Probabilidad",IF(V35="Correctivo","Impacto",""))</f>
        <v/>
      </c>
      <c r="V35" s="591"/>
      <c r="W35" s="591"/>
      <c r="X35" s="592" t="str">
        <f t="shared" ref="X35:X39" si="32">IF(AND(V35="Preventivo",W35="Automático"),"50%",IF(AND(V35="Preventivo",W35="Manual"),"40%",IF(AND(V35="Detectivo",W35="Automático"),"40%",IF(AND(V35="Detectivo",W35="Manual"),"30%",IF(AND(V35="Correctivo",W35="Automático"),"35%",IF(AND(V35="Correctivo",W35="Manual"),"25%",""))))))</f>
        <v/>
      </c>
      <c r="Y35" s="591"/>
      <c r="Z35" s="591"/>
      <c r="AA35" s="591"/>
      <c r="AB35" s="593" t="str">
        <f>IFERROR(IF(AND(U34="Probabilidad",U35="Probabilidad"),(AD34-(+AD34*X35)),IF(U35="Probabilidad",(M34-(+M34*X35)),IF(U35="Impacto",AD34,""))),"")</f>
        <v/>
      </c>
      <c r="AC35" s="594" t="str">
        <f t="shared" si="1"/>
        <v/>
      </c>
      <c r="AD35" s="521" t="str">
        <f t="shared" ref="AD35:AD39" si="33">+AB35</f>
        <v/>
      </c>
      <c r="AE35" s="520" t="str">
        <f t="shared" si="3"/>
        <v/>
      </c>
      <c r="AF35" s="521" t="str">
        <f>IFERROR(IF(AND(U34="Impacto",U35="Impacto"),(AF34-(+AF34*X35)),IF(U35="Impacto",(Q34-(+Q34*X35)),IF(U35="Probabilidad",AF34,""))),"")</f>
        <v/>
      </c>
      <c r="AG35" s="522"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511"/>
      <c r="AI35" s="436"/>
      <c r="AJ35" s="697"/>
      <c r="AK35" s="525"/>
      <c r="AL35" s="525"/>
      <c r="AM35" s="697"/>
      <c r="AN35" s="749"/>
      <c r="AO35" s="539"/>
      <c r="AP35" s="795"/>
      <c r="AQ35" s="750"/>
      <c r="AR35" s="414"/>
      <c r="AS35" s="414"/>
      <c r="AT35" s="414"/>
      <c r="AU35" s="414"/>
      <c r="AV35" s="414"/>
      <c r="AW35" s="414"/>
      <c r="AX35" s="414"/>
      <c r="AY35" s="414"/>
      <c r="AZ35" s="414"/>
      <c r="BA35" s="414"/>
      <c r="BB35" s="414"/>
      <c r="BC35" s="414"/>
      <c r="BD35" s="414"/>
      <c r="BE35" s="414"/>
      <c r="BF35" s="414"/>
      <c r="BG35" s="414"/>
      <c r="BH35" s="414"/>
      <c r="BI35" s="414"/>
      <c r="BJ35" s="414"/>
      <c r="BK35" s="414"/>
      <c r="BL35" s="414"/>
      <c r="BM35" s="414"/>
      <c r="BN35" s="414"/>
      <c r="BO35" s="414"/>
      <c r="BP35" s="414"/>
      <c r="BQ35" s="414"/>
      <c r="BR35" s="414"/>
      <c r="BS35" s="414"/>
      <c r="BT35" s="414"/>
    </row>
    <row r="36" spans="1:72" s="415" customFormat="1" ht="16.5" x14ac:dyDescent="0.3">
      <c r="A36" s="855"/>
      <c r="B36" s="879"/>
      <c r="C36" s="858"/>
      <c r="D36" s="909"/>
      <c r="E36" s="852"/>
      <c r="F36" s="852"/>
      <c r="G36" s="852"/>
      <c r="H36" s="909"/>
      <c r="I36" s="909"/>
      <c r="J36" s="702"/>
      <c r="K36" s="912"/>
      <c r="L36" s="903"/>
      <c r="M36" s="864"/>
      <c r="N36" s="873"/>
      <c r="O36" s="864">
        <f t="shared" si="31"/>
        <v>0</v>
      </c>
      <c r="P36" s="903"/>
      <c r="Q36" s="864"/>
      <c r="R36" s="846"/>
      <c r="S36" s="752">
        <v>3</v>
      </c>
      <c r="T36" s="757"/>
      <c r="U36" s="590" t="str">
        <f>IF(OR(V36="Preventivo",V36="Detectivo"),"Probabilidad",IF(V36="Correctivo","Impacto",""))</f>
        <v/>
      </c>
      <c r="V36" s="591"/>
      <c r="W36" s="591"/>
      <c r="X36" s="592" t="str">
        <f t="shared" si="32"/>
        <v/>
      </c>
      <c r="Y36" s="591"/>
      <c r="Z36" s="591"/>
      <c r="AA36" s="591"/>
      <c r="AB36" s="593" t="str">
        <f>IFERROR(IF(AND(U35="Probabilidad",U36="Probabilidad"),(AD35-(+AD35*X36)),IF(AND(U35="Impacto",U36="Probabilidad"),(AD34-(+AD34*X36)),IF(U36="Impacto",AD35,""))),"")</f>
        <v/>
      </c>
      <c r="AC36" s="594" t="str">
        <f t="shared" si="1"/>
        <v/>
      </c>
      <c r="AD36" s="521" t="str">
        <f t="shared" si="33"/>
        <v/>
      </c>
      <c r="AE36" s="520" t="str">
        <f t="shared" si="3"/>
        <v/>
      </c>
      <c r="AF36" s="521" t="str">
        <f>IFERROR(IF(AND(U35="Impacto",U36="Impacto"),(AF35-(+AF35*X36)),IF(AND(U35="Probabilidad",U36="Impacto"),(AF34-(+AF34*X36)),IF(U36="Probabilidad",AF35,""))),"")</f>
        <v/>
      </c>
      <c r="AG36" s="522" t="str">
        <f t="shared" si="34"/>
        <v/>
      </c>
      <c r="AH36" s="511"/>
      <c r="AI36" s="436"/>
      <c r="AJ36" s="728"/>
      <c r="AK36" s="525"/>
      <c r="AL36" s="525"/>
      <c r="AM36" s="697"/>
      <c r="AN36" s="749"/>
      <c r="AO36" s="539"/>
      <c r="AP36" s="795"/>
      <c r="AQ36" s="750"/>
      <c r="AR36" s="414"/>
      <c r="AS36" s="414"/>
      <c r="AT36" s="414"/>
      <c r="AU36" s="414"/>
      <c r="AV36" s="414"/>
      <c r="AW36" s="414"/>
      <c r="AX36" s="414"/>
      <c r="AY36" s="414"/>
      <c r="AZ36" s="414"/>
      <c r="BA36" s="414"/>
      <c r="BB36" s="414"/>
      <c r="BC36" s="414"/>
      <c r="BD36" s="414"/>
      <c r="BE36" s="414"/>
      <c r="BF36" s="414"/>
      <c r="BG36" s="414"/>
      <c r="BH36" s="414"/>
      <c r="BI36" s="414"/>
      <c r="BJ36" s="414"/>
      <c r="BK36" s="414"/>
      <c r="BL36" s="414"/>
      <c r="BM36" s="414"/>
      <c r="BN36" s="414"/>
      <c r="BO36" s="414"/>
      <c r="BP36" s="414"/>
      <c r="BQ36" s="414"/>
      <c r="BR36" s="414"/>
      <c r="BS36" s="414"/>
      <c r="BT36" s="414"/>
    </row>
    <row r="37" spans="1:72" s="415" customFormat="1" ht="16.5" x14ac:dyDescent="0.3">
      <c r="A37" s="855"/>
      <c r="B37" s="879"/>
      <c r="C37" s="858"/>
      <c r="D37" s="909"/>
      <c r="E37" s="852"/>
      <c r="F37" s="852"/>
      <c r="G37" s="852"/>
      <c r="H37" s="909"/>
      <c r="I37" s="909"/>
      <c r="J37" s="702"/>
      <c r="K37" s="912"/>
      <c r="L37" s="903"/>
      <c r="M37" s="864"/>
      <c r="N37" s="873"/>
      <c r="O37" s="864">
        <f t="shared" si="31"/>
        <v>0</v>
      </c>
      <c r="P37" s="903"/>
      <c r="Q37" s="864"/>
      <c r="R37" s="846"/>
      <c r="S37" s="752">
        <v>4</v>
      </c>
      <c r="T37" s="758"/>
      <c r="U37" s="590" t="str">
        <f t="shared" ref="U37:U39" si="35">IF(OR(V37="Preventivo",V37="Detectivo"),"Probabilidad",IF(V37="Correctivo","Impacto",""))</f>
        <v/>
      </c>
      <c r="V37" s="591"/>
      <c r="W37" s="591"/>
      <c r="X37" s="592" t="str">
        <f t="shared" si="32"/>
        <v/>
      </c>
      <c r="Y37" s="591"/>
      <c r="Z37" s="591"/>
      <c r="AA37" s="591"/>
      <c r="AB37" s="593" t="str">
        <f t="shared" ref="AB37:AB39" si="36">IFERROR(IF(AND(U36="Probabilidad",U37="Probabilidad"),(AD36-(+AD36*X37)),IF(AND(U36="Impacto",U37="Probabilidad"),(AD35-(+AD35*X37)),IF(U37="Impacto",AD36,""))),"")</f>
        <v/>
      </c>
      <c r="AC37" s="594" t="str">
        <f t="shared" si="1"/>
        <v/>
      </c>
      <c r="AD37" s="521" t="str">
        <f t="shared" si="33"/>
        <v/>
      </c>
      <c r="AE37" s="520" t="str">
        <f t="shared" si="3"/>
        <v/>
      </c>
      <c r="AF37" s="521" t="str">
        <f t="shared" ref="AF37:AF39" si="37">IFERROR(IF(AND(U36="Impacto",U37="Impacto"),(AF36-(+AF36*X37)),IF(AND(U36="Probabilidad",U37="Impacto"),(AF35-(+AF35*X37)),IF(U37="Probabilidad",AF36,""))),"")</f>
        <v/>
      </c>
      <c r="AG37" s="522"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511"/>
      <c r="AI37" s="436"/>
      <c r="AJ37" s="728"/>
      <c r="AK37" s="525"/>
      <c r="AL37" s="525"/>
      <c r="AM37" s="697"/>
      <c r="AN37" s="749"/>
      <c r="AO37" s="539"/>
      <c r="AP37" s="795"/>
      <c r="AQ37" s="750"/>
      <c r="AR37" s="414"/>
      <c r="AS37" s="414"/>
      <c r="AT37" s="414"/>
      <c r="AU37" s="414"/>
      <c r="AV37" s="414"/>
      <c r="AW37" s="414"/>
      <c r="AX37" s="414"/>
      <c r="AY37" s="414"/>
      <c r="AZ37" s="414"/>
      <c r="BA37" s="414"/>
      <c r="BB37" s="414"/>
      <c r="BC37" s="414"/>
      <c r="BD37" s="414"/>
      <c r="BE37" s="414"/>
      <c r="BF37" s="414"/>
      <c r="BG37" s="414"/>
      <c r="BH37" s="414"/>
      <c r="BI37" s="414"/>
      <c r="BJ37" s="414"/>
      <c r="BK37" s="414"/>
      <c r="BL37" s="414"/>
      <c r="BM37" s="414"/>
      <c r="BN37" s="414"/>
      <c r="BO37" s="414"/>
      <c r="BP37" s="414"/>
      <c r="BQ37" s="414"/>
      <c r="BR37" s="414"/>
      <c r="BS37" s="414"/>
      <c r="BT37" s="414"/>
    </row>
    <row r="38" spans="1:72" s="415" customFormat="1" ht="16.5" x14ac:dyDescent="0.3">
      <c r="A38" s="855"/>
      <c r="B38" s="879"/>
      <c r="C38" s="858"/>
      <c r="D38" s="909"/>
      <c r="E38" s="852"/>
      <c r="F38" s="852"/>
      <c r="G38" s="852"/>
      <c r="H38" s="909"/>
      <c r="I38" s="909"/>
      <c r="J38" s="702"/>
      <c r="K38" s="912"/>
      <c r="L38" s="903"/>
      <c r="M38" s="864"/>
      <c r="N38" s="873"/>
      <c r="O38" s="864">
        <f t="shared" si="31"/>
        <v>0</v>
      </c>
      <c r="P38" s="903"/>
      <c r="Q38" s="864"/>
      <c r="R38" s="846"/>
      <c r="S38" s="752">
        <v>5</v>
      </c>
      <c r="T38" s="758"/>
      <c r="U38" s="590" t="str">
        <f t="shared" si="35"/>
        <v/>
      </c>
      <c r="V38" s="591"/>
      <c r="W38" s="591"/>
      <c r="X38" s="592" t="str">
        <f t="shared" si="32"/>
        <v/>
      </c>
      <c r="Y38" s="591"/>
      <c r="Z38" s="591"/>
      <c r="AA38" s="591"/>
      <c r="AB38" s="593" t="str">
        <f t="shared" si="36"/>
        <v/>
      </c>
      <c r="AC38" s="594" t="str">
        <f t="shared" si="1"/>
        <v/>
      </c>
      <c r="AD38" s="521" t="str">
        <f t="shared" si="33"/>
        <v/>
      </c>
      <c r="AE38" s="520" t="str">
        <f t="shared" si="3"/>
        <v/>
      </c>
      <c r="AF38" s="521" t="str">
        <f t="shared" si="37"/>
        <v/>
      </c>
      <c r="AG38" s="522"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511"/>
      <c r="AI38" s="436"/>
      <c r="AJ38" s="728"/>
      <c r="AK38" s="525"/>
      <c r="AL38" s="525"/>
      <c r="AM38" s="697"/>
      <c r="AN38" s="749"/>
      <c r="AO38" s="539"/>
      <c r="AP38" s="795"/>
      <c r="AQ38" s="750"/>
      <c r="AR38" s="414"/>
      <c r="AS38" s="414"/>
      <c r="AT38" s="414"/>
      <c r="AU38" s="414"/>
      <c r="AV38" s="414"/>
      <c r="AW38" s="414"/>
      <c r="AX38" s="414"/>
      <c r="AY38" s="414"/>
      <c r="AZ38" s="414"/>
      <c r="BA38" s="414"/>
      <c r="BB38" s="414"/>
      <c r="BC38" s="414"/>
      <c r="BD38" s="414"/>
      <c r="BE38" s="414"/>
      <c r="BF38" s="414"/>
      <c r="BG38" s="414"/>
      <c r="BH38" s="414"/>
      <c r="BI38" s="414"/>
      <c r="BJ38" s="414"/>
      <c r="BK38" s="414"/>
      <c r="BL38" s="414"/>
      <c r="BM38" s="414"/>
      <c r="BN38" s="414"/>
      <c r="BO38" s="414"/>
      <c r="BP38" s="414"/>
      <c r="BQ38" s="414"/>
      <c r="BR38" s="414"/>
      <c r="BS38" s="414"/>
      <c r="BT38" s="414"/>
    </row>
    <row r="39" spans="1:72" s="415" customFormat="1" ht="16.5" x14ac:dyDescent="0.3">
      <c r="A39" s="856"/>
      <c r="B39" s="880"/>
      <c r="C39" s="859"/>
      <c r="D39" s="910"/>
      <c r="E39" s="853"/>
      <c r="F39" s="853"/>
      <c r="G39" s="853"/>
      <c r="H39" s="910"/>
      <c r="I39" s="910"/>
      <c r="J39" s="703"/>
      <c r="K39" s="913"/>
      <c r="L39" s="904"/>
      <c r="M39" s="865"/>
      <c r="N39" s="874"/>
      <c r="O39" s="865">
        <f t="shared" si="31"/>
        <v>0</v>
      </c>
      <c r="P39" s="904"/>
      <c r="Q39" s="865"/>
      <c r="R39" s="847"/>
      <c r="S39" s="752">
        <v>6</v>
      </c>
      <c r="T39" s="758"/>
      <c r="U39" s="590" t="str">
        <f t="shared" si="35"/>
        <v/>
      </c>
      <c r="V39" s="591"/>
      <c r="W39" s="591"/>
      <c r="X39" s="592" t="str">
        <f t="shared" si="32"/>
        <v/>
      </c>
      <c r="Y39" s="591"/>
      <c r="Z39" s="591"/>
      <c r="AA39" s="591"/>
      <c r="AB39" s="593" t="str">
        <f t="shared" si="36"/>
        <v/>
      </c>
      <c r="AC39" s="594" t="str">
        <f t="shared" si="1"/>
        <v/>
      </c>
      <c r="AD39" s="521" t="str">
        <f t="shared" si="33"/>
        <v/>
      </c>
      <c r="AE39" s="520" t="str">
        <f t="shared" si="3"/>
        <v/>
      </c>
      <c r="AF39" s="521" t="str">
        <f t="shared" si="37"/>
        <v/>
      </c>
      <c r="AG39" s="522" t="str">
        <f t="shared" si="38"/>
        <v/>
      </c>
      <c r="AH39" s="511"/>
      <c r="AI39" s="436"/>
      <c r="AJ39" s="728"/>
      <c r="AK39" s="525"/>
      <c r="AL39" s="525"/>
      <c r="AM39" s="697"/>
      <c r="AN39" s="749"/>
      <c r="AO39" s="539"/>
      <c r="AP39" s="795"/>
      <c r="AQ39" s="750"/>
      <c r="AR39" s="414"/>
      <c r="AS39" s="414"/>
      <c r="AT39" s="414"/>
      <c r="AU39" s="414"/>
      <c r="AV39" s="414"/>
      <c r="AW39" s="414"/>
      <c r="AX39" s="414"/>
      <c r="AY39" s="414"/>
      <c r="AZ39" s="414"/>
      <c r="BA39" s="414"/>
      <c r="BB39" s="414"/>
      <c r="BC39" s="414"/>
      <c r="BD39" s="414"/>
      <c r="BE39" s="414"/>
      <c r="BF39" s="414"/>
      <c r="BG39" s="414"/>
      <c r="BH39" s="414"/>
      <c r="BI39" s="414"/>
      <c r="BJ39" s="414"/>
      <c r="BK39" s="414"/>
      <c r="BL39" s="414"/>
      <c r="BM39" s="414"/>
      <c r="BN39" s="414"/>
      <c r="BO39" s="414"/>
      <c r="BP39" s="414"/>
      <c r="BQ39" s="414"/>
      <c r="BR39" s="414"/>
      <c r="BS39" s="414"/>
      <c r="BT39" s="414"/>
    </row>
    <row r="40" spans="1:72" s="415" customFormat="1" ht="114" customHeight="1" x14ac:dyDescent="0.3">
      <c r="A40" s="854">
        <v>6</v>
      </c>
      <c r="B40" s="896" t="s">
        <v>1168</v>
      </c>
      <c r="C40" s="854" t="s">
        <v>1171</v>
      </c>
      <c r="D40" s="851" t="s">
        <v>1142</v>
      </c>
      <c r="E40" s="851" t="s">
        <v>1600</v>
      </c>
      <c r="F40" s="851" t="s">
        <v>1601</v>
      </c>
      <c r="G40" s="851" t="s">
        <v>1602</v>
      </c>
      <c r="H40" s="908" t="s">
        <v>1434</v>
      </c>
      <c r="I40" s="908" t="s">
        <v>1444</v>
      </c>
      <c r="J40" s="698" t="s">
        <v>1443</v>
      </c>
      <c r="K40" s="905">
        <v>300</v>
      </c>
      <c r="L40" s="890" t="str">
        <f>IF(K40&lt;=0,"",IF(K40&lt;=2,"Muy Baja",IF(K40&lt;=24,"Baja",IF(K40&lt;=500,"Media",IF(K40&lt;=5000,"Alta","Muy Alta")))))</f>
        <v>Media</v>
      </c>
      <c r="M40" s="860">
        <f>IF(L40="","",IF(L40="Muy Baja",0.2,IF(L40="Baja",0.4,IF(L40="Media",0.6,IF(L40="Alta",0.8,IF(L40="Muy Alta",1,))))))</f>
        <v>0.6</v>
      </c>
      <c r="N40" s="893" t="s">
        <v>1099</v>
      </c>
      <c r="O40" s="860" t="str">
        <f>IF(NOT(ISERROR(MATCH(N40,'Tabla Impacto'!$B$221:$B$223,0))),'Tabla Impacto'!$F$223&amp;"Por favor no seleccionar los criterios de impacto(Afectación Económica o presupuestal y Pérdida Reputacional)",N40)</f>
        <v xml:space="preserve">     El riesgo afecta la imagen de la entidad internamente, de conocimiento general, nivel interno, de junta dircetiva y accionistas y/o de provedores</v>
      </c>
      <c r="P40" s="890" t="str">
        <f>IF(OR(O40='Tabla Impacto'!$C$11,O40='Tabla Impacto'!$D$11),"Leve",IF(OR(O40='Tabla Impacto'!$C$12,O40='Tabla Impacto'!$D$12),"Menor",IF(OR(O40='Tabla Impacto'!$C$13,O40='Tabla Impacto'!$D$13),"Moderado",IF(OR(O40='Tabla Impacto'!$C$14,O40='Tabla Impacto'!$D$14),"Mayor",IF(OR(O40='Tabla Impacto'!$C$15,O40='Tabla Impacto'!$D$15),"Catastrófico","")))))</f>
        <v>Menor</v>
      </c>
      <c r="Q40" s="860">
        <f>IF(P40="","",IF(P40="Leve",0.2,IF(P40="Menor",0.4,IF(P40="Moderado",0.6,IF(P40="Mayor",0.8,IF(P40="Catastrófico",1,))))))</f>
        <v>0.4</v>
      </c>
      <c r="R40" s="899"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Moderado</v>
      </c>
      <c r="S40" s="538">
        <v>1</v>
      </c>
      <c r="T40" s="539" t="s">
        <v>1606</v>
      </c>
      <c r="U40" s="540" t="str">
        <f>IF(OR(V40="Preventivo",V40="Detectivo"),"Probabilidad",IF(V40="Correctivo","Impacto",""))</f>
        <v>Probabilidad</v>
      </c>
      <c r="V40" s="541" t="s">
        <v>1114</v>
      </c>
      <c r="W40" s="541" t="s">
        <v>1122</v>
      </c>
      <c r="X40" s="542" t="str">
        <f>IF(AND(V40="Preventivo",W40="Automático"),"50%",IF(AND(V40="Preventivo",W40="Manual"),"40%",IF(AND(V40="Detectivo",W40="Automático"),"40%",IF(AND(V40="Detectivo",W40="Manual"),"30%",IF(AND(V40="Correctivo",W40="Automático"),"35%",IF(AND(V40="Correctivo",W40="Manual"),"25%",""))))))</f>
        <v>40%</v>
      </c>
      <c r="Y40" s="541" t="s">
        <v>1125</v>
      </c>
      <c r="Z40" s="541" t="s">
        <v>1130</v>
      </c>
      <c r="AA40" s="541" t="s">
        <v>1134</v>
      </c>
      <c r="AB40" s="543">
        <f>IFERROR(IF(U40="Probabilidad",(M40-(+M40*X40)),IF(U40="Impacto",M40,"")),"")</f>
        <v>0.36</v>
      </c>
      <c r="AC40" s="544" t="str">
        <f>IFERROR(IF(AB40="","",IF(AB40&lt;=0.2,"Muy Baja",IF(AB40&lt;=0.4,"Baja",IF(AB40&lt;=0.6,"Media",IF(AB40&lt;=0.8,"Alta","Muy Alta"))))),"")</f>
        <v>Baja</v>
      </c>
      <c r="AD40" s="545">
        <f>+AB40</f>
        <v>0.36</v>
      </c>
      <c r="AE40" s="544" t="str">
        <f>IFERROR(IF(AF40="","",IF(AF40&lt;=0.2,"Leve",IF(AF40&lt;=0.4,"Menor",IF(AF40&lt;=0.6,"Moderado",IF(AF40&lt;=0.8,"Mayor","Catastrófico"))))),"")</f>
        <v>Menor</v>
      </c>
      <c r="AF40" s="545">
        <f>IFERROR(IF(U40="Impacto",(Q40-(+Q40*X40)),IF(U40="Probabilidad",Q40,"")),"")</f>
        <v>0.4</v>
      </c>
      <c r="AG40" s="546"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Moderado</v>
      </c>
      <c r="AH40" s="547"/>
      <c r="AI40" s="436"/>
      <c r="AJ40" s="697"/>
      <c r="AK40" s="525"/>
      <c r="AL40" s="726"/>
      <c r="AM40" s="697"/>
      <c r="AN40" s="749"/>
      <c r="AO40" s="539" t="s">
        <v>1644</v>
      </c>
      <c r="AP40" s="798" t="s">
        <v>1841</v>
      </c>
      <c r="AQ40" s="750"/>
      <c r="AR40" s="414"/>
      <c r="AS40" s="414"/>
      <c r="AT40" s="414"/>
      <c r="AU40" s="414"/>
      <c r="AV40" s="414"/>
      <c r="AW40" s="414"/>
      <c r="AX40" s="414"/>
      <c r="AY40" s="414"/>
      <c r="AZ40" s="414"/>
      <c r="BA40" s="414"/>
      <c r="BB40" s="414"/>
      <c r="BC40" s="414"/>
      <c r="BD40" s="414"/>
      <c r="BE40" s="414"/>
      <c r="BF40" s="414"/>
      <c r="BG40" s="414"/>
      <c r="BH40" s="414"/>
      <c r="BI40" s="414"/>
      <c r="BJ40" s="414"/>
      <c r="BK40" s="414"/>
      <c r="BL40" s="414"/>
      <c r="BM40" s="414"/>
      <c r="BN40" s="414"/>
      <c r="BO40" s="414"/>
      <c r="BP40" s="414"/>
      <c r="BQ40" s="414"/>
      <c r="BR40" s="414"/>
      <c r="BS40" s="414"/>
      <c r="BT40" s="414"/>
    </row>
    <row r="41" spans="1:72" s="415" customFormat="1" ht="170.25" customHeight="1" x14ac:dyDescent="0.3">
      <c r="A41" s="855"/>
      <c r="B41" s="897"/>
      <c r="C41" s="855"/>
      <c r="D41" s="852"/>
      <c r="E41" s="852"/>
      <c r="F41" s="852"/>
      <c r="G41" s="852"/>
      <c r="H41" s="909"/>
      <c r="I41" s="909"/>
      <c r="J41" s="699" t="s">
        <v>1504</v>
      </c>
      <c r="K41" s="906"/>
      <c r="L41" s="891"/>
      <c r="M41" s="861"/>
      <c r="N41" s="894"/>
      <c r="O41" s="861">
        <f t="shared" ref="O41:O45" si="39">IF(NOT(ISERROR(MATCH(N41,_xlfn.ANCHORARRAY(G52),0))),M54&amp;"Por favor no seleccionar los criterios de impacto",N41)</f>
        <v>0</v>
      </c>
      <c r="P41" s="891"/>
      <c r="Q41" s="861"/>
      <c r="R41" s="900"/>
      <c r="S41" s="538">
        <v>2</v>
      </c>
      <c r="T41" s="539" t="s">
        <v>1607</v>
      </c>
      <c r="U41" s="540" t="str">
        <f>IF(OR(V41="Preventivo",V41="Detectivo"),"Probabilidad",IF(V41="Correctivo","Impacto",""))</f>
        <v>Probabilidad</v>
      </c>
      <c r="V41" s="541" t="s">
        <v>1114</v>
      </c>
      <c r="W41" s="541" t="s">
        <v>1122</v>
      </c>
      <c r="X41" s="542" t="str">
        <f t="shared" ref="X41:X45" si="40">IF(AND(V41="Preventivo",W41="Automático"),"50%",IF(AND(V41="Preventivo",W41="Manual"),"40%",IF(AND(V41="Detectivo",W41="Automático"),"40%",IF(AND(V41="Detectivo",W41="Manual"),"30%",IF(AND(V41="Correctivo",W41="Automático"),"35%",IF(AND(V41="Correctivo",W41="Manual"),"25%",""))))))</f>
        <v>40%</v>
      </c>
      <c r="Y41" s="541" t="s">
        <v>1125</v>
      </c>
      <c r="Z41" s="541" t="s">
        <v>1130</v>
      </c>
      <c r="AA41" s="541" t="s">
        <v>1134</v>
      </c>
      <c r="AB41" s="543">
        <f>IFERROR(IF(AND(U40="Probabilidad",U41="Probabilidad"),(AD40-(+AD40*X41)),IF(U41="Probabilidad",(M40-(+M40*X41)),IF(U41="Impacto",AD40,""))),"")</f>
        <v>0.216</v>
      </c>
      <c r="AC41" s="544" t="str">
        <f t="shared" si="1"/>
        <v>Baja</v>
      </c>
      <c r="AD41" s="545">
        <f t="shared" ref="AD41:AD45" si="41">+AB41</f>
        <v>0.216</v>
      </c>
      <c r="AE41" s="544" t="str">
        <f t="shared" si="3"/>
        <v>Menor</v>
      </c>
      <c r="AF41" s="545">
        <f>IFERROR(IF(AND(U40="Impacto",U41="Impacto"),(AF40-(+AF40*X41)),IF(U41="Impacto",(Q40-(+Q40*X41)),IF(U41="Probabilidad",AF40,""))),"")</f>
        <v>0.4</v>
      </c>
      <c r="AG41" s="546"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Moderado</v>
      </c>
      <c r="AH41" s="547" t="s">
        <v>1145</v>
      </c>
      <c r="AI41" s="586" t="s">
        <v>1610</v>
      </c>
      <c r="AJ41" s="574" t="s">
        <v>1459</v>
      </c>
      <c r="AK41" s="726">
        <v>45292</v>
      </c>
      <c r="AL41" s="760">
        <v>45535</v>
      </c>
      <c r="AM41" s="586" t="s">
        <v>1776</v>
      </c>
      <c r="AN41" s="727" t="s">
        <v>1148</v>
      </c>
      <c r="AO41" s="539" t="s">
        <v>1645</v>
      </c>
      <c r="AP41" s="798" t="s">
        <v>1840</v>
      </c>
      <c r="AQ41" s="750"/>
      <c r="AR41" s="414"/>
      <c r="AS41" s="414"/>
      <c r="AT41" s="414"/>
      <c r="AU41" s="414"/>
      <c r="AV41" s="414"/>
      <c r="AW41" s="414"/>
      <c r="AX41" s="414"/>
      <c r="AY41" s="414"/>
      <c r="AZ41" s="414"/>
      <c r="BA41" s="414"/>
      <c r="BB41" s="414"/>
      <c r="BC41" s="414"/>
      <c r="BD41" s="414"/>
      <c r="BE41" s="414"/>
      <c r="BF41" s="414"/>
      <c r="BG41" s="414"/>
      <c r="BH41" s="414"/>
      <c r="BI41" s="414"/>
      <c r="BJ41" s="414"/>
      <c r="BK41" s="414"/>
      <c r="BL41" s="414"/>
      <c r="BM41" s="414"/>
      <c r="BN41" s="414"/>
      <c r="BO41" s="414"/>
      <c r="BP41" s="414"/>
      <c r="BQ41" s="414"/>
      <c r="BR41" s="414"/>
      <c r="BS41" s="414"/>
      <c r="BT41" s="414"/>
    </row>
    <row r="42" spans="1:72" s="415" customFormat="1" ht="16.5" x14ac:dyDescent="0.3">
      <c r="A42" s="855"/>
      <c r="B42" s="897"/>
      <c r="C42" s="855"/>
      <c r="D42" s="852"/>
      <c r="E42" s="852"/>
      <c r="F42" s="852"/>
      <c r="G42" s="852"/>
      <c r="H42" s="909"/>
      <c r="I42" s="909"/>
      <c r="J42" s="699"/>
      <c r="K42" s="906"/>
      <c r="L42" s="891"/>
      <c r="M42" s="861"/>
      <c r="N42" s="894"/>
      <c r="O42" s="861">
        <f t="shared" si="39"/>
        <v>0</v>
      </c>
      <c r="P42" s="891"/>
      <c r="Q42" s="861"/>
      <c r="R42" s="900"/>
      <c r="S42" s="538">
        <v>3</v>
      </c>
      <c r="T42" s="588"/>
      <c r="U42" s="540" t="str">
        <f>IF(OR(V42="Preventivo",V42="Detectivo"),"Probabilidad",IF(V42="Correctivo","Impacto",""))</f>
        <v/>
      </c>
      <c r="V42" s="541"/>
      <c r="W42" s="541"/>
      <c r="X42" s="542" t="str">
        <f t="shared" si="40"/>
        <v/>
      </c>
      <c r="Y42" s="541"/>
      <c r="Z42" s="541"/>
      <c r="AA42" s="541"/>
      <c r="AB42" s="543" t="str">
        <f>IFERROR(IF(AND(U41="Probabilidad",U42="Probabilidad"),(AD41-(+AD41*X42)),IF(AND(U41="Impacto",U42="Probabilidad"),(AD40-(+AD40*X42)),IF(U42="Impacto",AD41,""))),"")</f>
        <v/>
      </c>
      <c r="AC42" s="544" t="str">
        <f t="shared" si="1"/>
        <v/>
      </c>
      <c r="AD42" s="545" t="str">
        <f t="shared" si="41"/>
        <v/>
      </c>
      <c r="AE42" s="544" t="str">
        <f t="shared" si="3"/>
        <v/>
      </c>
      <c r="AF42" s="545" t="str">
        <f>IFERROR(IF(AND(U41="Impacto",U42="Impacto"),(AF41-(+AF41*X42)),IF(AND(U41="Probabilidad",U42="Impacto"),(AF40-(+AF40*X42)),IF(U42="Probabilidad",AF41,""))),"")</f>
        <v/>
      </c>
      <c r="AG42" s="546" t="str">
        <f t="shared" si="42"/>
        <v/>
      </c>
      <c r="AH42" s="547"/>
      <c r="AI42" s="539"/>
      <c r="AJ42" s="759"/>
      <c r="AK42" s="525"/>
      <c r="AL42" s="760"/>
      <c r="AM42" s="697"/>
      <c r="AN42" s="749"/>
      <c r="AO42" s="539"/>
      <c r="AP42" s="795"/>
      <c r="AQ42" s="750"/>
      <c r="AR42" s="414"/>
      <c r="AS42" s="414"/>
      <c r="AT42" s="414"/>
      <c r="AU42" s="414"/>
      <c r="AV42" s="414"/>
      <c r="AW42" s="414"/>
      <c r="AX42" s="414"/>
      <c r="AY42" s="414"/>
      <c r="AZ42" s="414"/>
      <c r="BA42" s="414"/>
      <c r="BB42" s="414"/>
      <c r="BC42" s="414"/>
      <c r="BD42" s="414"/>
      <c r="BE42" s="414"/>
      <c r="BF42" s="414"/>
      <c r="BG42" s="414"/>
      <c r="BH42" s="414"/>
      <c r="BI42" s="414"/>
      <c r="BJ42" s="414"/>
      <c r="BK42" s="414"/>
      <c r="BL42" s="414"/>
      <c r="BM42" s="414"/>
      <c r="BN42" s="414"/>
      <c r="BO42" s="414"/>
      <c r="BP42" s="414"/>
      <c r="BQ42" s="414"/>
      <c r="BR42" s="414"/>
      <c r="BS42" s="414"/>
      <c r="BT42" s="414"/>
    </row>
    <row r="43" spans="1:72" s="415" customFormat="1" ht="16.5" x14ac:dyDescent="0.3">
      <c r="A43" s="855"/>
      <c r="B43" s="897"/>
      <c r="C43" s="855"/>
      <c r="D43" s="852"/>
      <c r="E43" s="852"/>
      <c r="F43" s="852"/>
      <c r="G43" s="852"/>
      <c r="H43" s="909"/>
      <c r="I43" s="909"/>
      <c r="J43" s="699"/>
      <c r="K43" s="906"/>
      <c r="L43" s="891"/>
      <c r="M43" s="861"/>
      <c r="N43" s="894"/>
      <c r="O43" s="861">
        <f t="shared" si="39"/>
        <v>0</v>
      </c>
      <c r="P43" s="891"/>
      <c r="Q43" s="861"/>
      <c r="R43" s="900"/>
      <c r="S43" s="538">
        <v>4</v>
      </c>
      <c r="T43" s="539"/>
      <c r="U43" s="540" t="str">
        <f t="shared" ref="U43:U45" si="43">IF(OR(V43="Preventivo",V43="Detectivo"),"Probabilidad",IF(V43="Correctivo","Impacto",""))</f>
        <v/>
      </c>
      <c r="V43" s="541"/>
      <c r="W43" s="541"/>
      <c r="X43" s="542" t="str">
        <f t="shared" si="40"/>
        <v/>
      </c>
      <c r="Y43" s="541"/>
      <c r="Z43" s="541"/>
      <c r="AA43" s="541"/>
      <c r="AB43" s="543" t="str">
        <f t="shared" ref="AB43:AB45" si="44">IFERROR(IF(AND(U42="Probabilidad",U43="Probabilidad"),(AD42-(+AD42*X43)),IF(AND(U42="Impacto",U43="Probabilidad"),(AD41-(+AD41*X43)),IF(U43="Impacto",AD42,""))),"")</f>
        <v/>
      </c>
      <c r="AC43" s="544" t="str">
        <f t="shared" si="1"/>
        <v/>
      </c>
      <c r="AD43" s="545" t="str">
        <f t="shared" si="41"/>
        <v/>
      </c>
      <c r="AE43" s="544" t="str">
        <f t="shared" si="3"/>
        <v/>
      </c>
      <c r="AF43" s="545" t="str">
        <f t="shared" ref="AF43:AF45" si="45">IFERROR(IF(AND(U42="Impacto",U43="Impacto"),(AF42-(+AF42*X43)),IF(AND(U42="Probabilidad",U43="Impacto"),(AF41-(+AF41*X43)),IF(U43="Probabilidad",AF42,""))),"")</f>
        <v/>
      </c>
      <c r="AG43" s="546"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547"/>
      <c r="AI43" s="539"/>
      <c r="AJ43" s="697"/>
      <c r="AK43" s="525"/>
      <c r="AL43" s="760"/>
      <c r="AM43" s="697"/>
      <c r="AN43" s="749"/>
      <c r="AO43" s="539"/>
      <c r="AP43" s="795"/>
      <c r="AQ43" s="750"/>
      <c r="AR43" s="414"/>
      <c r="AS43" s="414"/>
      <c r="AT43" s="414"/>
      <c r="AU43" s="414"/>
      <c r="AV43" s="414"/>
      <c r="AW43" s="414"/>
      <c r="AX43" s="414"/>
      <c r="AY43" s="414"/>
      <c r="AZ43" s="414"/>
      <c r="BA43" s="414"/>
      <c r="BB43" s="414"/>
      <c r="BC43" s="414"/>
      <c r="BD43" s="414"/>
      <c r="BE43" s="414"/>
      <c r="BF43" s="414"/>
      <c r="BG43" s="414"/>
      <c r="BH43" s="414"/>
      <c r="BI43" s="414"/>
      <c r="BJ43" s="414"/>
      <c r="BK43" s="414"/>
      <c r="BL43" s="414"/>
      <c r="BM43" s="414"/>
      <c r="BN43" s="414"/>
      <c r="BO43" s="414"/>
      <c r="BP43" s="414"/>
      <c r="BQ43" s="414"/>
      <c r="BR43" s="414"/>
      <c r="BS43" s="414"/>
      <c r="BT43" s="414"/>
    </row>
    <row r="44" spans="1:72" s="415" customFormat="1" ht="16.5" x14ac:dyDescent="0.3">
      <c r="A44" s="855"/>
      <c r="B44" s="897"/>
      <c r="C44" s="855"/>
      <c r="D44" s="852"/>
      <c r="E44" s="852"/>
      <c r="F44" s="852"/>
      <c r="G44" s="852"/>
      <c r="H44" s="909"/>
      <c r="I44" s="909"/>
      <c r="J44" s="699"/>
      <c r="K44" s="906"/>
      <c r="L44" s="891"/>
      <c r="M44" s="861"/>
      <c r="N44" s="894"/>
      <c r="O44" s="861">
        <f t="shared" si="39"/>
        <v>0</v>
      </c>
      <c r="P44" s="891"/>
      <c r="Q44" s="861"/>
      <c r="R44" s="900"/>
      <c r="S44" s="538">
        <v>5</v>
      </c>
      <c r="T44" s="539"/>
      <c r="U44" s="540" t="str">
        <f t="shared" si="43"/>
        <v/>
      </c>
      <c r="V44" s="541"/>
      <c r="W44" s="541"/>
      <c r="X44" s="542" t="str">
        <f t="shared" si="40"/>
        <v/>
      </c>
      <c r="Y44" s="541"/>
      <c r="Z44" s="541"/>
      <c r="AA44" s="541"/>
      <c r="AB44" s="543" t="str">
        <f t="shared" si="44"/>
        <v/>
      </c>
      <c r="AC44" s="544" t="str">
        <f t="shared" si="1"/>
        <v/>
      </c>
      <c r="AD44" s="545" t="str">
        <f t="shared" si="41"/>
        <v/>
      </c>
      <c r="AE44" s="544" t="str">
        <f t="shared" si="3"/>
        <v/>
      </c>
      <c r="AF44" s="545" t="str">
        <f t="shared" si="45"/>
        <v/>
      </c>
      <c r="AG44" s="546"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547"/>
      <c r="AI44" s="539"/>
      <c r="AJ44" s="697"/>
      <c r="AK44" s="525"/>
      <c r="AL44" s="760"/>
      <c r="AM44" s="697"/>
      <c r="AN44" s="749"/>
      <c r="AO44" s="539"/>
      <c r="AP44" s="795"/>
      <c r="AQ44" s="750"/>
      <c r="AR44" s="414"/>
      <c r="AS44" s="414"/>
      <c r="AT44" s="414"/>
      <c r="AU44" s="414"/>
      <c r="AV44" s="414"/>
      <c r="AW44" s="414"/>
      <c r="AX44" s="414"/>
      <c r="AY44" s="414"/>
      <c r="AZ44" s="414"/>
      <c r="BA44" s="414"/>
      <c r="BB44" s="414"/>
      <c r="BC44" s="414"/>
      <c r="BD44" s="414"/>
      <c r="BE44" s="414"/>
      <c r="BF44" s="414"/>
      <c r="BG44" s="414"/>
      <c r="BH44" s="414"/>
      <c r="BI44" s="414"/>
      <c r="BJ44" s="414"/>
      <c r="BK44" s="414"/>
      <c r="BL44" s="414"/>
      <c r="BM44" s="414"/>
      <c r="BN44" s="414"/>
      <c r="BO44" s="414"/>
      <c r="BP44" s="414"/>
      <c r="BQ44" s="414"/>
      <c r="BR44" s="414"/>
      <c r="BS44" s="414"/>
      <c r="BT44" s="414"/>
    </row>
    <row r="45" spans="1:72" s="415" customFormat="1" ht="16.5" x14ac:dyDescent="0.3">
      <c r="A45" s="856"/>
      <c r="B45" s="898"/>
      <c r="C45" s="856"/>
      <c r="D45" s="853"/>
      <c r="E45" s="853"/>
      <c r="F45" s="853"/>
      <c r="G45" s="853"/>
      <c r="H45" s="910"/>
      <c r="I45" s="910"/>
      <c r="J45" s="700"/>
      <c r="K45" s="907"/>
      <c r="L45" s="892"/>
      <c r="M45" s="862"/>
      <c r="N45" s="895"/>
      <c r="O45" s="862">
        <f t="shared" si="39"/>
        <v>0</v>
      </c>
      <c r="P45" s="892"/>
      <c r="Q45" s="862"/>
      <c r="R45" s="901"/>
      <c r="S45" s="538">
        <v>6</v>
      </c>
      <c r="T45" s="539"/>
      <c r="U45" s="540" t="str">
        <f t="shared" si="43"/>
        <v/>
      </c>
      <c r="V45" s="541"/>
      <c r="W45" s="541"/>
      <c r="X45" s="542" t="str">
        <f t="shared" si="40"/>
        <v/>
      </c>
      <c r="Y45" s="541"/>
      <c r="Z45" s="541"/>
      <c r="AA45" s="541"/>
      <c r="AB45" s="543" t="str">
        <f t="shared" si="44"/>
        <v/>
      </c>
      <c r="AC45" s="544" t="str">
        <f t="shared" si="1"/>
        <v/>
      </c>
      <c r="AD45" s="545" t="str">
        <f t="shared" si="41"/>
        <v/>
      </c>
      <c r="AE45" s="544" t="str">
        <f>IFERROR(IF(AF45="","",IF(AF45&lt;=0.2,"Leve",IF(AF45&lt;=0.4,"Menor",IF(AF45&lt;=0.6,"Moderado",IF(AF45&lt;=0.8,"Mayor","Catastrófico"))))),"")</f>
        <v/>
      </c>
      <c r="AF45" s="545" t="str">
        <f t="shared" si="45"/>
        <v/>
      </c>
      <c r="AG45" s="546"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547"/>
      <c r="AI45" s="539"/>
      <c r="AJ45" s="697"/>
      <c r="AK45" s="525"/>
      <c r="AL45" s="760"/>
      <c r="AM45" s="697"/>
      <c r="AN45" s="749"/>
      <c r="AO45" s="539"/>
      <c r="AP45" s="795"/>
      <c r="AQ45" s="750"/>
      <c r="AR45" s="414"/>
      <c r="AS45" s="414"/>
      <c r="AT45" s="414"/>
      <c r="AU45" s="414"/>
      <c r="AV45" s="414"/>
      <c r="AW45" s="414"/>
      <c r="AX45" s="414"/>
      <c r="AY45" s="414"/>
      <c r="AZ45" s="414"/>
      <c r="BA45" s="414"/>
      <c r="BB45" s="414"/>
      <c r="BC45" s="414"/>
      <c r="BD45" s="414"/>
      <c r="BE45" s="414"/>
      <c r="BF45" s="414"/>
      <c r="BG45" s="414"/>
      <c r="BH45" s="414"/>
      <c r="BI45" s="414"/>
      <c r="BJ45" s="414"/>
      <c r="BK45" s="414"/>
      <c r="BL45" s="414"/>
      <c r="BM45" s="414"/>
      <c r="BN45" s="414"/>
      <c r="BO45" s="414"/>
      <c r="BP45" s="414"/>
      <c r="BQ45" s="414"/>
      <c r="BR45" s="414"/>
      <c r="BS45" s="414"/>
      <c r="BT45" s="414"/>
    </row>
    <row r="46" spans="1:72" s="415" customFormat="1" ht="114" customHeight="1" x14ac:dyDescent="0.3">
      <c r="A46" s="854">
        <v>7</v>
      </c>
      <c r="B46" s="896" t="s">
        <v>1169</v>
      </c>
      <c r="C46" s="854" t="s">
        <v>1172</v>
      </c>
      <c r="D46" s="851" t="s">
        <v>1144</v>
      </c>
      <c r="E46" s="851" t="s">
        <v>1603</v>
      </c>
      <c r="F46" s="851" t="s">
        <v>1604</v>
      </c>
      <c r="G46" s="851" t="s">
        <v>1605</v>
      </c>
      <c r="H46" s="908" t="s">
        <v>1434</v>
      </c>
      <c r="I46" s="908" t="s">
        <v>1444</v>
      </c>
      <c r="J46" s="698" t="s">
        <v>1443</v>
      </c>
      <c r="K46" s="905">
        <v>10000</v>
      </c>
      <c r="L46" s="890" t="str">
        <f>IF(K46&lt;=0,"",IF(K46&lt;=2,"Muy Baja",IF(K46&lt;=24,"Baja",IF(K46&lt;=500,"Media",IF(K46&lt;=5000,"Alta","Muy Alta")))))</f>
        <v>Muy Alta</v>
      </c>
      <c r="M46" s="860">
        <f>IF(L46="","",IF(L46="Muy Baja",0.2,IF(L46="Baja",0.4,IF(L46="Media",0.6,IF(L46="Alta",0.8,IF(L46="Muy Alta",1,))))))</f>
        <v>1</v>
      </c>
      <c r="N46" s="893" t="s">
        <v>1099</v>
      </c>
      <c r="O46" s="860" t="str">
        <f>IF(NOT(ISERROR(MATCH(N46,'Tabla Impacto'!$B$221:$B$223,0))),'Tabla Impacto'!$F$223&amp;"Por favor no seleccionar los criterios de impacto(Afectación Económica o presupuestal y Pérdida Reputacional)",N46)</f>
        <v xml:space="preserve">     El riesgo afecta la imagen de la entidad internamente, de conocimiento general, nivel interno, de junta dircetiva y accionistas y/o de provedores</v>
      </c>
      <c r="P46" s="890" t="str">
        <f>IF(OR(O46='Tabla Impacto'!$C$11,O46='Tabla Impacto'!$D$11),"Leve",IF(OR(O46='Tabla Impacto'!$C$12,O46='Tabla Impacto'!$D$12),"Menor",IF(OR(O46='Tabla Impacto'!$C$13,O46='Tabla Impacto'!$D$13),"Moderado",IF(OR(O46='Tabla Impacto'!$C$14,O46='Tabla Impacto'!$D$14),"Mayor",IF(OR(O46='Tabla Impacto'!$C$15,O46='Tabla Impacto'!$D$15),"Catastrófico","")))))</f>
        <v>Menor</v>
      </c>
      <c r="Q46" s="860">
        <f>IF(P46="","",IF(P46="Leve",0.2,IF(P46="Menor",0.4,IF(P46="Moderado",0.6,IF(P46="Mayor",0.8,IF(P46="Catastrófico",1,))))))</f>
        <v>0.4</v>
      </c>
      <c r="R46" s="899"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Alto</v>
      </c>
      <c r="S46" s="538">
        <v>1</v>
      </c>
      <c r="T46" s="539" t="s">
        <v>1608</v>
      </c>
      <c r="U46" s="540" t="str">
        <f>IF(OR(V46="Preventivo",V46="Detectivo"),"Probabilidad",IF(V46="Correctivo","Impacto",""))</f>
        <v>Probabilidad</v>
      </c>
      <c r="V46" s="541" t="s">
        <v>1114</v>
      </c>
      <c r="W46" s="541" t="s">
        <v>1122</v>
      </c>
      <c r="X46" s="542" t="str">
        <f>IF(AND(V46="Preventivo",W46="Automático"),"50%",IF(AND(V46="Preventivo",W46="Manual"),"40%",IF(AND(V46="Detectivo",W46="Automático"),"40%",IF(AND(V46="Detectivo",W46="Manual"),"30%",IF(AND(V46="Correctivo",W46="Automático"),"35%",IF(AND(V46="Correctivo",W46="Manual"),"25%",""))))))</f>
        <v>40%</v>
      </c>
      <c r="Y46" s="541" t="s">
        <v>1125</v>
      </c>
      <c r="Z46" s="541" t="s">
        <v>1130</v>
      </c>
      <c r="AA46" s="541" t="s">
        <v>1134</v>
      </c>
      <c r="AB46" s="543">
        <f>IFERROR(IF(U46="Probabilidad",(M46-(+M46*X46)),IF(U46="Impacto",M46,"")),"")</f>
        <v>0.6</v>
      </c>
      <c r="AC46" s="544" t="str">
        <f>IFERROR(IF(AB46="","",IF(AB46&lt;=0.2,"Muy Baja",IF(AB46&lt;=0.4,"Baja",IF(AB46&lt;=0.6,"Media",IF(AB46&lt;=0.8,"Alta","Muy Alta"))))),"")</f>
        <v>Media</v>
      </c>
      <c r="AD46" s="545">
        <f>+AB46</f>
        <v>0.6</v>
      </c>
      <c r="AE46" s="544" t="str">
        <f>IFERROR(IF(AF46="","",IF(AF46&lt;=0.2,"Leve",IF(AF46&lt;=0.4,"Menor",IF(AF46&lt;=0.6,"Moderado",IF(AF46&lt;=0.8,"Mayor","Catastrófico"))))),"")</f>
        <v>Menor</v>
      </c>
      <c r="AF46" s="545">
        <f>IFERROR(IF(U46="Impacto",(Q46-(+Q46*X46)),IF(U46="Probabilidad",Q46,"")),"")</f>
        <v>0.4</v>
      </c>
      <c r="AG46" s="546"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Moderado</v>
      </c>
      <c r="AH46" s="547"/>
      <c r="AI46" s="539"/>
      <c r="AJ46" s="697"/>
      <c r="AK46" s="525"/>
      <c r="AL46" s="726"/>
      <c r="AM46" s="697"/>
      <c r="AN46" s="749"/>
      <c r="AO46" s="539" t="s">
        <v>1646</v>
      </c>
      <c r="AP46" s="798" t="s">
        <v>1821</v>
      </c>
      <c r="AQ46" s="750"/>
      <c r="AR46" s="414"/>
      <c r="AS46" s="414"/>
      <c r="AT46" s="414"/>
      <c r="AU46" s="414"/>
      <c r="AV46" s="414"/>
      <c r="AW46" s="414"/>
      <c r="AX46" s="414"/>
      <c r="AY46" s="414"/>
      <c r="AZ46" s="414"/>
      <c r="BA46" s="414"/>
      <c r="BB46" s="414"/>
      <c r="BC46" s="414"/>
      <c r="BD46" s="414"/>
      <c r="BE46" s="414"/>
      <c r="BF46" s="414"/>
      <c r="BG46" s="414"/>
      <c r="BH46" s="414"/>
      <c r="BI46" s="414"/>
      <c r="BJ46" s="414"/>
      <c r="BK46" s="414"/>
      <c r="BL46" s="414"/>
      <c r="BM46" s="414"/>
      <c r="BN46" s="414"/>
      <c r="BO46" s="414"/>
      <c r="BP46" s="414"/>
      <c r="BQ46" s="414"/>
      <c r="BR46" s="414"/>
      <c r="BS46" s="414"/>
      <c r="BT46" s="414"/>
    </row>
    <row r="47" spans="1:72" s="415" customFormat="1" ht="166.5" customHeight="1" x14ac:dyDescent="0.3">
      <c r="A47" s="855"/>
      <c r="B47" s="897"/>
      <c r="C47" s="855"/>
      <c r="D47" s="852"/>
      <c r="E47" s="852"/>
      <c r="F47" s="852"/>
      <c r="G47" s="852"/>
      <c r="H47" s="909"/>
      <c r="I47" s="909"/>
      <c r="J47" s="704"/>
      <c r="K47" s="906"/>
      <c r="L47" s="891"/>
      <c r="M47" s="861"/>
      <c r="N47" s="894"/>
      <c r="O47" s="861">
        <f t="shared" ref="O47:O51" si="47">IF(NOT(ISERROR(MATCH(N47,_xlfn.ANCHORARRAY(G58),0))),M60&amp;"Por favor no seleccionar los criterios de impacto",N47)</f>
        <v>0</v>
      </c>
      <c r="P47" s="891"/>
      <c r="Q47" s="861"/>
      <c r="R47" s="900"/>
      <c r="S47" s="538">
        <v>2</v>
      </c>
      <c r="T47" s="539" t="s">
        <v>1609</v>
      </c>
      <c r="U47" s="540" t="str">
        <f>IF(OR(V47="Preventivo",V47="Detectivo"),"Probabilidad",IF(V47="Correctivo","Impacto",""))</f>
        <v>Probabilidad</v>
      </c>
      <c r="V47" s="541" t="s">
        <v>1114</v>
      </c>
      <c r="W47" s="541" t="s">
        <v>1122</v>
      </c>
      <c r="X47" s="542" t="str">
        <f t="shared" ref="X47:X51" si="48">IF(AND(V47="Preventivo",W47="Automático"),"50%",IF(AND(V47="Preventivo",W47="Manual"),"40%",IF(AND(V47="Detectivo",W47="Automático"),"40%",IF(AND(V47="Detectivo",W47="Manual"),"30%",IF(AND(V47="Correctivo",W47="Automático"),"35%",IF(AND(V47="Correctivo",W47="Manual"),"25%",""))))))</f>
        <v>40%</v>
      </c>
      <c r="Y47" s="541" t="s">
        <v>1125</v>
      </c>
      <c r="Z47" s="541" t="s">
        <v>1130</v>
      </c>
      <c r="AA47" s="541" t="s">
        <v>1134</v>
      </c>
      <c r="AB47" s="543">
        <f>IFERROR(IF(AND(U46="Probabilidad",U47="Probabilidad"),(AD46-(+AD46*X47)),IF(U47="Probabilidad",(M46-(+M46*X47)),IF(U47="Impacto",AD46,""))),"")</f>
        <v>0.36</v>
      </c>
      <c r="AC47" s="544" t="str">
        <f t="shared" si="1"/>
        <v>Baja</v>
      </c>
      <c r="AD47" s="545">
        <f t="shared" ref="AD47:AD51" si="49">+AB47</f>
        <v>0.36</v>
      </c>
      <c r="AE47" s="544" t="str">
        <f t="shared" si="3"/>
        <v>Menor</v>
      </c>
      <c r="AF47" s="545">
        <f>IFERROR(IF(AND(U46="Impacto",U47="Impacto"),(AF46-(+AF46*X47)),IF(U47="Impacto",(Q46-(+Q46*X47)),IF(U47="Probabilidad",AF46,""))),"")</f>
        <v>0.4</v>
      </c>
      <c r="AG47" s="546"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Moderado</v>
      </c>
      <c r="AH47" s="547" t="s">
        <v>1145</v>
      </c>
      <c r="AI47" s="586" t="s">
        <v>1611</v>
      </c>
      <c r="AJ47" s="574" t="s">
        <v>1459</v>
      </c>
      <c r="AK47" s="726">
        <v>45292</v>
      </c>
      <c r="AL47" s="760">
        <v>45535</v>
      </c>
      <c r="AM47" s="586" t="s">
        <v>1776</v>
      </c>
      <c r="AN47" s="727" t="s">
        <v>1148</v>
      </c>
      <c r="AO47" s="539" t="s">
        <v>1647</v>
      </c>
      <c r="AP47" s="798" t="s">
        <v>1822</v>
      </c>
      <c r="AQ47" s="750"/>
      <c r="AR47" s="414"/>
      <c r="AS47" s="414"/>
      <c r="AT47" s="414"/>
      <c r="AU47" s="414"/>
      <c r="AV47" s="414"/>
      <c r="AW47" s="414"/>
      <c r="AX47" s="414"/>
      <c r="AY47" s="414"/>
      <c r="AZ47" s="414"/>
      <c r="BA47" s="414"/>
      <c r="BB47" s="414"/>
      <c r="BC47" s="414"/>
      <c r="BD47" s="414"/>
      <c r="BE47" s="414"/>
      <c r="BF47" s="414"/>
      <c r="BG47" s="414"/>
      <c r="BH47" s="414"/>
      <c r="BI47" s="414"/>
      <c r="BJ47" s="414"/>
      <c r="BK47" s="414"/>
      <c r="BL47" s="414"/>
      <c r="BM47" s="414"/>
      <c r="BN47" s="414"/>
      <c r="BO47" s="414"/>
      <c r="BP47" s="414"/>
      <c r="BQ47" s="414"/>
      <c r="BR47" s="414"/>
      <c r="BS47" s="414"/>
      <c r="BT47" s="414"/>
    </row>
    <row r="48" spans="1:72" s="415" customFormat="1" ht="16.5" x14ac:dyDescent="0.3">
      <c r="A48" s="855"/>
      <c r="B48" s="897"/>
      <c r="C48" s="855"/>
      <c r="D48" s="852"/>
      <c r="E48" s="852"/>
      <c r="F48" s="852"/>
      <c r="G48" s="852"/>
      <c r="H48" s="909"/>
      <c r="I48" s="909"/>
      <c r="J48" s="704"/>
      <c r="K48" s="906"/>
      <c r="L48" s="891"/>
      <c r="M48" s="861"/>
      <c r="N48" s="894"/>
      <c r="O48" s="861">
        <f t="shared" si="47"/>
        <v>0</v>
      </c>
      <c r="P48" s="891"/>
      <c r="Q48" s="861"/>
      <c r="R48" s="900"/>
      <c r="S48" s="538">
        <v>3</v>
      </c>
      <c r="T48" s="437"/>
      <c r="U48" s="516" t="str">
        <f>IF(OR(V48="Preventivo",V48="Detectivo"),"Probabilidad",IF(V48="Correctivo","Impacto",""))</f>
        <v/>
      </c>
      <c r="V48" s="517"/>
      <c r="W48" s="517"/>
      <c r="X48" s="518" t="str">
        <f t="shared" si="48"/>
        <v/>
      </c>
      <c r="Y48" s="517"/>
      <c r="Z48" s="517"/>
      <c r="AA48" s="517"/>
      <c r="AB48" s="519" t="str">
        <f>IFERROR(IF(AND(U47="Probabilidad",U48="Probabilidad"),(AD47-(+AD47*X48)),IF(AND(U47="Impacto",U48="Probabilidad"),(AD46-(+AD46*X48)),IF(U48="Impacto",AD47,""))),"")</f>
        <v/>
      </c>
      <c r="AC48" s="520" t="str">
        <f t="shared" si="1"/>
        <v/>
      </c>
      <c r="AD48" s="521" t="str">
        <f t="shared" si="49"/>
        <v/>
      </c>
      <c r="AE48" s="520" t="str">
        <f t="shared" si="3"/>
        <v/>
      </c>
      <c r="AF48" s="521" t="str">
        <f>IFERROR(IF(AND(U47="Impacto",U48="Impacto"),(AF47-(+AF47*X48)),IF(AND(U47="Probabilidad",U48="Impacto"),(AF46-(+AF46*X48)),IF(U48="Probabilidad",AF47,""))),"")</f>
        <v/>
      </c>
      <c r="AG48" s="522" t="str">
        <f t="shared" si="50"/>
        <v/>
      </c>
      <c r="AH48" s="511"/>
      <c r="AI48" s="436"/>
      <c r="AJ48" s="728"/>
      <c r="AK48" s="525"/>
      <c r="AL48" s="525"/>
      <c r="AM48" s="697"/>
      <c r="AN48" s="749"/>
      <c r="AO48" s="539"/>
      <c r="AP48" s="795"/>
      <c r="AQ48" s="750"/>
      <c r="AR48" s="414"/>
      <c r="AS48" s="414"/>
      <c r="AT48" s="414"/>
      <c r="AU48" s="414"/>
      <c r="AV48" s="414"/>
      <c r="AW48" s="414"/>
      <c r="AX48" s="414"/>
      <c r="AY48" s="414"/>
      <c r="AZ48" s="414"/>
      <c r="BA48" s="414"/>
      <c r="BB48" s="414"/>
      <c r="BC48" s="414"/>
      <c r="BD48" s="414"/>
      <c r="BE48" s="414"/>
      <c r="BF48" s="414"/>
      <c r="BG48" s="414"/>
      <c r="BH48" s="414"/>
      <c r="BI48" s="414"/>
      <c r="BJ48" s="414"/>
      <c r="BK48" s="414"/>
      <c r="BL48" s="414"/>
      <c r="BM48" s="414"/>
      <c r="BN48" s="414"/>
      <c r="BO48" s="414"/>
      <c r="BP48" s="414"/>
      <c r="BQ48" s="414"/>
      <c r="BR48" s="414"/>
      <c r="BS48" s="414"/>
      <c r="BT48" s="414"/>
    </row>
    <row r="49" spans="1:72" s="415" customFormat="1" ht="16.5" x14ac:dyDescent="0.3">
      <c r="A49" s="855"/>
      <c r="B49" s="897"/>
      <c r="C49" s="855"/>
      <c r="D49" s="852"/>
      <c r="E49" s="852"/>
      <c r="F49" s="852"/>
      <c r="G49" s="852"/>
      <c r="H49" s="909"/>
      <c r="I49" s="909"/>
      <c r="J49" s="704"/>
      <c r="K49" s="906"/>
      <c r="L49" s="891"/>
      <c r="M49" s="861"/>
      <c r="N49" s="894"/>
      <c r="O49" s="861">
        <f t="shared" si="47"/>
        <v>0</v>
      </c>
      <c r="P49" s="891"/>
      <c r="Q49" s="861"/>
      <c r="R49" s="900"/>
      <c r="S49" s="538">
        <v>4</v>
      </c>
      <c r="T49" s="436"/>
      <c r="U49" s="516" t="str">
        <f t="shared" ref="U49:U51" si="51">IF(OR(V49="Preventivo",V49="Detectivo"),"Probabilidad",IF(V49="Correctivo","Impacto",""))</f>
        <v/>
      </c>
      <c r="V49" s="517"/>
      <c r="W49" s="517"/>
      <c r="X49" s="518" t="str">
        <f t="shared" si="48"/>
        <v/>
      </c>
      <c r="Y49" s="517"/>
      <c r="Z49" s="517"/>
      <c r="AA49" s="517"/>
      <c r="AB49" s="519" t="str">
        <f t="shared" ref="AB49:AB51" si="52">IFERROR(IF(AND(U48="Probabilidad",U49="Probabilidad"),(AD48-(+AD48*X49)),IF(AND(U48="Impacto",U49="Probabilidad"),(AD47-(+AD47*X49)),IF(U49="Impacto",AD48,""))),"")</f>
        <v/>
      </c>
      <c r="AC49" s="520" t="str">
        <f t="shared" si="1"/>
        <v/>
      </c>
      <c r="AD49" s="521" t="str">
        <f t="shared" si="49"/>
        <v/>
      </c>
      <c r="AE49" s="520" t="str">
        <f t="shared" si="3"/>
        <v/>
      </c>
      <c r="AF49" s="521" t="str">
        <f t="shared" ref="AF49:AF51" si="53">IFERROR(IF(AND(U48="Impacto",U49="Impacto"),(AF48-(+AF48*X49)),IF(AND(U48="Probabilidad",U49="Impacto"),(AF47-(+AF47*X49)),IF(U49="Probabilidad",AF48,""))),"")</f>
        <v/>
      </c>
      <c r="AG49" s="522"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511"/>
      <c r="AI49" s="436"/>
      <c r="AJ49" s="728"/>
      <c r="AK49" s="525"/>
      <c r="AL49" s="525"/>
      <c r="AM49" s="697"/>
      <c r="AN49" s="749"/>
      <c r="AO49" s="539"/>
      <c r="AP49" s="795"/>
      <c r="AQ49" s="750"/>
      <c r="AR49" s="414"/>
      <c r="AS49" s="414"/>
      <c r="AT49" s="414"/>
      <c r="AU49" s="414"/>
      <c r="AV49" s="414"/>
      <c r="AW49" s="414"/>
      <c r="AX49" s="414"/>
      <c r="AY49" s="414"/>
      <c r="AZ49" s="414"/>
      <c r="BA49" s="414"/>
      <c r="BB49" s="414"/>
      <c r="BC49" s="414"/>
      <c r="BD49" s="414"/>
      <c r="BE49" s="414"/>
      <c r="BF49" s="414"/>
      <c r="BG49" s="414"/>
      <c r="BH49" s="414"/>
      <c r="BI49" s="414"/>
      <c r="BJ49" s="414"/>
      <c r="BK49" s="414"/>
      <c r="BL49" s="414"/>
      <c r="BM49" s="414"/>
      <c r="BN49" s="414"/>
      <c r="BO49" s="414"/>
      <c r="BP49" s="414"/>
      <c r="BQ49" s="414"/>
      <c r="BR49" s="414"/>
      <c r="BS49" s="414"/>
      <c r="BT49" s="414"/>
    </row>
    <row r="50" spans="1:72" s="415" customFormat="1" ht="16.5" x14ac:dyDescent="0.3">
      <c r="A50" s="855"/>
      <c r="B50" s="897"/>
      <c r="C50" s="855"/>
      <c r="D50" s="852"/>
      <c r="E50" s="852"/>
      <c r="F50" s="852"/>
      <c r="G50" s="852"/>
      <c r="H50" s="909"/>
      <c r="I50" s="909"/>
      <c r="J50" s="704"/>
      <c r="K50" s="906"/>
      <c r="L50" s="891"/>
      <c r="M50" s="861"/>
      <c r="N50" s="894"/>
      <c r="O50" s="861">
        <f t="shared" si="47"/>
        <v>0</v>
      </c>
      <c r="P50" s="891"/>
      <c r="Q50" s="861"/>
      <c r="R50" s="900"/>
      <c r="S50" s="538">
        <v>5</v>
      </c>
      <c r="T50" s="436"/>
      <c r="U50" s="516" t="str">
        <f t="shared" si="51"/>
        <v/>
      </c>
      <c r="V50" s="517"/>
      <c r="W50" s="517"/>
      <c r="X50" s="518" t="str">
        <f t="shared" si="48"/>
        <v/>
      </c>
      <c r="Y50" s="517"/>
      <c r="Z50" s="517"/>
      <c r="AA50" s="517"/>
      <c r="AB50" s="519" t="str">
        <f t="shared" si="52"/>
        <v/>
      </c>
      <c r="AC50" s="520" t="str">
        <f t="shared" si="1"/>
        <v/>
      </c>
      <c r="AD50" s="521" t="str">
        <f t="shared" si="49"/>
        <v/>
      </c>
      <c r="AE50" s="520" t="str">
        <f t="shared" si="3"/>
        <v/>
      </c>
      <c r="AF50" s="521" t="str">
        <f t="shared" si="53"/>
        <v/>
      </c>
      <c r="AG50" s="522"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511"/>
      <c r="AI50" s="436"/>
      <c r="AJ50" s="728"/>
      <c r="AK50" s="525"/>
      <c r="AL50" s="525"/>
      <c r="AM50" s="697"/>
      <c r="AN50" s="749"/>
      <c r="AO50" s="539"/>
      <c r="AP50" s="795"/>
      <c r="AQ50" s="750"/>
      <c r="AR50" s="414"/>
      <c r="AS50" s="414"/>
      <c r="AT50" s="414"/>
      <c r="AU50" s="414"/>
      <c r="AV50" s="414"/>
      <c r="AW50" s="414"/>
      <c r="AX50" s="414"/>
      <c r="AY50" s="414"/>
      <c r="AZ50" s="414"/>
      <c r="BA50" s="414"/>
      <c r="BB50" s="414"/>
      <c r="BC50" s="414"/>
      <c r="BD50" s="414"/>
      <c r="BE50" s="414"/>
      <c r="BF50" s="414"/>
      <c r="BG50" s="414"/>
      <c r="BH50" s="414"/>
      <c r="BI50" s="414"/>
      <c r="BJ50" s="414"/>
      <c r="BK50" s="414"/>
      <c r="BL50" s="414"/>
      <c r="BM50" s="414"/>
      <c r="BN50" s="414"/>
      <c r="BO50" s="414"/>
      <c r="BP50" s="414"/>
      <c r="BQ50" s="414"/>
      <c r="BR50" s="414"/>
      <c r="BS50" s="414"/>
      <c r="BT50" s="414"/>
    </row>
    <row r="51" spans="1:72" s="415" customFormat="1" ht="16.5" x14ac:dyDescent="0.3">
      <c r="A51" s="856"/>
      <c r="B51" s="898"/>
      <c r="C51" s="856"/>
      <c r="D51" s="853"/>
      <c r="E51" s="853"/>
      <c r="F51" s="853"/>
      <c r="G51" s="853"/>
      <c r="H51" s="910"/>
      <c r="I51" s="910"/>
      <c r="J51" s="705"/>
      <c r="K51" s="907"/>
      <c r="L51" s="892"/>
      <c r="M51" s="862"/>
      <c r="N51" s="895"/>
      <c r="O51" s="862">
        <f t="shared" si="47"/>
        <v>0</v>
      </c>
      <c r="P51" s="892"/>
      <c r="Q51" s="862"/>
      <c r="R51" s="901"/>
      <c r="S51" s="538">
        <v>6</v>
      </c>
      <c r="T51" s="436"/>
      <c r="U51" s="516" t="str">
        <f t="shared" si="51"/>
        <v/>
      </c>
      <c r="V51" s="517"/>
      <c r="W51" s="517"/>
      <c r="X51" s="518" t="str">
        <f t="shared" si="48"/>
        <v/>
      </c>
      <c r="Y51" s="517"/>
      <c r="Z51" s="517"/>
      <c r="AA51" s="517"/>
      <c r="AB51" s="519" t="str">
        <f t="shared" si="52"/>
        <v/>
      </c>
      <c r="AC51" s="520" t="str">
        <f t="shared" si="1"/>
        <v/>
      </c>
      <c r="AD51" s="521" t="str">
        <f t="shared" si="49"/>
        <v/>
      </c>
      <c r="AE51" s="520" t="str">
        <f t="shared" si="3"/>
        <v/>
      </c>
      <c r="AF51" s="521" t="str">
        <f t="shared" si="53"/>
        <v/>
      </c>
      <c r="AG51" s="522" t="str">
        <f t="shared" si="54"/>
        <v/>
      </c>
      <c r="AH51" s="511"/>
      <c r="AI51" s="436"/>
      <c r="AJ51" s="728"/>
      <c r="AK51" s="525"/>
      <c r="AL51" s="525"/>
      <c r="AM51" s="697"/>
      <c r="AN51" s="749"/>
      <c r="AO51" s="539"/>
      <c r="AP51" s="795"/>
      <c r="AQ51" s="750"/>
      <c r="AR51" s="414"/>
      <c r="AS51" s="414"/>
      <c r="AT51" s="414"/>
      <c r="AU51" s="414"/>
      <c r="AV51" s="414"/>
      <c r="AW51" s="414"/>
      <c r="AX51" s="414"/>
      <c r="AY51" s="414"/>
      <c r="AZ51" s="414"/>
      <c r="BA51" s="414"/>
      <c r="BB51" s="414"/>
      <c r="BC51" s="414"/>
      <c r="BD51" s="414"/>
      <c r="BE51" s="414"/>
      <c r="BF51" s="414"/>
      <c r="BG51" s="414"/>
      <c r="BH51" s="414"/>
      <c r="BI51" s="414"/>
      <c r="BJ51" s="414"/>
      <c r="BK51" s="414"/>
      <c r="BL51" s="414"/>
      <c r="BM51" s="414"/>
      <c r="BN51" s="414"/>
      <c r="BO51" s="414"/>
      <c r="BP51" s="414"/>
      <c r="BQ51" s="414"/>
      <c r="BR51" s="414"/>
      <c r="BS51" s="414"/>
      <c r="BT51" s="414"/>
    </row>
    <row r="52" spans="1:72" s="383" customFormat="1" ht="61.5" customHeight="1" x14ac:dyDescent="0.3">
      <c r="A52" s="854">
        <v>8</v>
      </c>
      <c r="B52" s="854"/>
      <c r="C52" s="854"/>
      <c r="D52" s="851"/>
      <c r="E52" s="851"/>
      <c r="F52" s="851"/>
      <c r="G52" s="851"/>
      <c r="H52" s="851"/>
      <c r="I52" s="851"/>
      <c r="J52" s="698"/>
      <c r="K52" s="905"/>
      <c r="L52" s="890" t="str">
        <f>IF(K52&lt;=0,"",IF(K52&lt;=2,"Muy Baja",IF(K52&lt;=24,"Baja",IF(K52&lt;=500,"Media",IF(K52&lt;=5000,"Alta","Muy Alta")))))</f>
        <v/>
      </c>
      <c r="M52" s="860" t="str">
        <f>IF(L52="","",IF(L52="Muy Baja",0.2,IF(L52="Baja",0.4,IF(L52="Media",0.6,IF(L52="Alta",0.8,IF(L52="Muy Alta",1,))))))</f>
        <v/>
      </c>
      <c r="N52" s="893"/>
      <c r="O52" s="860">
        <f>IF(NOT(ISERROR(MATCH(N52,'Tabla Impacto'!$B$221:$B$223,0))),'Tabla Impacto'!$F$223&amp;"Por favor no seleccionar los criterios de impacto(Afectación Económica o presupuestal y Pérdida Reputacional)",N52)</f>
        <v>0</v>
      </c>
      <c r="P52" s="890" t="str">
        <f>IF(OR(O52='Tabla Impacto'!$C$11,O52='Tabla Impacto'!$D$11),"Leve",IF(OR(O52='Tabla Impacto'!$C$12,O52='Tabla Impacto'!$D$12),"Menor",IF(OR(O52='Tabla Impacto'!$C$13,O52='Tabla Impacto'!$D$13),"Moderado",IF(OR(O52='Tabla Impacto'!$C$14,O52='Tabla Impacto'!$D$14),"Mayor",IF(OR(O52='Tabla Impacto'!$C$15,O52='Tabla Impacto'!$D$15),"Catastrófico","")))))</f>
        <v/>
      </c>
      <c r="Q52" s="860" t="str">
        <f>IF(P52="","",IF(P52="Leve",0.2,IF(P52="Menor",0.4,IF(P52="Moderado",0.6,IF(P52="Mayor",0.8,IF(P52="Catastrófico",1,))))))</f>
        <v/>
      </c>
      <c r="R52" s="899"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748">
        <v>1</v>
      </c>
      <c r="T52" s="539"/>
      <c r="U52" s="540" t="str">
        <f>IF(OR(V52="Preventivo",V52="Detectivo"),"Probabilidad",IF(V52="Correctivo","Impacto",""))</f>
        <v/>
      </c>
      <c r="V52" s="541"/>
      <c r="W52" s="541"/>
      <c r="X52" s="542" t="str">
        <f>IF(AND(V52="Preventivo",W52="Automático"),"50%",IF(AND(V52="Preventivo",W52="Manual"),"40%",IF(AND(V52="Detectivo",W52="Automático"),"40%",IF(AND(V52="Detectivo",W52="Manual"),"30%",IF(AND(V52="Correctivo",W52="Automático"),"35%",IF(AND(V52="Correctivo",W52="Manual"),"25%",""))))))</f>
        <v/>
      </c>
      <c r="Y52" s="541"/>
      <c r="Z52" s="541"/>
      <c r="AA52" s="541"/>
      <c r="AB52" s="543" t="str">
        <f>IFERROR(IF(U52="Probabilidad",(M52-(+M52*X52)),IF(U52="Impacto",M52,"")),"")</f>
        <v/>
      </c>
      <c r="AC52" s="544" t="str">
        <f>IFERROR(IF(AB52="","",IF(AB52&lt;=0.2,"Muy Baja",IF(AB52&lt;=0.4,"Baja",IF(AB52&lt;=0.6,"Media",IF(AB52&lt;=0.8,"Alta","Muy Alta"))))),"")</f>
        <v/>
      </c>
      <c r="AD52" s="545" t="str">
        <f>+AB52</f>
        <v/>
      </c>
      <c r="AE52" s="544" t="str">
        <f>IFERROR(IF(AF52="","",IF(AF52&lt;=0.2,"Leve",IF(AF52&lt;=0.4,"Menor",IF(AF52&lt;=0.6,"Moderado",IF(AF52&lt;=0.8,"Mayor","Catastrófico"))))),"")</f>
        <v/>
      </c>
      <c r="AF52" s="545" t="str">
        <f>IFERROR(IF(U52="Impacto",(Q52-(+Q52*X52)),IF(U52="Probabilidad",Q52,"")),"")</f>
        <v/>
      </c>
      <c r="AG52" s="546"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547"/>
      <c r="AI52" s="539"/>
      <c r="AJ52" s="576"/>
      <c r="AK52" s="760"/>
      <c r="AL52" s="760"/>
      <c r="AM52" s="737"/>
      <c r="AN52" s="727"/>
      <c r="AO52" s="539"/>
      <c r="AP52" s="799"/>
      <c r="AQ52" s="761"/>
      <c r="AR52" s="382"/>
      <c r="AS52" s="382"/>
      <c r="AT52" s="382"/>
      <c r="AU52" s="382"/>
      <c r="AV52" s="382"/>
      <c r="AW52" s="382"/>
      <c r="AX52" s="382"/>
      <c r="AY52" s="382"/>
      <c r="AZ52" s="382"/>
      <c r="BA52" s="382"/>
      <c r="BB52" s="382"/>
      <c r="BC52" s="382"/>
      <c r="BD52" s="382"/>
      <c r="BE52" s="382"/>
      <c r="BF52" s="382"/>
      <c r="BG52" s="382"/>
      <c r="BH52" s="382"/>
      <c r="BI52" s="382"/>
      <c r="BJ52" s="382"/>
      <c r="BK52" s="382"/>
      <c r="BL52" s="382"/>
      <c r="BM52" s="382"/>
      <c r="BN52" s="382"/>
      <c r="BO52" s="382"/>
      <c r="BP52" s="382"/>
      <c r="BQ52" s="382"/>
      <c r="BR52" s="382"/>
      <c r="BS52" s="382"/>
      <c r="BT52" s="382"/>
    </row>
    <row r="53" spans="1:72" s="383" customFormat="1" ht="61.5" customHeight="1" x14ac:dyDescent="0.3">
      <c r="A53" s="855"/>
      <c r="B53" s="855"/>
      <c r="C53" s="855"/>
      <c r="D53" s="852"/>
      <c r="E53" s="852"/>
      <c r="F53" s="852"/>
      <c r="G53" s="852"/>
      <c r="H53" s="852"/>
      <c r="I53" s="852"/>
      <c r="J53" s="699"/>
      <c r="K53" s="906"/>
      <c r="L53" s="891"/>
      <c r="M53" s="861"/>
      <c r="N53" s="894"/>
      <c r="O53" s="861">
        <f>IF(NOT(ISERROR(MATCH(N53,_xlfn.ANCHORARRAY(G64),0))),M66&amp;"Por favor no seleccionar los criterios de impacto",N53)</f>
        <v>0</v>
      </c>
      <c r="P53" s="891"/>
      <c r="Q53" s="861"/>
      <c r="R53" s="900"/>
      <c r="S53" s="748">
        <v>2</v>
      </c>
      <c r="T53" s="539"/>
      <c r="U53" s="540" t="str">
        <f>IF(OR(V53="Preventivo",V53="Detectivo"),"Probabilidad",IF(V53="Correctivo","Impacto",""))</f>
        <v/>
      </c>
      <c r="V53" s="541"/>
      <c r="W53" s="541"/>
      <c r="X53" s="542" t="str">
        <f t="shared" ref="X53:X57" si="55">IF(AND(V53="Preventivo",W53="Automático"),"50%",IF(AND(V53="Preventivo",W53="Manual"),"40%",IF(AND(V53="Detectivo",W53="Automático"),"40%",IF(AND(V53="Detectivo",W53="Manual"),"30%",IF(AND(V53="Correctivo",W53="Automático"),"35%",IF(AND(V53="Correctivo",W53="Manual"),"25%",""))))))</f>
        <v/>
      </c>
      <c r="Y53" s="541"/>
      <c r="Z53" s="541"/>
      <c r="AA53" s="541"/>
      <c r="AB53" s="543" t="str">
        <f>IFERROR(IF(AND(U52="Probabilidad",U53="Probabilidad"),(AD52-(+AD52*X53)),IF(U53="Probabilidad",(M52-(+M52*X53)),IF(U53="Impacto",AD52,""))),"")</f>
        <v/>
      </c>
      <c r="AC53" s="544" t="str">
        <f t="shared" si="1"/>
        <v/>
      </c>
      <c r="AD53" s="545" t="str">
        <f t="shared" ref="AD53:AD57" si="56">+AB53</f>
        <v/>
      </c>
      <c r="AE53" s="544" t="str">
        <f t="shared" si="3"/>
        <v/>
      </c>
      <c r="AF53" s="545" t="str">
        <f>IFERROR(IF(AND(U52="Impacto",U53="Impacto"),(AF52-(+AF52*X53)),IF(U53="Impacto",(Q52-(+Q52*X53)),IF(U53="Probabilidad",AF52,""))),"")</f>
        <v/>
      </c>
      <c r="AG53" s="546"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547"/>
      <c r="AI53" s="574"/>
      <c r="AJ53" s="576"/>
      <c r="AK53" s="760"/>
      <c r="AL53" s="760"/>
      <c r="AM53" s="737"/>
      <c r="AN53" s="727"/>
      <c r="AO53" s="539"/>
      <c r="AP53" s="799"/>
      <c r="AQ53" s="761"/>
      <c r="AR53" s="382"/>
      <c r="AS53" s="382"/>
      <c r="AT53" s="382"/>
      <c r="AU53" s="382"/>
      <c r="AV53" s="382"/>
      <c r="AW53" s="382"/>
      <c r="AX53" s="382"/>
      <c r="AY53" s="382"/>
      <c r="AZ53" s="382"/>
      <c r="BA53" s="382"/>
      <c r="BB53" s="382"/>
      <c r="BC53" s="382"/>
      <c r="BD53" s="382"/>
      <c r="BE53" s="382"/>
      <c r="BF53" s="382"/>
      <c r="BG53" s="382"/>
      <c r="BH53" s="382"/>
      <c r="BI53" s="382"/>
      <c r="BJ53" s="382"/>
      <c r="BK53" s="382"/>
      <c r="BL53" s="382"/>
      <c r="BM53" s="382"/>
      <c r="BN53" s="382"/>
      <c r="BO53" s="382"/>
      <c r="BP53" s="382"/>
      <c r="BQ53" s="382"/>
      <c r="BR53" s="382"/>
      <c r="BS53" s="382"/>
      <c r="BT53" s="382"/>
    </row>
    <row r="54" spans="1:72" s="383" customFormat="1" ht="61.5" customHeight="1" x14ac:dyDescent="0.3">
      <c r="A54" s="855"/>
      <c r="B54" s="855"/>
      <c r="C54" s="855"/>
      <c r="D54" s="852"/>
      <c r="E54" s="852"/>
      <c r="F54" s="852"/>
      <c r="G54" s="852"/>
      <c r="H54" s="852"/>
      <c r="I54" s="852"/>
      <c r="J54" s="699"/>
      <c r="K54" s="906"/>
      <c r="L54" s="891"/>
      <c r="M54" s="861"/>
      <c r="N54" s="894"/>
      <c r="O54" s="861">
        <f>IF(NOT(ISERROR(MATCH(N54,_xlfn.ANCHORARRAY(G65),0))),M67&amp;"Por favor no seleccionar los criterios de impacto",N54)</f>
        <v>0</v>
      </c>
      <c r="P54" s="891"/>
      <c r="Q54" s="861"/>
      <c r="R54" s="900"/>
      <c r="S54" s="748">
        <v>3</v>
      </c>
      <c r="T54" s="588"/>
      <c r="U54" s="540" t="str">
        <f>IF(OR(V54="Preventivo",V54="Detectivo"),"Probabilidad",IF(V54="Correctivo","Impacto",""))</f>
        <v/>
      </c>
      <c r="V54" s="541"/>
      <c r="W54" s="541"/>
      <c r="X54" s="542" t="str">
        <f t="shared" si="55"/>
        <v/>
      </c>
      <c r="Y54" s="541"/>
      <c r="Z54" s="541"/>
      <c r="AA54" s="541"/>
      <c r="AB54" s="543" t="str">
        <f>IFERROR(IF(AND(U53="Probabilidad",U54="Probabilidad"),(AD53-(+AD53*X54)),IF(AND(U53="Impacto",U54="Probabilidad"),(AD52-(+AD52*X54)),IF(U54="Impacto",AD53,""))),"")</f>
        <v/>
      </c>
      <c r="AC54" s="544" t="str">
        <f t="shared" si="1"/>
        <v/>
      </c>
      <c r="AD54" s="545" t="str">
        <f t="shared" si="56"/>
        <v/>
      </c>
      <c r="AE54" s="544" t="str">
        <f t="shared" si="3"/>
        <v/>
      </c>
      <c r="AF54" s="545" t="str">
        <f>IFERROR(IF(AND(U53="Impacto",U54="Impacto"),(AF53-(+AF53*X54)),IF(AND(U53="Probabilidad",U54="Impacto"),(AF52-(+AF52*X54)),IF(U54="Probabilidad",AF53,""))),"")</f>
        <v/>
      </c>
      <c r="AG54" s="546" t="str">
        <f t="shared" si="57"/>
        <v/>
      </c>
      <c r="AH54" s="547"/>
      <c r="AI54" s="574"/>
      <c r="AJ54" s="576"/>
      <c r="AK54" s="760"/>
      <c r="AL54" s="760"/>
      <c r="AM54" s="737"/>
      <c r="AN54" s="727"/>
      <c r="AO54" s="539"/>
      <c r="AP54" s="799"/>
      <c r="AQ54" s="761"/>
      <c r="AR54" s="382"/>
      <c r="AS54" s="382"/>
      <c r="AT54" s="382"/>
      <c r="AU54" s="382"/>
      <c r="AV54" s="382"/>
      <c r="AW54" s="382"/>
      <c r="AX54" s="382"/>
      <c r="AY54" s="382"/>
      <c r="AZ54" s="382"/>
      <c r="BA54" s="382"/>
      <c r="BB54" s="382"/>
      <c r="BC54" s="382"/>
      <c r="BD54" s="382"/>
      <c r="BE54" s="382"/>
      <c r="BF54" s="382"/>
      <c r="BG54" s="382"/>
      <c r="BH54" s="382"/>
      <c r="BI54" s="382"/>
      <c r="BJ54" s="382"/>
      <c r="BK54" s="382"/>
      <c r="BL54" s="382"/>
      <c r="BM54" s="382"/>
      <c r="BN54" s="382"/>
      <c r="BO54" s="382"/>
      <c r="BP54" s="382"/>
      <c r="BQ54" s="382"/>
      <c r="BR54" s="382"/>
      <c r="BS54" s="382"/>
      <c r="BT54" s="382"/>
    </row>
    <row r="55" spans="1:72" s="383" customFormat="1" ht="61.5" customHeight="1" x14ac:dyDescent="0.3">
      <c r="A55" s="855"/>
      <c r="B55" s="855"/>
      <c r="C55" s="855"/>
      <c r="D55" s="852"/>
      <c r="E55" s="852"/>
      <c r="F55" s="852"/>
      <c r="G55" s="852"/>
      <c r="H55" s="852"/>
      <c r="I55" s="852"/>
      <c r="J55" s="699"/>
      <c r="K55" s="906"/>
      <c r="L55" s="891"/>
      <c r="M55" s="861"/>
      <c r="N55" s="894"/>
      <c r="O55" s="861">
        <f>IF(NOT(ISERROR(MATCH(N55,_xlfn.ANCHORARRAY(G66),0))),M68&amp;"Por favor no seleccionar los criterios de impacto",N55)</f>
        <v>0</v>
      </c>
      <c r="P55" s="891"/>
      <c r="Q55" s="861"/>
      <c r="R55" s="900"/>
      <c r="S55" s="748">
        <v>4</v>
      </c>
      <c r="T55" s="539"/>
      <c r="U55" s="540" t="str">
        <f t="shared" ref="U55:U57" si="58">IF(OR(V55="Preventivo",V55="Detectivo"),"Probabilidad",IF(V55="Correctivo","Impacto",""))</f>
        <v/>
      </c>
      <c r="V55" s="541"/>
      <c r="W55" s="541"/>
      <c r="X55" s="542" t="str">
        <f t="shared" si="55"/>
        <v/>
      </c>
      <c r="Y55" s="541"/>
      <c r="Z55" s="541"/>
      <c r="AA55" s="541"/>
      <c r="AB55" s="543" t="str">
        <f t="shared" ref="AB55:AB57" si="59">IFERROR(IF(AND(U54="Probabilidad",U55="Probabilidad"),(AD54-(+AD54*X55)),IF(AND(U54="Impacto",U55="Probabilidad"),(AD53-(+AD53*X55)),IF(U55="Impacto",AD54,""))),"")</f>
        <v/>
      </c>
      <c r="AC55" s="544" t="str">
        <f t="shared" si="1"/>
        <v/>
      </c>
      <c r="AD55" s="545" t="str">
        <f t="shared" si="56"/>
        <v/>
      </c>
      <c r="AE55" s="544" t="str">
        <f t="shared" si="3"/>
        <v/>
      </c>
      <c r="AF55" s="545" t="str">
        <f t="shared" ref="AF55:AF57" si="60">IFERROR(IF(AND(U54="Impacto",U55="Impacto"),(AF54-(+AF54*X55)),IF(AND(U54="Probabilidad",U55="Impacto"),(AF53-(+AF53*X55)),IF(U55="Probabilidad",AF54,""))),"")</f>
        <v/>
      </c>
      <c r="AG55" s="546"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547"/>
      <c r="AI55" s="574"/>
      <c r="AJ55" s="576"/>
      <c r="AK55" s="760"/>
      <c r="AL55" s="760"/>
      <c r="AM55" s="737"/>
      <c r="AN55" s="727"/>
      <c r="AO55" s="761"/>
      <c r="AP55" s="799"/>
      <c r="AQ55" s="761"/>
      <c r="AR55" s="382"/>
      <c r="AS55" s="382"/>
      <c r="AT55" s="382"/>
      <c r="AU55" s="382"/>
      <c r="AV55" s="382"/>
      <c r="AW55" s="382"/>
      <c r="AX55" s="382"/>
      <c r="AY55" s="382"/>
      <c r="AZ55" s="382"/>
      <c r="BA55" s="382"/>
      <c r="BB55" s="382"/>
      <c r="BC55" s="382"/>
      <c r="BD55" s="382"/>
      <c r="BE55" s="382"/>
      <c r="BF55" s="382"/>
      <c r="BG55" s="382"/>
      <c r="BH55" s="382"/>
      <c r="BI55" s="382"/>
      <c r="BJ55" s="382"/>
      <c r="BK55" s="382"/>
      <c r="BL55" s="382"/>
      <c r="BM55" s="382"/>
      <c r="BN55" s="382"/>
      <c r="BO55" s="382"/>
      <c r="BP55" s="382"/>
      <c r="BQ55" s="382"/>
      <c r="BR55" s="382"/>
      <c r="BS55" s="382"/>
      <c r="BT55" s="382"/>
    </row>
    <row r="56" spans="1:72" s="383" customFormat="1" ht="61.5" customHeight="1" x14ac:dyDescent="0.3">
      <c r="A56" s="855"/>
      <c r="B56" s="855"/>
      <c r="C56" s="855"/>
      <c r="D56" s="852"/>
      <c r="E56" s="852"/>
      <c r="F56" s="852"/>
      <c r="G56" s="852"/>
      <c r="H56" s="852"/>
      <c r="I56" s="852"/>
      <c r="J56" s="699"/>
      <c r="K56" s="906"/>
      <c r="L56" s="891"/>
      <c r="M56" s="861"/>
      <c r="N56" s="894"/>
      <c r="O56" s="861">
        <f>IF(NOT(ISERROR(MATCH(N56,_xlfn.ANCHORARRAY(G67),0))),M69&amp;"Por favor no seleccionar los criterios de impacto",N56)</f>
        <v>0</v>
      </c>
      <c r="P56" s="891"/>
      <c r="Q56" s="861"/>
      <c r="R56" s="900"/>
      <c r="S56" s="748">
        <v>5</v>
      </c>
      <c r="T56" s="539"/>
      <c r="U56" s="540" t="str">
        <f t="shared" si="58"/>
        <v/>
      </c>
      <c r="V56" s="541"/>
      <c r="W56" s="541"/>
      <c r="X56" s="542" t="str">
        <f t="shared" si="55"/>
        <v/>
      </c>
      <c r="Y56" s="541"/>
      <c r="Z56" s="541"/>
      <c r="AA56" s="541"/>
      <c r="AB56" s="543" t="str">
        <f t="shared" si="59"/>
        <v/>
      </c>
      <c r="AC56" s="544" t="str">
        <f t="shared" si="1"/>
        <v/>
      </c>
      <c r="AD56" s="545" t="str">
        <f t="shared" si="56"/>
        <v/>
      </c>
      <c r="AE56" s="544" t="str">
        <f t="shared" si="3"/>
        <v/>
      </c>
      <c r="AF56" s="545" t="str">
        <f t="shared" si="60"/>
        <v/>
      </c>
      <c r="AG56" s="546"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547"/>
      <c r="AI56" s="574"/>
      <c r="AJ56" s="576"/>
      <c r="AK56" s="760"/>
      <c r="AL56" s="760"/>
      <c r="AM56" s="737"/>
      <c r="AN56" s="727"/>
      <c r="AO56" s="761"/>
      <c r="AP56" s="799"/>
      <c r="AQ56" s="761"/>
      <c r="AR56" s="382"/>
      <c r="AS56" s="382"/>
      <c r="AT56" s="382"/>
      <c r="AU56" s="382"/>
      <c r="AV56" s="382"/>
      <c r="AW56" s="382"/>
      <c r="AX56" s="382"/>
      <c r="AY56" s="382"/>
      <c r="AZ56" s="382"/>
      <c r="BA56" s="382"/>
      <c r="BB56" s="382"/>
      <c r="BC56" s="382"/>
      <c r="BD56" s="382"/>
      <c r="BE56" s="382"/>
      <c r="BF56" s="382"/>
      <c r="BG56" s="382"/>
      <c r="BH56" s="382"/>
      <c r="BI56" s="382"/>
      <c r="BJ56" s="382"/>
      <c r="BK56" s="382"/>
      <c r="BL56" s="382"/>
      <c r="BM56" s="382"/>
      <c r="BN56" s="382"/>
      <c r="BO56" s="382"/>
      <c r="BP56" s="382"/>
      <c r="BQ56" s="382"/>
      <c r="BR56" s="382"/>
      <c r="BS56" s="382"/>
      <c r="BT56" s="382"/>
    </row>
    <row r="57" spans="1:72" s="383" customFormat="1" ht="61.5" customHeight="1" x14ac:dyDescent="0.3">
      <c r="A57" s="856"/>
      <c r="B57" s="856"/>
      <c r="C57" s="856"/>
      <c r="D57" s="853"/>
      <c r="E57" s="853"/>
      <c r="F57" s="853"/>
      <c r="G57" s="853"/>
      <c r="H57" s="853"/>
      <c r="I57" s="853"/>
      <c r="J57" s="700"/>
      <c r="K57" s="907"/>
      <c r="L57" s="892"/>
      <c r="M57" s="862"/>
      <c r="N57" s="895"/>
      <c r="O57" s="862">
        <f>IF(NOT(ISERROR(MATCH(N57,_xlfn.ANCHORARRAY(G68),0))),M70&amp;"Por favor no seleccionar los criterios de impacto",N57)</f>
        <v>0</v>
      </c>
      <c r="P57" s="892"/>
      <c r="Q57" s="862"/>
      <c r="R57" s="901"/>
      <c r="S57" s="748">
        <v>6</v>
      </c>
      <c r="T57" s="539"/>
      <c r="U57" s="540" t="str">
        <f t="shared" si="58"/>
        <v/>
      </c>
      <c r="V57" s="541"/>
      <c r="W57" s="541"/>
      <c r="X57" s="542" t="str">
        <f t="shared" si="55"/>
        <v/>
      </c>
      <c r="Y57" s="541"/>
      <c r="Z57" s="541"/>
      <c r="AA57" s="541"/>
      <c r="AB57" s="543" t="str">
        <f t="shared" si="59"/>
        <v/>
      </c>
      <c r="AC57" s="544" t="str">
        <f t="shared" si="1"/>
        <v/>
      </c>
      <c r="AD57" s="545" t="str">
        <f t="shared" si="56"/>
        <v/>
      </c>
      <c r="AE57" s="544" t="str">
        <f t="shared" si="3"/>
        <v/>
      </c>
      <c r="AF57" s="545" t="str">
        <f t="shared" si="60"/>
        <v/>
      </c>
      <c r="AG57" s="546" t="str">
        <f t="shared" si="61"/>
        <v/>
      </c>
      <c r="AH57" s="547"/>
      <c r="AI57" s="574"/>
      <c r="AJ57" s="576"/>
      <c r="AK57" s="760"/>
      <c r="AL57" s="760"/>
      <c r="AM57" s="737"/>
      <c r="AN57" s="727"/>
      <c r="AO57" s="761"/>
      <c r="AP57" s="799"/>
      <c r="AQ57" s="761"/>
      <c r="AR57" s="382"/>
      <c r="AS57" s="382"/>
      <c r="AT57" s="382"/>
      <c r="AU57" s="382"/>
      <c r="AV57" s="382"/>
      <c r="AW57" s="382"/>
      <c r="AX57" s="382"/>
      <c r="AY57" s="382"/>
      <c r="AZ57" s="382"/>
      <c r="BA57" s="382"/>
      <c r="BB57" s="382"/>
      <c r="BC57" s="382"/>
      <c r="BD57" s="382"/>
      <c r="BE57" s="382"/>
      <c r="BF57" s="382"/>
      <c r="BG57" s="382"/>
      <c r="BH57" s="382"/>
      <c r="BI57" s="382"/>
      <c r="BJ57" s="382"/>
      <c r="BK57" s="382"/>
      <c r="BL57" s="382"/>
      <c r="BM57" s="382"/>
      <c r="BN57" s="382"/>
      <c r="BO57" s="382"/>
      <c r="BP57" s="382"/>
      <c r="BQ57" s="382"/>
      <c r="BR57" s="382"/>
      <c r="BS57" s="382"/>
      <c r="BT57" s="382"/>
    </row>
    <row r="58" spans="1:72" s="383" customFormat="1" ht="61.5" customHeight="1" x14ac:dyDescent="0.3">
      <c r="A58" s="854">
        <v>9</v>
      </c>
      <c r="B58" s="854"/>
      <c r="C58" s="854"/>
      <c r="D58" s="851"/>
      <c r="E58" s="851"/>
      <c r="F58" s="851"/>
      <c r="G58" s="851"/>
      <c r="H58" s="851"/>
      <c r="I58" s="851"/>
      <c r="J58" s="698"/>
      <c r="K58" s="905"/>
      <c r="L58" s="890" t="str">
        <f>IF(K58&lt;=0,"",IF(K58&lt;=2,"Muy Baja",IF(K58&lt;=24,"Baja",IF(K58&lt;=500,"Media",IF(K58&lt;=5000,"Alta","Muy Alta")))))</f>
        <v/>
      </c>
      <c r="M58" s="860" t="str">
        <f>IF(L58="","",IF(L58="Muy Baja",0.2,IF(L58="Baja",0.4,IF(L58="Media",0.6,IF(L58="Alta",0.8,IF(L58="Muy Alta",1,))))))</f>
        <v/>
      </c>
      <c r="N58" s="893"/>
      <c r="O58" s="860">
        <f>IF(NOT(ISERROR(MATCH(N58,'Tabla Impacto'!$B$221:$B$223,0))),'Tabla Impacto'!$F$223&amp;"Por favor no seleccionar los criterios de impacto(Afectación Económica o presupuestal y Pérdida Reputacional)",N58)</f>
        <v>0</v>
      </c>
      <c r="P58" s="890" t="str">
        <f>IF(OR(O58='Tabla Impacto'!$C$11,O58='Tabla Impacto'!$D$11),"Leve",IF(OR(O58='Tabla Impacto'!$C$12,O58='Tabla Impacto'!$D$12),"Menor",IF(OR(O58='Tabla Impacto'!$C$13,O58='Tabla Impacto'!$D$13),"Moderado",IF(OR(O58='Tabla Impacto'!$C$14,O58='Tabla Impacto'!$D$14),"Mayor",IF(OR(O58='Tabla Impacto'!$C$15,O58='Tabla Impacto'!$D$15),"Catastrófico","")))))</f>
        <v/>
      </c>
      <c r="Q58" s="860" t="str">
        <f>IF(P58="","",IF(P58="Leve",0.2,IF(P58="Menor",0.4,IF(P58="Moderado",0.6,IF(P58="Mayor",0.8,IF(P58="Catastrófico",1,))))))</f>
        <v/>
      </c>
      <c r="R58" s="899"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748">
        <v>1</v>
      </c>
      <c r="T58" s="539"/>
      <c r="U58" s="540" t="str">
        <f>IF(OR(V58="Preventivo",V58="Detectivo"),"Probabilidad",IF(V58="Correctivo","Impacto",""))</f>
        <v/>
      </c>
      <c r="V58" s="541"/>
      <c r="W58" s="541"/>
      <c r="X58" s="542" t="str">
        <f>IF(AND(V58="Preventivo",W58="Automático"),"50%",IF(AND(V58="Preventivo",W58="Manual"),"40%",IF(AND(V58="Detectivo",W58="Automático"),"40%",IF(AND(V58="Detectivo",W58="Manual"),"30%",IF(AND(V58="Correctivo",W58="Automático"),"35%",IF(AND(V58="Correctivo",W58="Manual"),"25%",""))))))</f>
        <v/>
      </c>
      <c r="Y58" s="541"/>
      <c r="Z58" s="541"/>
      <c r="AA58" s="541"/>
      <c r="AB58" s="543" t="str">
        <f>IFERROR(IF(U58="Probabilidad",(M58-(+M58*X58)),IF(U58="Impacto",M58,"")),"")</f>
        <v/>
      </c>
      <c r="AC58" s="544" t="str">
        <f>IFERROR(IF(AB58="","",IF(AB58&lt;=0.2,"Muy Baja",IF(AB58&lt;=0.4,"Baja",IF(AB58&lt;=0.6,"Media",IF(AB58&lt;=0.8,"Alta","Muy Alta"))))),"")</f>
        <v/>
      </c>
      <c r="AD58" s="545" t="str">
        <f>+AB58</f>
        <v/>
      </c>
      <c r="AE58" s="544" t="str">
        <f>IFERROR(IF(AF58="","",IF(AF58&lt;=0.2,"Leve",IF(AF58&lt;=0.4,"Menor",IF(AF58&lt;=0.6,"Moderado",IF(AF58&lt;=0.8,"Mayor","Catastrófico"))))),"")</f>
        <v/>
      </c>
      <c r="AF58" s="545" t="str">
        <f>IFERROR(IF(U58="Impacto",(Q58-(+Q58*X58)),IF(U58="Probabilidad",Q58,"")),"")</f>
        <v/>
      </c>
      <c r="AG58" s="546"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547"/>
      <c r="AI58" s="574"/>
      <c r="AJ58" s="576"/>
      <c r="AK58" s="760"/>
      <c r="AL58" s="760"/>
      <c r="AM58" s="737"/>
      <c r="AN58" s="727"/>
      <c r="AO58" s="761"/>
      <c r="AP58" s="799"/>
      <c r="AQ58" s="761"/>
      <c r="AR58" s="382"/>
      <c r="AS58" s="382"/>
      <c r="AT58" s="382"/>
      <c r="AU58" s="382"/>
      <c r="AV58" s="382"/>
      <c r="AW58" s="382"/>
      <c r="AX58" s="382"/>
      <c r="AY58" s="382"/>
      <c r="AZ58" s="382"/>
      <c r="BA58" s="382"/>
      <c r="BB58" s="382"/>
      <c r="BC58" s="382"/>
      <c r="BD58" s="382"/>
      <c r="BE58" s="382"/>
      <c r="BF58" s="382"/>
      <c r="BG58" s="382"/>
      <c r="BH58" s="382"/>
      <c r="BI58" s="382"/>
      <c r="BJ58" s="382"/>
      <c r="BK58" s="382"/>
      <c r="BL58" s="382"/>
      <c r="BM58" s="382"/>
      <c r="BN58" s="382"/>
      <c r="BO58" s="382"/>
      <c r="BP58" s="382"/>
      <c r="BQ58" s="382"/>
      <c r="BR58" s="382"/>
      <c r="BS58" s="382"/>
      <c r="BT58" s="382"/>
    </row>
    <row r="59" spans="1:72" s="383" customFormat="1" ht="61.5" customHeight="1" x14ac:dyDescent="0.3">
      <c r="A59" s="855"/>
      <c r="B59" s="855"/>
      <c r="C59" s="855"/>
      <c r="D59" s="852"/>
      <c r="E59" s="852"/>
      <c r="F59" s="852"/>
      <c r="G59" s="852"/>
      <c r="H59" s="852"/>
      <c r="I59" s="852"/>
      <c r="J59" s="699"/>
      <c r="K59" s="906"/>
      <c r="L59" s="891"/>
      <c r="M59" s="861"/>
      <c r="N59" s="894"/>
      <c r="O59" s="861">
        <f>IF(NOT(ISERROR(MATCH(N59,_xlfn.ANCHORARRAY(G70),0))),M72&amp;"Por favor no seleccionar los criterios de impacto",N59)</f>
        <v>0</v>
      </c>
      <c r="P59" s="891"/>
      <c r="Q59" s="861"/>
      <c r="R59" s="900"/>
      <c r="S59" s="748">
        <v>2</v>
      </c>
      <c r="T59" s="539"/>
      <c r="U59" s="540" t="str">
        <f>IF(OR(V59="Preventivo",V59="Detectivo"),"Probabilidad",IF(V59="Correctivo","Impacto",""))</f>
        <v/>
      </c>
      <c r="V59" s="541"/>
      <c r="W59" s="541"/>
      <c r="X59" s="542" t="str">
        <f t="shared" ref="X59:X63" si="62">IF(AND(V59="Preventivo",W59="Automático"),"50%",IF(AND(V59="Preventivo",W59="Manual"),"40%",IF(AND(V59="Detectivo",W59="Automático"),"40%",IF(AND(V59="Detectivo",W59="Manual"),"30%",IF(AND(V59="Correctivo",W59="Automático"),"35%",IF(AND(V59="Correctivo",W59="Manual"),"25%",""))))))</f>
        <v/>
      </c>
      <c r="Y59" s="541"/>
      <c r="Z59" s="541"/>
      <c r="AA59" s="541"/>
      <c r="AB59" s="543" t="str">
        <f>IFERROR(IF(AND(U58="Probabilidad",U59="Probabilidad"),(AD58-(+AD58*X59)),IF(U59="Probabilidad",(M58-(+M58*X59)),IF(U59="Impacto",AD58,""))),"")</f>
        <v/>
      </c>
      <c r="AC59" s="544" t="str">
        <f t="shared" si="1"/>
        <v/>
      </c>
      <c r="AD59" s="545" t="str">
        <f t="shared" ref="AD59:AD63" si="63">+AB59</f>
        <v/>
      </c>
      <c r="AE59" s="544" t="str">
        <f t="shared" si="3"/>
        <v/>
      </c>
      <c r="AF59" s="545" t="str">
        <f>IFERROR(IF(AND(U58="Impacto",U59="Impacto"),(AF58-(+AF58*X59)),IF(U59="Impacto",(Q58-(+Q58*X59)),IF(U59="Probabilidad",AF58,""))),"")</f>
        <v/>
      </c>
      <c r="AG59" s="546"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547"/>
      <c r="AI59" s="574"/>
      <c r="AJ59" s="576"/>
      <c r="AK59" s="760"/>
      <c r="AL59" s="760"/>
      <c r="AM59" s="737"/>
      <c r="AN59" s="727"/>
      <c r="AO59" s="761"/>
      <c r="AP59" s="799"/>
      <c r="AQ59" s="761"/>
      <c r="AR59" s="382"/>
      <c r="AS59" s="382"/>
      <c r="AT59" s="382"/>
      <c r="AU59" s="382"/>
      <c r="AV59" s="382"/>
      <c r="AW59" s="382"/>
      <c r="AX59" s="382"/>
      <c r="AY59" s="382"/>
      <c r="AZ59" s="382"/>
      <c r="BA59" s="382"/>
      <c r="BB59" s="382"/>
      <c r="BC59" s="382"/>
      <c r="BD59" s="382"/>
      <c r="BE59" s="382"/>
      <c r="BF59" s="382"/>
      <c r="BG59" s="382"/>
      <c r="BH59" s="382"/>
      <c r="BI59" s="382"/>
      <c r="BJ59" s="382"/>
      <c r="BK59" s="382"/>
      <c r="BL59" s="382"/>
      <c r="BM59" s="382"/>
      <c r="BN59" s="382"/>
      <c r="BO59" s="382"/>
      <c r="BP59" s="382"/>
      <c r="BQ59" s="382"/>
      <c r="BR59" s="382"/>
      <c r="BS59" s="382"/>
      <c r="BT59" s="382"/>
    </row>
    <row r="60" spans="1:72" s="383" customFormat="1" ht="61.5" customHeight="1" x14ac:dyDescent="0.3">
      <c r="A60" s="855"/>
      <c r="B60" s="855"/>
      <c r="C60" s="855"/>
      <c r="D60" s="852"/>
      <c r="E60" s="852"/>
      <c r="F60" s="852"/>
      <c r="G60" s="852"/>
      <c r="H60" s="852"/>
      <c r="I60" s="852"/>
      <c r="J60" s="699"/>
      <c r="K60" s="906"/>
      <c r="L60" s="891"/>
      <c r="M60" s="861"/>
      <c r="N60" s="894"/>
      <c r="O60" s="861">
        <f>IF(NOT(ISERROR(MATCH(N60,_xlfn.ANCHORARRAY(G71),0))),M73&amp;"Por favor no seleccionar los criterios de impacto",N60)</f>
        <v>0</v>
      </c>
      <c r="P60" s="891"/>
      <c r="Q60" s="861"/>
      <c r="R60" s="900"/>
      <c r="S60" s="748">
        <v>3</v>
      </c>
      <c r="T60" s="588"/>
      <c r="U60" s="540" t="str">
        <f>IF(OR(V60="Preventivo",V60="Detectivo"),"Probabilidad",IF(V60="Correctivo","Impacto",""))</f>
        <v/>
      </c>
      <c r="V60" s="541"/>
      <c r="W60" s="541"/>
      <c r="X60" s="542" t="str">
        <f t="shared" si="62"/>
        <v/>
      </c>
      <c r="Y60" s="541"/>
      <c r="Z60" s="541"/>
      <c r="AA60" s="541"/>
      <c r="AB60" s="543" t="str">
        <f>IFERROR(IF(AND(U59="Probabilidad",U60="Probabilidad"),(AD59-(+AD59*X60)),IF(AND(U59="Impacto",U60="Probabilidad"),(AD58-(+AD58*X60)),IF(U60="Impacto",AD59,""))),"")</f>
        <v/>
      </c>
      <c r="AC60" s="544" t="str">
        <f t="shared" si="1"/>
        <v/>
      </c>
      <c r="AD60" s="545" t="str">
        <f t="shared" si="63"/>
        <v/>
      </c>
      <c r="AE60" s="544" t="str">
        <f t="shared" si="3"/>
        <v/>
      </c>
      <c r="AF60" s="545" t="str">
        <f>IFERROR(IF(AND(U59="Impacto",U60="Impacto"),(AF59-(+AF59*X60)),IF(AND(U59="Probabilidad",U60="Impacto"),(AF58-(+AF58*X60)),IF(U60="Probabilidad",AF59,""))),"")</f>
        <v/>
      </c>
      <c r="AG60" s="546" t="str">
        <f t="shared" si="64"/>
        <v/>
      </c>
      <c r="AH60" s="547"/>
      <c r="AI60" s="574"/>
      <c r="AJ60" s="576"/>
      <c r="AK60" s="760"/>
      <c r="AL60" s="760"/>
      <c r="AM60" s="737"/>
      <c r="AN60" s="727"/>
      <c r="AO60" s="761"/>
      <c r="AP60" s="799"/>
      <c r="AQ60" s="761"/>
      <c r="AR60" s="382"/>
      <c r="AS60" s="382"/>
      <c r="AT60" s="382"/>
      <c r="AU60" s="382"/>
      <c r="AV60" s="382"/>
      <c r="AW60" s="382"/>
      <c r="AX60" s="382"/>
      <c r="AY60" s="382"/>
      <c r="AZ60" s="382"/>
      <c r="BA60" s="382"/>
      <c r="BB60" s="382"/>
      <c r="BC60" s="382"/>
      <c r="BD60" s="382"/>
      <c r="BE60" s="382"/>
      <c r="BF60" s="382"/>
      <c r="BG60" s="382"/>
      <c r="BH60" s="382"/>
      <c r="BI60" s="382"/>
      <c r="BJ60" s="382"/>
      <c r="BK60" s="382"/>
      <c r="BL60" s="382"/>
      <c r="BM60" s="382"/>
      <c r="BN60" s="382"/>
      <c r="BO60" s="382"/>
      <c r="BP60" s="382"/>
      <c r="BQ60" s="382"/>
      <c r="BR60" s="382"/>
      <c r="BS60" s="382"/>
      <c r="BT60" s="382"/>
    </row>
    <row r="61" spans="1:72" s="383" customFormat="1" ht="61.5" customHeight="1" x14ac:dyDescent="0.3">
      <c r="A61" s="855"/>
      <c r="B61" s="855"/>
      <c r="C61" s="855"/>
      <c r="D61" s="852"/>
      <c r="E61" s="852"/>
      <c r="F61" s="852"/>
      <c r="G61" s="852"/>
      <c r="H61" s="852"/>
      <c r="I61" s="852"/>
      <c r="J61" s="699"/>
      <c r="K61" s="906"/>
      <c r="L61" s="891"/>
      <c r="M61" s="861"/>
      <c r="N61" s="894"/>
      <c r="O61" s="861">
        <f>IF(NOT(ISERROR(MATCH(N61,_xlfn.ANCHORARRAY(G72),0))),M74&amp;"Por favor no seleccionar los criterios de impacto",N61)</f>
        <v>0</v>
      </c>
      <c r="P61" s="891"/>
      <c r="Q61" s="861"/>
      <c r="R61" s="900"/>
      <c r="S61" s="748">
        <v>4</v>
      </c>
      <c r="T61" s="539"/>
      <c r="U61" s="540" t="str">
        <f t="shared" ref="U61:U63" si="65">IF(OR(V61="Preventivo",V61="Detectivo"),"Probabilidad",IF(V61="Correctivo","Impacto",""))</f>
        <v/>
      </c>
      <c r="V61" s="541"/>
      <c r="W61" s="541"/>
      <c r="X61" s="542" t="str">
        <f t="shared" si="62"/>
        <v/>
      </c>
      <c r="Y61" s="541"/>
      <c r="Z61" s="541"/>
      <c r="AA61" s="541"/>
      <c r="AB61" s="543" t="str">
        <f t="shared" ref="AB61:AB63" si="66">IFERROR(IF(AND(U60="Probabilidad",U61="Probabilidad"),(AD60-(+AD60*X61)),IF(AND(U60="Impacto",U61="Probabilidad"),(AD59-(+AD59*X61)),IF(U61="Impacto",AD60,""))),"")</f>
        <v/>
      </c>
      <c r="AC61" s="544" t="str">
        <f t="shared" si="1"/>
        <v/>
      </c>
      <c r="AD61" s="545" t="str">
        <f t="shared" si="63"/>
        <v/>
      </c>
      <c r="AE61" s="544" t="str">
        <f t="shared" si="3"/>
        <v/>
      </c>
      <c r="AF61" s="545" t="str">
        <f t="shared" ref="AF61:AF63" si="67">IFERROR(IF(AND(U60="Impacto",U61="Impacto"),(AF60-(+AF60*X61)),IF(AND(U60="Probabilidad",U61="Impacto"),(AF59-(+AF59*X61)),IF(U61="Probabilidad",AF60,""))),"")</f>
        <v/>
      </c>
      <c r="AG61" s="546"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547"/>
      <c r="AI61" s="574"/>
      <c r="AJ61" s="576"/>
      <c r="AK61" s="760"/>
      <c r="AL61" s="760"/>
      <c r="AM61" s="737"/>
      <c r="AN61" s="727"/>
      <c r="AO61" s="761"/>
      <c r="AP61" s="799"/>
      <c r="AQ61" s="761"/>
      <c r="AR61" s="382"/>
      <c r="AS61" s="382"/>
      <c r="AT61" s="382"/>
      <c r="AU61" s="382"/>
      <c r="AV61" s="382"/>
      <c r="AW61" s="382"/>
      <c r="AX61" s="382"/>
      <c r="AY61" s="382"/>
      <c r="AZ61" s="382"/>
      <c r="BA61" s="382"/>
      <c r="BB61" s="382"/>
      <c r="BC61" s="382"/>
      <c r="BD61" s="382"/>
      <c r="BE61" s="382"/>
      <c r="BF61" s="382"/>
      <c r="BG61" s="382"/>
      <c r="BH61" s="382"/>
      <c r="BI61" s="382"/>
      <c r="BJ61" s="382"/>
      <c r="BK61" s="382"/>
      <c r="BL61" s="382"/>
      <c r="BM61" s="382"/>
      <c r="BN61" s="382"/>
      <c r="BO61" s="382"/>
      <c r="BP61" s="382"/>
      <c r="BQ61" s="382"/>
      <c r="BR61" s="382"/>
      <c r="BS61" s="382"/>
      <c r="BT61" s="382"/>
    </row>
    <row r="62" spans="1:72" s="383" customFormat="1" ht="61.5" customHeight="1" x14ac:dyDescent="0.3">
      <c r="A62" s="855"/>
      <c r="B62" s="855"/>
      <c r="C62" s="855"/>
      <c r="D62" s="852"/>
      <c r="E62" s="852"/>
      <c r="F62" s="852"/>
      <c r="G62" s="852"/>
      <c r="H62" s="852"/>
      <c r="I62" s="852"/>
      <c r="J62" s="699"/>
      <c r="K62" s="906"/>
      <c r="L62" s="891"/>
      <c r="M62" s="861"/>
      <c r="N62" s="894"/>
      <c r="O62" s="861">
        <f>IF(NOT(ISERROR(MATCH(N62,_xlfn.ANCHORARRAY(G73),0))),M75&amp;"Por favor no seleccionar los criterios de impacto",N62)</f>
        <v>0</v>
      </c>
      <c r="P62" s="891"/>
      <c r="Q62" s="861"/>
      <c r="R62" s="900"/>
      <c r="S62" s="748">
        <v>5</v>
      </c>
      <c r="T62" s="539"/>
      <c r="U62" s="540" t="str">
        <f t="shared" si="65"/>
        <v/>
      </c>
      <c r="V62" s="541"/>
      <c r="W62" s="541"/>
      <c r="X62" s="542" t="str">
        <f t="shared" si="62"/>
        <v/>
      </c>
      <c r="Y62" s="541"/>
      <c r="Z62" s="541"/>
      <c r="AA62" s="541"/>
      <c r="AB62" s="543" t="str">
        <f t="shared" si="66"/>
        <v/>
      </c>
      <c r="AC62" s="544" t="str">
        <f t="shared" si="1"/>
        <v/>
      </c>
      <c r="AD62" s="545" t="str">
        <f t="shared" si="63"/>
        <v/>
      </c>
      <c r="AE62" s="544" t="str">
        <f t="shared" si="3"/>
        <v/>
      </c>
      <c r="AF62" s="545" t="str">
        <f t="shared" si="67"/>
        <v/>
      </c>
      <c r="AG62" s="546"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547"/>
      <c r="AI62" s="574"/>
      <c r="AJ62" s="576"/>
      <c r="AK62" s="760"/>
      <c r="AL62" s="760"/>
      <c r="AM62" s="737"/>
      <c r="AN62" s="727"/>
      <c r="AO62" s="761"/>
      <c r="AP62" s="799"/>
      <c r="AQ62" s="761"/>
      <c r="AR62" s="382"/>
      <c r="AS62" s="382"/>
      <c r="AT62" s="382"/>
      <c r="AU62" s="382"/>
      <c r="AV62" s="382"/>
      <c r="AW62" s="382"/>
      <c r="AX62" s="382"/>
      <c r="AY62" s="382"/>
      <c r="AZ62" s="382"/>
      <c r="BA62" s="382"/>
      <c r="BB62" s="382"/>
      <c r="BC62" s="382"/>
      <c r="BD62" s="382"/>
      <c r="BE62" s="382"/>
      <c r="BF62" s="382"/>
      <c r="BG62" s="382"/>
      <c r="BH62" s="382"/>
      <c r="BI62" s="382"/>
      <c r="BJ62" s="382"/>
      <c r="BK62" s="382"/>
      <c r="BL62" s="382"/>
      <c r="BM62" s="382"/>
      <c r="BN62" s="382"/>
      <c r="BO62" s="382"/>
      <c r="BP62" s="382"/>
      <c r="BQ62" s="382"/>
      <c r="BR62" s="382"/>
      <c r="BS62" s="382"/>
      <c r="BT62" s="382"/>
    </row>
    <row r="63" spans="1:72" s="383" customFormat="1" ht="61.5" customHeight="1" x14ac:dyDescent="0.3">
      <c r="A63" s="856"/>
      <c r="B63" s="856"/>
      <c r="C63" s="856"/>
      <c r="D63" s="853"/>
      <c r="E63" s="853"/>
      <c r="F63" s="853"/>
      <c r="G63" s="853"/>
      <c r="H63" s="853"/>
      <c r="I63" s="853"/>
      <c r="J63" s="700"/>
      <c r="K63" s="907"/>
      <c r="L63" s="892"/>
      <c r="M63" s="862"/>
      <c r="N63" s="895"/>
      <c r="O63" s="862">
        <f>IF(NOT(ISERROR(MATCH(N63,_xlfn.ANCHORARRAY(G74),0))),M76&amp;"Por favor no seleccionar los criterios de impacto",N63)</f>
        <v>0</v>
      </c>
      <c r="P63" s="892"/>
      <c r="Q63" s="862"/>
      <c r="R63" s="901"/>
      <c r="S63" s="748">
        <v>6</v>
      </c>
      <c r="T63" s="539"/>
      <c r="U63" s="540" t="str">
        <f t="shared" si="65"/>
        <v/>
      </c>
      <c r="V63" s="541"/>
      <c r="W63" s="541"/>
      <c r="X63" s="542" t="str">
        <f t="shared" si="62"/>
        <v/>
      </c>
      <c r="Y63" s="541"/>
      <c r="Z63" s="541"/>
      <c r="AA63" s="541"/>
      <c r="AB63" s="543" t="str">
        <f t="shared" si="66"/>
        <v/>
      </c>
      <c r="AC63" s="544" t="str">
        <f t="shared" si="1"/>
        <v/>
      </c>
      <c r="AD63" s="545" t="str">
        <f t="shared" si="63"/>
        <v/>
      </c>
      <c r="AE63" s="544" t="str">
        <f t="shared" si="3"/>
        <v/>
      </c>
      <c r="AF63" s="545" t="str">
        <f t="shared" si="67"/>
        <v/>
      </c>
      <c r="AG63" s="546" t="str">
        <f t="shared" si="68"/>
        <v/>
      </c>
      <c r="AH63" s="547"/>
      <c r="AI63" s="574"/>
      <c r="AJ63" s="576"/>
      <c r="AK63" s="760"/>
      <c r="AL63" s="760"/>
      <c r="AM63" s="737"/>
      <c r="AN63" s="727"/>
      <c r="AO63" s="761"/>
      <c r="AP63" s="799"/>
      <c r="AQ63" s="761"/>
      <c r="AR63" s="382"/>
      <c r="AS63" s="382"/>
      <c r="AT63" s="382"/>
      <c r="AU63" s="382"/>
      <c r="AV63" s="382"/>
      <c r="AW63" s="382"/>
      <c r="AX63" s="382"/>
      <c r="AY63" s="382"/>
      <c r="AZ63" s="382"/>
      <c r="BA63" s="382"/>
      <c r="BB63" s="382"/>
      <c r="BC63" s="382"/>
      <c r="BD63" s="382"/>
      <c r="BE63" s="382"/>
      <c r="BF63" s="382"/>
      <c r="BG63" s="382"/>
      <c r="BH63" s="382"/>
      <c r="BI63" s="382"/>
      <c r="BJ63" s="382"/>
      <c r="BK63" s="382"/>
      <c r="BL63" s="382"/>
      <c r="BM63" s="382"/>
      <c r="BN63" s="382"/>
      <c r="BO63" s="382"/>
      <c r="BP63" s="382"/>
      <c r="BQ63" s="382"/>
      <c r="BR63" s="382"/>
      <c r="BS63" s="382"/>
      <c r="BT63" s="382"/>
    </row>
    <row r="64" spans="1:72" s="383" customFormat="1" ht="61.5" customHeight="1" x14ac:dyDescent="0.3">
      <c r="A64" s="854">
        <v>10</v>
      </c>
      <c r="B64" s="854"/>
      <c r="C64" s="854"/>
      <c r="D64" s="851"/>
      <c r="E64" s="851"/>
      <c r="F64" s="851"/>
      <c r="G64" s="851"/>
      <c r="H64" s="851"/>
      <c r="I64" s="851"/>
      <c r="J64" s="698"/>
      <c r="K64" s="905"/>
      <c r="L64" s="890" t="str">
        <f>IF(K64&lt;=0,"",IF(K64&lt;=2,"Muy Baja",IF(K64&lt;=24,"Baja",IF(K64&lt;=500,"Media",IF(K64&lt;=5000,"Alta","Muy Alta")))))</f>
        <v/>
      </c>
      <c r="M64" s="860" t="str">
        <f>IF(L64="","",IF(L64="Muy Baja",0.2,IF(L64="Baja",0.4,IF(L64="Media",0.6,IF(L64="Alta",0.8,IF(L64="Muy Alta",1,))))))</f>
        <v/>
      </c>
      <c r="N64" s="893"/>
      <c r="O64" s="860">
        <f>IF(NOT(ISERROR(MATCH(N64,'Tabla Impacto'!$B$221:$B$223,0))),'Tabla Impacto'!$F$223&amp;"Por favor no seleccionar los criterios de impacto(Afectación Económica o presupuestal y Pérdida Reputacional)",N64)</f>
        <v>0</v>
      </c>
      <c r="P64" s="890" t="str">
        <f>IF(OR(O64='Tabla Impacto'!$C$11,O64='Tabla Impacto'!$D$11),"Leve",IF(OR(O64='Tabla Impacto'!$C$12,O64='Tabla Impacto'!$D$12),"Menor",IF(OR(O64='Tabla Impacto'!$C$13,O64='Tabla Impacto'!$D$13),"Moderado",IF(OR(O64='Tabla Impacto'!$C$14,O64='Tabla Impacto'!$D$14),"Mayor",IF(OR(O64='Tabla Impacto'!$C$15,O64='Tabla Impacto'!$D$15),"Catastrófico","")))))</f>
        <v/>
      </c>
      <c r="Q64" s="860" t="str">
        <f>IF(P64="","",IF(P64="Leve",0.2,IF(P64="Menor",0.4,IF(P64="Moderado",0.6,IF(P64="Mayor",0.8,IF(P64="Catastrófico",1,))))))</f>
        <v/>
      </c>
      <c r="R64" s="899"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748">
        <v>1</v>
      </c>
      <c r="T64" s="539"/>
      <c r="U64" s="540" t="str">
        <f>IF(OR(V64="Preventivo",V64="Detectivo"),"Probabilidad",IF(V64="Correctivo","Impacto",""))</f>
        <v/>
      </c>
      <c r="V64" s="541"/>
      <c r="W64" s="541"/>
      <c r="X64" s="542" t="str">
        <f>IF(AND(V64="Preventivo",W64="Automático"),"50%",IF(AND(V64="Preventivo",W64="Manual"),"40%",IF(AND(V64="Detectivo",W64="Automático"),"40%",IF(AND(V64="Detectivo",W64="Manual"),"30%",IF(AND(V64="Correctivo",W64="Automático"),"35%",IF(AND(V64="Correctivo",W64="Manual"),"25%",""))))))</f>
        <v/>
      </c>
      <c r="Y64" s="541"/>
      <c r="Z64" s="541"/>
      <c r="AA64" s="541"/>
      <c r="AB64" s="543" t="str">
        <f>IFERROR(IF(U64="Probabilidad",(M64-(+M64*X64)),IF(U64="Impacto",M64,"")),"")</f>
        <v/>
      </c>
      <c r="AC64" s="544" t="str">
        <f>IFERROR(IF(AB64="","",IF(AB64&lt;=0.2,"Muy Baja",IF(AB64&lt;=0.4,"Baja",IF(AB64&lt;=0.6,"Media",IF(AB64&lt;=0.8,"Alta","Muy Alta"))))),"")</f>
        <v/>
      </c>
      <c r="AD64" s="545" t="str">
        <f>+AB64</f>
        <v/>
      </c>
      <c r="AE64" s="544" t="str">
        <f>IFERROR(IF(AF64="","",IF(AF64&lt;=0.2,"Leve",IF(AF64&lt;=0.4,"Menor",IF(AF64&lt;=0.6,"Moderado",IF(AF64&lt;=0.8,"Mayor","Catastrófico"))))),"")</f>
        <v/>
      </c>
      <c r="AF64" s="545" t="str">
        <f>IFERROR(IF(U64="Impacto",(Q64-(+Q64*X64)),IF(U64="Probabilidad",Q64,"")),"")</f>
        <v/>
      </c>
      <c r="AG64" s="546"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547"/>
      <c r="AI64" s="574"/>
      <c r="AJ64" s="576"/>
      <c r="AK64" s="760"/>
      <c r="AL64" s="760"/>
      <c r="AM64" s="737"/>
      <c r="AN64" s="727"/>
      <c r="AO64" s="761"/>
      <c r="AP64" s="799"/>
      <c r="AQ64" s="761"/>
      <c r="AR64" s="382"/>
      <c r="AS64" s="382"/>
      <c r="AT64" s="382"/>
      <c r="AU64" s="382"/>
      <c r="AV64" s="382"/>
      <c r="AW64" s="382"/>
      <c r="AX64" s="382"/>
      <c r="AY64" s="382"/>
      <c r="AZ64" s="382"/>
      <c r="BA64" s="382"/>
      <c r="BB64" s="382"/>
      <c r="BC64" s="382"/>
      <c r="BD64" s="382"/>
      <c r="BE64" s="382"/>
      <c r="BF64" s="382"/>
      <c r="BG64" s="382"/>
      <c r="BH64" s="382"/>
      <c r="BI64" s="382"/>
      <c r="BJ64" s="382"/>
      <c r="BK64" s="382"/>
      <c r="BL64" s="382"/>
      <c r="BM64" s="382"/>
      <c r="BN64" s="382"/>
      <c r="BO64" s="382"/>
      <c r="BP64" s="382"/>
      <c r="BQ64" s="382"/>
      <c r="BR64" s="382"/>
      <c r="BS64" s="382"/>
      <c r="BT64" s="382"/>
    </row>
    <row r="65" spans="1:43" s="383" customFormat="1" ht="61.5" customHeight="1" x14ac:dyDescent="0.3">
      <c r="A65" s="855"/>
      <c r="B65" s="855"/>
      <c r="C65" s="855"/>
      <c r="D65" s="852"/>
      <c r="E65" s="852"/>
      <c r="F65" s="852"/>
      <c r="G65" s="852"/>
      <c r="H65" s="852"/>
      <c r="I65" s="852"/>
      <c r="J65" s="699"/>
      <c r="K65" s="906"/>
      <c r="L65" s="891"/>
      <c r="M65" s="861"/>
      <c r="N65" s="894"/>
      <c r="O65" s="861">
        <f>IF(NOT(ISERROR(MATCH(N65,_xlfn.ANCHORARRAY(G76),0))),M78&amp;"Por favor no seleccionar los criterios de impacto",N65)</f>
        <v>0</v>
      </c>
      <c r="P65" s="891"/>
      <c r="Q65" s="861"/>
      <c r="R65" s="900"/>
      <c r="S65" s="748">
        <v>2</v>
      </c>
      <c r="T65" s="539"/>
      <c r="U65" s="540" t="str">
        <f>IF(OR(V65="Preventivo",V65="Detectivo"),"Probabilidad",IF(V65="Correctivo","Impacto",""))</f>
        <v/>
      </c>
      <c r="V65" s="541"/>
      <c r="W65" s="541"/>
      <c r="X65" s="542" t="str">
        <f t="shared" ref="X65:X69" si="69">IF(AND(V65="Preventivo",W65="Automático"),"50%",IF(AND(V65="Preventivo",W65="Manual"),"40%",IF(AND(V65="Detectivo",W65="Automático"),"40%",IF(AND(V65="Detectivo",W65="Manual"),"30%",IF(AND(V65="Correctivo",W65="Automático"),"35%",IF(AND(V65="Correctivo",W65="Manual"),"25%",""))))))</f>
        <v/>
      </c>
      <c r="Y65" s="541"/>
      <c r="Z65" s="541"/>
      <c r="AA65" s="541"/>
      <c r="AB65" s="543" t="str">
        <f>IFERROR(IF(AND(U64="Probabilidad",U65="Probabilidad"),(AD64-(+AD64*X65)),IF(U65="Probabilidad",(M64-(+M64*X65)),IF(U65="Impacto",AD64,""))),"")</f>
        <v/>
      </c>
      <c r="AC65" s="544" t="str">
        <f t="shared" si="1"/>
        <v/>
      </c>
      <c r="AD65" s="545" t="str">
        <f t="shared" ref="AD65:AD69" si="70">+AB65</f>
        <v/>
      </c>
      <c r="AE65" s="544" t="str">
        <f t="shared" si="3"/>
        <v/>
      </c>
      <c r="AF65" s="545" t="str">
        <f>IFERROR(IF(AND(U64="Impacto",U65="Impacto"),(AF64-(+AF64*X65)),IF(U65="Impacto",(Q64-(+Q64*X65)),IF(U65="Probabilidad",AF64,""))),"")</f>
        <v/>
      </c>
      <c r="AG65" s="546"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547"/>
      <c r="AI65" s="574"/>
      <c r="AJ65" s="576"/>
      <c r="AK65" s="760"/>
      <c r="AL65" s="760"/>
      <c r="AM65" s="737"/>
      <c r="AN65" s="727"/>
      <c r="AO65" s="762"/>
      <c r="AP65" s="800"/>
      <c r="AQ65" s="762"/>
    </row>
    <row r="66" spans="1:43" s="383" customFormat="1" ht="61.5" customHeight="1" x14ac:dyDescent="0.3">
      <c r="A66" s="855"/>
      <c r="B66" s="855"/>
      <c r="C66" s="855"/>
      <c r="D66" s="852"/>
      <c r="E66" s="852"/>
      <c r="F66" s="852"/>
      <c r="G66" s="852"/>
      <c r="H66" s="852"/>
      <c r="I66" s="852"/>
      <c r="J66" s="699"/>
      <c r="K66" s="906"/>
      <c r="L66" s="891"/>
      <c r="M66" s="861"/>
      <c r="N66" s="894"/>
      <c r="O66" s="861">
        <f>IF(NOT(ISERROR(MATCH(N66,_xlfn.ANCHORARRAY(G77),0))),M79&amp;"Por favor no seleccionar los criterios de impacto",N66)</f>
        <v>0</v>
      </c>
      <c r="P66" s="891"/>
      <c r="Q66" s="861"/>
      <c r="R66" s="900"/>
      <c r="S66" s="748">
        <v>3</v>
      </c>
      <c r="T66" s="588"/>
      <c r="U66" s="540" t="str">
        <f>IF(OR(V66="Preventivo",V66="Detectivo"),"Probabilidad",IF(V66="Correctivo","Impacto",""))</f>
        <v/>
      </c>
      <c r="V66" s="541"/>
      <c r="W66" s="541"/>
      <c r="X66" s="542" t="str">
        <f t="shared" si="69"/>
        <v/>
      </c>
      <c r="Y66" s="541"/>
      <c r="Z66" s="541"/>
      <c r="AA66" s="541"/>
      <c r="AB66" s="543" t="str">
        <f>IFERROR(IF(AND(U65="Probabilidad",U66="Probabilidad"),(AD65-(+AD65*X66)),IF(AND(U65="Impacto",U66="Probabilidad"),(AD64-(+AD64*X66)),IF(U66="Impacto",AD65,""))),"")</f>
        <v/>
      </c>
      <c r="AC66" s="544" t="str">
        <f t="shared" si="1"/>
        <v/>
      </c>
      <c r="AD66" s="545" t="str">
        <f t="shared" si="70"/>
        <v/>
      </c>
      <c r="AE66" s="544" t="str">
        <f t="shared" si="3"/>
        <v/>
      </c>
      <c r="AF66" s="545" t="str">
        <f>IFERROR(IF(AND(U65="Impacto",U66="Impacto"),(AF65-(+AF65*X66)),IF(AND(U65="Probabilidad",U66="Impacto"),(AF64-(+AF64*X66)),IF(U66="Probabilidad",AF65,""))),"")</f>
        <v/>
      </c>
      <c r="AG66" s="546" t="str">
        <f t="shared" si="71"/>
        <v/>
      </c>
      <c r="AH66" s="547"/>
      <c r="AI66" s="574"/>
      <c r="AJ66" s="576"/>
      <c r="AK66" s="760"/>
      <c r="AL66" s="760"/>
      <c r="AM66" s="737"/>
      <c r="AN66" s="727"/>
      <c r="AO66" s="762"/>
      <c r="AP66" s="800"/>
      <c r="AQ66" s="762"/>
    </row>
    <row r="67" spans="1:43" s="383" customFormat="1" ht="61.5" customHeight="1" x14ac:dyDescent="0.3">
      <c r="A67" s="855"/>
      <c r="B67" s="855"/>
      <c r="C67" s="855"/>
      <c r="D67" s="852"/>
      <c r="E67" s="852"/>
      <c r="F67" s="852"/>
      <c r="G67" s="852"/>
      <c r="H67" s="852"/>
      <c r="I67" s="852"/>
      <c r="J67" s="699"/>
      <c r="K67" s="906"/>
      <c r="L67" s="891"/>
      <c r="M67" s="861"/>
      <c r="N67" s="894"/>
      <c r="O67" s="861">
        <f>IF(NOT(ISERROR(MATCH(N67,_xlfn.ANCHORARRAY(G78),0))),M80&amp;"Por favor no seleccionar los criterios de impacto",N67)</f>
        <v>0</v>
      </c>
      <c r="P67" s="891"/>
      <c r="Q67" s="861"/>
      <c r="R67" s="900"/>
      <c r="S67" s="748">
        <v>4</v>
      </c>
      <c r="T67" s="539"/>
      <c r="U67" s="540" t="str">
        <f t="shared" ref="U67:U69" si="72">IF(OR(V67="Preventivo",V67="Detectivo"),"Probabilidad",IF(V67="Correctivo","Impacto",""))</f>
        <v/>
      </c>
      <c r="V67" s="541"/>
      <c r="W67" s="541"/>
      <c r="X67" s="542" t="str">
        <f t="shared" si="69"/>
        <v/>
      </c>
      <c r="Y67" s="541"/>
      <c r="Z67" s="541"/>
      <c r="AA67" s="541"/>
      <c r="AB67" s="543" t="str">
        <f t="shared" ref="AB67:AB69" si="73">IFERROR(IF(AND(U66="Probabilidad",U67="Probabilidad"),(AD66-(+AD66*X67)),IF(AND(U66="Impacto",U67="Probabilidad"),(AD65-(+AD65*X67)),IF(U67="Impacto",AD66,""))),"")</f>
        <v/>
      </c>
      <c r="AC67" s="544" t="str">
        <f t="shared" si="1"/>
        <v/>
      </c>
      <c r="AD67" s="545" t="str">
        <f t="shared" si="70"/>
        <v/>
      </c>
      <c r="AE67" s="544" t="str">
        <f t="shared" si="3"/>
        <v/>
      </c>
      <c r="AF67" s="545" t="str">
        <f t="shared" ref="AF67:AF69" si="74">IFERROR(IF(AND(U66="Impacto",U67="Impacto"),(AF66-(+AF66*X67)),IF(AND(U66="Probabilidad",U67="Impacto"),(AF65-(+AF65*X67)),IF(U67="Probabilidad",AF66,""))),"")</f>
        <v/>
      </c>
      <c r="AG67" s="546"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547"/>
      <c r="AI67" s="574"/>
      <c r="AJ67" s="576"/>
      <c r="AK67" s="760"/>
      <c r="AL67" s="760"/>
      <c r="AM67" s="737"/>
      <c r="AN67" s="727"/>
      <c r="AO67" s="762"/>
      <c r="AP67" s="800"/>
      <c r="AQ67" s="762"/>
    </row>
    <row r="68" spans="1:43" s="383" customFormat="1" ht="61.5" customHeight="1" x14ac:dyDescent="0.3">
      <c r="A68" s="855"/>
      <c r="B68" s="855"/>
      <c r="C68" s="855"/>
      <c r="D68" s="852"/>
      <c r="E68" s="852"/>
      <c r="F68" s="852"/>
      <c r="G68" s="852"/>
      <c r="H68" s="852"/>
      <c r="I68" s="852"/>
      <c r="J68" s="699"/>
      <c r="K68" s="906"/>
      <c r="L68" s="891"/>
      <c r="M68" s="861"/>
      <c r="N68" s="894"/>
      <c r="O68" s="861">
        <f>IF(NOT(ISERROR(MATCH(N68,_xlfn.ANCHORARRAY(G79),0))),M81&amp;"Por favor no seleccionar los criterios de impacto",N68)</f>
        <v>0</v>
      </c>
      <c r="P68" s="891"/>
      <c r="Q68" s="861"/>
      <c r="R68" s="900"/>
      <c r="S68" s="748">
        <v>5</v>
      </c>
      <c r="T68" s="539"/>
      <c r="U68" s="540" t="str">
        <f t="shared" si="72"/>
        <v/>
      </c>
      <c r="V68" s="541"/>
      <c r="W68" s="541"/>
      <c r="X68" s="542" t="str">
        <f t="shared" si="69"/>
        <v/>
      </c>
      <c r="Y68" s="541"/>
      <c r="Z68" s="541"/>
      <c r="AA68" s="541"/>
      <c r="AB68" s="543" t="str">
        <f t="shared" si="73"/>
        <v/>
      </c>
      <c r="AC68" s="544" t="str">
        <f t="shared" si="1"/>
        <v/>
      </c>
      <c r="AD68" s="545" t="str">
        <f t="shared" si="70"/>
        <v/>
      </c>
      <c r="AE68" s="544" t="str">
        <f t="shared" si="3"/>
        <v/>
      </c>
      <c r="AF68" s="545" t="str">
        <f t="shared" si="74"/>
        <v/>
      </c>
      <c r="AG68" s="546"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547"/>
      <c r="AI68" s="737"/>
      <c r="AJ68" s="738"/>
      <c r="AK68" s="760"/>
      <c r="AL68" s="760"/>
      <c r="AM68" s="737"/>
      <c r="AN68" s="727"/>
      <c r="AO68" s="762"/>
      <c r="AP68" s="800"/>
      <c r="AQ68" s="762"/>
    </row>
    <row r="69" spans="1:43" s="383" customFormat="1" ht="61.5" customHeight="1" x14ac:dyDescent="0.3">
      <c r="A69" s="856"/>
      <c r="B69" s="856"/>
      <c r="C69" s="856"/>
      <c r="D69" s="853"/>
      <c r="E69" s="853"/>
      <c r="F69" s="853"/>
      <c r="G69" s="853"/>
      <c r="H69" s="853"/>
      <c r="I69" s="853"/>
      <c r="J69" s="700"/>
      <c r="K69" s="907"/>
      <c r="L69" s="892"/>
      <c r="M69" s="862"/>
      <c r="N69" s="895"/>
      <c r="O69" s="862">
        <f>IF(NOT(ISERROR(MATCH(N69,_xlfn.ANCHORARRAY(G80),0))),M82&amp;"Por favor no seleccionar los criterios de impacto",N69)</f>
        <v>0</v>
      </c>
      <c r="P69" s="892"/>
      <c r="Q69" s="862"/>
      <c r="R69" s="901"/>
      <c r="S69" s="748">
        <v>6</v>
      </c>
      <c r="T69" s="539"/>
      <c r="U69" s="540" t="str">
        <f t="shared" si="72"/>
        <v/>
      </c>
      <c r="V69" s="541"/>
      <c r="W69" s="541"/>
      <c r="X69" s="542" t="str">
        <f t="shared" si="69"/>
        <v/>
      </c>
      <c r="Y69" s="541"/>
      <c r="Z69" s="541"/>
      <c r="AA69" s="541"/>
      <c r="AB69" s="543" t="str">
        <f t="shared" si="73"/>
        <v/>
      </c>
      <c r="AC69" s="544" t="str">
        <f t="shared" si="1"/>
        <v/>
      </c>
      <c r="AD69" s="545" t="str">
        <f t="shared" si="70"/>
        <v/>
      </c>
      <c r="AE69" s="544" t="str">
        <f t="shared" si="3"/>
        <v/>
      </c>
      <c r="AF69" s="545" t="str">
        <f t="shared" si="74"/>
        <v/>
      </c>
      <c r="AG69" s="546" t="str">
        <f t="shared" si="75"/>
        <v/>
      </c>
      <c r="AH69" s="547"/>
      <c r="AI69" s="737"/>
      <c r="AJ69" s="738"/>
      <c r="AK69" s="760"/>
      <c r="AL69" s="760"/>
      <c r="AM69" s="737"/>
      <c r="AN69" s="727"/>
      <c r="AO69" s="762"/>
      <c r="AP69" s="800"/>
      <c r="AQ69" s="762"/>
    </row>
    <row r="70" spans="1:43" ht="49.5" customHeight="1" x14ac:dyDescent="0.3">
      <c r="A70" s="538"/>
      <c r="B70" s="763"/>
      <c r="C70" s="763"/>
      <c r="D70" s="916" t="s">
        <v>1775</v>
      </c>
      <c r="E70" s="917"/>
      <c r="F70" s="917"/>
      <c r="G70" s="917"/>
      <c r="H70" s="917"/>
      <c r="I70" s="917"/>
      <c r="J70" s="917"/>
      <c r="K70" s="917"/>
      <c r="L70" s="917"/>
      <c r="M70" s="917"/>
      <c r="N70" s="917"/>
      <c r="O70" s="917"/>
      <c r="P70" s="917"/>
      <c r="Q70" s="917"/>
      <c r="R70" s="917"/>
      <c r="S70" s="917"/>
      <c r="T70" s="917"/>
      <c r="U70" s="917"/>
      <c r="V70" s="917"/>
      <c r="W70" s="917"/>
      <c r="X70" s="917"/>
      <c r="Y70" s="917"/>
      <c r="Z70" s="917"/>
      <c r="AA70" s="917"/>
      <c r="AB70" s="917"/>
      <c r="AC70" s="917"/>
      <c r="AD70" s="917"/>
      <c r="AE70" s="917"/>
      <c r="AF70" s="917"/>
      <c r="AG70" s="917"/>
      <c r="AH70" s="917"/>
      <c r="AI70" s="917"/>
      <c r="AJ70" s="917"/>
      <c r="AK70" s="917"/>
      <c r="AL70" s="917"/>
      <c r="AM70" s="917"/>
      <c r="AN70" s="918"/>
      <c r="AO70" s="715"/>
      <c r="AP70" s="275"/>
      <c r="AQ70" s="715"/>
    </row>
    <row r="72" spans="1:43" x14ac:dyDescent="0.3">
      <c r="A72" s="430"/>
      <c r="B72" s="373"/>
      <c r="C72" s="373"/>
      <c r="D72" s="374" t="s">
        <v>1051</v>
      </c>
      <c r="E72" s="373"/>
      <c r="F72" s="174"/>
      <c r="H72" s="174"/>
      <c r="I72" s="174"/>
      <c r="J72" s="174"/>
    </row>
  </sheetData>
  <dataConsolidate/>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1">
    <dataValidation type="custom" allowBlank="1" showInputMessage="1" showErrorMessage="1" error="Recuerde que las acciones se generan bajo la medida de mitigar el riesgo" sqref="AJ40:AK40 AL47 AJ42:AK46 AJ41 AJ47 AL41:AL45 AL34 AL28 AL22" xr:uid="{1BA80491-A60A-4608-BD38-8800793E356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N10:N63</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'/Users/juanitaavila/Documents/C:\Users\angelica.patino\Downloads\[1. Matriz_mapa_riesgos corregido final DM (1).xlsx]Opciones Tratamiento'!#REF!</xm:f>
          </x14:formula1>
          <xm:sqref>AN68</xm:sqref>
        </x14:dataValidation>
        <x14:dataValidation type="list" allowBlank="1" showInputMessage="1" showErrorMessage="1" xr:uid="{00000000-0002-0000-1200-000009000000}">
          <x14:formula1>
            <xm:f>'/Users/juanitaavila/Documents/C:\Users\angelica.patino\Downloads\[1. Matriz_mapa_riesgos corregido final DM (1).xlsx]Tabla Impacto'!#REF!</xm:f>
          </x14:formula1>
          <xm:sqref>N64:N69</xm:sqref>
        </x14:dataValidation>
        <x14:dataValidation type="custom" allowBlank="1" showInputMessage="1" showErrorMessage="1" error="Recuerde que las acciones se generan bajo la medida de mitigar el riesgo" xr:uid="{00000000-0002-0000-1200-00000E000000}">
          <x14:formula1>
            <xm:f>IF(OR(AH11='/Users/juanitaavila/Documents/C:\Users\angelica.patino\Downloads\[1. Matriz_mapa_riesgos corregido final DM (1).xlsx]Opciones Tratamiento'!#REF!,AH11='/Users/juanitaavila/Documents/C:\Users\angelica.patino\Downloads\[1. Matriz_mapa_riesgos corregido final DM (1).xlsx]Opciones Tratamiento'!#REF!,AH11='/Users/juanitaavila/Documents/C:\Users\angelica.patino\Downloads\[1. Matriz_mapa_riesgos corregido final DM (1).xlsx]Opciones Tratamiento'!#REF!),ISBLANK(AH11),ISTEXT(AH11))</xm:f>
          </x14:formula1>
          <xm:sqref>AM48:AM69 AM42:AM46 AM11:AM21 AM23:AM27 AM29:AM33 AM35:AM40</xm:sqref>
        </x14:dataValidation>
        <x14:dataValidation type="list" allowBlank="1" showInputMessage="1" showErrorMessage="1" xr:uid="{00000000-0002-0000-1200-00000F000000}">
          <x14:formula1>
            <xm:f>'Hoja1 (2)'!$A$23:$A$25</xm:f>
          </x14:formula1>
          <xm:sqref>B10:B69</xm:sqref>
        </x14:dataValidation>
        <x14:dataValidation type="list" allowBlank="1" showInputMessage="1" showErrorMessage="1" xr:uid="{00000000-0002-0000-1200-000010000000}">
          <x14:formula1>
            <xm:f>'Hoja1 (2)'!$A$28:$A$33</xm:f>
          </x14:formula1>
          <xm:sqref>C10:C69</xm:sqref>
        </x14:dataValidation>
        <x14:dataValidation type="list" allowBlank="1" showInputMessage="1" showErrorMessage="1" xr:uid="{B3151425-A3A8-4D19-B07F-6C0C11551A24}">
          <x14:formula1>
            <xm:f>Hoja1!$A$1:$A$14</xm:f>
          </x14:formula1>
          <xm:sqref>E4:R4</xm:sqref>
        </x14:dataValidation>
        <x14:dataValidation type="list" allowBlank="1" showInputMessage="1" showErrorMessage="1" xr:uid="{D3EEAA20-7D0F-4AB1-BCEF-B0F427935D8B}">
          <x14:formula1>
            <xm:f>'Hoja1 (2)'!$A$20:$A$21</xm:f>
          </x14:formula1>
          <xm:sqref>AN10:AN21 AN23:AN27 AN29:AN33 AN35:AN67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805" t="s">
        <v>14</v>
      </c>
      <c r="B1" s="805"/>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40" zoomScaleNormal="40" workbookViewId="0">
      <selection activeCell="Z55" sqref="Z55"/>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1038" t="s">
        <v>1052</v>
      </c>
      <c r="C2" s="1038"/>
      <c r="D2" s="1038"/>
      <c r="E2" s="1038"/>
      <c r="F2" s="1038"/>
      <c r="G2" s="1038"/>
      <c r="H2" s="1038"/>
      <c r="I2" s="1038"/>
      <c r="J2" s="1039" t="s">
        <v>5</v>
      </c>
      <c r="K2" s="1039"/>
      <c r="L2" s="1039"/>
      <c r="M2" s="1039"/>
      <c r="N2" s="1039"/>
      <c r="O2" s="1039"/>
      <c r="P2" s="1039"/>
      <c r="Q2" s="1039"/>
      <c r="R2" s="1039"/>
      <c r="S2" s="1039"/>
      <c r="T2" s="1039"/>
      <c r="U2" s="1039"/>
      <c r="V2" s="1039"/>
      <c r="W2" s="1039"/>
      <c r="X2" s="1039"/>
      <c r="Y2" s="1039"/>
      <c r="Z2" s="1039"/>
      <c r="AA2" s="1039"/>
      <c r="AB2" s="1039"/>
      <c r="AC2" s="1039"/>
      <c r="AD2" s="1039"/>
      <c r="AE2" s="1039"/>
      <c r="AF2" s="1039"/>
      <c r="AG2" s="1039"/>
      <c r="AH2" s="1039"/>
      <c r="AI2" s="1039"/>
      <c r="AJ2" s="1039"/>
      <c r="AK2" s="1039"/>
      <c r="AL2" s="1039"/>
      <c r="AM2" s="103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1038"/>
      <c r="C3" s="1038"/>
      <c r="D3" s="1038"/>
      <c r="E3" s="1038"/>
      <c r="F3" s="1038"/>
      <c r="G3" s="1038"/>
      <c r="H3" s="1038"/>
      <c r="I3" s="1038"/>
      <c r="J3" s="1039"/>
      <c r="K3" s="1039"/>
      <c r="L3" s="1039"/>
      <c r="M3" s="1039"/>
      <c r="N3" s="1039"/>
      <c r="O3" s="1039"/>
      <c r="P3" s="1039"/>
      <c r="Q3" s="1039"/>
      <c r="R3" s="1039"/>
      <c r="S3" s="1039"/>
      <c r="T3" s="1039"/>
      <c r="U3" s="1039"/>
      <c r="V3" s="1039"/>
      <c r="W3" s="1039"/>
      <c r="X3" s="1039"/>
      <c r="Y3" s="1039"/>
      <c r="Z3" s="1039"/>
      <c r="AA3" s="1039"/>
      <c r="AB3" s="1039"/>
      <c r="AC3" s="1039"/>
      <c r="AD3" s="1039"/>
      <c r="AE3" s="1039"/>
      <c r="AF3" s="1039"/>
      <c r="AG3" s="1039"/>
      <c r="AH3" s="1039"/>
      <c r="AI3" s="1039"/>
      <c r="AJ3" s="1039"/>
      <c r="AK3" s="1039"/>
      <c r="AL3" s="1039"/>
      <c r="AM3" s="103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1038"/>
      <c r="C4" s="1038"/>
      <c r="D4" s="1038"/>
      <c r="E4" s="1038"/>
      <c r="F4" s="1038"/>
      <c r="G4" s="1038"/>
      <c r="H4" s="1038"/>
      <c r="I4" s="1038"/>
      <c r="J4" s="1039"/>
      <c r="K4" s="1039"/>
      <c r="L4" s="1039"/>
      <c r="M4" s="1039"/>
      <c r="N4" s="1039"/>
      <c r="O4" s="1039"/>
      <c r="P4" s="1039"/>
      <c r="Q4" s="1039"/>
      <c r="R4" s="1039"/>
      <c r="S4" s="1039"/>
      <c r="T4" s="1039"/>
      <c r="U4" s="1039"/>
      <c r="V4" s="1039"/>
      <c r="W4" s="1039"/>
      <c r="X4" s="1039"/>
      <c r="Y4" s="1039"/>
      <c r="Z4" s="1039"/>
      <c r="AA4" s="1039"/>
      <c r="AB4" s="1039"/>
      <c r="AC4" s="1039"/>
      <c r="AD4" s="1039"/>
      <c r="AE4" s="1039"/>
      <c r="AF4" s="1039"/>
      <c r="AG4" s="1039"/>
      <c r="AH4" s="1039"/>
      <c r="AI4" s="1039"/>
      <c r="AJ4" s="1039"/>
      <c r="AK4" s="1039"/>
      <c r="AL4" s="1039"/>
      <c r="AM4" s="103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1040" t="s">
        <v>3</v>
      </c>
      <c r="C6" s="1040"/>
      <c r="D6" s="1041"/>
      <c r="E6" s="982" t="s">
        <v>1053</v>
      </c>
      <c r="F6" s="1277"/>
      <c r="G6" s="1277"/>
      <c r="H6" s="1277"/>
      <c r="I6" s="1278"/>
      <c r="J6" s="1308" t="str">
        <f>IF(AND('Mapa final SI'!$L$10="Muy Alta",'Mapa final SI'!$P$10="Leve"),CONCATENATE("R",'Mapa final SI'!$A$10),"")</f>
        <v/>
      </c>
      <c r="K6" s="1309"/>
      <c r="L6" s="1309" t="str">
        <f>IF(AND('Mapa final SI'!$L$16="Muy Alta",'Mapa final SI'!$P$16="Leve"),CONCATENATE("R",'Mapa final SI'!$A$16),"")</f>
        <v/>
      </c>
      <c r="M6" s="1309"/>
      <c r="N6" s="1309" t="str">
        <f>IF(AND('Mapa final SI'!$L$22="Muy Alta",'Mapa final SI'!$P$22="Leve"),CONCATENATE("R",'Mapa final SI'!$A$22),"")</f>
        <v/>
      </c>
      <c r="O6" s="1310"/>
      <c r="P6" s="1308" t="str">
        <f>IF(AND('Mapa final SI'!$L$10="Muy Alta",'Mapa final SI'!$P$10="Menor"),CONCATENATE("R",'Mapa final SI'!$A$10),"")</f>
        <v/>
      </c>
      <c r="Q6" s="1309"/>
      <c r="R6" s="1309" t="str">
        <f>IF(AND('Mapa final SI'!$L$16="Muy Alta",'Mapa final SI'!$P$16="Menor"),CONCATENATE("R",'Mapa final SI'!$A$16),"")</f>
        <v/>
      </c>
      <c r="S6" s="1309"/>
      <c r="T6" s="1309" t="str">
        <f>IF(AND('Mapa final SI'!$L$22="Muy Alta",'Mapa final SI'!$P$22="Menor"),CONCATENATE("R",'Mapa final SI'!$A$22),"")</f>
        <v/>
      </c>
      <c r="U6" s="1310"/>
      <c r="V6" s="1308" t="str">
        <f>IF(AND('Mapa final SI'!$L$10="Muy Alta",'Mapa final SI'!$P$10="Moderado"),CONCATENATE("R",'Mapa final SI'!$A$10),"")</f>
        <v/>
      </c>
      <c r="W6" s="1309"/>
      <c r="X6" s="1309" t="str">
        <f>IF(AND('Mapa final SI'!$L$16="Muy Alta",'Mapa final SI'!$P$16="Moderado"),CONCATENATE("R",'Mapa final SI'!$A$16),"")</f>
        <v/>
      </c>
      <c r="Y6" s="1309"/>
      <c r="Z6" s="1309" t="str">
        <f>IF(AND('Mapa final SI'!$L$22="Muy Alta",'Mapa final SI'!$P$22="Moderado"),CONCATENATE("R",'Mapa final SI'!$A$22),"")</f>
        <v/>
      </c>
      <c r="AA6" s="1310"/>
      <c r="AB6" s="1308" t="str">
        <f>IF(AND('Mapa final SI'!$L$10="Muy Alta",'Mapa final SI'!$P$10="Mayor"),CONCATENATE("R",'Mapa final SI'!$A$10),"")</f>
        <v/>
      </c>
      <c r="AC6" s="1309"/>
      <c r="AD6" s="1309" t="str">
        <f>IF(AND('Mapa final SI'!$L$16="Muy Alta",'Mapa final SI'!$P$16="Mayor"),CONCATENATE("R",'Mapa final SI'!$A$16),"")</f>
        <v/>
      </c>
      <c r="AE6" s="1309"/>
      <c r="AF6" s="1309" t="str">
        <f>IF(AND('Mapa final SI'!$L$22="Muy Alta",'Mapa final SI'!$P$22="Mayor"),CONCATENATE("R",'Mapa final SI'!$A$22),"")</f>
        <v/>
      </c>
      <c r="AG6" s="1310"/>
      <c r="AH6" s="1314" t="str">
        <f>IF(AND('Mapa final SI'!$L$10="Muy Alta",'Mapa final SI'!$P$10="Catastrófico"),CONCATENATE("R",'Mapa final SI'!$A$10),"")</f>
        <v/>
      </c>
      <c r="AI6" s="1303"/>
      <c r="AJ6" s="1303" t="str">
        <f>IF(AND('Mapa final SI'!$L$16="Muy Alta",'Mapa final SI'!$P$16="Catastrófico"),CONCATENATE("R",'Mapa final SI'!$A$16),"")</f>
        <v/>
      </c>
      <c r="AK6" s="1303"/>
      <c r="AL6" s="1303" t="str">
        <f>IF(AND('Mapa final SI'!$L$22="Muy Alta",'Mapa final SI'!$P$22="Catastrófico"),CONCATENATE("R",'Mapa final SI'!$A$22),"")</f>
        <v/>
      </c>
      <c r="AM6" s="1304"/>
      <c r="AO6" s="1002" t="s">
        <v>1054</v>
      </c>
      <c r="AP6" s="1003"/>
      <c r="AQ6" s="1003"/>
      <c r="AR6" s="1003"/>
      <c r="AS6" s="1003"/>
      <c r="AT6" s="100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1040"/>
      <c r="C7" s="1040"/>
      <c r="D7" s="1041"/>
      <c r="E7" s="1022"/>
      <c r="F7" s="1020"/>
      <c r="G7" s="1020"/>
      <c r="H7" s="1020"/>
      <c r="I7" s="1021"/>
      <c r="J7" s="1279"/>
      <c r="K7" s="1280"/>
      <c r="L7" s="1280"/>
      <c r="M7" s="1280"/>
      <c r="N7" s="1280"/>
      <c r="O7" s="1283"/>
      <c r="P7" s="1279"/>
      <c r="Q7" s="1280"/>
      <c r="R7" s="1280"/>
      <c r="S7" s="1280"/>
      <c r="T7" s="1280"/>
      <c r="U7" s="1283"/>
      <c r="V7" s="1279"/>
      <c r="W7" s="1280"/>
      <c r="X7" s="1280"/>
      <c r="Y7" s="1280"/>
      <c r="Z7" s="1280"/>
      <c r="AA7" s="1283"/>
      <c r="AB7" s="1279"/>
      <c r="AC7" s="1280"/>
      <c r="AD7" s="1280"/>
      <c r="AE7" s="1280"/>
      <c r="AF7" s="1280"/>
      <c r="AG7" s="1283"/>
      <c r="AH7" s="1285"/>
      <c r="AI7" s="1286"/>
      <c r="AJ7" s="1286"/>
      <c r="AK7" s="1286"/>
      <c r="AL7" s="1286"/>
      <c r="AM7" s="1289"/>
      <c r="AN7" s="15"/>
      <c r="AO7" s="1005"/>
      <c r="AP7" s="1006"/>
      <c r="AQ7" s="1006"/>
      <c r="AR7" s="1006"/>
      <c r="AS7" s="1006"/>
      <c r="AT7" s="100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1040"/>
      <c r="C8" s="1040"/>
      <c r="D8" s="1041"/>
      <c r="E8" s="1022"/>
      <c r="F8" s="1020"/>
      <c r="G8" s="1020"/>
      <c r="H8" s="1020"/>
      <c r="I8" s="1021"/>
      <c r="J8" s="1279" t="str">
        <f>IF(AND('Mapa final SI'!$L$28="Muy Alta",'Mapa final SI'!$P$28="Leve"),CONCATENATE("R",'Mapa final'!$A$28),"")</f>
        <v/>
      </c>
      <c r="K8" s="1280"/>
      <c r="L8" s="1280" t="str">
        <f>IF(AND('Mapa final SI'!$L$34="Muy Alta",'Mapa final SI'!$P$34="Leve"),CONCATENATE("R",'Mapa final'!$A$34),"")</f>
        <v/>
      </c>
      <c r="M8" s="1280"/>
      <c r="N8" s="1280" t="str">
        <f>IF(AND('Mapa final SI'!$L$40="Muy Alta",'Mapa final SI'!$P$40="Leve"),CONCATENATE("R",'Mapa final'!$A$40),"")</f>
        <v/>
      </c>
      <c r="O8" s="1283"/>
      <c r="P8" s="1279" t="str">
        <f>IF(AND('Mapa final SI'!$L$28="Muy Alta",'Mapa final SI'!$P$28="Menor"),CONCATENATE("R",'Mapa final'!$A$28),"")</f>
        <v>R4</v>
      </c>
      <c r="Q8" s="1280"/>
      <c r="R8" s="1280" t="str">
        <f>IF(AND('Mapa final SI'!$L$34="Muy Alta",'Mapa final SI'!$P$34="Menor"),CONCATENATE("R",'Mapa final'!$A$34),"")</f>
        <v>R5</v>
      </c>
      <c r="S8" s="1280"/>
      <c r="T8" s="1280" t="str">
        <f>IF(AND('Mapa final SI'!$L$40="Muy Alta",'Mapa final SI'!$P$40="Menor"),CONCATENATE("R",'Mapa final'!$A$40),"")</f>
        <v/>
      </c>
      <c r="U8" s="1283"/>
      <c r="V8" s="1279" t="str">
        <f>IF(AND('Mapa final SI'!$L$28="Muy Alta",'Mapa final SI'!$P$28="Moderado"),CONCATENATE("R",'Mapa final'!$A$28),"")</f>
        <v/>
      </c>
      <c r="W8" s="1280"/>
      <c r="X8" s="1280" t="str">
        <f>IF(AND('Mapa final SI'!$L$34="Muy Alta",'Mapa final SI'!$P$34="Moderado"),CONCATENATE("R",'Mapa final'!$A$34),"")</f>
        <v/>
      </c>
      <c r="Y8" s="1280"/>
      <c r="Z8" s="1280" t="str">
        <f>IF(AND('Mapa final SI'!$L$40="Muy Alta",'Mapa final SI'!$P$40="Moderado"),CONCATENATE("R",'Mapa final'!$A$40),"")</f>
        <v/>
      </c>
      <c r="AA8" s="1283"/>
      <c r="AB8" s="1279" t="str">
        <f>IF(AND('Mapa final SI'!$L$28="Muy Alta",'Mapa final SI'!$P$28="Mayor"),CONCATENATE("R",'Mapa final'!$A$28),"")</f>
        <v/>
      </c>
      <c r="AC8" s="1280"/>
      <c r="AD8" s="1280" t="str">
        <f>IF(AND('Mapa final SI'!$L$34="Muy Alta",'Mapa final SI'!$P$34="Mayor"),CONCATENATE("R",'Mapa final'!$A$34),"")</f>
        <v/>
      </c>
      <c r="AE8" s="1280"/>
      <c r="AF8" s="1280" t="str">
        <f>IF(AND('Mapa final SI'!$L$40="Muy Alta",'Mapa final SI'!$P$40="Mayor"),CONCATENATE("R",'Mapa final'!$A$40),"")</f>
        <v/>
      </c>
      <c r="AG8" s="1283"/>
      <c r="AH8" s="1285" t="str">
        <f>IF(AND('Mapa final SI'!$L$28="Muy Alta",'Mapa final SI'!$P$28="Catastrófico"),CONCATENATE("R",'Mapa final'!$A$28),"")</f>
        <v/>
      </c>
      <c r="AI8" s="1286"/>
      <c r="AJ8" s="1286" t="str">
        <f>IF(AND('Mapa final SI'!$L$34="Muy Alta",'Mapa final SI'!$P$34="Catastrófico"),CONCATENATE("R",'Mapa final'!$A$34),"")</f>
        <v/>
      </c>
      <c r="AK8" s="1286"/>
      <c r="AL8" s="1286" t="str">
        <f>IF(AND('Mapa final SI'!$L$40="Muy Alta",'Mapa final SI'!$P$40="Catastrófico"),CONCATENATE("R",'Mapa final'!$A$40),"")</f>
        <v/>
      </c>
      <c r="AM8" s="1289"/>
      <c r="AN8" s="15"/>
      <c r="AO8" s="1005"/>
      <c r="AP8" s="1006"/>
      <c r="AQ8" s="1006"/>
      <c r="AR8" s="1006"/>
      <c r="AS8" s="1006"/>
      <c r="AT8" s="100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1040"/>
      <c r="C9" s="1040"/>
      <c r="D9" s="1041"/>
      <c r="E9" s="1022"/>
      <c r="F9" s="1020"/>
      <c r="G9" s="1020"/>
      <c r="H9" s="1020"/>
      <c r="I9" s="1021"/>
      <c r="J9" s="1279"/>
      <c r="K9" s="1280"/>
      <c r="L9" s="1280"/>
      <c r="M9" s="1280"/>
      <c r="N9" s="1280"/>
      <c r="O9" s="1283"/>
      <c r="P9" s="1279"/>
      <c r="Q9" s="1280"/>
      <c r="R9" s="1280"/>
      <c r="S9" s="1280"/>
      <c r="T9" s="1280"/>
      <c r="U9" s="1283"/>
      <c r="V9" s="1279"/>
      <c r="W9" s="1280"/>
      <c r="X9" s="1280"/>
      <c r="Y9" s="1280"/>
      <c r="Z9" s="1280"/>
      <c r="AA9" s="1283"/>
      <c r="AB9" s="1279"/>
      <c r="AC9" s="1280"/>
      <c r="AD9" s="1280"/>
      <c r="AE9" s="1280"/>
      <c r="AF9" s="1280"/>
      <c r="AG9" s="1283"/>
      <c r="AH9" s="1285"/>
      <c r="AI9" s="1286"/>
      <c r="AJ9" s="1286"/>
      <c r="AK9" s="1286"/>
      <c r="AL9" s="1286"/>
      <c r="AM9" s="1289"/>
      <c r="AN9" s="15"/>
      <c r="AO9" s="1005"/>
      <c r="AP9" s="1006"/>
      <c r="AQ9" s="1006"/>
      <c r="AR9" s="1006"/>
      <c r="AS9" s="1006"/>
      <c r="AT9" s="100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1040"/>
      <c r="C10" s="1040"/>
      <c r="D10" s="1041"/>
      <c r="E10" s="1022"/>
      <c r="F10" s="1020"/>
      <c r="G10" s="1020"/>
      <c r="H10" s="1020"/>
      <c r="I10" s="1021"/>
      <c r="J10" s="1279" t="str">
        <f>IF(AND('Mapa final SI'!$L$46="Muy Alta",'Mapa final SI'!$P$46="Leve"),CONCATENATE("R",'Mapa final'!$A$46),"")</f>
        <v/>
      </c>
      <c r="K10" s="1280"/>
      <c r="L10" s="1280" t="str">
        <f>IF(AND('Mapa final SI'!$L$52="Muy Alta",'Mapa final SI'!$P$52="Leve"),CONCATENATE("R",'Mapa final'!$A$52),"")</f>
        <v/>
      </c>
      <c r="M10" s="1280"/>
      <c r="N10" s="1280" t="str">
        <f>IF(AND('Mapa final SI'!$L$58="Muy Alta",'Mapa final SI'!$P$58="Leve"),CONCATENATE("R",'Mapa final'!$A$58),"")</f>
        <v/>
      </c>
      <c r="O10" s="1283"/>
      <c r="P10" s="1279" t="str">
        <f>IF(AND('Mapa final SI'!$L$46="Muy Alta",'Mapa final SI'!$P$46="Menor"),CONCATENATE("R",'Mapa final'!$A$46),"")</f>
        <v>R7</v>
      </c>
      <c r="Q10" s="1280"/>
      <c r="R10" s="1280" t="str">
        <f>IF(AND('Mapa final SI'!$L$52="Muy Alta",'Mapa final SI'!$P$52="Menor"),CONCATENATE("R",'Mapa final'!$A$52),"")</f>
        <v/>
      </c>
      <c r="S10" s="1280"/>
      <c r="T10" s="1280" t="str">
        <f>IF(AND('Mapa final SI'!$L$58="Muy Alta",'Mapa final SI'!$P$58="Menor"),CONCATENATE("R",'Mapa final'!$A$58),"")</f>
        <v/>
      </c>
      <c r="U10" s="1283"/>
      <c r="V10" s="1279" t="str">
        <f>IF(AND('Mapa final SI'!$L$46="Muy Alta",'Mapa final SI'!$P$46="Moderado"),CONCATENATE("R",'Mapa final'!$A$46),"")</f>
        <v/>
      </c>
      <c r="W10" s="1280"/>
      <c r="X10" s="1280" t="str">
        <f>IF(AND('Mapa final SI'!$L$52="Muy Alta",'Mapa final SI'!$P$52="Moderado"),CONCATENATE("R",'Mapa final'!$A$52),"")</f>
        <v/>
      </c>
      <c r="Y10" s="1280"/>
      <c r="Z10" s="1280" t="str">
        <f>IF(AND('Mapa final SI'!$L$58="Muy Alta",'Mapa final SI'!$P$58="Moderado"),CONCATENATE("R",'Mapa final'!$A$58),"")</f>
        <v/>
      </c>
      <c r="AA10" s="1283"/>
      <c r="AB10" s="1279" t="str">
        <f>IF(AND('Mapa final SI'!$L$46="Muy Alta",'Mapa final SI'!$P$46="Mayor"),CONCATENATE("R",'Mapa final'!$A$46),"")</f>
        <v/>
      </c>
      <c r="AC10" s="1280"/>
      <c r="AD10" s="1280" t="str">
        <f>IF(AND('Mapa final SI'!$L$52="Muy Alta",'Mapa final SI'!$P$52="Mayor"),CONCATENATE("R",'Mapa final'!$A$52),"")</f>
        <v/>
      </c>
      <c r="AE10" s="1280"/>
      <c r="AF10" s="1280" t="str">
        <f>IF(AND('Mapa final SI'!$L$58="Muy Alta",'Mapa final SI'!$P$58="Mayor"),CONCATENATE("R",'Mapa final'!$A$58),"")</f>
        <v/>
      </c>
      <c r="AG10" s="1283"/>
      <c r="AH10" s="1285" t="str">
        <f>IF(AND('Mapa final SI'!$L$46="Muy Alta",'Mapa final SI'!$P$46="Catastrófico"),CONCATENATE("R",'Mapa final'!$A$46),"")</f>
        <v/>
      </c>
      <c r="AI10" s="1286"/>
      <c r="AJ10" s="1286" t="str">
        <f>IF(AND('Mapa final SI'!$L$52="Muy Alta",'Mapa final SI'!$P$52="Catastrófico"),CONCATENATE("R",'Mapa final'!$A$52),"")</f>
        <v/>
      </c>
      <c r="AK10" s="1286"/>
      <c r="AL10" s="1286" t="str">
        <f>IF(AND('Mapa final SI'!$L$58="Muy Alta",'Mapa final SI'!$P$58="Catastrófico"),CONCATENATE("R",'Mapa final'!$A$58),"")</f>
        <v/>
      </c>
      <c r="AM10" s="1289"/>
      <c r="AN10" s="15"/>
      <c r="AO10" s="1005"/>
      <c r="AP10" s="1006"/>
      <c r="AQ10" s="1006"/>
      <c r="AR10" s="1006"/>
      <c r="AS10" s="1006"/>
      <c r="AT10" s="100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1040"/>
      <c r="C11" s="1040"/>
      <c r="D11" s="1041"/>
      <c r="E11" s="1022"/>
      <c r="F11" s="1020"/>
      <c r="G11" s="1020"/>
      <c r="H11" s="1020"/>
      <c r="I11" s="1021"/>
      <c r="J11" s="1279"/>
      <c r="K11" s="1280"/>
      <c r="L11" s="1280"/>
      <c r="M11" s="1280"/>
      <c r="N11" s="1280"/>
      <c r="O11" s="1283"/>
      <c r="P11" s="1279"/>
      <c r="Q11" s="1280"/>
      <c r="R11" s="1280"/>
      <c r="S11" s="1280"/>
      <c r="T11" s="1280"/>
      <c r="U11" s="1283"/>
      <c r="V11" s="1279"/>
      <c r="W11" s="1280"/>
      <c r="X11" s="1280"/>
      <c r="Y11" s="1280"/>
      <c r="Z11" s="1280"/>
      <c r="AA11" s="1283"/>
      <c r="AB11" s="1279"/>
      <c r="AC11" s="1280"/>
      <c r="AD11" s="1280"/>
      <c r="AE11" s="1280"/>
      <c r="AF11" s="1280"/>
      <c r="AG11" s="1283"/>
      <c r="AH11" s="1285"/>
      <c r="AI11" s="1286"/>
      <c r="AJ11" s="1286"/>
      <c r="AK11" s="1286"/>
      <c r="AL11" s="1286"/>
      <c r="AM11" s="1289"/>
      <c r="AN11" s="15"/>
      <c r="AO11" s="1005"/>
      <c r="AP11" s="1006"/>
      <c r="AQ11" s="1006"/>
      <c r="AR11" s="1006"/>
      <c r="AS11" s="1006"/>
      <c r="AT11" s="100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1040"/>
      <c r="C12" s="1040"/>
      <c r="D12" s="1041"/>
      <c r="E12" s="1022"/>
      <c r="F12" s="1020"/>
      <c r="G12" s="1020"/>
      <c r="H12" s="1020"/>
      <c r="I12" s="1021"/>
      <c r="J12" s="1279" t="str">
        <f>IF(AND('Mapa final SI'!$L$64="Muy Alta",'Mapa final SI'!$P$64="Leve"),CONCATENATE("R",'Mapa final SI'!$A$64),"")</f>
        <v/>
      </c>
      <c r="K12" s="1280"/>
      <c r="L12" s="1280" t="str">
        <f>IF(AND('Mapa final SI'!$L$70="Muy Alta",'Mapa final SI'!$P$70="Leve"),CONCATENATE("R",'Mapa final SI'!$A$70),"")</f>
        <v/>
      </c>
      <c r="M12" s="1280"/>
      <c r="N12" s="1280" t="str">
        <f>IF(AND('Mapa final SI'!$L$76="Muy Alta",'Mapa final SI'!$P$76="Leve"),CONCATENATE("R",'Mapa final SI'!$A$76),"")</f>
        <v/>
      </c>
      <c r="O12" s="1283"/>
      <c r="P12" s="1279" t="str">
        <f>IF(AND('Mapa final SI'!$L$64="Muy Alta",'Mapa final SI'!$P$64="Menor"),CONCATENATE("R",'Mapa final SI'!$A$64),"")</f>
        <v/>
      </c>
      <c r="Q12" s="1280"/>
      <c r="R12" s="1280" t="str">
        <f>IF(AND('Mapa final SI'!$L$70="Muy Alta",'Mapa final SI'!$P$70="Menor"),CONCATENATE("R",'Mapa final SI'!$A$70),"")</f>
        <v/>
      </c>
      <c r="S12" s="1280"/>
      <c r="T12" s="1280" t="str">
        <f>IF(AND('Mapa final SI'!$L$76="Muy Alta",'Mapa final SI'!$P$76="Menor"),CONCATENATE("R",'Mapa final SI'!$A$76),"")</f>
        <v/>
      </c>
      <c r="U12" s="1283"/>
      <c r="V12" s="1279" t="str">
        <f>IF(AND('Mapa final SI'!$L$64="Muy Alta",'Mapa final SI'!$P$64="Moderado"),CONCATENATE("R",'Mapa final SI'!$A$64),"")</f>
        <v/>
      </c>
      <c r="W12" s="1280"/>
      <c r="X12" s="1280" t="str">
        <f>IF(AND('Mapa final SI'!$L$70="Muy Alta",'Mapa final SI'!$P$70="Moderado"),CONCATENATE("R",'Mapa final SI'!$A$70),"")</f>
        <v/>
      </c>
      <c r="Y12" s="1280"/>
      <c r="Z12" s="1280" t="str">
        <f>IF(AND('Mapa final SI'!$L$76="Muy Alta",'Mapa final SI'!$P$76="Moderado"),CONCATENATE("R",'Mapa final SI'!$A$76),"")</f>
        <v/>
      </c>
      <c r="AA12" s="1283"/>
      <c r="AB12" s="1279" t="str">
        <f>IF(AND('Mapa final SI'!$L$64="Muy Alta",'Mapa final SI'!$P$64="Mayor"),CONCATENATE("R",'Mapa final SI'!$A$64),"")</f>
        <v/>
      </c>
      <c r="AC12" s="1280"/>
      <c r="AD12" s="1280" t="str">
        <f>IF(AND('Mapa final SI'!$L$70="Muy Alta",'Mapa final SI'!$P$70="Mayor"),CONCATENATE("R",'Mapa final SI'!$A$70),"")</f>
        <v/>
      </c>
      <c r="AE12" s="1280"/>
      <c r="AF12" s="1280" t="str">
        <f>IF(AND('Mapa final SI'!$L$76="Muy Alta",'Mapa final SI'!$P$76="Mayor"),CONCATENATE("R",'Mapa final SI'!$A$76),"")</f>
        <v/>
      </c>
      <c r="AG12" s="1283"/>
      <c r="AH12" s="1285" t="str">
        <f>IF(AND('Mapa final SI'!$L$64="Muy Alta",'Mapa final SI'!$P$64="Catastrófico"),CONCATENATE("R",'Mapa final SI'!$A$64),"")</f>
        <v/>
      </c>
      <c r="AI12" s="1286"/>
      <c r="AJ12" s="1286" t="str">
        <f>IF(AND('Mapa final SI'!$L$70="Muy Alta",'Mapa final SI'!$P$70="Catastrófico"),CONCATENATE("R",'Mapa final SI'!$A$70),"")</f>
        <v/>
      </c>
      <c r="AK12" s="1286"/>
      <c r="AL12" s="1286" t="str">
        <f>IF(AND('Mapa final SI'!$L$76="Muy Alta",'Mapa final SI'!$P$76="Catastrófico"),CONCATENATE("R",'Mapa final SI'!$A$76),"")</f>
        <v/>
      </c>
      <c r="AM12" s="1289"/>
      <c r="AN12" s="15"/>
      <c r="AO12" s="1005"/>
      <c r="AP12" s="1006"/>
      <c r="AQ12" s="1006"/>
      <c r="AR12" s="1006"/>
      <c r="AS12" s="1006"/>
      <c r="AT12" s="100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1040"/>
      <c r="C13" s="1040"/>
      <c r="D13" s="1041"/>
      <c r="E13" s="1023"/>
      <c r="F13" s="1024"/>
      <c r="G13" s="1024"/>
      <c r="H13" s="1024"/>
      <c r="I13" s="1025"/>
      <c r="J13" s="1279"/>
      <c r="K13" s="1280"/>
      <c r="L13" s="1280"/>
      <c r="M13" s="1280"/>
      <c r="N13" s="1280"/>
      <c r="O13" s="1283"/>
      <c r="P13" s="1279"/>
      <c r="Q13" s="1280"/>
      <c r="R13" s="1280"/>
      <c r="S13" s="1280"/>
      <c r="T13" s="1280"/>
      <c r="U13" s="1283"/>
      <c r="V13" s="1279"/>
      <c r="W13" s="1280"/>
      <c r="X13" s="1280"/>
      <c r="Y13" s="1280"/>
      <c r="Z13" s="1280"/>
      <c r="AA13" s="1283"/>
      <c r="AB13" s="1279"/>
      <c r="AC13" s="1280"/>
      <c r="AD13" s="1280"/>
      <c r="AE13" s="1280"/>
      <c r="AF13" s="1280"/>
      <c r="AG13" s="1283"/>
      <c r="AH13" s="1287"/>
      <c r="AI13" s="1288"/>
      <c r="AJ13" s="1288"/>
      <c r="AK13" s="1288"/>
      <c r="AL13" s="1288"/>
      <c r="AM13" s="1290"/>
      <c r="AN13" s="15"/>
      <c r="AO13" s="1008"/>
      <c r="AP13" s="1009"/>
      <c r="AQ13" s="1009"/>
      <c r="AR13" s="1009"/>
      <c r="AS13" s="1009"/>
      <c r="AT13" s="101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1040"/>
      <c r="C14" s="1040"/>
      <c r="D14" s="1041"/>
      <c r="E14" s="982" t="s">
        <v>1055</v>
      </c>
      <c r="F14" s="1277"/>
      <c r="G14" s="1277"/>
      <c r="H14" s="1277"/>
      <c r="I14" s="1277"/>
      <c r="J14" s="1305" t="str">
        <f>IF(AND('Mapa final SI'!$P$10="Alta",'Mapa final SI'!$P$10="Leve"),CONCATENATE("R",'Mapa final'!$A$10),"")</f>
        <v/>
      </c>
      <c r="K14" s="1306"/>
      <c r="L14" s="1306" t="str">
        <f>IF(AND('Mapa final SI'!$P$16="Alta",'Mapa final SI'!$P$16="Leve"),CONCATENATE("R",'Mapa final'!$A$16),"")</f>
        <v/>
      </c>
      <c r="M14" s="1306"/>
      <c r="N14" s="1306" t="str">
        <f>IF(AND('Mapa final SI'!$L$22="Alta",'Mapa final SI'!$P$22="Leve"),CONCATENATE("R",'Mapa final SI'!$A$22),"")</f>
        <v/>
      </c>
      <c r="O14" s="1307"/>
      <c r="P14" s="1305" t="str">
        <f>IF(AND('Mapa final SI'!$L$10="Alta",'Mapa final SI'!$P$10="Menor"),CONCATENATE("R",'Mapa final SI'!$A$10),"")</f>
        <v/>
      </c>
      <c r="Q14" s="1306"/>
      <c r="R14" s="1306" t="str">
        <f>IF(AND('Mapa final SI'!$L$16="Alta",'Mapa final SI'!$P$16="Menor"),CONCATENATE("R",'Mapa final SI'!$A$16),"")</f>
        <v/>
      </c>
      <c r="S14" s="1306"/>
      <c r="T14" s="1306" t="str">
        <f>IF(AND('Mapa final SI'!$L$22="Alta",'Mapa final SI'!$P$22="Menor"),CONCATENATE("R",'Mapa final SI'!$A$22),"")</f>
        <v/>
      </c>
      <c r="U14" s="1307"/>
      <c r="V14" s="1308" t="str">
        <f>IF(AND('Mapa final SI'!$L$10="Alta",'Mapa final SI'!$P$10="Moderado"),CONCATENATE("R",'Mapa final SI'!$A$10),"")</f>
        <v/>
      </c>
      <c r="W14" s="1309"/>
      <c r="X14" s="1309" t="str">
        <f>IF(AND('Mapa final SI'!$L$16="Alta",'Mapa final SI'!$P$16="Moderado"),CONCATENATE("R",'Mapa final SI'!$A$16),"")</f>
        <v/>
      </c>
      <c r="Y14" s="1309"/>
      <c r="Z14" s="1309" t="str">
        <f>IF(AND('Mapa final SI'!$L$22="Alta",'Mapa final SI'!$P$22="Moderado"),CONCATENATE("R",'Mapa final SI'!$A$22),"")</f>
        <v/>
      </c>
      <c r="AA14" s="1310"/>
      <c r="AB14" s="1308" t="str">
        <f>IF(AND('Mapa final SI'!$L$10="Alta",'Mapa final SI'!$P$10="Mayor"),CONCATENATE("R",'Mapa final SI'!$A$10),"")</f>
        <v/>
      </c>
      <c r="AC14" s="1309"/>
      <c r="AD14" s="1309" t="str">
        <f>IF(AND('Mapa final SI'!$L$16="Alta",'Mapa final SI'!$P$16="Mayor"),CONCATENATE("R",'Mapa final SI'!$A$16),"")</f>
        <v/>
      </c>
      <c r="AE14" s="1309"/>
      <c r="AF14" s="1309" t="str">
        <f>IF(AND('Mapa final SI'!$L$22="Alta",'Mapa final SI'!$P$22="Mayor"),CONCATENATE("R",'Mapa final SI'!$A$22),"")</f>
        <v/>
      </c>
      <c r="AG14" s="1310"/>
      <c r="AH14" s="1314" t="str">
        <f>IF(AND('Mapa final SI'!$L$10="Alta",'Mapa final SI'!$P$10="Catastrófico"),CONCATENATE("R",'Mapa final SI'!$A$10),"")</f>
        <v/>
      </c>
      <c r="AI14" s="1303"/>
      <c r="AJ14" s="1303" t="str">
        <f>IF(AND('Mapa final SI'!$L$16="Alta",'Mapa final SI'!$P$16="Catastrófico"),CONCATENATE("R",'Mapa final SI'!$A$16),"")</f>
        <v/>
      </c>
      <c r="AK14" s="1303"/>
      <c r="AL14" s="1303" t="str">
        <f>IF(AND('Mapa final SI'!$L$22="Alta",'Mapa final SI'!$P$22="Catastrófico"),CONCATENATE("R",'Mapa final SI'!$A$22),"")</f>
        <v/>
      </c>
      <c r="AM14" s="1304"/>
      <c r="AN14" s="15"/>
      <c r="AO14" s="1011" t="s">
        <v>1056</v>
      </c>
      <c r="AP14" s="1012"/>
      <c r="AQ14" s="1012"/>
      <c r="AR14" s="1012"/>
      <c r="AS14" s="1012"/>
      <c r="AT14" s="101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1040"/>
      <c r="C15" s="1040"/>
      <c r="D15" s="1041"/>
      <c r="E15" s="1022"/>
      <c r="F15" s="1020"/>
      <c r="G15" s="1020"/>
      <c r="H15" s="1020"/>
      <c r="I15" s="1020"/>
      <c r="J15" s="1297"/>
      <c r="K15" s="1298"/>
      <c r="L15" s="1298"/>
      <c r="M15" s="1298"/>
      <c r="N15" s="1298"/>
      <c r="O15" s="1301"/>
      <c r="P15" s="1297"/>
      <c r="Q15" s="1298"/>
      <c r="R15" s="1298"/>
      <c r="S15" s="1298"/>
      <c r="T15" s="1298"/>
      <c r="U15" s="1301"/>
      <c r="V15" s="1279"/>
      <c r="W15" s="1280"/>
      <c r="X15" s="1280"/>
      <c r="Y15" s="1280"/>
      <c r="Z15" s="1280"/>
      <c r="AA15" s="1283"/>
      <c r="AB15" s="1279"/>
      <c r="AC15" s="1280"/>
      <c r="AD15" s="1280"/>
      <c r="AE15" s="1280"/>
      <c r="AF15" s="1280"/>
      <c r="AG15" s="1283"/>
      <c r="AH15" s="1285"/>
      <c r="AI15" s="1286"/>
      <c r="AJ15" s="1286"/>
      <c r="AK15" s="1286"/>
      <c r="AL15" s="1286"/>
      <c r="AM15" s="1289"/>
      <c r="AN15" s="15"/>
      <c r="AO15" s="1014"/>
      <c r="AP15" s="1015"/>
      <c r="AQ15" s="1015"/>
      <c r="AR15" s="1015"/>
      <c r="AS15" s="1015"/>
      <c r="AT15" s="101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1040"/>
      <c r="C16" s="1040"/>
      <c r="D16" s="1041"/>
      <c r="E16" s="1022"/>
      <c r="F16" s="1020"/>
      <c r="G16" s="1020"/>
      <c r="H16" s="1020"/>
      <c r="I16" s="1020"/>
      <c r="J16" s="1297" t="str">
        <f>IF(AND('Mapa final SI'!$L$28="Alta",'Mapa final SI'!$P$28="Leve"),CONCATENATE("R",'Mapa final SI'!$A$28),"")</f>
        <v/>
      </c>
      <c r="K16" s="1298"/>
      <c r="L16" s="1298" t="str">
        <f>IF(AND('Mapa final SI'!$L$34="Alta",'Mapa final SI'!$P$34="Leve"),CONCATENATE("R",'Mapa final SI'!$A$34),"")</f>
        <v/>
      </c>
      <c r="M16" s="1298"/>
      <c r="N16" s="1298" t="str">
        <f>IF(AND('Mapa final SI'!$L$40="Alta",'Mapa final SI'!$P$40="Leve"),CONCATENATE("R",'Mapa final SI'!$A$40),"")</f>
        <v/>
      </c>
      <c r="O16" s="1301"/>
      <c r="P16" s="1297" t="str">
        <f>IF(AND('Mapa final SI'!$L$28="Alta",'Mapa final SI'!$P$28="Menor"),CONCATENATE("R",'Mapa final SI'!$A$28),"")</f>
        <v/>
      </c>
      <c r="Q16" s="1298"/>
      <c r="R16" s="1298" t="str">
        <f>IF(AND('Mapa final SI'!$L$34="Alta",'Mapa final SI'!$P$34="Menor"),CONCATENATE("R",'Mapa final SI'!$A$34),"")</f>
        <v/>
      </c>
      <c r="S16" s="1298"/>
      <c r="T16" s="1298" t="str">
        <f>IF(AND('Mapa final SI'!$L$40="Alta",'Mapa final SI'!$P$40="Menor"),CONCATENATE("R",'Mapa final SI'!$A$40),"")</f>
        <v/>
      </c>
      <c r="U16" s="1301"/>
      <c r="V16" s="1279" t="str">
        <f>IF(AND('Mapa final SI'!$L$28="Alta",'Mapa final SI'!$P$28="Moderado"),CONCATENATE("R",'Mapa final SI'!$A$28),"")</f>
        <v/>
      </c>
      <c r="W16" s="1280"/>
      <c r="X16" s="1280" t="str">
        <f>IF(AND('Mapa final SI'!$L$34="Alta",'Mapa final SI'!$P$34="Moderado"),CONCATENATE("R",'Mapa final SI'!$A$34),"")</f>
        <v/>
      </c>
      <c r="Y16" s="1280"/>
      <c r="Z16" s="1280" t="str">
        <f>IF(AND('Mapa final SI'!$L$40="Alta",'Mapa final SI'!$P$40="Moderado"),CONCATENATE("R",'Mapa final SI'!$A$40),"")</f>
        <v/>
      </c>
      <c r="AA16" s="1283"/>
      <c r="AB16" s="1279" t="str">
        <f>IF(AND('Mapa final SI'!$L$28="Alta",'Mapa final SI'!$P$28="Mayor"),CONCATENATE("R",'Mapa final SI'!$A$28),"")</f>
        <v/>
      </c>
      <c r="AC16" s="1280"/>
      <c r="AD16" s="1280" t="str">
        <f>IF(AND('Mapa final SI'!$L$34="Alta",'Mapa final SI'!$P$34="Mayor"),CONCATENATE("R",'Mapa final SI'!$A$34),"")</f>
        <v/>
      </c>
      <c r="AE16" s="1280"/>
      <c r="AF16" s="1280" t="str">
        <f>IF(AND('Mapa final SI'!$L$40="Alta",'Mapa final SI'!$P$40="Mayor"),CONCATENATE("R",'Mapa final SI'!$A$40),"")</f>
        <v/>
      </c>
      <c r="AG16" s="1283"/>
      <c r="AH16" s="1285" t="str">
        <f>IF(AND('Mapa final SI'!$L$28="Alta",'Mapa final SI'!$P$28="Catastrófico"),CONCATENATE("R",'Mapa final SI'!$A$28),"")</f>
        <v/>
      </c>
      <c r="AI16" s="1286"/>
      <c r="AJ16" s="1286" t="str">
        <f>IF(AND('Mapa final SI'!$L$34="Alta",'Mapa final SI'!$P$34="Catastrófico"),CONCATENATE("R",'Mapa final SI'!$A$34),"")</f>
        <v/>
      </c>
      <c r="AK16" s="1286"/>
      <c r="AL16" s="1286" t="str">
        <f>IF(AND('Mapa final SI'!$L$40="Alta",'Mapa final SI'!$P$40="Catastrófico"),CONCATENATE("R",'Mapa final SI'!$A$40),"")</f>
        <v/>
      </c>
      <c r="AM16" s="1289"/>
      <c r="AN16" s="15"/>
      <c r="AO16" s="1014"/>
      <c r="AP16" s="1015"/>
      <c r="AQ16" s="1015"/>
      <c r="AR16" s="1015"/>
      <c r="AS16" s="1015"/>
      <c r="AT16" s="101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1040"/>
      <c r="C17" s="1040"/>
      <c r="D17" s="1041"/>
      <c r="E17" s="1022"/>
      <c r="F17" s="1020"/>
      <c r="G17" s="1020"/>
      <c r="H17" s="1020"/>
      <c r="I17" s="1020"/>
      <c r="J17" s="1297"/>
      <c r="K17" s="1298"/>
      <c r="L17" s="1298"/>
      <c r="M17" s="1298"/>
      <c r="N17" s="1298"/>
      <c r="O17" s="1301"/>
      <c r="P17" s="1297"/>
      <c r="Q17" s="1298"/>
      <c r="R17" s="1298"/>
      <c r="S17" s="1298"/>
      <c r="T17" s="1298"/>
      <c r="U17" s="1301"/>
      <c r="V17" s="1279"/>
      <c r="W17" s="1280"/>
      <c r="X17" s="1280"/>
      <c r="Y17" s="1280"/>
      <c r="Z17" s="1280"/>
      <c r="AA17" s="1283"/>
      <c r="AB17" s="1279"/>
      <c r="AC17" s="1280"/>
      <c r="AD17" s="1280"/>
      <c r="AE17" s="1280"/>
      <c r="AF17" s="1280"/>
      <c r="AG17" s="1283"/>
      <c r="AH17" s="1285"/>
      <c r="AI17" s="1286"/>
      <c r="AJ17" s="1286"/>
      <c r="AK17" s="1286"/>
      <c r="AL17" s="1286"/>
      <c r="AM17" s="1289"/>
      <c r="AN17" s="15"/>
      <c r="AO17" s="1014"/>
      <c r="AP17" s="1015"/>
      <c r="AQ17" s="1015"/>
      <c r="AR17" s="1015"/>
      <c r="AS17" s="1015"/>
      <c r="AT17" s="101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1040"/>
      <c r="C18" s="1040"/>
      <c r="D18" s="1041"/>
      <c r="E18" s="1022"/>
      <c r="F18" s="1020"/>
      <c r="G18" s="1020"/>
      <c r="H18" s="1020"/>
      <c r="I18" s="1020"/>
      <c r="J18" s="1297" t="str">
        <f>IF(AND('Mapa final SI'!$L$46="Alta",'Mapa final SI'!$P$46="Leve"),CONCATENATE("R",'Mapa final SI'!$A$46),"")</f>
        <v/>
      </c>
      <c r="K18" s="1298"/>
      <c r="L18" s="1298" t="str">
        <f>IF(AND('Mapa final SI'!$L$52="Alta",'Mapa final SI'!$P$52="Leve"),CONCATENATE("R",'Mapa final SI'!$A$52),"")</f>
        <v/>
      </c>
      <c r="M18" s="1298"/>
      <c r="N18" s="1298" t="str">
        <f>IF(AND('Mapa final SI'!$L$58="Alta",'Mapa final SI'!$P$58="Leve"),CONCATENATE("R",'Mapa final SI'!$A$58),"")</f>
        <v/>
      </c>
      <c r="O18" s="1301"/>
      <c r="P18" s="1297" t="str">
        <f>IF(AND('Mapa final SI'!$L$46="Alta",'Mapa final SI'!$P$46="Menor"),CONCATENATE("R",'Mapa final SI'!$A$46),"")</f>
        <v/>
      </c>
      <c r="Q18" s="1298"/>
      <c r="R18" s="1298" t="str">
        <f>IF(AND('Mapa final SI'!$L$52="Alta",'Mapa final SI'!$P$52="Menor"),CONCATENATE("R",'Mapa final SI'!$A$52),"")</f>
        <v/>
      </c>
      <c r="S18" s="1298"/>
      <c r="T18" s="1298" t="str">
        <f>IF(AND('Mapa final SI'!$L$58="Alta",'Mapa final SI'!$P$58="Menor"),CONCATENATE("R",'Mapa final SI'!$A$58),"")</f>
        <v/>
      </c>
      <c r="U18" s="1301"/>
      <c r="V18" s="1279" t="str">
        <f>IF(AND('Mapa final SI'!$L$46="Alta",'Mapa final SI'!$P$46="Moderado"),CONCATENATE("R",'Mapa final SI'!$A$46),"")</f>
        <v/>
      </c>
      <c r="W18" s="1280"/>
      <c r="X18" s="1280" t="str">
        <f>IF(AND('Mapa final SI'!$L$52="Alta",'Mapa final SI'!$P$52="Moderado"),CONCATENATE("R",'Mapa final SI'!$A$52),"")</f>
        <v/>
      </c>
      <c r="Y18" s="1280"/>
      <c r="Z18" s="1280" t="str">
        <f>IF(AND('Mapa final SI'!$L$58="Alta",'Mapa final SI'!$P$58="Moderado"),CONCATENATE("R",'Mapa final SI'!$A$58),"")</f>
        <v/>
      </c>
      <c r="AA18" s="1283"/>
      <c r="AB18" s="1279" t="str">
        <f>IF(AND('Mapa final SI'!$L$46="Alta",'Mapa final SI'!$P$46="Mayor"),CONCATENATE("R",'Mapa final SI'!$A$46),"")</f>
        <v/>
      </c>
      <c r="AC18" s="1280"/>
      <c r="AD18" s="1280" t="str">
        <f>IF(AND('Mapa final SI'!$L$52="Alta",'Mapa final SI'!$P$52="Mayor"),CONCATENATE("R",'Mapa final SI'!$A$52),"")</f>
        <v/>
      </c>
      <c r="AE18" s="1280"/>
      <c r="AF18" s="1280" t="str">
        <f>IF(AND('Mapa final SI'!$L$58="Alta",'Mapa final SI'!$P$58="Mayor"),CONCATENATE("R",'Mapa final SI'!$A$58),"")</f>
        <v/>
      </c>
      <c r="AG18" s="1283"/>
      <c r="AH18" s="1285" t="str">
        <f>IF(AND('Mapa final SI'!$L$46="Alta",'Mapa final SI'!$P$46="Catastrófico"),CONCATENATE("R",'Mapa final SI'!$A$46),"")</f>
        <v/>
      </c>
      <c r="AI18" s="1286"/>
      <c r="AJ18" s="1286" t="str">
        <f>IF(AND('Mapa final SI'!$L$52="Alta",'Mapa final SI'!$P$52="Catastrófico"),CONCATENATE("R",'Mapa final SI'!$A$52),"")</f>
        <v/>
      </c>
      <c r="AK18" s="1286"/>
      <c r="AL18" s="1286" t="str">
        <f>IF(AND('Mapa final SI'!$L$58="Alta",'Mapa final SI'!$P$58="Catastrófico"),CONCATENATE("R",'Mapa final SI'!$A$58),"")</f>
        <v/>
      </c>
      <c r="AM18" s="1289"/>
      <c r="AN18" s="15"/>
      <c r="AO18" s="1014"/>
      <c r="AP18" s="1015"/>
      <c r="AQ18" s="1015"/>
      <c r="AR18" s="1015"/>
      <c r="AS18" s="1015"/>
      <c r="AT18" s="101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1040"/>
      <c r="C19" s="1040"/>
      <c r="D19" s="1041"/>
      <c r="E19" s="1022"/>
      <c r="F19" s="1020"/>
      <c r="G19" s="1020"/>
      <c r="H19" s="1020"/>
      <c r="I19" s="1020"/>
      <c r="J19" s="1297"/>
      <c r="K19" s="1298"/>
      <c r="L19" s="1298"/>
      <c r="M19" s="1298"/>
      <c r="N19" s="1298"/>
      <c r="O19" s="1301"/>
      <c r="P19" s="1297"/>
      <c r="Q19" s="1298"/>
      <c r="R19" s="1298"/>
      <c r="S19" s="1298"/>
      <c r="T19" s="1298"/>
      <c r="U19" s="1301"/>
      <c r="V19" s="1279"/>
      <c r="W19" s="1280"/>
      <c r="X19" s="1280"/>
      <c r="Y19" s="1280"/>
      <c r="Z19" s="1280"/>
      <c r="AA19" s="1283"/>
      <c r="AB19" s="1279"/>
      <c r="AC19" s="1280"/>
      <c r="AD19" s="1280"/>
      <c r="AE19" s="1280"/>
      <c r="AF19" s="1280"/>
      <c r="AG19" s="1283"/>
      <c r="AH19" s="1285"/>
      <c r="AI19" s="1286"/>
      <c r="AJ19" s="1286"/>
      <c r="AK19" s="1286"/>
      <c r="AL19" s="1286"/>
      <c r="AM19" s="1289"/>
      <c r="AN19" s="15"/>
      <c r="AO19" s="1014"/>
      <c r="AP19" s="1015"/>
      <c r="AQ19" s="1015"/>
      <c r="AR19" s="1015"/>
      <c r="AS19" s="1015"/>
      <c r="AT19" s="101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1040"/>
      <c r="C20" s="1040"/>
      <c r="D20" s="1041"/>
      <c r="E20" s="1022"/>
      <c r="F20" s="1020"/>
      <c r="G20" s="1020"/>
      <c r="H20" s="1020"/>
      <c r="I20" s="1020"/>
      <c r="J20" s="1297" t="str">
        <f>IF(AND('Mapa final SI'!$L$64="Alta",'Mapa final SI'!$P$64="Leve"),CONCATENATE("R",'Mapa final SI'!$A$64),"")</f>
        <v/>
      </c>
      <c r="K20" s="1298"/>
      <c r="L20" s="1298" t="str">
        <f>IF(AND('Mapa final SI'!$L$70="Alta",'Mapa final SI'!$P$70="Leve"),CONCATENATE("R",'Mapa final SI'!$A$70),"")</f>
        <v/>
      </c>
      <c r="M20" s="1298"/>
      <c r="N20" s="1298" t="str">
        <f>IF(AND('Mapa final SI'!$L$76="Alta",'Mapa final SI'!$P$76="Leve"),CONCATENATE("R",'Mapa final SI'!$A$76),"")</f>
        <v/>
      </c>
      <c r="O20" s="1301"/>
      <c r="P20" s="1297" t="str">
        <f>IF(AND('Mapa final SI'!$L$64="Alta",'Mapa final SI'!$P$64="Menor"),CONCATENATE("R",'Mapa final SI'!$A$64),"")</f>
        <v/>
      </c>
      <c r="Q20" s="1298"/>
      <c r="R20" s="1298" t="str">
        <f>IF(AND('Mapa final SI'!$L$70="Alta",'Mapa final SI'!$P$70="Menor"),CONCATENATE("R",'Mapa final SI'!$A$70),"")</f>
        <v/>
      </c>
      <c r="S20" s="1298"/>
      <c r="T20" s="1298" t="str">
        <f>IF(AND('Mapa final SI'!$L$76="Alta",'Mapa final SI'!$P$76="Menor"),CONCATENATE("R",'Mapa final SI'!$A$76),"")</f>
        <v/>
      </c>
      <c r="U20" s="1301"/>
      <c r="V20" s="1279" t="str">
        <f>IF(AND('Mapa final SI'!$L$64="Alta",'Mapa final SI'!$P$64="Moderado"),CONCATENATE("R",'Mapa final SI'!$A$64),"")</f>
        <v/>
      </c>
      <c r="W20" s="1280"/>
      <c r="X20" s="1280" t="str">
        <f>IF(AND('Mapa final SI'!$L$70="Alta",'Mapa final SI'!$P$70="Moderado"),CONCATENATE("R",'Mapa final SI'!$A$70),"")</f>
        <v/>
      </c>
      <c r="Y20" s="1280"/>
      <c r="Z20" s="1280" t="str">
        <f>IF(AND('Mapa final SI'!$L$76="Alta",'Mapa final SI'!$P$76="Moderado"),CONCATENATE("R",'Mapa final SI'!$A$76),"")</f>
        <v/>
      </c>
      <c r="AA20" s="1283"/>
      <c r="AB20" s="1279" t="str">
        <f>IF(AND('Mapa final SI'!$L$64="Alta",'Mapa final SI'!$P$64="Mayor"),CONCATENATE("R",'Mapa final SI'!$A$64),"")</f>
        <v/>
      </c>
      <c r="AC20" s="1280"/>
      <c r="AD20" s="1280" t="str">
        <f>IF(AND('Mapa final SI'!$L$70="Alta",'Mapa final SI'!$P$70="Mayor"),CONCATENATE("R",'Mapa final SI'!$A$70),"")</f>
        <v/>
      </c>
      <c r="AE20" s="1280"/>
      <c r="AF20" s="1280" t="str">
        <f>IF(AND('Mapa final SI'!$L$76="Alta",'Mapa final SI'!$P$76="Mayor"),CONCATENATE("R",'Mapa final SI'!$A$76),"")</f>
        <v/>
      </c>
      <c r="AG20" s="1283"/>
      <c r="AH20" s="1285" t="str">
        <f>IF(AND('Mapa final SI'!$L$64="Alta",'Mapa final SI'!$P$64="Catastrófico"),CONCATENATE("R",'Mapa final SI'!$A$64),"")</f>
        <v/>
      </c>
      <c r="AI20" s="1286"/>
      <c r="AJ20" s="1286" t="str">
        <f>IF(AND('Mapa final SI'!$L$70="Alta",'Mapa final SI'!$P$70="Catastrófico"),CONCATENATE("R",'Mapa final SI'!$A$70),"")</f>
        <v/>
      </c>
      <c r="AK20" s="1286"/>
      <c r="AL20" s="1286" t="str">
        <f>IF(AND('Mapa final SI'!$L$76="Alta",'Mapa final SI'!$P$76="Catastrófico"),CONCATENATE("R",'Mapa final SI'!$A$76),"")</f>
        <v/>
      </c>
      <c r="AM20" s="1289"/>
      <c r="AN20" s="15"/>
      <c r="AO20" s="1014"/>
      <c r="AP20" s="1015"/>
      <c r="AQ20" s="1015"/>
      <c r="AR20" s="1015"/>
      <c r="AS20" s="1015"/>
      <c r="AT20" s="101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1040"/>
      <c r="C21" s="1040"/>
      <c r="D21" s="1041"/>
      <c r="E21" s="1023"/>
      <c r="F21" s="1024"/>
      <c r="G21" s="1024"/>
      <c r="H21" s="1024"/>
      <c r="I21" s="1024"/>
      <c r="J21" s="1299"/>
      <c r="K21" s="1300"/>
      <c r="L21" s="1300"/>
      <c r="M21" s="1300"/>
      <c r="N21" s="1300"/>
      <c r="O21" s="1302"/>
      <c r="P21" s="1299"/>
      <c r="Q21" s="1300"/>
      <c r="R21" s="1300"/>
      <c r="S21" s="1300"/>
      <c r="T21" s="1300"/>
      <c r="U21" s="1302"/>
      <c r="V21" s="1281"/>
      <c r="W21" s="1282"/>
      <c r="X21" s="1282"/>
      <c r="Y21" s="1282"/>
      <c r="Z21" s="1282"/>
      <c r="AA21" s="1284"/>
      <c r="AB21" s="1281"/>
      <c r="AC21" s="1282"/>
      <c r="AD21" s="1282"/>
      <c r="AE21" s="1282"/>
      <c r="AF21" s="1282"/>
      <c r="AG21" s="1284"/>
      <c r="AH21" s="1287"/>
      <c r="AI21" s="1288"/>
      <c r="AJ21" s="1288"/>
      <c r="AK21" s="1288"/>
      <c r="AL21" s="1288"/>
      <c r="AM21" s="1290"/>
      <c r="AN21" s="15"/>
      <c r="AO21" s="1017"/>
      <c r="AP21" s="1018"/>
      <c r="AQ21" s="1018"/>
      <c r="AR21" s="1018"/>
      <c r="AS21" s="1018"/>
      <c r="AT21" s="101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1040"/>
      <c r="C22" s="1040"/>
      <c r="D22" s="1041"/>
      <c r="E22" s="982" t="s">
        <v>1057</v>
      </c>
      <c r="F22" s="1277"/>
      <c r="G22" s="1277"/>
      <c r="H22" s="1277"/>
      <c r="I22" s="1278"/>
      <c r="J22" s="1305" t="str">
        <f>IF(AND('Mapa final SI'!$L$10="Media",'Mapa final SI'!$P$10="Leve"),CONCATENATE("R",'Mapa final SI'!$A$10),"")</f>
        <v/>
      </c>
      <c r="K22" s="1306"/>
      <c r="L22" s="1306" t="str">
        <f>IF(AND('Mapa final SI'!$L$16="Media",'Mapa final SI'!$P$16="Leve"),CONCATENATE("R",'Mapa final SI'!$A$16),"")</f>
        <v/>
      </c>
      <c r="M22" s="1306"/>
      <c r="N22" s="1306" t="str">
        <f>IF(AND('Mapa final SI'!$L$22="Media",'Mapa final SI'!$P$22="Leve"),CONCATENATE("R",'Mapa final SI'!$A$22),"")</f>
        <v/>
      </c>
      <c r="O22" s="1307"/>
      <c r="P22" s="1305" t="str">
        <f>IF(AND('Mapa final SI'!$L$10="Media",'Mapa final SI'!$P$10="Menor"),CONCATENATE("R",'Mapa final SI'!$A$10),"")</f>
        <v>R1</v>
      </c>
      <c r="Q22" s="1306"/>
      <c r="R22" s="1306" t="str">
        <f>IF(AND('Mapa final SI'!$L$16="Media",'Mapa final SI'!$P$16="Menor"),CONCATENATE("R",'Mapa final SI'!$A$16),"")</f>
        <v/>
      </c>
      <c r="S22" s="1306"/>
      <c r="T22" s="1306" t="str">
        <f>IF(AND('Mapa final SI'!$L$22="Media",'Mapa final SI'!$P$22="Menor"),CONCATENATE("R",'Mapa final SI'!$A$22),"")</f>
        <v/>
      </c>
      <c r="U22" s="1307"/>
      <c r="V22" s="1305" t="str">
        <f>IF(AND('Mapa final SI'!$L$10="Media",'Mapa final SI'!$P$10="Moderado"),CONCATENATE("R",'Mapa final SI'!$A$10),"")</f>
        <v/>
      </c>
      <c r="W22" s="1306"/>
      <c r="X22" s="1306" t="str">
        <f>IF(AND('Mapa final SI'!$L$16="Media",'Mapa final SI'!$P$16="Moderado"),CONCATENATE("R",'Mapa final SI'!$A$16),"")</f>
        <v/>
      </c>
      <c r="Y22" s="1306"/>
      <c r="Z22" s="1306" t="str">
        <f>IF(AND('Mapa final SI'!$L$22="Media",'Mapa final SI'!$P$22="Moderado"),CONCATENATE("R",'Mapa final SI'!$A$22),"")</f>
        <v/>
      </c>
      <c r="AA22" s="1307"/>
      <c r="AB22" s="1308" t="str">
        <f>IF(AND('Mapa final SI'!$L$10="Media",'Mapa final SI'!$P$10="Mayor"),CONCATENATE("R",'Mapa final SI'!$A$10),"")</f>
        <v/>
      </c>
      <c r="AC22" s="1309"/>
      <c r="AD22" s="1309" t="str">
        <f>IF(AND('Mapa final SI'!$L$16="Media",'Mapa final SI'!$P$16="Mayor"),CONCATENATE("R",'Mapa final SI'!$A$16),"")</f>
        <v/>
      </c>
      <c r="AE22" s="1309"/>
      <c r="AF22" s="1309" t="str">
        <f>IF(AND('Mapa final SI'!$L$22="Media",'Mapa final SI'!$P$22="Mayor"),CONCATENATE("R",'Mapa final SI'!$A$22),"")</f>
        <v/>
      </c>
      <c r="AG22" s="1310"/>
      <c r="AH22" s="1314" t="str">
        <f>IF(AND('Mapa final SI'!$L$10="Media",'Mapa final SI'!$P$10="Catastrófico"),CONCATENATE("R",'Mapa final SI'!$A$10),"")</f>
        <v/>
      </c>
      <c r="AI22" s="1303"/>
      <c r="AJ22" s="1303" t="str">
        <f>IF(AND('Mapa final SI'!$L$16="Media",'Mapa final SI'!$P$16="Catastrófico"),CONCATENATE("R",'Mapa final SI'!$A$16),"")</f>
        <v/>
      </c>
      <c r="AK22" s="1303"/>
      <c r="AL22" s="1303" t="str">
        <f>IF(AND('Mapa final SI'!$L$22="Media",'Mapa final SI'!$P$22="Catastrófico"),CONCATENATE("R",'Mapa final SI'!$A$22),"")</f>
        <v/>
      </c>
      <c r="AM22" s="1304"/>
      <c r="AN22" s="15"/>
      <c r="AO22" s="991" t="s">
        <v>9</v>
      </c>
      <c r="AP22" s="992"/>
      <c r="AQ22" s="992"/>
      <c r="AR22" s="992"/>
      <c r="AS22" s="992"/>
      <c r="AT22" s="99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1040"/>
      <c r="C23" s="1040"/>
      <c r="D23" s="1041"/>
      <c r="E23" s="1022"/>
      <c r="F23" s="1020"/>
      <c r="G23" s="1020"/>
      <c r="H23" s="1020"/>
      <c r="I23" s="1021"/>
      <c r="J23" s="1297"/>
      <c r="K23" s="1298"/>
      <c r="L23" s="1298"/>
      <c r="M23" s="1298"/>
      <c r="N23" s="1298"/>
      <c r="O23" s="1301"/>
      <c r="P23" s="1297"/>
      <c r="Q23" s="1298"/>
      <c r="R23" s="1298"/>
      <c r="S23" s="1298"/>
      <c r="T23" s="1298"/>
      <c r="U23" s="1301"/>
      <c r="V23" s="1297"/>
      <c r="W23" s="1298"/>
      <c r="X23" s="1298"/>
      <c r="Y23" s="1298"/>
      <c r="Z23" s="1298"/>
      <c r="AA23" s="1301"/>
      <c r="AB23" s="1279"/>
      <c r="AC23" s="1280"/>
      <c r="AD23" s="1280"/>
      <c r="AE23" s="1280"/>
      <c r="AF23" s="1280"/>
      <c r="AG23" s="1283"/>
      <c r="AH23" s="1285"/>
      <c r="AI23" s="1286"/>
      <c r="AJ23" s="1286"/>
      <c r="AK23" s="1286"/>
      <c r="AL23" s="1286"/>
      <c r="AM23" s="1289"/>
      <c r="AN23" s="15"/>
      <c r="AO23" s="994"/>
      <c r="AP23" s="995"/>
      <c r="AQ23" s="995"/>
      <c r="AR23" s="995"/>
      <c r="AS23" s="995"/>
      <c r="AT23" s="99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1040"/>
      <c r="C24" s="1040"/>
      <c r="D24" s="1041"/>
      <c r="E24" s="1022"/>
      <c r="F24" s="1020"/>
      <c r="G24" s="1020"/>
      <c r="H24" s="1020"/>
      <c r="I24" s="1021"/>
      <c r="J24" s="1297" t="str">
        <f>IF(AND('Mapa final SI'!$L$28="Media",'Mapa final SI'!$P$28="Leve"),CONCATENATE("R",'Mapa final SI'!$A$28),"")</f>
        <v/>
      </c>
      <c r="K24" s="1298"/>
      <c r="L24" s="1298" t="str">
        <f>IF(AND('Mapa final SI'!$L$34="Media",'Mapa final SI'!$P$34="Leve"),CONCATENATE("R",'Mapa final SI'!$A$34),"")</f>
        <v/>
      </c>
      <c r="M24" s="1298"/>
      <c r="N24" s="1298" t="str">
        <f>IF(AND('Mapa final SI'!$L$40="Media",'Mapa final SI'!$P$40="Leve"),CONCATENATE("R",'Mapa final SI'!$A$40),"")</f>
        <v/>
      </c>
      <c r="O24" s="1301"/>
      <c r="P24" s="1297" t="str">
        <f>IF(AND('Mapa final SI'!$L$28="Media",'Mapa final SI'!$P$28="Menor"),CONCATENATE("R",'Mapa final SI'!$A$28),"")</f>
        <v/>
      </c>
      <c r="Q24" s="1298"/>
      <c r="R24" s="1298" t="str">
        <f>IF(AND('Mapa final SI'!$L$34="Media",'Mapa final SI'!$P$34="Menor"),CONCATENATE("R",'Mapa final SI'!$A$34),"")</f>
        <v/>
      </c>
      <c r="S24" s="1298"/>
      <c r="T24" s="1298" t="str">
        <f>IF(AND('Mapa final SI'!$L$40="Media",'Mapa final SI'!$P$40="Menor"),CONCATENATE("R",'Mapa final SI'!$A$40),"")</f>
        <v>R6</v>
      </c>
      <c r="U24" s="1301"/>
      <c r="V24" s="1297" t="str">
        <f>IF(AND('Mapa final SI'!$L$28="Media",'Mapa final SI'!$P$28="Moderado"),CONCATENATE("R",'Mapa final SI'!$A$28),"")</f>
        <v/>
      </c>
      <c r="W24" s="1298"/>
      <c r="X24" s="1298" t="str">
        <f>IF(AND('Mapa final SI'!$L$34="Media",'Mapa final SI'!$P$34="Moderado"),CONCATENATE("R",'Mapa final SI'!$A$34),"")</f>
        <v/>
      </c>
      <c r="Y24" s="1298"/>
      <c r="Z24" s="1298" t="str">
        <f>IF(AND('Mapa final SI'!$L$40="Media",'Mapa final SI'!$P$40="Moderado"),CONCATENATE("R",'Mapa final SI'!$A$40),"")</f>
        <v/>
      </c>
      <c r="AA24" s="1301"/>
      <c r="AB24" s="1279" t="str">
        <f>IF(AND('Mapa final SI'!$L$28="Media",'Mapa final SI'!$P$28="Mayor"),CONCATENATE("R",'Mapa final SI'!$A$28),"")</f>
        <v/>
      </c>
      <c r="AC24" s="1280"/>
      <c r="AD24" s="1280" t="str">
        <f>IF(AND('Mapa final SI'!$L$34="Media",'Mapa final SI'!$P$34="Mayor"),CONCATENATE("R",'Mapa final SI'!$A$34),"")</f>
        <v/>
      </c>
      <c r="AE24" s="1280"/>
      <c r="AF24" s="1280" t="str">
        <f>IF(AND('Mapa final SI'!$L$40="Media",'Mapa final SI'!$P$40="Mayor"),CONCATENATE("R",'Mapa final SI'!$A$40),"")</f>
        <v/>
      </c>
      <c r="AG24" s="1283"/>
      <c r="AH24" s="1285" t="str">
        <f>IF(AND('Mapa final SI'!$L$28="Media",'Mapa final SI'!$P$28="Catastrófico"),CONCATENATE("R",'Mapa final SI'!$A$28),"")</f>
        <v/>
      </c>
      <c r="AI24" s="1286"/>
      <c r="AJ24" s="1286" t="str">
        <f>IF(AND('Mapa final SI'!$L$34="Media",'Mapa final SI'!$P$34="Catastrófico"),CONCATENATE("R",'Mapa final SI'!$A$34),"")</f>
        <v/>
      </c>
      <c r="AK24" s="1286"/>
      <c r="AL24" s="1286" t="str">
        <f>IF(AND('Mapa final SI'!$L$40="Media",'Mapa final SI'!$P$40="Catastrófico"),CONCATENATE("R",'Mapa final SI'!$A$40),"")</f>
        <v/>
      </c>
      <c r="AM24" s="1289"/>
      <c r="AN24" s="15"/>
      <c r="AO24" s="994"/>
      <c r="AP24" s="995"/>
      <c r="AQ24" s="995"/>
      <c r="AR24" s="995"/>
      <c r="AS24" s="995"/>
      <c r="AT24" s="99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1040"/>
      <c r="C25" s="1040"/>
      <c r="D25" s="1041"/>
      <c r="E25" s="1022"/>
      <c r="F25" s="1020"/>
      <c r="G25" s="1020"/>
      <c r="H25" s="1020"/>
      <c r="I25" s="1021"/>
      <c r="J25" s="1297"/>
      <c r="K25" s="1298"/>
      <c r="L25" s="1298"/>
      <c r="M25" s="1298"/>
      <c r="N25" s="1298"/>
      <c r="O25" s="1301"/>
      <c r="P25" s="1297"/>
      <c r="Q25" s="1298"/>
      <c r="R25" s="1298"/>
      <c r="S25" s="1298"/>
      <c r="T25" s="1298"/>
      <c r="U25" s="1301"/>
      <c r="V25" s="1297"/>
      <c r="W25" s="1298"/>
      <c r="X25" s="1298"/>
      <c r="Y25" s="1298"/>
      <c r="Z25" s="1298"/>
      <c r="AA25" s="1301"/>
      <c r="AB25" s="1279"/>
      <c r="AC25" s="1280"/>
      <c r="AD25" s="1280"/>
      <c r="AE25" s="1280"/>
      <c r="AF25" s="1280"/>
      <c r="AG25" s="1283"/>
      <c r="AH25" s="1285"/>
      <c r="AI25" s="1286"/>
      <c r="AJ25" s="1286"/>
      <c r="AK25" s="1286"/>
      <c r="AL25" s="1286"/>
      <c r="AM25" s="1289"/>
      <c r="AN25" s="15"/>
      <c r="AO25" s="994"/>
      <c r="AP25" s="995"/>
      <c r="AQ25" s="995"/>
      <c r="AR25" s="995"/>
      <c r="AS25" s="995"/>
      <c r="AT25" s="99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1040"/>
      <c r="C26" s="1040"/>
      <c r="D26" s="1041"/>
      <c r="E26" s="1022"/>
      <c r="F26" s="1020"/>
      <c r="G26" s="1020"/>
      <c r="H26" s="1020"/>
      <c r="I26" s="1021"/>
      <c r="J26" s="1297" t="str">
        <f>IF(AND('Mapa final SI'!$L$46="Media",'Mapa final SI'!$P$46="Leve"),CONCATENATE("R",'Mapa final SI'!$A$46),"")</f>
        <v/>
      </c>
      <c r="K26" s="1298"/>
      <c r="L26" s="1298" t="str">
        <f>IF(AND('Mapa final SI'!$L$52="Media",'Mapa final SI'!$P$52="Leve"),CONCATENATE("R",'Mapa final SI'!$A$52),"")</f>
        <v/>
      </c>
      <c r="M26" s="1298"/>
      <c r="N26" s="1298" t="str">
        <f>IF(AND('Mapa final SI'!$L$58="Media",'Mapa final SI'!$P$58="Leve"),CONCATENATE("R",'Mapa final SI'!$A$58),"")</f>
        <v/>
      </c>
      <c r="O26" s="1301"/>
      <c r="P26" s="1297" t="str">
        <f>IF(AND('Mapa final SI'!$L$46="Media",'Mapa final SI'!$P$46="Menor"),CONCATENATE("R",'Mapa final SI'!$A$46),"")</f>
        <v/>
      </c>
      <c r="Q26" s="1298"/>
      <c r="R26" s="1298" t="str">
        <f>IF(AND('Mapa final SI'!$L$52="Media",'Mapa final SI'!$P$52="Menor"),CONCATENATE("R",'Mapa final SI'!$A$52),"")</f>
        <v/>
      </c>
      <c r="S26" s="1298"/>
      <c r="T26" s="1298" t="str">
        <f>IF(AND('Mapa final SI'!$L$58="Media",'Mapa final SI'!$P$58="Menor"),CONCATENATE("R",'Mapa final SI'!$A$58),"")</f>
        <v/>
      </c>
      <c r="U26" s="1301"/>
      <c r="V26" s="1297" t="str">
        <f>IF(AND('Mapa final SI'!$L$46="Media",'Mapa final SI'!$P$46="Moderado"),CONCATENATE("R",'Mapa final SI'!$A$46),"")</f>
        <v/>
      </c>
      <c r="W26" s="1298"/>
      <c r="X26" s="1298" t="str">
        <f>IF(AND('Mapa final SI'!$L$52="Media",'Mapa final SI'!$P$52="Moderado"),CONCATENATE("R",'Mapa final SI'!$A$52),"")</f>
        <v/>
      </c>
      <c r="Y26" s="1298"/>
      <c r="Z26" s="1298" t="str">
        <f>IF(AND('Mapa final SI'!$L$58="Media",'Mapa final SI'!$P$58="Moderado"),CONCATENATE("R",'Mapa final SI'!$A$58),"")</f>
        <v/>
      </c>
      <c r="AA26" s="1301"/>
      <c r="AB26" s="1279" t="str">
        <f>IF(AND('Mapa final SI'!$L$46="Media",'Mapa final SI'!$P$46="Mayor"),CONCATENATE("R",'Mapa final SI'!$A$46),"")</f>
        <v/>
      </c>
      <c r="AC26" s="1280"/>
      <c r="AD26" s="1280" t="str">
        <f>IF(AND('Mapa final SI'!$L$52="Media",'Mapa final SI'!$P$52="Mayor"),CONCATENATE("R",'Mapa final SI'!$A$52),"")</f>
        <v/>
      </c>
      <c r="AE26" s="1280"/>
      <c r="AF26" s="1280" t="str">
        <f>IF(AND('Mapa final SI'!$L$58="Media",'Mapa final SI'!$P$58="Mayor"),CONCATENATE("R",'Mapa final SI'!$A$58),"")</f>
        <v/>
      </c>
      <c r="AG26" s="1283"/>
      <c r="AH26" s="1285" t="str">
        <f>IF(AND('Mapa final SI'!$L$46="Media",'Mapa final SI'!$P$46="Catastrófico"),CONCATENATE("R",'Mapa final SI'!$A$46),"")</f>
        <v/>
      </c>
      <c r="AI26" s="1286"/>
      <c r="AJ26" s="1286" t="str">
        <f>IF(AND('Mapa final SI'!$L$52="Media",'Mapa final SI'!$P$52="Catastrófico"),CONCATENATE("R",'Mapa final SI'!$A$52),"")</f>
        <v/>
      </c>
      <c r="AK26" s="1286"/>
      <c r="AL26" s="1286" t="str">
        <f>IF(AND('Mapa final SI'!$L$58="Media",'Mapa final SI'!$P$58="Catastrófico"),CONCATENATE("R",'Mapa final SI'!$A$58),"")</f>
        <v/>
      </c>
      <c r="AM26" s="1289"/>
      <c r="AN26" s="15"/>
      <c r="AO26" s="994"/>
      <c r="AP26" s="995"/>
      <c r="AQ26" s="995"/>
      <c r="AR26" s="995"/>
      <c r="AS26" s="995"/>
      <c r="AT26" s="99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1040"/>
      <c r="C27" s="1040"/>
      <c r="D27" s="1041"/>
      <c r="E27" s="1022"/>
      <c r="F27" s="1020"/>
      <c r="G27" s="1020"/>
      <c r="H27" s="1020"/>
      <c r="I27" s="1021"/>
      <c r="J27" s="1297"/>
      <c r="K27" s="1298"/>
      <c r="L27" s="1298"/>
      <c r="M27" s="1298"/>
      <c r="N27" s="1298"/>
      <c r="O27" s="1301"/>
      <c r="P27" s="1297"/>
      <c r="Q27" s="1298"/>
      <c r="R27" s="1298"/>
      <c r="S27" s="1298"/>
      <c r="T27" s="1298"/>
      <c r="U27" s="1301"/>
      <c r="V27" s="1297"/>
      <c r="W27" s="1298"/>
      <c r="X27" s="1298"/>
      <c r="Y27" s="1298"/>
      <c r="Z27" s="1298"/>
      <c r="AA27" s="1301"/>
      <c r="AB27" s="1279"/>
      <c r="AC27" s="1280"/>
      <c r="AD27" s="1280"/>
      <c r="AE27" s="1280"/>
      <c r="AF27" s="1280"/>
      <c r="AG27" s="1283"/>
      <c r="AH27" s="1285"/>
      <c r="AI27" s="1286"/>
      <c r="AJ27" s="1286"/>
      <c r="AK27" s="1286"/>
      <c r="AL27" s="1286"/>
      <c r="AM27" s="1289"/>
      <c r="AN27" s="15"/>
      <c r="AO27" s="994"/>
      <c r="AP27" s="995"/>
      <c r="AQ27" s="995"/>
      <c r="AR27" s="995"/>
      <c r="AS27" s="995"/>
      <c r="AT27" s="99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1040"/>
      <c r="C28" s="1040"/>
      <c r="D28" s="1041"/>
      <c r="E28" s="1022"/>
      <c r="F28" s="1020"/>
      <c r="G28" s="1020"/>
      <c r="H28" s="1020"/>
      <c r="I28" s="1021"/>
      <c r="J28" s="1297" t="str">
        <f>IF(AND('Mapa final SI'!$L$64="Media",'Mapa final SI'!$P$64="Leve"),CONCATENATE("R",'Mapa final SI'!$A$64),"")</f>
        <v/>
      </c>
      <c r="K28" s="1298"/>
      <c r="L28" s="1298" t="str">
        <f>IF(AND('Mapa final SI'!$L$70="Media",'Mapa final SI'!$P$70="Leve"),CONCATENATE("R",'Mapa final SI'!$A$70),"")</f>
        <v/>
      </c>
      <c r="M28" s="1298"/>
      <c r="N28" s="1298" t="str">
        <f>IF(AND('Mapa final SI'!$L$76="Media",'Mapa final SI'!$P$76="Leve"),CONCATENATE("R",'Mapa final SI'!$A$76),"")</f>
        <v/>
      </c>
      <c r="O28" s="1301"/>
      <c r="P28" s="1297" t="str">
        <f>IF(AND('Mapa final SI'!$L$64="Media",'Mapa final SI'!$P$64="Menor"),CONCATENATE("R",'Mapa final SI'!$A$64),"")</f>
        <v/>
      </c>
      <c r="Q28" s="1298"/>
      <c r="R28" s="1298" t="str">
        <f>IF(AND('Mapa final SI'!$L$70="Media",'Mapa final SI'!$P$70="Menor"),CONCATENATE("R",'Mapa final SI'!$A$70),"")</f>
        <v/>
      </c>
      <c r="S28" s="1298"/>
      <c r="T28" s="1298" t="str">
        <f>IF(AND('Mapa final SI'!$L$76="Media",'Mapa final SI'!$P$76="Menor"),CONCATENATE("R",'Mapa final SI'!$A$76),"")</f>
        <v/>
      </c>
      <c r="U28" s="1301"/>
      <c r="V28" s="1297" t="str">
        <f>IF(AND('Mapa final SI'!$L$64="Media",'Mapa final SI'!$P$64="Moderado"),CONCATENATE("R",'Mapa final SI'!$A$64),"")</f>
        <v/>
      </c>
      <c r="W28" s="1298"/>
      <c r="X28" s="1298" t="str">
        <f>IF(AND('Mapa final SI'!$L$70="Media",'Mapa final SI'!$P$70="Moderado"),CONCATENATE("R",'Mapa final SI'!$A$70),"")</f>
        <v/>
      </c>
      <c r="Y28" s="1298"/>
      <c r="Z28" s="1298" t="str">
        <f>IF(AND('Mapa final SI'!$L$76="Media",'Mapa final SI'!$P$76="Moderado"),CONCATENATE("R",'Mapa final SI'!$A$76),"")</f>
        <v/>
      </c>
      <c r="AA28" s="1301"/>
      <c r="AB28" s="1279" t="str">
        <f>IF(AND('Mapa final SI'!$L$64="Media",'Mapa final SI'!$P$64="Mayor"),CONCATENATE("R",'Mapa final SI'!$A$64),"")</f>
        <v/>
      </c>
      <c r="AC28" s="1280"/>
      <c r="AD28" s="1280" t="str">
        <f>IF(AND('Mapa final SI'!$L$70="Media",'Mapa final SI'!$P$70="Mayor"),CONCATENATE("R",'Mapa final SI'!$A$70),"")</f>
        <v/>
      </c>
      <c r="AE28" s="1280"/>
      <c r="AF28" s="1280" t="str">
        <f>IF(AND('Mapa final SI'!$L$76="Media",'Mapa final SI'!$P$76="Mayor"),CONCATENATE("R",'Mapa final SI'!$A$76),"")</f>
        <v/>
      </c>
      <c r="AG28" s="1283"/>
      <c r="AH28" s="1285" t="str">
        <f>IF(AND('Mapa final SI'!$L$64="Media",'Mapa final SI'!$P$64="Catastrófico"),CONCATENATE("R",'Mapa final SI'!$A$64),"")</f>
        <v/>
      </c>
      <c r="AI28" s="1286"/>
      <c r="AJ28" s="1286" t="str">
        <f>IF(AND('Mapa final SI'!$L$70="Media",'Mapa final SI'!$P$70="Catastrófico"),CONCATENATE("R",'Mapa final SI'!$A$70),"")</f>
        <v/>
      </c>
      <c r="AK28" s="1286"/>
      <c r="AL28" s="1286" t="str">
        <f>IF(AND('Mapa final SI'!$L$76="Media",'Mapa final SI'!$P$76="Catastrófico"),CONCATENATE("R",'Mapa final SI'!$A$76),"")</f>
        <v/>
      </c>
      <c r="AM28" s="1289"/>
      <c r="AN28" s="15"/>
      <c r="AO28" s="994"/>
      <c r="AP28" s="995"/>
      <c r="AQ28" s="995"/>
      <c r="AR28" s="995"/>
      <c r="AS28" s="995"/>
      <c r="AT28" s="99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1040"/>
      <c r="C29" s="1040"/>
      <c r="D29" s="1041"/>
      <c r="E29" s="1023"/>
      <c r="F29" s="1024"/>
      <c r="G29" s="1024"/>
      <c r="H29" s="1024"/>
      <c r="I29" s="1025"/>
      <c r="J29" s="1297"/>
      <c r="K29" s="1298"/>
      <c r="L29" s="1298"/>
      <c r="M29" s="1298"/>
      <c r="N29" s="1298"/>
      <c r="O29" s="1301"/>
      <c r="P29" s="1299"/>
      <c r="Q29" s="1300"/>
      <c r="R29" s="1300"/>
      <c r="S29" s="1300"/>
      <c r="T29" s="1300"/>
      <c r="U29" s="1302"/>
      <c r="V29" s="1299"/>
      <c r="W29" s="1300"/>
      <c r="X29" s="1300"/>
      <c r="Y29" s="1300"/>
      <c r="Z29" s="1300"/>
      <c r="AA29" s="1302"/>
      <c r="AB29" s="1281"/>
      <c r="AC29" s="1282"/>
      <c r="AD29" s="1282"/>
      <c r="AE29" s="1282"/>
      <c r="AF29" s="1282"/>
      <c r="AG29" s="1284"/>
      <c r="AH29" s="1287"/>
      <c r="AI29" s="1288"/>
      <c r="AJ29" s="1288"/>
      <c r="AK29" s="1288"/>
      <c r="AL29" s="1288"/>
      <c r="AM29" s="1290"/>
      <c r="AN29" s="15"/>
      <c r="AO29" s="997"/>
      <c r="AP29" s="998"/>
      <c r="AQ29" s="998"/>
      <c r="AR29" s="998"/>
      <c r="AS29" s="998"/>
      <c r="AT29" s="99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1040"/>
      <c r="C30" s="1040"/>
      <c r="D30" s="1041"/>
      <c r="E30" s="982" t="s">
        <v>1058</v>
      </c>
      <c r="F30" s="1277"/>
      <c r="G30" s="1277"/>
      <c r="H30" s="1277"/>
      <c r="I30" s="1277"/>
      <c r="J30" s="1311" t="str">
        <f>IF(AND('Mapa final'!$L$10="Baja",'Mapa final'!$P$10="Leve"),CONCATENATE("R",'Mapa final'!$A$10),"")</f>
        <v/>
      </c>
      <c r="K30" s="1312"/>
      <c r="L30" s="1312" t="str">
        <f>IF(AND('Mapa final SI'!$L$16="Baja",'Mapa final SI'!$P$16="Leve"),CONCATENATE("R",'Mapa final SI'!$A$16),"")</f>
        <v>R2</v>
      </c>
      <c r="M30" s="1312"/>
      <c r="N30" s="1312" t="str">
        <f>IF(AND('Mapa final SI'!$L$22="Baja",'Mapa final SI'!$P$22="Leve"),CONCATENATE("R",'Mapa final SI'!$A$22),"")</f>
        <v/>
      </c>
      <c r="O30" s="1313"/>
      <c r="P30" s="1306" t="str">
        <f>IF(AND('Mapa final SI'!$L$10="Baja",'Mapa final SI'!$P$10="Menor"),CONCATENATE("R",'Mapa final SI'!$A$10),"")</f>
        <v/>
      </c>
      <c r="Q30" s="1306"/>
      <c r="R30" s="1306" t="str">
        <f>IF(AND('Mapa final SI'!$L$16="Baja",'Mapa final SI'!$P$16="Menor"),CONCATENATE("R",'Mapa final SI'!$A$16),"")</f>
        <v/>
      </c>
      <c r="S30" s="1306"/>
      <c r="T30" s="1306" t="str">
        <f>IF(AND('Mapa final SI'!$L$22="Baja",'Mapa final SI'!$P$22="Menor"),CONCATENATE("R",'Mapa final SI'!$A$22),"")</f>
        <v/>
      </c>
      <c r="U30" s="1307"/>
      <c r="V30" s="1305" t="str">
        <f>IF(AND('Mapa final SI'!$L$10="Baja",'Mapa final SI'!$P$10="Moderado"),CONCATENATE("R",'Mapa final SI'!$A$10),"")</f>
        <v/>
      </c>
      <c r="W30" s="1306"/>
      <c r="X30" s="1306" t="str">
        <f>IF(AND('Mapa final SI'!$L$16="Baja",'Mapa final SI'!$P$16="Moderado"),CONCATENATE("R",'Mapa final SI'!$A$16),"")</f>
        <v/>
      </c>
      <c r="Y30" s="1306"/>
      <c r="Z30" s="1306" t="str">
        <f>IF(AND('Mapa final SI'!$L$22="Baja",'Mapa final SI'!$P$22="Moderado"),CONCATENATE("R",'Mapa final SI'!$A$22),"")</f>
        <v>R3</v>
      </c>
      <c r="AA30" s="1307"/>
      <c r="AB30" s="1308" t="str">
        <f>IF(AND('Mapa final SI'!$L$10="Baja",'Mapa final SI'!$P$10="Mayor"),CONCATENATE("R",'Mapa final SI'!$A$10),"")</f>
        <v/>
      </c>
      <c r="AC30" s="1309"/>
      <c r="AD30" s="1309" t="str">
        <f>IF(AND('Mapa final SI'!$L$16="Baja",'Mapa final SI'!$P$16="Mayor"),CONCATENATE("R",'Mapa final SI'!$A$16),"")</f>
        <v/>
      </c>
      <c r="AE30" s="1309"/>
      <c r="AF30" s="1309" t="str">
        <f>IF(AND('Mapa final SI'!$L$22="Baja",'Mapa final SI'!$P$22="Mayor"),CONCATENATE("R",'Mapa final SI'!$A$22),"")</f>
        <v/>
      </c>
      <c r="AG30" s="1310"/>
      <c r="AH30" s="1314" t="str">
        <f>IF(AND('Mapa final SI'!$L$10="Baja",'Mapa final SI'!$P$10="Catastrófico"),CONCATENATE("R",'Mapa final SI'!$A$10),"")</f>
        <v/>
      </c>
      <c r="AI30" s="1303"/>
      <c r="AJ30" s="1303" t="str">
        <f>IF(AND('Mapa final SI'!$L$16="Baja",'Mapa final SI'!$P$16="Catastrófico"),CONCATENATE("R",'Mapa final SI'!$A$16),"")</f>
        <v/>
      </c>
      <c r="AK30" s="1303"/>
      <c r="AL30" s="1303" t="str">
        <f>IF(AND('Mapa final SI'!$L$22="Baja",'Mapa final SI'!$P$22="Catastrófico"),CONCATENATE("R",'Mapa final SI'!$A$22),"")</f>
        <v/>
      </c>
      <c r="AM30" s="1304"/>
      <c r="AN30" s="15"/>
      <c r="AO30" s="1315" t="s">
        <v>1059</v>
      </c>
      <c r="AP30" s="1000"/>
      <c r="AQ30" s="1000"/>
      <c r="AR30" s="1000"/>
      <c r="AS30" s="1000"/>
      <c r="AT30" s="131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1040"/>
      <c r="C31" s="1040"/>
      <c r="D31" s="1041"/>
      <c r="E31" s="1022"/>
      <c r="F31" s="1020"/>
      <c r="G31" s="1020"/>
      <c r="H31" s="1020"/>
      <c r="I31" s="1020"/>
      <c r="J31" s="1291"/>
      <c r="K31" s="1292"/>
      <c r="L31" s="1292"/>
      <c r="M31" s="1292"/>
      <c r="N31" s="1292"/>
      <c r="O31" s="1295"/>
      <c r="P31" s="1298"/>
      <c r="Q31" s="1298"/>
      <c r="R31" s="1298"/>
      <c r="S31" s="1298"/>
      <c r="T31" s="1298"/>
      <c r="U31" s="1301"/>
      <c r="V31" s="1297"/>
      <c r="W31" s="1298"/>
      <c r="X31" s="1298"/>
      <c r="Y31" s="1298"/>
      <c r="Z31" s="1298"/>
      <c r="AA31" s="1301"/>
      <c r="AB31" s="1279"/>
      <c r="AC31" s="1280"/>
      <c r="AD31" s="1280"/>
      <c r="AE31" s="1280"/>
      <c r="AF31" s="1280"/>
      <c r="AG31" s="1283"/>
      <c r="AH31" s="1285"/>
      <c r="AI31" s="1286"/>
      <c r="AJ31" s="1286"/>
      <c r="AK31" s="1286"/>
      <c r="AL31" s="1286"/>
      <c r="AM31" s="1289"/>
      <c r="AN31" s="15"/>
      <c r="AO31" s="1317"/>
      <c r="AP31" s="1001"/>
      <c r="AQ31" s="1001"/>
      <c r="AR31" s="1001"/>
      <c r="AS31" s="1001"/>
      <c r="AT31" s="131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1040"/>
      <c r="C32" s="1040"/>
      <c r="D32" s="1041"/>
      <c r="E32" s="1022"/>
      <c r="F32" s="1020"/>
      <c r="G32" s="1020"/>
      <c r="H32" s="1020"/>
      <c r="I32" s="1020"/>
      <c r="J32" s="1291" t="str">
        <f>IF(AND('Mapa final SI'!$L$28="Baja",'Mapa final SI'!$P$28="Leve"),CONCATENATE("R",'Mapa final SI'!$A$28),"")</f>
        <v/>
      </c>
      <c r="K32" s="1292"/>
      <c r="L32" s="1292" t="str">
        <f>IF(AND('Mapa final SI'!$L$34="Baja",'Mapa final SI'!$P$34="Leve"),CONCATENATE("R",'Mapa final SI'!$A$34),"")</f>
        <v/>
      </c>
      <c r="M32" s="1292"/>
      <c r="N32" s="1292" t="str">
        <f>IF(AND('Mapa final SI'!$L$40="Baja",'Mapa final SI'!$P$40="Leve"),CONCATENATE("R",'Mapa final SI'!$A$40),"")</f>
        <v/>
      </c>
      <c r="O32" s="1295"/>
      <c r="P32" s="1298" t="str">
        <f>IF(AND('Mapa final SI'!$L$28="Baja",'Mapa final SI'!$P$28="Menor"),CONCATENATE("R",'Mapa final SI'!$A$28),"")</f>
        <v/>
      </c>
      <c r="Q32" s="1298"/>
      <c r="R32" s="1298" t="str">
        <f>IF(AND('Mapa final SI'!$L$34="Baja",'Mapa final SI'!$P$34="Menor"),CONCATENATE("R",'Mapa final SI'!$A$34),"")</f>
        <v/>
      </c>
      <c r="S32" s="1298"/>
      <c r="T32" s="1298" t="str">
        <f>IF(AND('Mapa final SI'!$L$40="Baja",'Mapa final SI'!$P$40="Menor"),CONCATENATE("R",'Mapa final SI'!$A$40),"")</f>
        <v/>
      </c>
      <c r="U32" s="1301"/>
      <c r="V32" s="1297" t="str">
        <f>IF(AND('Mapa final SI'!$L$28="Baja",'Mapa final SI'!$P$28="Moderado"),CONCATENATE("R",'Mapa final SI'!$A$28),"")</f>
        <v/>
      </c>
      <c r="W32" s="1298"/>
      <c r="X32" s="1298" t="str">
        <f>IF(AND('Mapa final SI'!$L$34="Baja",'Mapa final SI'!$P$34="Moderado"),CONCATENATE("R",'Mapa final SI'!$A$34),"")</f>
        <v/>
      </c>
      <c r="Y32" s="1298"/>
      <c r="Z32" s="1298" t="str">
        <f>IF(AND('Mapa final SI'!$L$40="Baja",'Mapa final SI'!$P$40="Moderado"),CONCATENATE("R",'Mapa final SI'!$A$40),"")</f>
        <v/>
      </c>
      <c r="AA32" s="1301"/>
      <c r="AB32" s="1279" t="str">
        <f>IF(AND('Mapa final SI'!$L$28="Baja",'Mapa final SI'!$P$28="Mayor"),CONCATENATE("R",'Mapa final SI'!$A$28),"")</f>
        <v/>
      </c>
      <c r="AC32" s="1280"/>
      <c r="AD32" s="1280" t="str">
        <f>IF(AND('Mapa final SI'!$L$34="Baja",'Mapa final SI'!$P$34="Mayor"),CONCATENATE("R",'Mapa final SI'!$A$34),"")</f>
        <v/>
      </c>
      <c r="AE32" s="1280"/>
      <c r="AF32" s="1280" t="str">
        <f>IF(AND('Mapa final SI'!$L$40="Baja",'Mapa final SI'!$P$40="Mayor"),CONCATENATE("R",'Mapa final SI'!$A$40),"")</f>
        <v/>
      </c>
      <c r="AG32" s="1283"/>
      <c r="AH32" s="1285" t="str">
        <f>IF(AND('Mapa final SI'!$L$28="Baja",'Mapa final SI'!$P$28="Catastrófico"),CONCATENATE("R",'Mapa final SI'!$A$28),"")</f>
        <v/>
      </c>
      <c r="AI32" s="1286"/>
      <c r="AJ32" s="1286" t="str">
        <f>IF(AND('Mapa final SI'!$L$34="Baja",'Mapa final SI'!$P$34="Catastrófico"),CONCATENATE("R",'Mapa final SI'!$A$34),"")</f>
        <v/>
      </c>
      <c r="AK32" s="1286"/>
      <c r="AL32" s="1286" t="str">
        <f>IF(AND('Mapa final SI'!$L$40="Baja",'Mapa final SI'!$P$40="Catastrófico"),CONCATENATE("R",'Mapa final SI'!$A$40),"")</f>
        <v/>
      </c>
      <c r="AM32" s="1289"/>
      <c r="AN32" s="15"/>
      <c r="AO32" s="1317"/>
      <c r="AP32" s="1001"/>
      <c r="AQ32" s="1001"/>
      <c r="AR32" s="1001"/>
      <c r="AS32" s="1001"/>
      <c r="AT32" s="131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1040"/>
      <c r="C33" s="1040"/>
      <c r="D33" s="1041"/>
      <c r="E33" s="1022"/>
      <c r="F33" s="1020"/>
      <c r="G33" s="1020"/>
      <c r="H33" s="1020"/>
      <c r="I33" s="1020"/>
      <c r="J33" s="1291"/>
      <c r="K33" s="1292"/>
      <c r="L33" s="1292"/>
      <c r="M33" s="1292"/>
      <c r="N33" s="1292"/>
      <c r="O33" s="1295"/>
      <c r="P33" s="1298"/>
      <c r="Q33" s="1298"/>
      <c r="R33" s="1298"/>
      <c r="S33" s="1298"/>
      <c r="T33" s="1298"/>
      <c r="U33" s="1301"/>
      <c r="V33" s="1297"/>
      <c r="W33" s="1298"/>
      <c r="X33" s="1298"/>
      <c r="Y33" s="1298"/>
      <c r="Z33" s="1298"/>
      <c r="AA33" s="1301"/>
      <c r="AB33" s="1279"/>
      <c r="AC33" s="1280"/>
      <c r="AD33" s="1280"/>
      <c r="AE33" s="1280"/>
      <c r="AF33" s="1280"/>
      <c r="AG33" s="1283"/>
      <c r="AH33" s="1285"/>
      <c r="AI33" s="1286"/>
      <c r="AJ33" s="1286"/>
      <c r="AK33" s="1286"/>
      <c r="AL33" s="1286"/>
      <c r="AM33" s="1289"/>
      <c r="AN33" s="15"/>
      <c r="AO33" s="1317"/>
      <c r="AP33" s="1001"/>
      <c r="AQ33" s="1001"/>
      <c r="AR33" s="1001"/>
      <c r="AS33" s="1001"/>
      <c r="AT33" s="131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1040"/>
      <c r="C34" s="1040"/>
      <c r="D34" s="1041"/>
      <c r="E34" s="1022"/>
      <c r="F34" s="1020"/>
      <c r="G34" s="1020"/>
      <c r="H34" s="1020"/>
      <c r="I34" s="1020"/>
      <c r="J34" s="1291" t="str">
        <f>IF(AND('Mapa final SI'!$L$46="Baja",'Mapa final SI'!$P$46="Leve"),CONCATENATE("R",'Mapa final SI'!$A$46),"")</f>
        <v/>
      </c>
      <c r="K34" s="1292"/>
      <c r="L34" s="1292" t="str">
        <f>IF(AND('Mapa final SI'!$L$52="Baja",'Mapa final SI'!$P$52="Leve"),CONCATENATE("R",'Mapa final SI'!$A$52),"")</f>
        <v/>
      </c>
      <c r="M34" s="1292"/>
      <c r="N34" s="1292" t="str">
        <f>IF(AND('Mapa final SI'!$L$58="Baja",'Mapa final SI'!$P$58="Leve"),CONCATENATE("R",'Mapa final SI'!$A$58),"")</f>
        <v/>
      </c>
      <c r="O34" s="1295"/>
      <c r="P34" s="1298" t="str">
        <f>IF(AND('Mapa final SI'!$L$46="Baja",'Mapa final SI'!$P$46="Menor"),CONCATENATE("R",'Mapa final SI'!$A$46),"")</f>
        <v/>
      </c>
      <c r="Q34" s="1298"/>
      <c r="R34" s="1298" t="str">
        <f>IF(AND('Mapa final SI'!$L$52="Baja",'Mapa final SI'!$P$52="Menor"),CONCATENATE("R",'Mapa final SI'!$A$52),"")</f>
        <v/>
      </c>
      <c r="S34" s="1298"/>
      <c r="T34" s="1298" t="str">
        <f>IF(AND('Mapa final SI'!$L$58="Baja",'Mapa final SI'!$P$58="Menor"),CONCATENATE("R",'Mapa final SI'!$A$58),"")</f>
        <v/>
      </c>
      <c r="U34" s="1301"/>
      <c r="V34" s="1297" t="str">
        <f>IF(AND('Mapa final SI'!$L$46="Baja",'Mapa final SI'!$P$46="Moderado"),CONCATENATE("R",'Mapa final SI'!$A$46),"")</f>
        <v/>
      </c>
      <c r="W34" s="1298"/>
      <c r="X34" s="1298" t="str">
        <f>IF(AND('Mapa final SI'!$L$52="Baja",'Mapa final SI'!$P$52="Moderado"),CONCATENATE("R",'Mapa final SI'!$A$52),"")</f>
        <v/>
      </c>
      <c r="Y34" s="1298"/>
      <c r="Z34" s="1298" t="str">
        <f>IF(AND('Mapa final SI'!$L$58="Baja",'Mapa final SI'!$P$58="Moderado"),CONCATENATE("R",'Mapa final SI'!$A$58),"")</f>
        <v/>
      </c>
      <c r="AA34" s="1301"/>
      <c r="AB34" s="1279" t="str">
        <f>IF(AND('Mapa final SI'!$L$46="Baja",'Mapa final SI'!$P$46="Mayor"),CONCATENATE("R",'Mapa final SI'!$A$46),"")</f>
        <v/>
      </c>
      <c r="AC34" s="1280"/>
      <c r="AD34" s="1280" t="str">
        <f>IF(AND('Mapa final SI'!$L$52="Baja",'Mapa final SI'!$P$52="Mayor"),CONCATENATE("R",'Mapa final SI'!$A$52),"")</f>
        <v/>
      </c>
      <c r="AE34" s="1280"/>
      <c r="AF34" s="1280" t="str">
        <f>IF(AND('Mapa final SI'!$L$58="Baja",'Mapa final SI'!$P$58="Mayor"),CONCATENATE("R",'Mapa final SI'!$A$58),"")</f>
        <v/>
      </c>
      <c r="AG34" s="1283"/>
      <c r="AH34" s="1285" t="str">
        <f>IF(AND('Mapa final SI'!$L$46="Baja",'Mapa final SI'!$P$46="Catastrófico"),CONCATENATE("R",'Mapa final SI'!$A$46),"")</f>
        <v/>
      </c>
      <c r="AI34" s="1286"/>
      <c r="AJ34" s="1286" t="str">
        <f>IF(AND('Mapa final SI'!$L$52="Baja",'Mapa final SI'!$P$52="Catastrófico"),CONCATENATE("R",'Mapa final SI'!$A$52),"")</f>
        <v/>
      </c>
      <c r="AK34" s="1286"/>
      <c r="AL34" s="1286" t="str">
        <f>IF(AND('Mapa final SI'!$L$58="Baja",'Mapa final SI'!$P$58="Catastrófico"),CONCATENATE("R",'Mapa final SI'!$A$58),"")</f>
        <v/>
      </c>
      <c r="AM34" s="1289"/>
      <c r="AN34" s="15"/>
      <c r="AO34" s="1317"/>
      <c r="AP34" s="1001"/>
      <c r="AQ34" s="1001"/>
      <c r="AR34" s="1001"/>
      <c r="AS34" s="1001"/>
      <c r="AT34" s="131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1040"/>
      <c r="C35" s="1040"/>
      <c r="D35" s="1041"/>
      <c r="E35" s="1022"/>
      <c r="F35" s="1020"/>
      <c r="G35" s="1020"/>
      <c r="H35" s="1020"/>
      <c r="I35" s="1020"/>
      <c r="J35" s="1291"/>
      <c r="K35" s="1292"/>
      <c r="L35" s="1292"/>
      <c r="M35" s="1292"/>
      <c r="N35" s="1292"/>
      <c r="O35" s="1295"/>
      <c r="P35" s="1298"/>
      <c r="Q35" s="1298"/>
      <c r="R35" s="1298"/>
      <c r="S35" s="1298"/>
      <c r="T35" s="1298"/>
      <c r="U35" s="1301"/>
      <c r="V35" s="1297"/>
      <c r="W35" s="1298"/>
      <c r="X35" s="1298"/>
      <c r="Y35" s="1298"/>
      <c r="Z35" s="1298"/>
      <c r="AA35" s="1301"/>
      <c r="AB35" s="1279"/>
      <c r="AC35" s="1280"/>
      <c r="AD35" s="1280"/>
      <c r="AE35" s="1280"/>
      <c r="AF35" s="1280"/>
      <c r="AG35" s="1283"/>
      <c r="AH35" s="1285"/>
      <c r="AI35" s="1286"/>
      <c r="AJ35" s="1286"/>
      <c r="AK35" s="1286"/>
      <c r="AL35" s="1286"/>
      <c r="AM35" s="1289"/>
      <c r="AN35" s="15"/>
      <c r="AO35" s="1317"/>
      <c r="AP35" s="1001"/>
      <c r="AQ35" s="1001"/>
      <c r="AR35" s="1001"/>
      <c r="AS35" s="1001"/>
      <c r="AT35" s="131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1040"/>
      <c r="C36" s="1040"/>
      <c r="D36" s="1041"/>
      <c r="E36" s="1022"/>
      <c r="F36" s="1020"/>
      <c r="G36" s="1020"/>
      <c r="H36" s="1020"/>
      <c r="I36" s="1020"/>
      <c r="J36" s="1291" t="str">
        <f>IF(AND('Mapa final SI'!$L$64="Baja",'Mapa final SI'!$P$64="Leve"),CONCATENATE("R",'Mapa final SI'!$A$64),"")</f>
        <v/>
      </c>
      <c r="K36" s="1292"/>
      <c r="L36" s="1292" t="str">
        <f>IF(AND('Mapa final SI'!$L$70="Baja",'Mapa final SI'!$P$70="Leve"),CONCATENATE("R",'Mapa final SI'!$A$70),"")</f>
        <v/>
      </c>
      <c r="M36" s="1292"/>
      <c r="N36" s="1292" t="str">
        <f>IF(AND('Mapa final SI'!$L$76="Baja",'Mapa final SI'!$P$76="Leve"),CONCATENATE("R",'Mapa final SI'!$A$76),"")</f>
        <v/>
      </c>
      <c r="O36" s="1295"/>
      <c r="P36" s="1298" t="str">
        <f>IF(AND('Mapa final SI'!$L$64="Baja",'Mapa final SI'!$P$64="Menor"),CONCATENATE("R",'Mapa final SI'!$A$64),"")</f>
        <v/>
      </c>
      <c r="Q36" s="1298"/>
      <c r="R36" s="1298" t="str">
        <f>IF(AND('Mapa final SI'!$L$70="Baja",'Mapa final SI'!$P$70="Menor"),CONCATENATE("R",'Mapa final SI'!$A$70),"")</f>
        <v/>
      </c>
      <c r="S36" s="1298"/>
      <c r="T36" s="1298" t="str">
        <f>IF(AND('Mapa final SI'!$L$76="Baja",'Mapa final SI'!$P$76="Menor"),CONCATENATE("R",'Mapa final SI'!$A$76),"")</f>
        <v/>
      </c>
      <c r="U36" s="1301"/>
      <c r="V36" s="1297" t="str">
        <f>IF(AND('Mapa final SI'!$L$64="Baja",'Mapa final SI'!$P$64="Moderado"),CONCATENATE("R",'Mapa final SI'!$A$64),"")</f>
        <v/>
      </c>
      <c r="W36" s="1298"/>
      <c r="X36" s="1298" t="str">
        <f>IF(AND('Mapa final SI'!$L$70="Baja",'Mapa final SI'!$P$70="Moderado"),CONCATENATE("R",'Mapa final SI'!$A$70),"")</f>
        <v/>
      </c>
      <c r="Y36" s="1298"/>
      <c r="Z36" s="1298" t="str">
        <f>IF(AND('Mapa final SI'!$L$76="Baja",'Mapa final SI'!$P$76="Moderado"),CONCATENATE("R",'Mapa final SI'!$A$76),"")</f>
        <v/>
      </c>
      <c r="AA36" s="1301"/>
      <c r="AB36" s="1279" t="str">
        <f>IF(AND('Mapa final SI'!$L$64="Baja",'Mapa final SI'!$P$64="Mayor"),CONCATENATE("R",'Mapa final SI'!$A$64),"")</f>
        <v/>
      </c>
      <c r="AC36" s="1280"/>
      <c r="AD36" s="1280" t="str">
        <f>IF(AND('Mapa final SI'!$L$70="Baja",'Mapa final SI'!$P$70="Mayor"),CONCATENATE("R",'Mapa final SI'!$A$70),"")</f>
        <v/>
      </c>
      <c r="AE36" s="1280"/>
      <c r="AF36" s="1280" t="str">
        <f>IF(AND('Mapa final SI'!$L$76="Baja",'Mapa final SI'!$P$76="Mayor"),CONCATENATE("R",'Mapa final SI'!$A$76),"")</f>
        <v/>
      </c>
      <c r="AG36" s="1283"/>
      <c r="AH36" s="1285" t="str">
        <f>IF(AND('Mapa final SI'!$L$64="Baja",'Mapa final SI'!$P$64="Catastrófico"),CONCATENATE("R",'Mapa final SI'!$A$64),"")</f>
        <v/>
      </c>
      <c r="AI36" s="1286"/>
      <c r="AJ36" s="1286" t="str">
        <f>IF(AND('Mapa final SI'!$L$70="Baja",'Mapa final SI'!$P$70="Catastrófico"),CONCATENATE("R",'Mapa final SI'!$A$70),"")</f>
        <v/>
      </c>
      <c r="AK36" s="1286"/>
      <c r="AL36" s="1286" t="str">
        <f>IF(AND('Mapa final SI'!$L$76="Baja",'Mapa final SI'!$P$76="Catastrófico"),CONCATENATE("R",'Mapa final SI'!$A$76),"")</f>
        <v/>
      </c>
      <c r="AM36" s="1289"/>
      <c r="AN36" s="15"/>
      <c r="AO36" s="1317"/>
      <c r="AP36" s="1001"/>
      <c r="AQ36" s="1001"/>
      <c r="AR36" s="1001"/>
      <c r="AS36" s="1001"/>
      <c r="AT36" s="131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1040"/>
      <c r="C37" s="1040"/>
      <c r="D37" s="1041"/>
      <c r="E37" s="1023"/>
      <c r="F37" s="1024"/>
      <c r="G37" s="1024"/>
      <c r="H37" s="1024"/>
      <c r="I37" s="1024"/>
      <c r="J37" s="1293"/>
      <c r="K37" s="1294"/>
      <c r="L37" s="1294"/>
      <c r="M37" s="1294"/>
      <c r="N37" s="1294"/>
      <c r="O37" s="1296"/>
      <c r="P37" s="1300"/>
      <c r="Q37" s="1300"/>
      <c r="R37" s="1300"/>
      <c r="S37" s="1300"/>
      <c r="T37" s="1300"/>
      <c r="U37" s="1302"/>
      <c r="V37" s="1299"/>
      <c r="W37" s="1300"/>
      <c r="X37" s="1300"/>
      <c r="Y37" s="1300"/>
      <c r="Z37" s="1300"/>
      <c r="AA37" s="1302"/>
      <c r="AB37" s="1281"/>
      <c r="AC37" s="1282"/>
      <c r="AD37" s="1282"/>
      <c r="AE37" s="1282"/>
      <c r="AF37" s="1282"/>
      <c r="AG37" s="1284"/>
      <c r="AH37" s="1287"/>
      <c r="AI37" s="1288"/>
      <c r="AJ37" s="1288"/>
      <c r="AK37" s="1288"/>
      <c r="AL37" s="1288"/>
      <c r="AM37" s="1290"/>
      <c r="AN37" s="15"/>
      <c r="AO37" s="1319"/>
      <c r="AP37" s="1320"/>
      <c r="AQ37" s="1320"/>
      <c r="AR37" s="1320"/>
      <c r="AS37" s="1320"/>
      <c r="AT37" s="132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1040"/>
      <c r="C38" s="1040"/>
      <c r="D38" s="1041"/>
      <c r="E38" s="982" t="s">
        <v>1060</v>
      </c>
      <c r="F38" s="1277"/>
      <c r="G38" s="1277"/>
      <c r="H38" s="1277"/>
      <c r="I38" s="1278"/>
      <c r="J38" s="1311" t="str">
        <f>IF(AND('Mapa final SI'!$L$10="Muy Baja",'Mapa final SI'!$P$10="Leve"),CONCATENATE("R",'Mapa final SI'!$A$10),"")</f>
        <v/>
      </c>
      <c r="K38" s="1312"/>
      <c r="L38" s="1312" t="str">
        <f>IF(AND('Mapa final SI'!$L$16="Muy Baja",'Mapa final SI'!$P$16="Leve"),CONCATENATE("R",'Mapa final SI'!$A$16),"")</f>
        <v/>
      </c>
      <c r="M38" s="1312"/>
      <c r="N38" s="1312" t="str">
        <f>IF(AND('Mapa final SI'!$L$22="Muy Baja",'Mapa final SI'!$P$22="Leve"),CONCATENATE("R",'Mapa final SI'!$A$22),"")</f>
        <v/>
      </c>
      <c r="O38" s="1313"/>
      <c r="P38" s="1311" t="str">
        <f>IF(AND('Mapa final SI'!$L$10="Muy Baja",'Mapa final SI'!$P$10="Menor"),CONCATENATE("R",'Mapa final SI'!$A$10),"")</f>
        <v/>
      </c>
      <c r="Q38" s="1312"/>
      <c r="R38" s="1312" t="str">
        <f>IF(AND('Mapa final SI'!$L$16="Muy Baja",'Mapa final SI'!$P$16="Menor"),CONCATENATE("R",'Mapa final SI'!$A$16),"")</f>
        <v/>
      </c>
      <c r="S38" s="1312"/>
      <c r="T38" s="1312" t="str">
        <f>IF(AND('Mapa final SI'!$L$22="Muy Baja",'Mapa final SI'!$P$22="Menor"),CONCATENATE("R",'Mapa final SI'!$A$22),"")</f>
        <v/>
      </c>
      <c r="U38" s="1313"/>
      <c r="V38" s="1305" t="str">
        <f>IF(AND('Mapa final SI'!$L$10="Muy Baja",'Mapa final SI'!$P$10="Moderado"),CONCATENATE("R",'Mapa final SI'!$A$10),"")</f>
        <v/>
      </c>
      <c r="W38" s="1306"/>
      <c r="X38" s="1306" t="str">
        <f>IF(AND('Mapa final SI'!$L$16="Muy Baja",'Mapa final SI'!$P$16="Moderado"),CONCATENATE("R",'Mapa final SI'!$A$16),"")</f>
        <v/>
      </c>
      <c r="Y38" s="1306"/>
      <c r="Z38" s="1306" t="str">
        <f>IF(AND('Mapa final SI'!$L$22="Muy Baja",'Mapa final SI'!$P$22="Moderado"),CONCATENATE("R",'Mapa final SI'!$A$22),"")</f>
        <v/>
      </c>
      <c r="AA38" s="1307"/>
      <c r="AB38" s="1308" t="str">
        <f>IF(AND('Mapa final SI'!$L$10="Muy Baja",'Mapa final SI'!$P$10="Mayor"),CONCATENATE("R",'Mapa final SI'!$A$10),"")</f>
        <v/>
      </c>
      <c r="AC38" s="1309"/>
      <c r="AD38" s="1309" t="str">
        <f>IF(AND('Mapa final SI'!$L$16="Muy Baja",'Mapa final SI'!$P$16="Mayor"),CONCATENATE("R",'Mapa final SI'!$A$16),"")</f>
        <v/>
      </c>
      <c r="AE38" s="1309"/>
      <c r="AF38" s="1309" t="str">
        <f>IF(AND('Mapa final SI'!$L$22="Muy Baja",'Mapa final SI'!$P$22="Mayor"),CONCATENATE("R",'Mapa final SI'!$A$22),"")</f>
        <v/>
      </c>
      <c r="AG38" s="1310"/>
      <c r="AH38" s="1314" t="str">
        <f>IF(AND('Mapa final SI'!$L$10="Muy Baja",'Mapa final SI'!$P$10="Catastrófico"),CONCATENATE("R",'Mapa final SI'!$A$10),"")</f>
        <v/>
      </c>
      <c r="AI38" s="1303"/>
      <c r="AJ38" s="1303" t="str">
        <f>IF(AND('Mapa final SI'!$L$16="Muy Baja",'Mapa final SI'!$P$16="Catastrófico"),CONCATENATE("R",'Mapa final SI'!$A$16),"")</f>
        <v/>
      </c>
      <c r="AK38" s="1303"/>
      <c r="AL38" s="1303" t="str">
        <f>IF(AND('Mapa final SI'!$L$22="Muy Baja",'Mapa final SI'!$P$22="Catastrófico"),CONCATENATE("R",'Mapa final SI'!$A$22),"")</f>
        <v/>
      </c>
      <c r="AM38" s="130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1040"/>
      <c r="C39" s="1040"/>
      <c r="D39" s="1041"/>
      <c r="E39" s="1022"/>
      <c r="F39" s="1020"/>
      <c r="G39" s="1020"/>
      <c r="H39" s="1020"/>
      <c r="I39" s="1021"/>
      <c r="J39" s="1291"/>
      <c r="K39" s="1292"/>
      <c r="L39" s="1292"/>
      <c r="M39" s="1292"/>
      <c r="N39" s="1292"/>
      <c r="O39" s="1295"/>
      <c r="P39" s="1291"/>
      <c r="Q39" s="1292"/>
      <c r="R39" s="1292"/>
      <c r="S39" s="1292"/>
      <c r="T39" s="1292"/>
      <c r="U39" s="1295"/>
      <c r="V39" s="1297"/>
      <c r="W39" s="1298"/>
      <c r="X39" s="1298"/>
      <c r="Y39" s="1298"/>
      <c r="Z39" s="1298"/>
      <c r="AA39" s="1301"/>
      <c r="AB39" s="1279"/>
      <c r="AC39" s="1280"/>
      <c r="AD39" s="1280"/>
      <c r="AE39" s="1280"/>
      <c r="AF39" s="1280"/>
      <c r="AG39" s="1283"/>
      <c r="AH39" s="1285"/>
      <c r="AI39" s="1286"/>
      <c r="AJ39" s="1286"/>
      <c r="AK39" s="1286"/>
      <c r="AL39" s="1286"/>
      <c r="AM39" s="1289"/>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1040"/>
      <c r="C40" s="1040"/>
      <c r="D40" s="1041"/>
      <c r="E40" s="1022"/>
      <c r="F40" s="1020"/>
      <c r="G40" s="1020"/>
      <c r="H40" s="1020"/>
      <c r="I40" s="1021"/>
      <c r="J40" s="1291" t="str">
        <f>IF(AND('Mapa final SI'!$L$28="Muy Baja",'Mapa final SI'!$P$28="Leve"),CONCATENATE("R",'Mapa final SI'!$A$28),"")</f>
        <v/>
      </c>
      <c r="K40" s="1292"/>
      <c r="L40" s="1292" t="str">
        <f>IF(AND('Mapa final SI'!$L$34="Muy Baja",'Mapa final SI'!$P$34="Leve"),CONCATENATE("R",'Mapa final SI'!$A$34),"")</f>
        <v/>
      </c>
      <c r="M40" s="1292"/>
      <c r="N40" s="1292" t="str">
        <f>IF(AND('Mapa final SI'!$L$40="Muy Baja",'Mapa final SI'!$P$40="Leve"),CONCATENATE("R",'Mapa final SI'!$A$40),"")</f>
        <v/>
      </c>
      <c r="O40" s="1295"/>
      <c r="P40" s="1291" t="str">
        <f>IF(AND('Mapa final SI'!$L$28="Muy Baja",'Mapa final SI'!$P$28="Menor"),CONCATENATE("R",'Mapa final SI'!$A$28),"")</f>
        <v/>
      </c>
      <c r="Q40" s="1292"/>
      <c r="R40" s="1292" t="str">
        <f>IF(AND('Mapa final SI'!$L$34="Muy Baja",'Mapa final SI'!$P$34="Menor"),CONCATENATE("R",'Mapa final SI'!$A$34),"")</f>
        <v/>
      </c>
      <c r="S40" s="1292"/>
      <c r="T40" s="1292" t="str">
        <f>IF(AND('Mapa final SI'!$L$40="Muy Baja",'Mapa final SI'!$P$40="Menor"),CONCATENATE("R",'Mapa final SI'!$A$40),"")</f>
        <v/>
      </c>
      <c r="U40" s="1295"/>
      <c r="V40" s="1297" t="str">
        <f>IF(AND('Mapa final SI'!$L$28="Muy Baja",'Mapa final SI'!$P$28="Moderado"),CONCATENATE("R",'Mapa final SI'!$A$28),"")</f>
        <v/>
      </c>
      <c r="W40" s="1298"/>
      <c r="X40" s="1298" t="str">
        <f>IF(AND('Mapa final SI'!$L$34="Muy Baja",'Mapa final SI'!$P$34="Moderado"),CONCATENATE("R",'Mapa final SI'!$A$34),"")</f>
        <v/>
      </c>
      <c r="Y40" s="1298"/>
      <c r="Z40" s="1298" t="str">
        <f>IF(AND('Mapa final SI'!$L$40="Muy Baja",'Mapa final SI'!$P$40="Moderado"),CONCATENATE("R",'Mapa final SI'!$A$40),"")</f>
        <v/>
      </c>
      <c r="AA40" s="1301"/>
      <c r="AB40" s="1279" t="str">
        <f>IF(AND('Mapa final SI'!$L$28="Muy Baja",'Mapa final SI'!$P$28="Mayor"),CONCATENATE("R",'Mapa final SI'!$A$28),"")</f>
        <v/>
      </c>
      <c r="AC40" s="1280"/>
      <c r="AD40" s="1280" t="str">
        <f>IF(AND('Mapa final SI'!$L$34="Muy Baja",'Mapa final SI'!$P$34="Mayor"),CONCATENATE("R",'Mapa final SI'!$A$34),"")</f>
        <v/>
      </c>
      <c r="AE40" s="1280"/>
      <c r="AF40" s="1280" t="str">
        <f>IF(AND('Mapa final SI'!$L$40="Muy Baja",'Mapa final SI'!$P$40="Mayor"),CONCATENATE("R",'Mapa final SI'!$A$40),"")</f>
        <v/>
      </c>
      <c r="AG40" s="1283"/>
      <c r="AH40" s="1285" t="str">
        <f>IF(AND('Mapa final SI'!$L$28="Muy Baja",'Mapa final SI'!$P$28="Catastrófico"),CONCATENATE("R",'Mapa final SI'!$A$28),"")</f>
        <v/>
      </c>
      <c r="AI40" s="1286"/>
      <c r="AJ40" s="1286" t="str">
        <f>IF(AND('Mapa final SI'!$L$34="Muy Baja",'Mapa final SI'!$P$34="Catastrófico"),CONCATENATE("R",'Mapa final SI'!$A$34),"")</f>
        <v/>
      </c>
      <c r="AK40" s="1286"/>
      <c r="AL40" s="1286" t="str">
        <f>IF(AND('Mapa final SI'!$L$40="Muy Baja",'Mapa final SI'!$P$40="Catastrófico"),CONCATENATE("R",'Mapa final SI'!$A$40),"")</f>
        <v/>
      </c>
      <c r="AM40" s="1289"/>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1040"/>
      <c r="C41" s="1040"/>
      <c r="D41" s="1041"/>
      <c r="E41" s="1022"/>
      <c r="F41" s="1020"/>
      <c r="G41" s="1020"/>
      <c r="H41" s="1020"/>
      <c r="I41" s="1021"/>
      <c r="J41" s="1291"/>
      <c r="K41" s="1292"/>
      <c r="L41" s="1292"/>
      <c r="M41" s="1292"/>
      <c r="N41" s="1292"/>
      <c r="O41" s="1295"/>
      <c r="P41" s="1291"/>
      <c r="Q41" s="1292"/>
      <c r="R41" s="1292"/>
      <c r="S41" s="1292"/>
      <c r="T41" s="1292"/>
      <c r="U41" s="1295"/>
      <c r="V41" s="1297"/>
      <c r="W41" s="1298"/>
      <c r="X41" s="1298"/>
      <c r="Y41" s="1298"/>
      <c r="Z41" s="1298"/>
      <c r="AA41" s="1301"/>
      <c r="AB41" s="1279"/>
      <c r="AC41" s="1280"/>
      <c r="AD41" s="1280"/>
      <c r="AE41" s="1280"/>
      <c r="AF41" s="1280"/>
      <c r="AG41" s="1283"/>
      <c r="AH41" s="1285"/>
      <c r="AI41" s="1286"/>
      <c r="AJ41" s="1286"/>
      <c r="AK41" s="1286"/>
      <c r="AL41" s="1286"/>
      <c r="AM41" s="1289"/>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1040"/>
      <c r="C42" s="1040"/>
      <c r="D42" s="1041"/>
      <c r="E42" s="1022"/>
      <c r="F42" s="1020"/>
      <c r="G42" s="1020"/>
      <c r="H42" s="1020"/>
      <c r="I42" s="1021"/>
      <c r="J42" s="1291" t="str">
        <f>IF(AND('Mapa final SI'!$L$46="Muy Baja",'Mapa final SI'!$P$46="Leve"),CONCATENATE("R",'Mapa final SI'!$A$46),"")</f>
        <v/>
      </c>
      <c r="K42" s="1292"/>
      <c r="L42" s="1292" t="str">
        <f>IF(AND('Mapa final SI'!$L$52="Muy Baja",'Mapa final SI'!$P$52="Leve"),CONCATENATE("R",'Mapa final SI'!$A$52),"")</f>
        <v/>
      </c>
      <c r="M42" s="1292"/>
      <c r="N42" s="1292" t="str">
        <f>IF(AND('Mapa final SI'!$L$58="Muy Baja",'Mapa final SI'!$P$58="Leve"),CONCATENATE("R",'Mapa final SI'!$A$58),"")</f>
        <v/>
      </c>
      <c r="O42" s="1295"/>
      <c r="P42" s="1291" t="str">
        <f>IF(AND('Mapa final SI'!$L$46="Muy Baja",'Mapa final SI'!$P$46="Menor"),CONCATENATE("R",'Mapa final SI'!$A$46),"")</f>
        <v/>
      </c>
      <c r="Q42" s="1292"/>
      <c r="R42" s="1292" t="str">
        <f>IF(AND('Mapa final SI'!$L$52="Muy Baja",'Mapa final SI'!$P$52="Menor"),CONCATENATE("R",'Mapa final SI'!$A$52),"")</f>
        <v/>
      </c>
      <c r="S42" s="1292"/>
      <c r="T42" s="1292" t="str">
        <f>IF(AND('Mapa final SI'!$L$58="Muy Baja",'Mapa final SI'!$P$58="Menor"),CONCATENATE("R",'Mapa final SI'!$A$58),"")</f>
        <v/>
      </c>
      <c r="U42" s="1295"/>
      <c r="V42" s="1297" t="str">
        <f>IF(AND('Mapa final SI'!$L$46="Muy Baja",'Mapa final SI'!$P$46="Moderado"),CONCATENATE("R",'Mapa final SI'!$A$46),"")</f>
        <v/>
      </c>
      <c r="W42" s="1298"/>
      <c r="X42" s="1298" t="str">
        <f>IF(AND('Mapa final SI'!$L$52="Muy Baja",'Mapa final SI'!$P$52="Moderado"),CONCATENATE("R",'Mapa final SI'!$A$52),"")</f>
        <v/>
      </c>
      <c r="Y42" s="1298"/>
      <c r="Z42" s="1298" t="str">
        <f>IF(AND('Mapa final SI'!$L$58="Muy Baja",'Mapa final SI'!$P$58="Moderado"),CONCATENATE("R",'Mapa final SI'!$A$58),"")</f>
        <v/>
      </c>
      <c r="AA42" s="1301"/>
      <c r="AB42" s="1279" t="str">
        <f>IF(AND('Mapa final SI'!$L$46="Muy Baja",'Mapa final SI'!$P$46="Mayor"),CONCATENATE("R",'Mapa final SI'!$A$46),"")</f>
        <v/>
      </c>
      <c r="AC42" s="1280"/>
      <c r="AD42" s="1280" t="str">
        <f>IF(AND('Mapa final SI'!$L$52="Muy Baja",'Mapa final SI'!$P$52="Mayor"),CONCATENATE("R",'Mapa final SI'!$A$52),"")</f>
        <v/>
      </c>
      <c r="AE42" s="1280"/>
      <c r="AF42" s="1280" t="str">
        <f>IF(AND('Mapa final SI'!$L$58="Muy Baja",'Mapa final SI'!$P$58="Mayor"),CONCATENATE("R",'Mapa final SI'!$A$58),"")</f>
        <v/>
      </c>
      <c r="AG42" s="1283"/>
      <c r="AH42" s="1285" t="str">
        <f>IF(AND('Mapa final SI'!$L$46="Muy Baja",'Mapa final SI'!$P$46="Catastrófico"),CONCATENATE("R",'Mapa final SI'!$A$46),"")</f>
        <v/>
      </c>
      <c r="AI42" s="1286"/>
      <c r="AJ42" s="1286" t="str">
        <f>IF(AND('Mapa final SI'!$L$52="Muy Baja",'Mapa final SI'!$P$52="Catastrófico"),CONCATENATE("R",'Mapa final SI'!$A$52),"")</f>
        <v/>
      </c>
      <c r="AK42" s="1286"/>
      <c r="AL42" s="1286" t="str">
        <f>IF(AND('Mapa final SI'!$L$58="Muy Baja",'Mapa final SI'!$P$58="Catastrófico"),CONCATENATE("R",'Mapa final SI'!$A$58),"")</f>
        <v/>
      </c>
      <c r="AM42" s="1289"/>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1040"/>
      <c r="C43" s="1040"/>
      <c r="D43" s="1041"/>
      <c r="E43" s="1022"/>
      <c r="F43" s="1020"/>
      <c r="G43" s="1020"/>
      <c r="H43" s="1020"/>
      <c r="I43" s="1021"/>
      <c r="J43" s="1291"/>
      <c r="K43" s="1292"/>
      <c r="L43" s="1292"/>
      <c r="M43" s="1292"/>
      <c r="N43" s="1292"/>
      <c r="O43" s="1295"/>
      <c r="P43" s="1291"/>
      <c r="Q43" s="1292"/>
      <c r="R43" s="1292"/>
      <c r="S43" s="1292"/>
      <c r="T43" s="1292"/>
      <c r="U43" s="1295"/>
      <c r="V43" s="1297"/>
      <c r="W43" s="1298"/>
      <c r="X43" s="1298"/>
      <c r="Y43" s="1298"/>
      <c r="Z43" s="1298"/>
      <c r="AA43" s="1301"/>
      <c r="AB43" s="1279"/>
      <c r="AC43" s="1280"/>
      <c r="AD43" s="1280"/>
      <c r="AE43" s="1280"/>
      <c r="AF43" s="1280"/>
      <c r="AG43" s="1283"/>
      <c r="AH43" s="1285"/>
      <c r="AI43" s="1286"/>
      <c r="AJ43" s="1286"/>
      <c r="AK43" s="1286"/>
      <c r="AL43" s="1286"/>
      <c r="AM43" s="1289"/>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1040"/>
      <c r="C44" s="1040"/>
      <c r="D44" s="1041"/>
      <c r="E44" s="1022"/>
      <c r="F44" s="1020"/>
      <c r="G44" s="1020"/>
      <c r="H44" s="1020"/>
      <c r="I44" s="1021"/>
      <c r="J44" s="1291" t="str">
        <f>IF(AND('Mapa final SI'!$L$64="Muy Baja",'Mapa final SI'!$P$64="Leve"),CONCATENATE("R",'Mapa final SI'!$A$64),"")</f>
        <v/>
      </c>
      <c r="K44" s="1292"/>
      <c r="L44" s="1292" t="str">
        <f>IF(AND('Mapa final SI'!$L$70="Muy Baja",'Mapa final SI'!$P$70="Leve"),CONCATENATE("R",'Mapa final SI'!$A$70),"")</f>
        <v/>
      </c>
      <c r="M44" s="1292"/>
      <c r="N44" s="1292" t="str">
        <f>IF(AND('Mapa final SI'!$L$76="Muy Baja",'Mapa final SI'!$P$76="Leve"),CONCATENATE("R",'Mapa final SI'!$A$76),"")</f>
        <v/>
      </c>
      <c r="O44" s="1295"/>
      <c r="P44" s="1291" t="str">
        <f>IF(AND('Mapa final SI'!$L$64="Muy Baja",'Mapa final SI'!$P$64="Menor"),CONCATENATE("R",'Mapa final SI'!$A$64),"")</f>
        <v/>
      </c>
      <c r="Q44" s="1292"/>
      <c r="R44" s="1292" t="str">
        <f>IF(AND('Mapa final SI'!$L$70="Muy Baja",'Mapa final SI'!$P$70="Menor"),CONCATENATE("R",'Mapa final SI'!$A$70),"")</f>
        <v/>
      </c>
      <c r="S44" s="1292"/>
      <c r="T44" s="1292" t="str">
        <f>IF(AND('Mapa final SI'!$L$76="Muy Baja",'Mapa final SI'!$P$76="Menor"),CONCATENATE("R",'Mapa final SI'!$A$76),"")</f>
        <v/>
      </c>
      <c r="U44" s="1295"/>
      <c r="V44" s="1297" t="str">
        <f>IF(AND('Mapa final SI'!$L$64="Muy Baja",'Mapa final SI'!$P$64="Moderado"),CONCATENATE("R",'Mapa final SI'!$A$64),"")</f>
        <v/>
      </c>
      <c r="W44" s="1298"/>
      <c r="X44" s="1298" t="str">
        <f>IF(AND('Mapa final SI'!$L$70="Muy Baja",'Mapa final SI'!$P$70="Moderado"),CONCATENATE("R",'Mapa final SI'!$A$70),"")</f>
        <v/>
      </c>
      <c r="Y44" s="1298"/>
      <c r="Z44" s="1298" t="str">
        <f>IF(AND('Mapa final SI'!$L$76="Muy Baja",'Mapa final SI'!$P$76="Moderado"),CONCATENATE("R",'Mapa final SI'!$A$76),"")</f>
        <v/>
      </c>
      <c r="AA44" s="1301"/>
      <c r="AB44" s="1279" t="str">
        <f>IF(AND('Mapa final SI'!$L$64="Muy Baja",'Mapa final SI'!$P$64="Mayor"),CONCATENATE("R",'Mapa final SI'!$A$64),"")</f>
        <v/>
      </c>
      <c r="AC44" s="1280"/>
      <c r="AD44" s="1280" t="str">
        <f>IF(AND('Mapa final SI'!$L$70="Muy Baja",'Mapa final SI'!$P$70="Mayor"),CONCATENATE("R",'Mapa final SI'!$A$70),"")</f>
        <v/>
      </c>
      <c r="AE44" s="1280"/>
      <c r="AF44" s="1280" t="str">
        <f>IF(AND('Mapa final SI'!$L$76="Muy Baja",'Mapa final SI'!$P$76="Mayor"),CONCATENATE("R",'Mapa final SI'!$A$76),"")</f>
        <v/>
      </c>
      <c r="AG44" s="1283"/>
      <c r="AH44" s="1285" t="str">
        <f>IF(AND('Mapa final SI'!$L$64="Muy Baja",'Mapa final SI'!$P$64="Catastrófico"),CONCATENATE("R",'Mapa final SI'!$A$64),"")</f>
        <v/>
      </c>
      <c r="AI44" s="1286"/>
      <c r="AJ44" s="1286" t="str">
        <f>IF(AND('Mapa final SI'!$L$70="Muy Baja",'Mapa final SI'!$P$70="Catastrófico"),CONCATENATE("R",'Mapa final SI'!$A$70),"")</f>
        <v/>
      </c>
      <c r="AK44" s="1286"/>
      <c r="AL44" s="1286" t="str">
        <f>IF(AND('Mapa final'!$L$142="Muy Baja",'Mapa final'!$P$142="Catastrófico"),CONCATENATE("R",'Mapa final'!$A$142),"")</f>
        <v/>
      </c>
      <c r="AM44" s="1289"/>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1040"/>
      <c r="C45" s="1040"/>
      <c r="D45" s="1041"/>
      <c r="E45" s="1023"/>
      <c r="F45" s="1024"/>
      <c r="G45" s="1024"/>
      <c r="H45" s="1024"/>
      <c r="I45" s="1025"/>
      <c r="J45" s="1293"/>
      <c r="K45" s="1294"/>
      <c r="L45" s="1294"/>
      <c r="M45" s="1294"/>
      <c r="N45" s="1294"/>
      <c r="O45" s="1296"/>
      <c r="P45" s="1293"/>
      <c r="Q45" s="1294"/>
      <c r="R45" s="1294"/>
      <c r="S45" s="1294"/>
      <c r="T45" s="1294"/>
      <c r="U45" s="1296"/>
      <c r="V45" s="1299"/>
      <c r="W45" s="1300"/>
      <c r="X45" s="1300"/>
      <c r="Y45" s="1300"/>
      <c r="Z45" s="1300"/>
      <c r="AA45" s="1302"/>
      <c r="AB45" s="1281"/>
      <c r="AC45" s="1282"/>
      <c r="AD45" s="1282"/>
      <c r="AE45" s="1282"/>
      <c r="AF45" s="1282"/>
      <c r="AG45" s="1284"/>
      <c r="AH45" s="1287"/>
      <c r="AI45" s="1288"/>
      <c r="AJ45" s="1288"/>
      <c r="AK45" s="1288"/>
      <c r="AL45" s="1288"/>
      <c r="AM45" s="1290"/>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982" t="s">
        <v>1061</v>
      </c>
      <c r="K46" s="1277"/>
      <c r="L46" s="1277"/>
      <c r="M46" s="1277"/>
      <c r="N46" s="1277"/>
      <c r="O46" s="1278"/>
      <c r="P46" s="982" t="s">
        <v>1062</v>
      </c>
      <c r="Q46" s="1277"/>
      <c r="R46" s="1277"/>
      <c r="S46" s="1277"/>
      <c r="T46" s="1277"/>
      <c r="U46" s="1278"/>
      <c r="V46" s="982" t="s">
        <v>1063</v>
      </c>
      <c r="W46" s="1277"/>
      <c r="X46" s="1277"/>
      <c r="Y46" s="1277"/>
      <c r="Z46" s="1277"/>
      <c r="AA46" s="1278"/>
      <c r="AB46" s="982" t="s">
        <v>1064</v>
      </c>
      <c r="AC46" s="983"/>
      <c r="AD46" s="1277"/>
      <c r="AE46" s="1277"/>
      <c r="AF46" s="1277"/>
      <c r="AG46" s="1278"/>
      <c r="AH46" s="982" t="s">
        <v>1065</v>
      </c>
      <c r="AI46" s="1277"/>
      <c r="AJ46" s="1277"/>
      <c r="AK46" s="1277"/>
      <c r="AL46" s="1277"/>
      <c r="AM46" s="1278"/>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1022"/>
      <c r="K47" s="1020"/>
      <c r="L47" s="1020"/>
      <c r="M47" s="1020"/>
      <c r="N47" s="1020"/>
      <c r="O47" s="1021"/>
      <c r="P47" s="1022"/>
      <c r="Q47" s="1020"/>
      <c r="R47" s="1020"/>
      <c r="S47" s="1020"/>
      <c r="T47" s="1020"/>
      <c r="U47" s="1021"/>
      <c r="V47" s="1022"/>
      <c r="W47" s="1020"/>
      <c r="X47" s="1020"/>
      <c r="Y47" s="1020"/>
      <c r="Z47" s="1020"/>
      <c r="AA47" s="1021"/>
      <c r="AB47" s="1022"/>
      <c r="AC47" s="1020"/>
      <c r="AD47" s="1020"/>
      <c r="AE47" s="1020"/>
      <c r="AF47" s="1020"/>
      <c r="AG47" s="1021"/>
      <c r="AH47" s="1022"/>
      <c r="AI47" s="1020"/>
      <c r="AJ47" s="1020"/>
      <c r="AK47" s="1020"/>
      <c r="AL47" s="1020"/>
      <c r="AM47" s="1021"/>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1022"/>
      <c r="K48" s="1020"/>
      <c r="L48" s="1020"/>
      <c r="M48" s="1020"/>
      <c r="N48" s="1020"/>
      <c r="O48" s="1021"/>
      <c r="P48" s="1022"/>
      <c r="Q48" s="1020"/>
      <c r="R48" s="1020"/>
      <c r="S48" s="1020"/>
      <c r="T48" s="1020"/>
      <c r="U48" s="1021"/>
      <c r="V48" s="1022"/>
      <c r="W48" s="1020"/>
      <c r="X48" s="1020"/>
      <c r="Y48" s="1020"/>
      <c r="Z48" s="1020"/>
      <c r="AA48" s="1021"/>
      <c r="AB48" s="1022"/>
      <c r="AC48" s="1020"/>
      <c r="AD48" s="1020"/>
      <c r="AE48" s="1020"/>
      <c r="AF48" s="1020"/>
      <c r="AG48" s="1021"/>
      <c r="AH48" s="1022"/>
      <c r="AI48" s="1020"/>
      <c r="AJ48" s="1020"/>
      <c r="AK48" s="1020"/>
      <c r="AL48" s="1020"/>
      <c r="AM48" s="1021"/>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1022"/>
      <c r="K49" s="1020"/>
      <c r="L49" s="1020"/>
      <c r="M49" s="1020"/>
      <c r="N49" s="1020"/>
      <c r="O49" s="1021"/>
      <c r="P49" s="1022"/>
      <c r="Q49" s="1020"/>
      <c r="R49" s="1020"/>
      <c r="S49" s="1020"/>
      <c r="T49" s="1020"/>
      <c r="U49" s="1021"/>
      <c r="V49" s="1022"/>
      <c r="W49" s="1020"/>
      <c r="X49" s="1020"/>
      <c r="Y49" s="1020"/>
      <c r="Z49" s="1020"/>
      <c r="AA49" s="1021"/>
      <c r="AB49" s="1022"/>
      <c r="AC49" s="1020"/>
      <c r="AD49" s="1020"/>
      <c r="AE49" s="1020"/>
      <c r="AF49" s="1020"/>
      <c r="AG49" s="1021"/>
      <c r="AH49" s="1022"/>
      <c r="AI49" s="1020"/>
      <c r="AJ49" s="1020"/>
      <c r="AK49" s="1020"/>
      <c r="AL49" s="1020"/>
      <c r="AM49" s="1021"/>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1022"/>
      <c r="K50" s="1020"/>
      <c r="L50" s="1020"/>
      <c r="M50" s="1020"/>
      <c r="N50" s="1020"/>
      <c r="O50" s="1021"/>
      <c r="P50" s="1022"/>
      <c r="Q50" s="1020"/>
      <c r="R50" s="1020"/>
      <c r="S50" s="1020"/>
      <c r="T50" s="1020"/>
      <c r="U50" s="1021"/>
      <c r="V50" s="1022"/>
      <c r="W50" s="1020"/>
      <c r="X50" s="1020"/>
      <c r="Y50" s="1020"/>
      <c r="Z50" s="1020"/>
      <c r="AA50" s="1021"/>
      <c r="AB50" s="1022"/>
      <c r="AC50" s="1020"/>
      <c r="AD50" s="1020"/>
      <c r="AE50" s="1020"/>
      <c r="AF50" s="1020"/>
      <c r="AG50" s="1021"/>
      <c r="AH50" s="1022"/>
      <c r="AI50" s="1020"/>
      <c r="AJ50" s="1020"/>
      <c r="AK50" s="1020"/>
      <c r="AL50" s="1020"/>
      <c r="AM50" s="1021"/>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1023"/>
      <c r="K51" s="1024"/>
      <c r="L51" s="1024"/>
      <c r="M51" s="1024"/>
      <c r="N51" s="1024"/>
      <c r="O51" s="1025"/>
      <c r="P51" s="1023"/>
      <c r="Q51" s="1024"/>
      <c r="R51" s="1024"/>
      <c r="S51" s="1024"/>
      <c r="T51" s="1024"/>
      <c r="U51" s="1025"/>
      <c r="V51" s="1023"/>
      <c r="W51" s="1024"/>
      <c r="X51" s="1024"/>
      <c r="Y51" s="1024"/>
      <c r="Z51" s="1024"/>
      <c r="AA51" s="1025"/>
      <c r="AB51" s="1023"/>
      <c r="AC51" s="1024"/>
      <c r="AD51" s="1024"/>
      <c r="AE51" s="1024"/>
      <c r="AF51" s="1024"/>
      <c r="AG51" s="1025"/>
      <c r="AH51" s="1023"/>
      <c r="AI51" s="1024"/>
      <c r="AJ51" s="1024"/>
      <c r="AK51" s="1024"/>
      <c r="AL51" s="1024"/>
      <c r="AM51" s="102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181"/>
      <c r="C53" s="181"/>
      <c r="D53" s="181"/>
      <c r="E53" s="181"/>
      <c r="F53" s="181"/>
      <c r="G53" s="181"/>
      <c r="H53" s="181"/>
      <c r="I53" s="181"/>
      <c r="J53" s="181"/>
      <c r="K53" s="181"/>
      <c r="L53" s="181"/>
      <c r="M53" s="181"/>
      <c r="N53" s="18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181"/>
      <c r="C54" s="181"/>
      <c r="D54" s="181"/>
      <c r="E54" s="181"/>
      <c r="F54" s="181"/>
      <c r="G54" s="181"/>
      <c r="H54" s="181"/>
      <c r="I54" s="181"/>
      <c r="J54" s="181"/>
      <c r="K54" s="181"/>
      <c r="L54" s="181"/>
      <c r="M54" s="181"/>
      <c r="N54" s="181"/>
      <c r="O54" s="181"/>
      <c r="P54" s="181"/>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1"/>
      <c r="AN54" s="181"/>
      <c r="AO54" s="181"/>
      <c r="AP54" s="181"/>
      <c r="AQ54" s="181"/>
      <c r="AR54" s="181"/>
      <c r="AS54" s="181"/>
      <c r="AT54" s="18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klNCe1atSlsEw3sUyT1z9rpwh6oTUeyuaQLtNsa59tJzBlG4ZVDJMnuaDL+NT7KeAjML7ohqke0NsrYMHDi9WQ==" saltValue="xj61TCS/8hPFjAMPxYH8g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40" zoomScaleNormal="40" workbookViewId="0">
      <selection activeCell="BC28" sqref="BC28"/>
    </sheetView>
  </sheetViews>
  <sheetFormatPr baseColWidth="10"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1052" t="s">
        <v>1066</v>
      </c>
      <c r="C2" s="1053"/>
      <c r="D2" s="1053"/>
      <c r="E2" s="1053"/>
      <c r="F2" s="1053"/>
      <c r="G2" s="1053"/>
      <c r="H2" s="1053"/>
      <c r="I2" s="1053"/>
      <c r="J2" s="1039" t="s">
        <v>5</v>
      </c>
      <c r="K2" s="1039"/>
      <c r="L2" s="1039"/>
      <c r="M2" s="1039"/>
      <c r="N2" s="1039"/>
      <c r="O2" s="1039"/>
      <c r="P2" s="1039"/>
      <c r="Q2" s="1039"/>
      <c r="R2" s="1039"/>
      <c r="S2" s="1039"/>
      <c r="T2" s="1039"/>
      <c r="U2" s="1039"/>
      <c r="V2" s="1039"/>
      <c r="W2" s="1039"/>
      <c r="X2" s="1039"/>
      <c r="Y2" s="1039"/>
      <c r="Z2" s="1039"/>
      <c r="AA2" s="1039"/>
      <c r="AB2" s="1039"/>
      <c r="AC2" s="1039"/>
      <c r="AD2" s="1039"/>
      <c r="AE2" s="1039"/>
      <c r="AF2" s="1039"/>
      <c r="AG2" s="1039"/>
      <c r="AH2" s="1039"/>
      <c r="AI2" s="1039"/>
      <c r="AJ2" s="1039"/>
      <c r="AK2" s="1039"/>
      <c r="AL2" s="1039"/>
      <c r="AM2" s="103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1053"/>
      <c r="C3" s="1053"/>
      <c r="D3" s="1053"/>
      <c r="E3" s="1053"/>
      <c r="F3" s="1053"/>
      <c r="G3" s="1053"/>
      <c r="H3" s="1053"/>
      <c r="I3" s="1053"/>
      <c r="J3" s="1039"/>
      <c r="K3" s="1039"/>
      <c r="L3" s="1039"/>
      <c r="M3" s="1039"/>
      <c r="N3" s="1039"/>
      <c r="O3" s="1039"/>
      <c r="P3" s="1039"/>
      <c r="Q3" s="1039"/>
      <c r="R3" s="1039"/>
      <c r="S3" s="1039"/>
      <c r="T3" s="1039"/>
      <c r="U3" s="1039"/>
      <c r="V3" s="1039"/>
      <c r="W3" s="1039"/>
      <c r="X3" s="1039"/>
      <c r="Y3" s="1039"/>
      <c r="Z3" s="1039"/>
      <c r="AA3" s="1039"/>
      <c r="AB3" s="1039"/>
      <c r="AC3" s="1039"/>
      <c r="AD3" s="1039"/>
      <c r="AE3" s="1039"/>
      <c r="AF3" s="1039"/>
      <c r="AG3" s="1039"/>
      <c r="AH3" s="1039"/>
      <c r="AI3" s="1039"/>
      <c r="AJ3" s="1039"/>
      <c r="AK3" s="1039"/>
      <c r="AL3" s="1039"/>
      <c r="AM3" s="103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1053"/>
      <c r="C4" s="1053"/>
      <c r="D4" s="1053"/>
      <c r="E4" s="1053"/>
      <c r="F4" s="1053"/>
      <c r="G4" s="1053"/>
      <c r="H4" s="1053"/>
      <c r="I4" s="1053"/>
      <c r="J4" s="1039"/>
      <c r="K4" s="1039"/>
      <c r="L4" s="1039"/>
      <c r="M4" s="1039"/>
      <c r="N4" s="1039"/>
      <c r="O4" s="1039"/>
      <c r="P4" s="1039"/>
      <c r="Q4" s="1039"/>
      <c r="R4" s="1039"/>
      <c r="S4" s="1039"/>
      <c r="T4" s="1039"/>
      <c r="U4" s="1039"/>
      <c r="V4" s="1039"/>
      <c r="W4" s="1039"/>
      <c r="X4" s="1039"/>
      <c r="Y4" s="1039"/>
      <c r="Z4" s="1039"/>
      <c r="AA4" s="1039"/>
      <c r="AB4" s="1039"/>
      <c r="AC4" s="1039"/>
      <c r="AD4" s="1039"/>
      <c r="AE4" s="1039"/>
      <c r="AF4" s="1039"/>
      <c r="AG4" s="1039"/>
      <c r="AH4" s="1039"/>
      <c r="AI4" s="1039"/>
      <c r="AJ4" s="1039"/>
      <c r="AK4" s="1039"/>
      <c r="AL4" s="1039"/>
      <c r="AM4" s="103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1040" t="s">
        <v>3</v>
      </c>
      <c r="C6" s="1040"/>
      <c r="D6" s="1041"/>
      <c r="E6" s="1055" t="s">
        <v>1053</v>
      </c>
      <c r="F6" s="1056"/>
      <c r="G6" s="1056"/>
      <c r="H6" s="1056"/>
      <c r="I6" s="1071"/>
      <c r="J6" s="182" t="str">
        <f>IF(AND('Mapa final SI'!$AC$10="Muy Alta",'Mapa final SI'!$AE$10="Leve"),CONCATENATE("R1C",'Mapa final SI'!$S$10),"")</f>
        <v/>
      </c>
      <c r="K6" s="183" t="str">
        <f>IF(AND('Mapa final SI'!$AC$11="Muy Alta",'Mapa final SI'!$AE$11="Leve"),CONCATENATE("R1C",'Mapa final SI'!$S$11),"")</f>
        <v/>
      </c>
      <c r="L6" s="183" t="str">
        <f>IF(AND('Mapa final SI'!$AC$12="Muy Alta",'Mapa final SI'!$AE$12="Leve"),CONCATENATE("R1C",'Mapa final SI'!$S$12),"")</f>
        <v/>
      </c>
      <c r="M6" s="183" t="str">
        <f>IF(AND('Mapa final'!$AC$13="Muy Alta",'Mapa final'!$AE$13="Leve"),CONCATENATE("R1C",'Mapa final'!$S$13),"")</f>
        <v/>
      </c>
      <c r="N6" s="183" t="str">
        <f>IF(AND('Mapa final'!$AC$14="Muy Alta",'Mapa final'!$AE$14="Leve"),CONCATENATE("R1C",'Mapa final'!$S$14),"")</f>
        <v/>
      </c>
      <c r="O6" s="184" t="str">
        <f>IF(AND('Mapa final'!$AC$15="Muy Alta",'Mapa final'!$AE$15="Leve"),CONCATENATE("R1C",'Mapa final'!$S$15),"")</f>
        <v/>
      </c>
      <c r="P6" s="182" t="str">
        <f>IF(AND('Mapa final'!$AC$10="Muy Alta",'Mapa final'!$AE$10="Menor"),CONCATENATE("R1C",'Mapa final'!$S$10),"")</f>
        <v/>
      </c>
      <c r="Q6" s="183" t="str">
        <f>IF(AND('Mapa final'!$AC$11="Muy Alta",'Mapa final'!$AE$11="Menor"),CONCATENATE("R1C",'Mapa final'!$S$11),"")</f>
        <v/>
      </c>
      <c r="R6" s="183" t="str">
        <f>IF(AND('Mapa final'!$AC$12="Muy Alta",'Mapa final'!$AE$12="Menor"),CONCATENATE("R1C",'Mapa final'!$S$12),"")</f>
        <v/>
      </c>
      <c r="S6" s="183" t="str">
        <f>IF(AND('Mapa final'!$AC$13="Muy Alta",'Mapa final'!$AE$13="Menor"),CONCATENATE("R1C",'Mapa final'!$S$13),"")</f>
        <v/>
      </c>
      <c r="T6" s="183" t="str">
        <f>IF(AND('Mapa final'!$AC$14="Muy Alta",'Mapa final'!$AE$14="Menor"),CONCATENATE("R1C",'Mapa final'!$S$14),"")</f>
        <v/>
      </c>
      <c r="U6" s="184" t="str">
        <f>IF(AND('Mapa final'!$AC$15="Muy Alta",'Mapa final'!$AE$15="Menor"),CONCATENATE("R1C",'Mapa final'!$S$15),"")</f>
        <v/>
      </c>
      <c r="V6" s="182" t="str">
        <f>IF(AND('Mapa final'!$AC$10="Muy Alta",'Mapa final'!$AE$10="Moderado"),CONCATENATE("R1C",'Mapa final'!$S$10),"")</f>
        <v/>
      </c>
      <c r="W6" s="183" t="str">
        <f>IF(AND('Mapa final'!$AC$11="Muy Alta",'Mapa final'!$AE$11="Moderado"),CONCATENATE("R1C",'Mapa final'!$S$11),"")</f>
        <v/>
      </c>
      <c r="X6" s="183" t="str">
        <f>IF(AND('Mapa final'!$AC$12="Muy Alta",'Mapa final'!$AE$12="Moderado"),CONCATENATE("R1C",'Mapa final'!$S$12),"")</f>
        <v/>
      </c>
      <c r="Y6" s="183" t="str">
        <f>IF(AND('Mapa final'!$AC$13="Muy Alta",'Mapa final'!$AE$13="Moderado"),CONCATENATE("R1C",'Mapa final'!$S$13),"")</f>
        <v/>
      </c>
      <c r="Z6" s="183" t="str">
        <f>IF(AND('Mapa final'!$AC$14="Muy Alta",'Mapa final'!$AE$14="Moderado"),CONCATENATE("R1C",'Mapa final'!$S$14),"")</f>
        <v/>
      </c>
      <c r="AA6" s="184" t="str">
        <f>IF(AND('Mapa final'!$AC$15="Muy Alta",'Mapa final'!$AE$15="Moderado"),CONCATENATE("R1C",'Mapa final'!$S$15),"")</f>
        <v/>
      </c>
      <c r="AB6" s="182" t="str">
        <f>IF(AND('Mapa final SI'!$AC$10="Muy Alta",'Mapa final SI'!$AE$10="Mayor"),CONCATENATE("R1C",'Mapa final SI'!$S$10),"")</f>
        <v/>
      </c>
      <c r="AC6" s="183" t="str">
        <f>IF(AND('Mapa final'!$AC$11="Muy Alta",'Mapa final'!$AE$11="Mayor"),CONCATENATE("R1C",'Mapa final'!$S$11),"")</f>
        <v/>
      </c>
      <c r="AD6" s="183" t="str">
        <f>IF(AND('Mapa final'!$AC$12="Muy Alta",'Mapa final'!$AE$12="Mayor"),CONCATENATE("R1C",'Mapa final'!$S$12),"")</f>
        <v/>
      </c>
      <c r="AE6" s="183" t="str">
        <f>IF(AND('Mapa final'!$AC$13="Muy Alta",'Mapa final'!$AE$13="Mayor"),CONCATENATE("R1C",'Mapa final'!$S$13),"")</f>
        <v/>
      </c>
      <c r="AF6" s="183" t="str">
        <f>IF(AND('Mapa final'!$AC$14="Muy Alta",'Mapa final'!$AE$14="Mayor"),CONCATENATE("R1C",'Mapa final'!$S$14),"")</f>
        <v/>
      </c>
      <c r="AG6" s="184" t="str">
        <f>IF(AND('Mapa final'!$AC$15="Muy Alta",'Mapa final'!$AE$15="Mayor"),CONCATENATE("R1C",'Mapa final'!$S$15),"")</f>
        <v/>
      </c>
      <c r="AH6" s="185" t="str">
        <f>IF(AND('Mapa final'!$AC$10="Muy Alta",'Mapa final'!$AE$10="Catastrófico"),CONCATENATE("R1C",'Mapa final'!$S$10),"")</f>
        <v/>
      </c>
      <c r="AI6" s="186" t="str">
        <f>IF(AND('Mapa final'!$AC$11="Muy Alta",'Mapa final'!$AE$11="Catastrófico"),CONCATENATE("R1C",'Mapa final'!$S$11),"")</f>
        <v/>
      </c>
      <c r="AJ6" s="186" t="str">
        <f>IF(AND('Mapa final'!$AC$12="Muy Alta",'Mapa final'!$AE$12="Catastrófico"),CONCATENATE("R1C",'Mapa final'!$S$12),"")</f>
        <v/>
      </c>
      <c r="AK6" s="186" t="str">
        <f>IF(AND('Mapa final'!$AC$13="Muy Alta",'Mapa final'!$AE$13="Catastrófico"),CONCATENATE("R1C",'Mapa final'!$S$13),"")</f>
        <v/>
      </c>
      <c r="AL6" s="186" t="str">
        <f>IF(AND('Mapa final'!$AC$14="Muy Alta",'Mapa final'!$AE$14="Catastrófico"),CONCATENATE("R1C",'Mapa final'!$S$14),"")</f>
        <v/>
      </c>
      <c r="AM6" s="187" t="str">
        <f>IF(AND('Mapa final'!$AC$15="Muy Alta",'Mapa final'!$AE$15="Catastrófico"),CONCATENATE("R1C",'Mapa final'!$S$15),"")</f>
        <v/>
      </c>
      <c r="AN6" s="15"/>
      <c r="AO6" s="1093" t="s">
        <v>1054</v>
      </c>
      <c r="AP6" s="1094"/>
      <c r="AQ6" s="1094"/>
      <c r="AR6" s="1094"/>
      <c r="AS6" s="1094"/>
      <c r="AT6" s="109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1040"/>
      <c r="C7" s="1040"/>
      <c r="D7" s="1041"/>
      <c r="E7" s="1059"/>
      <c r="F7" s="1058"/>
      <c r="G7" s="1058"/>
      <c r="H7" s="1058"/>
      <c r="I7" s="1072"/>
      <c r="J7" s="188" t="str">
        <f>IF(AND('Mapa final SI'!$AC$16="Muy Alta",'Mapa final SI'!$AE$16="Leve"),CONCATENATE("R2C",'Mapa final SI'!$S$16),"")</f>
        <v/>
      </c>
      <c r="K7" s="189" t="str">
        <f>IF(AND('Mapa final SI'!$AC$17="Muy Alta",'Mapa final SI'!$AE$17="Leve"),CONCATENATE("R2C",'Mapa final SI'!$S$17),"")</f>
        <v/>
      </c>
      <c r="L7" s="189" t="str">
        <f>IF(AND('Mapa final SI'!$AC$18="Muy Alta",'Mapa final SI'!$AE$18="Leve"),CONCATENATE("R2C",'Mapa final SI'!$S$18),"")</f>
        <v/>
      </c>
      <c r="M7" s="189" t="str">
        <f>IF(AND('Mapa final SI'!$AC$19="Muy Alta",'Mapa final SI'!$AE$19="Leve"),CONCATENATE("R2C",'Mapa final SI'!$S$19),"")</f>
        <v/>
      </c>
      <c r="N7" s="189" t="str">
        <f>IF(AND('Mapa final SI'!$AC$20="Muy Alta",'Mapa final SI'!$AE$20="Leve"),CONCATENATE("R2C",'Mapa final SI'!$S$20),"")</f>
        <v/>
      </c>
      <c r="O7" s="190" t="str">
        <f>IF(AND('Mapa final SI'!$AC$21="Muy Alta",'Mapa final SI'!$AE$21="Leve"),CONCATENATE("R2C",'Mapa final SI'!$S$21),"")</f>
        <v/>
      </c>
      <c r="P7" s="188" t="str">
        <f>IF(AND('Mapa final SI'!$AC$16="Muy Alta",'Mapa final SI'!$AE$16="Menor"),CONCATENATE("R2C",'Mapa final SI'!$S$16),"")</f>
        <v/>
      </c>
      <c r="Q7" s="189" t="str">
        <f>IF(AND('Mapa final SI'!$AC$17="Muy Alta",'Mapa final SI'!$AE$17="Menor"),CONCATENATE("R2C",'Mapa final SI'!$S$17),"")</f>
        <v/>
      </c>
      <c r="R7" s="189" t="str">
        <f>IF(AND('Mapa final SI'!$AC$18="Muy Alta",'Mapa final SI'!$AE$18="Menor"),CONCATENATE("R2C",'Mapa final SI'!$S$18),"")</f>
        <v/>
      </c>
      <c r="S7" s="189" t="str">
        <f>IF(AND('Mapa final SI'!$AC$19="Muy Alta",'Mapa final SI'!$AE$19="Menor"),CONCATENATE("R2C",'Mapa final SI'!$S$19),"")</f>
        <v/>
      </c>
      <c r="T7" s="189" t="str">
        <f>IF(AND('Mapa final SI'!$AC$20="Muy Alta",'Mapa final SI'!$AE$20="Menor"),CONCATENATE("R2C",'Mapa final SI'!$S$20),"")</f>
        <v/>
      </c>
      <c r="U7" s="190" t="str">
        <f>IF(AND('Mapa final SI'!$AC$21="Muy Alta",'Mapa final SI'!$AE$21="Menor"),CONCATENATE("R2C",'Mapa final SI'!$S$21),"")</f>
        <v/>
      </c>
      <c r="V7" s="188" t="str">
        <f>IF(AND('Mapa final SI'!$AC$16="Muy Alta",'Mapa final SI'!$AE$16="Moderado"),CONCATENATE("R2C",'Mapa final SI'!$S$16),"")</f>
        <v/>
      </c>
      <c r="W7" s="189" t="str">
        <f>IF(AND('Mapa final SI'!$AC$17="Muy Alta",'Mapa final SI'!$AE$17="Moderado"),CONCATENATE("R2C",'Mapa final SI'!$S$17),"")</f>
        <v/>
      </c>
      <c r="X7" s="189" t="str">
        <f>IF(AND('Mapa final SI'!$AC$18="Muy Alta",'Mapa final SI'!$AE$18="Moderado"),CONCATENATE("R2C",'Mapa final SI'!$S$18),"")</f>
        <v/>
      </c>
      <c r="Y7" s="189" t="str">
        <f>IF(AND('Mapa final SI'!$AC$19="Muy Alta",'Mapa final SI'!$AE$19="Moderado"),CONCATENATE("R2C",'Mapa final SI'!$S$19),"")</f>
        <v/>
      </c>
      <c r="Z7" s="189" t="str">
        <f>IF(AND('Mapa final SI'!$AC$20="Muy Alta",'Mapa final SI'!$AE$20="Moderado"),CONCATENATE("R2C",'Mapa final SI'!$S$20),"")</f>
        <v/>
      </c>
      <c r="AA7" s="190" t="str">
        <f>IF(AND('Mapa final SI'!$AC$21="Muy Alta",'Mapa final SI'!$AE$21="Moderado"),CONCATENATE("R2C",'Mapa final SI'!$S$21),"")</f>
        <v/>
      </c>
      <c r="AB7" s="188" t="str">
        <f>IF(AND('Mapa final SI'!$AC$16="Muy Alta",'Mapa final SI'!$AE$16="Mayor"),CONCATENATE("R2C",'Mapa final SI'!$S$16),"")</f>
        <v/>
      </c>
      <c r="AC7" s="189" t="str">
        <f>IF(AND('Mapa final SI'!$AC$17="Muy Alta",'Mapa final SI'!$AE$17="Mayor"),CONCATENATE("R2C",'Mapa final SI'!$S$17),"")</f>
        <v/>
      </c>
      <c r="AD7" s="189" t="str">
        <f>IF(AND('Mapa final SI'!$AC$18="Muy Alta",'Mapa final SI'!$AE$18="Mayor"),CONCATENATE("R2C",'Mapa final SI'!$S$18),"")</f>
        <v/>
      </c>
      <c r="AE7" s="189" t="str">
        <f>IF(AND('Mapa final SI'!$AC$19="Muy Alta",'Mapa final SI'!$AE$19="Mayor"),CONCATENATE("R2C",'Mapa final SI'!$S$19),"")</f>
        <v/>
      </c>
      <c r="AF7" s="189" t="str">
        <f>IF(AND('Mapa final SI'!$AC$20="Muy Alta",'Mapa final SI'!$AE$20="Mayor"),CONCATENATE("R2C",'Mapa final SI'!$S$20),"")</f>
        <v/>
      </c>
      <c r="AG7" s="190" t="str">
        <f>IF(AND('Mapa final SI'!$AC$21="Muy Alta",'Mapa final SI'!$AE$21="Mayor"),CONCATENATE("R2C",'Mapa final SI'!$S$21),"")</f>
        <v/>
      </c>
      <c r="AH7" s="191" t="str">
        <f>IF(AND('Mapa final SI'!$AC$16="Muy Alta",'Mapa final SI'!$AE$16="Catastrófico"),CONCATENATE("R2C",'Mapa final SI'!$S$16),"")</f>
        <v/>
      </c>
      <c r="AI7" s="192" t="str">
        <f>IF(AND('Mapa final SI'!$AC$17="Muy Alta",'Mapa final SI'!$AE$17="Catastrófico"),CONCATENATE("R2C",'Mapa final SI'!$S$17),"")</f>
        <v/>
      </c>
      <c r="AJ7" s="192" t="str">
        <f>IF(AND('Mapa final SI'!$AC$18="Muy Alta",'Mapa final SI'!$AE$18="Catastrófico"),CONCATENATE("R2C",'Mapa final SI'!$S$18),"")</f>
        <v/>
      </c>
      <c r="AK7" s="192" t="str">
        <f>IF(AND('Mapa final SI'!$AC$19="Muy Alta",'Mapa final SI'!$AE$19="Catastrófico"),CONCATENATE("R2C",'Mapa final SI'!$S$19),"")</f>
        <v/>
      </c>
      <c r="AL7" s="192" t="str">
        <f>IF(AND('Mapa final SI'!$AC$20="Muy Alta",'Mapa final SI'!$AE$20="Catastrófico"),CONCATENATE("R2C",'Mapa final SI'!$S$20),"")</f>
        <v/>
      </c>
      <c r="AM7" s="193" t="str">
        <f>IF(AND('Mapa final SI'!$AC$21="Muy Alta",'Mapa final SI'!$AE$21="Catastrófico"),CONCATENATE("R2C",'Mapa final SI'!$S$21),"")</f>
        <v/>
      </c>
      <c r="AN7" s="15"/>
      <c r="AO7" s="1096"/>
      <c r="AP7" s="1097"/>
      <c r="AQ7" s="1097"/>
      <c r="AR7" s="1097"/>
      <c r="AS7" s="1097"/>
      <c r="AT7" s="109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1040"/>
      <c r="C8" s="1040"/>
      <c r="D8" s="1041"/>
      <c r="E8" s="1059"/>
      <c r="F8" s="1058"/>
      <c r="G8" s="1058"/>
      <c r="H8" s="1058"/>
      <c r="I8" s="1072"/>
      <c r="J8" s="188" t="str">
        <f>IF(AND('Mapa final SI'!$AC$22="Muy Alta",'Mapa final SI'!$AE$22="Leve"),CONCATENATE("R3C",'Mapa final SI'!$S$22),"")</f>
        <v/>
      </c>
      <c r="K8" s="189" t="str">
        <f>IF(AND('Mapa final SI'!$AC$23="Muy Alta",'Mapa final SI'!$AE$23="Leve"),CONCATENATE("R3C",'Mapa final SI'!$S$23),"")</f>
        <v/>
      </c>
      <c r="L8" s="189" t="str">
        <f>IF(AND('Mapa final SI'!$AC$24="Muy Alta",'Mapa final SI'!$AE$24="Leve"),CONCATENATE("R3C",'Mapa final SI'!$S$24),"")</f>
        <v/>
      </c>
      <c r="M8" s="189" t="str">
        <f>IF(AND('Mapa final SI'!$AC$25="Muy Alta",'Mapa final SI'!$AE$25="Leve"),CONCATENATE("R3C",'Mapa final SI'!$S$25),"")</f>
        <v/>
      </c>
      <c r="N8" s="189" t="str">
        <f>IF(AND('Mapa final SI'!$AC$26="Muy Alta",'Mapa final SI'!$AE$26="Leve"),CONCATENATE("R3C",'Mapa final SI'!$S$26),"")</f>
        <v/>
      </c>
      <c r="O8" s="190" t="str">
        <f>IF(AND('Mapa final SI'!$AC$27="Muy Alta",'Mapa final SI'!$AE$27="Leve"),CONCATENATE("R3C",'Mapa final SI'!$S$27),"")</f>
        <v/>
      </c>
      <c r="P8" s="188" t="str">
        <f>IF(AND('Mapa final SI'!$AC$22="Muy Alta",'Mapa final SI'!$AE$22="Menor"),CONCATENATE("R3C",'Mapa final SI'!$S$22),"")</f>
        <v/>
      </c>
      <c r="Q8" s="189" t="str">
        <f>IF(AND('Mapa final SI'!$AC$23="Muy Alta",'Mapa final SI'!$AE$23="Menor"),CONCATENATE("R3C",'Mapa final SI'!$S$23),"")</f>
        <v/>
      </c>
      <c r="R8" s="189" t="str">
        <f>IF(AND('Mapa final SI'!$AC$24="Muy Alta",'Mapa final SI'!$AE$24="Menor"),CONCATENATE("R3C",'Mapa final SI'!$S$24),"")</f>
        <v/>
      </c>
      <c r="S8" s="189" t="str">
        <f>IF(AND('Mapa final SI'!$AC$25="Muy Alta",'Mapa final SI'!$AE$25="Menor"),CONCATENATE("R3C",'Mapa final SI'!$S$25),"")</f>
        <v/>
      </c>
      <c r="T8" s="189" t="str">
        <f>IF(AND('Mapa final SI'!$AC$26="Muy Alta",'Mapa final SI'!$AE$26="Menor"),CONCATENATE("R3C",'Mapa final SI'!$S$26),"")</f>
        <v/>
      </c>
      <c r="U8" s="190" t="str">
        <f>IF(AND('Mapa final SI'!$AC$27="Muy Alta",'Mapa final SI'!$AE$27="Menor"),CONCATENATE("R3C",'Mapa final SI'!$S$27),"")</f>
        <v/>
      </c>
      <c r="V8" s="188" t="str">
        <f>IF(AND('Mapa final SI'!$AC$22="Muy Alta",'Mapa final SI'!$AE$22="Moderado"),CONCATENATE("R3C",'Mapa final SI'!$S$22),"")</f>
        <v/>
      </c>
      <c r="W8" s="189" t="str">
        <f>IF(AND('Mapa final SI'!$AC$23="Muy Alta",'Mapa final SI'!$AE$23="Moderado"),CONCATENATE("R3C",'Mapa final SI'!$S$23),"")</f>
        <v/>
      </c>
      <c r="X8" s="189" t="str">
        <f>IF(AND('Mapa final SI'!$AC$24="Muy Alta",'Mapa final SI'!$AE$24="Moderado"),CONCATENATE("R3C",'Mapa final SI'!$S$24),"")</f>
        <v/>
      </c>
      <c r="Y8" s="189" t="str">
        <f>IF(AND('Mapa final SI'!$AC$25="Muy Alta",'Mapa final SI'!$AE$25="Moderado"),CONCATENATE("R3C",'Mapa final SI'!$S$25),"")</f>
        <v/>
      </c>
      <c r="Z8" s="189" t="str">
        <f>IF(AND('Mapa final SI'!$AC$26="Muy Alta",'Mapa final SI'!$AE$26="Moderado"),CONCATENATE("R3C",'Mapa final SI'!$S$26),"")</f>
        <v/>
      </c>
      <c r="AA8" s="190" t="str">
        <f>IF(AND('Mapa final SI'!$AC$27="Muy Alta",'Mapa final SI'!$AE$27="Moderado"),CONCATENATE("R3C",'Mapa final SI'!$S$27),"")</f>
        <v/>
      </c>
      <c r="AB8" s="188" t="str">
        <f>IF(AND('Mapa final SI'!$AC$22="Muy Alta",'Mapa final SI'!$AE$22="Mayor"),CONCATENATE("R3C",'Mapa final SI'!$S$22),"")</f>
        <v/>
      </c>
      <c r="AC8" s="189" t="str">
        <f>IF(AND('Mapa final SI'!$AC$23="Muy Alta",'Mapa final SI'!$AE$23="Mayor"),CONCATENATE("R3C",'Mapa final SI'!$S$23),"")</f>
        <v/>
      </c>
      <c r="AD8" s="189" t="str">
        <f>IF(AND('Mapa final SI'!$AC$24="Muy Alta",'Mapa final SI'!$AE$24="Mayor"),CONCATENATE("R3C",'Mapa final SI'!$S$24),"")</f>
        <v/>
      </c>
      <c r="AE8" s="189" t="str">
        <f>IF(AND('Mapa final SI'!$AC$25="Muy Alta",'Mapa final SI'!$AE$25="Mayor"),CONCATENATE("R3C",'Mapa final SI'!$S$25),"")</f>
        <v/>
      </c>
      <c r="AF8" s="189" t="str">
        <f>IF(AND('Mapa final SI'!$AC$26="Muy Alta",'Mapa final SI'!$AE$26="Mayor"),CONCATENATE("R3C",'Mapa final SI'!$S$26),"")</f>
        <v/>
      </c>
      <c r="AG8" s="190" t="str">
        <f>IF(AND('Mapa final SI'!$AC$27="Muy Alta",'Mapa final SI'!$AE$27="Mayor"),CONCATENATE("R3C",'Mapa final SI'!$S$27),"")</f>
        <v/>
      </c>
      <c r="AH8" s="191" t="str">
        <f>IF(AND('Mapa final SI'!$AC$22="Muy Alta",'Mapa final SI'!$AE$22="Catastrófico"),CONCATENATE("R3C",'Mapa final SI'!$S$22),"")</f>
        <v/>
      </c>
      <c r="AI8" s="192" t="str">
        <f>IF(AND('Mapa final SI'!$AC$23="Muy Alta",'Mapa final SI'!$AE$23="Catastrófico"),CONCATENATE("R3C",'Mapa final SI'!$S$23),"")</f>
        <v/>
      </c>
      <c r="AJ8" s="192" t="str">
        <f>IF(AND('Mapa final SI'!$AC$24="Muy Alta",'Mapa final SI'!$AE$24="Catastrófico"),CONCATENATE("R3C",'Mapa final SI'!$S$24),"")</f>
        <v/>
      </c>
      <c r="AK8" s="192" t="str">
        <f>IF(AND('Mapa final SI'!$AC$25="Muy Alta",'Mapa final SI'!$AE$25="Catastrófico"),CONCATENATE("R3C",'Mapa final SI'!$S$25),"")</f>
        <v/>
      </c>
      <c r="AL8" s="192" t="str">
        <f>IF(AND('Mapa final SI'!$AC$26="Muy Alta",'Mapa final SI'!$AE$26="Catastrófico"),CONCATENATE("R3C",'Mapa final SI'!$S$26),"")</f>
        <v/>
      </c>
      <c r="AM8" s="193" t="str">
        <f>IF(AND('Mapa final SI'!$AC$27="Muy Alta",'Mapa final SI'!$AE$27="Catastrófico"),CONCATENATE("R3C",'Mapa final SI'!$S$27),"")</f>
        <v/>
      </c>
      <c r="AN8" s="15"/>
      <c r="AO8" s="1096"/>
      <c r="AP8" s="1097"/>
      <c r="AQ8" s="1097"/>
      <c r="AR8" s="1097"/>
      <c r="AS8" s="1097"/>
      <c r="AT8" s="109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1040"/>
      <c r="C9" s="1040"/>
      <c r="D9" s="1041"/>
      <c r="E9" s="1059"/>
      <c r="F9" s="1058"/>
      <c r="G9" s="1058"/>
      <c r="H9" s="1058"/>
      <c r="I9" s="1072"/>
      <c r="J9" s="188" t="str">
        <f>IF(AND('Mapa final SI'!$AC$28="Muy Alta",'Mapa final SI'!$AE$28="Leve"),CONCATENATE("R4C",'Mapa final SI'!$S$28),"")</f>
        <v/>
      </c>
      <c r="K9" s="189" t="str">
        <f>IF(AND('Mapa final SI'!$AC$29="Muy Alta",'Mapa final SI'!$AE$29="Leve"),CONCATENATE("R4C",'Mapa final SI'!$S$29),"")</f>
        <v/>
      </c>
      <c r="L9" s="189" t="str">
        <f>IF(AND('Mapa final SI'!$AC$30="Muy Alta",'Mapa final SI'!$AE$30="Leve"),CONCATENATE("R4C",'Mapa final SI'!$S$30),"")</f>
        <v/>
      </c>
      <c r="M9" s="189" t="str">
        <f>IF(AND('Mapa final SI'!$AC$31="Muy Alta",'Mapa final SI'!$AE$31="Leve"),CONCATENATE("R4C",'Mapa final SI'!$S$31),"")</f>
        <v/>
      </c>
      <c r="N9" s="189" t="str">
        <f>IF(AND('Mapa final SI'!$AC$32="Muy Alta",'Mapa final SI'!$AE$32="Leve"),CONCATENATE("R4C",'Mapa final SI'!$S$32),"")</f>
        <v/>
      </c>
      <c r="O9" s="190" t="str">
        <f>IF(AND('Mapa final SI'!$AC$33="Muy Alta",'Mapa final SI'!$AE$33="Leve"),CONCATENATE("R4C",'Mapa final SI'!$S$33),"")</f>
        <v/>
      </c>
      <c r="P9" s="188" t="str">
        <f>IF(AND('Mapa final'!$AC$28="Muy Alta",'Mapa final'!$AE$28="Menor"),CONCATENATE("R4C",'Mapa final'!$S$28),"")</f>
        <v/>
      </c>
      <c r="Q9" s="189" t="str">
        <f>IF(AND('Mapa final SI'!$AC$29="Muy Alta",'Mapa final SI'!$AE$29="Menor"),CONCATENATE("R4C",'Mapa final SI'!$S$29),"")</f>
        <v/>
      </c>
      <c r="R9" s="189" t="str">
        <f>IF(AND('Mapa final SI'!$AC$30="Muy Alta",'Mapa final SI'!$AE$30="Menor"),CONCATENATE("R4C",'Mapa final SI'!$S$30),"")</f>
        <v/>
      </c>
      <c r="S9" s="189" t="str">
        <f>IF(AND('Mapa final SI'!$AC$31="Muy Alta",'Mapa final SI'!$AE$31="Menor"),CONCATENATE("R4C",'Mapa final SI'!$S$31),"")</f>
        <v/>
      </c>
      <c r="T9" s="189" t="str">
        <f>IF(AND('Mapa final SI'!$AC$32="Muy Alta",'Mapa final SI'!$AE$32="Menor"),CONCATENATE("R4C",'Mapa final SI'!$S$32),"")</f>
        <v/>
      </c>
      <c r="U9" s="190" t="str">
        <f>IF(AND('Mapa final SI'!$AC$33="Muy Alta",'Mapa final SI'!$AE$33="Menor"),CONCATENATE("R4C",'Mapa final SI'!$S$33),"")</f>
        <v/>
      </c>
      <c r="V9" s="188" t="str">
        <f>IF(AND('Mapa final SI'!$AC$28="Muy Alta",'Mapa final SI'!$AE$28="Moderado"),CONCATENATE("R4C",'Mapa final SI'!$S$28),"")</f>
        <v/>
      </c>
      <c r="W9" s="189" t="str">
        <f>IF(AND('Mapa final SI'!$AC$29="Muy Alta",'Mapa final SI'!$AE$29="Moderado"),CONCATENATE("R4C",'Mapa final SI'!$S$29),"")</f>
        <v/>
      </c>
      <c r="X9" s="189" t="str">
        <f>IF(AND('Mapa final SI'!$AC$30="Muy Alta",'Mapa final SI'!$AE$30="Moderado"),CONCATENATE("R4C",'Mapa final SI'!$S$30),"")</f>
        <v/>
      </c>
      <c r="Y9" s="189" t="str">
        <f>IF(AND('Mapa final SI'!$AC$31="Muy Alta",'Mapa final SI'!$AE$31="Moderado"),CONCATENATE("R4C",'Mapa final SI'!$S$31),"")</f>
        <v/>
      </c>
      <c r="Z9" s="189" t="str">
        <f>IF(AND('Mapa final SI'!$AC$32="Muy Alta",'Mapa final SI'!$AE$32="Moderado"),CONCATENATE("R4C",'Mapa final SI'!$S$32),"")</f>
        <v/>
      </c>
      <c r="AA9" s="190" t="str">
        <f>IF(AND('Mapa final SI'!$AC$33="Muy Alta",'Mapa final SI'!$AE$33="Moderado"),CONCATENATE("R4C",'Mapa final SI'!$S$33),"")</f>
        <v/>
      </c>
      <c r="AB9" s="188" t="str">
        <f>IF(AND('Mapa final SI'!$AC$28="Muy Alta",'Mapa final SI'!$AE$28="Mayor"),CONCATENATE("R4C",'Mapa final SI'!$S$28),"")</f>
        <v/>
      </c>
      <c r="AC9" s="189" t="str">
        <f>IF(AND('Mapa final SI'!$AC$29="Muy Alta",'Mapa final SI'!$AE$29="Mayor"),CONCATENATE("R4C",'Mapa final SI'!$S$29),"")</f>
        <v/>
      </c>
      <c r="AD9" s="189" t="str">
        <f>IF(AND('Mapa final SI'!$AC$30="Muy Alta",'Mapa final SI'!$AE$30="Mayor"),CONCATENATE("R4C",'Mapa final SI'!$S$30),"")</f>
        <v/>
      </c>
      <c r="AE9" s="189" t="str">
        <f>IF(AND('Mapa final SI'!$AC$31="Muy Alta",'Mapa final SI'!$AE$31="Mayor"),CONCATENATE("R4C",'Mapa final SI'!$S$31),"")</f>
        <v/>
      </c>
      <c r="AF9" s="189" t="str">
        <f>IF(AND('Mapa final SI'!$AC$32="Muy Alta",'Mapa final SI'!$AE$32="Mayor"),CONCATENATE("R4C",'Mapa final SI'!$S$32),"")</f>
        <v/>
      </c>
      <c r="AG9" s="190" t="str">
        <f>IF(AND('Mapa final SI'!$AC$33="Muy Alta",'Mapa final SI'!$AE$33="Mayor"),CONCATENATE("R4C",'Mapa final SI'!$S$33),"")</f>
        <v/>
      </c>
      <c r="AH9" s="191" t="str">
        <f>IF(AND('Mapa final SI'!$AC$28="Muy Alta",'Mapa final SI'!$AE$28="Catastrófico"),CONCATENATE("R4C",'Mapa final SI'!$S$28),"")</f>
        <v/>
      </c>
      <c r="AI9" s="192" t="str">
        <f>IF(AND('Mapa final SI'!$AC$29="Muy Alta",'Mapa final SI'!$AE$29="Catastrófico"),CONCATENATE("R4C",'Mapa final SI'!$S$29),"")</f>
        <v/>
      </c>
      <c r="AJ9" s="192" t="str">
        <f>IF(AND('Mapa final SI'!$AC$30="Muy Alta",'Mapa final SI'!$AE$30="Catastrófico"),CONCATENATE("R4C",'Mapa final SI'!$S$30),"")</f>
        <v/>
      </c>
      <c r="AK9" s="192" t="str">
        <f>IF(AND('Mapa final SI'!$AC$31="Muy Alta",'Mapa final SI'!$AE$31="Catastrófico"),CONCATENATE("R4C",'Mapa final SI'!$S$31),"")</f>
        <v/>
      </c>
      <c r="AL9" s="192" t="str">
        <f>IF(AND('Mapa final SI'!$AC$32="Muy Alta",'Mapa final SI'!$AE$32="Catastrófico"),CONCATENATE("R4C",'Mapa final SI'!$S$32),"")</f>
        <v/>
      </c>
      <c r="AM9" s="193" t="str">
        <f>IF(AND('Mapa final SI'!$AC$33="Muy Alta",'Mapa final SI'!$AE$33="Catastrófico"),CONCATENATE("R4C",'Mapa final SI'!$S$33),"")</f>
        <v/>
      </c>
      <c r="AN9" s="15"/>
      <c r="AO9" s="1096"/>
      <c r="AP9" s="1097"/>
      <c r="AQ9" s="1097"/>
      <c r="AR9" s="1097"/>
      <c r="AS9" s="1097"/>
      <c r="AT9" s="109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1040"/>
      <c r="C10" s="1040"/>
      <c r="D10" s="1041"/>
      <c r="E10" s="1059"/>
      <c r="F10" s="1058"/>
      <c r="G10" s="1058"/>
      <c r="H10" s="1058"/>
      <c r="I10" s="1072"/>
      <c r="J10" s="188" t="str">
        <f>IF(AND('Mapa final SI'!$AC$34="Muy Alta",'Mapa final SI'!$AE$34="Leve"),CONCATENATE("R5C",'Mapa final SI'!$S$34),"")</f>
        <v/>
      </c>
      <c r="K10" s="189" t="str">
        <f>IF(AND('Mapa final SI'!$AC$35="Muy Alta",'Mapa final SI'!$AE$35="Leve"),CONCATENATE("R5C",'Mapa final SI'!$S$35),"")</f>
        <v/>
      </c>
      <c r="L10" s="189" t="str">
        <f>IF(AND('Mapa final SI'!$AC$36="Muy Alta",'Mapa final SI'!$AE$36="Leve"),CONCATENATE("R5C",'Mapa final SI'!$S$36),"")</f>
        <v/>
      </c>
      <c r="M10" s="189" t="str">
        <f>IF(AND('Mapa final SI'!$AC$37="Muy Alta",'Mapa final SI'!$AE$37="Leve"),CONCATENATE("R5C",'Mapa final SI'!$S$37),"")</f>
        <v/>
      </c>
      <c r="N10" s="189" t="str">
        <f>IF(AND('Mapa final SI'!$AC$38="Muy Alta",'Mapa final SI'!$AE$38="Leve"),CONCATENATE("R5C",'Mapa final SI'!$S$38),"")</f>
        <v/>
      </c>
      <c r="O10" s="190" t="str">
        <f>IF(AND('Mapa final SI'!$AC$39="Muy Alta",'Mapa final SI'!$AE$39="Leve"),CONCATENATE("R5C",'Mapa final SI'!$S$39),"")</f>
        <v/>
      </c>
      <c r="P10" s="188" t="str">
        <f>IF(AND('Mapa final SI'!$AC$34="Muy Alta",'Mapa final SI'!$AE$34="Menor"),CONCATENATE("R5C",'Mapa final SI'!$S$34),"")</f>
        <v/>
      </c>
      <c r="Q10" s="189" t="str">
        <f>IF(AND('Mapa final SI'!$AC$35="Muy Alta",'Mapa final SI'!$AE$35="Menor"),CONCATENATE("R5C",'Mapa final SI'!$S$35),"")</f>
        <v/>
      </c>
      <c r="R10" s="189" t="str">
        <f>IF(AND('Mapa final SI'!$AC$36="Muy Alta",'Mapa final SI'!$AE$36="Menor"),CONCATENATE("R5C",'Mapa final SI'!$S$36),"")</f>
        <v/>
      </c>
      <c r="S10" s="189" t="str">
        <f>IF(AND('Mapa final SI'!$AC$37="Muy Alta",'Mapa final SI'!$AE$37="Menor"),CONCATENATE("R5C",'Mapa final SI'!$S$37),"")</f>
        <v/>
      </c>
      <c r="T10" s="189" t="str">
        <f>IF(AND('Mapa final SI'!$AC$38="Muy Alta",'Mapa final SI'!$AE$38="Menor"),CONCATENATE("R5C",'Mapa final SI'!$S$38),"")</f>
        <v/>
      </c>
      <c r="U10" s="190" t="str">
        <f>IF(AND('Mapa final SI'!$AC$39="Muy Alta",'Mapa final SI'!$AE$39="Menor"),CONCATENATE("R5C",'Mapa final SI'!$S$39),"")</f>
        <v/>
      </c>
      <c r="V10" s="188" t="str">
        <f>IF(AND('Mapa final SI'!$AC$34="Muy Alta",'Mapa final SI'!$AE$34="Moderado"),CONCATENATE("R5C",'Mapa final SI'!$S$34),"")</f>
        <v/>
      </c>
      <c r="W10" s="189" t="str">
        <f>IF(AND('Mapa final SI'!$AC$35="Muy Alta",'Mapa final SI'!$AE$35="Moderado"),CONCATENATE("R5C",'Mapa final SI'!$S$35),"")</f>
        <v/>
      </c>
      <c r="X10" s="189" t="str">
        <f>IF(AND('Mapa final SI'!$AC$36="Muy Alta",'Mapa final SI'!$AE$36="Moderado"),CONCATENATE("R5C",'Mapa final SI'!$S$36),"")</f>
        <v/>
      </c>
      <c r="Y10" s="189" t="str">
        <f>IF(AND('Mapa final SI'!$AC$37="Muy Alta",'Mapa final SI'!$AE$37="Moderado"),CONCATENATE("R5C",'Mapa final SI'!$S$37),"")</f>
        <v/>
      </c>
      <c r="Z10" s="189" t="str">
        <f>IF(AND('Mapa final SI'!$AC$38="Muy Alta",'Mapa final SI'!$AE$38="Moderado"),CONCATENATE("R5C",'Mapa final SI'!$S$38),"")</f>
        <v/>
      </c>
      <c r="AA10" s="190" t="str">
        <f>IF(AND('Mapa final SI'!$AC$39="Muy Alta",'Mapa final SI'!$AE$39="Moderado"),CONCATENATE("R5C",'Mapa final SI'!$S$39),"")</f>
        <v/>
      </c>
      <c r="AB10" s="188" t="str">
        <f>IF(AND('Mapa final SI'!$AC$34="Muy Alta",'Mapa final SI'!$AE$34="Mayor"),CONCATENATE("R5C",'Mapa final SI'!$S$34),"")</f>
        <v/>
      </c>
      <c r="AC10" s="189" t="str">
        <f>IF(AND('Mapa final SI'!$AC$35="Muy Alta",'Mapa final SI'!$AE$35="Mayor"),CONCATENATE("R5C",'Mapa final SI'!$S$35),"")</f>
        <v/>
      </c>
      <c r="AD10" s="189" t="str">
        <f>IF(AND('Mapa final SI'!$AC$36="Muy Alta",'Mapa final SI'!$AE$36="Mayor"),CONCATENATE("R5C",'Mapa final SI'!$S$36),"")</f>
        <v/>
      </c>
      <c r="AE10" s="189" t="str">
        <f>IF(AND('Mapa final SI'!$AC$37="Muy Alta",'Mapa final SI'!$AE$37="Mayor"),CONCATENATE("R5C",'Mapa final SI'!$S$37),"")</f>
        <v/>
      </c>
      <c r="AF10" s="189" t="str">
        <f>IF(AND('Mapa final SI'!$AC$38="Muy Alta",'Mapa final SI'!$AE$38="Mayor"),CONCATENATE("R5C",'Mapa final SI'!$S$38),"")</f>
        <v/>
      </c>
      <c r="AG10" s="190" t="str">
        <f>IF(AND('Mapa final SI'!$AC$39="Muy Alta",'Mapa final SI'!$AE$39="Mayor"),CONCATENATE("R5C",'Mapa final SI'!$S$39),"")</f>
        <v/>
      </c>
      <c r="AH10" s="191" t="str">
        <f>IF(AND('Mapa final SI'!$AC$34="Muy Alta",'Mapa final SI'!$AE$34="Catastrófico"),CONCATENATE("R5C",'Mapa final SI'!$S$34),"")</f>
        <v/>
      </c>
      <c r="AI10" s="192" t="str">
        <f>IF(AND('Mapa final SI'!$AC$35="Muy Alta",'Mapa final SI'!$AE$35="Catastrófico"),CONCATENATE("R5C",'Mapa final SI'!$S$35),"")</f>
        <v/>
      </c>
      <c r="AJ10" s="192" t="str">
        <f>IF(AND('Mapa final SI'!$AC$36="Muy Alta",'Mapa final SI'!$AE$36="Catastrófico"),CONCATENATE("R5C",'Mapa final SI'!$S$36),"")</f>
        <v/>
      </c>
      <c r="AK10" s="192" t="str">
        <f>IF(AND('Mapa final SI'!$AC$37="Muy Alta",'Mapa final SI'!$AE$37="Catastrófico"),CONCATENATE("R5C",'Mapa final SI'!$S$37),"")</f>
        <v/>
      </c>
      <c r="AL10" s="192" t="str">
        <f>IF(AND('Mapa final SI'!$AC$38="Muy Alta",'Mapa final SI'!$AE$38="Catastrófico"),CONCATENATE("R5C",'Mapa final SI'!$S$38),"")</f>
        <v/>
      </c>
      <c r="AM10" s="193" t="str">
        <f>IF(AND('Mapa final SI'!$AC$39="Muy Alta",'Mapa final SI'!$AE$39="Catastrófico"),CONCATENATE("R5C",'Mapa final SI'!$S$39),"")</f>
        <v/>
      </c>
      <c r="AN10" s="15"/>
      <c r="AO10" s="1096"/>
      <c r="AP10" s="1097"/>
      <c r="AQ10" s="1097"/>
      <c r="AR10" s="1097"/>
      <c r="AS10" s="1097"/>
      <c r="AT10" s="109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1040"/>
      <c r="C11" s="1040"/>
      <c r="D11" s="1041"/>
      <c r="E11" s="1059"/>
      <c r="F11" s="1058"/>
      <c r="G11" s="1058"/>
      <c r="H11" s="1058"/>
      <c r="I11" s="1072"/>
      <c r="J11" s="188" t="str">
        <f>IF(AND('Mapa final SI'!$AC$40="Muy Alta",'Mapa final SI'!$AE$40="Leve"),CONCATENATE("R6C",'Mapa final SI'!$S$40),"")</f>
        <v/>
      </c>
      <c r="K11" s="189" t="str">
        <f>IF(AND('Mapa final SI'!$AC$41="Muy Alta",'Mapa final SI'!$AE$41="Leve"),CONCATENATE("R6C",'Mapa final SI'!$S$41),"")</f>
        <v/>
      </c>
      <c r="L11" s="189" t="str">
        <f>IF(AND('Mapa final SI'!$AC$42="Muy Alta",'Mapa final SI'!$AE$42="Leve"),CONCATENATE("R6C",'Mapa final SI'!$S$42),"")</f>
        <v/>
      </c>
      <c r="M11" s="189" t="str">
        <f>IF(AND('Mapa final SI'!$AC$43="Muy Alta",'Mapa final SI'!$AE$43="Leve"),CONCATENATE("R6C",'Mapa final SI'!$S$43),"")</f>
        <v/>
      </c>
      <c r="N11" s="189" t="str">
        <f>IF(AND('Mapa final SI'!$AC$44="Muy Alta",'Mapa final SI'!$AE$44="Leve"),CONCATENATE("R6C",'Mapa final SI'!$S$44),"")</f>
        <v/>
      </c>
      <c r="O11" s="190" t="str">
        <f>IF(AND('Mapa final SI'!$AC$45="Muy Alta",'Mapa final SI'!$AE$45="Leve"),CONCATENATE("R6C",'Mapa final SI'!$S$45),"")</f>
        <v/>
      </c>
      <c r="P11" s="188" t="str">
        <f>IF(AND('Mapa final SI'!$AC$40="Muy Alta",'Mapa final SI'!$AE$40="Menor"),CONCATENATE("R6C",'Mapa final SI'!$S$40),"")</f>
        <v/>
      </c>
      <c r="Q11" s="189" t="str">
        <f>IF(AND('Mapa final SI'!$AC$41="Muy Alta",'Mapa final SI'!$AE$41="Menor"),CONCATENATE("R6C",'Mapa final SI'!$S$41),"")</f>
        <v/>
      </c>
      <c r="R11" s="189" t="str">
        <f>IF(AND('Mapa final SI'!$AC$42="Muy Alta",'Mapa final SI'!$AE$42="Menor"),CONCATENATE("R6C",'Mapa final SI'!$S$42),"")</f>
        <v/>
      </c>
      <c r="S11" s="189" t="str">
        <f>IF(AND('Mapa final SI'!$AC$43="Muy Alta",'Mapa final SI'!$AE$43="Menor"),CONCATENATE("R6C",'Mapa final SI'!$S$43),"")</f>
        <v/>
      </c>
      <c r="T11" s="189" t="str">
        <f>IF(AND('Mapa final SI'!$AC$44="Muy Alta",'Mapa final SI'!$AE$44="Menor"),CONCATENATE("R6C",'Mapa final SI'!$S$44),"")</f>
        <v/>
      </c>
      <c r="U11" s="190" t="str">
        <f>IF(AND('Mapa final SI'!$AC$45="Muy Alta",'Mapa final SI'!$AE$45="Menor"),CONCATENATE("R6C",'Mapa final SI'!$S$45),"")</f>
        <v/>
      </c>
      <c r="V11" s="188" t="str">
        <f>IF(AND('Mapa final SI'!$AC$40="Muy Alta",'Mapa final SI'!$AE$40="Moderado"),CONCATENATE("R6C",'Mapa final SI'!$S$40),"")</f>
        <v/>
      </c>
      <c r="W11" s="189" t="str">
        <f>IF(AND('Mapa final SI'!$AC$41="Muy Alta",'Mapa final SI'!$AE$41="Moderado"),CONCATENATE("R6C",'Mapa final SI'!$S$41),"")</f>
        <v/>
      </c>
      <c r="X11" s="189" t="str">
        <f>IF(AND('Mapa final SI'!$AC$42="Muy Alta",'Mapa final SI'!$AE$42="Moderado"),CONCATENATE("R6C",'Mapa final SI'!$S$42),"")</f>
        <v/>
      </c>
      <c r="Y11" s="189" t="str">
        <f>IF(AND('Mapa final SI'!$AC$43="Muy Alta",'Mapa final SI'!$AE$43="Moderado"),CONCATENATE("R6C",'Mapa final SI'!$S$43),"")</f>
        <v/>
      </c>
      <c r="Z11" s="189" t="str">
        <f>IF(AND('Mapa final SI'!$AC$44="Muy Alta",'Mapa final SI'!$AE$44="Moderado"),CONCATENATE("R6C",'Mapa final SI'!$S$44),"")</f>
        <v/>
      </c>
      <c r="AA11" s="190" t="str">
        <f>IF(AND('Mapa final SI'!$AC$45="Muy Alta",'Mapa final SI'!$AE$45="Moderado"),CONCATENATE("R6C",'Mapa final SI'!$S$45),"")</f>
        <v/>
      </c>
      <c r="AB11" s="188" t="str">
        <f>IF(AND('Mapa final SI'!$AC$40="Muy Alta",'Mapa final SI'!$AE$40="Mayor"),CONCATENATE("R6C",'Mapa final SI'!$S$40),"")</f>
        <v/>
      </c>
      <c r="AC11" s="189" t="str">
        <f>IF(AND('Mapa final SI'!$AC$41="Muy Alta",'Mapa final SI'!$AE$41="Mayor"),CONCATENATE("R6C",'Mapa final SI'!$S$41),"")</f>
        <v/>
      </c>
      <c r="AD11" s="189" t="str">
        <f>IF(AND('Mapa final SI'!$AC$42="Muy Alta",'Mapa final SI'!$AE$42="Mayor"),CONCATENATE("R6C",'Mapa final SI'!$S$42),"")</f>
        <v/>
      </c>
      <c r="AE11" s="189" t="str">
        <f>IF(AND('Mapa final SI'!$AC$43="Muy Alta",'Mapa final SI'!$AE$43="Mayor"),CONCATENATE("R6C",'Mapa final SI'!$S$43),"")</f>
        <v/>
      </c>
      <c r="AF11" s="189" t="str">
        <f>IF(AND('Mapa final SI'!$AC$44="Muy Alta",'Mapa final SI'!$AE$44="Mayor"),CONCATENATE("R6C",'Mapa final SI'!$S$44),"")</f>
        <v/>
      </c>
      <c r="AG11" s="190" t="str">
        <f>IF(AND('Mapa final SI'!$AC$45="Muy Alta",'Mapa final SI'!$AE$45="Mayor"),CONCATENATE("R6C",'Mapa final SI'!$S$45),"")</f>
        <v/>
      </c>
      <c r="AH11" s="191" t="str">
        <f>IF(AND('Mapa final SI'!$AC$40="Muy Alta",'Mapa final SI'!$AE$40="Catastrófico"),CONCATENATE("R6C",'Mapa final SI'!$S$40),"")</f>
        <v/>
      </c>
      <c r="AI11" s="192" t="str">
        <f>IF(AND('Mapa final SI'!$AC$41="Muy Alta",'Mapa final SI'!$AE$41="Catastrófico"),CONCATENATE("R6C",'Mapa final SI'!$S$41),"")</f>
        <v/>
      </c>
      <c r="AJ11" s="192" t="str">
        <f>IF(AND('Mapa final SI'!$AC$42="Muy Alta",'Mapa final SI'!$AE$42="Catastrófico"),CONCATENATE("R6C",'Mapa final SI'!$S$42),"")</f>
        <v/>
      </c>
      <c r="AK11" s="192" t="str">
        <f>IF(AND('Mapa final SI'!$AC$43="Muy Alta",'Mapa final SI'!$AE$43="Catastrófico"),CONCATENATE("R6C",'Mapa final SI'!$S$43),"")</f>
        <v/>
      </c>
      <c r="AL11" s="192" t="str">
        <f>IF(AND('Mapa final SI'!$AC$44="Muy Alta",'Mapa final SI'!$AE$44="Catastrófico"),CONCATENATE("R6C",'Mapa final SI'!$S$44),"")</f>
        <v/>
      </c>
      <c r="AM11" s="193" t="str">
        <f>IF(AND('Mapa final SI'!$AC$45="Muy Alta",'Mapa final SI'!$AE$45="Catastrófico"),CONCATENATE("R6C",'Mapa final SI'!$S$45),"")</f>
        <v/>
      </c>
      <c r="AN11" s="15"/>
      <c r="AO11" s="1096"/>
      <c r="AP11" s="1097"/>
      <c r="AQ11" s="1097"/>
      <c r="AR11" s="1097"/>
      <c r="AS11" s="1097"/>
      <c r="AT11" s="109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1040"/>
      <c r="C12" s="1040"/>
      <c r="D12" s="1041"/>
      <c r="E12" s="1059"/>
      <c r="F12" s="1058"/>
      <c r="G12" s="1058"/>
      <c r="H12" s="1058"/>
      <c r="I12" s="1072"/>
      <c r="J12" s="188" t="str">
        <f>IF(AND('Mapa final SI'!$AC$46="Muy Alta",'Mapa final SI'!$AE$46="Leve"),CONCATENATE("R7C",'Mapa final SI'!$S$46),"")</f>
        <v/>
      </c>
      <c r="K12" s="189" t="str">
        <f>IF(AND('Mapa final SI'!$AC$47="Muy Alta",'Mapa final SI'!$AE$47="Leve"),CONCATENATE("R7C",'Mapa final SI'!$S$47),"")</f>
        <v/>
      </c>
      <c r="L12" s="189" t="str">
        <f>IF(AND('Mapa final SI'!$AC$48="Muy Alta",'Mapa final SI'!$AE$48="Leve"),CONCATENATE("R7C",'Mapa final SI'!$S$48),"")</f>
        <v/>
      </c>
      <c r="M12" s="189" t="str">
        <f>IF(AND('Mapa final SI'!$AC$49="Muy Alta",'Mapa final SI'!$AE$49="Leve"),CONCATENATE("R7C",'Mapa final SI'!$S$49),"")</f>
        <v/>
      </c>
      <c r="N12" s="189" t="str">
        <f>IF(AND('Mapa final SI'!$AC$50="Muy Alta",'Mapa final SI'!$AE$50="Leve"),CONCATENATE("R7C",'Mapa final SI'!$S$50),"")</f>
        <v/>
      </c>
      <c r="O12" s="190" t="str">
        <f>IF(AND('Mapa final SI'!$AC$51="Muy Alta",'Mapa final SI'!$AE$51="Leve"),CONCATENATE("R7C",'Mapa final SI'!$S$51),"")</f>
        <v/>
      </c>
      <c r="P12" s="188" t="str">
        <f>IF(AND('Mapa final SI'!$AC$46="Muy Alta",'Mapa final SI'!$AE$46="Menor"),CONCATENATE("R7C",'Mapa final SI'!$S$46),"")</f>
        <v/>
      </c>
      <c r="Q12" s="189" t="str">
        <f>IF(AND('Mapa final SI'!$AC$47="Muy Alta",'Mapa final SI'!$AE$47="Menor"),CONCATENATE("R7C",'Mapa final SI'!$S$47),"")</f>
        <v/>
      </c>
      <c r="R12" s="189" t="str">
        <f>IF(AND('Mapa final SI'!$AC$48="Muy Alta",'Mapa final SI'!$AE$48="Menor"),CONCATENATE("R7C",'Mapa final SI'!$S$48),"")</f>
        <v/>
      </c>
      <c r="S12" s="189" t="str">
        <f>IF(AND('Mapa final SI'!$AC$49="Muy Alta",'Mapa final SI'!$AE$49="Menor"),CONCATENATE("R7C",'Mapa final SI'!$S$49),"")</f>
        <v/>
      </c>
      <c r="T12" s="189" t="str">
        <f>IF(AND('Mapa final SI'!$AC$50="Muy Alta",'Mapa final SI'!$AE$50="Menor"),CONCATENATE("R7C",'Mapa final SI'!$S$50),"")</f>
        <v/>
      </c>
      <c r="U12" s="190" t="str">
        <f>IF(AND('Mapa final SI'!$AC$51="Muy Alta",'Mapa final SI'!$AE$51="Menor"),CONCATENATE("R7C",'Mapa final SI'!$S$51),"")</f>
        <v/>
      </c>
      <c r="V12" s="188" t="str">
        <f>IF(AND('Mapa final SI'!$AC$46="Muy Alta",'Mapa final SI'!$AE$46="Moderado"),CONCATENATE("R7C",'Mapa final SI'!$S$46),"")</f>
        <v/>
      </c>
      <c r="W12" s="189" t="str">
        <f>IF(AND('Mapa final SI'!$AC$47="Muy Alta",'Mapa final SI'!$AE$47="Moderado"),CONCATENATE("R7C",'Mapa final SI'!$S$47),"")</f>
        <v/>
      </c>
      <c r="X12" s="189" t="str">
        <f>IF(AND('Mapa final SI'!$AC$48="Muy Alta",'Mapa final SI'!$AE$48="Moderado"),CONCATENATE("R7C",'Mapa final SI'!$S$48),"")</f>
        <v/>
      </c>
      <c r="Y12" s="189" t="str">
        <f>IF(AND('Mapa final SI'!$AC$49="Muy Alta",'Mapa final SI'!$AE$49="Moderado"),CONCATENATE("R7C",'Mapa final SI'!$S$49),"")</f>
        <v/>
      </c>
      <c r="Z12" s="189" t="str">
        <f>IF(AND('Mapa final SI'!$AC$50="Muy Alta",'Mapa final SI'!$AE$50="Moderado"),CONCATENATE("R7C",'Mapa final SI'!$S$50),"")</f>
        <v/>
      </c>
      <c r="AA12" s="190" t="str">
        <f>IF(AND('Mapa final SI'!$AC$51="Muy Alta",'Mapa final SI'!$AE$51="Moderado"),CONCATENATE("R7C",'Mapa final SI'!$S$51),"")</f>
        <v/>
      </c>
      <c r="AB12" s="188" t="str">
        <f>IF(AND('Mapa final SI'!$AC$46="Muy Alta",'Mapa final SI'!$AE$46="Mayor"),CONCATENATE("R7C",'Mapa final SI'!$S$46),"")</f>
        <v/>
      </c>
      <c r="AC12" s="189" t="str">
        <f>IF(AND('Mapa final SI'!$AC$47="Muy Alta",'Mapa final SI'!$AE$47="Mayor"),CONCATENATE("R7C",'Mapa final SI'!$S$47),"")</f>
        <v/>
      </c>
      <c r="AD12" s="189" t="str">
        <f>IF(AND('Mapa final SI'!$AC$48="Muy Alta",'Mapa final SI'!$AE$48="Mayor"),CONCATENATE("R7C",'Mapa final SI'!$S$48),"")</f>
        <v/>
      </c>
      <c r="AE12" s="189" t="str">
        <f>IF(AND('Mapa final SI'!$AC$49="Muy Alta",'Mapa final SI'!$AE$49="Mayor"),CONCATENATE("R7C",'Mapa final SI'!$S$49),"")</f>
        <v/>
      </c>
      <c r="AF12" s="189" t="str">
        <f>IF(AND('Mapa final SI'!$AC$50="Muy Alta",'Mapa final SI'!$AE$50="Mayor"),CONCATENATE("R7C",'Mapa final SI'!$S$50),"")</f>
        <v/>
      </c>
      <c r="AG12" s="190" t="str">
        <f>IF(AND('Mapa final SI'!$AC$51="Muy Alta",'Mapa final SI'!$AE$51="Mayor"),CONCATENATE("R7C",'Mapa final SI'!$S$51),"")</f>
        <v/>
      </c>
      <c r="AH12" s="191" t="str">
        <f>IF(AND('Mapa final SI'!$AC$46="Muy Alta",'Mapa final SI'!$AE$46="Catastrófico"),CONCATENATE("R7C",'Mapa final SI'!$S$46),"")</f>
        <v/>
      </c>
      <c r="AI12" s="192" t="str">
        <f>IF(AND('Mapa final SI'!$AC$47="Muy Alta",'Mapa final SI'!$AE$47="Catastrófico"),CONCATENATE("R7C",'Mapa final SI'!$S$47),"")</f>
        <v/>
      </c>
      <c r="AJ12" s="192" t="str">
        <f>IF(AND('Mapa final SI'!$AC$48="Muy Alta",'Mapa final SI'!$AE$48="Catastrófico"),CONCATENATE("R7C",'Mapa final SI'!$S$48),"")</f>
        <v/>
      </c>
      <c r="AK12" s="192" t="str">
        <f>IF(AND('Mapa final SI'!$AC$49="Muy Alta",'Mapa final SI'!$AE$49="Catastrófico"),CONCATENATE("R7C",'Mapa final SI'!$S$49),"")</f>
        <v/>
      </c>
      <c r="AL12" s="192" t="str">
        <f>IF(AND('Mapa final SI'!$AC$50="Muy Alta",'Mapa final SI'!$AE$50="Catastrófico"),CONCATENATE("R7C",'Mapa final SI'!$S$50),"")</f>
        <v/>
      </c>
      <c r="AM12" s="193" t="str">
        <f>IF(AND('Mapa final SI'!$AC$51="Muy Alta",'Mapa final SI'!$AE$51="Catastrófico"),CONCATENATE("R7C",'Mapa final SI'!$S$51),"")</f>
        <v/>
      </c>
      <c r="AN12" s="15"/>
      <c r="AO12" s="1096"/>
      <c r="AP12" s="1097"/>
      <c r="AQ12" s="1097"/>
      <c r="AR12" s="1097"/>
      <c r="AS12" s="1097"/>
      <c r="AT12" s="109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1040"/>
      <c r="C13" s="1040"/>
      <c r="D13" s="1041"/>
      <c r="E13" s="1059"/>
      <c r="F13" s="1058"/>
      <c r="G13" s="1058"/>
      <c r="H13" s="1058"/>
      <c r="I13" s="1072"/>
      <c r="J13" s="188" t="str">
        <f>IF(AND('Mapa final SI'!$AC$52="Muy Alta",'Mapa final SI'!$AE$52="Leve"),CONCATENATE("R8C",'Mapa final SI'!$S$52),"")</f>
        <v/>
      </c>
      <c r="K13" s="189" t="str">
        <f>IF(AND('Mapa final SI'!$AC$53="Muy Alta",'Mapa final SI'!$AE$53="Leve"),CONCATENATE("R8C",'Mapa final SI'!$S$53),"")</f>
        <v/>
      </c>
      <c r="L13" s="189" t="str">
        <f>IF(AND('Mapa final SI'!$AC$54="Muy Alta",'Mapa final SI'!$AE$54="Leve"),CONCATENATE("R8C",'Mapa final SI'!$S$54),"")</f>
        <v/>
      </c>
      <c r="M13" s="189" t="str">
        <f>IF(AND('Mapa final SI'!$AC$55="Muy Alta",'Mapa final SI'!$AE$55="Leve"),CONCATENATE("R8C",'Mapa final SI'!$S$55),"")</f>
        <v/>
      </c>
      <c r="N13" s="189" t="str">
        <f>IF(AND('Mapa final SI'!$AC$56="Muy Alta",'Mapa final SI'!$AE$56="Leve"),CONCATENATE("R8C",'Mapa final SI'!$S$56),"")</f>
        <v/>
      </c>
      <c r="O13" s="190" t="str">
        <f>IF(AND('Mapa final SI'!$AC$57="Muy Alta",'Mapa final SI'!$AE$57="Leve"),CONCATENATE("R8C",'Mapa final SI'!$S$57),"")</f>
        <v/>
      </c>
      <c r="P13" s="188" t="str">
        <f>IF(AND('Mapa final SI'!$AC$52="Muy Alta",'Mapa final SI'!$AE$52="Menor"),CONCATENATE("R8C",'Mapa final SI'!$S$52),"")</f>
        <v/>
      </c>
      <c r="Q13" s="189" t="str">
        <f>IF(AND('Mapa final SI'!$AC$53="Muy Alta",'Mapa final SI'!$AE$53="Menor"),CONCATENATE("R8C",'Mapa final SI'!$S$53),"")</f>
        <v/>
      </c>
      <c r="R13" s="189" t="str">
        <f>IF(AND('Mapa final SI'!$AC$54="Muy Alta",'Mapa final SI'!$AE$54="Menor"),CONCATENATE("R8C",'Mapa final SI'!$S$54),"")</f>
        <v/>
      </c>
      <c r="S13" s="189" t="str">
        <f>IF(AND('Mapa final SI'!$AC$55="Muy Alta",'Mapa final SI'!$AE$55="Menor"),CONCATENATE("R8C",'Mapa final SI'!$S$55),"")</f>
        <v/>
      </c>
      <c r="T13" s="189" t="str">
        <f>IF(AND('Mapa final SI'!$AC$56="Muy Alta",'Mapa final SI'!$AE$56="Menor"),CONCATENATE("R8C",'Mapa final SI'!$S$56),"")</f>
        <v/>
      </c>
      <c r="U13" s="190" t="str">
        <f>IF(AND('Mapa final SI'!$AC$57="Muy Alta",'Mapa final SI'!$AE$57="Menor"),CONCATENATE("R8C",'Mapa final SI'!$S$57),"")</f>
        <v/>
      </c>
      <c r="V13" s="188" t="str">
        <f>IF(AND('Mapa final SI'!$AC$52="Muy Alta",'Mapa final SI'!$AE$52="Moderado"),CONCATENATE("R8C",'Mapa final SI'!$S$52),"")</f>
        <v/>
      </c>
      <c r="W13" s="189" t="str">
        <f>IF(AND('Mapa final SI'!$AC$53="Muy Alta",'Mapa final SI'!$AE$53="Moderado"),CONCATENATE("R8C",'Mapa final SI'!$S$53),"")</f>
        <v/>
      </c>
      <c r="X13" s="189" t="str">
        <f>IF(AND('Mapa final SI'!$AC$54="Muy Alta",'Mapa final SI'!$AE$54="Moderado"),CONCATENATE("R8C",'Mapa final SI'!$S$54),"")</f>
        <v/>
      </c>
      <c r="Y13" s="189" t="str">
        <f>IF(AND('Mapa final SI'!$AC$55="Muy Alta",'Mapa final SI'!$AE$55="Moderado"),CONCATENATE("R8C",'Mapa final SI'!$S$55),"")</f>
        <v/>
      </c>
      <c r="Z13" s="189" t="str">
        <f>IF(AND('Mapa final SI'!$AC$56="Muy Alta",'Mapa final SI'!$AE$56="Moderado"),CONCATENATE("R8C",'Mapa final SI'!$S$56),"")</f>
        <v/>
      </c>
      <c r="AA13" s="190" t="str">
        <f>IF(AND('Mapa final SI'!$AC$57="Muy Alta",'Mapa final SI'!$AE$57="Moderado"),CONCATENATE("R8C",'Mapa final SI'!$S$57),"")</f>
        <v/>
      </c>
      <c r="AB13" s="188" t="str">
        <f>IF(AND('Mapa final SI'!$AC$52="Muy Alta",'Mapa final SI'!$AE$52="Mayor"),CONCATENATE("R8C",'Mapa final SI'!$S$52),"")</f>
        <v/>
      </c>
      <c r="AC13" s="189" t="str">
        <f>IF(AND('Mapa final SI'!$AC$53="Muy Alta",'Mapa final SI'!$AE$53="Mayor"),CONCATENATE("R8C",'Mapa final SI'!$S$53),"")</f>
        <v/>
      </c>
      <c r="AD13" s="189" t="str">
        <f>IF(AND('Mapa final SI'!$AC$54="Muy Alta",'Mapa final SI'!$AE$54="Mayor"),CONCATENATE("R8C",'Mapa final SI'!$S$54),"")</f>
        <v/>
      </c>
      <c r="AE13" s="189" t="str">
        <f>IF(AND('Mapa final SI'!$AC$55="Muy Alta",'Mapa final SI'!$AE$55="Mayor"),CONCATENATE("R8C",'Mapa final SI'!$S$55),"")</f>
        <v/>
      </c>
      <c r="AF13" s="189" t="str">
        <f>IF(AND('Mapa final SI'!$AC$56="Muy Alta",'Mapa final SI'!$AE$56="Mayor"),CONCATENATE("R8C",'Mapa final SI'!$S$56),"")</f>
        <v/>
      </c>
      <c r="AG13" s="190" t="str">
        <f>IF(AND('Mapa final SI'!$AC$57="Muy Alta",'Mapa final SI'!$AE$57="Mayor"),CONCATENATE("R8C",'Mapa final SI'!$S$57),"")</f>
        <v/>
      </c>
      <c r="AH13" s="191" t="str">
        <f>IF(AND('Mapa final SI'!$AC$52="Muy Alta",'Mapa final SI'!$AE$52="Catastrófico"),CONCATENATE("R8C",'Mapa final SI'!$S$52),"")</f>
        <v/>
      </c>
      <c r="AI13" s="192" t="str">
        <f>IF(AND('Mapa final SI'!$AC$53="Muy Alta",'Mapa final SI'!$AE$53="Catastrófico"),CONCATENATE("R8C",'Mapa final SI'!$S$53),"")</f>
        <v/>
      </c>
      <c r="AJ13" s="192" t="str">
        <f>IF(AND('Mapa final SI'!$AC$54="Muy Alta",'Mapa final SI'!$AE$54="Catastrófico"),CONCATENATE("R8C",'Mapa final SI'!$S$54),"")</f>
        <v/>
      </c>
      <c r="AK13" s="192" t="str">
        <f>IF(AND('Mapa final SI'!$AC$55="Muy Alta",'Mapa final SI'!$AE$55="Catastrófico"),CONCATENATE("R8C",'Mapa final SI'!$S$55),"")</f>
        <v/>
      </c>
      <c r="AL13" s="192" t="str">
        <f>IF(AND('Mapa final SI'!$AC$56="Muy Alta",'Mapa final SI'!$AE$56="Catastrófico"),CONCATENATE("R8C",'Mapa final SI'!$S$56),"")</f>
        <v/>
      </c>
      <c r="AM13" s="193" t="str">
        <f>IF(AND('Mapa final SI'!$AC$57="Muy Alta",'Mapa final SI'!$AE$57="Catastrófico"),CONCATENATE("R8C",'Mapa final SI'!$S$57),"")</f>
        <v/>
      </c>
      <c r="AN13" s="15"/>
      <c r="AO13" s="1096"/>
      <c r="AP13" s="1097"/>
      <c r="AQ13" s="1097"/>
      <c r="AR13" s="1097"/>
      <c r="AS13" s="1097"/>
      <c r="AT13" s="109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1040"/>
      <c r="C14" s="1040"/>
      <c r="D14" s="1041"/>
      <c r="E14" s="1059"/>
      <c r="F14" s="1058"/>
      <c r="G14" s="1058"/>
      <c r="H14" s="1058"/>
      <c r="I14" s="1072"/>
      <c r="J14" s="188" t="str">
        <f>IF(AND('Mapa final SI'!$AC$58="Muy Alta",'Mapa final SI'!$AE$58="Leve"),CONCATENATE("R9C",'Mapa final SI'!$S$58),"")</f>
        <v/>
      </c>
      <c r="K14" s="189" t="str">
        <f>IF(AND('Mapa final SI'!$AC$59="Muy Alta",'Mapa final SI'!$AE$59="Leve"),CONCATENATE("R9C",'Mapa final SI'!$S$59),"")</f>
        <v/>
      </c>
      <c r="L14" s="189" t="str">
        <f>IF(AND('Mapa final SI'!$AC$60="Muy Alta",'Mapa final SI'!$AE$60="Leve"),CONCATENATE("R9C",'Mapa final SI'!$S$60),"")</f>
        <v/>
      </c>
      <c r="M14" s="189" t="str">
        <f>IF(AND('Mapa final SI'!$AC$61="Muy Alta",'Mapa final SI'!$AE$61="Leve"),CONCATENATE("R9C",'Mapa final SI'!$S$61),"")</f>
        <v/>
      </c>
      <c r="N14" s="189" t="str">
        <f>IF(AND('Mapa final SI'!$AC$62="Muy Alta",'Mapa final SI'!$AE$62="Leve"),CONCATENATE("R9C",'Mapa final SI'!$S$62),"")</f>
        <v/>
      </c>
      <c r="O14" s="190" t="str">
        <f>IF(AND('Mapa final SI'!$AC$63="Muy Alta",'Mapa final SI'!$AE$63="Leve"),CONCATENATE("R9C",'Mapa final SI'!$S$63),"")</f>
        <v/>
      </c>
      <c r="P14" s="188" t="str">
        <f>IF(AND('Mapa final SI'!$AC$58="Muy Alta",'Mapa final SI'!$AE$58="Menor"),CONCATENATE("R9C",'Mapa final SI'!$S$58),"")</f>
        <v/>
      </c>
      <c r="Q14" s="189" t="str">
        <f>IF(AND('Mapa final SI'!$AC$59="Muy Alta",'Mapa final SI'!$AE$59="Menor"),CONCATENATE("R9C",'Mapa final SI'!$S$59),"")</f>
        <v/>
      </c>
      <c r="R14" s="189" t="str">
        <f>IF(AND('Mapa final SI'!$AC$60="Muy Alta",'Mapa final SI'!$AE$60="Menor"),CONCATENATE("R9C",'Mapa final SI'!$S$60),"")</f>
        <v/>
      </c>
      <c r="S14" s="189" t="str">
        <f>IF(AND('Mapa final SI'!$AC$61="Muy Alta",'Mapa final SI'!$AE$61="Menor"),CONCATENATE("R9C",'Mapa final SI'!$S$61),"")</f>
        <v/>
      </c>
      <c r="T14" s="189" t="str">
        <f>IF(AND('Mapa final SI'!$AC$62="Muy Alta",'Mapa final SI'!$AE$62="Menor"),CONCATENATE("R9C",'Mapa final SI'!$S$62),"")</f>
        <v/>
      </c>
      <c r="U14" s="190" t="str">
        <f>IF(AND('Mapa final SI'!$AC$63="Muy Alta",'Mapa final SI'!$AE$63="Menor"),CONCATENATE("R9C",'Mapa final SI'!$S$63),"")</f>
        <v/>
      </c>
      <c r="V14" s="188" t="str">
        <f>IF(AND('Mapa final SI'!$AC$58="Muy Alta",'Mapa final SI'!$AE$58="Moderado"),CONCATENATE("R9C",'Mapa final SI'!$S$58),"")</f>
        <v/>
      </c>
      <c r="W14" s="189" t="str">
        <f>IF(AND('Mapa final SI'!$AC$59="Muy Alta",'Mapa final SI'!$AE$59="Moderado"),CONCATENATE("R9C",'Mapa final SI'!$S$59),"")</f>
        <v/>
      </c>
      <c r="X14" s="189" t="str">
        <f>IF(AND('Mapa final SI'!$AC$60="Muy Alta",'Mapa final SI'!$AE$60="Moderado"),CONCATENATE("R9C",'Mapa final SI'!$S$60),"")</f>
        <v/>
      </c>
      <c r="Y14" s="189" t="str">
        <f>IF(AND('Mapa final SI'!$AC$61="Muy Alta",'Mapa final SI'!$AE$61="Moderado"),CONCATENATE("R9C",'Mapa final SI'!$S$61),"")</f>
        <v/>
      </c>
      <c r="Z14" s="189" t="str">
        <f>IF(AND('Mapa final SI'!$AC$62="Muy Alta",'Mapa final SI'!$AE$62="Moderado"),CONCATENATE("R9C",'Mapa final SI'!$S$62),"")</f>
        <v/>
      </c>
      <c r="AA14" s="190" t="str">
        <f>IF(AND('Mapa final SI'!$AC$63="Muy Alta",'Mapa final SI'!$AE$63="Moderado"),CONCATENATE("R9C",'Mapa final SI'!$S$63),"")</f>
        <v/>
      </c>
      <c r="AB14" s="188" t="str">
        <f>IF(AND('Mapa final SI'!$AC$58="Muy Alta",'Mapa final SI'!$AE$58="Mayor"),CONCATENATE("R9C",'Mapa final SI'!$S$58),"")</f>
        <v/>
      </c>
      <c r="AC14" s="189" t="str">
        <f>IF(AND('Mapa final SI'!$AC$59="Muy Alta",'Mapa final SI'!$AE$59="Mayor"),CONCATENATE("R9C",'Mapa final SI'!$S$59),"")</f>
        <v/>
      </c>
      <c r="AD14" s="189" t="str">
        <f>IF(AND('Mapa final SI'!$AC$60="Muy Alta",'Mapa final SI'!$AE$60="Mayor"),CONCATENATE("R9C",'Mapa final SI'!$S$60),"")</f>
        <v/>
      </c>
      <c r="AE14" s="189" t="str">
        <f>IF(AND('Mapa final SI'!$AC$61="Muy Alta",'Mapa final SI'!$AE$61="Mayor"),CONCATENATE("R9C",'Mapa final SI'!$S$61),"")</f>
        <v/>
      </c>
      <c r="AF14" s="189" t="str">
        <f>IF(AND('Mapa final SI'!$AC$62="Muy Alta",'Mapa final SI'!$AE$62="Mayor"),CONCATENATE("R9C",'Mapa final SI'!$S$62),"")</f>
        <v/>
      </c>
      <c r="AG14" s="190" t="str">
        <f>IF(AND('Mapa final SI'!$AC$63="Muy Alta",'Mapa final SI'!$AE$63="Mayor"),CONCATENATE("R9C",'Mapa final SI'!$S$63),"")</f>
        <v/>
      </c>
      <c r="AH14" s="191" t="str">
        <f>IF(AND('Mapa final SI'!$AC$58="Muy Alta",'Mapa final SI'!$AE$58="Catastrófico"),CONCATENATE("R9C",'Mapa final SI'!$S$58),"")</f>
        <v/>
      </c>
      <c r="AI14" s="192" t="str">
        <f>IF(AND('Mapa final SI'!$AC$59="Muy Alta",'Mapa final SI'!$AE$59="Catastrófico"),CONCATENATE("R9C",'Mapa final SI'!$S$59),"")</f>
        <v/>
      </c>
      <c r="AJ14" s="192" t="str">
        <f>IF(AND('Mapa final SI'!$AC$60="Muy Alta",'Mapa final SI'!$AE$60="Catastrófico"),CONCATENATE("R9C",'Mapa final SI'!$S$60),"")</f>
        <v/>
      </c>
      <c r="AK14" s="192" t="str">
        <f>IF(AND('Mapa final SI'!$AC$61="Muy Alta",'Mapa final SI'!$AE$61="Catastrófico"),CONCATENATE("R9C",'Mapa final SI'!$S$61),"")</f>
        <v/>
      </c>
      <c r="AL14" s="192" t="str">
        <f>IF(AND('Mapa final SI'!$AC$62="Muy Alta",'Mapa final SI'!$AE$62="Catastrófico"),CONCATENATE("R9C",'Mapa final SI'!$S$62),"")</f>
        <v/>
      </c>
      <c r="AM14" s="193" t="str">
        <f>IF(AND('Mapa final SI'!$AC$63="Muy Alta",'Mapa final SI'!$AE$63="Catastrófico"),CONCATENATE("R9C",'Mapa final SI'!$S$63),"")</f>
        <v/>
      </c>
      <c r="AN14" s="15"/>
      <c r="AO14" s="1096"/>
      <c r="AP14" s="1097"/>
      <c r="AQ14" s="1097"/>
      <c r="AR14" s="1097"/>
      <c r="AS14" s="1097"/>
      <c r="AT14" s="109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1040"/>
      <c r="C15" s="1040"/>
      <c r="D15" s="1041"/>
      <c r="E15" s="1060"/>
      <c r="F15" s="1061"/>
      <c r="G15" s="1061"/>
      <c r="H15" s="1061"/>
      <c r="I15" s="1085"/>
      <c r="J15" s="194" t="str">
        <f>IF(AND('Mapa final SI'!$AC$64="Muy Alta",'Mapa final SI'!$AE$64="Leve"),CONCATENATE("R10C",'Mapa final SI'!$S$64),"")</f>
        <v/>
      </c>
      <c r="K15" s="195" t="str">
        <f>IF(AND('Mapa final SI'!$AC$65="Muy Alta",'Mapa final SI'!$AE$65="Leve"),CONCATENATE("R10C",'Mapa final SI'!$S$65),"")</f>
        <v/>
      </c>
      <c r="L15" s="195" t="str">
        <f>IF(AND('Mapa final SI'!$AC$66="Muy Alta",'Mapa final SI'!$AE$66="Leve"),CONCATENATE("R10C",'Mapa final SI'!$S$66),"")</f>
        <v/>
      </c>
      <c r="M15" s="195" t="str">
        <f>IF(AND('Mapa final SI'!$AC$67="Muy Alta",'Mapa final SI'!$AE$67="Leve"),CONCATENATE("R10C",'Mapa final SI'!$S$67),"")</f>
        <v/>
      </c>
      <c r="N15" s="195" t="str">
        <f>IF(AND('Mapa final SI'!$AC$68="Muy Alta",'Mapa final SI'!$AE$68="Leve"),CONCATENATE("R10C",'Mapa final SI'!$S$68),"")</f>
        <v/>
      </c>
      <c r="O15" s="196" t="str">
        <f>IF(AND('Mapa final SI'!$AC$69="Muy Alta",'Mapa final SI'!$AE$69="Leve"),CONCATENATE("R10C",'Mapa final SI'!$S$69),"")</f>
        <v/>
      </c>
      <c r="P15" s="188" t="str">
        <f>IF(AND('Mapa final SI'!$AC$64="Muy Alta",'Mapa final SI'!$AE$64="Menor"),CONCATENATE("R10C",'Mapa final SI'!$S$64),"")</f>
        <v/>
      </c>
      <c r="Q15" s="189" t="str">
        <f>IF(AND('Mapa final SI'!$AC$65="Muy Alta",'Mapa final SI'!$AE$65="Menor"),CONCATENATE("R10C",'Mapa final SI'!$S$65),"")</f>
        <v/>
      </c>
      <c r="R15" s="189" t="str">
        <f>IF(AND('Mapa final SI'!$AC$66="Muy Alta",'Mapa final SI'!$AE$66="Menor"),CONCATENATE("R10C",'Mapa final SI'!$S$66),"")</f>
        <v/>
      </c>
      <c r="S15" s="189" t="str">
        <f>IF(AND('Mapa final SI'!$AC$67="Muy Alta",'Mapa final SI'!$AE$67="Menor"),CONCATENATE("R10C",'Mapa final SI'!$S$67),"")</f>
        <v/>
      </c>
      <c r="T15" s="189" t="str">
        <f>IF(AND('Mapa final SI'!$AC$68="Muy Alta",'Mapa final SI'!$AE$68="Menor"),CONCATENATE("R10C",'Mapa final SI'!$S$68),"")</f>
        <v/>
      </c>
      <c r="U15" s="190" t="str">
        <f>IF(AND('Mapa final SI'!$AC$69="Muy Alta",'Mapa final SI'!$AE$69="Menor"),CONCATENATE("R10C",'Mapa final SI'!$S$69),"")</f>
        <v/>
      </c>
      <c r="V15" s="194" t="str">
        <f>IF(AND('Mapa final SI'!$AC$64="Muy Alta",'Mapa final SI'!$AE$64="Moderado"),CONCATENATE("R10C",'Mapa final SI'!$S$64),"")</f>
        <v/>
      </c>
      <c r="W15" s="195" t="str">
        <f>IF(AND('Mapa final SI'!$AC$65="Muy Alta",'Mapa final SI'!$AE$65="Moderado"),CONCATENATE("R10C",'Mapa final SI'!$S$65),"")</f>
        <v/>
      </c>
      <c r="X15" s="195" t="str">
        <f>IF(AND('Mapa final SI'!$AC$66="Muy Alta",'Mapa final SI'!$AE$66="Moderado"),CONCATENATE("R10C",'Mapa final SI'!$S$66),"")</f>
        <v/>
      </c>
      <c r="Y15" s="195" t="str">
        <f>IF(AND('Mapa final SI'!$AC$67="Muy Alta",'Mapa final SI'!$AE$67="Moderado"),CONCATENATE("R10C",'Mapa final SI'!$S$67),"")</f>
        <v/>
      </c>
      <c r="Z15" s="195" t="str">
        <f>IF(AND('Mapa final SI'!$AC$68="Muy Alta",'Mapa final SI'!$AE$68="Moderado"),CONCATENATE("R10C",'Mapa final SI'!$S$68),"")</f>
        <v/>
      </c>
      <c r="AA15" s="196" t="str">
        <f>IF(AND('Mapa final SI'!$AC$69="Muy Alta",'Mapa final SI'!$AE$69="Moderado"),CONCATENATE("R10C",'Mapa final SI'!$S$69),"")</f>
        <v/>
      </c>
      <c r="AB15" s="188" t="str">
        <f>IF(AND('Mapa final SI'!$AC$64="Muy Alta",'Mapa final SI'!$AE$64="Mayor"),CONCATENATE("R10C",'Mapa final SI'!$S$64),"")</f>
        <v/>
      </c>
      <c r="AC15" s="189" t="str">
        <f>IF(AND('Mapa final SI'!$AC$65="Muy Alta",'Mapa final SI'!$AE$65="Mayor"),CONCATENATE("R10C",'Mapa final SI'!$S$65),"")</f>
        <v/>
      </c>
      <c r="AD15" s="189" t="str">
        <f>IF(AND('Mapa final SI'!$AC$66="Muy Alta",'Mapa final SI'!$AE$66="Mayor"),CONCATENATE("R10C",'Mapa final SI'!$S$66),"")</f>
        <v/>
      </c>
      <c r="AE15" s="189" t="str">
        <f>IF(AND('Mapa final SI'!$AC$67="Muy Alta",'Mapa final SI'!$AE$67="Mayor"),CONCATENATE("R10C",'Mapa final SI'!$S$67),"")</f>
        <v/>
      </c>
      <c r="AF15" s="189" t="str">
        <f>IF(AND('Mapa final SI'!$AC$68="Muy Alta",'Mapa final SI'!$AE$68="Mayor"),CONCATENATE("R10C",'Mapa final SI'!$S$68),"")</f>
        <v/>
      </c>
      <c r="AG15" s="190" t="str">
        <f>IF(AND('Mapa final SI'!$AC$69="Muy Alta",'Mapa final SI'!$AE$69="Mayor"),CONCATENATE("R10C",'Mapa final SI'!$S$69),"")</f>
        <v/>
      </c>
      <c r="AH15" s="197" t="str">
        <f>IF(AND('Mapa final SI'!$AC$64="Muy Alta",'Mapa final SI'!$AE$64="Catastrófico"),CONCATENATE("R10C",'Mapa final SI'!$S$64),"")</f>
        <v/>
      </c>
      <c r="AI15" s="198" t="str">
        <f>IF(AND('Mapa final SI'!$AC$65="Muy Alta",'Mapa final SI'!$AE$65="Catastrófico"),CONCATENATE("R10C",'Mapa final SI'!$S$65),"")</f>
        <v/>
      </c>
      <c r="AJ15" s="198" t="str">
        <f>IF(AND('Mapa final SI'!$AC$66="Muy Alta",'Mapa final SI'!$AE$66="Catastrófico"),CONCATENATE("R10C",'Mapa final SI'!$S$66),"")</f>
        <v/>
      </c>
      <c r="AK15" s="198" t="str">
        <f>IF(AND('Mapa final SI'!$AC$67="Muy Alta",'Mapa final SI'!$AE$67="Catastrófico"),CONCATENATE("R10C",'Mapa final SI'!$S$67),"")</f>
        <v/>
      </c>
      <c r="AL15" s="198" t="str">
        <f>IF(AND('Mapa final SI'!$AC$68="Muy Alta",'Mapa final SI'!$AE$68="Catastrófico"),CONCATENATE("R10C",'Mapa final SI'!$S$68),"")</f>
        <v/>
      </c>
      <c r="AM15" s="199" t="str">
        <f>IF(AND('Mapa final SI'!$AC$69="Muy Alta",'Mapa final SI'!$AE$69="Catastrófico"),CONCATENATE("R10C",'Mapa final SI'!$S$69),"")</f>
        <v/>
      </c>
      <c r="AN15" s="15"/>
      <c r="AO15" s="1099"/>
      <c r="AP15" s="1100"/>
      <c r="AQ15" s="1100"/>
      <c r="AR15" s="1100"/>
      <c r="AS15" s="1100"/>
      <c r="AT15" s="110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1040"/>
      <c r="C16" s="1040"/>
      <c r="D16" s="1041"/>
      <c r="E16" s="1055" t="s">
        <v>1055</v>
      </c>
      <c r="F16" s="1056"/>
      <c r="G16" s="1056"/>
      <c r="H16" s="1056"/>
      <c r="I16" s="1056"/>
      <c r="J16" s="200" t="str">
        <f>IF(AND('Mapa final SI'!$AC$10="Alta",'Mapa final SI'!$AE$10="Leve"),CONCATENATE("R1C",'Mapa final SI'!$S$10),"")</f>
        <v/>
      </c>
      <c r="K16" s="201" t="str">
        <f>IF(AND('Mapa final SI'!$AC$11="Alta",'Mapa final SI'!$AE$11="Leve"),CONCATENATE("R1C",'Mapa final SI'!$S$11),"")</f>
        <v/>
      </c>
      <c r="L16" s="201" t="str">
        <f>IF(AND('Mapa final SI'!$AC$12="Alta",'Mapa final SI'!$AE$12="Leve"),CONCATENATE("R1C",'Mapa final SI'!$S$12),"")</f>
        <v/>
      </c>
      <c r="M16" s="201" t="str">
        <f>IF(AND('Mapa final SI'!$AC$13="Alta",'Mapa final SI'!$AE$13="Leve"),CONCATENATE("R1C",'Mapa final SI'!$S$13),"")</f>
        <v/>
      </c>
      <c r="N16" s="201" t="str">
        <f>IF(AND('Mapa final SI'!$AC$14="Alta",'Mapa final SI'!$AE$14="Leve"),CONCATENATE("R1C",'Mapa final SI'!$S$14),"")</f>
        <v/>
      </c>
      <c r="O16" s="202" t="str">
        <f>IF(AND('Mapa final SI'!$AC$15="Alta",'Mapa final SI'!$AE$15="Leve"),CONCATENATE("R1C",'Mapa final SI'!$S$15),"")</f>
        <v/>
      </c>
      <c r="P16" s="200" t="str">
        <f>IF(AND('Mapa final SI'!$AC$10="Alta",'Mapa final SI'!$AE$10="Menor"),CONCATENATE("R1C",'Mapa final SI'!$S$10),"")</f>
        <v/>
      </c>
      <c r="Q16" s="201" t="str">
        <f>IF(AND('Mapa final SI'!$AC$11="Alta",'Mapa final SI'!$AE$11="Menor"),CONCATENATE("R1C",'Mapa final SI'!$S$11),"")</f>
        <v/>
      </c>
      <c r="R16" s="201" t="str">
        <f>IF(AND('Mapa final SI'!$AC$12="Alta",'Mapa final SI'!$AE$12="Menor"),CONCATENATE("R1C",'Mapa final SI'!$S$12),"")</f>
        <v/>
      </c>
      <c r="S16" s="201" t="str">
        <f>IF(AND('Mapa final SI'!$AC$13="Alta",'Mapa final SI'!$AE$13="Menor"),CONCATENATE("R1C",'Mapa final SI'!$S$13),"")</f>
        <v/>
      </c>
      <c r="T16" s="201" t="str">
        <f>IF(AND('Mapa final SI'!$AC$14="Alta",'Mapa final SI'!$AE$14="Menor"),CONCATENATE("R1C",'Mapa final SI'!$S$14),"")</f>
        <v/>
      </c>
      <c r="U16" s="202" t="str">
        <f>IF(AND('Mapa final SI'!$AC$15="Alta",'Mapa final SI'!$AE$15="Menor"),CONCATENATE("R1C",'Mapa final SI'!$S$15),"")</f>
        <v/>
      </c>
      <c r="V16" s="182" t="str">
        <f>IF(AND('Mapa final SI'!$AC$10="Alta",'Mapa final SI'!$AE$10="Moderado"),CONCATENATE("R1C",'Mapa final SI'!$S$10),"")</f>
        <v/>
      </c>
      <c r="W16" s="183" t="str">
        <f>IF(AND('Mapa final SI'!$AC$11="Alta",'Mapa final SI'!$AE$11="Moderado"),CONCATENATE("R1C",'Mapa final SI'!$S$11),"")</f>
        <v/>
      </c>
      <c r="X16" s="183" t="str">
        <f>IF(AND('Mapa final SI'!$AC$12="Alta",'Mapa final SI'!$AE$12="Moderado"),CONCATENATE("R1C",'Mapa final SI'!$S$12),"")</f>
        <v/>
      </c>
      <c r="Y16" s="183" t="str">
        <f>IF(AND('Mapa final SI'!$AC$13="Alta",'Mapa final SI'!$AE$13="Moderado"),CONCATENATE("R1C",'Mapa final SI'!$S$13),"")</f>
        <v/>
      </c>
      <c r="Z16" s="183" t="str">
        <f>IF(AND('Mapa final SI'!$AC$14="Alta",'Mapa final SI'!$AE$14="Moderado"),CONCATENATE("R1C",'Mapa final SI'!$S$14),"")</f>
        <v/>
      </c>
      <c r="AA16" s="184" t="str">
        <f>IF(AND('Mapa final SI'!$AC$15="Alta",'Mapa final SI'!$AE$15="Moderado"),CONCATENATE("R1C",'Mapa final SI'!$S$15),"")</f>
        <v/>
      </c>
      <c r="AB16" s="182" t="str">
        <f>IF(AND('Mapa final SI'!$AC$10="Alta",'Mapa final SI'!$AE$10="Mayor"),CONCATENATE("R1C",'Mapa final SI'!$S$10),"")</f>
        <v/>
      </c>
      <c r="AC16" s="183" t="str">
        <f>IF(AND('Mapa final SI'!$AC$11="Alta",'Mapa final SI'!$AE$11="Mayor"),CONCATENATE("R1C",'Mapa final SI'!$S$11),"")</f>
        <v/>
      </c>
      <c r="AD16" s="183" t="str">
        <f>IF(AND('Mapa final SI'!$AC$12="Alta",'Mapa final SI'!$AE$12="Mayor"),CONCATENATE("R1C",'Mapa final SI'!$S$12),"")</f>
        <v/>
      </c>
      <c r="AE16" s="183" t="str">
        <f>IF(AND('Mapa final SI'!$AC$13="Alta",'Mapa final SI'!$AE$13="Mayor"),CONCATENATE("R1C",'Mapa final SI'!$S$13),"")</f>
        <v/>
      </c>
      <c r="AF16" s="183" t="str">
        <f>IF(AND('Mapa final SI'!$AC$14="Alta",'Mapa final SI'!$AE$14="Mayor"),CONCATENATE("R1C",'Mapa final SI'!$S$14),"")</f>
        <v/>
      </c>
      <c r="AG16" s="184" t="str">
        <f>IF(AND('Mapa final SI'!$AC$15="Alta",'Mapa final SI'!$AE$15="Mayor"),CONCATENATE("R1C",'Mapa final SI'!$S$15),"")</f>
        <v/>
      </c>
      <c r="AH16" s="185" t="str">
        <f>IF(AND('Mapa final SI'!$AC$10="Alta",'Mapa final SI'!$AE$10="Catastrófico"),CONCATENATE("R1C",'Mapa final SI'!$S$10),"")</f>
        <v/>
      </c>
      <c r="AI16" s="186" t="str">
        <f>IF(AND('Mapa final SI'!$AC$11="Alta",'Mapa final SI'!$AE$11="Catastrófico"),CONCATENATE("R1C",'Mapa final SI'!$S$11),"")</f>
        <v/>
      </c>
      <c r="AJ16" s="186" t="str">
        <f>IF(AND('Mapa final SI'!$AC$12="Alta",'Mapa final SI'!$AE$12="Catastrófico"),CONCATENATE("R1C",'Mapa final SI'!$S$12),"")</f>
        <v/>
      </c>
      <c r="AK16" s="186" t="str">
        <f>IF(AND('Mapa final SI'!$AC$13="Alta",'Mapa final SI'!$AE$13="Catastrófico"),CONCATENATE("R1C",'Mapa final SI'!$S$13),"")</f>
        <v/>
      </c>
      <c r="AL16" s="186" t="str">
        <f>IF(AND('Mapa final SI'!$AC$14="Alta",'Mapa final SI'!$AE$14="Catastrófico"),CONCATENATE("R1C",'Mapa final SI'!$S$14),"")</f>
        <v/>
      </c>
      <c r="AM16" s="187" t="str">
        <f>IF(AND('Mapa final SI'!$AC$15="Alta",'Mapa final SI'!$AE$15="Catastrófico"),CONCATENATE("R1C",'Mapa final SI'!$S$15),"")</f>
        <v/>
      </c>
      <c r="AN16" s="15"/>
      <c r="AO16" s="1062" t="s">
        <v>1056</v>
      </c>
      <c r="AP16" s="1063"/>
      <c r="AQ16" s="1063"/>
      <c r="AR16" s="1063"/>
      <c r="AS16" s="1063"/>
      <c r="AT16" s="106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1040"/>
      <c r="C17" s="1040"/>
      <c r="D17" s="1041"/>
      <c r="E17" s="1057"/>
      <c r="F17" s="1058"/>
      <c r="G17" s="1058"/>
      <c r="H17" s="1058"/>
      <c r="I17" s="1058"/>
      <c r="J17" s="203" t="str">
        <f>IF(AND('Mapa final SI'!$AC$16="Alta",'Mapa final SI'!$AE$16="Leve"),CONCATENATE("R2C",'Mapa final SI'!$S$16),"")</f>
        <v/>
      </c>
      <c r="K17" s="204" t="str">
        <f>IF(AND('Mapa final SI'!$AC$17="Alta",'Mapa final SI'!$AE$17="Leve"),CONCATENATE("R2C",'Mapa final SI'!$S$17),"")</f>
        <v/>
      </c>
      <c r="L17" s="204" t="str">
        <f>IF(AND('Mapa final SI'!$AC$18="Alta",'Mapa final SI'!$AE$18="Leve"),CONCATENATE("R2C",'Mapa final SI'!$S$18),"")</f>
        <v/>
      </c>
      <c r="M17" s="204" t="str">
        <f>IF(AND('Mapa final SI'!$AC$19="Alta",'Mapa final SI'!$AE$19="Leve"),CONCATENATE("R2C",'Mapa final SI'!$S$19),"")</f>
        <v/>
      </c>
      <c r="N17" s="204" t="str">
        <f>IF(AND('Mapa final SI'!$AC$20="Alta",'Mapa final SI'!$AE$20="Leve"),CONCATENATE("R2C",'Mapa final SI'!$S$20),"")</f>
        <v/>
      </c>
      <c r="O17" s="205" t="str">
        <f>IF(AND('Mapa final SI'!$AC$21="Alta",'Mapa final SI'!$AE$21="Leve"),CONCATENATE("R2C",'Mapa final SI'!$S$21),"")</f>
        <v/>
      </c>
      <c r="P17" s="203" t="str">
        <f>IF(AND('Mapa final SI'!$AC$16="Alta",'Mapa final SI'!$AE$16="Menor"),CONCATENATE("R2C",'Mapa final SI'!$S$16),"")</f>
        <v/>
      </c>
      <c r="Q17" s="204" t="str">
        <f>IF(AND('Mapa final SI'!$AC$17="Alta",'Mapa final SI'!$AE$17="Menor"),CONCATENATE("R2C",'Mapa final SI'!$S$17),"")</f>
        <v/>
      </c>
      <c r="R17" s="204" t="str">
        <f>IF(AND('Mapa final SI'!$AC$18="Alta",'Mapa final SI'!$AE$18="Menor"),CONCATENATE("R2C",'Mapa final SI'!$S$18),"")</f>
        <v/>
      </c>
      <c r="S17" s="204" t="str">
        <f>IF(AND('Mapa final SI'!$AC$19="Alta",'Mapa final SI'!$AE$19="Menor"),CONCATENATE("R2C",'Mapa final SI'!$S$19),"")</f>
        <v/>
      </c>
      <c r="T17" s="204" t="str">
        <f>IF(AND('Mapa final SI'!$AC$20="Alta",'Mapa final SI'!$AE$20="Menor"),CONCATENATE("R2C",'Mapa final SI'!$S$20),"")</f>
        <v/>
      </c>
      <c r="U17" s="205" t="str">
        <f>IF(AND('Mapa final SI'!$AC$21="Alta",'Mapa final SI'!$AE$21="Menor"),CONCATENATE("R2C",'Mapa final SI'!$S$21),"")</f>
        <v/>
      </c>
      <c r="V17" s="188" t="str">
        <f>IF(AND('Mapa final SI'!$AC$16="Alta",'Mapa final SI'!$AE$16="Moderado"),CONCATENATE("R2C",'Mapa final SI'!$S$16),"")</f>
        <v/>
      </c>
      <c r="W17" s="189" t="str">
        <f>IF(AND('Mapa final SI'!$AC$17="Alta",'Mapa final SI'!$AE$17="Moderado"),CONCATENATE("R2C",'Mapa final SI'!$S$17),"")</f>
        <v/>
      </c>
      <c r="X17" s="189" t="str">
        <f>IF(AND('Mapa final SI'!$AC$18="Alta",'Mapa final SI'!$AE$18="Moderado"),CONCATENATE("R2C",'Mapa final SI'!$S$18),"")</f>
        <v/>
      </c>
      <c r="Y17" s="189" t="str">
        <f>IF(AND('Mapa final SI'!$AC$19="Alta",'Mapa final SI'!$AE$19="Moderado"),CONCATENATE("R2C",'Mapa final SI'!$S$19),"")</f>
        <v/>
      </c>
      <c r="Z17" s="189" t="str">
        <f>IF(AND('Mapa final SI'!$AC$20="Alta",'Mapa final SI'!$AE$20="Moderado"),CONCATENATE("R2C",'Mapa final SI'!$S$20),"")</f>
        <v/>
      </c>
      <c r="AA17" s="190" t="str">
        <f>IF(AND('Mapa final SI'!$AC$21="Alta",'Mapa final SI'!$AE$21="Moderado"),CONCATENATE("R2C",'Mapa final SI'!$S$21),"")</f>
        <v/>
      </c>
      <c r="AB17" s="188" t="str">
        <f>IF(AND('Mapa final SI'!$AC$16="Alta",'Mapa final SI'!$AE$16="Mayor"),CONCATENATE("R2C",'Mapa final SI'!$S$16),"")</f>
        <v/>
      </c>
      <c r="AC17" s="189" t="str">
        <f>IF(AND('Mapa final SI'!$AC$17="Alta",'Mapa final SI'!$AE$17="Mayor"),CONCATENATE("R2C",'Mapa final SI'!$S$17),"")</f>
        <v/>
      </c>
      <c r="AD17" s="189" t="str">
        <f>IF(AND('Mapa final SI'!$AC$18="Alta",'Mapa final SI'!$AE$18="Mayor"),CONCATENATE("R2C",'Mapa final SI'!$S$18),"")</f>
        <v/>
      </c>
      <c r="AE17" s="189" t="str">
        <f>IF(AND('Mapa final SI'!$AC$19="Alta",'Mapa final SI'!$AE$19="Mayor"),CONCATENATE("R2C",'Mapa final SI'!$S$19),"")</f>
        <v/>
      </c>
      <c r="AF17" s="189" t="str">
        <f>IF(AND('Mapa final SI'!$AC$20="Alta",'Mapa final SI'!$AE$20="Mayor"),CONCATENATE("R2C",'Mapa final SI'!$S$20),"")</f>
        <v/>
      </c>
      <c r="AG17" s="190" t="str">
        <f>IF(AND('Mapa final SI'!$AC$21="Alta",'Mapa final SI'!$AE$21="Mayor"),CONCATENATE("R2C",'Mapa final SI'!$S$21),"")</f>
        <v/>
      </c>
      <c r="AH17" s="191" t="str">
        <f>IF(AND('Mapa final SI'!$AC$16="Alta",'Mapa final SI'!$AE$16="Catastrófico"),CONCATENATE("R2C",'Mapa final SI'!$S$16),"")</f>
        <v/>
      </c>
      <c r="AI17" s="192" t="str">
        <f>IF(AND('Mapa final SI'!$AC$17="Alta",'Mapa final SI'!$AE$17="Catastrófico"),CONCATENATE("R2C",'Mapa final SI'!$S$17),"")</f>
        <v/>
      </c>
      <c r="AJ17" s="192" t="str">
        <f>IF(AND('Mapa final SI'!$AC$18="Alta",'Mapa final SI'!$AE$18="Catastrófico"),CONCATENATE("R2C",'Mapa final SI'!$S$18),"")</f>
        <v/>
      </c>
      <c r="AK17" s="192" t="str">
        <f>IF(AND('Mapa final SI'!$AC$19="Alta",'Mapa final SI'!$AE$19="Catastrófico"),CONCATENATE("R2C",'Mapa final SI'!$S$19),"")</f>
        <v/>
      </c>
      <c r="AL17" s="192" t="str">
        <f>IF(AND('Mapa final SI'!$AC$20="Alta",'Mapa final SI'!$AE$20="Catastrófico"),CONCATENATE("R2C",'Mapa final SI'!$S$20),"")</f>
        <v/>
      </c>
      <c r="AM17" s="193" t="str">
        <f>IF(AND('Mapa final SI'!$AC$21="Alta",'Mapa final SI'!$AE$21="Catastrófico"),CONCATENATE("R2C",'Mapa final SI'!$S$21),"")</f>
        <v/>
      </c>
      <c r="AN17" s="15"/>
      <c r="AO17" s="1065"/>
      <c r="AP17" s="1066"/>
      <c r="AQ17" s="1066"/>
      <c r="AR17" s="1066"/>
      <c r="AS17" s="1066"/>
      <c r="AT17" s="106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1040"/>
      <c r="C18" s="1040"/>
      <c r="D18" s="1041"/>
      <c r="E18" s="1059"/>
      <c r="F18" s="1058"/>
      <c r="G18" s="1058"/>
      <c r="H18" s="1058"/>
      <c r="I18" s="1058"/>
      <c r="J18" s="203" t="str">
        <f>IF(AND('Mapa final SI'!$AC$22="Alta",'Mapa final SI'!$AE$22="Leve"),CONCATENATE("R3C",'Mapa final SI'!$S$22),"")</f>
        <v/>
      </c>
      <c r="K18" s="204" t="str">
        <f>IF(AND('Mapa final SI'!$AC$23="Alta",'Mapa final SI'!$AE$23="Leve"),CONCATENATE("R3C",'Mapa final SI'!$S$23),"")</f>
        <v/>
      </c>
      <c r="L18" s="204" t="str">
        <f>IF(AND('Mapa final SI'!$AC$24="Alta",'Mapa final SI'!$AE$24="Leve"),CONCATENATE("R3C",'Mapa final SI'!$S$24),"")</f>
        <v/>
      </c>
      <c r="M18" s="204" t="str">
        <f>IF(AND('Mapa final SI'!$AC$25="Alta",'Mapa final SI'!$AE$25="Leve"),CONCATENATE("R3C",'Mapa final SI'!$S$25),"")</f>
        <v/>
      </c>
      <c r="N18" s="204" t="str">
        <f>IF(AND('Mapa final SI'!$AC$26="Alta",'Mapa final SI'!$AE$26="Leve"),CONCATENATE("R3C",'Mapa final SI'!$S$26),"")</f>
        <v/>
      </c>
      <c r="O18" s="205" t="str">
        <f>IF(AND('Mapa final SI'!$AC$27="Alta",'Mapa final SI'!$AE$27="Leve"),CONCATENATE("R3C",'Mapa final SI'!$S$27),"")</f>
        <v/>
      </c>
      <c r="P18" s="203" t="str">
        <f>IF(AND('Mapa final SI'!$AC$22="Alta",'Mapa final SI'!$AE$22="Menor"),CONCATENATE("R3C",'Mapa final SI'!$S$22),"")</f>
        <v/>
      </c>
      <c r="Q18" s="204" t="str">
        <f>IF(AND('Mapa final SI'!$AC$23="Alta",'Mapa final SI'!$AE$23="Menor"),CONCATENATE("R3C",'Mapa final SI'!$S$23),"")</f>
        <v/>
      </c>
      <c r="R18" s="204" t="str">
        <f>IF(AND('Mapa final SI'!$AC$24="Alta",'Mapa final SI'!$AE$24="Menor"),CONCATENATE("R3C",'Mapa final SI'!$S$24),"")</f>
        <v/>
      </c>
      <c r="S18" s="204" t="str">
        <f>IF(AND('Mapa final SI'!$AC$25="Alta",'Mapa final SI'!$AE$25="Menor"),CONCATENATE("R3C",'Mapa final SI'!$S$25),"")</f>
        <v/>
      </c>
      <c r="T18" s="204" t="str">
        <f>IF(AND('Mapa final SI'!$AC$26="Alta",'Mapa final SI'!$AE$26="Menor"),CONCATENATE("R3C",'Mapa final SI'!$S$26),"")</f>
        <v/>
      </c>
      <c r="U18" s="205" t="str">
        <f>IF(AND('Mapa final SI'!$AC$27="Alta",'Mapa final SI'!$AE$27="Menor"),CONCATENATE("R3C",'Mapa final SI'!$S$27),"")</f>
        <v/>
      </c>
      <c r="V18" s="188" t="str">
        <f>IF(AND('Mapa final SI'!$AC$22="Alta",'Mapa final SI'!$AE$22="Moderado"),CONCATENATE("R3C",'Mapa final SI'!$S$22),"")</f>
        <v/>
      </c>
      <c r="W18" s="189" t="str">
        <f>IF(AND('Mapa final SI'!$AC$23="Alta",'Mapa final SI'!$AE$23="Moderado"),CONCATENATE("R3C",'Mapa final SI'!$S$23),"")</f>
        <v/>
      </c>
      <c r="X18" s="189" t="str">
        <f>IF(AND('Mapa final SI'!$AC$24="Alta",'Mapa final SI'!$AE$24="Moderado"),CONCATENATE("R3C",'Mapa final SI'!$S$24),"")</f>
        <v/>
      </c>
      <c r="Y18" s="189" t="str">
        <f>IF(AND('Mapa final SI'!$AC$25="Alta",'Mapa final SI'!$AE$25="Moderado"),CONCATENATE("R3C",'Mapa final SI'!$S$25),"")</f>
        <v/>
      </c>
      <c r="Z18" s="189" t="str">
        <f>IF(AND('Mapa final SI'!$AC$26="Alta",'Mapa final SI'!$AE$26="Moderado"),CONCATENATE("R3C",'Mapa final SI'!$S$26),"")</f>
        <v/>
      </c>
      <c r="AA18" s="190" t="str">
        <f>IF(AND('Mapa final SI'!$AC$27="Alta",'Mapa final SI'!$AE$27="Moderado"),CONCATENATE("R3C",'Mapa final SI'!$S$27),"")</f>
        <v/>
      </c>
      <c r="AB18" s="188" t="str">
        <f>IF(AND('Mapa final SI'!$AC$22="Alta",'Mapa final SI'!$AE$22="Mayor"),CONCATENATE("R3C",'Mapa final SI'!$S$22),"")</f>
        <v/>
      </c>
      <c r="AC18" s="189" t="str">
        <f>IF(AND('Mapa final SI'!$AC$23="Alta",'Mapa final SI'!$AE$23="Mayor"),CONCATENATE("R3C",'Mapa final SI'!$S$23),"")</f>
        <v/>
      </c>
      <c r="AD18" s="189" t="str">
        <f>IF(AND('Mapa final SI'!$AC$24="Alta",'Mapa final SI'!$AE$24="Mayor"),CONCATENATE("R3C",'Mapa final SI'!$S$24),"")</f>
        <v/>
      </c>
      <c r="AE18" s="189" t="str">
        <f>IF(AND('Mapa final SI'!$AC$25="Alta",'Mapa final SI'!$AE$25="Mayor"),CONCATENATE("R3C",'Mapa final SI'!$S$25),"")</f>
        <v/>
      </c>
      <c r="AF18" s="189" t="str">
        <f>IF(AND('Mapa final SI'!$AC$26="Alta",'Mapa final SI'!$AE$26="Mayor"),CONCATENATE("R3C",'Mapa final SI'!$S$26),"")</f>
        <v/>
      </c>
      <c r="AG18" s="190" t="str">
        <f>IF(AND('Mapa final SI'!$AC$27="Alta",'Mapa final SI'!$AE$27="Mayor"),CONCATENATE("R3C",'Mapa final SI'!$S$27),"")</f>
        <v/>
      </c>
      <c r="AH18" s="191" t="str">
        <f>IF(AND('Mapa final SI'!$AC$22="Alta",'Mapa final SI'!$AE$22="Catastrófico"),CONCATENATE("R3C",'Mapa final SI'!$S$22),"")</f>
        <v/>
      </c>
      <c r="AI18" s="192" t="str">
        <f>IF(AND('Mapa final SI'!$AC$23="Alta",'Mapa final SI'!$AE$23="Catastrófico"),CONCATENATE("R3C",'Mapa final SI'!$S$23),"")</f>
        <v/>
      </c>
      <c r="AJ18" s="192" t="str">
        <f>IF(AND('Mapa final SI'!$AC$24="Alta",'Mapa final SI'!$AE$24="Catastrófico"),CONCATENATE("R3C",'Mapa final SI'!$S$24),"")</f>
        <v/>
      </c>
      <c r="AK18" s="192" t="str">
        <f>IF(AND('Mapa final SI'!$AC$25="Alta",'Mapa final SI'!$AE$25="Catastrófico"),CONCATENATE("R3C",'Mapa final SI'!$S$25),"")</f>
        <v/>
      </c>
      <c r="AL18" s="192" t="str">
        <f>IF(AND('Mapa final SI'!$AC$26="Alta",'Mapa final SI'!$AE$26="Catastrófico"),CONCATENATE("R3C",'Mapa final SI'!$S$26),"")</f>
        <v/>
      </c>
      <c r="AM18" s="193" t="str">
        <f>IF(AND('Mapa final SI'!$AC$27="Alta",'Mapa final SI'!$AE$27="Catastrófico"),CONCATENATE("R3C",'Mapa final SI'!$S$27),"")</f>
        <v/>
      </c>
      <c r="AN18" s="15"/>
      <c r="AO18" s="1065"/>
      <c r="AP18" s="1066"/>
      <c r="AQ18" s="1066"/>
      <c r="AR18" s="1066"/>
      <c r="AS18" s="1066"/>
      <c r="AT18" s="106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1040"/>
      <c r="C19" s="1040"/>
      <c r="D19" s="1041"/>
      <c r="E19" s="1059"/>
      <c r="F19" s="1058"/>
      <c r="G19" s="1058"/>
      <c r="H19" s="1058"/>
      <c r="I19" s="1058"/>
      <c r="J19" s="203" t="str">
        <f>IF(AND('Mapa final SI'!$AC$28="Alta",'Mapa final SI'!$AE$28="Leve"),CONCATENATE("R4C",'Mapa final SI'!$S$28),"")</f>
        <v/>
      </c>
      <c r="K19" s="204" t="str">
        <f>IF(AND('Mapa final SI'!$AC$29="Alta",'Mapa final SI'!$AE$29="Leve"),CONCATENATE("R4C",'Mapa final SI'!$S$29),"")</f>
        <v/>
      </c>
      <c r="L19" s="204" t="str">
        <f>IF(AND('Mapa final SI'!$AC$30="Alta",'Mapa final SI'!$AE$30="Leve"),CONCATENATE("R4C",'Mapa final SI'!$S$30),"")</f>
        <v/>
      </c>
      <c r="M19" s="204" t="str">
        <f>IF(AND('Mapa final SI'!$AC$31="Alta",'Mapa final SI'!$AE$31="Leve"),CONCATENATE("R4C",'Mapa final SI'!$S$31),"")</f>
        <v/>
      </c>
      <c r="N19" s="204" t="str">
        <f>IF(AND('Mapa final SI'!$AC$32="Alta",'Mapa final SI'!$AE$32="Leve"),CONCATENATE("R4C",'Mapa final SI'!$S$32),"")</f>
        <v/>
      </c>
      <c r="O19" s="205" t="str">
        <f>IF(AND('Mapa final SI'!$AC$33="Alta",'Mapa final SI'!$AE$33="Leve"),CONCATENATE("R4C",'Mapa final SI'!$S$33),"")</f>
        <v/>
      </c>
      <c r="P19" s="203" t="str">
        <f>IF(AND('Mapa final SI'!$AC$28="Alta",'Mapa final SI'!$AE$28="Menor"),CONCATENATE("R4C",'Mapa final SI'!$S$28),"")</f>
        <v/>
      </c>
      <c r="Q19" s="204" t="str">
        <f>IF(AND('Mapa final SI'!$AC$29="Alta",'Mapa final SI'!$AE$29="Menor"),CONCATENATE("R4C",'Mapa final SI'!$S$29),"")</f>
        <v/>
      </c>
      <c r="R19" s="204" t="str">
        <f>IF(AND('Mapa final SI'!$AC$30="Alta",'Mapa final SI'!$AE$30="Menor"),CONCATENATE("R4C",'Mapa final SI'!$S$30),"")</f>
        <v/>
      </c>
      <c r="S19" s="204" t="str">
        <f>IF(AND('Mapa final SI'!$AC$31="Alta",'Mapa final SI'!$AE$31="Menor"),CONCATENATE("R4C",'Mapa final SI'!$S$31),"")</f>
        <v/>
      </c>
      <c r="T19" s="204" t="str">
        <f>IF(AND('Mapa final SI'!$AC$32="Alta",'Mapa final SI'!$AE$32="Menor"),CONCATENATE("R4C",'Mapa final SI'!$S$32),"")</f>
        <v/>
      </c>
      <c r="U19" s="205" t="str">
        <f>IF(AND('Mapa final SI'!$AC$33="Alta",'Mapa final SI'!$AE$33="Menor"),CONCATENATE("R4C",'Mapa final SI'!$S$33),"")</f>
        <v/>
      </c>
      <c r="V19" s="188" t="str">
        <f>IF(AND('Mapa final SI'!$AC$28="Alta",'Mapa final SI'!$AE$28="Moderado"),CONCATENATE("R4C",'Mapa final SI'!$S$28),"")</f>
        <v/>
      </c>
      <c r="W19" s="189" t="str">
        <f>IF(AND('Mapa final SI'!$AC$29="Alta",'Mapa final SI'!$AE$29="Moderado"),CONCATENATE("R4C",'Mapa final SI'!$S$29),"")</f>
        <v/>
      </c>
      <c r="X19" s="189" t="str">
        <f>IF(AND('Mapa final SI'!$AC$30="Alta",'Mapa final SI'!$AE$30="Moderado"),CONCATENATE("R4C",'Mapa final SI'!$S$30),"")</f>
        <v/>
      </c>
      <c r="Y19" s="189" t="str">
        <f>IF(AND('Mapa final SI'!$AC$31="Alta",'Mapa final SI'!$AE$31="Moderado"),CONCATENATE("R4C",'Mapa final SI'!$S$31),"")</f>
        <v/>
      </c>
      <c r="Z19" s="189" t="str">
        <f>IF(AND('Mapa final SI'!$AC$32="Alta",'Mapa final SI'!$AE$32="Moderado"),CONCATENATE("R4C",'Mapa final SI'!$S$32),"")</f>
        <v/>
      </c>
      <c r="AA19" s="190" t="str">
        <f>IF(AND('Mapa final SI'!$AC$33="Alta",'Mapa final SI'!$AE$33="Moderado"),CONCATENATE("R4C",'Mapa final SI'!$S$33),"")</f>
        <v/>
      </c>
      <c r="AB19" s="188" t="str">
        <f>IF(AND('Mapa final SI'!$AC$28="Alta",'Mapa final SI'!$AE$28="Mayor"),CONCATENATE("R4C",'Mapa final SI'!$S$28),"")</f>
        <v/>
      </c>
      <c r="AC19" s="189" t="str">
        <f>IF(AND('Mapa final SI'!$AC$29="Alta",'Mapa final SI'!$AE$29="Mayor"),CONCATENATE("R4C",'Mapa final SI'!$S$29),"")</f>
        <v/>
      </c>
      <c r="AD19" s="189" t="str">
        <f>IF(AND('Mapa final SI'!$AC$30="Alta",'Mapa final SI'!$AE$30="Mayor"),CONCATENATE("R4C",'Mapa final SI'!$S$30),"")</f>
        <v/>
      </c>
      <c r="AE19" s="189" t="str">
        <f>IF(AND('Mapa final SI'!$AC$31="Alta",'Mapa final SI'!$AE$31="Mayor"),CONCATENATE("R4C",'Mapa final SI'!$S$31),"")</f>
        <v/>
      </c>
      <c r="AF19" s="189" t="str">
        <f>IF(AND('Mapa final SI'!$AC$32="Alta",'Mapa final SI'!$AE$32="Mayor"),CONCATENATE("R4C",'Mapa final SI'!$S$32),"")</f>
        <v/>
      </c>
      <c r="AG19" s="190" t="str">
        <f>IF(AND('Mapa final SI'!$AC$33="Alta",'Mapa final SI'!$AE$33="Mayor"),CONCATENATE("R4C",'Mapa final SI'!$S$33),"")</f>
        <v/>
      </c>
      <c r="AH19" s="191" t="str">
        <f>IF(AND('Mapa final SI'!$AC$28="Alta",'Mapa final SI'!$AE$28="Catastrófico"),CONCATENATE("R4C",'Mapa final SI'!$S$28),"")</f>
        <v/>
      </c>
      <c r="AI19" s="192" t="str">
        <f>IF(AND('Mapa final SI'!$AC$29="Alta",'Mapa final SI'!$AE$29="Catastrófico"),CONCATENATE("R4C",'Mapa final SI'!$S$29),"")</f>
        <v/>
      </c>
      <c r="AJ19" s="192" t="str">
        <f>IF(AND('Mapa final SI'!$AC$30="Alta",'Mapa final SI'!$AE$30="Catastrófico"),CONCATENATE("R4C",'Mapa final SI'!$S$30),"")</f>
        <v/>
      </c>
      <c r="AK19" s="192" t="str">
        <f>IF(AND('Mapa final SI'!$AC$31="Alta",'Mapa final SI'!$AE$31="Catastrófico"),CONCATENATE("R4C",'Mapa final SI'!$S$31),"")</f>
        <v/>
      </c>
      <c r="AL19" s="192" t="str">
        <f>IF(AND('Mapa final SI'!$AC$32="Alta",'Mapa final SI'!$AE$32="Catastrófico"),CONCATENATE("R4C",'Mapa final SI'!$S$32),"")</f>
        <v/>
      </c>
      <c r="AM19" s="193" t="str">
        <f>IF(AND('Mapa final SI'!$AC$33="Alta",'Mapa final SI'!$AE$33="Catastrófico"),CONCATENATE("R4C",'Mapa final SI'!$S$33),"")</f>
        <v/>
      </c>
      <c r="AN19" s="15"/>
      <c r="AO19" s="1065"/>
      <c r="AP19" s="1066"/>
      <c r="AQ19" s="1066"/>
      <c r="AR19" s="1066"/>
      <c r="AS19" s="1066"/>
      <c r="AT19" s="106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1040"/>
      <c r="C20" s="1040"/>
      <c r="D20" s="1041"/>
      <c r="E20" s="1059"/>
      <c r="F20" s="1058"/>
      <c r="G20" s="1058"/>
      <c r="H20" s="1058"/>
      <c r="I20" s="1058"/>
      <c r="J20" s="203" t="str">
        <f>IF(AND('Mapa final SI'!$AC$34="Alta",'Mapa final SI'!$AE$34="Leve"),CONCATENATE("R5C",'Mapa final SI'!$S$34),"")</f>
        <v/>
      </c>
      <c r="K20" s="204" t="str">
        <f>IF(AND('Mapa final SI'!$AC$35="Alta",'Mapa final SI'!$AE$35="Leve"),CONCATENATE("R5C",'Mapa final SI'!$S$35),"")</f>
        <v/>
      </c>
      <c r="L20" s="204" t="str">
        <f>IF(AND('Mapa final SI'!$AC$36="Alta",'Mapa final SI'!$AE$36="Leve"),CONCATENATE("R5C",'Mapa final SI'!$S$36),"")</f>
        <v/>
      </c>
      <c r="M20" s="204" t="str">
        <f>IF(AND('Mapa final SI'!$AC$37="Alta",'Mapa final SI'!$AE$37="Leve"),CONCATENATE("R5C",'Mapa final SI'!$S$37),"")</f>
        <v/>
      </c>
      <c r="N20" s="204" t="str">
        <f>IF(AND('Mapa final SI'!$AC$38="Alta",'Mapa final SI'!$AE$38="Leve"),CONCATENATE("R5C",'Mapa final SI'!$S$38),"")</f>
        <v/>
      </c>
      <c r="O20" s="205" t="str">
        <f>IF(AND('Mapa final SI'!$AC$39="Alta",'Mapa final SI'!$AE$39="Leve"),CONCATENATE("R5C",'Mapa final SI'!$S$39),"")</f>
        <v/>
      </c>
      <c r="P20" s="203" t="str">
        <f>IF(AND('Mapa final SI'!$AC$34="Alta",'Mapa final SI'!$AE$34="Menor"),CONCATENATE("R5C",'Mapa final SI'!$S$34),"")</f>
        <v/>
      </c>
      <c r="Q20" s="204" t="str">
        <f>IF(AND('Mapa final SI'!$AC$35="Alta",'Mapa final SI'!$AE$35="Menor"),CONCATENATE("R5C",'Mapa final SI'!$S$35),"")</f>
        <v/>
      </c>
      <c r="R20" s="204" t="str">
        <f>IF(AND('Mapa final SI'!$AC$36="Alta",'Mapa final SI'!$AE$36="Menor"),CONCATENATE("R5C",'Mapa final SI'!$S$36),"")</f>
        <v/>
      </c>
      <c r="S20" s="204" t="str">
        <f>IF(AND('Mapa final SI'!$AC$37="Alta",'Mapa final SI'!$AE$37="Menor"),CONCATENATE("R5C",'Mapa final SI'!$S$37),"")</f>
        <v/>
      </c>
      <c r="T20" s="204" t="str">
        <f>IF(AND('Mapa final SI'!$AC$38="Alta",'Mapa final SI'!$AE$38="Menor"),CONCATENATE("R5C",'Mapa final SI'!$S$38),"")</f>
        <v/>
      </c>
      <c r="U20" s="205" t="str">
        <f>IF(AND('Mapa final SI'!$AC$39="Alta",'Mapa final SI'!$AE$39="Menor"),CONCATENATE("R5C",'Mapa final SI'!$S$39),"")</f>
        <v/>
      </c>
      <c r="V20" s="188" t="str">
        <f>IF(AND('Mapa final SI'!$AC$34="Alta",'Mapa final SI'!$AE$34="Moderado"),CONCATENATE("R5C",'Mapa final SI'!$S$34),"")</f>
        <v/>
      </c>
      <c r="W20" s="189" t="str">
        <f>IF(AND('Mapa final SI'!$AC$35="Alta",'Mapa final SI'!$AE$35="Moderado"),CONCATENATE("R5C",'Mapa final SI'!$S$35),"")</f>
        <v/>
      </c>
      <c r="X20" s="189" t="str">
        <f>IF(AND('Mapa final SI'!$AC$36="Alta",'Mapa final SI'!$AE$36="Moderado"),CONCATENATE("R5C",'Mapa final SI'!$S$36),"")</f>
        <v/>
      </c>
      <c r="Y20" s="189" t="str">
        <f>IF(AND('Mapa final SI'!$AC$37="Alta",'Mapa final SI'!$AE$37="Moderado"),CONCATENATE("R5C",'Mapa final SI'!$S$37),"")</f>
        <v/>
      </c>
      <c r="Z20" s="189" t="str">
        <f>IF(AND('Mapa final SI'!$AC$38="Alta",'Mapa final SI'!$AE$38="Moderado"),CONCATENATE("R5C",'Mapa final SI'!$S$38),"")</f>
        <v/>
      </c>
      <c r="AA20" s="190" t="str">
        <f>IF(AND('Mapa final SI'!$AC$39="Alta",'Mapa final SI'!$AE$39="Moderado"),CONCATENATE("R5C",'Mapa final SI'!$S$39),"")</f>
        <v/>
      </c>
      <c r="AB20" s="188" t="str">
        <f>IF(AND('Mapa final SI'!$AC$34="Alta",'Mapa final SI'!$AE$34="Mayor"),CONCATENATE("R5C",'Mapa final SI'!$S$34),"")</f>
        <v/>
      </c>
      <c r="AC20" s="189" t="str">
        <f>IF(AND('Mapa final SI'!$AC$35="Alta",'Mapa final SI'!$AE$35="Mayor"),CONCATENATE("R5C",'Mapa final SI'!$S$35),"")</f>
        <v/>
      </c>
      <c r="AD20" s="189" t="str">
        <f>IF(AND('Mapa final SI'!$AC$36="Alta",'Mapa final SI'!$AE$36="Mayor"),CONCATENATE("R5C",'Mapa final SI'!$S$36),"")</f>
        <v/>
      </c>
      <c r="AE20" s="189" t="str">
        <f>IF(AND('Mapa final SI'!$AC$37="Alta",'Mapa final SI'!$AE$37="Mayor"),CONCATENATE("R5C",'Mapa final SI'!$S$37),"")</f>
        <v/>
      </c>
      <c r="AF20" s="189" t="str">
        <f>IF(AND('Mapa final SI'!$AC$38="Alta",'Mapa final SI'!$AE$38="Mayor"),CONCATENATE("R5C",'Mapa final SI'!$S$38),"")</f>
        <v/>
      </c>
      <c r="AG20" s="190" t="str">
        <f>IF(AND('Mapa final SI'!$AC$39="Alta",'Mapa final SI'!$AE$39="Mayor"),CONCATENATE("R5C",'Mapa final SI'!$S$39),"")</f>
        <v/>
      </c>
      <c r="AH20" s="191" t="str">
        <f>IF(AND('Mapa final SI'!$AC$34="Alta",'Mapa final SI'!$AE$34="Catastrófico"),CONCATENATE("R5C",'Mapa final SI'!$S$34),"")</f>
        <v/>
      </c>
      <c r="AI20" s="192" t="str">
        <f>IF(AND('Mapa final SI'!$AC$35="Alta",'Mapa final SI'!$AE$35="Catastrófico"),CONCATENATE("R5C",'Mapa final SI'!$S$35),"")</f>
        <v/>
      </c>
      <c r="AJ20" s="192" t="str">
        <f>IF(AND('Mapa final SI'!$AC$36="Alta",'Mapa final SI'!$AE$36="Catastrófico"),CONCATENATE("R5C",'Mapa final SI'!$S$36),"")</f>
        <v/>
      </c>
      <c r="AK20" s="192" t="str">
        <f>IF(AND('Mapa final SI'!$AC$37="Alta",'Mapa final SI'!$AE$37="Catastrófico"),CONCATENATE("R5C",'Mapa final SI'!$S$37),"")</f>
        <v/>
      </c>
      <c r="AL20" s="192" t="str">
        <f>IF(AND('Mapa final SI'!$AC$38="Alta",'Mapa final SI'!$AE$38="Catastrófico"),CONCATENATE("R5C",'Mapa final SI'!$S$38),"")</f>
        <v/>
      </c>
      <c r="AM20" s="193" t="str">
        <f>IF(AND('Mapa final SI'!$AC$39="Alta",'Mapa final SI'!$AE$39="Catastrófico"),CONCATENATE("R5C",'Mapa final SI'!$S$39),"")</f>
        <v/>
      </c>
      <c r="AN20" s="15"/>
      <c r="AO20" s="1065"/>
      <c r="AP20" s="1066"/>
      <c r="AQ20" s="1066"/>
      <c r="AR20" s="1066"/>
      <c r="AS20" s="1066"/>
      <c r="AT20" s="106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1040"/>
      <c r="C21" s="1040"/>
      <c r="D21" s="1041"/>
      <c r="E21" s="1059"/>
      <c r="F21" s="1058"/>
      <c r="G21" s="1058"/>
      <c r="H21" s="1058"/>
      <c r="I21" s="1058"/>
      <c r="J21" s="203" t="str">
        <f>IF(AND('Mapa final SI'!$AC$40="Alta",'Mapa final SI'!$AE$40="Leve"),CONCATENATE("R6C",'Mapa final SI'!$S$40),"")</f>
        <v/>
      </c>
      <c r="K21" s="204" t="str">
        <f>IF(AND('Mapa final SI'!$AC$41="Alta",'Mapa final SI'!$AE$41="Leve"),CONCATENATE("R6C",'Mapa final SI'!$S$41),"")</f>
        <v/>
      </c>
      <c r="L21" s="204" t="str">
        <f>IF(AND('Mapa final SI'!$AC$42="Alta",'Mapa final SI'!$AE$42="Leve"),CONCATENATE("R6C",'Mapa final SI'!$S$42),"")</f>
        <v/>
      </c>
      <c r="M21" s="204" t="str">
        <f>IF(AND('Mapa final SI'!$AC$43="Alta",'Mapa final SI'!$AE$43="Leve"),CONCATENATE("R6C",'Mapa final SI'!$S$43),"")</f>
        <v/>
      </c>
      <c r="N21" s="204" t="str">
        <f>IF(AND('Mapa final SI'!$AC$44="Alta",'Mapa final SI'!$AE$44="Leve"),CONCATENATE("R6C",'Mapa final SI'!$S$44),"")</f>
        <v/>
      </c>
      <c r="O21" s="205" t="str">
        <f>IF(AND('Mapa final SI'!$AC$45="Alta",'Mapa final SI'!$AE$45="Leve"),CONCATENATE("R6C",'Mapa final SI'!$S$45),"")</f>
        <v/>
      </c>
      <c r="P21" s="203" t="str">
        <f>IF(AND('Mapa final SI'!$AC$40="Alta",'Mapa final SI'!$AE$40="Menor"),CONCATENATE("R6C",'Mapa final SI'!$S$40),"")</f>
        <v/>
      </c>
      <c r="Q21" s="204" t="str">
        <f>IF(AND('Mapa final SI'!$AC$41="Alta",'Mapa final SI'!$AE$41="Menor"),CONCATENATE("R6C",'Mapa final SI'!$S$41),"")</f>
        <v/>
      </c>
      <c r="R21" s="204" t="str">
        <f>IF(AND('Mapa final SI'!$AC$42="Alta",'Mapa final SI'!$AE$42="Menor"),CONCATENATE("R6C",'Mapa final SI'!$S$42),"")</f>
        <v/>
      </c>
      <c r="S21" s="204" t="str">
        <f>IF(AND('Mapa final SI'!$AC$43="Alta",'Mapa final SI'!$AE$43="Menor"),CONCATENATE("R6C",'Mapa final SI'!$S$43),"")</f>
        <v/>
      </c>
      <c r="T21" s="204" t="str">
        <f>IF(AND('Mapa final SI'!$AC$44="Alta",'Mapa final SI'!$AE$44="Menor"),CONCATENATE("R6C",'Mapa final SI'!$S$44),"")</f>
        <v/>
      </c>
      <c r="U21" s="205" t="str">
        <f>IF(AND('Mapa final SI'!$AC$45="Alta",'Mapa final SI'!$AE$45="Menor"),CONCATENATE("R6C",'Mapa final SI'!$S$45),"")</f>
        <v/>
      </c>
      <c r="V21" s="188" t="str">
        <f>IF(AND('Mapa final SI'!$AC$40="Alta",'Mapa final SI'!$AE$40="Moderado"),CONCATENATE("R6C",'Mapa final SI'!$S$40),"")</f>
        <v/>
      </c>
      <c r="W21" s="189" t="str">
        <f>IF(AND('Mapa final SI'!$AC$41="Alta",'Mapa final SI'!$AE$41="Moderado"),CONCATENATE("R6C",'Mapa final SI'!$S$41),"")</f>
        <v/>
      </c>
      <c r="X21" s="189" t="str">
        <f>IF(AND('Mapa final SI'!$AC$42="Alta",'Mapa final SI'!$AE$42="Moderado"),CONCATENATE("R6C",'Mapa final SI'!$S$42),"")</f>
        <v/>
      </c>
      <c r="Y21" s="189" t="str">
        <f>IF(AND('Mapa final SI'!$AC$43="Alta",'Mapa final SI'!$AE$43="Moderado"),CONCATENATE("R6C",'Mapa final SI'!$S$43),"")</f>
        <v/>
      </c>
      <c r="Z21" s="189" t="str">
        <f>IF(AND('Mapa final SI'!$AC$44="Alta",'Mapa final SI'!$AE$44="Moderado"),CONCATENATE("R6C",'Mapa final SI'!$S$44),"")</f>
        <v/>
      </c>
      <c r="AA21" s="190" t="str">
        <f>IF(AND('Mapa final SI'!$AC$45="Alta",'Mapa final SI'!$AE$45="Moderado"),CONCATENATE("R6C",'Mapa final SI'!$S$45),"")</f>
        <v/>
      </c>
      <c r="AB21" s="188" t="str">
        <f>IF(AND('Mapa final SI'!$AC$40="Alta",'Mapa final SI'!$AE$40="Mayor"),CONCATENATE("R6C",'Mapa final SI'!$S$40),"")</f>
        <v/>
      </c>
      <c r="AC21" s="189" t="str">
        <f>IF(AND('Mapa final SI'!$AC$41="Alta",'Mapa final SI'!$AE$41="Mayor"),CONCATENATE("R6C",'Mapa final SI'!$S$41),"")</f>
        <v/>
      </c>
      <c r="AD21" s="189" t="str">
        <f>IF(AND('Mapa final SI'!$AC$42="Alta",'Mapa final SI'!$AE$42="Mayor"),CONCATENATE("R6C",'Mapa final SI'!$S$42),"")</f>
        <v/>
      </c>
      <c r="AE21" s="189" t="str">
        <f>IF(AND('Mapa final SI'!$AC$43="Alta",'Mapa final SI'!$AE$43="Mayor"),CONCATENATE("R6C",'Mapa final SI'!$S$43),"")</f>
        <v/>
      </c>
      <c r="AF21" s="189" t="str">
        <f>IF(AND('Mapa final SI'!$AC$44="Alta",'Mapa final SI'!$AE$44="Mayor"),CONCATENATE("R6C",'Mapa final SI'!$S$44),"")</f>
        <v/>
      </c>
      <c r="AG21" s="190" t="str">
        <f>IF(AND('Mapa final SI'!$AC$45="Alta",'Mapa final SI'!$AE$45="Mayor"),CONCATENATE("R6C",'Mapa final SI'!$S$45),"")</f>
        <v/>
      </c>
      <c r="AH21" s="191" t="str">
        <f>IF(AND('Mapa final SI'!$AC$40="Alta",'Mapa final SI'!$AE$40="Catastrófico"),CONCATENATE("R6C",'Mapa final SI'!$S$40),"")</f>
        <v/>
      </c>
      <c r="AI21" s="192" t="str">
        <f>IF(AND('Mapa final SI'!$AC$41="Alta",'Mapa final SI'!$AE$41="Catastrófico"),CONCATENATE("R6C",'Mapa final SI'!$S$41),"")</f>
        <v/>
      </c>
      <c r="AJ21" s="192" t="str">
        <f>IF(AND('Mapa final SI'!$AC$42="Alta",'Mapa final SI'!$AE$42="Catastrófico"),CONCATENATE("R6C",'Mapa final SI'!$S$42),"")</f>
        <v/>
      </c>
      <c r="AK21" s="192" t="str">
        <f>IF(AND('Mapa final SI'!$AC$43="Alta",'Mapa final SI'!$AE$43="Catastrófico"),CONCATENATE("R6C",'Mapa final SI'!$S$43),"")</f>
        <v/>
      </c>
      <c r="AL21" s="192" t="str">
        <f>IF(AND('Mapa final SI'!$AC$44="Alta",'Mapa final SI'!$AE$44="Catastrófico"),CONCATENATE("R6C",'Mapa final SI'!$S$44),"")</f>
        <v/>
      </c>
      <c r="AM21" s="193" t="str">
        <f>IF(AND('Mapa final SI'!$AC$45="Alta",'Mapa final SI'!$AE$45="Catastrófico"),CONCATENATE("R6C",'Mapa final SI'!$S$45),"")</f>
        <v/>
      </c>
      <c r="AN21" s="15"/>
      <c r="AO21" s="1065"/>
      <c r="AP21" s="1066"/>
      <c r="AQ21" s="1066"/>
      <c r="AR21" s="1066"/>
      <c r="AS21" s="1066"/>
      <c r="AT21" s="106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1040"/>
      <c r="C22" s="1040"/>
      <c r="D22" s="1041"/>
      <c r="E22" s="1059"/>
      <c r="F22" s="1058"/>
      <c r="G22" s="1058"/>
      <c r="H22" s="1058"/>
      <c r="I22" s="1058"/>
      <c r="J22" s="203" t="str">
        <f>IF(AND('Mapa final SI'!$AC$46="Alta",'Mapa final SI'!$AE$46="Leve"),CONCATENATE("R7C",'Mapa final SI'!$S$46),"")</f>
        <v/>
      </c>
      <c r="K22" s="204" t="str">
        <f>IF(AND('Mapa final SI'!$AC$47="Alta",'Mapa final SI'!$AE$47="Leve"),CONCATENATE("R7C",'Mapa final SI'!$S$47),"")</f>
        <v/>
      </c>
      <c r="L22" s="204" t="str">
        <f>IF(AND('Mapa final SI'!$AC$48="Alta",'Mapa final SI'!$AE$48="Leve"),CONCATENATE("R7C",'Mapa final SI'!$S$48),"")</f>
        <v/>
      </c>
      <c r="M22" s="204" t="str">
        <f>IF(AND('Mapa final SI'!$AC$49="Alta",'Mapa final SI'!$AE$49="Leve"),CONCATENATE("R7C",'Mapa final SI'!$S$49),"")</f>
        <v/>
      </c>
      <c r="N22" s="204" t="str">
        <f>IF(AND('Mapa final SI'!$AC$50="Alta",'Mapa final SI'!$AE$50="Leve"),CONCATENATE("R7C",'Mapa final SI'!$S$50),"")</f>
        <v/>
      </c>
      <c r="O22" s="205" t="str">
        <f>IF(AND('Mapa final SI'!$AC$51="Alta",'Mapa final SI'!$AE$51="Leve"),CONCATENATE("R7C",'Mapa final SI'!$S$51),"")</f>
        <v/>
      </c>
      <c r="P22" s="203" t="str">
        <f>IF(AND('Mapa final SI'!$AC$46="Alta",'Mapa final SI'!$AE$46="Menor"),CONCATENATE("R7C",'Mapa final SI'!$S$46),"")</f>
        <v/>
      </c>
      <c r="Q22" s="204" t="str">
        <f>IF(AND('Mapa final SI'!$AC$47="Alta",'Mapa final SI'!$AE$47="Menor"),CONCATENATE("R7C",'Mapa final SI'!$S$47),"")</f>
        <v/>
      </c>
      <c r="R22" s="204" t="str">
        <f>IF(AND('Mapa final SI'!$AC$48="Alta",'Mapa final SI'!$AE$48="Menor"),CONCATENATE("R7C",'Mapa final SI'!$S$48),"")</f>
        <v/>
      </c>
      <c r="S22" s="204" t="str">
        <f>IF(AND('Mapa final SI'!$AC$49="Alta",'Mapa final SI'!$AE$49="Menor"),CONCATENATE("R7C",'Mapa final SI'!$S$49),"")</f>
        <v/>
      </c>
      <c r="T22" s="204" t="str">
        <f>IF(AND('Mapa final SI'!$AC$50="Alta",'Mapa final SI'!$AE$50="Menor"),CONCATENATE("R7C",'Mapa final SI'!$S$50),"")</f>
        <v/>
      </c>
      <c r="U22" s="205" t="str">
        <f>IF(AND('Mapa final SI'!$AC$51="Alta",'Mapa final SI'!$AE$51="Menor"),CONCATENATE("R7C",'Mapa final SI'!$S$51),"")</f>
        <v/>
      </c>
      <c r="V22" s="188" t="str">
        <f>IF(AND('Mapa final SI'!$AC$46="Alta",'Mapa final SI'!$AE$46="Moderado"),CONCATENATE("R7C",'Mapa final SI'!$S$46),"")</f>
        <v/>
      </c>
      <c r="W22" s="189" t="str">
        <f>IF(AND('Mapa final SI'!$AC$47="Alta",'Mapa final SI'!$AE$47="Moderado"),CONCATENATE("R7C",'Mapa final SI'!$S$47),"")</f>
        <v/>
      </c>
      <c r="X22" s="189" t="str">
        <f>IF(AND('Mapa final SI'!$AC$48="Alta",'Mapa final SI'!$AE$48="Moderado"),CONCATENATE("R7C",'Mapa final SI'!$S$48),"")</f>
        <v/>
      </c>
      <c r="Y22" s="189" t="str">
        <f>IF(AND('Mapa final SI'!$AC$49="Alta",'Mapa final SI'!$AE$49="Moderado"),CONCATENATE("R7C",'Mapa final SI'!$S$49),"")</f>
        <v/>
      </c>
      <c r="Z22" s="189" t="str">
        <f>IF(AND('Mapa final SI'!$AC$50="Alta",'Mapa final SI'!$AE$50="Moderado"),CONCATENATE("R7C",'Mapa final SI'!$S$50),"")</f>
        <v/>
      </c>
      <c r="AA22" s="190" t="str">
        <f>IF(AND('Mapa final SI'!$AC$51="Alta",'Mapa final SI'!$AE$51="Moderado"),CONCATENATE("R7C",'Mapa final SI'!$S$51),"")</f>
        <v/>
      </c>
      <c r="AB22" s="188" t="str">
        <f>IF(AND('Mapa final SI'!$AC$46="Alta",'Mapa final SI'!$AE$46="Mayor"),CONCATENATE("R7C",'Mapa final SI'!$S$46),"")</f>
        <v/>
      </c>
      <c r="AC22" s="189" t="str">
        <f>IF(AND('Mapa final SI'!$AC$47="Alta",'Mapa final SI'!$AE$47="Mayor"),CONCATENATE("R7C",'Mapa final SI'!$S$47),"")</f>
        <v/>
      </c>
      <c r="AD22" s="189" t="str">
        <f>IF(AND('Mapa final SI'!$AC$48="Alta",'Mapa final SI'!$AE$48="Mayor"),CONCATENATE("R7C",'Mapa final SI'!$S$48),"")</f>
        <v/>
      </c>
      <c r="AE22" s="189" t="str">
        <f>IF(AND('Mapa final SI'!$AC$49="Alta",'Mapa final SI'!$AE$49="Mayor"),CONCATENATE("R7C",'Mapa final SI'!$S$49),"")</f>
        <v/>
      </c>
      <c r="AF22" s="189" t="str">
        <f>IF(AND('Mapa final SI'!$AC$50="Alta",'Mapa final SI'!$AE$50="Mayor"),CONCATENATE("R7C",'Mapa final SI'!$S$50),"")</f>
        <v/>
      </c>
      <c r="AG22" s="190" t="str">
        <f>IF(AND('Mapa final SI'!$AC$51="Alta",'Mapa final SI'!$AE$51="Mayor"),CONCATENATE("R7C",'Mapa final SI'!$S$51),"")</f>
        <v/>
      </c>
      <c r="AH22" s="191" t="str">
        <f>IF(AND('Mapa final SI'!$AC$46="Alta",'Mapa final SI'!$AE$46="Catastrófico"),CONCATENATE("R7C",'Mapa final SI'!$S$46),"")</f>
        <v/>
      </c>
      <c r="AI22" s="192" t="str">
        <f>IF(AND('Mapa final SI'!$AC$47="Alta",'Mapa final SI'!$AE$47="Catastrófico"),CONCATENATE("R7C",'Mapa final SI'!$S$47),"")</f>
        <v/>
      </c>
      <c r="AJ22" s="192" t="str">
        <f>IF(AND('Mapa final SI'!$AC$48="Alta",'Mapa final SI'!$AE$48="Catastrófico"),CONCATENATE("R7C",'Mapa final SI'!$S$48),"")</f>
        <v/>
      </c>
      <c r="AK22" s="192" t="str">
        <f>IF(AND('Mapa final SI'!$AC$49="Alta",'Mapa final SI'!$AE$49="Catastrófico"),CONCATENATE("R7C",'Mapa final SI'!$S$49),"")</f>
        <v/>
      </c>
      <c r="AL22" s="192" t="str">
        <f>IF(AND('Mapa final SI'!$AC$50="Alta",'Mapa final SI'!$AE$50="Catastrófico"),CONCATENATE("R7C",'Mapa final SI'!$S$50),"")</f>
        <v/>
      </c>
      <c r="AM22" s="193" t="str">
        <f>IF(AND('Mapa final SI'!$AC$51="Alta",'Mapa final SI'!$AE$51="Catastrófico"),CONCATENATE("R7C",'Mapa final SI'!$S$51),"")</f>
        <v/>
      </c>
      <c r="AN22" s="15"/>
      <c r="AO22" s="1065"/>
      <c r="AP22" s="1066"/>
      <c r="AQ22" s="1066"/>
      <c r="AR22" s="1066"/>
      <c r="AS22" s="1066"/>
      <c r="AT22" s="106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1040"/>
      <c r="C23" s="1040"/>
      <c r="D23" s="1041"/>
      <c r="E23" s="1059"/>
      <c r="F23" s="1058"/>
      <c r="G23" s="1058"/>
      <c r="H23" s="1058"/>
      <c r="I23" s="1058"/>
      <c r="J23" s="203" t="str">
        <f>IF(AND('Mapa final SI'!$AC$52="Alta",'Mapa final SI'!$AE$52="Leve"),CONCATENATE("R8C",'Mapa final SI'!$S$52),"")</f>
        <v/>
      </c>
      <c r="K23" s="204" t="str">
        <f>IF(AND('Mapa final SI'!$AC$53="Alta",'Mapa final SI'!$AE$53="Leve"),CONCATENATE("R8C",'Mapa final SI'!$S$53),"")</f>
        <v/>
      </c>
      <c r="L23" s="204" t="str">
        <f>IF(AND('Mapa final SI'!$AC$54="Alta",'Mapa final SI'!$AE$54="Leve"),CONCATENATE("R8C",'Mapa final SI'!$S$54),"")</f>
        <v/>
      </c>
      <c r="M23" s="204" t="str">
        <f>IF(AND('Mapa final SI'!$AC$55="Alta",'Mapa final SI'!$AE$55="Leve"),CONCATENATE("R8C",'Mapa final SI'!$S$55),"")</f>
        <v/>
      </c>
      <c r="N23" s="204" t="str">
        <f>IF(AND('Mapa final SI'!$AC$56="Alta",'Mapa final SI'!$AE$56="Leve"),CONCATENATE("R8C",'Mapa final SI'!$S$56),"")</f>
        <v/>
      </c>
      <c r="O23" s="205" t="str">
        <f>IF(AND('Mapa final SI'!$AC$57="Alta",'Mapa final SI'!$AE$57="Leve"),CONCATENATE("R8C",'Mapa final SI'!$S$57),"")</f>
        <v/>
      </c>
      <c r="P23" s="203" t="str">
        <f>IF(AND('Mapa final SI'!$AC$52="Alta",'Mapa final SI'!$AE$52="Menor"),CONCATENATE("R8C",'Mapa final SI'!$S$52),"")</f>
        <v/>
      </c>
      <c r="Q23" s="204" t="str">
        <f>IF(AND('Mapa final SI'!$AC$53="Alta",'Mapa final SI'!$AE$53="Menor"),CONCATENATE("R8C",'Mapa final SI'!$S$53),"")</f>
        <v/>
      </c>
      <c r="R23" s="204" t="str">
        <f>IF(AND('Mapa final SI'!$AC$54="Alta",'Mapa final SI'!$AE$54="Menor"),CONCATENATE("R8C",'Mapa final SI'!$S$54),"")</f>
        <v/>
      </c>
      <c r="S23" s="204" t="str">
        <f>IF(AND('Mapa final SI'!$AC$55="Alta",'Mapa final SI'!$AE$55="Menor"),CONCATENATE("R8C",'Mapa final SI'!$S$55),"")</f>
        <v/>
      </c>
      <c r="T23" s="204" t="str">
        <f>IF(AND('Mapa final SI'!$AC$56="Alta",'Mapa final SI'!$AE$56="Menor"),CONCATENATE("R8C",'Mapa final SI'!$S$56),"")</f>
        <v/>
      </c>
      <c r="U23" s="205" t="str">
        <f>IF(AND('Mapa final SI'!$AC$57="Alta",'Mapa final SI'!$AE$57="Menor"),CONCATENATE("R8C",'Mapa final SI'!$S$57),"")</f>
        <v/>
      </c>
      <c r="V23" s="188" t="str">
        <f>IF(AND('Mapa final SI'!$AC$52="Alta",'Mapa final SI'!$AE$52="Moderado"),CONCATENATE("R8C",'Mapa final SI'!$S$52),"")</f>
        <v/>
      </c>
      <c r="W23" s="189" t="str">
        <f>IF(AND('Mapa final SI'!$AC$53="Alta",'Mapa final SI'!$AE$53="Moderado"),CONCATENATE("R8C",'Mapa final SI'!$S$53),"")</f>
        <v/>
      </c>
      <c r="X23" s="189" t="str">
        <f>IF(AND('Mapa final SI'!$AC$54="Alta",'Mapa final SI'!$AE$54="Moderado"),CONCATENATE("R8C",'Mapa final SI'!$S$54),"")</f>
        <v/>
      </c>
      <c r="Y23" s="189" t="str">
        <f>IF(AND('Mapa final SI'!$AC$55="Alta",'Mapa final SI'!$AE$55="Moderado"),CONCATENATE("R8C",'Mapa final SI'!$S$55),"")</f>
        <v/>
      </c>
      <c r="Z23" s="189" t="str">
        <f>IF(AND('Mapa final SI'!$AC$56="Alta",'Mapa final SI'!$AE$56="Moderado"),CONCATENATE("R8C",'Mapa final SI'!$S$56),"")</f>
        <v/>
      </c>
      <c r="AA23" s="190" t="str">
        <f>IF(AND('Mapa final SI'!$AC$57="Alta",'Mapa final SI'!$AE$57="Moderado"),CONCATENATE("R8C",'Mapa final SI'!$S$57),"")</f>
        <v/>
      </c>
      <c r="AB23" s="188" t="str">
        <f>IF(AND('Mapa final SI'!$AC$52="Alta",'Mapa final SI'!$AE$52="Mayor"),CONCATENATE("R8C",'Mapa final SI'!$S$52),"")</f>
        <v/>
      </c>
      <c r="AC23" s="189" t="str">
        <f>IF(AND('Mapa final SI'!$AC$53="Alta",'Mapa final SI'!$AE$53="Mayor"),CONCATENATE("R8C",'Mapa final SI'!$S$53),"")</f>
        <v/>
      </c>
      <c r="AD23" s="189" t="str">
        <f>IF(AND('Mapa final SI'!$AC$54="Alta",'Mapa final SI'!$AE$54="Mayor"),CONCATENATE("R8C",'Mapa final SI'!$S$54),"")</f>
        <v/>
      </c>
      <c r="AE23" s="189" t="str">
        <f>IF(AND('Mapa final SI'!$AC$55="Alta",'Mapa final SI'!$AE$55="Mayor"),CONCATENATE("R8C",'Mapa final SI'!$S$55),"")</f>
        <v/>
      </c>
      <c r="AF23" s="189" t="str">
        <f>IF(AND('Mapa final SI'!$AC$56="Alta",'Mapa final SI'!$AE$56="Mayor"),CONCATENATE("R8C",'Mapa final SI'!$S$56),"")</f>
        <v/>
      </c>
      <c r="AG23" s="190" t="str">
        <f>IF(AND('Mapa final SI'!$AC$57="Alta",'Mapa final SI'!$AE$57="Mayor"),CONCATENATE("R8C",'Mapa final SI'!$S$57),"")</f>
        <v/>
      </c>
      <c r="AH23" s="191" t="str">
        <f>IF(AND('Mapa final SI'!$AC$52="Alta",'Mapa final SI'!$AE$52="Catastrófico"),CONCATENATE("R8C",'Mapa final SI'!$S$52),"")</f>
        <v/>
      </c>
      <c r="AI23" s="192" t="str">
        <f>IF(AND('Mapa final SI'!$AC$53="Alta",'Mapa final SI'!$AE$53="Catastrófico"),CONCATENATE("R8C",'Mapa final SI'!$S$53),"")</f>
        <v/>
      </c>
      <c r="AJ23" s="192" t="str">
        <f>IF(AND('Mapa final SI'!$AC$54="Alta",'Mapa final SI'!$AE$54="Catastrófico"),CONCATENATE("R8C",'Mapa final SI'!$S$54),"")</f>
        <v/>
      </c>
      <c r="AK23" s="192" t="str">
        <f>IF(AND('Mapa final SI'!$AC$55="Alta",'Mapa final SI'!$AE$55="Catastrófico"),CONCATENATE("R8C",'Mapa final SI'!$S$55),"")</f>
        <v/>
      </c>
      <c r="AL23" s="192" t="str">
        <f>IF(AND('Mapa final SI'!$AC$56="Alta",'Mapa final SI'!$AE$56="Catastrófico"),CONCATENATE("R8C",'Mapa final SI'!$S$56),"")</f>
        <v/>
      </c>
      <c r="AM23" s="193" t="str">
        <f>IF(AND('Mapa final SI'!$AC$57="Alta",'Mapa final SI'!$AE$57="Catastrófico"),CONCATENATE("R8C",'Mapa final SI'!$S$57),"")</f>
        <v/>
      </c>
      <c r="AN23" s="15"/>
      <c r="AO23" s="1065"/>
      <c r="AP23" s="1066"/>
      <c r="AQ23" s="1066"/>
      <c r="AR23" s="1066"/>
      <c r="AS23" s="1066"/>
      <c r="AT23" s="106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1040"/>
      <c r="C24" s="1040"/>
      <c r="D24" s="1041"/>
      <c r="E24" s="1059"/>
      <c r="F24" s="1058"/>
      <c r="G24" s="1058"/>
      <c r="H24" s="1058"/>
      <c r="I24" s="1058"/>
      <c r="J24" s="203" t="str">
        <f>IF(AND('Mapa final SI'!$AC$58="Alta",'Mapa final SI'!$AE$58="Leve"),CONCATENATE("R9C",'Mapa final SI'!$S$58),"")</f>
        <v/>
      </c>
      <c r="K24" s="204" t="str">
        <f>IF(AND('Mapa final SI'!$AC$59="Alta",'Mapa final SI'!$AE$59="Leve"),CONCATENATE("R9C",'Mapa final SI'!$S$59),"")</f>
        <v/>
      </c>
      <c r="L24" s="204" t="str">
        <f>IF(AND('Mapa final SI'!$AC$60="Alta",'Mapa final SI'!$AE$60="Leve"),CONCATENATE("R9C",'Mapa final SI'!$S$60),"")</f>
        <v/>
      </c>
      <c r="M24" s="204" t="str">
        <f>IF(AND('Mapa final SI'!$AC$61="Alta",'Mapa final SI'!$AE$61="Leve"),CONCATENATE("R9C",'Mapa final SI'!$S$61),"")</f>
        <v/>
      </c>
      <c r="N24" s="204" t="str">
        <f>IF(AND('Mapa final SI'!$AC$62="Alta",'Mapa final SI'!$AE$62="Leve"),CONCATENATE("R9C",'Mapa final SI'!$S$62),"")</f>
        <v/>
      </c>
      <c r="O24" s="205" t="str">
        <f>IF(AND('Mapa final SI'!$AC$63="Alta",'Mapa final SI'!$AE$63="Leve"),CONCATENATE("R9C",'Mapa final SI'!$S$63),"")</f>
        <v/>
      </c>
      <c r="P24" s="203" t="str">
        <f>IF(AND('Mapa final SI'!$AC$58="Alta",'Mapa final SI'!$AE$58="Menor"),CONCATENATE("R9C",'Mapa final SI'!$S$58),"")</f>
        <v/>
      </c>
      <c r="Q24" s="204" t="str">
        <f>IF(AND('Mapa final SI'!$AC$59="Alta",'Mapa final SI'!$AE$59="Menor"),CONCATENATE("R9C",'Mapa final SI'!$S$59),"")</f>
        <v/>
      </c>
      <c r="R24" s="204" t="str">
        <f>IF(AND('Mapa final SI'!$AC$60="Alta",'Mapa final SI'!$AE$60="Menor"),CONCATENATE("R9C",'Mapa final SI'!$S$60),"")</f>
        <v/>
      </c>
      <c r="S24" s="204" t="str">
        <f>IF(AND('Mapa final SI'!$AC$61="Alta",'Mapa final SI'!$AE$61="Menor"),CONCATENATE("R9C",'Mapa final SI'!$S$61),"")</f>
        <v/>
      </c>
      <c r="T24" s="204" t="str">
        <f>IF(AND('Mapa final SI'!$AC$62="Alta",'Mapa final SI'!$AE$62="Menor"),CONCATENATE("R9C",'Mapa final SI'!$S$62),"")</f>
        <v/>
      </c>
      <c r="U24" s="205" t="str">
        <f>IF(AND('Mapa final SI'!$AC$63="Alta",'Mapa final SI'!$AE$63="Menor"),CONCATENATE("R9C",'Mapa final SI'!$S$63),"")</f>
        <v/>
      </c>
      <c r="V24" s="188" t="str">
        <f>IF(AND('Mapa final SI'!$AC$58="Alta",'Mapa final SI'!$AE$58="Moderado"),CONCATENATE("R9C",'Mapa final SI'!$S$58),"")</f>
        <v/>
      </c>
      <c r="W24" s="189" t="str">
        <f>IF(AND('Mapa final SI'!$AC$59="Alta",'Mapa final SI'!$AE$59="Moderado"),CONCATENATE("R9C",'Mapa final SI'!$S$59),"")</f>
        <v/>
      </c>
      <c r="X24" s="189" t="str">
        <f>IF(AND('Mapa final SI'!$AC$60="Alta",'Mapa final SI'!$AE$60="Moderado"),CONCATENATE("R9C",'Mapa final SI'!$S$60),"")</f>
        <v/>
      </c>
      <c r="Y24" s="189" t="str">
        <f>IF(AND('Mapa final SI'!$AC$61="Alta",'Mapa final SI'!$AE$61="Moderado"),CONCATENATE("R9C",'Mapa final SI'!$S$61),"")</f>
        <v/>
      </c>
      <c r="Z24" s="189" t="str">
        <f>IF(AND('Mapa final SI'!$AC$62="Alta",'Mapa final SI'!$AE$62="Moderado"),CONCATENATE("R9C",'Mapa final SI'!$S$62),"")</f>
        <v/>
      </c>
      <c r="AA24" s="190" t="str">
        <f>IF(AND('Mapa final SI'!$AC$63="Alta",'Mapa final SI'!$AE$63="Moderado"),CONCATENATE("R9C",'Mapa final SI'!$S$63),"")</f>
        <v/>
      </c>
      <c r="AB24" s="188" t="str">
        <f>IF(AND('Mapa final SI'!$AC$58="Alta",'Mapa final SI'!$AE$58="Mayor"),CONCATENATE("R9C",'Mapa final SI'!$S$58),"")</f>
        <v/>
      </c>
      <c r="AC24" s="189" t="str">
        <f>IF(AND('Mapa final SI'!$AC$59="Alta",'Mapa final SI'!$AE$59="Mayor"),CONCATENATE("R9C",'Mapa final SI'!$S$59),"")</f>
        <v/>
      </c>
      <c r="AD24" s="189" t="str">
        <f>IF(AND('Mapa final SI'!$AC$60="Alta",'Mapa final SI'!$AE$60="Mayor"),CONCATENATE("R9C",'Mapa final SI'!$S$60),"")</f>
        <v/>
      </c>
      <c r="AE24" s="189" t="str">
        <f>IF(AND('Mapa final SI'!$AC$61="Alta",'Mapa final SI'!$AE$61="Mayor"),CONCATENATE("R9C",'Mapa final SI'!$S$61),"")</f>
        <v/>
      </c>
      <c r="AF24" s="189" t="str">
        <f>IF(AND('Mapa final SI'!$AC$62="Alta",'Mapa final SI'!$AE$62="Mayor"),CONCATENATE("R9C",'Mapa final SI'!$S$62),"")</f>
        <v/>
      </c>
      <c r="AG24" s="190" t="str">
        <f>IF(AND('Mapa final SI'!$AC$63="Alta",'Mapa final SI'!$AE$63="Mayor"),CONCATENATE("R9C",'Mapa final SI'!$S$63),"")</f>
        <v/>
      </c>
      <c r="AH24" s="191" t="str">
        <f>IF(AND('Mapa final SI'!$AC$58="Alta",'Mapa final SI'!$AE$58="Catastrófico"),CONCATENATE("R9C",'Mapa final SI'!$S$58),"")</f>
        <v/>
      </c>
      <c r="AI24" s="192" t="str">
        <f>IF(AND('Mapa final SI'!$AC$59="Alta",'Mapa final SI'!$AE$59="Catastrófico"),CONCATENATE("R9C",'Mapa final SI'!$S$59),"")</f>
        <v/>
      </c>
      <c r="AJ24" s="192" t="str">
        <f>IF(AND('Mapa final SI'!$AC$60="Alta",'Mapa final SI'!$AE$60="Catastrófico"),CONCATENATE("R9C",'Mapa final SI'!$S$60),"")</f>
        <v/>
      </c>
      <c r="AK24" s="192" t="str">
        <f>IF(AND('Mapa final SI'!$AC$61="Alta",'Mapa final SI'!$AE$61="Catastrófico"),CONCATENATE("R9C",'Mapa final SI'!$S$61),"")</f>
        <v/>
      </c>
      <c r="AL24" s="192" t="str">
        <f>IF(AND('Mapa final SI'!$AC$62="Alta",'Mapa final SI'!$AE$62="Catastrófico"),CONCATENATE("R9C",'Mapa final SI'!$S$62),"")</f>
        <v/>
      </c>
      <c r="AM24" s="193" t="str">
        <f>IF(AND('Mapa final SI'!$AC$63="Alta",'Mapa final SI'!$AE$63="Catastrófico"),CONCATENATE("R9C",'Mapa final SI'!$S$63),"")</f>
        <v/>
      </c>
      <c r="AN24" s="15"/>
      <c r="AO24" s="1065"/>
      <c r="AP24" s="1066"/>
      <c r="AQ24" s="1066"/>
      <c r="AR24" s="1066"/>
      <c r="AS24" s="1066"/>
      <c r="AT24" s="106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1040"/>
      <c r="C25" s="1040"/>
      <c r="D25" s="1041"/>
      <c r="E25" s="1060"/>
      <c r="F25" s="1061"/>
      <c r="G25" s="1061"/>
      <c r="H25" s="1061"/>
      <c r="I25" s="1061"/>
      <c r="J25" s="206" t="str">
        <f>IF(AND('Mapa final SI'!$AC$64="Alta",'Mapa final SI'!$AE$64="Leve"),CONCATENATE("R10C",'Mapa final SI'!$S$64),"")</f>
        <v/>
      </c>
      <c r="K25" s="207" t="str">
        <f>IF(AND('Mapa final SI'!$AC$65="Alta",'Mapa final SI'!$AE$65="Leve"),CONCATENATE("R10C",'Mapa final SI'!$S$65),"")</f>
        <v/>
      </c>
      <c r="L25" s="207" t="str">
        <f>IF(AND('Mapa final SI'!$AC$66="Alta",'Mapa final SI'!$AE$66="Leve"),CONCATENATE("R10C",'Mapa final SI'!$S$66),"")</f>
        <v/>
      </c>
      <c r="M25" s="207" t="str">
        <f>IF(AND('Mapa final SI'!$AC$67="Alta",'Mapa final SI'!$AE$67="Leve"),CONCATENATE("R10C",'Mapa final SI'!$S$67),"")</f>
        <v/>
      </c>
      <c r="N25" s="207" t="str">
        <f>IF(AND('Mapa final SI'!$AC$68="Alta",'Mapa final SI'!$AE$68="Leve"),CONCATENATE("R10C",'Mapa final SI'!$S$68),"")</f>
        <v/>
      </c>
      <c r="O25" s="208" t="str">
        <f>IF(AND('Mapa final SI'!$AC$69="Alta",'Mapa final SI'!$AE$69="Leve"),CONCATENATE("R10C",'Mapa final SI'!$S$69),"")</f>
        <v/>
      </c>
      <c r="P25" s="206" t="str">
        <f>IF(AND('Mapa final SI'!$AC$64="Alta",'Mapa final SI'!$AE$64="Menor"),CONCATENATE("R10C",'Mapa final SI'!$S$64),"")</f>
        <v/>
      </c>
      <c r="Q25" s="207" t="str">
        <f>IF(AND('Mapa final SI'!$AC$65="Alta",'Mapa final SI'!$AE$65="Menor"),CONCATENATE("R10C",'Mapa final SI'!$S$65),"")</f>
        <v/>
      </c>
      <c r="R25" s="207" t="str">
        <f>IF(AND('Mapa final SI'!$AC$66="Alta",'Mapa final SI'!$AE$66="Menor"),CONCATENATE("R10C",'Mapa final SI'!$S$66),"")</f>
        <v/>
      </c>
      <c r="S25" s="207" t="str">
        <f>IF(AND('Mapa final SI'!$AC$67="Alta",'Mapa final SI'!$AE$67="Menor"),CONCATENATE("R10C",'Mapa final SI'!$S$67),"")</f>
        <v/>
      </c>
      <c r="T25" s="207" t="str">
        <f>IF(AND('Mapa final SI'!$AC$68="Alta",'Mapa final SI'!$AE$68="Menor"),CONCATENATE("R10C",'Mapa final SI'!$S$68),"")</f>
        <v/>
      </c>
      <c r="U25" s="208" t="str">
        <f>IF(AND('Mapa final SI'!$AC$69="Alta",'Mapa final SI'!$AE$69="Menor"),CONCATENATE("R10C",'Mapa final SI'!$S$69),"")</f>
        <v/>
      </c>
      <c r="V25" s="194" t="str">
        <f>IF(AND('Mapa final SI'!$AC$64="Alta",'Mapa final SI'!$AE$64="Moderado"),CONCATENATE("R10C",'Mapa final SI'!$S$64),"")</f>
        <v/>
      </c>
      <c r="W25" s="195" t="str">
        <f>IF(AND('Mapa final SI'!$AC$65="Alta",'Mapa final SI'!$AE$65="Moderado"),CONCATENATE("R10C",'Mapa final SI'!$S$65),"")</f>
        <v/>
      </c>
      <c r="X25" s="195" t="str">
        <f>IF(AND('Mapa final SI'!$AC$66="Alta",'Mapa final SI'!$AE$66="Moderado"),CONCATENATE("R10C",'Mapa final SI'!$S$66),"")</f>
        <v/>
      </c>
      <c r="Y25" s="195" t="str">
        <f>IF(AND('Mapa final SI'!$AC$67="Alta",'Mapa final SI'!$AE$67="Moderado"),CONCATENATE("R10C",'Mapa final SI'!$S$67),"")</f>
        <v/>
      </c>
      <c r="Z25" s="195" t="str">
        <f>IF(AND('Mapa final SI'!$AC$68="Alta",'Mapa final SI'!$AE$68="Moderado"),CONCATENATE("R10C",'Mapa final SI'!$S$68),"")</f>
        <v/>
      </c>
      <c r="AA25" s="196" t="str">
        <f>IF(AND('Mapa final SI'!$AC$69="Alta",'Mapa final SI'!$AE$69="Moderado"),CONCATENATE("R10C",'Mapa final SI'!$S$69),"")</f>
        <v/>
      </c>
      <c r="AB25" s="194" t="str">
        <f>IF(AND('Mapa final SI'!$AC$64="Alta",'Mapa final SI'!$AE$64="Mayor"),CONCATENATE("R10C",'Mapa final SI'!$S$64),"")</f>
        <v/>
      </c>
      <c r="AC25" s="195" t="str">
        <f>IF(AND('Mapa final SI'!$AC$65="Alta",'Mapa final SI'!$AE$65="Mayor"),CONCATENATE("R10C",'Mapa final SI'!$S$65),"")</f>
        <v/>
      </c>
      <c r="AD25" s="195" t="str">
        <f>IF(AND('Mapa final SI'!$AC$66="Alta",'Mapa final SI'!$AE$66="Mayor"),CONCATENATE("R10C",'Mapa final SI'!$S$66),"")</f>
        <v/>
      </c>
      <c r="AE25" s="195" t="str">
        <f>IF(AND('Mapa final SI'!$AC$67="Alta",'Mapa final SI'!$AE$67="Mayor"),CONCATENATE("R10C",'Mapa final SI'!$S$67),"")</f>
        <v/>
      </c>
      <c r="AF25" s="195" t="str">
        <f>IF(AND('Mapa final SI'!$AC$68="Alta",'Mapa final SI'!$AE$68="Mayor"),CONCATENATE("R10C",'Mapa final SI'!$S$68),"")</f>
        <v/>
      </c>
      <c r="AG25" s="196" t="str">
        <f>IF(AND('Mapa final SI'!$AC$69="Alta",'Mapa final SI'!$AE$69="Mayor"),CONCATENATE("R10C",'Mapa final SI'!$S$69),"")</f>
        <v/>
      </c>
      <c r="AH25" s="197" t="str">
        <f>IF(AND('Mapa final SI'!$AC$64="Alta",'Mapa final SI'!$AE$64="Catastrófico"),CONCATENATE("R10C",'Mapa final SI'!$S$64),"")</f>
        <v/>
      </c>
      <c r="AI25" s="198" t="str">
        <f>IF(AND('Mapa final SI'!$AC$65="Alta",'Mapa final SI'!$AE$65="Catastrófico"),CONCATENATE("R10C",'Mapa final SI'!$S$65),"")</f>
        <v/>
      </c>
      <c r="AJ25" s="198" t="str">
        <f>IF(AND('Mapa final SI'!$AC$66="Alta",'Mapa final SI'!$AE$66="Catastrófico"),CONCATENATE("R10C",'Mapa final SI'!$S$66),"")</f>
        <v/>
      </c>
      <c r="AK25" s="198" t="str">
        <f>IF(AND('Mapa final SI'!$AC$67="Alta",'Mapa final SI'!$AE$67="Catastrófico"),CONCATENATE("R10C",'Mapa final SI'!$S$67),"")</f>
        <v/>
      </c>
      <c r="AL25" s="198" t="str">
        <f>IF(AND('Mapa final SI'!$AC$68="Alta",'Mapa final SI'!$AE$68="Catastrófico"),CONCATENATE("R10C",'Mapa final SI'!$S$68),"")</f>
        <v/>
      </c>
      <c r="AM25" s="199" t="str">
        <f>IF(AND('Mapa final SI'!$AC$69="Alta",'Mapa final SI'!$AE$69="Catastrófico"),CONCATENATE("R10C",'Mapa final SI'!$S$69),"")</f>
        <v/>
      </c>
      <c r="AN25" s="15"/>
      <c r="AO25" s="1068"/>
      <c r="AP25" s="1069"/>
      <c r="AQ25" s="1069"/>
      <c r="AR25" s="1069"/>
      <c r="AS25" s="1069"/>
      <c r="AT25" s="107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1040"/>
      <c r="C26" s="1040"/>
      <c r="D26" s="1041"/>
      <c r="E26" s="1055" t="s">
        <v>1057</v>
      </c>
      <c r="F26" s="1056"/>
      <c r="G26" s="1056"/>
      <c r="H26" s="1056"/>
      <c r="I26" s="1071"/>
      <c r="J26" s="200" t="str">
        <f>IF(AND('Mapa final SI'!$AC$10="Media",'Mapa final SI'!$AE$10="Leve"),CONCATENATE("R1C",'Mapa final SI'!$S$10),"")</f>
        <v/>
      </c>
      <c r="K26" s="201" t="str">
        <f>IF(AND('Mapa final SI'!$AC$11="Media",'Mapa final SI'!$AE$11="Leve"),CONCATENATE("R1C",'Mapa final SI'!$S$11),"")</f>
        <v/>
      </c>
      <c r="L26" s="201" t="str">
        <f>IF(AND('Mapa final SI'!$AC$12="Media",'Mapa final SI'!$AE$12="Leve"),CONCATENATE("R1C",'Mapa final SI'!$S$12),"")</f>
        <v/>
      </c>
      <c r="M26" s="201" t="str">
        <f>IF(AND('Mapa final SI'!$AC$13="Media",'Mapa final SI'!$AE$13="Leve"),CONCATENATE("R1C",'Mapa final SI'!$S$13),"")</f>
        <v/>
      </c>
      <c r="N26" s="201" t="str">
        <f>IF(AND('Mapa final SI'!$AC$14="Media",'Mapa final SI'!$AE$14="Leve"),CONCATENATE("R1C",'Mapa final SI'!$S$14),"")</f>
        <v/>
      </c>
      <c r="O26" s="202" t="str">
        <f>IF(AND('Mapa final SI'!$AC$15="Media",'Mapa final SI'!$AE$15="Leve"),CONCATENATE("R1C",'Mapa final SI'!$S$15),"")</f>
        <v/>
      </c>
      <c r="P26" s="200" t="str">
        <f>IF(AND('Mapa final SI'!$AC$10="Media",'Mapa final SI'!$AE$10="Menor"),CONCATENATE("R1C",'Mapa final SI'!$S$10),"")</f>
        <v>R1C1</v>
      </c>
      <c r="Q26" s="201" t="str">
        <f>IF(AND('Mapa final SI'!$AC$11="Media",'Mapa final SI'!$AE$11="Menor"),CONCATENATE("R1C",'Mapa final SI'!$S$11),"")</f>
        <v/>
      </c>
      <c r="R26" s="201" t="str">
        <f>IF(AND('Mapa final SI'!$AC$12="Media",'Mapa final SI'!$AE$12="Menor"),CONCATENATE("R1C",'Mapa final SI'!$S$12),"")</f>
        <v/>
      </c>
      <c r="S26" s="201" t="str">
        <f>IF(AND('Mapa final SI'!$AC$13="Media",'Mapa final SI'!$AE$13="Menor"),CONCATENATE("R1C",'Mapa final SI'!$S$13),"")</f>
        <v/>
      </c>
      <c r="T26" s="201" t="str">
        <f>IF(AND('Mapa final SI'!$AC$14="Media",'Mapa final SI'!$AE$14="Menor"),CONCATENATE("R1C",'Mapa final SI'!$S$14),"")</f>
        <v/>
      </c>
      <c r="U26" s="202" t="str">
        <f>IF(AND('Mapa final SI'!$AC$15="Media",'Mapa final SI'!$AE$15="Menor"),CONCATENATE("R1C",'Mapa final SI'!$S$15),"")</f>
        <v/>
      </c>
      <c r="V26" s="200" t="str">
        <f>IF(AND('Mapa final SI'!$AC$10="Media",'Mapa final SI'!$AE$10="Moderado"),CONCATENATE("R1C",'Mapa final SI'!$S$10),"")</f>
        <v/>
      </c>
      <c r="W26" s="201" t="str">
        <f>IF(AND('Mapa final SI'!$AC$11="Media",'Mapa final SI'!$AE$11="Moderado"),CONCATENATE("R1C",'Mapa final SI'!$S$11),"")</f>
        <v/>
      </c>
      <c r="X26" s="201" t="str">
        <f>IF(AND('Mapa final SI'!$AC$12="Media",'Mapa final SI'!$AE$12="Moderado"),CONCATENATE("R1C",'Mapa final SI'!$S$12),"")</f>
        <v/>
      </c>
      <c r="Y26" s="201" t="str">
        <f>IF(AND('Mapa final SI'!$AC$13="Media",'Mapa final SI'!$AE$13="Moderado"),CONCATENATE("R1C",'Mapa final SI'!$S$13),"")</f>
        <v/>
      </c>
      <c r="Z26" s="201" t="str">
        <f>IF(AND('Mapa final SI'!$AC$14="Media",'Mapa final SI'!$AE$14="Moderado"),CONCATENATE("R1C",'Mapa final SI'!$S$14),"")</f>
        <v/>
      </c>
      <c r="AA26" s="202" t="str">
        <f>IF(AND('Mapa final SI'!$AC$15="Media",'Mapa final SI'!$AE$15="Moderado"),CONCATENATE("R1C",'Mapa final SI'!$S$15),"")</f>
        <v/>
      </c>
      <c r="AB26" s="182" t="str">
        <f>IF(AND('Mapa final SI'!$AC$10="Media",'Mapa final SI'!$AE$10="Mayor"),CONCATENATE("R1C",'Mapa final SI'!$S$10),"")</f>
        <v/>
      </c>
      <c r="AC26" s="183" t="str">
        <f>IF(AND('Mapa final SI'!$AC$11="Media",'Mapa final SI'!$AE$11="Mayor"),CONCATENATE("R1C",'Mapa final SI'!$S$11),"")</f>
        <v/>
      </c>
      <c r="AD26" s="183" t="str">
        <f>IF(AND('Mapa final SI'!$AC$12="Media",'Mapa final SI'!$AE$12="Mayor"),CONCATENATE("R1C",'Mapa final SI'!$S$12),"")</f>
        <v/>
      </c>
      <c r="AE26" s="183" t="str">
        <f>IF(AND('Mapa final SI'!$AC$13="Media",'Mapa final SI'!$AE$13="Mayor"),CONCATENATE("R1C",'Mapa final SI'!$S$13),"")</f>
        <v/>
      </c>
      <c r="AF26" s="183" t="str">
        <f>IF(AND('Mapa final SI'!$AC$14="Media",'Mapa final SI'!$AE$14="Mayor"),CONCATENATE("R1C",'Mapa final SI'!$S$14),"")</f>
        <v/>
      </c>
      <c r="AG26" s="184" t="str">
        <f>IF(AND('Mapa final SI'!$AC$15="Media",'Mapa final SI'!$AE$15="Mayor"),CONCATENATE("R1C",'Mapa final SI'!$S$15),"")</f>
        <v/>
      </c>
      <c r="AH26" s="185" t="str">
        <f>IF(AND('Mapa final SI'!$AC$10="Media",'Mapa final SI'!$AE$10="Catastrófico"),CONCATENATE("R1C",'Mapa final SI'!$S$10),"")</f>
        <v/>
      </c>
      <c r="AI26" s="186" t="str">
        <f>IF(AND('Mapa final SI'!$AC$11="Media",'Mapa final SI'!$AE$11="Catastrófico"),CONCATENATE("R1C",'Mapa final SI'!$S$11),"")</f>
        <v/>
      </c>
      <c r="AJ26" s="186" t="str">
        <f>IF(AND('Mapa final SI'!$AC$12="Media",'Mapa final SI'!$AE$12="Catastrófico"),CONCATENATE("R1C",'Mapa final SI'!$S$12),"")</f>
        <v/>
      </c>
      <c r="AK26" s="186" t="str">
        <f>IF(AND('Mapa final SI'!$AC$13="Media",'Mapa final SI'!$AE$13="Catastrófico"),CONCATENATE("R1C",'Mapa final SI'!$S$13),"")</f>
        <v/>
      </c>
      <c r="AL26" s="186" t="str">
        <f>IF(AND('Mapa final SI'!$AC$14="Media",'Mapa final SI'!$AE$14="Catastrófico"),CONCATENATE("R1C",'Mapa final SI'!$S$14),"")</f>
        <v/>
      </c>
      <c r="AM26" s="187" t="str">
        <f>IF(AND('Mapa final SI'!$AC$15="Media",'Mapa final SI'!$AE$15="Catastrófico"),CONCATENATE("R1C",'Mapa final SI'!$S$15),"")</f>
        <v/>
      </c>
      <c r="AN26" s="15"/>
      <c r="AO26" s="1073" t="s">
        <v>9</v>
      </c>
      <c r="AP26" s="1074"/>
      <c r="AQ26" s="1074"/>
      <c r="AR26" s="1074"/>
      <c r="AS26" s="1074"/>
      <c r="AT26" s="107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1040"/>
      <c r="C27" s="1040"/>
      <c r="D27" s="1041"/>
      <c r="E27" s="1057"/>
      <c r="F27" s="1058"/>
      <c r="G27" s="1058"/>
      <c r="H27" s="1058"/>
      <c r="I27" s="1072"/>
      <c r="J27" s="203" t="str">
        <f>IF(AND('Mapa final SI'!$AC$16="Media",'Mapa final SI'!$AE$16="Leve"),CONCATENATE("R2C",'Mapa final SI'!$S$16),"")</f>
        <v/>
      </c>
      <c r="K27" s="204" t="str">
        <f>IF(AND('Mapa final SI'!$AC$17="Media",'Mapa final SI'!$AE$17="Leve"),CONCATENATE("R2C",'Mapa final SI'!$S$17),"")</f>
        <v/>
      </c>
      <c r="L27" s="204" t="str">
        <f>IF(AND('Mapa final SI'!$AC$18="Media",'Mapa final SI'!$AE$18="Leve"),CONCATENATE("R2C",'Mapa final SI'!$S$18),"")</f>
        <v/>
      </c>
      <c r="M27" s="204" t="str">
        <f>IF(AND('Mapa final SI'!$AC$19="Media",'Mapa final SI'!$AE$19="Leve"),CONCATENATE("R2C",'Mapa final SI'!$S$19),"")</f>
        <v/>
      </c>
      <c r="N27" s="204" t="str">
        <f>IF(AND('Mapa final SI'!$AC$20="Media",'Mapa final SI'!$AE$20="Leve"),CONCATENATE("R2C",'Mapa final SI'!$S$20),"")</f>
        <v/>
      </c>
      <c r="O27" s="205" t="str">
        <f>IF(AND('Mapa final SI'!$AC$21="Media",'Mapa final SI'!$AE$21="Leve"),CONCATENATE("R2C",'Mapa final SI'!$S$21),"")</f>
        <v/>
      </c>
      <c r="P27" s="203" t="str">
        <f>IF(AND('Mapa final SI'!$AC$16="Media",'Mapa final SI'!$AE$16="Menor"),CONCATENATE("R2C",'Mapa final SI'!$S$16),"")</f>
        <v/>
      </c>
      <c r="Q27" s="204" t="str">
        <f>IF(AND('Mapa final SI'!$AC$17="Media",'Mapa final SI'!$AE$17="Menor"),CONCATENATE("R2C",'Mapa final SI'!$S$17),"")</f>
        <v/>
      </c>
      <c r="R27" s="204" t="str">
        <f>IF(AND('Mapa final SI'!$AC$18="Media",'Mapa final SI'!$AE$18="Menor"),CONCATENATE("R2C",'Mapa final SI'!$S$18),"")</f>
        <v/>
      </c>
      <c r="S27" s="204" t="str">
        <f>IF(AND('Mapa final SI'!$AC$19="Media",'Mapa final SI'!$AE$19="Menor"),CONCATENATE("R2C",'Mapa final SI'!$S$19),"")</f>
        <v/>
      </c>
      <c r="T27" s="204" t="str">
        <f>IF(AND('Mapa final SI'!$AC$20="Media",'Mapa final SI'!$AE$20="Menor"),CONCATENATE("R2C",'Mapa final SI'!$S$20),"")</f>
        <v/>
      </c>
      <c r="U27" s="205" t="str">
        <f>IF(AND('Mapa final SI'!$AC$21="Media",'Mapa final SI'!$AE$21="Menor"),CONCATENATE("R2C",'Mapa final SI'!$S$21),"")</f>
        <v/>
      </c>
      <c r="V27" s="203" t="str">
        <f>IF(AND('Mapa final SI'!$AC$16="Media",'Mapa final SI'!$AE$16="Moderado"),CONCATENATE("R2C",'Mapa final SI'!$S$16),"")</f>
        <v/>
      </c>
      <c r="W27" s="204" t="str">
        <f>IF(AND('Mapa final SI'!$AC$17="Media",'Mapa final SI'!$AE$17="Moderado"),CONCATENATE("R2C",'Mapa final SI'!$S$17),"")</f>
        <v/>
      </c>
      <c r="X27" s="204" t="str">
        <f>IF(AND('Mapa final SI'!$AC$18="Media",'Mapa final SI'!$AE$18="Moderado"),CONCATENATE("R2C",'Mapa final SI'!$S$18),"")</f>
        <v/>
      </c>
      <c r="Y27" s="204" t="str">
        <f>IF(AND('Mapa final SI'!$AC$19="Media",'Mapa final SI'!$AE$19="Moderado"),CONCATENATE("R2C",'Mapa final SI'!$S$19),"")</f>
        <v/>
      </c>
      <c r="Z27" s="204" t="str">
        <f>IF(AND('Mapa final SI'!$AC$20="Media",'Mapa final SI'!$AE$20="Moderado"),CONCATENATE("R2C",'Mapa final SI'!$S$20),"")</f>
        <v/>
      </c>
      <c r="AA27" s="205" t="str">
        <f>IF(AND('Mapa final SI'!$AC$21="Media",'Mapa final SI'!$AE$21="Moderado"),CONCATENATE("R2C",'Mapa final SI'!$S$21),"")</f>
        <v/>
      </c>
      <c r="AB27" s="188" t="str">
        <f>IF(AND('Mapa final SI'!$AC$16="Media",'Mapa final SI'!$AE$16="Mayor"),CONCATENATE("R2C",'Mapa final SI'!$S$16),"")</f>
        <v/>
      </c>
      <c r="AC27" s="189" t="str">
        <f>IF(AND('Mapa final SI'!$AC$17="Media",'Mapa final SI'!$AE$17="Mayor"),CONCATENATE("R2C",'Mapa final SI'!$S$17),"")</f>
        <v/>
      </c>
      <c r="AD27" s="189" t="str">
        <f>IF(AND('Mapa final SI'!$AC$18="Media",'Mapa final SI'!$AE$18="Mayor"),CONCATENATE("R2C",'Mapa final SI'!$S$18),"")</f>
        <v/>
      </c>
      <c r="AE27" s="189" t="str">
        <f>IF(AND('Mapa final SI'!$AC$19="Media",'Mapa final SI'!$AE$19="Mayor"),CONCATENATE("R2C",'Mapa final SI'!$S$19),"")</f>
        <v/>
      </c>
      <c r="AF27" s="189" t="str">
        <f>IF(AND('Mapa final SI'!$AC$20="Media",'Mapa final SI'!$AE$20="Mayor"),CONCATENATE("R2C",'Mapa final SI'!$S$20),"")</f>
        <v/>
      </c>
      <c r="AG27" s="190" t="str">
        <f>IF(AND('Mapa final SI'!$AC$21="Media",'Mapa final SI'!$AE$21="Mayor"),CONCATENATE("R2C",'Mapa final SI'!$S$21),"")</f>
        <v/>
      </c>
      <c r="AH27" s="191" t="str">
        <f>IF(AND('Mapa final SI'!$AC$16="Media",'Mapa final SI'!$AE$16="Catastrófico"),CONCATENATE("R2C",'Mapa final SI'!$S$16),"")</f>
        <v/>
      </c>
      <c r="AI27" s="192" t="str">
        <f>IF(AND('Mapa final SI'!$AC$17="Media",'Mapa final SI'!$AE$17="Catastrófico"),CONCATENATE("R2C",'Mapa final SI'!$S$17),"")</f>
        <v/>
      </c>
      <c r="AJ27" s="192" t="str">
        <f>IF(AND('Mapa final SI'!$AC$18="Media",'Mapa final SI'!$AE$18="Catastrófico"),CONCATENATE("R2C",'Mapa final SI'!$S$18),"")</f>
        <v/>
      </c>
      <c r="AK27" s="192" t="str">
        <f>IF(AND('Mapa final SI'!$AC$19="Media",'Mapa final SI'!$AE$19="Catastrófico"),CONCATENATE("R2C",'Mapa final SI'!$S$19),"")</f>
        <v/>
      </c>
      <c r="AL27" s="192" t="str">
        <f>IF(AND('Mapa final SI'!$AC$20="Media",'Mapa final SI'!$AE$20="Catastrófico"),CONCATENATE("R2C",'Mapa final SI'!$S$20),"")</f>
        <v/>
      </c>
      <c r="AM27" s="193" t="str">
        <f>IF(AND('Mapa final SI'!$AC$21="Media",'Mapa final SI'!$AE$21="Catastrófico"),CONCATENATE("R2C",'Mapa final SI'!$S$21),"")</f>
        <v/>
      </c>
      <c r="AN27" s="15"/>
      <c r="AO27" s="1076"/>
      <c r="AP27" s="1077"/>
      <c r="AQ27" s="1077"/>
      <c r="AR27" s="1077"/>
      <c r="AS27" s="1077"/>
      <c r="AT27" s="107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1040"/>
      <c r="C28" s="1040"/>
      <c r="D28" s="1041"/>
      <c r="E28" s="1059"/>
      <c r="F28" s="1058"/>
      <c r="G28" s="1058"/>
      <c r="H28" s="1058"/>
      <c r="I28" s="1072"/>
      <c r="J28" s="203" t="str">
        <f>IF(AND('Mapa final SI'!$AC$22="Media",'Mapa final SI'!$AE$22="Leve"),CONCATENATE("R3C",'Mapa final SI'!$S$22),"")</f>
        <v/>
      </c>
      <c r="K28" s="204" t="str">
        <f>IF(AND('Mapa final SI'!$AC$23="Media",'Mapa final SI'!$AE$23="Leve"),CONCATENATE("R3C",'Mapa final SI'!$S$23),"")</f>
        <v/>
      </c>
      <c r="L28" s="204" t="str">
        <f>IF(AND('Mapa final SI'!$AC$24="Media",'Mapa final SI'!$AE$24="Leve"),CONCATENATE("R3C",'Mapa final SI'!$S$24),"")</f>
        <v/>
      </c>
      <c r="M28" s="204" t="str">
        <f>IF(AND('Mapa final SI'!$AC$25="Media",'Mapa final SI'!$AE$25="Leve"),CONCATENATE("R3C",'Mapa final SI'!$S$25),"")</f>
        <v/>
      </c>
      <c r="N28" s="204" t="str">
        <f>IF(AND('Mapa final SI'!$AC$26="Media",'Mapa final SI'!$AE$26="Leve"),CONCATENATE("R3C",'Mapa final SI'!$S$26),"")</f>
        <v/>
      </c>
      <c r="O28" s="205" t="str">
        <f>IF(AND('Mapa final SI'!$AC$27="Media",'Mapa final SI'!$AE$27="Leve"),CONCATENATE("R3C",'Mapa final SI'!$S$27),"")</f>
        <v/>
      </c>
      <c r="P28" s="203" t="str">
        <f>IF(AND('Mapa final SI'!$AC$22="Media",'Mapa final SI'!$AE$22="Menor"),CONCATENATE("R3C",'Mapa final SI'!$S$22),"")</f>
        <v/>
      </c>
      <c r="Q28" s="204" t="str">
        <f>IF(AND('Mapa final SI'!$AC$23="Media",'Mapa final SI'!$AE$23="Menor"),CONCATENATE("R3C",'Mapa final SI'!$S$23),"")</f>
        <v/>
      </c>
      <c r="R28" s="204" t="str">
        <f>IF(AND('Mapa final SI'!$AC$24="Media",'Mapa final SI'!$AE$24="Menor"),CONCATENATE("R3C",'Mapa final SI'!$S$24),"")</f>
        <v/>
      </c>
      <c r="S28" s="204" t="str">
        <f>IF(AND('Mapa final SI'!$AC$25="Media",'Mapa final SI'!$AE$25="Menor"),CONCATENATE("R3C",'Mapa final SI'!$S$25),"")</f>
        <v/>
      </c>
      <c r="T28" s="204" t="str">
        <f>IF(AND('Mapa final SI'!$AC$26="Media",'Mapa final SI'!$AE$26="Menor"),CONCATENATE("R3C",'Mapa final SI'!$S$26),"")</f>
        <v/>
      </c>
      <c r="U28" s="205" t="str">
        <f>IF(AND('Mapa final SI'!$AC$27="Media",'Mapa final SI'!$AE$27="Menor"),CONCATENATE("R3C",'Mapa final SI'!$S$27),"")</f>
        <v/>
      </c>
      <c r="V28" s="203" t="str">
        <f>IF(AND('Mapa final SI'!$AC$22="Media",'Mapa final SI'!$AE$22="Moderado"),CONCATENATE("R3C",'Mapa final SI'!$S$22),"")</f>
        <v/>
      </c>
      <c r="W28" s="204" t="str">
        <f>IF(AND('Mapa final SI'!$AC$23="Media",'Mapa final SI'!$AE$23="Moderado"),CONCATENATE("R3C",'Mapa final SI'!$S$23),"")</f>
        <v/>
      </c>
      <c r="X28" s="204" t="str">
        <f>IF(AND('Mapa final SI'!$AC$24="Media",'Mapa final SI'!$AE$24="Moderado"),CONCATENATE("R3C",'Mapa final SI'!$S$24),"")</f>
        <v/>
      </c>
      <c r="Y28" s="204" t="str">
        <f>IF(AND('Mapa final SI'!$AC$25="Media",'Mapa final SI'!$AE$25="Moderado"),CONCATENATE("R3C",'Mapa final SI'!$S$25),"")</f>
        <v/>
      </c>
      <c r="Z28" s="204" t="str">
        <f>IF(AND('Mapa final SI'!$AC$26="Media",'Mapa final SI'!$AE$26="Moderado"),CONCATENATE("R3C",'Mapa final SI'!$S$26),"")</f>
        <v/>
      </c>
      <c r="AA28" s="205" t="str">
        <f>IF(AND('Mapa final SI'!$AC$27="Media",'Mapa final SI'!$AE$27="Moderado"),CONCATENATE("R3C",'Mapa final SI'!$S$27),"")</f>
        <v/>
      </c>
      <c r="AB28" s="188" t="str">
        <f>IF(AND('Mapa final SI'!$AC$22="Media",'Mapa final SI'!$AE$22="Mayor"),CONCATENATE("R3C",'Mapa final SI'!$S$22),"")</f>
        <v/>
      </c>
      <c r="AC28" s="189" t="str">
        <f>IF(AND('Mapa final SI'!$AC$23="Media",'Mapa final SI'!$AE$23="Mayor"),CONCATENATE("R3C",'Mapa final SI'!$S$23),"")</f>
        <v/>
      </c>
      <c r="AD28" s="189" t="str">
        <f>IF(AND('Mapa final SI'!$AC$24="Media",'Mapa final SI'!$AE$24="Mayor"),CONCATENATE("R3C",'Mapa final SI'!$S$24),"")</f>
        <v/>
      </c>
      <c r="AE28" s="189" t="str">
        <f>IF(AND('Mapa final SI'!$AC$25="Media",'Mapa final SI'!$AE$25="Mayor"),CONCATENATE("R3C",'Mapa final SI'!$S$25),"")</f>
        <v/>
      </c>
      <c r="AF28" s="189" t="str">
        <f>IF(AND('Mapa final SI'!$AC$26="Media",'Mapa final SI'!$AE$26="Mayor"),CONCATENATE("R3C",'Mapa final SI'!$S$26),"")</f>
        <v/>
      </c>
      <c r="AG28" s="190" t="str">
        <f>IF(AND('Mapa final SI'!$AC$27="Media",'Mapa final SI'!$AE$27="Mayor"),CONCATENATE("R3C",'Mapa final SI'!$S$27),"")</f>
        <v/>
      </c>
      <c r="AH28" s="191" t="str">
        <f>IF(AND('Mapa final SI'!$AC$22="Media",'Mapa final SI'!$AE$22="Catastrófico"),CONCATENATE("R3C",'Mapa final SI'!$S$22),"")</f>
        <v/>
      </c>
      <c r="AI28" s="192" t="str">
        <f>IF(AND('Mapa final SI'!$AC$23="Media",'Mapa final SI'!$AE$23="Catastrófico"),CONCATENATE("R3C",'Mapa final SI'!$S$23),"")</f>
        <v/>
      </c>
      <c r="AJ28" s="192" t="str">
        <f>IF(AND('Mapa final SI'!$AC$24="Media",'Mapa final SI'!$AE$24="Catastrófico"),CONCATENATE("R3C",'Mapa final SI'!$S$24),"")</f>
        <v/>
      </c>
      <c r="AK28" s="192" t="str">
        <f>IF(AND('Mapa final SI'!$AC$25="Media",'Mapa final SI'!$AE$25="Catastrófico"),CONCATENATE("R3C",'Mapa final SI'!$S$25),"")</f>
        <v/>
      </c>
      <c r="AL28" s="192" t="str">
        <f>IF(AND('Mapa final SI'!$AC$26="Media",'Mapa final SI'!$AE$26="Catastrófico"),CONCATENATE("R3C",'Mapa final SI'!$S$26),"")</f>
        <v/>
      </c>
      <c r="AM28" s="193" t="str">
        <f>IF(AND('Mapa final SI'!$AC$27="Media",'Mapa final SI'!$AE$27="Catastrófico"),CONCATENATE("R3C",'Mapa final SI'!$S$27),"")</f>
        <v/>
      </c>
      <c r="AN28" s="15"/>
      <c r="AO28" s="1076"/>
      <c r="AP28" s="1077"/>
      <c r="AQ28" s="1077"/>
      <c r="AR28" s="1077"/>
      <c r="AS28" s="1077"/>
      <c r="AT28" s="107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1040"/>
      <c r="C29" s="1040"/>
      <c r="D29" s="1041"/>
      <c r="E29" s="1059"/>
      <c r="F29" s="1058"/>
      <c r="G29" s="1058"/>
      <c r="H29" s="1058"/>
      <c r="I29" s="1072"/>
      <c r="J29" s="203" t="str">
        <f>IF(AND('Mapa final SI'!$AC$28="Media",'Mapa final SI'!$AE$28="Leve"),CONCATENATE("R4C",'Mapa final SI'!$S$28),"")</f>
        <v/>
      </c>
      <c r="K29" s="204" t="str">
        <f>IF(AND('Mapa final SI'!$AC$29="Media",'Mapa final SI'!$AE$29="Leve"),CONCATENATE("R4C",'Mapa final SI'!$S$29),"")</f>
        <v/>
      </c>
      <c r="L29" s="204" t="str">
        <f>IF(AND('Mapa final SI'!$AC$30="Media",'Mapa final SI'!$AE$30="Leve"),CONCATENATE("R4C",'Mapa final SI'!$S$30),"")</f>
        <v/>
      </c>
      <c r="M29" s="204" t="str">
        <f>IF(AND('Mapa final SI'!$AC$31="Media",'Mapa final SI'!$AE$31="Leve"),CONCATENATE("R4C",'Mapa final SI'!$S$31),"")</f>
        <v/>
      </c>
      <c r="N29" s="204" t="str">
        <f>IF(AND('Mapa final SI'!$AC$32="Media",'Mapa final SI'!$AE$32="Leve"),CONCATENATE("R4C",'Mapa final SI'!$S$32),"")</f>
        <v/>
      </c>
      <c r="O29" s="205" t="str">
        <f>IF(AND('Mapa final SI'!$AC$33="Media",'Mapa final SI'!$AE$33="Leve"),CONCATENATE("R4C",'Mapa final SI'!$S$33),"")</f>
        <v/>
      </c>
      <c r="P29" s="203" t="str">
        <f>IF(AND('Mapa final SI'!$AC$28="Media",'Mapa final SI'!$AE$28="Menor"),CONCATENATE("R4C",'Mapa final SI'!$S$28),"")</f>
        <v>R4C1</v>
      </c>
      <c r="Q29" s="204" t="str">
        <f>IF(AND('Mapa final SI'!$AC$29="Media",'Mapa final SI'!$AE$29="Menor"),CONCATENATE("R4C",'Mapa final SI'!$S$29),"")</f>
        <v/>
      </c>
      <c r="R29" s="204" t="str">
        <f>IF(AND('Mapa final SI'!$AC$30="Media",'Mapa final SI'!$AE$30="Menor"),CONCATENATE("R4C",'Mapa final SI'!$S$30),"")</f>
        <v/>
      </c>
      <c r="S29" s="204" t="str">
        <f>IF(AND('Mapa final SI'!$AC$31="Media",'Mapa final SI'!$AE$31="Menor"),CONCATENATE("R4C",'Mapa final SI'!$S$31),"")</f>
        <v/>
      </c>
      <c r="T29" s="204" t="str">
        <f>IF(AND('Mapa final SI'!$AC$32="Media",'Mapa final SI'!$AE$32="Menor"),CONCATENATE("R4C",'Mapa final SI'!$S$32),"")</f>
        <v/>
      </c>
      <c r="U29" s="205" t="str">
        <f>IF(AND('Mapa final SI'!$AC$33="Media",'Mapa final SI'!$AE$33="Menor"),CONCATENATE("R4C",'Mapa final SI'!$S$33),"")</f>
        <v/>
      </c>
      <c r="V29" s="203" t="str">
        <f>IF(AND('Mapa final SI'!$AC$28="Media",'Mapa final SI'!$AE$28="Moderado"),CONCATENATE("R4C",'Mapa final SI'!$S$28),"")</f>
        <v/>
      </c>
      <c r="W29" s="204" t="str">
        <f>IF(AND('Mapa final SI'!$AC$29="Media",'Mapa final SI'!$AE$29="Moderado"),CONCATENATE("R4C",'Mapa final SI'!$S$29),"")</f>
        <v/>
      </c>
      <c r="X29" s="204" t="str">
        <f>IF(AND('Mapa final SI'!$AC$30="Media",'Mapa final SI'!$AE$30="Moderado"),CONCATENATE("R4C",'Mapa final SI'!$S$30),"")</f>
        <v/>
      </c>
      <c r="Y29" s="204" t="str">
        <f>IF(AND('Mapa final SI'!$AC$31="Media",'Mapa final SI'!$AE$31="Moderado"),CONCATENATE("R4C",'Mapa final SI'!$S$31),"")</f>
        <v/>
      </c>
      <c r="Z29" s="204" t="str">
        <f>IF(AND('Mapa final SI'!$AC$32="Media",'Mapa final SI'!$AE$32="Moderado"),CONCATENATE("R4C",'Mapa final SI'!$S$32),"")</f>
        <v/>
      </c>
      <c r="AA29" s="205" t="str">
        <f>IF(AND('Mapa final SI'!$AC$33="Media",'Mapa final SI'!$AE$33="Moderado"),CONCATENATE("R4C",'Mapa final SI'!$S$33),"")</f>
        <v/>
      </c>
      <c r="AB29" s="188" t="str">
        <f>IF(AND('Mapa final SI'!$AC$28="Media",'Mapa final SI'!$AE$28="Mayor"),CONCATENATE("R4C",'Mapa final SI'!$S$28),"")</f>
        <v/>
      </c>
      <c r="AC29" s="189" t="str">
        <f>IF(AND('Mapa final SI'!$AC$29="Media",'Mapa final SI'!$AE$29="Mayor"),CONCATENATE("R4C",'Mapa final SI'!$S$29),"")</f>
        <v/>
      </c>
      <c r="AD29" s="189" t="str">
        <f>IF(AND('Mapa final SI'!$AC$30="Media",'Mapa final SI'!$AE$30="Mayor"),CONCATENATE("R4C",'Mapa final SI'!$S$30),"")</f>
        <v/>
      </c>
      <c r="AE29" s="189" t="str">
        <f>IF(AND('Mapa final SI'!$AC$31="Media",'Mapa final SI'!$AE$31="Mayor"),CONCATENATE("R4C",'Mapa final SI'!$S$31),"")</f>
        <v/>
      </c>
      <c r="AF29" s="189" t="str">
        <f>IF(AND('Mapa final SI'!$AC$32="Media",'Mapa final SI'!$AE$32="Mayor"),CONCATENATE("R4C",'Mapa final SI'!$S$32),"")</f>
        <v/>
      </c>
      <c r="AG29" s="190" t="str">
        <f>IF(AND('Mapa final SI'!$AC$33="Media",'Mapa final SI'!$AE$33="Mayor"),CONCATENATE("R4C",'Mapa final SI'!$S$33),"")</f>
        <v/>
      </c>
      <c r="AH29" s="191" t="str">
        <f>IF(AND('Mapa final SI'!$AC$28="Media",'Mapa final SI'!$AE$28="Catastrófico"),CONCATENATE("R4C",'Mapa final SI'!$S$28),"")</f>
        <v/>
      </c>
      <c r="AI29" s="192" t="str">
        <f>IF(AND('Mapa final SI'!$AC$29="Media",'Mapa final SI'!$AE$29="Catastrófico"),CONCATENATE("R4C",'Mapa final SI'!$S$29),"")</f>
        <v/>
      </c>
      <c r="AJ29" s="192" t="str">
        <f>IF(AND('Mapa final SI'!$AC$30="Media",'Mapa final SI'!$AE$30="Catastrófico"),CONCATENATE("R4C",'Mapa final SI'!$S$30),"")</f>
        <v/>
      </c>
      <c r="AK29" s="192" t="str">
        <f>IF(AND('Mapa final SI'!$AC$31="Media",'Mapa final SI'!$AE$31="Catastrófico"),CONCATENATE("R4C",'Mapa final SI'!$S$31),"")</f>
        <v/>
      </c>
      <c r="AL29" s="192" t="str">
        <f>IF(AND('Mapa final SI'!$AC$32="Media",'Mapa final SI'!$AE$32="Catastrófico"),CONCATENATE("R4C",'Mapa final SI'!$S$32),"")</f>
        <v/>
      </c>
      <c r="AM29" s="193" t="str">
        <f>IF(AND('Mapa final SI'!$AC$33="Media",'Mapa final SI'!$AE$33="Catastrófico"),CONCATENATE("R4C",'Mapa final SI'!$S$33),"")</f>
        <v/>
      </c>
      <c r="AN29" s="15"/>
      <c r="AO29" s="1076"/>
      <c r="AP29" s="1077"/>
      <c r="AQ29" s="1077"/>
      <c r="AR29" s="1077"/>
      <c r="AS29" s="1077"/>
      <c r="AT29" s="107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1040"/>
      <c r="C30" s="1040"/>
      <c r="D30" s="1041"/>
      <c r="E30" s="1059"/>
      <c r="F30" s="1058"/>
      <c r="G30" s="1058"/>
      <c r="H30" s="1058"/>
      <c r="I30" s="1072"/>
      <c r="J30" s="203" t="str">
        <f>IF(AND('Mapa final SI'!$AC$34="Media",'Mapa final SI'!$AE$34="Leve"),CONCATENATE("R5C",'Mapa final SI'!$S$34),"")</f>
        <v/>
      </c>
      <c r="K30" s="204" t="str">
        <f>IF(AND('Mapa final SI'!$AC$35="Media",'Mapa final SI'!$AE$35="Leve"),CONCATENATE("R5C",'Mapa final SI'!$S$35),"")</f>
        <v/>
      </c>
      <c r="L30" s="204" t="str">
        <f>IF(AND('Mapa final SI'!$AC$36="Media",'Mapa final SI'!$AE$36="Leve"),CONCATENATE("R5C",'Mapa final SI'!$S$36),"")</f>
        <v/>
      </c>
      <c r="M30" s="204" t="str">
        <f>IF(AND('Mapa final SI'!$AC$37="Media",'Mapa final SI'!$AE$37="Leve"),CONCATENATE("R5C",'Mapa final SI'!$S$37),"")</f>
        <v/>
      </c>
      <c r="N30" s="204" t="str">
        <f>IF(AND('Mapa final SI'!$AC$38="Media",'Mapa final SI'!$AE$38="Leve"),CONCATENATE("R5C",'Mapa final SI'!$S$38),"")</f>
        <v/>
      </c>
      <c r="O30" s="205" t="str">
        <f>IF(AND('Mapa final SI'!$AC$39="Media",'Mapa final SI'!$AE$39="Leve"),CONCATENATE("R5C",'Mapa final SI'!$S$39),"")</f>
        <v/>
      </c>
      <c r="P30" s="203" t="str">
        <f>IF(AND('Mapa final SI'!$AC$34="Media",'Mapa final SI'!$AE$34="Menor"),CONCATENATE("R5C",'Mapa final SI'!$S$34),"")</f>
        <v>R5C1</v>
      </c>
      <c r="Q30" s="204" t="str">
        <f>IF(AND('Mapa final SI'!$AC$35="Media",'Mapa final SI'!$AE$35="Menor"),CONCATENATE("R5C",'Mapa final SI'!$S$35),"")</f>
        <v/>
      </c>
      <c r="R30" s="204" t="str">
        <f>IF(AND('Mapa final SI'!$AC$36="Media",'Mapa final SI'!$AE$36="Menor"),CONCATENATE("R5C",'Mapa final SI'!$S$36),"")</f>
        <v/>
      </c>
      <c r="S30" s="204" t="str">
        <f>IF(AND('Mapa final SI'!$AC$37="Media",'Mapa final SI'!$AE$37="Menor"),CONCATENATE("R5C",'Mapa final SI'!$S$37),"")</f>
        <v/>
      </c>
      <c r="T30" s="204" t="str">
        <f>IF(AND('Mapa final SI'!$AC$38="Media",'Mapa final SI'!$AE$38="Menor"),CONCATENATE("R5C",'Mapa final SI'!$S$38),"")</f>
        <v/>
      </c>
      <c r="U30" s="205" t="str">
        <f>IF(AND('Mapa final SI'!$AC$39="Media",'Mapa final SI'!$AE$39="Menor"),CONCATENATE("R5C",'Mapa final SI'!$S$39),"")</f>
        <v/>
      </c>
      <c r="V30" s="203" t="str">
        <f>IF(AND('Mapa final SI'!$AC$34="Media",'Mapa final SI'!$AE$34="Moderado"),CONCATENATE("R5C",'Mapa final SI'!$S$34),"")</f>
        <v/>
      </c>
      <c r="W30" s="204" t="str">
        <f>IF(AND('Mapa final SI'!$AC$35="Media",'Mapa final SI'!$AE$35="Moderado"),CONCATENATE("R5C",'Mapa final SI'!$S$35),"")</f>
        <v/>
      </c>
      <c r="X30" s="204" t="str">
        <f>IF(AND('Mapa final SI'!$AC$36="Media",'Mapa final SI'!$AE$36="Moderado"),CONCATENATE("R5C",'Mapa final SI'!$S$36),"")</f>
        <v/>
      </c>
      <c r="Y30" s="204" t="str">
        <f>IF(AND('Mapa final SI'!$AC$37="Media",'Mapa final SI'!$AE$37="Moderado"),CONCATENATE("R5C",'Mapa final SI'!$S$37),"")</f>
        <v/>
      </c>
      <c r="Z30" s="204" t="str">
        <f>IF(AND('Mapa final SI'!$AC$38="Media",'Mapa final SI'!$AE$38="Moderado"),CONCATENATE("R5C",'Mapa final SI'!$S$38),"")</f>
        <v/>
      </c>
      <c r="AA30" s="205" t="str">
        <f>IF(AND('Mapa final SI'!$AC$39="Media",'Mapa final SI'!$AE$39="Moderado"),CONCATENATE("R5C",'Mapa final SI'!$S$39),"")</f>
        <v/>
      </c>
      <c r="AB30" s="188" t="str">
        <f>IF(AND('Mapa final SI'!$AC$34="Media",'Mapa final SI'!$AE$34="Mayor"),CONCATENATE("R5C",'Mapa final SI'!$S$34),"")</f>
        <v/>
      </c>
      <c r="AC30" s="189" t="str">
        <f>IF(AND('Mapa final SI'!$AC$35="Media",'Mapa final SI'!$AE$35="Mayor"),CONCATENATE("R5C",'Mapa final SI'!$S$35),"")</f>
        <v/>
      </c>
      <c r="AD30" s="189" t="str">
        <f>IF(AND('Mapa final SI'!$AC$36="Media",'Mapa final SI'!$AE$36="Mayor"),CONCATENATE("R5C",'Mapa final SI'!$S$36),"")</f>
        <v/>
      </c>
      <c r="AE30" s="189" t="str">
        <f>IF(AND('Mapa final SI'!$AC$37="Media",'Mapa final SI'!$AE$37="Mayor"),CONCATENATE("R5C",'Mapa final SI'!$S$37),"")</f>
        <v/>
      </c>
      <c r="AF30" s="189" t="str">
        <f>IF(AND('Mapa final SI'!$AC$38="Media",'Mapa final SI'!$AE$38="Mayor"),CONCATENATE("R5C",'Mapa final SI'!$S$38),"")</f>
        <v/>
      </c>
      <c r="AG30" s="190" t="str">
        <f>IF(AND('Mapa final SI'!$AC$39="Media",'Mapa final SI'!$AE$39="Mayor"),CONCATENATE("R5C",'Mapa final SI'!$S$39),"")</f>
        <v/>
      </c>
      <c r="AH30" s="191" t="str">
        <f>IF(AND('Mapa final SI'!$AC$34="Media",'Mapa final SI'!$AE$34="Catastrófico"),CONCATENATE("R5C",'Mapa final SI'!$S$34),"")</f>
        <v/>
      </c>
      <c r="AI30" s="192" t="str">
        <f>IF(AND('Mapa final SI'!$AC$35="Media",'Mapa final SI'!$AE$35="Catastrófico"),CONCATENATE("R5C",'Mapa final SI'!$S$35),"")</f>
        <v/>
      </c>
      <c r="AJ30" s="192" t="str">
        <f>IF(AND('Mapa final SI'!$AC$36="Media",'Mapa final SI'!$AE$36="Catastrófico"),CONCATENATE("R5C",'Mapa final SI'!$S$36),"")</f>
        <v/>
      </c>
      <c r="AK30" s="192" t="str">
        <f>IF(AND('Mapa final SI'!$AC$37="Media",'Mapa final SI'!$AE$37="Catastrófico"),CONCATENATE("R5C",'Mapa final SI'!$S$37),"")</f>
        <v/>
      </c>
      <c r="AL30" s="192" t="str">
        <f>IF(AND('Mapa final SI'!$AC$38="Media",'Mapa final SI'!$AE$38="Catastrófico"),CONCATENATE("R5C",'Mapa final SI'!$S$38),"")</f>
        <v/>
      </c>
      <c r="AM30" s="193" t="str">
        <f>IF(AND('Mapa final SI'!$AC$39="Media",'Mapa final SI'!$AE$39="Catastrófico"),CONCATENATE("R5C",'Mapa final SI'!$S$39),"")</f>
        <v/>
      </c>
      <c r="AN30" s="15"/>
      <c r="AO30" s="1076"/>
      <c r="AP30" s="1077"/>
      <c r="AQ30" s="1077"/>
      <c r="AR30" s="1077"/>
      <c r="AS30" s="1077"/>
      <c r="AT30" s="107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1040"/>
      <c r="C31" s="1040"/>
      <c r="D31" s="1041"/>
      <c r="E31" s="1059"/>
      <c r="F31" s="1058"/>
      <c r="G31" s="1058"/>
      <c r="H31" s="1058"/>
      <c r="I31" s="1072"/>
      <c r="J31" s="203" t="str">
        <f>IF(AND('Mapa final SI'!$AC$40="Media",'Mapa final SI'!$AE$40="Leve"),CONCATENATE("R6C",'Mapa final SI'!$S$40),"")</f>
        <v/>
      </c>
      <c r="K31" s="204" t="str">
        <f>IF(AND('Mapa final SI'!$AC$41="Media",'Mapa final SI'!$AE$41="Leve"),CONCATENATE("R6C",'Mapa final SI'!$S$41),"")</f>
        <v/>
      </c>
      <c r="L31" s="204" t="str">
        <f>IF(AND('Mapa final SI'!$AC$42="Media",'Mapa final SI'!$AE$42="Leve"),CONCATENATE("R6C",'Mapa final SI'!$S$42),"")</f>
        <v/>
      </c>
      <c r="M31" s="204" t="str">
        <f>IF(AND('Mapa final SI'!$AC$43="Media",'Mapa final SI'!$AE$43="Leve"),CONCATENATE("R6C",'Mapa final SI'!$S$43),"")</f>
        <v/>
      </c>
      <c r="N31" s="204" t="str">
        <f>IF(AND('Mapa final SI'!$AC$44="Media",'Mapa final SI'!$AE$44="Leve"),CONCATENATE("R6C",'Mapa final SI'!$S$44),"")</f>
        <v/>
      </c>
      <c r="O31" s="205" t="str">
        <f>IF(AND('Mapa final SI'!$AC$45="Media",'Mapa final SI'!$AE$45="Leve"),CONCATENATE("R6C",'Mapa final SI'!$S$45),"")</f>
        <v/>
      </c>
      <c r="P31" s="203" t="str">
        <f>IF(AND('Mapa final SI'!$AC$40="Media",'Mapa final SI'!$AE$40="Menor"),CONCATENATE("R6C",'Mapa final SI'!$S$40),"")</f>
        <v/>
      </c>
      <c r="Q31" s="204" t="str">
        <f>IF(AND('Mapa final SI'!$AC$41="Media",'Mapa final SI'!$AE$41="Menor"),CONCATENATE("R6C",'Mapa final SI'!$S$41),"")</f>
        <v/>
      </c>
      <c r="R31" s="204" t="str">
        <f>IF(AND('Mapa final SI'!$AC$42="Media",'Mapa final SI'!$AE$42="Menor"),CONCATENATE("R6C",'Mapa final SI'!$S$42),"")</f>
        <v/>
      </c>
      <c r="S31" s="204" t="str">
        <f>IF(AND('Mapa final SI'!$AC$43="Media",'Mapa final SI'!$AE$43="Menor"),CONCATENATE("R6C",'Mapa final SI'!$S$43),"")</f>
        <v/>
      </c>
      <c r="T31" s="204" t="str">
        <f>IF(AND('Mapa final SI'!$AC$44="Media",'Mapa final SI'!$AE$44="Menor"),CONCATENATE("R6C",'Mapa final SI'!$S$44),"")</f>
        <v/>
      </c>
      <c r="U31" s="205" t="str">
        <f>IF(AND('Mapa final SI'!$AC$45="Media",'Mapa final SI'!$AE$45="Menor"),CONCATENATE("R6C",'Mapa final SI'!$S$45),"")</f>
        <v/>
      </c>
      <c r="V31" s="203" t="str">
        <f>IF(AND('Mapa final SI'!$AC$40="Media",'Mapa final SI'!$AE$40="Moderado"),CONCATENATE("R6C",'Mapa final SI'!$S$40),"")</f>
        <v/>
      </c>
      <c r="W31" s="204" t="str">
        <f>IF(AND('Mapa final SI'!$AC$41="Media",'Mapa final SI'!$AE$41="Moderado"),CONCATENATE("R6C",'Mapa final SI'!$S$41),"")</f>
        <v/>
      </c>
      <c r="X31" s="204" t="str">
        <f>IF(AND('Mapa final SI'!$AC$42="Media",'Mapa final SI'!$AE$42="Moderado"),CONCATENATE("R6C",'Mapa final SI'!$S$42),"")</f>
        <v/>
      </c>
      <c r="Y31" s="204" t="str">
        <f>IF(AND('Mapa final SI'!$AC$43="Media",'Mapa final SI'!$AE$43="Moderado"),CONCATENATE("R6C",'Mapa final SI'!$S$43),"")</f>
        <v/>
      </c>
      <c r="Z31" s="204" t="str">
        <f>IF(AND('Mapa final SI'!$AC$44="Media",'Mapa final SI'!$AE$44="Moderado"),CONCATENATE("R6C",'Mapa final SI'!$S$44),"")</f>
        <v/>
      </c>
      <c r="AA31" s="205" t="str">
        <f>IF(AND('Mapa final SI'!$AC$45="Media",'Mapa final SI'!$AE$45="Moderado"),CONCATENATE("R6C",'Mapa final SI'!$S$45),"")</f>
        <v/>
      </c>
      <c r="AB31" s="188" t="str">
        <f>IF(AND('Mapa final SI'!$AC$40="Media",'Mapa final SI'!$AE$40="Mayor"),CONCATENATE("R6C",'Mapa final SI'!$S$40),"")</f>
        <v/>
      </c>
      <c r="AC31" s="189" t="str">
        <f>IF(AND('Mapa final SI'!$AC$41="Media",'Mapa final SI'!$AE$41="Mayor"),CONCATENATE("R6C",'Mapa final SI'!$S$41),"")</f>
        <v/>
      </c>
      <c r="AD31" s="189" t="str">
        <f>IF(AND('Mapa final SI'!$AC$42="Media",'Mapa final SI'!$AE$42="Mayor"),CONCATENATE("R6C",'Mapa final SI'!$S$42),"")</f>
        <v/>
      </c>
      <c r="AE31" s="189" t="str">
        <f>IF(AND('Mapa final SI'!$AC$43="Media",'Mapa final SI'!$AE$43="Mayor"),CONCATENATE("R6C",'Mapa final SI'!$S$43),"")</f>
        <v/>
      </c>
      <c r="AF31" s="189" t="str">
        <f>IF(AND('Mapa final SI'!$AC$44="Media",'Mapa final SI'!$AE$44="Mayor"),CONCATENATE("R6C",'Mapa final SI'!$S$44),"")</f>
        <v/>
      </c>
      <c r="AG31" s="190" t="str">
        <f>IF(AND('Mapa final SI'!$AC$45="Media",'Mapa final SI'!$AE$45="Mayor"),CONCATENATE("R6C",'Mapa final SI'!$S$45),"")</f>
        <v/>
      </c>
      <c r="AH31" s="191" t="str">
        <f>IF(AND('Mapa final SI'!$AC$40="Media",'Mapa final SI'!$AE$40="Catastrófico"),CONCATENATE("R6C",'Mapa final SI'!$S$40),"")</f>
        <v/>
      </c>
      <c r="AI31" s="192" t="str">
        <f>IF(AND('Mapa final SI'!$AC$41="Media",'Mapa final SI'!$AE$41="Catastrófico"),CONCATENATE("R6C",'Mapa final SI'!$S$41),"")</f>
        <v/>
      </c>
      <c r="AJ31" s="192" t="str">
        <f>IF(AND('Mapa final SI'!$AC$42="Media",'Mapa final SI'!$AE$42="Catastrófico"),CONCATENATE("R6C",'Mapa final SI'!$S$42),"")</f>
        <v/>
      </c>
      <c r="AK31" s="192" t="str">
        <f>IF(AND('Mapa final SI'!$AC$43="Media",'Mapa final SI'!$AE$43="Catastrófico"),CONCATENATE("R6C",'Mapa final SI'!$S$43),"")</f>
        <v/>
      </c>
      <c r="AL31" s="192" t="str">
        <f>IF(AND('Mapa final SI'!$AC$44="Media",'Mapa final SI'!$AE$44="Catastrófico"),CONCATENATE("R6C",'Mapa final SI'!$S$44),"")</f>
        <v/>
      </c>
      <c r="AM31" s="193" t="str">
        <f>IF(AND('Mapa final SI'!$AC$45="Media",'Mapa final SI'!$AE$45="Catastrófico"),CONCATENATE("R6C",'Mapa final SI'!$S$45),"")</f>
        <v/>
      </c>
      <c r="AN31" s="15"/>
      <c r="AO31" s="1076"/>
      <c r="AP31" s="1077"/>
      <c r="AQ31" s="1077"/>
      <c r="AR31" s="1077"/>
      <c r="AS31" s="1077"/>
      <c r="AT31" s="107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1040"/>
      <c r="C32" s="1040"/>
      <c r="D32" s="1041"/>
      <c r="E32" s="1059"/>
      <c r="F32" s="1058"/>
      <c r="G32" s="1058"/>
      <c r="H32" s="1058"/>
      <c r="I32" s="1072"/>
      <c r="J32" s="203" t="str">
        <f>IF(AND('Mapa final SI'!$AC$46="Media",'Mapa final SI'!$AE$46="Leve"),CONCATENATE("R7C",'Mapa final SI'!$S$46),"")</f>
        <v/>
      </c>
      <c r="K32" s="204" t="str">
        <f>IF(AND('Mapa final SI'!$AC$47="Media",'Mapa final SI'!$AE$47="Leve"),CONCATENATE("R7C",'Mapa final SI'!$S$47),"")</f>
        <v/>
      </c>
      <c r="L32" s="204" t="str">
        <f>IF(AND('Mapa final SI'!$AC$48="Media",'Mapa final SI'!$AE$48="Leve"),CONCATENATE("R7C",'Mapa final SI'!$S$48),"")</f>
        <v/>
      </c>
      <c r="M32" s="204" t="str">
        <f>IF(AND('Mapa final SI'!$AC$49="Media",'Mapa final SI'!$AE$49="Leve"),CONCATENATE("R7C",'Mapa final SI'!$S$49),"")</f>
        <v/>
      </c>
      <c r="N32" s="204" t="str">
        <f>IF(AND('Mapa final SI'!$AC$50="Media",'Mapa final SI'!$AE$50="Leve"),CONCATENATE("R7C",'Mapa final SI'!$S$50),"")</f>
        <v/>
      </c>
      <c r="O32" s="205" t="str">
        <f>IF(AND('Mapa final SI'!$AC$51="Media",'Mapa final SI'!$AE$51="Leve"),CONCATENATE("R7C",'Mapa final SI'!$S$51),"")</f>
        <v/>
      </c>
      <c r="P32" s="203" t="str">
        <f>IF(AND('Mapa final SI'!$AC$46="Media",'Mapa final SI'!$AE$46="Menor"),CONCATENATE("R7C",'Mapa final SI'!$S$46),"")</f>
        <v>R7C1</v>
      </c>
      <c r="Q32" s="204" t="str">
        <f>IF(AND('Mapa final SI'!$AC$47="Media",'Mapa final SI'!$AE$47="Menor"),CONCATENATE("R7C",'Mapa final SI'!$S$47),"")</f>
        <v/>
      </c>
      <c r="R32" s="204" t="str">
        <f>IF(AND('Mapa final SI'!$AC$48="Media",'Mapa final SI'!$AE$48="Menor"),CONCATENATE("R7C",'Mapa final SI'!$S$48),"")</f>
        <v/>
      </c>
      <c r="S32" s="204" t="str">
        <f>IF(AND('Mapa final SI'!$AC$49="Media",'Mapa final SI'!$AE$49="Menor"),CONCATENATE("R7C",'Mapa final SI'!$S$49),"")</f>
        <v/>
      </c>
      <c r="T32" s="204" t="str">
        <f>IF(AND('Mapa final SI'!$AC$50="Media",'Mapa final SI'!$AE$50="Menor"),CONCATENATE("R7C",'Mapa final SI'!$S$50),"")</f>
        <v/>
      </c>
      <c r="U32" s="205" t="str">
        <f>IF(AND('Mapa final SI'!$AC$51="Media",'Mapa final SI'!$AE$51="Menor"),CONCATENATE("R7C",'Mapa final SI'!$S$51),"")</f>
        <v/>
      </c>
      <c r="V32" s="203" t="str">
        <f>IF(AND('Mapa final SI'!$AC$46="Media",'Mapa final SI'!$AE$46="Moderado"),CONCATENATE("R7C",'Mapa final SI'!$S$46),"")</f>
        <v/>
      </c>
      <c r="W32" s="204" t="str">
        <f>IF(AND('Mapa final SI'!$AC$47="Media",'Mapa final SI'!$AE$47="Moderado"),CONCATENATE("R7C",'Mapa final SI'!$S$47),"")</f>
        <v/>
      </c>
      <c r="X32" s="204" t="str">
        <f>IF(AND('Mapa final SI'!$AC$48="Media",'Mapa final SI'!$AE$48="Moderado"),CONCATENATE("R7C",'Mapa final SI'!$S$48),"")</f>
        <v/>
      </c>
      <c r="Y32" s="204" t="str">
        <f>IF(AND('Mapa final SI'!$AC$49="Media",'Mapa final SI'!$AE$49="Moderado"),CONCATENATE("R7C",'Mapa final SI'!$S$49),"")</f>
        <v/>
      </c>
      <c r="Z32" s="204" t="str">
        <f>IF(AND('Mapa final SI'!$AC$50="Media",'Mapa final SI'!$AE$50="Moderado"),CONCATENATE("R7C",'Mapa final SI'!$S$50),"")</f>
        <v/>
      </c>
      <c r="AA32" s="205" t="str">
        <f>IF(AND('Mapa final SI'!$AC$51="Media",'Mapa final SI'!$AE$51="Moderado"),CONCATENATE("R7C",'Mapa final SI'!$S$51),"")</f>
        <v/>
      </c>
      <c r="AB32" s="188" t="str">
        <f>IF(AND('Mapa final SI'!$AC$46="Media",'Mapa final SI'!$AE$46="Mayor"),CONCATENATE("R7C",'Mapa final SI'!$S$46),"")</f>
        <v/>
      </c>
      <c r="AC32" s="189" t="str">
        <f>IF(AND('Mapa final SI'!$AC$47="Media",'Mapa final SI'!$AE$47="Mayor"),CONCATENATE("R7C",'Mapa final SI'!$S$47),"")</f>
        <v/>
      </c>
      <c r="AD32" s="189" t="str">
        <f>IF(AND('Mapa final SI'!$AC$48="Media",'Mapa final SI'!$AE$48="Mayor"),CONCATENATE("R7C",'Mapa final SI'!$S$48),"")</f>
        <v/>
      </c>
      <c r="AE32" s="189" t="str">
        <f>IF(AND('Mapa final SI'!$AC$49="Media",'Mapa final SI'!$AE$49="Mayor"),CONCATENATE("R7C",'Mapa final SI'!$S$49),"")</f>
        <v/>
      </c>
      <c r="AF32" s="189" t="str">
        <f>IF(AND('Mapa final SI'!$AC$50="Media",'Mapa final SI'!$AE$50="Mayor"),CONCATENATE("R7C",'Mapa final SI'!$S$50),"")</f>
        <v/>
      </c>
      <c r="AG32" s="190" t="str">
        <f>IF(AND('Mapa final SI'!$AC$51="Media",'Mapa final SI'!$AE$51="Mayor"),CONCATENATE("R7C",'Mapa final SI'!$S$51),"")</f>
        <v/>
      </c>
      <c r="AH32" s="191" t="str">
        <f>IF(AND('Mapa final SI'!$AC$46="Media",'Mapa final SI'!$AE$46="Catastrófico"),CONCATENATE("R7C",'Mapa final SI'!$S$46),"")</f>
        <v/>
      </c>
      <c r="AI32" s="192" t="str">
        <f>IF(AND('Mapa final SI'!$AC$47="Media",'Mapa final SI'!$AE$47="Catastrófico"),CONCATENATE("R7C",'Mapa final SI'!$S$47),"")</f>
        <v/>
      </c>
      <c r="AJ32" s="192" t="str">
        <f>IF(AND('Mapa final SI'!$AC$48="Media",'Mapa final SI'!$AE$48="Catastrófico"),CONCATENATE("R7C",'Mapa final SI'!$S$48),"")</f>
        <v/>
      </c>
      <c r="AK32" s="192" t="str">
        <f>IF(AND('Mapa final SI'!$AC$49="Media",'Mapa final SI'!$AE$49="Catastrófico"),CONCATENATE("R7C",'Mapa final SI'!$S$49),"")</f>
        <v/>
      </c>
      <c r="AL32" s="192" t="str">
        <f>IF(AND('Mapa final SI'!$AC$50="Media",'Mapa final SI'!$AE$50="Catastrófico"),CONCATENATE("R7C",'Mapa final SI'!$S$50),"")</f>
        <v/>
      </c>
      <c r="AM32" s="193" t="str">
        <f>IF(AND('Mapa final SI'!$AC$51="Media",'Mapa final SI'!$AE$51="Catastrófico"),CONCATENATE("R7C",'Mapa final SI'!$S$51),"")</f>
        <v/>
      </c>
      <c r="AN32" s="15"/>
      <c r="AO32" s="1076"/>
      <c r="AP32" s="1077"/>
      <c r="AQ32" s="1077"/>
      <c r="AR32" s="1077"/>
      <c r="AS32" s="1077"/>
      <c r="AT32" s="107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1040"/>
      <c r="C33" s="1040"/>
      <c r="D33" s="1041"/>
      <c r="E33" s="1059"/>
      <c r="F33" s="1058"/>
      <c r="G33" s="1058"/>
      <c r="H33" s="1058"/>
      <c r="I33" s="1072"/>
      <c r="J33" s="203" t="str">
        <f>IF(AND('Mapa final SI'!$AC$52="Media",'Mapa final SI'!$AE$52="Leve"),CONCATENATE("R8C",'Mapa final SI'!$S$52),"")</f>
        <v/>
      </c>
      <c r="K33" s="204" t="str">
        <f>IF(AND('Mapa final SI'!$AC$53="Media",'Mapa final SI'!$AE$53="Leve"),CONCATENATE("R8C",'Mapa final SI'!$S$53),"")</f>
        <v/>
      </c>
      <c r="L33" s="204" t="str">
        <f>IF(AND('Mapa final SI'!$AC$54="Media",'Mapa final SI'!$AE$54="Leve"),CONCATENATE("R8C",'Mapa final SI'!$S$54),"")</f>
        <v/>
      </c>
      <c r="M33" s="204" t="str">
        <f>IF(AND('Mapa final SI'!$AC$55="Media",'Mapa final SI'!$AE$55="Leve"),CONCATENATE("R8C",'Mapa final SI'!$S$55),"")</f>
        <v/>
      </c>
      <c r="N33" s="204" t="str">
        <f>IF(AND('Mapa final SI'!$AC$56="Media",'Mapa final SI'!$AE$56="Leve"),CONCATENATE("R8C",'Mapa final SI'!$S$56),"")</f>
        <v/>
      </c>
      <c r="O33" s="205" t="str">
        <f>IF(AND('Mapa final SI'!$AC$57="Media",'Mapa final SI'!$AE$57="Leve"),CONCATENATE("R8C",'Mapa final SI'!$S$57),"")</f>
        <v/>
      </c>
      <c r="P33" s="203" t="str">
        <f>IF(AND('Mapa final SI'!$AC$52="Media",'Mapa final SI'!$AE$52="Menor"),CONCATENATE("R8C",'Mapa final SI'!$S$52),"")</f>
        <v/>
      </c>
      <c r="Q33" s="204" t="str">
        <f>IF(AND('Mapa final SI'!$AC$53="Media",'Mapa final SI'!$AE$53="Menor"),CONCATENATE("R8C",'Mapa final SI'!$S$53),"")</f>
        <v/>
      </c>
      <c r="R33" s="204" t="str">
        <f>IF(AND('Mapa final SI'!$AC$54="Media",'Mapa final SI'!$AE$54="Menor"),CONCATENATE("R8C",'Mapa final SI'!$S$54),"")</f>
        <v/>
      </c>
      <c r="S33" s="204" t="str">
        <f>IF(AND('Mapa final SI'!$AC$55="Media",'Mapa final SI'!$AE$55="Menor"),CONCATENATE("R8C",'Mapa final SI'!$S$55),"")</f>
        <v/>
      </c>
      <c r="T33" s="204" t="str">
        <f>IF(AND('Mapa final SI'!$AC$56="Media",'Mapa final SI'!$AE$56="Menor"),CONCATENATE("R8C",'Mapa final SI'!$S$56),"")</f>
        <v/>
      </c>
      <c r="U33" s="205" t="str">
        <f>IF(AND('Mapa final SI'!$AC$57="Media",'Mapa final SI'!$AE$57="Menor"),CONCATENATE("R8C",'Mapa final SI'!$S$57),"")</f>
        <v/>
      </c>
      <c r="V33" s="203" t="str">
        <f>IF(AND('Mapa final SI'!$AC$52="Media",'Mapa final SI'!$AE$52="Moderado"),CONCATENATE("R8C",'Mapa final SI'!$S$52),"")</f>
        <v/>
      </c>
      <c r="W33" s="204" t="str">
        <f>IF(AND('Mapa final SI'!$AC$53="Media",'Mapa final SI'!$AE$53="Moderado"),CONCATENATE("R8C",'Mapa final SI'!$S$53),"")</f>
        <v/>
      </c>
      <c r="X33" s="204" t="str">
        <f>IF(AND('Mapa final SI'!$AC$54="Media",'Mapa final SI'!$AE$54="Moderado"),CONCATENATE("R8C",'Mapa final SI'!$S$54),"")</f>
        <v/>
      </c>
      <c r="Y33" s="204" t="str">
        <f>IF(AND('Mapa final SI'!$AC$55="Media",'Mapa final SI'!$AE$55="Moderado"),CONCATENATE("R8C",'Mapa final SI'!$S$55),"")</f>
        <v/>
      </c>
      <c r="Z33" s="204" t="str">
        <f>IF(AND('Mapa final SI'!$AC$56="Media",'Mapa final SI'!$AE$56="Moderado"),CONCATENATE("R8C",'Mapa final SI'!$S$56),"")</f>
        <v/>
      </c>
      <c r="AA33" s="205" t="str">
        <f>IF(AND('Mapa final SI'!$AC$57="Media",'Mapa final SI'!$AE$57="Moderado"),CONCATENATE("R8C",'Mapa final SI'!$S$57),"")</f>
        <v/>
      </c>
      <c r="AB33" s="188" t="str">
        <f>IF(AND('Mapa final SI'!$AC$52="Media",'Mapa final SI'!$AE$52="Mayor"),CONCATENATE("R8C",'Mapa final SI'!$S$52),"")</f>
        <v/>
      </c>
      <c r="AC33" s="189" t="str">
        <f>IF(AND('Mapa final SI'!$AC$53="Media",'Mapa final SI'!$AE$53="Mayor"),CONCATENATE("R8C",'Mapa final SI'!$S$53),"")</f>
        <v/>
      </c>
      <c r="AD33" s="189" t="str">
        <f>IF(AND('Mapa final SI'!$AC$54="Media",'Mapa final SI'!$AE$54="Mayor"),CONCATENATE("R8C",'Mapa final SI'!$S$54),"")</f>
        <v/>
      </c>
      <c r="AE33" s="189" t="str">
        <f>IF(AND('Mapa final SI'!$AC$55="Media",'Mapa final SI'!$AE$55="Mayor"),CONCATENATE("R8C",'Mapa final SI'!$S$55),"")</f>
        <v/>
      </c>
      <c r="AF33" s="189" t="str">
        <f>IF(AND('Mapa final SI'!$AC$56="Media",'Mapa final SI'!$AE$56="Mayor"),CONCATENATE("R8C",'Mapa final SI'!$S$56),"")</f>
        <v/>
      </c>
      <c r="AG33" s="190" t="str">
        <f>IF(AND('Mapa final SI'!$AC$57="Media",'Mapa final SI'!$AE$57="Mayor"),CONCATENATE("R8C",'Mapa final SI'!$S$57),"")</f>
        <v/>
      </c>
      <c r="AH33" s="191" t="str">
        <f>IF(AND('Mapa final SI'!$AC$52="Media",'Mapa final SI'!$AE$52="Catastrófico"),CONCATENATE("R8C",'Mapa final SI'!$S$52),"")</f>
        <v/>
      </c>
      <c r="AI33" s="192" t="str">
        <f>IF(AND('Mapa final SI'!$AC$53="Media",'Mapa final SI'!$AE$53="Catastrófico"),CONCATENATE("R8C",'Mapa final SI'!$S$53),"")</f>
        <v/>
      </c>
      <c r="AJ33" s="192" t="str">
        <f>IF(AND('Mapa final SI'!$AC$54="Media",'Mapa final SI'!$AE$54="Catastrófico"),CONCATENATE("R8C",'Mapa final SI'!$S$54),"")</f>
        <v/>
      </c>
      <c r="AK33" s="192" t="str">
        <f>IF(AND('Mapa final SI'!$AC$55="Media",'Mapa final SI'!$AE$55="Catastrófico"),CONCATENATE("R8C",'Mapa final SI'!$S$55),"")</f>
        <v/>
      </c>
      <c r="AL33" s="192" t="str">
        <f>IF(AND('Mapa final SI'!$AC$56="Media",'Mapa final SI'!$AE$56="Catastrófico"),CONCATENATE("R8C",'Mapa final SI'!$S$56),"")</f>
        <v/>
      </c>
      <c r="AM33" s="193" t="str">
        <f>IF(AND('Mapa final SI'!$AC$57="Media",'Mapa final SI'!$AE$57="Catastrófico"),CONCATENATE("R8C",'Mapa final SI'!$S$57),"")</f>
        <v/>
      </c>
      <c r="AN33" s="15"/>
      <c r="AO33" s="1076"/>
      <c r="AP33" s="1077"/>
      <c r="AQ33" s="1077"/>
      <c r="AR33" s="1077"/>
      <c r="AS33" s="1077"/>
      <c r="AT33" s="107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1040"/>
      <c r="C34" s="1040"/>
      <c r="D34" s="1041"/>
      <c r="E34" s="1059"/>
      <c r="F34" s="1058"/>
      <c r="G34" s="1058"/>
      <c r="H34" s="1058"/>
      <c r="I34" s="1072"/>
      <c r="J34" s="203" t="str">
        <f>IF(AND('Mapa final SI'!$AC$58="Media",'Mapa final SI'!$AE$58="Leve"),CONCATENATE("R9C",'Mapa final SI'!$S$58),"")</f>
        <v/>
      </c>
      <c r="K34" s="204" t="str">
        <f>IF(AND('Mapa final SI'!$AC$59="Media",'Mapa final SI'!$AE$59="Leve"),CONCATENATE("R9C",'Mapa final SI'!$S$59),"")</f>
        <v/>
      </c>
      <c r="L34" s="204" t="str">
        <f>IF(AND('Mapa final SI'!$AC$60="Media",'Mapa final SI'!$AE$60="Leve"),CONCATENATE("R9C",'Mapa final SI'!$S$60),"")</f>
        <v/>
      </c>
      <c r="M34" s="204" t="str">
        <f>IF(AND('Mapa final SI'!$AC$61="Media",'Mapa final SI'!$AE$61="Leve"),CONCATENATE("R9C",'Mapa final SI'!$S$61),"")</f>
        <v/>
      </c>
      <c r="N34" s="204" t="str">
        <f>IF(AND('Mapa final SI'!$AC$62="Media",'Mapa final SI'!$AE$62="Leve"),CONCATENATE("R9C",'Mapa final SI'!$S$62),"")</f>
        <v/>
      </c>
      <c r="O34" s="205" t="str">
        <f>IF(AND('Mapa final SI'!$AC$63="Media",'Mapa final SI'!$AE$63="Leve"),CONCATENATE("R9C",'Mapa final SI'!$S$63),"")</f>
        <v/>
      </c>
      <c r="P34" s="203" t="str">
        <f>IF(AND('Mapa final SI'!$AC$58="Media",'Mapa final SI'!$AE$58="Menor"),CONCATENATE("R9C",'Mapa final SI'!$S$58),"")</f>
        <v/>
      </c>
      <c r="Q34" s="204" t="str">
        <f>IF(AND('Mapa final SI'!$AC$59="Media",'Mapa final SI'!$AE$59="Menor"),CONCATENATE("R9C",'Mapa final SI'!$S$59),"")</f>
        <v/>
      </c>
      <c r="R34" s="204" t="str">
        <f>IF(AND('Mapa final SI'!$AC$60="Media",'Mapa final SI'!$AE$60="Menor"),CONCATENATE("R9C",'Mapa final SI'!$S$60),"")</f>
        <v/>
      </c>
      <c r="S34" s="204" t="str">
        <f>IF(AND('Mapa final SI'!$AC$61="Media",'Mapa final SI'!$AE$61="Menor"),CONCATENATE("R9C",'Mapa final SI'!$S$61),"")</f>
        <v/>
      </c>
      <c r="T34" s="204" t="str">
        <f>IF(AND('Mapa final SI'!$AC$62="Media",'Mapa final SI'!$AE$62="Menor"),CONCATENATE("R9C",'Mapa final SI'!$S$62),"")</f>
        <v/>
      </c>
      <c r="U34" s="205" t="str">
        <f>IF(AND('Mapa final SI'!$AC$63="Media",'Mapa final SI'!$AE$63="Menor"),CONCATENATE("R9C",'Mapa final SI'!$S$63),"")</f>
        <v/>
      </c>
      <c r="V34" s="203" t="str">
        <f>IF(AND('Mapa final SI'!$AC$58="Media",'Mapa final SI'!$AE$58="Moderado"),CONCATENATE("R9C",'Mapa final SI'!$S$58),"")</f>
        <v/>
      </c>
      <c r="W34" s="204" t="str">
        <f>IF(AND('Mapa final SI'!$AC$59="Media",'Mapa final SI'!$AE$59="Moderado"),CONCATENATE("R9C",'Mapa final SI'!$S$59),"")</f>
        <v/>
      </c>
      <c r="X34" s="204" t="str">
        <f>IF(AND('Mapa final SI'!$AC$60="Media",'Mapa final SI'!$AE$60="Moderado"),CONCATENATE("R9C",'Mapa final SI'!$S$60),"")</f>
        <v/>
      </c>
      <c r="Y34" s="204" t="str">
        <f>IF(AND('Mapa final SI'!$AC$61="Media",'Mapa final SI'!$AE$61="Moderado"),CONCATENATE("R9C",'Mapa final SI'!$S$61),"")</f>
        <v/>
      </c>
      <c r="Z34" s="204" t="str">
        <f>IF(AND('Mapa final SI'!$AC$62="Media",'Mapa final SI'!$AE$62="Moderado"),CONCATENATE("R9C",'Mapa final SI'!$S$62),"")</f>
        <v/>
      </c>
      <c r="AA34" s="205" t="str">
        <f>IF(AND('Mapa final SI'!$AC$63="Media",'Mapa final SI'!$AE$63="Moderado"),CONCATENATE("R9C",'Mapa final SI'!$S$63),"")</f>
        <v/>
      </c>
      <c r="AB34" s="188" t="str">
        <f>IF(AND('Mapa final SI'!$AC$58="Media",'Mapa final SI'!$AE$58="Mayor"),CONCATENATE("R9C",'Mapa final SI'!$S$58),"")</f>
        <v/>
      </c>
      <c r="AC34" s="189" t="str">
        <f>IF(AND('Mapa final SI'!$AC$59="Media",'Mapa final SI'!$AE$59="Mayor"),CONCATENATE("R9C",'Mapa final SI'!$S$59),"")</f>
        <v/>
      </c>
      <c r="AD34" s="189" t="str">
        <f>IF(AND('Mapa final SI'!$AC$60="Media",'Mapa final SI'!$AE$60="Mayor"),CONCATENATE("R9C",'Mapa final SI'!$S$60),"")</f>
        <v/>
      </c>
      <c r="AE34" s="189" t="str">
        <f>IF(AND('Mapa final SI'!$AC$61="Media",'Mapa final SI'!$AE$61="Mayor"),CONCATENATE("R9C",'Mapa final SI'!$S$61),"")</f>
        <v/>
      </c>
      <c r="AF34" s="189" t="str">
        <f>IF(AND('Mapa final SI'!$AC$62="Media",'Mapa final SI'!$AE$62="Mayor"),CONCATENATE("R9C",'Mapa final SI'!$S$62),"")</f>
        <v/>
      </c>
      <c r="AG34" s="190" t="str">
        <f>IF(AND('Mapa final SI'!$AC$63="Media",'Mapa final SI'!$AE$63="Mayor"),CONCATENATE("R9C",'Mapa final SI'!$S$63),"")</f>
        <v/>
      </c>
      <c r="AH34" s="191" t="str">
        <f>IF(AND('Mapa final SI'!$AC$58="Media",'Mapa final SI'!$AE$58="Catastrófico"),CONCATENATE("R9C",'Mapa final SI'!$S$58),"")</f>
        <v/>
      </c>
      <c r="AI34" s="192" t="str">
        <f>IF(AND('Mapa final SI'!$AC$59="Media",'Mapa final SI'!$AE$59="Catastrófico"),CONCATENATE("R9C",'Mapa final SI'!$S$59),"")</f>
        <v/>
      </c>
      <c r="AJ34" s="192" t="str">
        <f>IF(AND('Mapa final SI'!$AC$60="Media",'Mapa final SI'!$AE$60="Catastrófico"),CONCATENATE("R9C",'Mapa final SI'!$S$60),"")</f>
        <v/>
      </c>
      <c r="AK34" s="192" t="str">
        <f>IF(AND('Mapa final SI'!$AC$61="Media",'Mapa final SI'!$AE$61="Catastrófico"),CONCATENATE("R9C",'Mapa final SI'!$S$61),"")</f>
        <v/>
      </c>
      <c r="AL34" s="192" t="str">
        <f>IF(AND('Mapa final SI'!$AC$62="Media",'Mapa final SI'!$AE$62="Catastrófico"),CONCATENATE("R9C",'Mapa final SI'!$S$62),"")</f>
        <v/>
      </c>
      <c r="AM34" s="193" t="str">
        <f>IF(AND('Mapa final SI'!$AC$63="Media",'Mapa final SI'!$AE$63="Catastrófico"),CONCATENATE("R9C",'Mapa final SI'!$S$63),"")</f>
        <v/>
      </c>
      <c r="AN34" s="15"/>
      <c r="AO34" s="1076"/>
      <c r="AP34" s="1077"/>
      <c r="AQ34" s="1077"/>
      <c r="AR34" s="1077"/>
      <c r="AS34" s="1077"/>
      <c r="AT34" s="107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1040"/>
      <c r="C35" s="1040"/>
      <c r="D35" s="1041"/>
      <c r="E35" s="1060"/>
      <c r="F35" s="1061"/>
      <c r="G35" s="1061"/>
      <c r="H35" s="1061"/>
      <c r="I35" s="1085"/>
      <c r="J35" s="203" t="str">
        <f>IF(AND('Mapa final SI'!$AC$64="Media",'Mapa final SI'!$AE$64="Leve"),CONCATENATE("R10C",'Mapa final SI'!$S$64),"")</f>
        <v/>
      </c>
      <c r="K35" s="204" t="str">
        <f>IF(AND('Mapa final SI'!$AC$65="Media",'Mapa final SI'!$AE$65="Leve"),CONCATENATE("R10C",'Mapa final SI'!$S$65),"")</f>
        <v/>
      </c>
      <c r="L35" s="204" t="str">
        <f>IF(AND('Mapa final SI'!$AC$66="Media",'Mapa final SI'!$AE$66="Leve"),CONCATENATE("R10C",'Mapa final SI'!$S$66),"")</f>
        <v/>
      </c>
      <c r="M35" s="204" t="str">
        <f>IF(AND('Mapa final SI'!$AC$67="Media",'Mapa final SI'!$AE$67="Leve"),CONCATENATE("R10C",'Mapa final SI'!$S$67),"")</f>
        <v/>
      </c>
      <c r="N35" s="204" t="str">
        <f>IF(AND('Mapa final SI'!$AC$68="Media",'Mapa final SI'!$AE$68="Leve"),CONCATENATE("R10C",'Mapa final SI'!$S$68),"")</f>
        <v/>
      </c>
      <c r="O35" s="205" t="str">
        <f>IF(AND('Mapa final SI'!$AC$69="Media",'Mapa final SI'!$AE$69="Leve"),CONCATENATE("R10C",'Mapa final SI'!$S$69),"")</f>
        <v/>
      </c>
      <c r="P35" s="203" t="str">
        <f>IF(AND('Mapa final SI'!$AC$64="Media",'Mapa final SI'!$AE$64="Menor"),CONCATENATE("R10C",'Mapa final SI'!$S$64),"")</f>
        <v/>
      </c>
      <c r="Q35" s="204" t="str">
        <f>IF(AND('Mapa final SI'!$AC$65="Media",'Mapa final SI'!$AE$65="Menor"),CONCATENATE("R10C",'Mapa final SI'!$S$65),"")</f>
        <v/>
      </c>
      <c r="R35" s="204" t="str">
        <f>IF(AND('Mapa final SI'!$AC$66="Media",'Mapa final SI'!$AE$66="Menor"),CONCATENATE("R10C",'Mapa final SI'!$S$66),"")</f>
        <v/>
      </c>
      <c r="S35" s="204" t="str">
        <f>IF(AND('Mapa final SI'!$AC$67="Media",'Mapa final SI'!$AE$67="Menor"),CONCATENATE("R10C",'Mapa final SI'!$S$67),"")</f>
        <v/>
      </c>
      <c r="T35" s="204" t="str">
        <f>IF(AND('Mapa final SI'!$AC$68="Media",'Mapa final SI'!$AE$68="Menor"),CONCATENATE("R10C",'Mapa final SI'!$S$68),"")</f>
        <v/>
      </c>
      <c r="U35" s="205" t="str">
        <f>IF(AND('Mapa final SI'!$AC$69="Media",'Mapa final SI'!$AE$69="Menor"),CONCATENATE("R10C",'Mapa final SI'!$S$69),"")</f>
        <v/>
      </c>
      <c r="V35" s="203" t="str">
        <f>IF(AND('Mapa final SI'!$AC$64="Media",'Mapa final SI'!$AE$64="Moderado"),CONCATENATE("R10C",'Mapa final SI'!$S$64),"")</f>
        <v/>
      </c>
      <c r="W35" s="204" t="str">
        <f>IF(AND('Mapa final SI'!$AC$65="Media",'Mapa final SI'!$AE$65="Moderado"),CONCATENATE("R10C",'Mapa final SI'!$S$65),"")</f>
        <v/>
      </c>
      <c r="X35" s="204" t="str">
        <f>IF(AND('Mapa final SI'!$AC$66="Media",'Mapa final SI'!$AE$66="Moderado"),CONCATENATE("R10C",'Mapa final SI'!$S$66),"")</f>
        <v/>
      </c>
      <c r="Y35" s="204" t="str">
        <f>IF(AND('Mapa final SI'!$AC$67="Media",'Mapa final SI'!$AE$67="Moderado"),CONCATENATE("R10C",'Mapa final SI'!$S$67),"")</f>
        <v/>
      </c>
      <c r="Z35" s="204" t="str">
        <f>IF(AND('Mapa final SI'!$AC$68="Media",'Mapa final SI'!$AE$68="Moderado"),CONCATENATE("R10C",'Mapa final SI'!$S$68),"")</f>
        <v/>
      </c>
      <c r="AA35" s="205" t="str">
        <f>IF(AND('Mapa final SI'!$AC$69="Media",'Mapa final SI'!$AE$69="Moderado"),CONCATENATE("R10C",'Mapa final SI'!$S$69),"")</f>
        <v/>
      </c>
      <c r="AB35" s="194" t="str">
        <f>IF(AND('Mapa final SI'!$AC$64="Media",'Mapa final SI'!$AE$64="Mayor"),CONCATENATE("R10C",'Mapa final SI'!$S$64),"")</f>
        <v/>
      </c>
      <c r="AC35" s="195" t="str">
        <f>IF(AND('Mapa final SI'!$AC$65="Media",'Mapa final SI'!$AE$65="Mayor"),CONCATENATE("R10C",'Mapa final SI'!$S$65),"")</f>
        <v/>
      </c>
      <c r="AD35" s="195" t="str">
        <f>IF(AND('Mapa final SI'!$AC$66="Media",'Mapa final SI'!$AE$66="Mayor"),CONCATENATE("R10C",'Mapa final SI'!$S$66),"")</f>
        <v/>
      </c>
      <c r="AE35" s="195" t="str">
        <f>IF(AND('Mapa final SI'!$AC$67="Media",'Mapa final SI'!$AE$67="Mayor"),CONCATENATE("R10C",'Mapa final SI'!$S$67),"")</f>
        <v/>
      </c>
      <c r="AF35" s="195" t="str">
        <f>IF(AND('Mapa final SI'!$AC$68="Media",'Mapa final SI'!$AE$68="Mayor"),CONCATENATE("R10C",'Mapa final SI'!$S$68),"")</f>
        <v/>
      </c>
      <c r="AG35" s="196" t="str">
        <f>IF(AND('Mapa final SI'!$AC$69="Media",'Mapa final SI'!$AE$69="Mayor"),CONCATENATE("R10C",'Mapa final SI'!$S$69),"")</f>
        <v/>
      </c>
      <c r="AH35" s="197" t="str">
        <f>IF(AND('Mapa final SI'!$AC$64="Media",'Mapa final SI'!$AE$64="Catastrófico"),CONCATENATE("R10C",'Mapa final SI'!$S$64),"")</f>
        <v/>
      </c>
      <c r="AI35" s="198" t="str">
        <f>IF(AND('Mapa final SI'!$AC$65="Media",'Mapa final SI'!$AE$65="Catastrófico"),CONCATENATE("R10C",'Mapa final SI'!$S$65),"")</f>
        <v/>
      </c>
      <c r="AJ35" s="198" t="str">
        <f>IF(AND('Mapa final SI'!$AC$66="Media",'Mapa final SI'!$AE$66="Catastrófico"),CONCATENATE("R10C",'Mapa final SI'!$S$66),"")</f>
        <v/>
      </c>
      <c r="AK35" s="198" t="str">
        <f>IF(AND('Mapa final SI'!$AC$67="Media",'Mapa final SI'!$AE$67="Catastrófico"),CONCATENATE("R10C",'Mapa final SI'!$S$67),"")</f>
        <v/>
      </c>
      <c r="AL35" s="198" t="str">
        <f>IF(AND('Mapa final SI'!$AC$68="Media",'Mapa final SI'!$AE$68="Catastrófico"),CONCATENATE("R10C",'Mapa final SI'!$S$68),"")</f>
        <v/>
      </c>
      <c r="AM35" s="199" t="str">
        <f>IF(AND('Mapa final SI'!$AC$69="Media",'Mapa final SI'!$AE$69="Catastrófico"),CONCATENATE("R10C",'Mapa final SI'!$S$69),"")</f>
        <v/>
      </c>
      <c r="AN35" s="15"/>
      <c r="AO35" s="1322"/>
      <c r="AP35" s="1323"/>
      <c r="AQ35" s="1323"/>
      <c r="AR35" s="1323"/>
      <c r="AS35" s="1323"/>
      <c r="AT35" s="132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1040"/>
      <c r="C36" s="1040"/>
      <c r="D36" s="1041"/>
      <c r="E36" s="1055" t="s">
        <v>1058</v>
      </c>
      <c r="F36" s="1056"/>
      <c r="G36" s="1056"/>
      <c r="H36" s="1056"/>
      <c r="I36" s="1056"/>
      <c r="J36" s="209" t="str">
        <f>IF(AND('Mapa final SI'!$AC$10="Baja",'Mapa final SI'!$AE$10="Leve"),CONCATENATE("R1C",'Mapa final SI'!$S$10),"")</f>
        <v/>
      </c>
      <c r="K36" s="210" t="str">
        <f>IF(AND('Mapa final SI'!$AC$11="Baja",'Mapa final SI'!$AE$11="Leve"),CONCATENATE("R1C",'Mapa final SI'!$S$11),"")</f>
        <v/>
      </c>
      <c r="L36" s="210" t="str">
        <f>IF(AND('Mapa final SI'!$AC$12="Baja",'Mapa final SI'!$AE$12="Leve"),CONCATENATE("R1C",'Mapa final SI'!$S$12),"")</f>
        <v/>
      </c>
      <c r="M36" s="210" t="str">
        <f>IF(AND('Mapa final SI'!$AC$13="Baja",'Mapa final SI'!$AE$13="Leve"),CONCATENATE("R1C",'Mapa final SI'!$S$13),"")</f>
        <v/>
      </c>
      <c r="N36" s="210" t="str">
        <f>IF(AND('Mapa final SI'!$AC$14="Baja",'Mapa final SI'!$AE$14="Leve"),CONCATENATE("R1C",'Mapa final SI'!$S$14),"")</f>
        <v/>
      </c>
      <c r="O36" s="211" t="str">
        <f>IF(AND('Mapa final SI'!$AC$15="Baja",'Mapa final SI'!$AE$15="Leve"),CONCATENATE("R1C",'Mapa final SI'!$S$15),"")</f>
        <v/>
      </c>
      <c r="P36" s="200" t="str">
        <f>IF(AND('Mapa final SI'!$AC$10="Baja",'Mapa final SI'!$AE$10="Menor"),CONCATENATE("R1C",'Mapa final SI'!$S$10),"")</f>
        <v/>
      </c>
      <c r="Q36" s="201" t="str">
        <f>IF(AND('Mapa final SI'!$AC$11="Baja",'Mapa final SI'!$AE$11="Menor"),CONCATENATE("R1C",'Mapa final SI'!$S$11),"")</f>
        <v/>
      </c>
      <c r="R36" s="201" t="str">
        <f>IF(AND('Mapa final SI'!$AC$12="Baja",'Mapa final SI'!$AE$12="Menor"),CONCATENATE("R1C",'Mapa final SI'!$S$12),"")</f>
        <v/>
      </c>
      <c r="S36" s="201" t="str">
        <f>IF(AND('Mapa final SI'!$AC$13="Baja",'Mapa final SI'!$AE$13="Menor"),CONCATENATE("R1C",'Mapa final SI'!$S$13),"")</f>
        <v/>
      </c>
      <c r="T36" s="201" t="str">
        <f>IF(AND('Mapa final SI'!$AC$14="Baja",'Mapa final SI'!$AE$14="Menor"),CONCATENATE("R1C",'Mapa final SI'!$S$14),"")</f>
        <v/>
      </c>
      <c r="U36" s="202" t="str">
        <f>IF(AND('Mapa final SI'!$AC$15="Baja",'Mapa final SI'!$AE$15="Menor"),CONCATENATE("R1C",'Mapa final SI'!$S$15),"")</f>
        <v/>
      </c>
      <c r="V36" s="200" t="str">
        <f>IF(AND('Mapa final SI'!$AC$10="Baja",'Mapa final SI'!$AE$10="Moderado"),CONCATENATE("R1C",'Mapa final SI'!$S$10),"")</f>
        <v/>
      </c>
      <c r="W36" s="201" t="str">
        <f>IF(AND('Mapa final SI'!$AC$11="Baja",'Mapa final SI'!$AE$11="Moderado"),CONCATENATE("R1C",'Mapa final SI'!$S$11),"")</f>
        <v/>
      </c>
      <c r="X36" s="201" t="str">
        <f>IF(AND('Mapa final SI'!$AC$12="Baja",'Mapa final SI'!$AE$12="Moderado"),CONCATENATE("R1C",'Mapa final SI'!$S$12),"")</f>
        <v/>
      </c>
      <c r="Y36" s="201" t="str">
        <f>IF(AND('Mapa final SI'!$AC$13="Baja",'Mapa final SI'!$AE$13="Moderado"),CONCATENATE("R1C",'Mapa final SI'!$S$13),"")</f>
        <v/>
      </c>
      <c r="Z36" s="201" t="str">
        <f>IF(AND('Mapa final SI'!$AC$14="Baja",'Mapa final SI'!$AE$14="Moderado"),CONCATENATE("R1C",'Mapa final SI'!$S$14),"")</f>
        <v/>
      </c>
      <c r="AA36" s="202" t="str">
        <f>IF(AND('Mapa final SI'!$AC$15="Baja",'Mapa final SI'!$AE$15="Moderado"),CONCATENATE("R1C",'Mapa final SI'!$S$15),"")</f>
        <v/>
      </c>
      <c r="AB36" s="182" t="str">
        <f>IF(AND('Mapa final SI'!$AC$10="Baja",'Mapa final SI'!$AE$10="Mayor"),CONCATENATE("R1C",'Mapa final SI'!$S$10),"")</f>
        <v/>
      </c>
      <c r="AC36" s="183" t="str">
        <f>IF(AND('Mapa final SI'!$AC$11="Baja",'Mapa final SI'!$AE$11="Mayor"),CONCATENATE("R1C",'Mapa final SI'!$S$11),"")</f>
        <v/>
      </c>
      <c r="AD36" s="183" t="str">
        <f>IF(AND('Mapa final SI'!$AC$12="Baja",'Mapa final SI'!$AE$12="Mayor"),CONCATENATE("R1C",'Mapa final SI'!$S$12),"")</f>
        <v/>
      </c>
      <c r="AE36" s="183" t="str">
        <f>IF(AND('Mapa final SI'!$AC$13="Baja",'Mapa final SI'!$AE$13="Mayor"),CONCATENATE("R1C",'Mapa final SI'!$S$13),"")</f>
        <v/>
      </c>
      <c r="AF36" s="183" t="str">
        <f>IF(AND('Mapa final SI'!$AC$14="Baja",'Mapa final SI'!$AE$14="Mayor"),CONCATENATE("R1C",'Mapa final SI'!$S$14),"")</f>
        <v/>
      </c>
      <c r="AG36" s="184" t="str">
        <f>IF(AND('Mapa final SI'!$AC$15="Baja",'Mapa final SI'!$AE$15="Mayor"),CONCATENATE("R1C",'Mapa final SI'!$S$15),"")</f>
        <v/>
      </c>
      <c r="AH36" s="185" t="str">
        <f>IF(AND('Mapa final SI'!$AC$10="Baja",'Mapa final SI'!$AE$10="Catastrófico"),CONCATENATE("R1C",'Mapa final SI'!$S$10),"")</f>
        <v/>
      </c>
      <c r="AI36" s="186" t="str">
        <f>IF(AND('Mapa final SI'!$AC$11="Baja",'Mapa final SI'!$AE$11="Catastrófico"),CONCATENATE("R1C",'Mapa final SI'!$S$11),"")</f>
        <v/>
      </c>
      <c r="AJ36" s="186" t="str">
        <f>IF(AND('Mapa final SI'!$AC$12="Baja",'Mapa final SI'!$AE$12="Catastrófico"),CONCATENATE("R1C",'Mapa final SI'!$S$12),"")</f>
        <v/>
      </c>
      <c r="AK36" s="186" t="str">
        <f>IF(AND('Mapa final SI'!$AC$13="Baja",'Mapa final SI'!$AE$13="Catastrófico"),CONCATENATE("R1C",'Mapa final SI'!$S$13),"")</f>
        <v/>
      </c>
      <c r="AL36" s="186" t="str">
        <f>IF(AND('Mapa final SI'!$AC$14="Baja",'Mapa final SI'!$AE$14="Catastrófico"),CONCATENATE("R1C",'Mapa final SI'!$S$14),"")</f>
        <v/>
      </c>
      <c r="AM36" s="187" t="str">
        <f>IF(AND('Mapa final SI'!$AC$15="Baja",'Mapa final SI'!$AE$15="Catastrófico"),CONCATENATE("R1C",'Mapa final SI'!$S$15),"")</f>
        <v/>
      </c>
      <c r="AN36" s="15"/>
      <c r="AO36" s="1079" t="s">
        <v>1059</v>
      </c>
      <c r="AP36" s="1080"/>
      <c r="AQ36" s="1080"/>
      <c r="AR36" s="1080"/>
      <c r="AS36" s="1080"/>
      <c r="AT36" s="108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1040"/>
      <c r="C37" s="1040"/>
      <c r="D37" s="1041"/>
      <c r="E37" s="1057"/>
      <c r="F37" s="1058"/>
      <c r="G37" s="1058"/>
      <c r="H37" s="1058"/>
      <c r="I37" s="1058"/>
      <c r="J37" s="212" t="str">
        <f>IF(AND('Mapa final SI'!$AC$16="Baja",'Mapa final SI'!$AE$16="Leve"),CONCATENATE("R2C",'Mapa final SI'!$S$16),"")</f>
        <v>R2C1</v>
      </c>
      <c r="K37" s="213" t="str">
        <f>IF(AND('Mapa final SI'!$AC$17="Baja",'Mapa final SI'!$AE$17="Leve"),CONCATENATE("R2C",'Mapa final SI'!$S$17),"")</f>
        <v/>
      </c>
      <c r="L37" s="213" t="str">
        <f>IF(AND('Mapa final SI'!$AC$18="Baja",'Mapa final SI'!$AE$18="Leve"),CONCATENATE("R2C",'Mapa final SI'!$S$18),"")</f>
        <v/>
      </c>
      <c r="M37" s="213" t="str">
        <f>IF(AND('Mapa final SI'!$AC$19="Baja",'Mapa final SI'!$AE$19="Leve"),CONCATENATE("R2C",'Mapa final SI'!$S$19),"")</f>
        <v/>
      </c>
      <c r="N37" s="213" t="str">
        <f>IF(AND('Mapa final SI'!$AC$20="Baja",'Mapa final SI'!$AE$20="Leve"),CONCATENATE("R2C",'Mapa final SI'!$S$20),"")</f>
        <v/>
      </c>
      <c r="O37" s="214" t="str">
        <f>IF(AND('Mapa final SI'!$AC$21="Baja",'Mapa final SI'!$AE$21="Leve"),CONCATENATE("R2C",'Mapa final SI'!$S$21),"")</f>
        <v/>
      </c>
      <c r="P37" s="203" t="str">
        <f>IF(AND('Mapa final SI'!$AC$16="Baja",'Mapa final SI'!$AE$16="Menor"),CONCATENATE("R2C",'Mapa final SI'!$S$16),"")</f>
        <v/>
      </c>
      <c r="Q37" s="204" t="str">
        <f>IF(AND('Mapa final SI'!$AC$17="Baja",'Mapa final SI'!$AE$17="Menor"),CONCATENATE("R2C",'Mapa final SI'!$S$17),"")</f>
        <v/>
      </c>
      <c r="R37" s="204" t="str">
        <f>IF(AND('Mapa final SI'!$AC$18="Baja",'Mapa final SI'!$AE$18="Menor"),CONCATENATE("R2C",'Mapa final SI'!$S$18),"")</f>
        <v/>
      </c>
      <c r="S37" s="204" t="str">
        <f>IF(AND('Mapa final SI'!$AC$19="Baja",'Mapa final SI'!$AE$19="Menor"),CONCATENATE("R2C",'Mapa final SI'!$S$19),"")</f>
        <v/>
      </c>
      <c r="T37" s="204" t="str">
        <f>IF(AND('Mapa final SI'!$AC$20="Baja",'Mapa final SI'!$AE$20="Menor"),CONCATENATE("R2C",'Mapa final SI'!$S$20),"")</f>
        <v/>
      </c>
      <c r="U37" s="205" t="str">
        <f>IF(AND('Mapa final SI'!$AC$21="Baja",'Mapa final SI'!$AE$21="Menor"),CONCATENATE("R2C",'Mapa final SI'!$S$21),"")</f>
        <v/>
      </c>
      <c r="V37" s="203" t="str">
        <f>IF(AND('Mapa final SI'!$AC$16="Baja",'Mapa final SI'!$AE$16="Moderado"),CONCATENATE("R2C",'Mapa final SI'!$S$16),"")</f>
        <v/>
      </c>
      <c r="W37" s="204" t="str">
        <f>IF(AND('Mapa final SI'!$AC$17="Baja",'Mapa final SI'!$AE$17="Moderado"),CONCATENATE("R2C",'Mapa final SI'!$S$17),"")</f>
        <v/>
      </c>
      <c r="X37" s="204" t="str">
        <f>IF(AND('Mapa final SI'!$AC$18="Baja",'Mapa final SI'!$AE$18="Moderado"),CONCATENATE("R2C",'Mapa final SI'!$S$18),"")</f>
        <v/>
      </c>
      <c r="Y37" s="204" t="str">
        <f>IF(AND('Mapa final SI'!$AC$19="Baja",'Mapa final SI'!$AE$19="Moderado"),CONCATENATE("R2C",'Mapa final SI'!$S$19),"")</f>
        <v/>
      </c>
      <c r="Z37" s="204" t="str">
        <f>IF(AND('Mapa final SI'!$AC$20="Baja",'Mapa final SI'!$AE$20="Moderado"),CONCATENATE("R2C",'Mapa final SI'!$S$20),"")</f>
        <v/>
      </c>
      <c r="AA37" s="205" t="str">
        <f>IF(AND('Mapa final SI'!$AC$21="Baja",'Mapa final SI'!$AE$21="Moderado"),CONCATENATE("R2C",'Mapa final SI'!$S$21),"")</f>
        <v/>
      </c>
      <c r="AB37" s="188" t="str">
        <f>IF(AND('Mapa final SI'!$AC$16="Baja",'Mapa final SI'!$AE$16="Mayor"),CONCATENATE("R2C",'Mapa final SI'!$S$16),"")</f>
        <v/>
      </c>
      <c r="AC37" s="189" t="str">
        <f>IF(AND('Mapa final SI'!$AC$17="Baja",'Mapa final SI'!$AE$17="Mayor"),CONCATENATE("R2C",'Mapa final SI'!$S$17),"")</f>
        <v/>
      </c>
      <c r="AD37" s="189" t="str">
        <f>IF(AND('Mapa final SI'!$AC$18="Baja",'Mapa final SI'!$AE$18="Mayor"),CONCATENATE("R2C",'Mapa final SI'!$S$18),"")</f>
        <v/>
      </c>
      <c r="AE37" s="189" t="str">
        <f>IF(AND('Mapa final SI'!$AC$19="Baja",'Mapa final SI'!$AE$19="Mayor"),CONCATENATE("R2C",'Mapa final SI'!$S$19),"")</f>
        <v/>
      </c>
      <c r="AF37" s="189" t="str">
        <f>IF(AND('Mapa final SI'!$AC$20="Baja",'Mapa final SI'!$AE$20="Mayor"),CONCATENATE("R2C",'Mapa final SI'!$S$20),"")</f>
        <v/>
      </c>
      <c r="AG37" s="190" t="str">
        <f>IF(AND('Mapa final SI'!$AC$21="Baja",'Mapa final SI'!$AE$21="Mayor"),CONCATENATE("R2C",'Mapa final SI'!$S$21),"")</f>
        <v/>
      </c>
      <c r="AH37" s="191" t="str">
        <f>IF(AND('Mapa final SI'!$AC$16="Baja",'Mapa final SI'!$AE$16="Catastrófico"),CONCATENATE("R2C",'Mapa final SI'!$S$16),"")</f>
        <v/>
      </c>
      <c r="AI37" s="192" t="str">
        <f>IF(AND('Mapa final SI'!$AC$17="Baja",'Mapa final SI'!$AE$17="Catastrófico"),CONCATENATE("R2C",'Mapa final SI'!$S$17),"")</f>
        <v/>
      </c>
      <c r="AJ37" s="192" t="str">
        <f>IF(AND('Mapa final SI'!$AC$18="Baja",'Mapa final SI'!$AE$18="Catastrófico"),CONCATENATE("R2C",'Mapa final SI'!$S$18),"")</f>
        <v/>
      </c>
      <c r="AK37" s="192" t="str">
        <f>IF(AND('Mapa final SI'!$AC$19="Baja",'Mapa final SI'!$AE$19="Catastrófico"),CONCATENATE("R2C",'Mapa final SI'!$S$19),"")</f>
        <v/>
      </c>
      <c r="AL37" s="192" t="str">
        <f>IF(AND('Mapa final SI'!$AC$20="Baja",'Mapa final SI'!$AE$20="Catastrófico"),CONCATENATE("R2C",'Mapa final SI'!$S$20),"")</f>
        <v/>
      </c>
      <c r="AM37" s="193" t="str">
        <f>IF(AND('Mapa final SI'!$AC$21="Baja",'Mapa final SI'!$AE$21="Catastrófico"),CONCATENATE("R2C",'Mapa final SI'!$S$21),"")</f>
        <v/>
      </c>
      <c r="AN37" s="15"/>
      <c r="AO37" s="1082"/>
      <c r="AP37" s="1083"/>
      <c r="AQ37" s="1083"/>
      <c r="AR37" s="1083"/>
      <c r="AS37" s="1083"/>
      <c r="AT37" s="108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1040"/>
      <c r="C38" s="1040"/>
      <c r="D38" s="1041"/>
      <c r="E38" s="1059"/>
      <c r="F38" s="1058"/>
      <c r="G38" s="1058"/>
      <c r="H38" s="1058"/>
      <c r="I38" s="1058"/>
      <c r="J38" s="212" t="str">
        <f>IF(AND('Mapa final SI'!$AC$22="Baja",'Mapa final SI'!$AE$22="Leve"),CONCATENATE("R3C",'Mapa final SI'!$S$22),"")</f>
        <v/>
      </c>
      <c r="K38" s="213" t="str">
        <f>IF(AND('Mapa final SI'!$AC$23="Baja",'Mapa final SI'!$AE$23="Leve"),CONCATENATE("R3C",'Mapa final SI'!$S$23),"")</f>
        <v/>
      </c>
      <c r="L38" s="213" t="str">
        <f>IF(AND('Mapa final SI'!$AC$24="Baja",'Mapa final SI'!$AE$24="Leve"),CONCATENATE("R3C",'Mapa final SI'!$S$24),"")</f>
        <v/>
      </c>
      <c r="M38" s="213" t="str">
        <f>IF(AND('Mapa final SI'!$AC$25="Baja",'Mapa final SI'!$AE$25="Leve"),CONCATENATE("R3C",'Mapa final SI'!$S$25),"")</f>
        <v/>
      </c>
      <c r="N38" s="213" t="str">
        <f>IF(AND('Mapa final SI'!$AC$26="Baja",'Mapa final SI'!$AE$26="Leve"),CONCATENATE("R3C",'Mapa final SI'!$S$26),"")</f>
        <v/>
      </c>
      <c r="O38" s="214" t="str">
        <f>IF(AND('Mapa final SI'!$AC$27="Baja",'Mapa final SI'!$AE$27="Leve"),CONCATENATE("R3C",'Mapa final SI'!$S$27),"")</f>
        <v/>
      </c>
      <c r="P38" s="203" t="str">
        <f>IF(AND('Mapa final SI'!$AC$22="Baja",'Mapa final SI'!$AE$22="Menor"),CONCATENATE("R3C",'Mapa final SI'!$S$22),"")</f>
        <v/>
      </c>
      <c r="Q38" s="204" t="str">
        <f>IF(AND('Mapa final SI'!$AC$23="Baja",'Mapa final SI'!$AE$23="Menor"),CONCATENATE("R3C",'Mapa final SI'!$S$23),"")</f>
        <v/>
      </c>
      <c r="R38" s="204" t="str">
        <f>IF(AND('Mapa final SI'!$AC$24="Baja",'Mapa final SI'!$AE$24="Menor"),CONCATENATE("R3C",'Mapa final SI'!$S$24),"")</f>
        <v/>
      </c>
      <c r="S38" s="204" t="str">
        <f>IF(AND('Mapa final SI'!$AC$25="Baja",'Mapa final SI'!$AE$25="Menor"),CONCATENATE("R3C",'Mapa final SI'!$S$25),"")</f>
        <v/>
      </c>
      <c r="T38" s="204" t="str">
        <f>IF(AND('Mapa final SI'!$AC$26="Baja",'Mapa final SI'!$AE$26="Menor"),CONCATENATE("R3C",'Mapa final SI'!$S$26),"")</f>
        <v/>
      </c>
      <c r="U38" s="205" t="str">
        <f>IF(AND('Mapa final SI'!$AC$27="Baja",'Mapa final SI'!$AE$27="Menor"),CONCATENATE("R3C",'Mapa final SI'!$S$27),"")</f>
        <v/>
      </c>
      <c r="V38" s="203" t="str">
        <f>IF(AND('Mapa final SI'!$AC$22="Baja",'Mapa final SI'!$AE$22="Moderado"),CONCATENATE("R3C",'Mapa final SI'!$S$22),"")</f>
        <v>R3C1</v>
      </c>
      <c r="W38" s="204" t="str">
        <f>IF(AND('Mapa final SI'!$AC$23="Baja",'Mapa final SI'!$AE$23="Moderado"),CONCATENATE("R3C",'Mapa final SI'!$S$23),"")</f>
        <v/>
      </c>
      <c r="X38" s="204" t="str">
        <f>IF(AND('Mapa final SI'!$AC$24="Baja",'Mapa final SI'!$AE$24="Moderado"),CONCATENATE("R3C",'Mapa final SI'!$S$24),"")</f>
        <v/>
      </c>
      <c r="Y38" s="204" t="str">
        <f>IF(AND('Mapa final SI'!$AC$25="Baja",'Mapa final SI'!$AE$25="Moderado"),CONCATENATE("R3C",'Mapa final SI'!$S$25),"")</f>
        <v/>
      </c>
      <c r="Z38" s="204" t="str">
        <f>IF(AND('Mapa final SI'!$AC$26="Baja",'Mapa final SI'!$AE$26="Moderado"),CONCATENATE("R3C",'Mapa final SI'!$S$26),"")</f>
        <v/>
      </c>
      <c r="AA38" s="205" t="str">
        <f>IF(AND('Mapa final SI'!$AC$27="Baja",'Mapa final SI'!$AE$27="Moderado"),CONCATENATE("R3C",'Mapa final SI'!$S$27),"")</f>
        <v/>
      </c>
      <c r="AB38" s="188" t="str">
        <f>IF(AND('Mapa final SI'!$AC$22="Baja",'Mapa final SI'!$AE$22="Mayor"),CONCATENATE("R3C",'Mapa final SI'!$S$22),"")</f>
        <v/>
      </c>
      <c r="AC38" s="189" t="str">
        <f>IF(AND('Mapa final SI'!$AC$23="Baja",'Mapa final SI'!$AE$23="Mayor"),CONCATENATE("R3C",'Mapa final SI'!$S$23),"")</f>
        <v/>
      </c>
      <c r="AD38" s="189" t="str">
        <f>IF(AND('Mapa final SI'!$AC$24="Baja",'Mapa final SI'!$AE$24="Mayor"),CONCATENATE("R3C",'Mapa final SI'!$S$24),"")</f>
        <v/>
      </c>
      <c r="AE38" s="189" t="str">
        <f>IF(AND('Mapa final SI'!$AC$25="Baja",'Mapa final SI'!$AE$25="Mayor"),CONCATENATE("R3C",'Mapa final SI'!$S$25),"")</f>
        <v/>
      </c>
      <c r="AF38" s="189" t="str">
        <f>IF(AND('Mapa final SI'!$AC$26="Baja",'Mapa final SI'!$AE$26="Mayor"),CONCATENATE("R3C",'Mapa final SI'!$S$26),"")</f>
        <v/>
      </c>
      <c r="AG38" s="190" t="str">
        <f>IF(AND('Mapa final SI'!$AC$27="Baja",'Mapa final SI'!$AE$27="Mayor"),CONCATENATE("R3C",'Mapa final SI'!$S$27),"")</f>
        <v/>
      </c>
      <c r="AH38" s="191" t="str">
        <f>IF(AND('Mapa final SI'!$AC$22="Baja",'Mapa final SI'!$AE$22="Catastrófico"),CONCATENATE("R3C",'Mapa final SI'!$S$22),"")</f>
        <v/>
      </c>
      <c r="AI38" s="192" t="str">
        <f>IF(AND('Mapa final SI'!$AC$23="Baja",'Mapa final SI'!$AE$23="Catastrófico"),CONCATENATE("R3C",'Mapa final SI'!$S$23),"")</f>
        <v/>
      </c>
      <c r="AJ38" s="192" t="str">
        <f>IF(AND('Mapa final SI'!$AC$24="Baja",'Mapa final SI'!$AE$24="Catastrófico"),CONCATENATE("R3C",'Mapa final SI'!$S$24),"")</f>
        <v/>
      </c>
      <c r="AK38" s="192" t="str">
        <f>IF(AND('Mapa final SI'!$AC$25="Baja",'Mapa final SI'!$AE$25="Catastrófico"),CONCATENATE("R3C",'Mapa final SI'!$S$25),"")</f>
        <v/>
      </c>
      <c r="AL38" s="192" t="str">
        <f>IF(AND('Mapa final SI'!$AC$26="Baja",'Mapa final SI'!$AE$26="Catastrófico"),CONCATENATE("R3C",'Mapa final SI'!$S$26),"")</f>
        <v/>
      </c>
      <c r="AM38" s="193" t="str">
        <f>IF(AND('Mapa final SI'!$AC$27="Baja",'Mapa final SI'!$AE$27="Catastrófico"),CONCATENATE("R3C",'Mapa final SI'!$S$27),"")</f>
        <v/>
      </c>
      <c r="AN38" s="15"/>
      <c r="AO38" s="1082"/>
      <c r="AP38" s="1083"/>
      <c r="AQ38" s="1083"/>
      <c r="AR38" s="1083"/>
      <c r="AS38" s="1083"/>
      <c r="AT38" s="108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1040"/>
      <c r="C39" s="1040"/>
      <c r="D39" s="1041"/>
      <c r="E39" s="1059"/>
      <c r="F39" s="1058"/>
      <c r="G39" s="1058"/>
      <c r="H39" s="1058"/>
      <c r="I39" s="1058"/>
      <c r="J39" s="212" t="str">
        <f>IF(AND('Mapa final SI'!$AC$28="Baja",'Mapa final SI'!$AE$28="Leve"),CONCATENATE("R4C",'Mapa final SI'!$S$28),"")</f>
        <v/>
      </c>
      <c r="K39" s="213" t="str">
        <f>IF(AND('Mapa final SI'!$AC$29="Baja",'Mapa final SI'!$AE$29="Leve"),CONCATENATE("R4C",'Mapa final SI'!$S$29),"")</f>
        <v/>
      </c>
      <c r="L39" s="213" t="str">
        <f>IF(AND('Mapa final SI'!$AC$30="Baja",'Mapa final SI'!$AE$30="Leve"),CONCATENATE("R4C",'Mapa final SI'!$S$30),"")</f>
        <v/>
      </c>
      <c r="M39" s="213" t="str">
        <f>IF(AND('Mapa final SI'!$AC$31="Baja",'Mapa final SI'!$AE$31="Leve"),CONCATENATE("R4C",'Mapa final SI'!$S$31),"")</f>
        <v/>
      </c>
      <c r="N39" s="213" t="str">
        <f>IF(AND('Mapa final SI'!$AC$32="Baja",'Mapa final SI'!$AE$32="Leve"),CONCATENATE("R4C",'Mapa final SI'!$S$32),"")</f>
        <v/>
      </c>
      <c r="O39" s="214" t="str">
        <f>IF(AND('Mapa final SI'!$AC$33="Baja",'Mapa final SI'!$AE$33="Leve"),CONCATENATE("R4C",'Mapa final SI'!$S$33),"")</f>
        <v/>
      </c>
      <c r="P39" s="203" t="str">
        <f>IF(AND('Mapa final SI'!$AC$28="Baja",'Mapa final SI'!$AE$28="Menor"),CONCATENATE("R4C",'Mapa final SI'!$S$28),"")</f>
        <v/>
      </c>
      <c r="Q39" s="204" t="str">
        <f>IF(AND('Mapa final SI'!$AC$29="Baja",'Mapa final SI'!$AE$29="Menor"),CONCATENATE("R4C",'Mapa final SI'!$S$29),"")</f>
        <v/>
      </c>
      <c r="R39" s="204" t="str">
        <f>IF(AND('Mapa final SI'!$AC$30="Baja",'Mapa final SI'!$AE$30="Menor"),CONCATENATE("R4C",'Mapa final SI'!$S$30),"")</f>
        <v/>
      </c>
      <c r="S39" s="204" t="str">
        <f>IF(AND('Mapa final SI'!$AC$31="Baja",'Mapa final SI'!$AE$31="Menor"),CONCATENATE("R4C",'Mapa final SI'!$S$31),"")</f>
        <v/>
      </c>
      <c r="T39" s="204" t="str">
        <f>IF(AND('Mapa final SI'!$AC$32="Baja",'Mapa final SI'!$AE$32="Menor"),CONCATENATE("R4C",'Mapa final SI'!$S$32),"")</f>
        <v/>
      </c>
      <c r="U39" s="205" t="str">
        <f>IF(AND('Mapa final SI'!$AC$33="Baja",'Mapa final SI'!$AE$33="Menor"),CONCATENATE("R4C",'Mapa final SI'!$S$33),"")</f>
        <v/>
      </c>
      <c r="V39" s="203" t="str">
        <f>IF(AND('Mapa final SI'!$AC$28="Baja",'Mapa final SI'!$AE$28="Moderado"),CONCATENATE("R4C",'Mapa final SI'!$S$28),"")</f>
        <v/>
      </c>
      <c r="W39" s="204" t="str">
        <f>IF(AND('Mapa final SI'!$AC$29="Baja",'Mapa final SI'!$AE$29="Moderado"),CONCATENATE("R4C",'Mapa final SI'!$S$29),"")</f>
        <v/>
      </c>
      <c r="X39" s="204" t="str">
        <f>IF(AND('Mapa final SI'!$AC$30="Baja",'Mapa final SI'!$AE$30="Moderado"),CONCATENATE("R4C",'Mapa final SI'!$S$30),"")</f>
        <v/>
      </c>
      <c r="Y39" s="204" t="str">
        <f>IF(AND('Mapa final SI'!$AC$31="Baja",'Mapa final SI'!$AE$31="Moderado"),CONCATENATE("R4C",'Mapa final SI'!$S$31),"")</f>
        <v/>
      </c>
      <c r="Z39" s="204" t="str">
        <f>IF(AND('Mapa final SI'!$AC$32="Baja",'Mapa final SI'!$AE$32="Moderado"),CONCATENATE("R4C",'Mapa final SI'!$S$32),"")</f>
        <v/>
      </c>
      <c r="AA39" s="205" t="str">
        <f>IF(AND('Mapa final SI'!$AC$33="Baja",'Mapa final SI'!$AE$33="Moderado"),CONCATENATE("R4C",'Mapa final SI'!$S$33),"")</f>
        <v/>
      </c>
      <c r="AB39" s="188" t="str">
        <f>IF(AND('Mapa final SI'!$AC$28="Baja",'Mapa final SI'!$AE$28="Mayor"),CONCATENATE("R4C",'Mapa final SI'!$S$28),"")</f>
        <v/>
      </c>
      <c r="AC39" s="189" t="str">
        <f>IF(AND('Mapa final SI'!$AC$29="Baja",'Mapa final SI'!$AE$29="Mayor"),CONCATENATE("R4C",'Mapa final SI'!$S$29),"")</f>
        <v/>
      </c>
      <c r="AD39" s="189" t="str">
        <f>IF(AND('Mapa final SI'!$AC$30="Baja",'Mapa final SI'!$AE$30="Mayor"),CONCATENATE("R4C",'Mapa final SI'!$S$30),"")</f>
        <v/>
      </c>
      <c r="AE39" s="189" t="str">
        <f>IF(AND('Mapa final SI'!$AC$31="Baja",'Mapa final SI'!$AE$31="Mayor"),CONCATENATE("R4C",'Mapa final SI'!$S$31),"")</f>
        <v/>
      </c>
      <c r="AF39" s="189" t="str">
        <f>IF(AND('Mapa final SI'!$AC$32="Baja",'Mapa final SI'!$AE$32="Mayor"),CONCATENATE("R4C",'Mapa final SI'!$S$32),"")</f>
        <v/>
      </c>
      <c r="AG39" s="190" t="str">
        <f>IF(AND('Mapa final SI'!$AC$33="Baja",'Mapa final SI'!$AE$33="Mayor"),CONCATENATE("R4C",'Mapa final SI'!$S$33),"")</f>
        <v/>
      </c>
      <c r="AH39" s="191" t="str">
        <f>IF(AND('Mapa final SI'!$AC$28="Baja",'Mapa final SI'!$AE$28="Catastrófico"),CONCATENATE("R4C",'Mapa final SI'!$S$28),"")</f>
        <v/>
      </c>
      <c r="AI39" s="192" t="str">
        <f>IF(AND('Mapa final SI'!$AC$29="Baja",'Mapa final SI'!$AE$29="Catastrófico"),CONCATENATE("R4C",'Mapa final SI'!$S$29),"")</f>
        <v/>
      </c>
      <c r="AJ39" s="192" t="str">
        <f>IF(AND('Mapa final SI'!$AC$30="Baja",'Mapa final SI'!$AE$30="Catastrófico"),CONCATENATE("R4C",'Mapa final SI'!$S$30),"")</f>
        <v/>
      </c>
      <c r="AK39" s="192" t="str">
        <f>IF(AND('Mapa final SI'!$AC$31="Baja",'Mapa final SI'!$AE$31="Catastrófico"),CONCATENATE("R4C",'Mapa final SI'!$S$31),"")</f>
        <v/>
      </c>
      <c r="AL39" s="192" t="str">
        <f>IF(AND('Mapa final SI'!$AC$32="Baja",'Mapa final SI'!$AE$32="Catastrófico"),CONCATENATE("R4C",'Mapa final SI'!$S$32),"")</f>
        <v/>
      </c>
      <c r="AM39" s="193" t="str">
        <f>IF(AND('Mapa final SI'!$AC$33="Baja",'Mapa final SI'!$AE$33="Catastrófico"),CONCATENATE("R4C",'Mapa final SI'!$S$33),"")</f>
        <v/>
      </c>
      <c r="AN39" s="15"/>
      <c r="AO39" s="1082"/>
      <c r="AP39" s="1083"/>
      <c r="AQ39" s="1083"/>
      <c r="AR39" s="1083"/>
      <c r="AS39" s="1083"/>
      <c r="AT39" s="108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1040"/>
      <c r="C40" s="1040"/>
      <c r="D40" s="1041"/>
      <c r="E40" s="1059"/>
      <c r="F40" s="1058"/>
      <c r="G40" s="1058"/>
      <c r="H40" s="1058"/>
      <c r="I40" s="1058"/>
      <c r="J40" s="212" t="str">
        <f>IF(AND('Mapa final SI'!$AC$34="Baja",'Mapa final SI'!$AE$34="Leve"),CONCATENATE("R5C",'Mapa final SI'!$S$34),"")</f>
        <v/>
      </c>
      <c r="K40" s="213" t="str">
        <f>IF(AND('Mapa final SI'!$AC$35="Baja",'Mapa final SI'!$AE$35="Leve"),CONCATENATE("R5C",'Mapa final SI'!$S$35),"")</f>
        <v/>
      </c>
      <c r="L40" s="213" t="str">
        <f>IF(AND('Mapa final SI'!$AC$36="Baja",'Mapa final SI'!$AE$36="Leve"),CONCATENATE("R5C",'Mapa final SI'!$S$36),"")</f>
        <v/>
      </c>
      <c r="M40" s="213" t="str">
        <f>IF(AND('Mapa final SI'!$AC$37="Baja",'Mapa final SI'!$AE$37="Leve"),CONCATENATE("R5C",'Mapa final SI'!$S$37),"")</f>
        <v/>
      </c>
      <c r="N40" s="213" t="str">
        <f>IF(AND('Mapa final SI'!$AC$38="Baja",'Mapa final SI'!$AE$38="Leve"),CONCATENATE("R5C",'Mapa final SI'!$S$38),"")</f>
        <v/>
      </c>
      <c r="O40" s="214" t="str">
        <f>IF(AND('Mapa final SI'!$AC$39="Baja",'Mapa final SI'!$AE$39="Leve"),CONCATENATE("R5C",'Mapa final SI'!$S$39),"")</f>
        <v/>
      </c>
      <c r="P40" s="203" t="str">
        <f>IF(AND('Mapa final SI'!$AC$34="Baja",'Mapa final SI'!$AE$34="Menor"),CONCATENATE("R5C",'Mapa final SI'!$S$34),"")</f>
        <v/>
      </c>
      <c r="Q40" s="204" t="str">
        <f>IF(AND('Mapa final SI'!$AC$35="Baja",'Mapa final SI'!$AE$35="Menor"),CONCATENATE("R5C",'Mapa final SI'!$S$35),"")</f>
        <v/>
      </c>
      <c r="R40" s="204" t="str">
        <f>IF(AND('Mapa final SI'!$AC$36="Baja",'Mapa final SI'!$AE$36="Menor"),CONCATENATE("R5C",'Mapa final SI'!$S$36),"")</f>
        <v/>
      </c>
      <c r="S40" s="204" t="str">
        <f>IF(AND('Mapa final SI'!$AC$37="Baja",'Mapa final SI'!$AE$37="Menor"),CONCATENATE("R5C",'Mapa final SI'!$S$37),"")</f>
        <v/>
      </c>
      <c r="T40" s="204" t="str">
        <f>IF(AND('Mapa final SI'!$AC$38="Baja",'Mapa final SI'!$AE$38="Menor"),CONCATENATE("R5C",'Mapa final SI'!$S$38),"")</f>
        <v/>
      </c>
      <c r="U40" s="205" t="str">
        <f>IF(AND('Mapa final SI'!$AC$39="Baja",'Mapa final SI'!$AE$39="Menor"),CONCATENATE("R5C",'Mapa final SI'!$S$39),"")</f>
        <v/>
      </c>
      <c r="V40" s="203" t="str">
        <f>IF(AND('Mapa final SI'!$AC$34="Baja",'Mapa final SI'!$AE$34="Moderado"),CONCATENATE("R5C",'Mapa final SI'!$S$34),"")</f>
        <v/>
      </c>
      <c r="W40" s="204" t="str">
        <f>IF(AND('Mapa final SI'!$AC$35="Baja",'Mapa final SI'!$AE$35="Moderado"),CONCATENATE("R5C",'Mapa final SI'!$S$35),"")</f>
        <v/>
      </c>
      <c r="X40" s="204" t="str">
        <f>IF(AND('Mapa final SI'!$AC$36="Baja",'Mapa final SI'!$AE$36="Moderado"),CONCATENATE("R5C",'Mapa final SI'!$S$36),"")</f>
        <v/>
      </c>
      <c r="Y40" s="204" t="str">
        <f>IF(AND('Mapa final SI'!$AC$37="Baja",'Mapa final SI'!$AE$37="Moderado"),CONCATENATE("R5C",'Mapa final SI'!$S$37),"")</f>
        <v/>
      </c>
      <c r="Z40" s="204" t="str">
        <f>IF(AND('Mapa final SI'!$AC$38="Baja",'Mapa final SI'!$AE$38="Moderado"),CONCATENATE("R5C",'Mapa final SI'!$S$38),"")</f>
        <v/>
      </c>
      <c r="AA40" s="205" t="str">
        <f>IF(AND('Mapa final SI'!$AC$39="Baja",'Mapa final SI'!$AE$39="Moderado"),CONCATENATE("R5C",'Mapa final SI'!$S$39),"")</f>
        <v/>
      </c>
      <c r="AB40" s="188" t="str">
        <f>IF(AND('Mapa final SI'!$AC$34="Baja",'Mapa final SI'!$AE$34="Mayor"),CONCATENATE("R5C",'Mapa final SI'!$S$34),"")</f>
        <v/>
      </c>
      <c r="AC40" s="189" t="str">
        <f>IF(AND('Mapa final SI'!$AC$35="Baja",'Mapa final SI'!$AE$35="Mayor"),CONCATENATE("R5C",'Mapa final SI'!$S$35),"")</f>
        <v/>
      </c>
      <c r="AD40" s="189" t="str">
        <f>IF(AND('Mapa final SI'!$AC$36="Baja",'Mapa final SI'!$AE$36="Mayor"),CONCATENATE("R5C",'Mapa final SI'!$S$36),"")</f>
        <v/>
      </c>
      <c r="AE40" s="189" t="str">
        <f>IF(AND('Mapa final SI'!$AC$37="Baja",'Mapa final SI'!$AE$37="Mayor"),CONCATENATE("R5C",'Mapa final SI'!$S$37),"")</f>
        <v/>
      </c>
      <c r="AF40" s="189" t="str">
        <f>IF(AND('Mapa final SI'!$AC$38="Baja",'Mapa final SI'!$AE$38="Mayor"),CONCATENATE("R5C",'Mapa final SI'!$S$38),"")</f>
        <v/>
      </c>
      <c r="AG40" s="190" t="str">
        <f>IF(AND('Mapa final SI'!$AC$39="Baja",'Mapa final SI'!$AE$39="Mayor"),CONCATENATE("R5C",'Mapa final SI'!$S$39),"")</f>
        <v/>
      </c>
      <c r="AH40" s="191" t="str">
        <f>IF(AND('Mapa final SI'!$AC$34="Baja",'Mapa final SI'!$AE$34="Catastrófico"),CONCATENATE("R5C",'Mapa final SI'!$S$34),"")</f>
        <v/>
      </c>
      <c r="AI40" s="192" t="str">
        <f>IF(AND('Mapa final SI'!$AC$35="Baja",'Mapa final SI'!$AE$35="Catastrófico"),CONCATENATE("R5C",'Mapa final SI'!$S$35),"")</f>
        <v/>
      </c>
      <c r="AJ40" s="192" t="str">
        <f>IF(AND('Mapa final SI'!$AC$36="Baja",'Mapa final SI'!$AE$36="Catastrófico"),CONCATENATE("R5C",'Mapa final SI'!$S$36),"")</f>
        <v/>
      </c>
      <c r="AK40" s="192" t="str">
        <f>IF(AND('Mapa final SI'!$AC$37="Baja",'Mapa final SI'!$AE$37="Catastrófico"),CONCATENATE("R5C",'Mapa final SI'!$S$37),"")</f>
        <v/>
      </c>
      <c r="AL40" s="192" t="str">
        <f>IF(AND('Mapa final SI'!$AC$38="Baja",'Mapa final SI'!$AE$38="Catastrófico"),CONCATENATE("R5C",'Mapa final SI'!$S$38),"")</f>
        <v/>
      </c>
      <c r="AM40" s="193" t="str">
        <f>IF(AND('Mapa final SI'!$AC$39="Baja",'Mapa final SI'!$AE$39="Catastrófico"),CONCATENATE("R5C",'Mapa final SI'!$S$39),"")</f>
        <v/>
      </c>
      <c r="AN40" s="15"/>
      <c r="AO40" s="1082"/>
      <c r="AP40" s="1083"/>
      <c r="AQ40" s="1083"/>
      <c r="AR40" s="1083"/>
      <c r="AS40" s="1083"/>
      <c r="AT40" s="108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1040"/>
      <c r="C41" s="1040"/>
      <c r="D41" s="1041"/>
      <c r="E41" s="1059"/>
      <c r="F41" s="1058"/>
      <c r="G41" s="1058"/>
      <c r="H41" s="1058"/>
      <c r="I41" s="1058"/>
      <c r="J41" s="212" t="str">
        <f>IF(AND('Mapa final SI'!$AC$40="Baja",'Mapa final SI'!$AE$40="Leve"),CONCATENATE("R6C",'Mapa final SI'!$S$40),"")</f>
        <v/>
      </c>
      <c r="K41" s="213" t="str">
        <f>IF(AND('Mapa final SI'!$AC$41="Baja",'Mapa final SI'!$AE$41="Leve"),CONCATENATE("R6C",'Mapa final SI'!$S$41),"")</f>
        <v/>
      </c>
      <c r="L41" s="213" t="str">
        <f>IF(AND('Mapa final SI'!$AC$42="Baja",'Mapa final SI'!$AE$42="Leve"),CONCATENATE("R6C",'Mapa final SI'!$S$42),"")</f>
        <v/>
      </c>
      <c r="M41" s="213" t="str">
        <f>IF(AND('Mapa final SI'!$AC$43="Baja",'Mapa final SI'!$AE$43="Leve"),CONCATENATE("R6C",'Mapa final SI'!$S$43),"")</f>
        <v/>
      </c>
      <c r="N41" s="213" t="str">
        <f>IF(AND('Mapa final SI'!$AC$44="Baja",'Mapa final SI'!$AE$44="Leve"),CONCATENATE("R6C",'Mapa final SI'!$S$44),"")</f>
        <v/>
      </c>
      <c r="O41" s="214" t="str">
        <f>IF(AND('Mapa final SI'!$AC$45="Baja",'Mapa final SI'!$AE$45="Leve"),CONCATENATE("R6C",'Mapa final SI'!$S$45),"")</f>
        <v/>
      </c>
      <c r="P41" s="203" t="str">
        <f>IF(AND('Mapa final SI'!$AC$40="Baja",'Mapa final SI'!$AE$40="Menor"),CONCATENATE("R6C",'Mapa final SI'!$S$40),"")</f>
        <v>R6C1</v>
      </c>
      <c r="Q41" s="204" t="str">
        <f>IF(AND('Mapa final SI'!$AC$41="Baja",'Mapa final SI'!$AE$41="Menor"),CONCATENATE("R6C",'Mapa final SI'!$S$41),"")</f>
        <v>R6C2</v>
      </c>
      <c r="R41" s="204" t="str">
        <f>IF(AND('Mapa final SI'!$AC$42="Baja",'Mapa final SI'!$AE$42="Menor"),CONCATENATE("R6C",'Mapa final SI'!$S$42),"")</f>
        <v/>
      </c>
      <c r="S41" s="204" t="str">
        <f>IF(AND('Mapa final SI'!$AC$43="Baja",'Mapa final SI'!$AE$43="Menor"),CONCATENATE("R6C",'Mapa final SI'!$S$43),"")</f>
        <v/>
      </c>
      <c r="T41" s="204" t="str">
        <f>IF(AND('Mapa final SI'!$AC$44="Baja",'Mapa final SI'!$AE$44="Menor"),CONCATENATE("R6C",'Mapa final SI'!$S$44),"")</f>
        <v/>
      </c>
      <c r="U41" s="205" t="str">
        <f>IF(AND('Mapa final SI'!$AC$45="Baja",'Mapa final SI'!$AE$45="Menor"),CONCATENATE("R6C",'Mapa final SI'!$S$45),"")</f>
        <v/>
      </c>
      <c r="V41" s="203" t="str">
        <f>IF(AND('Mapa final SI'!$AC$40="Baja",'Mapa final SI'!$AE$40="Moderado"),CONCATENATE("R6C",'Mapa final SI'!$S$40),"")</f>
        <v/>
      </c>
      <c r="W41" s="204" t="str">
        <f>IF(AND('Mapa final SI'!$AC$41="Baja",'Mapa final SI'!$AE$41="Moderado"),CONCATENATE("R6C",'Mapa final SI'!$S$41),"")</f>
        <v/>
      </c>
      <c r="X41" s="204" t="str">
        <f>IF(AND('Mapa final SI'!$AC$42="Baja",'Mapa final SI'!$AE$42="Moderado"),CONCATENATE("R6C",'Mapa final SI'!$S$42),"")</f>
        <v/>
      </c>
      <c r="Y41" s="204" t="str">
        <f>IF(AND('Mapa final SI'!$AC$43="Baja",'Mapa final SI'!$AE$43="Moderado"),CONCATENATE("R6C",'Mapa final SI'!$S$43),"")</f>
        <v/>
      </c>
      <c r="Z41" s="204" t="str">
        <f>IF(AND('Mapa final SI'!$AC$44="Baja",'Mapa final SI'!$AE$44="Moderado"),CONCATENATE("R6C",'Mapa final SI'!$S$44),"")</f>
        <v/>
      </c>
      <c r="AA41" s="205" t="str">
        <f>IF(AND('Mapa final SI'!$AC$45="Baja",'Mapa final SI'!$AE$45="Moderado"),CONCATENATE("R6C",'Mapa final SI'!$S$45),"")</f>
        <v/>
      </c>
      <c r="AB41" s="188" t="str">
        <f>IF(AND('Mapa final SI'!$AC$40="Baja",'Mapa final SI'!$AE$40="Mayor"),CONCATENATE("R6C",'Mapa final SI'!$S$40),"")</f>
        <v/>
      </c>
      <c r="AC41" s="189" t="str">
        <f>IF(AND('Mapa final SI'!$AC$41="Baja",'Mapa final SI'!$AE$41="Mayor"),CONCATENATE("R6C",'Mapa final SI'!$S$41),"")</f>
        <v/>
      </c>
      <c r="AD41" s="189" t="str">
        <f>IF(AND('Mapa final SI'!$AC$42="Baja",'Mapa final SI'!$AE$42="Mayor"),CONCATENATE("R6C",'Mapa final SI'!$S$42),"")</f>
        <v/>
      </c>
      <c r="AE41" s="189" t="str">
        <f>IF(AND('Mapa final SI'!$AC$43="Baja",'Mapa final SI'!$AE$43="Mayor"),CONCATENATE("R6C",'Mapa final SI'!$S$43),"")</f>
        <v/>
      </c>
      <c r="AF41" s="189" t="str">
        <f>IF(AND('Mapa final SI'!$AC$44="Baja",'Mapa final SI'!$AE$44="Mayor"),CONCATENATE("R6C",'Mapa final SI'!$S$44),"")</f>
        <v/>
      </c>
      <c r="AG41" s="190" t="str">
        <f>IF(AND('Mapa final SI'!$AC$45="Baja",'Mapa final SI'!$AE$45="Mayor"),CONCATENATE("R6C",'Mapa final SI'!$S$45),"")</f>
        <v/>
      </c>
      <c r="AH41" s="191" t="str">
        <f>IF(AND('Mapa final SI'!$AC$40="Baja",'Mapa final SI'!$AE$40="Catastrófico"),CONCATENATE("R6C",'Mapa final SI'!$S$40),"")</f>
        <v/>
      </c>
      <c r="AI41" s="192" t="str">
        <f>IF(AND('Mapa final SI'!$AC$41="Baja",'Mapa final SI'!$AE$41="Catastrófico"),CONCATENATE("R6C",'Mapa final SI'!$S$41),"")</f>
        <v/>
      </c>
      <c r="AJ41" s="192" t="str">
        <f>IF(AND('Mapa final SI'!$AC$42="Baja",'Mapa final SI'!$AE$42="Catastrófico"),CONCATENATE("R6C",'Mapa final SI'!$S$42),"")</f>
        <v/>
      </c>
      <c r="AK41" s="192" t="str">
        <f>IF(AND('Mapa final SI'!$AC$43="Baja",'Mapa final SI'!$AE$43="Catastrófico"),CONCATENATE("R6C",'Mapa final SI'!$S$43),"")</f>
        <v/>
      </c>
      <c r="AL41" s="192" t="str">
        <f>IF(AND('Mapa final SI'!$AC$44="Baja",'Mapa final SI'!$AE$44="Catastrófico"),CONCATENATE("R6C",'Mapa final SI'!$S$44),"")</f>
        <v/>
      </c>
      <c r="AM41" s="193" t="str">
        <f>IF(AND('Mapa final SI'!$AC$45="Baja",'Mapa final SI'!$AE$45="Catastrófico"),CONCATENATE("R6C",'Mapa final SI'!$S$45),"")</f>
        <v/>
      </c>
      <c r="AN41" s="15"/>
      <c r="AO41" s="1082"/>
      <c r="AP41" s="1083"/>
      <c r="AQ41" s="1083"/>
      <c r="AR41" s="1083"/>
      <c r="AS41" s="1083"/>
      <c r="AT41" s="108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1040"/>
      <c r="C42" s="1040"/>
      <c r="D42" s="1041"/>
      <c r="E42" s="1059"/>
      <c r="F42" s="1058"/>
      <c r="G42" s="1058"/>
      <c r="H42" s="1058"/>
      <c r="I42" s="1058"/>
      <c r="J42" s="212" t="str">
        <f>IF(AND('Mapa final SI'!$AC$46="Baja",'Mapa final SI'!$AE$46="Leve"),CONCATENATE("R7C",'Mapa final SI'!$S$46),"")</f>
        <v/>
      </c>
      <c r="K42" s="213" t="str">
        <f>IF(AND('Mapa final SI'!$AC$47="Baja",'Mapa final SI'!$AE$47="Leve"),CONCATENATE("R7C",'Mapa final SI'!$S$47),"")</f>
        <v/>
      </c>
      <c r="L42" s="213" t="str">
        <f>IF(AND('Mapa final SI'!$AC$48="Baja",'Mapa final SI'!$AE$48="Leve"),CONCATENATE("R7C",'Mapa final SI'!$S$48),"")</f>
        <v/>
      </c>
      <c r="M42" s="213" t="str">
        <f>IF(AND('Mapa final SI'!$AC$49="Baja",'Mapa final SI'!$AE$49="Leve"),CONCATENATE("R7C",'Mapa final SI'!$S$49),"")</f>
        <v/>
      </c>
      <c r="N42" s="213" t="str">
        <f>IF(AND('Mapa final SI'!$AC$50="Baja",'Mapa final SI'!$AE$50="Leve"),CONCATENATE("R7C",'Mapa final SI'!$S$50),"")</f>
        <v/>
      </c>
      <c r="O42" s="214" t="str">
        <f>IF(AND('Mapa final SI'!$AC$51="Baja",'Mapa final SI'!$AE$51="Leve"),CONCATENATE("R7C",'Mapa final SI'!$S$51),"")</f>
        <v/>
      </c>
      <c r="P42" s="203" t="str">
        <f>IF(AND('Mapa final SI'!$AC$46="Baja",'Mapa final SI'!$AE$46="Menor"),CONCATENATE("R7C",'Mapa final SI'!$S$46),"")</f>
        <v/>
      </c>
      <c r="Q42" s="204" t="str">
        <f>IF(AND('Mapa final SI'!$AC$47="Baja",'Mapa final SI'!$AE$47="Menor"),CONCATENATE("R7C",'Mapa final SI'!$S$47),"")</f>
        <v>R7C2</v>
      </c>
      <c r="R42" s="204" t="str">
        <f>IF(AND('Mapa final SI'!$AC$48="Baja",'Mapa final SI'!$AE$48="Menor"),CONCATENATE("R7C",'Mapa final SI'!$S$48),"")</f>
        <v/>
      </c>
      <c r="S42" s="204" t="str">
        <f>IF(AND('Mapa final SI'!$AC$49="Baja",'Mapa final SI'!$AE$49="Menor"),CONCATENATE("R7C",'Mapa final SI'!$S$49),"")</f>
        <v/>
      </c>
      <c r="T42" s="204" t="str">
        <f>IF(AND('Mapa final SI'!$AC$50="Baja",'Mapa final SI'!$AE$50="Menor"),CONCATENATE("R7C",'Mapa final SI'!$S$50),"")</f>
        <v/>
      </c>
      <c r="U42" s="205" t="str">
        <f>IF(AND('Mapa final SI'!$AC$51="Baja",'Mapa final SI'!$AE$51="Menor"),CONCATENATE("R7C",'Mapa final SI'!$S$51),"")</f>
        <v/>
      </c>
      <c r="V42" s="203" t="str">
        <f>IF(AND('Mapa final SI'!$AC$46="Baja",'Mapa final SI'!$AE$46="Moderado"),CONCATENATE("R7C",'Mapa final SI'!$S$46),"")</f>
        <v/>
      </c>
      <c r="W42" s="204" t="str">
        <f>IF(AND('Mapa final SI'!$AC$47="Baja",'Mapa final SI'!$AE$47="Moderado"),CONCATENATE("R7C",'Mapa final SI'!$S$47),"")</f>
        <v/>
      </c>
      <c r="X42" s="204" t="str">
        <f>IF(AND('Mapa final SI'!$AC$48="Baja",'Mapa final SI'!$AE$48="Moderado"),CONCATENATE("R7C",'Mapa final SI'!$S$48),"")</f>
        <v/>
      </c>
      <c r="Y42" s="204" t="str">
        <f>IF(AND('Mapa final SI'!$AC$49="Baja",'Mapa final SI'!$AE$49="Moderado"),CONCATENATE("R7C",'Mapa final SI'!$S$49),"")</f>
        <v/>
      </c>
      <c r="Z42" s="204" t="str">
        <f>IF(AND('Mapa final SI'!$AC$50="Baja",'Mapa final SI'!$AE$50="Moderado"),CONCATENATE("R7C",'Mapa final SI'!$S$50),"")</f>
        <v/>
      </c>
      <c r="AA42" s="205" t="str">
        <f>IF(AND('Mapa final SI'!$AC$51="Baja",'Mapa final SI'!$AE$51="Moderado"),CONCATENATE("R7C",'Mapa final SI'!$S$51),"")</f>
        <v/>
      </c>
      <c r="AB42" s="188" t="str">
        <f>IF(AND('Mapa final SI'!$AC$46="Baja",'Mapa final SI'!$AE$46="Mayor"),CONCATENATE("R7C",'Mapa final SI'!$S$46),"")</f>
        <v/>
      </c>
      <c r="AC42" s="189" t="str">
        <f>IF(AND('Mapa final SI'!$AC$47="Baja",'Mapa final SI'!$AE$47="Mayor"),CONCATENATE("R7C",'Mapa final SI'!$S$47),"")</f>
        <v/>
      </c>
      <c r="AD42" s="189" t="str">
        <f>IF(AND('Mapa final SI'!$AC$48="Baja",'Mapa final SI'!$AE$48="Mayor"),CONCATENATE("R7C",'Mapa final SI'!$S$48),"")</f>
        <v/>
      </c>
      <c r="AE42" s="189" t="str">
        <f>IF(AND('Mapa final SI'!$AC$49="Baja",'Mapa final SI'!$AE$49="Mayor"),CONCATENATE("R7C",'Mapa final SI'!$S$49),"")</f>
        <v/>
      </c>
      <c r="AF42" s="189" t="str">
        <f>IF(AND('Mapa final SI'!$AC$50="Baja",'Mapa final SI'!$AE$50="Mayor"),CONCATENATE("R7C",'Mapa final SI'!$S$50),"")</f>
        <v/>
      </c>
      <c r="AG42" s="190" t="str">
        <f>IF(AND('Mapa final SI'!$AC$51="Baja",'Mapa final SI'!$AE$51="Mayor"),CONCATENATE("R7C",'Mapa final SI'!$S$51),"")</f>
        <v/>
      </c>
      <c r="AH42" s="191" t="str">
        <f>IF(AND('Mapa final SI'!$AC$46="Baja",'Mapa final SI'!$AE$46="Catastrófico"),CONCATENATE("R7C",'Mapa final SI'!$S$46),"")</f>
        <v/>
      </c>
      <c r="AI42" s="192" t="str">
        <f>IF(AND('Mapa final SI'!$AC$47="Baja",'Mapa final SI'!$AE$47="Catastrófico"),CONCATENATE("R7C",'Mapa final SI'!$S$47),"")</f>
        <v/>
      </c>
      <c r="AJ42" s="192" t="str">
        <f>IF(AND('Mapa final SI'!$AC$48="Baja",'Mapa final SI'!$AE$48="Catastrófico"),CONCATENATE("R7C",'Mapa final SI'!$S$48),"")</f>
        <v/>
      </c>
      <c r="AK42" s="192" t="str">
        <f>IF(AND('Mapa final SI'!$AC$49="Baja",'Mapa final SI'!$AE$49="Catastrófico"),CONCATENATE("R7C",'Mapa final SI'!$S$49),"")</f>
        <v/>
      </c>
      <c r="AL42" s="192" t="str">
        <f>IF(AND('Mapa final SI'!$AC$50="Baja",'Mapa final SI'!$AE$50="Catastrófico"),CONCATENATE("R7C",'Mapa final SI'!$S$50),"")</f>
        <v/>
      </c>
      <c r="AM42" s="193" t="str">
        <f>IF(AND('Mapa final SI'!$AC$51="Baja",'Mapa final SI'!$AE$51="Catastrófico"),CONCATENATE("R7C",'Mapa final SI'!$S$51),"")</f>
        <v/>
      </c>
      <c r="AN42" s="15"/>
      <c r="AO42" s="1082"/>
      <c r="AP42" s="1083"/>
      <c r="AQ42" s="1083"/>
      <c r="AR42" s="1083"/>
      <c r="AS42" s="1083"/>
      <c r="AT42" s="108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1040"/>
      <c r="C43" s="1040"/>
      <c r="D43" s="1041"/>
      <c r="E43" s="1059"/>
      <c r="F43" s="1058"/>
      <c r="G43" s="1058"/>
      <c r="H43" s="1058"/>
      <c r="I43" s="1058"/>
      <c r="J43" s="212" t="str">
        <f>IF(AND('Mapa final SI'!$AC$52="Baja",'Mapa final SI'!$AE$52="Leve"),CONCATENATE("R8C",'Mapa final SI'!$S$52),"")</f>
        <v/>
      </c>
      <c r="K43" s="213" t="str">
        <f>IF(AND('Mapa final SI'!$AC$53="Baja",'Mapa final SI'!$AE$53="Leve"),CONCATENATE("R8C",'Mapa final SI'!$S$53),"")</f>
        <v/>
      </c>
      <c r="L43" s="213" t="str">
        <f>IF(AND('Mapa final SI'!$AC$54="Baja",'Mapa final SI'!$AE$54="Leve"),CONCATENATE("R8C",'Mapa final SI'!$S$54),"")</f>
        <v/>
      </c>
      <c r="M43" s="213" t="str">
        <f>IF(AND('Mapa final SI'!$AC$55="Baja",'Mapa final SI'!$AE$55="Leve"),CONCATENATE("R8C",'Mapa final SI'!$S$55),"")</f>
        <v/>
      </c>
      <c r="N43" s="213" t="str">
        <f>IF(AND('Mapa final SI'!$AC$56="Baja",'Mapa final SI'!$AE$56="Leve"),CONCATENATE("R8C",'Mapa final SI'!$S$56),"")</f>
        <v/>
      </c>
      <c r="O43" s="214" t="str">
        <f>IF(AND('Mapa final SI'!$AC$57="Baja",'Mapa final SI'!$AE$57="Leve"),CONCATENATE("R8C",'Mapa final SI'!$S$57),"")</f>
        <v/>
      </c>
      <c r="P43" s="203" t="str">
        <f>IF(AND('Mapa final SI'!$AC$52="Baja",'Mapa final SI'!$AE$52="Menor"),CONCATENATE("R8C",'Mapa final SI'!$S$52),"")</f>
        <v/>
      </c>
      <c r="Q43" s="204" t="str">
        <f>IF(AND('Mapa final SI'!$AC$53="Baja",'Mapa final SI'!$AE$53="Menor"),CONCATENATE("R8C",'Mapa final SI'!$S$53),"")</f>
        <v/>
      </c>
      <c r="R43" s="204" t="str">
        <f>IF(AND('Mapa final SI'!$AC$54="Baja",'Mapa final SI'!$AE$54="Menor"),CONCATENATE("R8C",'Mapa final SI'!$S$54),"")</f>
        <v/>
      </c>
      <c r="S43" s="204" t="str">
        <f>IF(AND('Mapa final SI'!$AC$55="Baja",'Mapa final SI'!$AE$55="Menor"),CONCATENATE("R8C",'Mapa final SI'!$S$55),"")</f>
        <v/>
      </c>
      <c r="T43" s="204" t="str">
        <f>IF(AND('Mapa final SI'!$AC$56="Baja",'Mapa final SI'!$AE$56="Menor"),CONCATENATE("R8C",'Mapa final SI'!$S$56),"")</f>
        <v/>
      </c>
      <c r="U43" s="205" t="str">
        <f>IF(AND('Mapa final SI'!$AC$57="Baja",'Mapa final SI'!$AE$57="Menor"),CONCATENATE("R8C",'Mapa final SI'!$S$57),"")</f>
        <v/>
      </c>
      <c r="V43" s="203" t="str">
        <f>IF(AND('Mapa final SI'!$AC$52="Baja",'Mapa final SI'!$AE$52="Moderado"),CONCATENATE("R8C",'Mapa final SI'!$S$52),"")</f>
        <v/>
      </c>
      <c r="W43" s="204" t="str">
        <f>IF(AND('Mapa final SI'!$AC$53="Baja",'Mapa final SI'!$AE$53="Moderado"),CONCATENATE("R8C",'Mapa final SI'!$S$53),"")</f>
        <v/>
      </c>
      <c r="X43" s="204" t="str">
        <f>IF(AND('Mapa final SI'!$AC$54="Baja",'Mapa final SI'!$AE$54="Moderado"),CONCATENATE("R8C",'Mapa final SI'!$S$54),"")</f>
        <v/>
      </c>
      <c r="Y43" s="204" t="str">
        <f>IF(AND('Mapa final SI'!$AC$55="Baja",'Mapa final SI'!$AE$55="Moderado"),CONCATENATE("R8C",'Mapa final SI'!$S$55),"")</f>
        <v/>
      </c>
      <c r="Z43" s="204" t="str">
        <f>IF(AND('Mapa final SI'!$AC$56="Baja",'Mapa final SI'!$AE$56="Moderado"),CONCATENATE("R8C",'Mapa final SI'!$S$56),"")</f>
        <v/>
      </c>
      <c r="AA43" s="205" t="str">
        <f>IF(AND('Mapa final SI'!$AC$57="Baja",'Mapa final SI'!$AE$57="Moderado"),CONCATENATE("R8C",'Mapa final SI'!$S$57),"")</f>
        <v/>
      </c>
      <c r="AB43" s="188" t="str">
        <f>IF(AND('Mapa final SI'!$AC$52="Baja",'Mapa final SI'!$AE$52="Mayor"),CONCATENATE("R8C",'Mapa final SI'!$S$52),"")</f>
        <v/>
      </c>
      <c r="AC43" s="189" t="str">
        <f>IF(AND('Mapa final SI'!$AC$53="Baja",'Mapa final SI'!$AE$53="Mayor"),CONCATENATE("R8C",'Mapa final SI'!$S$53),"")</f>
        <v/>
      </c>
      <c r="AD43" s="189" t="str">
        <f>IF(AND('Mapa final SI'!$AC$54="Baja",'Mapa final SI'!$AE$54="Mayor"),CONCATENATE("R8C",'Mapa final SI'!$S$54),"")</f>
        <v/>
      </c>
      <c r="AE43" s="189" t="str">
        <f>IF(AND('Mapa final SI'!$AC$55="Baja",'Mapa final SI'!$AE$55="Mayor"),CONCATENATE("R8C",'Mapa final SI'!$S$55),"")</f>
        <v/>
      </c>
      <c r="AF43" s="189" t="str">
        <f>IF(AND('Mapa final SI'!$AC$56="Baja",'Mapa final SI'!$AE$56="Mayor"),CONCATENATE("R8C",'Mapa final SI'!$S$56),"")</f>
        <v/>
      </c>
      <c r="AG43" s="190" t="str">
        <f>IF(AND('Mapa final SI'!$AC$57="Baja",'Mapa final SI'!$AE$57="Mayor"),CONCATENATE("R8C",'Mapa final SI'!$S$57),"")</f>
        <v/>
      </c>
      <c r="AH43" s="191" t="str">
        <f>IF(AND('Mapa final SI'!$AC$52="Baja",'Mapa final SI'!$AE$52="Catastrófico"),CONCATENATE("R8C",'Mapa final SI'!$S$52),"")</f>
        <v/>
      </c>
      <c r="AI43" s="192" t="str">
        <f>IF(AND('Mapa final SI'!$AC$53="Baja",'Mapa final SI'!$AE$53="Catastrófico"),CONCATENATE("R8C",'Mapa final SI'!$S$53),"")</f>
        <v/>
      </c>
      <c r="AJ43" s="192" t="str">
        <f>IF(AND('Mapa final SI'!$AC$54="Baja",'Mapa final SI'!$AE$54="Catastrófico"),CONCATENATE("R8C",'Mapa final SI'!$S$54),"")</f>
        <v/>
      </c>
      <c r="AK43" s="192" t="str">
        <f>IF(AND('Mapa final SI'!$AC$55="Baja",'Mapa final SI'!$AE$55="Catastrófico"),CONCATENATE("R8C",'Mapa final SI'!$S$55),"")</f>
        <v/>
      </c>
      <c r="AL43" s="192" t="str">
        <f>IF(AND('Mapa final SI'!$AC$56="Baja",'Mapa final SI'!$AE$56="Catastrófico"),CONCATENATE("R8C",'Mapa final SI'!$S$56),"")</f>
        <v/>
      </c>
      <c r="AM43" s="193" t="str">
        <f>IF(AND('Mapa final SI'!$AC$57="Baja",'Mapa final SI'!$AE$57="Catastrófico"),CONCATENATE("R8C",'Mapa final SI'!$S$57),"")</f>
        <v/>
      </c>
      <c r="AN43" s="15"/>
      <c r="AO43" s="1082"/>
      <c r="AP43" s="1083"/>
      <c r="AQ43" s="1083"/>
      <c r="AR43" s="1083"/>
      <c r="AS43" s="1083"/>
      <c r="AT43" s="108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1040"/>
      <c r="C44" s="1040"/>
      <c r="D44" s="1041"/>
      <c r="E44" s="1059"/>
      <c r="F44" s="1058"/>
      <c r="G44" s="1058"/>
      <c r="H44" s="1058"/>
      <c r="I44" s="1058"/>
      <c r="J44" s="212" t="str">
        <f>IF(AND('Mapa final SI'!$AC$58="Baja",'Mapa final SI'!$AE$58="Leve"),CONCATENATE("R9C",'Mapa final SI'!$S$58),"")</f>
        <v/>
      </c>
      <c r="K44" s="213" t="str">
        <f>IF(AND('Mapa final SI'!$AC$59="Baja",'Mapa final SI'!$AE$59="Leve"),CONCATENATE("R9C",'Mapa final SI'!$S$59),"")</f>
        <v/>
      </c>
      <c r="L44" s="213" t="str">
        <f>IF(AND('Mapa final SI'!$AC$60="Baja",'Mapa final SI'!$AE$60="Leve"),CONCATENATE("R9C",'Mapa final SI'!$S$60),"")</f>
        <v/>
      </c>
      <c r="M44" s="213" t="str">
        <f>IF(AND('Mapa final SI'!$AC$61="Baja",'Mapa final SI'!$AE$61="Leve"),CONCATENATE("R9C",'Mapa final SI'!$S$61),"")</f>
        <v/>
      </c>
      <c r="N44" s="213" t="str">
        <f>IF(AND('Mapa final SI'!$AC$62="Baja",'Mapa final SI'!$AE$62="Leve"),CONCATENATE("R9C",'Mapa final SI'!$S$62),"")</f>
        <v/>
      </c>
      <c r="O44" s="214" t="str">
        <f>IF(AND('Mapa final SI'!$AC$63="Baja",'Mapa final SI'!$AE$63="Leve"),CONCATENATE("R9C",'Mapa final SI'!$S$63),"")</f>
        <v/>
      </c>
      <c r="P44" s="203" t="str">
        <f>IF(AND('Mapa final SI'!$AC$58="Baja",'Mapa final SI'!$AE$58="Menor"),CONCATENATE("R9C",'Mapa final SI'!$S$58),"")</f>
        <v/>
      </c>
      <c r="Q44" s="204" t="str">
        <f>IF(AND('Mapa final SI'!$AC$59="Baja",'Mapa final SI'!$AE$59="Menor"),CONCATENATE("R9C",'Mapa final SI'!$S$59),"")</f>
        <v/>
      </c>
      <c r="R44" s="204" t="str">
        <f>IF(AND('Mapa final SI'!$AC$60="Baja",'Mapa final SI'!$AE$60="Menor"),CONCATENATE("R9C",'Mapa final SI'!$S$60),"")</f>
        <v/>
      </c>
      <c r="S44" s="204" t="str">
        <f>IF(AND('Mapa final SI'!$AC$61="Baja",'Mapa final SI'!$AE$61="Menor"),CONCATENATE("R9C",'Mapa final SI'!$S$61),"")</f>
        <v/>
      </c>
      <c r="T44" s="204" t="str">
        <f>IF(AND('Mapa final SI'!$AC$62="Baja",'Mapa final SI'!$AE$62="Menor"),CONCATENATE("R9C",'Mapa final SI'!$S$62),"")</f>
        <v/>
      </c>
      <c r="U44" s="205" t="str">
        <f>IF(AND('Mapa final SI'!$AC$63="Baja",'Mapa final SI'!$AE$63="Menor"),CONCATENATE("R9C",'Mapa final SI'!$S$63),"")</f>
        <v/>
      </c>
      <c r="V44" s="203" t="str">
        <f>IF(AND('Mapa final SI'!$AC$58="Baja",'Mapa final SI'!$AE$58="Moderado"),CONCATENATE("R9C",'Mapa final SI'!$S$58),"")</f>
        <v/>
      </c>
      <c r="W44" s="204" t="str">
        <f>IF(AND('Mapa final SI'!$AC$59="Baja",'Mapa final SI'!$AE$59="Moderado"),CONCATENATE("R9C",'Mapa final SI'!$S$59),"")</f>
        <v/>
      </c>
      <c r="X44" s="204" t="str">
        <f>IF(AND('Mapa final SI'!$AC$60="Baja",'Mapa final SI'!$AE$60="Moderado"),CONCATENATE("R9C",'Mapa final SI'!$S$60),"")</f>
        <v/>
      </c>
      <c r="Y44" s="204" t="str">
        <f>IF(AND('Mapa final SI'!$AC$61="Baja",'Mapa final SI'!$AE$61="Moderado"),CONCATENATE("R9C",'Mapa final SI'!$S$61),"")</f>
        <v/>
      </c>
      <c r="Z44" s="204" t="str">
        <f>IF(AND('Mapa final SI'!$AC$62="Baja",'Mapa final SI'!$AE$62="Moderado"),CONCATENATE("R9C",'Mapa final SI'!$S$62),"")</f>
        <v/>
      </c>
      <c r="AA44" s="205" t="str">
        <f>IF(AND('Mapa final SI'!$AC$63="Baja",'Mapa final SI'!$AE$63="Moderado"),CONCATENATE("R9C",'Mapa final SI'!$S$63),"")</f>
        <v/>
      </c>
      <c r="AB44" s="188" t="str">
        <f>IF(AND('Mapa final SI'!$AC$58="Baja",'Mapa final SI'!$AE$58="Mayor"),CONCATENATE("R9C",'Mapa final SI'!$S$58),"")</f>
        <v/>
      </c>
      <c r="AC44" s="189" t="str">
        <f>IF(AND('Mapa final SI'!$AC$59="Baja",'Mapa final SI'!$AE$59="Mayor"),CONCATENATE("R9C",'Mapa final SI'!$S$59),"")</f>
        <v/>
      </c>
      <c r="AD44" s="189" t="str">
        <f>IF(AND('Mapa final SI'!$AC$60="Baja",'Mapa final SI'!$AE$60="Mayor"),CONCATENATE("R9C",'Mapa final SI'!$S$60),"")</f>
        <v/>
      </c>
      <c r="AE44" s="189" t="str">
        <f>IF(AND('Mapa final SI'!$AC$61="Baja",'Mapa final SI'!$AE$61="Mayor"),CONCATENATE("R9C",'Mapa final SI'!$S$61),"")</f>
        <v/>
      </c>
      <c r="AF44" s="189" t="str">
        <f>IF(AND('Mapa final SI'!$AC$62="Baja",'Mapa final SI'!$AE$62="Mayor"),CONCATENATE("R9C",'Mapa final SI'!$S$62),"")</f>
        <v/>
      </c>
      <c r="AG44" s="190" t="str">
        <f>IF(AND('Mapa final SI'!$AC$63="Baja",'Mapa final SI'!$AE$63="Mayor"),CONCATENATE("R9C",'Mapa final SI'!$S$63),"")</f>
        <v/>
      </c>
      <c r="AH44" s="191" t="str">
        <f>IF(AND('Mapa final SI'!$AC$58="Baja",'Mapa final SI'!$AE$58="Catastrófico"),CONCATENATE("R9C",'Mapa final SI'!$S$58),"")</f>
        <v/>
      </c>
      <c r="AI44" s="192" t="str">
        <f>IF(AND('Mapa final SI'!$AC$59="Baja",'Mapa final SI'!$AE$59="Catastrófico"),CONCATENATE("R9C",'Mapa final SI'!$S$59),"")</f>
        <v/>
      </c>
      <c r="AJ44" s="192" t="str">
        <f>IF(AND('Mapa final SI'!$AC$60="Baja",'Mapa final SI'!$AE$60="Catastrófico"),CONCATENATE("R9C",'Mapa final SI'!$S$60),"")</f>
        <v/>
      </c>
      <c r="AK44" s="192" t="str">
        <f>IF(AND('Mapa final SI'!$AC$61="Baja",'Mapa final SI'!$AE$61="Catastrófico"),CONCATENATE("R9C",'Mapa final SI'!$S$61),"")</f>
        <v/>
      </c>
      <c r="AL44" s="192" t="str">
        <f>IF(AND('Mapa final SI'!$AC$62="Baja",'Mapa final SI'!$AE$62="Catastrófico"),CONCATENATE("R9C",'Mapa final SI'!$S$62),"")</f>
        <v/>
      </c>
      <c r="AM44" s="193" t="str">
        <f>IF(AND('Mapa final SI'!$AC$63="Baja",'Mapa final SI'!$AE$63="Catastrófico"),CONCATENATE("R9C",'Mapa final SI'!$S$63),"")</f>
        <v/>
      </c>
      <c r="AN44" s="15"/>
      <c r="AO44" s="1082"/>
      <c r="AP44" s="1083"/>
      <c r="AQ44" s="1083"/>
      <c r="AR44" s="1083"/>
      <c r="AS44" s="1083"/>
      <c r="AT44" s="108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1040"/>
      <c r="C45" s="1040"/>
      <c r="D45" s="1041"/>
      <c r="E45" s="1060"/>
      <c r="F45" s="1061"/>
      <c r="G45" s="1061"/>
      <c r="H45" s="1061"/>
      <c r="I45" s="1061"/>
      <c r="J45" s="215" t="str">
        <f>IF(AND('Mapa final SI'!$AC$64="Baja",'Mapa final SI'!$AE$64="Leve"),CONCATENATE("R10C",'Mapa final SI'!$S$64),"")</f>
        <v/>
      </c>
      <c r="K45" s="216" t="str">
        <f>IF(AND('Mapa final SI'!$AC$65="Baja",'Mapa final SI'!$AE$65="Leve"),CONCATENATE("R10C",'Mapa final SI'!$S$65),"")</f>
        <v/>
      </c>
      <c r="L45" s="216" t="str">
        <f>IF(AND('Mapa final SI'!$AC$66="Baja",'Mapa final SI'!$AE$66="Leve"),CONCATENATE("R10C",'Mapa final SI'!$S$66),"")</f>
        <v/>
      </c>
      <c r="M45" s="216" t="str">
        <f>IF(AND('Mapa final SI'!$AC$67="Baja",'Mapa final SI'!$AE$67="Leve"),CONCATENATE("R10C",'Mapa final SI'!$S$67),"")</f>
        <v/>
      </c>
      <c r="N45" s="216" t="str">
        <f>IF(AND('Mapa final SI'!$AC$68="Baja",'Mapa final SI'!$AE$68="Leve"),CONCATENATE("R10C",'Mapa final SI'!$S$68),"")</f>
        <v/>
      </c>
      <c r="O45" s="217" t="str">
        <f>IF(AND('Mapa final SI'!$AC$69="Baja",'Mapa final SI'!$AE$69="Leve"),CONCATENATE("R10C",'Mapa final SI'!$S$69),"")</f>
        <v/>
      </c>
      <c r="P45" s="203" t="str">
        <f>IF(AND('Mapa final SI'!$AC$64="Baja",'Mapa final SI'!$AE$64="Menor"),CONCATENATE("R10C",'Mapa final SI'!$S$64),"")</f>
        <v/>
      </c>
      <c r="Q45" s="204" t="str">
        <f>IF(AND('Mapa final SI'!$AC$65="Baja",'Mapa final SI'!$AE$65="Menor"),CONCATENATE("R10C",'Mapa final SI'!$S$65),"")</f>
        <v/>
      </c>
      <c r="R45" s="204" t="str">
        <f>IF(AND('Mapa final SI'!$AC$66="Baja",'Mapa final SI'!$AE$66="Menor"),CONCATENATE("R10C",'Mapa final SI'!$S$66),"")</f>
        <v/>
      </c>
      <c r="S45" s="204" t="str">
        <f>IF(AND('Mapa final SI'!$AC$67="Baja",'Mapa final SI'!$AE$67="Menor"),CONCATENATE("R10C",'Mapa final SI'!$S$67),"")</f>
        <v/>
      </c>
      <c r="T45" s="204" t="str">
        <f>IF(AND('Mapa final SI'!$AC$68="Baja",'Mapa final SI'!$AE$68="Menor"),CONCATENATE("R10C",'Mapa final SI'!$S$68),"")</f>
        <v/>
      </c>
      <c r="U45" s="205" t="str">
        <f>IF(AND('Mapa final SI'!$AC$69="Baja",'Mapa final SI'!$AE$69="Menor"),CONCATENATE("R10C",'Mapa final SI'!$S$69),"")</f>
        <v/>
      </c>
      <c r="V45" s="206" t="str">
        <f>IF(AND('Mapa final SI'!$AC$64="Baja",'Mapa final SI'!$AE$64="Moderado"),CONCATENATE("R10C",'Mapa final SI'!$S$64),"")</f>
        <v/>
      </c>
      <c r="W45" s="207" t="str">
        <f>IF(AND('Mapa final SI'!$AC$65="Baja",'Mapa final SI'!$AE$65="Moderado"),CONCATENATE("R10C",'Mapa final SI'!$S$65),"")</f>
        <v/>
      </c>
      <c r="X45" s="207" t="str">
        <f>IF(AND('Mapa final SI'!$AC$66="Baja",'Mapa final SI'!$AE$66="Moderado"),CONCATENATE("R10C",'Mapa final SI'!$S$66),"")</f>
        <v/>
      </c>
      <c r="Y45" s="207" t="str">
        <f>IF(AND('Mapa final SI'!$AC$67="Baja",'Mapa final SI'!$AE$67="Moderado"),CONCATENATE("R10C",'Mapa final SI'!$S$67),"")</f>
        <v/>
      </c>
      <c r="Z45" s="207" t="str">
        <f>IF(AND('Mapa final SI'!$AC$68="Baja",'Mapa final SI'!$AE$68="Moderado"),CONCATENATE("R10C",'Mapa final SI'!$S$68),"")</f>
        <v/>
      </c>
      <c r="AA45" s="208" t="str">
        <f>IF(AND('Mapa final SI'!$AC$69="Baja",'Mapa final SI'!$AE$69="Moderado"),CONCATENATE("R10C",'Mapa final SI'!$S$69),"")</f>
        <v/>
      </c>
      <c r="AB45" s="194" t="str">
        <f>IF(AND('Mapa final SI'!$AC$64="Baja",'Mapa final SI'!$AE$64="Mayor"),CONCATENATE("R10C",'Mapa final SI'!$S$64),"")</f>
        <v/>
      </c>
      <c r="AC45" s="195" t="str">
        <f>IF(AND('Mapa final SI'!$AC$65="Baja",'Mapa final SI'!$AE$65="Mayor"),CONCATENATE("R10C",'Mapa final SI'!$S$65),"")</f>
        <v/>
      </c>
      <c r="AD45" s="195" t="str">
        <f>IF(AND('Mapa final SI'!$AC$66="Baja",'Mapa final SI'!$AE$66="Mayor"),CONCATENATE("R10C",'Mapa final SI'!$S$66),"")</f>
        <v/>
      </c>
      <c r="AE45" s="195" t="str">
        <f>IF(AND('Mapa final SI'!$AC$67="Baja",'Mapa final SI'!$AE$67="Mayor"),CONCATENATE("R10C",'Mapa final SI'!$S$67),"")</f>
        <v/>
      </c>
      <c r="AF45" s="195" t="str">
        <f>IF(AND('Mapa final SI'!$AC$68="Baja",'Mapa final SI'!$AE$68="Mayor"),CONCATENATE("R10C",'Mapa final SI'!$S$68),"")</f>
        <v/>
      </c>
      <c r="AG45" s="196" t="str">
        <f>IF(AND('Mapa final SI'!$AC$69="Baja",'Mapa final SI'!$AE$69="Mayor"),CONCATENATE("R10C",'Mapa final SI'!$S$69),"")</f>
        <v/>
      </c>
      <c r="AH45" s="197" t="str">
        <f>IF(AND('Mapa final SI'!$AC$64="Baja",'Mapa final SI'!$AE$64="Catastrófico"),CONCATENATE("R10C",'Mapa final SI'!$S$64),"")</f>
        <v/>
      </c>
      <c r="AI45" s="198" t="str">
        <f>IF(AND('Mapa final SI'!$AC$65="Baja",'Mapa final SI'!$AE$65="Catastrófico"),CONCATENATE("R10C",'Mapa final SI'!$S$65),"")</f>
        <v/>
      </c>
      <c r="AJ45" s="198" t="str">
        <f>IF(AND('Mapa final SI'!$AC$66="Baja",'Mapa final SI'!$AE$66="Catastrófico"),CONCATENATE("R10C",'Mapa final SI'!$S$66),"")</f>
        <v/>
      </c>
      <c r="AK45" s="198" t="str">
        <f>IF(AND('Mapa final SI'!$AC$67="Baja",'Mapa final SI'!$AE$67="Catastrófico"),CONCATENATE("R10C",'Mapa final SI'!$S$67),"")</f>
        <v/>
      </c>
      <c r="AL45" s="198" t="str">
        <f>IF(AND('Mapa final SI'!$AC$68="Baja",'Mapa final SI'!$AE$68="Catastrófico"),CONCATENATE("R10C",'Mapa final SI'!$S$68),"")</f>
        <v/>
      </c>
      <c r="AM45" s="199" t="str">
        <f>IF(AND('Mapa final SI'!$AC$69="Baja",'Mapa final SI'!$AE$69="Catastrófico"),CONCATENATE("R10C",'Mapa final SI'!$S$69),"")</f>
        <v/>
      </c>
      <c r="AN45" s="15"/>
      <c r="AO45" s="1325"/>
      <c r="AP45" s="1326"/>
      <c r="AQ45" s="1326"/>
      <c r="AR45" s="1326"/>
      <c r="AS45" s="1326"/>
      <c r="AT45" s="1327"/>
    </row>
    <row r="46" spans="1:80" ht="46.5" customHeight="1" x14ac:dyDescent="0.35">
      <c r="A46" s="15"/>
      <c r="B46" s="1040"/>
      <c r="C46" s="1040"/>
      <c r="D46" s="1041"/>
      <c r="E46" s="1055" t="s">
        <v>1060</v>
      </c>
      <c r="F46" s="1056"/>
      <c r="G46" s="1056"/>
      <c r="H46" s="1056"/>
      <c r="I46" s="1071"/>
      <c r="J46" s="209" t="str">
        <f>IF(AND('Mapa final SI'!$AC$10="Muy Baja",'Mapa final SI'!$AE$10="Leve"),CONCATENATE("R1C",'Mapa final SI'!$S$10),"")</f>
        <v/>
      </c>
      <c r="K46" s="210" t="str">
        <f>IF(AND('Mapa final SI'!$AC$11="Muy Baja",'Mapa final SI'!$AE$11="Leve"),CONCATENATE("R1C",'Mapa final SI'!$S$11),"")</f>
        <v/>
      </c>
      <c r="L46" s="210" t="str">
        <f>IF(AND('Mapa final SI'!$AC$12="Muy Baja",'Mapa final SI'!$AE$12="Leve"),CONCATENATE("R1C",'Mapa final SI'!$S$12),"")</f>
        <v/>
      </c>
      <c r="M46" s="210" t="str">
        <f>IF(AND('Mapa final SI'!$AC$13="Muy Baja",'Mapa final SI'!$AE$13="Leve"),CONCATENATE("R1C",'Mapa final SI'!$S$13),"")</f>
        <v/>
      </c>
      <c r="N46" s="210" t="str">
        <f>IF(AND('Mapa final SI'!$AC$14="Muy Baja",'Mapa final SI'!$AE$14="Leve"),CONCATENATE("R1C",'Mapa final SI'!$S$14),"")</f>
        <v/>
      </c>
      <c r="O46" s="211" t="str">
        <f>IF(AND('Mapa final SI'!$AC$15="Muy Baja",'Mapa final SI'!$AE$15="Leve"),CONCATENATE("R1C",'Mapa final SI'!$S$15),"")</f>
        <v/>
      </c>
      <c r="P46" s="209" t="str">
        <f>IF(AND('Mapa final SI'!$AC$10="Muy Baja",'Mapa final SI'!$AE$10="Menor"),CONCATENATE("R1C",'Mapa final SI'!$S$10),"")</f>
        <v/>
      </c>
      <c r="Q46" s="210" t="str">
        <f>IF(AND('Mapa final SI'!$AC$11="Muy Baja",'Mapa final SI'!$AE$11="Menor"),CONCATENATE("R1C",'Mapa final SI'!$S$11),"")</f>
        <v/>
      </c>
      <c r="R46" s="210" t="str">
        <f>IF(AND('Mapa final SI'!$AC$12="Muy Baja",'Mapa final SI'!$AE$12="Menor"),CONCATENATE("R1C",'Mapa final SI'!$S$12),"")</f>
        <v/>
      </c>
      <c r="S46" s="210" t="str">
        <f>IF(AND('Mapa final SI'!$AC$13="Muy Baja",'Mapa final SI'!$AE$13="Menor"),CONCATENATE("R1C",'Mapa final SI'!$S$13),"")</f>
        <v/>
      </c>
      <c r="T46" s="210" t="str">
        <f>IF(AND('Mapa final SI'!$AC$14="Muy Baja",'Mapa final SI'!$AE$14="Menor"),CONCATENATE("R1C",'Mapa final SI'!$S$14),"")</f>
        <v/>
      </c>
      <c r="U46" s="211" t="str">
        <f>IF(AND('Mapa final SI'!$AC$15="Muy Baja",'Mapa final SI'!$AE$15="Menor"),CONCATENATE("R1C",'Mapa final SI'!$S$15),"")</f>
        <v/>
      </c>
      <c r="V46" s="200" t="str">
        <f>IF(AND('Mapa final SI'!$AC$10="Muy Baja",'Mapa final SI'!$AE$10="Moderado"),CONCATENATE("R1C",'Mapa final SI'!$S$10),"")</f>
        <v/>
      </c>
      <c r="W46" s="218" t="str">
        <f>IF(AND('Mapa final SI'!$AC$11="Muy Baja",'Mapa final SI'!$AE$11="Moderado"),CONCATENATE("R1C",'Mapa final SI'!$S$11),"")</f>
        <v/>
      </c>
      <c r="X46" s="201" t="str">
        <f>IF(AND('Mapa final SI'!$AC$12="Muy Baja",'Mapa final SI'!$AE$12="Moderado"),CONCATENATE("R1C",'Mapa final SI'!$S$12),"")</f>
        <v/>
      </c>
      <c r="Y46" s="201" t="str">
        <f>IF(AND('Mapa final SI'!$AC$13="Muy Baja",'Mapa final SI'!$AE$13="Moderado"),CONCATENATE("R1C",'Mapa final SI'!$S$13),"")</f>
        <v/>
      </c>
      <c r="Z46" s="201" t="str">
        <f>IF(AND('Mapa final SI'!$AC$14="Muy Baja",'Mapa final SI'!$AE$14="Moderado"),CONCATENATE("R1C",'Mapa final SI'!$S$14),"")</f>
        <v/>
      </c>
      <c r="AA46" s="202" t="str">
        <f>IF(AND('Mapa final SI'!$AC$15="Muy Baja",'Mapa final SI'!$AE$15="Moderado"),CONCATENATE("R1C",'Mapa final SI'!$S$15),"")</f>
        <v/>
      </c>
      <c r="AB46" s="182" t="str">
        <f>IF(AND('Mapa final SI'!$AC$10="Muy Baja",'Mapa final SI'!$AE$10="Mayor"),CONCATENATE("R1C",'Mapa final SI'!$S$10),"")</f>
        <v/>
      </c>
      <c r="AC46" s="183" t="str">
        <f>IF(AND('Mapa final SI'!$AC$11="Muy Baja",'Mapa final SI'!$AE$11="Mayor"),CONCATENATE("R1C",'Mapa final SI'!$S$11),"")</f>
        <v/>
      </c>
      <c r="AD46" s="183" t="str">
        <f>IF(AND('Mapa final SI'!$AC$12="Muy Baja",'Mapa final SI'!$AE$12="Mayor"),CONCATENATE("R1C",'Mapa final SI'!$S$12),"")</f>
        <v/>
      </c>
      <c r="AE46" s="183" t="str">
        <f>IF(AND('Mapa final SI'!$AC$13="Muy Baja",'Mapa final SI'!$AE$13="Mayor"),CONCATENATE("R1C",'Mapa final SI'!$S$13),"")</f>
        <v/>
      </c>
      <c r="AF46" s="183" t="str">
        <f>IF(AND('Mapa final SI'!$AC$14="Muy Baja",'Mapa final SI'!$AE$14="Mayor"),CONCATENATE("R1C",'Mapa final SI'!$S$14),"")</f>
        <v/>
      </c>
      <c r="AG46" s="184" t="str">
        <f>IF(AND('Mapa final SI'!$AC$15="Muy Baja",'Mapa final SI'!$AE$15="Mayor"),CONCATENATE("R1C",'Mapa final SI'!$S$15),"")</f>
        <v/>
      </c>
      <c r="AH46" s="185" t="str">
        <f>IF(AND('Mapa final SI'!$AC$10="Muy Baja",'Mapa final SI'!$AE$10="Catastrófico"),CONCATENATE("R1C",'Mapa final SI'!$S$10),"")</f>
        <v/>
      </c>
      <c r="AI46" s="186" t="str">
        <f>IF(AND('Mapa final SI'!$AC$11="Muy Baja",'Mapa final SI'!$AE$11="Catastrófico"),CONCATENATE("R1C",'Mapa final SI'!$S$11),"")</f>
        <v/>
      </c>
      <c r="AJ46" s="186" t="str">
        <f>IF(AND('Mapa final SI'!$AC$12="Muy Baja",'Mapa final SI'!$AE$12="Catastrófico"),CONCATENATE("R1C",'Mapa final SI'!$S$12),"")</f>
        <v/>
      </c>
      <c r="AK46" s="186" t="str">
        <f>IF(AND('Mapa final SI'!$AC$13="Muy Baja",'Mapa final SI'!$AE$13="Catastrófico"),CONCATENATE("R1C",'Mapa final SI'!$S$13),"")</f>
        <v/>
      </c>
      <c r="AL46" s="186" t="str">
        <f>IF(AND('Mapa final SI'!$AC$14="Muy Baja",'Mapa final SI'!$AE$14="Catastrófico"),CONCATENATE("R1C",'Mapa final SI'!$S$14),"")</f>
        <v/>
      </c>
      <c r="AM46" s="187"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1040"/>
      <c r="C47" s="1040"/>
      <c r="D47" s="1041"/>
      <c r="E47" s="1057"/>
      <c r="F47" s="1058"/>
      <c r="G47" s="1058"/>
      <c r="H47" s="1058"/>
      <c r="I47" s="1072"/>
      <c r="J47" s="212" t="str">
        <f>IF(AND('Mapa final SI'!$AC$16="Muy Baja",'Mapa final SI'!$AE$16="Leve"),CONCATENATE("R2C",'Mapa final SI'!$S$16),"")</f>
        <v/>
      </c>
      <c r="K47" s="213" t="str">
        <f>IF(AND('Mapa final SI'!$AC$17="Muy Baja",'Mapa final SI'!$AE$17="Leve"),CONCATENATE("R2C",'Mapa final SI'!$S$17),"")</f>
        <v/>
      </c>
      <c r="L47" s="213" t="str">
        <f>IF(AND('Mapa final SI'!$AC$18="Muy Baja",'Mapa final SI'!$AE$18="Leve"),CONCATENATE("R2C",'Mapa final SI'!$S$18),"")</f>
        <v/>
      </c>
      <c r="M47" s="213" t="str">
        <f>IF(AND('Mapa final SI'!$AC$19="Muy Baja",'Mapa final SI'!$AE$19="Leve"),CONCATENATE("R2C",'Mapa final SI'!$S$19),"")</f>
        <v/>
      </c>
      <c r="N47" s="213" t="str">
        <f>IF(AND('Mapa final SI'!$AC$20="Muy Baja",'Mapa final SI'!$AE$20="Leve"),CONCATENATE("R2C",'Mapa final SI'!$S$20),"")</f>
        <v/>
      </c>
      <c r="O47" s="214" t="str">
        <f>IF(AND('Mapa final SI'!$AC$21="Muy Baja",'Mapa final SI'!$AE$21="Leve"),CONCATENATE("R2C",'Mapa final SI'!$S$21),"")</f>
        <v/>
      </c>
      <c r="P47" s="212" t="str">
        <f>IF(AND('Mapa final SI'!$AC$16="Muy Baja",'Mapa final SI'!$AE$16="Menor"),CONCATENATE("R2C",'Mapa final SI'!$S$16),"")</f>
        <v/>
      </c>
      <c r="Q47" s="213" t="str">
        <f>IF(AND('Mapa final SI'!$AC$17="Muy Baja",'Mapa final SI'!$AE$17="Menor"),CONCATENATE("R2C",'Mapa final SI'!$S$17),"")</f>
        <v/>
      </c>
      <c r="R47" s="213" t="str">
        <f>IF(AND('Mapa final SI'!$AC$18="Muy Baja",'Mapa final SI'!$AE$18="Menor"),CONCATENATE("R2C",'Mapa final SI'!$S$18),"")</f>
        <v/>
      </c>
      <c r="S47" s="213" t="str">
        <f>IF(AND('Mapa final SI'!$AC$19="Muy Baja",'Mapa final SI'!$AE$19="Menor"),CONCATENATE("R2C",'Mapa final SI'!$S$19),"")</f>
        <v/>
      </c>
      <c r="T47" s="213" t="str">
        <f>IF(AND('Mapa final SI'!$AC$20="Muy Baja",'Mapa final SI'!$AE$20="Menor"),CONCATENATE("R2C",'Mapa final SI'!$S$20),"")</f>
        <v/>
      </c>
      <c r="U47" s="214" t="str">
        <f>IF(AND('Mapa final SI'!$AC$21="Muy Baja",'Mapa final SI'!$AE$21="Menor"),CONCATENATE("R2C",'Mapa final SI'!$S$21),"")</f>
        <v/>
      </c>
      <c r="V47" s="203" t="str">
        <f>IF(AND('Mapa final SI'!$AC$16="Muy Baja",'Mapa final SI'!$AE$16="Moderado"),CONCATENATE("R2C",'Mapa final SI'!$S$16),"")</f>
        <v/>
      </c>
      <c r="W47" s="204" t="str">
        <f>IF(AND('Mapa final SI'!$AC$17="Muy Baja",'Mapa final SI'!$AE$17="Moderado"),CONCATENATE("R2C",'Mapa final SI'!$S$17),"")</f>
        <v/>
      </c>
      <c r="X47" s="204" t="str">
        <f>IF(AND('Mapa final SI'!$AC$18="Muy Baja",'Mapa final SI'!$AE$18="Moderado"),CONCATENATE("R2C",'Mapa final SI'!$S$18),"")</f>
        <v/>
      </c>
      <c r="Y47" s="204" t="str">
        <f>IF(AND('Mapa final SI'!$AC$19="Muy Baja",'Mapa final SI'!$AE$19="Moderado"),CONCATENATE("R2C",'Mapa final SI'!$S$19),"")</f>
        <v/>
      </c>
      <c r="Z47" s="204" t="str">
        <f>IF(AND('Mapa final SI'!$AC$20="Muy Baja",'Mapa final SI'!$AE$20="Moderado"),CONCATENATE("R2C",'Mapa final SI'!$S$20),"")</f>
        <v/>
      </c>
      <c r="AA47" s="205" t="str">
        <f>IF(AND('Mapa final SI'!$AC$21="Muy Baja",'Mapa final SI'!$AE$21="Moderado"),CONCATENATE("R2C",'Mapa final SI'!$S$21),"")</f>
        <v/>
      </c>
      <c r="AB47" s="188" t="str">
        <f>IF(AND('Mapa final SI'!$AC$16="Muy Baja",'Mapa final SI'!$AE$16="Mayor"),CONCATENATE("R2C",'Mapa final SI'!$S$16),"")</f>
        <v/>
      </c>
      <c r="AC47" s="189" t="str">
        <f>IF(AND('Mapa final SI'!$AC$17="Muy Baja",'Mapa final SI'!$AE$17="Mayor"),CONCATENATE("R2C",'Mapa final SI'!$S$17),"")</f>
        <v/>
      </c>
      <c r="AD47" s="189" t="str">
        <f>IF(AND('Mapa final SI'!$AC$18="Muy Baja",'Mapa final SI'!$AE$18="Mayor"),CONCATENATE("R2C",'Mapa final SI'!$S$18),"")</f>
        <v/>
      </c>
      <c r="AE47" s="189" t="str">
        <f>IF(AND('Mapa final SI'!$AC$19="Muy Baja",'Mapa final SI'!$AE$19="Mayor"),CONCATENATE("R2C",'Mapa final SI'!$S$19),"")</f>
        <v/>
      </c>
      <c r="AF47" s="189" t="str">
        <f>IF(AND('Mapa final SI'!$AC$20="Muy Baja",'Mapa final SI'!$AE$20="Mayor"),CONCATENATE("R2C",'Mapa final SI'!$S$20),"")</f>
        <v/>
      </c>
      <c r="AG47" s="190" t="str">
        <f>IF(AND('Mapa final SI'!$AC$21="Muy Baja",'Mapa final SI'!$AE$21="Mayor"),CONCATENATE("R2C",'Mapa final SI'!$S$21),"")</f>
        <v/>
      </c>
      <c r="AH47" s="191" t="str">
        <f>IF(AND('Mapa final SI'!$AC$16="Muy Baja",'Mapa final SI'!$AE$16="Catastrófico"),CONCATENATE("R2C",'Mapa final SI'!$S$16),"")</f>
        <v/>
      </c>
      <c r="AI47" s="192" t="str">
        <f>IF(AND('Mapa final SI'!$AC$17="Muy Baja",'Mapa final SI'!$AE$17="Catastrófico"),CONCATENATE("R2C",'Mapa final SI'!$S$17),"")</f>
        <v/>
      </c>
      <c r="AJ47" s="192" t="str">
        <f>IF(AND('Mapa final SI'!$AC$18="Muy Baja",'Mapa final SI'!$AE$18="Catastrófico"),CONCATENATE("R2C",'Mapa final SI'!$S$18),"")</f>
        <v/>
      </c>
      <c r="AK47" s="192" t="str">
        <f>IF(AND('Mapa final SI'!$AC$19="Muy Baja",'Mapa final SI'!$AE$19="Catastrófico"),CONCATENATE("R2C",'Mapa final SI'!$S$19),"")</f>
        <v/>
      </c>
      <c r="AL47" s="192" t="str">
        <f>IF(AND('Mapa final SI'!$AC$20="Muy Baja",'Mapa final SI'!$AE$20="Catastrófico"),CONCATENATE("R2C",'Mapa final SI'!$S$20),"")</f>
        <v/>
      </c>
      <c r="AM47" s="193"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1040"/>
      <c r="C48" s="1040"/>
      <c r="D48" s="1041"/>
      <c r="E48" s="1057"/>
      <c r="F48" s="1058"/>
      <c r="G48" s="1058"/>
      <c r="H48" s="1058"/>
      <c r="I48" s="1072"/>
      <c r="J48" s="212" t="str">
        <f>IF(AND('Mapa final SI'!$AC$22="Muy Baja",'Mapa final SI'!$AE$22="Leve"),CONCATENATE("R3C",'Mapa final SI'!$S$22),"")</f>
        <v/>
      </c>
      <c r="K48" s="213" t="str">
        <f>IF(AND('Mapa final SI'!$AC$23="Muy Baja",'Mapa final SI'!$AE$23="Leve"),CONCATENATE("R3C",'Mapa final SI'!$S$23),"")</f>
        <v/>
      </c>
      <c r="L48" s="213" t="str">
        <f>IF(AND('Mapa final SI'!$AC$24="Muy Baja",'Mapa final SI'!$AE$24="Leve"),CONCATENATE("R3C",'Mapa final SI'!$S$24),"")</f>
        <v/>
      </c>
      <c r="M48" s="213" t="str">
        <f>IF(AND('Mapa final SI'!$AC$25="Muy Baja",'Mapa final SI'!$AE$25="Leve"),CONCATENATE("R3C",'Mapa final SI'!$S$25),"")</f>
        <v/>
      </c>
      <c r="N48" s="213" t="str">
        <f>IF(AND('Mapa final SI'!$AC$26="Muy Baja",'Mapa final SI'!$AE$26="Leve"),CONCATENATE("R3C",'Mapa final SI'!$S$26),"")</f>
        <v/>
      </c>
      <c r="O48" s="214" t="str">
        <f>IF(AND('Mapa final SI'!$AC$27="Muy Baja",'Mapa final SI'!$AE$27="Leve"),CONCATENATE("R3C",'Mapa final SI'!$S$27),"")</f>
        <v/>
      </c>
      <c r="P48" s="212" t="str">
        <f>IF(AND('Mapa final SI'!$AC$22="Muy Baja",'Mapa final SI'!$AE$22="Menor"),CONCATENATE("R3C",'Mapa final SI'!$S$22),"")</f>
        <v/>
      </c>
      <c r="Q48" s="213" t="str">
        <f>IF(AND('Mapa final SI'!$AC$23="Muy Baja",'Mapa final SI'!$AE$23="Menor"),CONCATENATE("R3C",'Mapa final SI'!$S$23),"")</f>
        <v/>
      </c>
      <c r="R48" s="213" t="str">
        <f>IF(AND('Mapa final SI'!$AC$24="Muy Baja",'Mapa final SI'!$AE$24="Menor"),CONCATENATE("R3C",'Mapa final SI'!$S$24),"")</f>
        <v/>
      </c>
      <c r="S48" s="213" t="str">
        <f>IF(AND('Mapa final SI'!$AC$25="Muy Baja",'Mapa final SI'!$AE$25="Menor"),CONCATENATE("R3C",'Mapa final SI'!$S$25),"")</f>
        <v/>
      </c>
      <c r="T48" s="213" t="str">
        <f>IF(AND('Mapa final SI'!$AC$26="Muy Baja",'Mapa final SI'!$AE$26="Menor"),CONCATENATE("R3C",'Mapa final SI'!$S$26),"")</f>
        <v/>
      </c>
      <c r="U48" s="214" t="str">
        <f>IF(AND('Mapa final SI'!$AC$27="Muy Baja",'Mapa final SI'!$AE$27="Menor"),CONCATENATE("R3C",'Mapa final SI'!$S$27),"")</f>
        <v/>
      </c>
      <c r="V48" s="203" t="str">
        <f>IF(AND('Mapa final SI'!$AC$22="Muy Baja",'Mapa final SI'!$AE$22="Moderado"),CONCATENATE("R3C",'Mapa final SI'!$S$22),"")</f>
        <v/>
      </c>
      <c r="W48" s="204" t="str">
        <f>IF(AND('Mapa final SI'!$AC$23="Muy Baja",'Mapa final SI'!$AE$23="Moderado"),CONCATENATE("R3C",'Mapa final SI'!$S$23),"")</f>
        <v/>
      </c>
      <c r="X48" s="204" t="str">
        <f>IF(AND('Mapa final SI'!$AC$24="Muy Baja",'Mapa final SI'!$AE$24="Moderado"),CONCATENATE("R3C",'Mapa final SI'!$S$24),"")</f>
        <v/>
      </c>
      <c r="Y48" s="204" t="str">
        <f>IF(AND('Mapa final SI'!$AC$25="Muy Baja",'Mapa final SI'!$AE$25="Moderado"),CONCATENATE("R3C",'Mapa final SI'!$S$25),"")</f>
        <v/>
      </c>
      <c r="Z48" s="204" t="str">
        <f>IF(AND('Mapa final SI'!$AC$26="Muy Baja",'Mapa final SI'!$AE$26="Moderado"),CONCATENATE("R3C",'Mapa final SI'!$S$26),"")</f>
        <v/>
      </c>
      <c r="AA48" s="205" t="str">
        <f>IF(AND('Mapa final SI'!$AC$27="Muy Baja",'Mapa final SI'!$AE$27="Moderado"),CONCATENATE("R3C",'Mapa final SI'!$S$27),"")</f>
        <v/>
      </c>
      <c r="AB48" s="188" t="str">
        <f>IF(AND('Mapa final SI'!$AC$22="Muy Baja",'Mapa final SI'!$AE$22="Mayor"),CONCATENATE("R3C",'Mapa final SI'!$S$22),"")</f>
        <v/>
      </c>
      <c r="AC48" s="189" t="str">
        <f>IF(AND('Mapa final SI'!$AC$23="Muy Baja",'Mapa final SI'!$AE$23="Mayor"),CONCATENATE("R3C",'Mapa final SI'!$S$23),"")</f>
        <v/>
      </c>
      <c r="AD48" s="189" t="str">
        <f>IF(AND('Mapa final SI'!$AC$24="Muy Baja",'Mapa final SI'!$AE$24="Mayor"),CONCATENATE("R3C",'Mapa final SI'!$S$24),"")</f>
        <v/>
      </c>
      <c r="AE48" s="189" t="str">
        <f>IF(AND('Mapa final SI'!$AC$25="Muy Baja",'Mapa final SI'!$AE$25="Mayor"),CONCATENATE("R3C",'Mapa final SI'!$S$25),"")</f>
        <v/>
      </c>
      <c r="AF48" s="189" t="str">
        <f>IF(AND('Mapa final SI'!$AC$26="Muy Baja",'Mapa final SI'!$AE$26="Mayor"),CONCATENATE("R3C",'Mapa final SI'!$S$26),"")</f>
        <v/>
      </c>
      <c r="AG48" s="190" t="str">
        <f>IF(AND('Mapa final SI'!$AC$27="Muy Baja",'Mapa final SI'!$AE$27="Mayor"),CONCATENATE("R3C",'Mapa final SI'!$S$27),"")</f>
        <v/>
      </c>
      <c r="AH48" s="191" t="str">
        <f>IF(AND('Mapa final SI'!$AC$22="Muy Baja",'Mapa final SI'!$AE$22="Catastrófico"),CONCATENATE("R3C",'Mapa final SI'!$S$22),"")</f>
        <v/>
      </c>
      <c r="AI48" s="192" t="str">
        <f>IF(AND('Mapa final SI'!$AC$23="Muy Baja",'Mapa final SI'!$AE$23="Catastrófico"),CONCATENATE("R3C",'Mapa final SI'!$S$23),"")</f>
        <v/>
      </c>
      <c r="AJ48" s="192" t="str">
        <f>IF(AND('Mapa final SI'!$AC$24="Muy Baja",'Mapa final SI'!$AE$24="Catastrófico"),CONCATENATE("R3C",'Mapa final SI'!$S$24),"")</f>
        <v/>
      </c>
      <c r="AK48" s="192" t="str">
        <f>IF(AND('Mapa final SI'!$AC$25="Muy Baja",'Mapa final SI'!$AE$25="Catastrófico"),CONCATENATE("R3C",'Mapa final SI'!$S$25),"")</f>
        <v/>
      </c>
      <c r="AL48" s="192" t="str">
        <f>IF(AND('Mapa final SI'!$AC$26="Muy Baja",'Mapa final SI'!$AE$26="Catastrófico"),CONCATENATE("R3C",'Mapa final SI'!$S$26),"")</f>
        <v/>
      </c>
      <c r="AM48" s="193"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1040"/>
      <c r="C49" s="1040"/>
      <c r="D49" s="1041"/>
      <c r="E49" s="1059"/>
      <c r="F49" s="1058"/>
      <c r="G49" s="1058"/>
      <c r="H49" s="1058"/>
      <c r="I49" s="1072"/>
      <c r="J49" s="212" t="str">
        <f>IF(AND('Mapa final SI'!$AC$28="Muy Baja",'Mapa final SI'!$AE$28="Leve"),CONCATENATE("R4C",'Mapa final SI'!$S$28),"")</f>
        <v/>
      </c>
      <c r="K49" s="213" t="str">
        <f>IF(AND('Mapa final SI'!$AC$29="Muy Baja",'Mapa final SI'!$AE$29="Leve"),CONCATENATE("R4C",'Mapa final SI'!$S$29),"")</f>
        <v/>
      </c>
      <c r="L49" s="213" t="str">
        <f>IF(AND('Mapa final SI'!$AC$30="Muy Baja",'Mapa final SI'!$AE$30="Leve"),CONCATENATE("R4C",'Mapa final SI'!$S$30),"")</f>
        <v/>
      </c>
      <c r="M49" s="213" t="str">
        <f>IF(AND('Mapa final SI'!$AC$31="Muy Baja",'Mapa final SI'!$AE$31="Leve"),CONCATENATE("R4C",'Mapa final SI'!$S$31),"")</f>
        <v/>
      </c>
      <c r="N49" s="213" t="str">
        <f>IF(AND('Mapa final SI'!$AC$32="Muy Baja",'Mapa final SI'!$AE$32="Leve"),CONCATENATE("R4C",'Mapa final SI'!$S$32),"")</f>
        <v/>
      </c>
      <c r="O49" s="214" t="str">
        <f>IF(AND('Mapa final SI'!$AC$33="Muy Baja",'Mapa final SI'!$AE$33="Leve"),CONCATENATE("R4C",'Mapa final SI'!$S$33),"")</f>
        <v/>
      </c>
      <c r="P49" s="212" t="str">
        <f>IF(AND('Mapa final SI'!$AC$28="Muy Baja",'Mapa final SI'!$AE$28="Menor"),CONCATENATE("R4C",'Mapa final SI'!$S$28),"")</f>
        <v/>
      </c>
      <c r="Q49" s="213" t="str">
        <f>IF(AND('Mapa final SI'!$AC$29="Muy Baja",'Mapa final SI'!$AE$29="Menor"),CONCATENATE("R4C",'Mapa final SI'!$S$29),"")</f>
        <v/>
      </c>
      <c r="R49" s="213" t="str">
        <f>IF(AND('Mapa final SI'!$AC$30="Muy Baja",'Mapa final SI'!$AE$30="Menor"),CONCATENATE("R4C",'Mapa final SI'!$S$30),"")</f>
        <v/>
      </c>
      <c r="S49" s="213" t="str">
        <f>IF(AND('Mapa final SI'!$AC$31="Muy Baja",'Mapa final SI'!$AE$31="Menor"),CONCATENATE("R4C",'Mapa final SI'!$S$31),"")</f>
        <v/>
      </c>
      <c r="T49" s="213" t="str">
        <f>IF(AND('Mapa final SI'!$AC$32="Muy Baja",'Mapa final SI'!$AE$32="Menor"),CONCATENATE("R4C",'Mapa final SI'!$S$32),"")</f>
        <v/>
      </c>
      <c r="U49" s="214" t="str">
        <f>IF(AND('Mapa final SI'!$AC$33="Muy Baja",'Mapa final SI'!$AE$33="Menor"),CONCATENATE("R4C",'Mapa final SI'!$S$33),"")</f>
        <v/>
      </c>
      <c r="V49" s="203" t="str">
        <f>IF(AND('Mapa final SI'!$AC$28="Muy Baja",'Mapa final SI'!$AE$28="Moderado"),CONCATENATE("R4C",'Mapa final SI'!$S$28),"")</f>
        <v/>
      </c>
      <c r="W49" s="204" t="str">
        <f>IF(AND('Mapa final SI'!$AC$29="Muy Baja",'Mapa final SI'!$AE$29="Moderado"),CONCATENATE("R4C",'Mapa final SI'!$S$29),"")</f>
        <v/>
      </c>
      <c r="X49" s="204" t="str">
        <f>IF(AND('Mapa final SI'!$AC$30="Muy Baja",'Mapa final SI'!$AE$30="Moderado"),CONCATENATE("R4C",'Mapa final SI'!$S$30),"")</f>
        <v/>
      </c>
      <c r="Y49" s="204" t="str">
        <f>IF(AND('Mapa final SI'!$AC$31="Muy Baja",'Mapa final SI'!$AE$31="Moderado"),CONCATENATE("R4C",'Mapa final SI'!$S$31),"")</f>
        <v/>
      </c>
      <c r="Z49" s="204" t="str">
        <f>IF(AND('Mapa final SI'!$AC$32="Muy Baja",'Mapa final SI'!$AE$32="Moderado"),CONCATENATE("R4C",'Mapa final SI'!$S$32),"")</f>
        <v/>
      </c>
      <c r="AA49" s="205" t="str">
        <f>IF(AND('Mapa final SI'!$AC$33="Muy Baja",'Mapa final SI'!$AE$33="Moderado"),CONCATENATE("R4C",'Mapa final SI'!$S$33),"")</f>
        <v/>
      </c>
      <c r="AB49" s="188" t="str">
        <f>IF(AND('Mapa final SI'!$AC$28="Muy Baja",'Mapa final SI'!$AE$28="Mayor"),CONCATENATE("R4C",'Mapa final SI'!$S$28),"")</f>
        <v/>
      </c>
      <c r="AC49" s="189" t="str">
        <f>IF(AND('Mapa final SI'!$AC$29="Muy Baja",'Mapa final SI'!$AE$29="Mayor"),CONCATENATE("R4C",'Mapa final SI'!$S$29),"")</f>
        <v/>
      </c>
      <c r="AD49" s="189" t="str">
        <f>IF(AND('Mapa final SI'!$AC$30="Muy Baja",'Mapa final SI'!$AE$30="Mayor"),CONCATENATE("R4C",'Mapa final SI'!$S$30),"")</f>
        <v/>
      </c>
      <c r="AE49" s="189" t="str">
        <f>IF(AND('Mapa final SI'!$AC$31="Muy Baja",'Mapa final SI'!$AE$31="Mayor"),CONCATENATE("R4C",'Mapa final SI'!$S$31),"")</f>
        <v/>
      </c>
      <c r="AF49" s="189" t="str">
        <f>IF(AND('Mapa final SI'!$AC$32="Muy Baja",'Mapa final SI'!$AE$32="Mayor"),CONCATENATE("R4C",'Mapa final SI'!$S$32),"")</f>
        <v/>
      </c>
      <c r="AG49" s="190" t="str">
        <f>IF(AND('Mapa final SI'!$AC$33="Muy Baja",'Mapa final SI'!$AE$33="Mayor"),CONCATENATE("R4C",'Mapa final SI'!$S$33),"")</f>
        <v/>
      </c>
      <c r="AH49" s="191" t="str">
        <f>IF(AND('Mapa final SI'!$AC$28="Muy Baja",'Mapa final SI'!$AE$28="Catastrófico"),CONCATENATE("R4C",'Mapa final SI'!$S$28),"")</f>
        <v/>
      </c>
      <c r="AI49" s="192" t="str">
        <f>IF(AND('Mapa final SI'!$AC$29="Muy Baja",'Mapa final SI'!$AE$29="Catastrófico"),CONCATENATE("R4C",'Mapa final SI'!$S$29),"")</f>
        <v/>
      </c>
      <c r="AJ49" s="192" t="str">
        <f>IF(AND('Mapa final SI'!$AC$30="Muy Baja",'Mapa final SI'!$AE$30="Catastrófico"),CONCATENATE("R4C",'Mapa final SI'!$S$30),"")</f>
        <v/>
      </c>
      <c r="AK49" s="192" t="str">
        <f>IF(AND('Mapa final SI'!$AC$31="Muy Baja",'Mapa final SI'!$AE$31="Catastrófico"),CONCATENATE("R4C",'Mapa final SI'!$S$31),"")</f>
        <v/>
      </c>
      <c r="AL49" s="192" t="str">
        <f>IF(AND('Mapa final SI'!$AC$32="Muy Baja",'Mapa final SI'!$AE$32="Catastrófico"),CONCATENATE("R4C",'Mapa final SI'!$S$32),"")</f>
        <v/>
      </c>
      <c r="AM49" s="193"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1040"/>
      <c r="C50" s="1040"/>
      <c r="D50" s="1041"/>
      <c r="E50" s="1059"/>
      <c r="F50" s="1058"/>
      <c r="G50" s="1058"/>
      <c r="H50" s="1058"/>
      <c r="I50" s="1072"/>
      <c r="J50" s="212" t="str">
        <f>IF(AND('Mapa final SI'!$AC$34="Muy Baja",'Mapa final SI'!$AE$34="Leve"),CONCATENATE("R5C",'Mapa final SI'!$S$34),"")</f>
        <v/>
      </c>
      <c r="K50" s="213" t="str">
        <f>IF(AND('Mapa final SI'!$AC$35="Muy Baja",'Mapa final SI'!$AE$35="Leve"),CONCATENATE("R5C",'Mapa final SI'!$S$35),"")</f>
        <v/>
      </c>
      <c r="L50" s="213" t="str">
        <f>IF(AND('Mapa final SI'!$AC$36="Muy Baja",'Mapa final SI'!$AE$36="Leve"),CONCATENATE("R5C",'Mapa final SI'!$S$36),"")</f>
        <v/>
      </c>
      <c r="M50" s="213" t="str">
        <f>IF(AND('Mapa final SI'!$AC$37="Muy Baja",'Mapa final SI'!$AE$37="Leve"),CONCATENATE("R5C",'Mapa final SI'!$S$37),"")</f>
        <v/>
      </c>
      <c r="N50" s="213" t="str">
        <f>IF(AND('Mapa final SI'!$AC$38="Muy Baja",'Mapa final SI'!$AE$38="Leve"),CONCATENATE("R5C",'Mapa final SI'!$S$38),"")</f>
        <v/>
      </c>
      <c r="O50" s="214" t="str">
        <f>IF(AND('Mapa final SI'!$AC$39="Muy Baja",'Mapa final SI'!$AE$39="Leve"),CONCATENATE("R5C",'Mapa final SI'!$S$39),"")</f>
        <v/>
      </c>
      <c r="P50" s="212" t="str">
        <f>IF(AND('Mapa final SI'!$AC$34="Muy Baja",'Mapa final SI'!$AE$34="Menor"),CONCATENATE("R5C",'Mapa final SI'!$S$34),"")</f>
        <v/>
      </c>
      <c r="Q50" s="213" t="str">
        <f>IF(AND('Mapa final SI'!$AC$35="Muy Baja",'Mapa final SI'!$AE$35="Menor"),CONCATENATE("R5C",'Mapa final SI'!$S$35),"")</f>
        <v/>
      </c>
      <c r="R50" s="213" t="str">
        <f>IF(AND('Mapa final SI'!$AC$36="Muy Baja",'Mapa final SI'!$AE$36="Menor"),CONCATENATE("R5C",'Mapa final SI'!$S$36),"")</f>
        <v/>
      </c>
      <c r="S50" s="213" t="str">
        <f>IF(AND('Mapa final SI'!$AC$37="Muy Baja",'Mapa final SI'!$AE$37="Menor"),CONCATENATE("R5C",'Mapa final SI'!$S$37),"")</f>
        <v/>
      </c>
      <c r="T50" s="213" t="str">
        <f>IF(AND('Mapa final SI'!$AC$38="Muy Baja",'Mapa final SI'!$AE$38="Menor"),CONCATENATE("R5C",'Mapa final SI'!$S$38),"")</f>
        <v/>
      </c>
      <c r="U50" s="214" t="str">
        <f>IF(AND('Mapa final SI'!$AC$39="Muy Baja",'Mapa final SI'!$AE$39="Menor"),CONCATENATE("R5C",'Mapa final SI'!$S$39),"")</f>
        <v/>
      </c>
      <c r="V50" s="203" t="str">
        <f>IF(AND('Mapa final SI'!$AC$34="Muy Baja",'Mapa final SI'!$AE$34="Moderado"),CONCATENATE("R5C",'Mapa final SI'!$S$34),"")</f>
        <v/>
      </c>
      <c r="W50" s="204" t="str">
        <f>IF(AND('Mapa final SI'!$AC$35="Muy Baja",'Mapa final SI'!$AE$35="Moderado"),CONCATENATE("R5C",'Mapa final SI'!$S$35),"")</f>
        <v/>
      </c>
      <c r="X50" s="204" t="str">
        <f>IF(AND('Mapa final SI'!$AC$36="Muy Baja",'Mapa final SI'!$AE$36="Moderado"),CONCATENATE("R5C",'Mapa final SI'!$S$36),"")</f>
        <v/>
      </c>
      <c r="Y50" s="204" t="str">
        <f>IF(AND('Mapa final SI'!$AC$37="Muy Baja",'Mapa final SI'!$AE$37="Moderado"),CONCATENATE("R5C",'Mapa final SI'!$S$37),"")</f>
        <v/>
      </c>
      <c r="Z50" s="204" t="str">
        <f>IF(AND('Mapa final SI'!$AC$38="Muy Baja",'Mapa final SI'!$AE$38="Moderado"),CONCATENATE("R5C",'Mapa final SI'!$S$38),"")</f>
        <v/>
      </c>
      <c r="AA50" s="205" t="str">
        <f>IF(AND('Mapa final SI'!$AC$39="Muy Baja",'Mapa final SI'!$AE$39="Moderado"),CONCATENATE("R5C",'Mapa final SI'!$S$39),"")</f>
        <v/>
      </c>
      <c r="AB50" s="188" t="str">
        <f>IF(AND('Mapa final SI'!$AC$34="Muy Baja",'Mapa final SI'!$AE$34="Mayor"),CONCATENATE("R5C",'Mapa final SI'!$S$34),"")</f>
        <v/>
      </c>
      <c r="AC50" s="189" t="str">
        <f>IF(AND('Mapa final SI'!$AC$35="Muy Baja",'Mapa final SI'!$AE$35="Mayor"),CONCATENATE("R5C",'Mapa final SI'!$S$35),"")</f>
        <v/>
      </c>
      <c r="AD50" s="189" t="str">
        <f>IF(AND('Mapa final SI'!$AC$36="Muy Baja",'Mapa final SI'!$AE$36="Mayor"),CONCATENATE("R5C",'Mapa final SI'!$S$36),"")</f>
        <v/>
      </c>
      <c r="AE50" s="189" t="str">
        <f>IF(AND('Mapa final SI'!$AC$37="Muy Baja",'Mapa final SI'!$AE$37="Mayor"),CONCATENATE("R5C",'Mapa final SI'!$S$37),"")</f>
        <v/>
      </c>
      <c r="AF50" s="189" t="str">
        <f>IF(AND('Mapa final SI'!$AC$38="Muy Baja",'Mapa final SI'!$AE$38="Mayor"),CONCATENATE("R5C",'Mapa final SI'!$S$38),"")</f>
        <v/>
      </c>
      <c r="AG50" s="190" t="str">
        <f>IF(AND('Mapa final SI'!$AC$39="Muy Baja",'Mapa final SI'!$AE$39="Mayor"),CONCATENATE("R5C",'Mapa final SI'!$S$39),"")</f>
        <v/>
      </c>
      <c r="AH50" s="191" t="str">
        <f>IF(AND('Mapa final SI'!$AC$34="Muy Baja",'Mapa final SI'!$AE$34="Catastrófico"),CONCATENATE("R5C",'Mapa final SI'!$S$34),"")</f>
        <v/>
      </c>
      <c r="AI50" s="192" t="str">
        <f>IF(AND('Mapa final SI'!$AC$35="Muy Baja",'Mapa final SI'!$AE$35="Catastrófico"),CONCATENATE("R5C",'Mapa final SI'!$S$35),"")</f>
        <v/>
      </c>
      <c r="AJ50" s="192" t="str">
        <f>IF(AND('Mapa final SI'!$AC$36="Muy Baja",'Mapa final SI'!$AE$36="Catastrófico"),CONCATENATE("R5C",'Mapa final SI'!$S$36),"")</f>
        <v/>
      </c>
      <c r="AK50" s="192" t="str">
        <f>IF(AND('Mapa final SI'!$AC$37="Muy Baja",'Mapa final SI'!$AE$37="Catastrófico"),CONCATENATE("R5C",'Mapa final SI'!$S$37),"")</f>
        <v/>
      </c>
      <c r="AL50" s="192" t="str">
        <f>IF(AND('Mapa final SI'!$AC$38="Muy Baja",'Mapa final SI'!$AE$38="Catastrófico"),CONCATENATE("R5C",'Mapa final SI'!$S$38),"")</f>
        <v/>
      </c>
      <c r="AM50" s="193"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1040"/>
      <c r="C51" s="1040"/>
      <c r="D51" s="1041"/>
      <c r="E51" s="1059"/>
      <c r="F51" s="1058"/>
      <c r="G51" s="1058"/>
      <c r="H51" s="1058"/>
      <c r="I51" s="1072"/>
      <c r="J51" s="212" t="str">
        <f>IF(AND('Mapa final SI'!$AC$40="Muy Baja",'Mapa final SI'!$AE$40="Leve"),CONCATENATE("R6C",'Mapa final SI'!$S$40),"")</f>
        <v/>
      </c>
      <c r="K51" s="213" t="str">
        <f>IF(AND('Mapa final SI'!$AC$41="Muy Baja",'Mapa final SI'!$AE$41="Leve"),CONCATENATE("R6C",'Mapa final SI'!$S$41),"")</f>
        <v/>
      </c>
      <c r="L51" s="213" t="str">
        <f>IF(AND('Mapa final SI'!$AC$42="Muy Baja",'Mapa final SI'!$AE$42="Leve"),CONCATENATE("R6C",'Mapa final SI'!$S$42),"")</f>
        <v/>
      </c>
      <c r="M51" s="213" t="str">
        <f>IF(AND('Mapa final SI'!$AC$43="Muy Baja",'Mapa final SI'!$AE$43="Leve"),CONCATENATE("R6C",'Mapa final SI'!$S$43),"")</f>
        <v/>
      </c>
      <c r="N51" s="213" t="str">
        <f>IF(AND('Mapa final SI'!$AC$44="Muy Baja",'Mapa final SI'!$AE$44="Leve"),CONCATENATE("R6C",'Mapa final SI'!$S$44),"")</f>
        <v/>
      </c>
      <c r="O51" s="214" t="str">
        <f>IF(AND('Mapa final SI'!$AC$45="Muy Baja",'Mapa final SI'!$AE$45="Leve"),CONCATENATE("R6C",'Mapa final SI'!$S$45),"")</f>
        <v/>
      </c>
      <c r="P51" s="212" t="str">
        <f>IF(AND('Mapa final SI'!$AC$40="Muy Baja",'Mapa final SI'!$AE$40="Menor"),CONCATENATE("R6C",'Mapa final SI'!$S$40),"")</f>
        <v/>
      </c>
      <c r="Q51" s="213" t="str">
        <f>IF(AND('Mapa final SI'!$AC$41="Muy Baja",'Mapa final SI'!$AE$41="Menor"),CONCATENATE("R6C",'Mapa final SI'!$S$41),"")</f>
        <v/>
      </c>
      <c r="R51" s="213" t="str">
        <f>IF(AND('Mapa final SI'!$AC$42="Muy Baja",'Mapa final SI'!$AE$42="Menor"),CONCATENATE("R6C",'Mapa final SI'!$S$42),"")</f>
        <v/>
      </c>
      <c r="S51" s="213" t="str">
        <f>IF(AND('Mapa final SI'!$AC$43="Muy Baja",'Mapa final SI'!$AE$43="Menor"),CONCATENATE("R6C",'Mapa final SI'!$S$43),"")</f>
        <v/>
      </c>
      <c r="T51" s="213" t="str">
        <f>IF(AND('Mapa final SI'!$AC$44="Muy Baja",'Mapa final SI'!$AE$44="Menor"),CONCATENATE("R6C",'Mapa final SI'!$S$44),"")</f>
        <v/>
      </c>
      <c r="U51" s="214" t="str">
        <f>IF(AND('Mapa final SI'!$AC$45="Muy Baja",'Mapa final SI'!$AE$45="Menor"),CONCATENATE("R6C",'Mapa final SI'!$S$45),"")</f>
        <v/>
      </c>
      <c r="V51" s="203" t="str">
        <f>IF(AND('Mapa final SI'!$AC$40="Muy Baja",'Mapa final SI'!$AE$40="Moderado"),CONCATENATE("R6C",'Mapa final SI'!$S$40),"")</f>
        <v/>
      </c>
      <c r="W51" s="204" t="str">
        <f>IF(AND('Mapa final SI'!$AC$41="Muy Baja",'Mapa final SI'!$AE$41="Moderado"),CONCATENATE("R6C",'Mapa final SI'!$S$41),"")</f>
        <v/>
      </c>
      <c r="X51" s="204" t="str">
        <f>IF(AND('Mapa final SI'!$AC$42="Muy Baja",'Mapa final SI'!$AE$42="Moderado"),CONCATENATE("R6C",'Mapa final SI'!$S$42),"")</f>
        <v/>
      </c>
      <c r="Y51" s="204" t="str">
        <f>IF(AND('Mapa final SI'!$AC$43="Muy Baja",'Mapa final SI'!$AE$43="Moderado"),CONCATENATE("R6C",'Mapa final SI'!$S$43),"")</f>
        <v/>
      </c>
      <c r="Z51" s="204" t="str">
        <f>IF(AND('Mapa final SI'!$AC$44="Muy Baja",'Mapa final SI'!$AE$44="Moderado"),CONCATENATE("R6C",'Mapa final SI'!$S$44),"")</f>
        <v/>
      </c>
      <c r="AA51" s="205" t="str">
        <f>IF(AND('Mapa final SI'!$AC$45="Muy Baja",'Mapa final SI'!$AE$45="Moderado"),CONCATENATE("R6C",'Mapa final SI'!$S$45),"")</f>
        <v/>
      </c>
      <c r="AB51" s="188" t="str">
        <f>IF(AND('Mapa final SI'!$AC$40="Muy Baja",'Mapa final SI'!$AE$40="Mayor"),CONCATENATE("R6C",'Mapa final SI'!$S$40),"")</f>
        <v/>
      </c>
      <c r="AC51" s="189" t="str">
        <f>IF(AND('Mapa final SI'!$AC$41="Muy Baja",'Mapa final SI'!$AE$41="Mayor"),CONCATENATE("R6C",'Mapa final SI'!$S$41),"")</f>
        <v/>
      </c>
      <c r="AD51" s="189" t="str">
        <f>IF(AND('Mapa final SI'!$AC$42="Muy Baja",'Mapa final SI'!$AE$42="Mayor"),CONCATENATE("R6C",'Mapa final SI'!$S$42),"")</f>
        <v/>
      </c>
      <c r="AE51" s="189" t="str">
        <f>IF(AND('Mapa final SI'!$AC$43="Muy Baja",'Mapa final SI'!$AE$43="Mayor"),CONCATENATE("R6C",'Mapa final SI'!$S$43),"")</f>
        <v/>
      </c>
      <c r="AF51" s="189" t="str">
        <f>IF(AND('Mapa final SI'!$AC$44="Muy Baja",'Mapa final SI'!$AE$44="Mayor"),CONCATENATE("R6C",'Mapa final SI'!$S$44),"")</f>
        <v/>
      </c>
      <c r="AG51" s="190" t="str">
        <f>IF(AND('Mapa final SI'!$AC$45="Muy Baja",'Mapa final SI'!$AE$45="Mayor"),CONCATENATE("R6C",'Mapa final SI'!$S$45),"")</f>
        <v/>
      </c>
      <c r="AH51" s="191" t="str">
        <f>IF(AND('Mapa final SI'!$AC$40="Muy Baja",'Mapa final SI'!$AE$40="Catastrófico"),CONCATENATE("R6C",'Mapa final SI'!$S$40),"")</f>
        <v/>
      </c>
      <c r="AI51" s="192" t="str">
        <f>IF(AND('Mapa final SI'!$AC$41="Muy Baja",'Mapa final SI'!$AE$41="Catastrófico"),CONCATENATE("R6C",'Mapa final SI'!$S$41),"")</f>
        <v/>
      </c>
      <c r="AJ51" s="192" t="str">
        <f>IF(AND('Mapa final SI'!$AC$42="Muy Baja",'Mapa final SI'!$AE$42="Catastrófico"),CONCATENATE("R6C",'Mapa final SI'!$S$42),"")</f>
        <v/>
      </c>
      <c r="AK51" s="192" t="str">
        <f>IF(AND('Mapa final SI'!$AC$43="Muy Baja",'Mapa final SI'!$AE$43="Catastrófico"),CONCATENATE("R6C",'Mapa final SI'!$S$43),"")</f>
        <v/>
      </c>
      <c r="AL51" s="192" t="str">
        <f>IF(AND('Mapa final SI'!$AC$44="Muy Baja",'Mapa final SI'!$AE$44="Catastrófico"),CONCATENATE("R6C",'Mapa final SI'!$S$44),"")</f>
        <v/>
      </c>
      <c r="AM51" s="193"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1040"/>
      <c r="C52" s="1040"/>
      <c r="D52" s="1041"/>
      <c r="E52" s="1059"/>
      <c r="F52" s="1058"/>
      <c r="G52" s="1058"/>
      <c r="H52" s="1058"/>
      <c r="I52" s="1072"/>
      <c r="J52" s="212" t="str">
        <f>IF(AND('Mapa final SI'!$AC$46="Muy Baja",'Mapa final SI'!$AE$46="Leve"),CONCATENATE("R7C",'Mapa final SI'!$S$46),"")</f>
        <v/>
      </c>
      <c r="K52" s="213" t="str">
        <f>IF(AND('Mapa final SI'!$AC$47="Muy Baja",'Mapa final SI'!$AE$47="Leve"),CONCATENATE("R7C",'Mapa final SI'!$S$47),"")</f>
        <v/>
      </c>
      <c r="L52" s="213" t="str">
        <f>IF(AND('Mapa final SI'!$AC$48="Muy Baja",'Mapa final SI'!$AE$48="Leve"),CONCATENATE("R7C",'Mapa final SI'!$S$48),"")</f>
        <v/>
      </c>
      <c r="M52" s="213" t="str">
        <f>IF(AND('Mapa final SI'!$AC$49="Muy Baja",'Mapa final SI'!$AE$49="Leve"),CONCATENATE("R7C",'Mapa final SI'!$S$49),"")</f>
        <v/>
      </c>
      <c r="N52" s="213" t="str">
        <f>IF(AND('Mapa final SI'!$AC$50="Muy Baja",'Mapa final SI'!$AE$50="Leve"),CONCATENATE("R7C",'Mapa final SI'!$S$50),"")</f>
        <v/>
      </c>
      <c r="O52" s="214" t="str">
        <f>IF(AND('Mapa final SI'!$AC$51="Muy Baja",'Mapa final SI'!$AE$51="Leve"),CONCATENATE("R7C",'Mapa final SI'!$S$51),"")</f>
        <v/>
      </c>
      <c r="P52" s="212" t="str">
        <f>IF(AND('Mapa final SI'!$AC$46="Muy Baja",'Mapa final SI'!$AE$46="Menor"),CONCATENATE("R7C",'Mapa final SI'!$S$46),"")</f>
        <v/>
      </c>
      <c r="Q52" s="213" t="str">
        <f>IF(AND('Mapa final SI'!$AC$47="Muy Baja",'Mapa final SI'!$AE$47="Menor"),CONCATENATE("R7C",'Mapa final SI'!$S$47),"")</f>
        <v/>
      </c>
      <c r="R52" s="213" t="str">
        <f>IF(AND('Mapa final SI'!$AC$48="Muy Baja",'Mapa final SI'!$AE$48="Menor"),CONCATENATE("R7C",'Mapa final SI'!$S$48),"")</f>
        <v/>
      </c>
      <c r="S52" s="213" t="str">
        <f>IF(AND('Mapa final SI'!$AC$49="Muy Baja",'Mapa final SI'!$AE$49="Menor"),CONCATENATE("R7C",'Mapa final SI'!$S$49),"")</f>
        <v/>
      </c>
      <c r="T52" s="213" t="str">
        <f>IF(AND('Mapa final SI'!$AC$50="Muy Baja",'Mapa final SI'!$AE$50="Menor"),CONCATENATE("R7C",'Mapa final SI'!$S$50),"")</f>
        <v/>
      </c>
      <c r="U52" s="214" t="str">
        <f>IF(AND('Mapa final SI'!$AC$51="Muy Baja",'Mapa final SI'!$AE$51="Menor"),CONCATENATE("R7C",'Mapa final SI'!$S$51),"")</f>
        <v/>
      </c>
      <c r="V52" s="203" t="str">
        <f>IF(AND('Mapa final SI'!$AC$46="Muy Baja",'Mapa final SI'!$AE$46="Moderado"),CONCATENATE("R7C",'Mapa final SI'!$S$46),"")</f>
        <v/>
      </c>
      <c r="W52" s="204" t="str">
        <f>IF(AND('Mapa final SI'!$AC$47="Muy Baja",'Mapa final SI'!$AE$47="Moderado"),CONCATENATE("R7C",'Mapa final SI'!$S$47),"")</f>
        <v/>
      </c>
      <c r="X52" s="204" t="str">
        <f>IF(AND('Mapa final SI'!$AC$48="Muy Baja",'Mapa final SI'!$AE$48="Moderado"),CONCATENATE("R7C",'Mapa final SI'!$S$48),"")</f>
        <v/>
      </c>
      <c r="Y52" s="204" t="str">
        <f>IF(AND('Mapa final SI'!$AC$49="Muy Baja",'Mapa final SI'!$AE$49="Moderado"),CONCATENATE("R7C",'Mapa final SI'!$S$49),"")</f>
        <v/>
      </c>
      <c r="Z52" s="204" t="str">
        <f>IF(AND('Mapa final SI'!$AC$50="Muy Baja",'Mapa final SI'!$AE$50="Moderado"),CONCATENATE("R7C",'Mapa final SI'!$S$50),"")</f>
        <v/>
      </c>
      <c r="AA52" s="205" t="str">
        <f>IF(AND('Mapa final SI'!$AC$51="Muy Baja",'Mapa final SI'!$AE$51="Moderado"),CONCATENATE("R7C",'Mapa final SI'!$S$51),"")</f>
        <v/>
      </c>
      <c r="AB52" s="188" t="str">
        <f>IF(AND('Mapa final SI'!$AC$46="Muy Baja",'Mapa final SI'!$AE$46="Mayor"),CONCATENATE("R7C",'Mapa final SI'!$S$46),"")</f>
        <v/>
      </c>
      <c r="AC52" s="189" t="str">
        <f>IF(AND('Mapa final SI'!$AC$47="Muy Baja",'Mapa final SI'!$AE$47="Mayor"),CONCATENATE("R7C",'Mapa final SI'!$S$47),"")</f>
        <v/>
      </c>
      <c r="AD52" s="189" t="str">
        <f>IF(AND('Mapa final SI'!$AC$48="Muy Baja",'Mapa final SI'!$AE$48="Mayor"),CONCATENATE("R7C",'Mapa final SI'!$S$48),"")</f>
        <v/>
      </c>
      <c r="AE52" s="189" t="str">
        <f>IF(AND('Mapa final SI'!$AC$49="Muy Baja",'Mapa final SI'!$AE$49="Mayor"),CONCATENATE("R7C",'Mapa final SI'!$S$49),"")</f>
        <v/>
      </c>
      <c r="AF52" s="189" t="str">
        <f>IF(AND('Mapa final SI'!$AC$50="Muy Baja",'Mapa final SI'!$AE$50="Mayor"),CONCATENATE("R7C",'Mapa final SI'!$S$50),"")</f>
        <v/>
      </c>
      <c r="AG52" s="190" t="str">
        <f>IF(AND('Mapa final SI'!$AC$51="Muy Baja",'Mapa final SI'!$AE$51="Mayor"),CONCATENATE("R7C",'Mapa final SI'!$S$51),"")</f>
        <v/>
      </c>
      <c r="AH52" s="191" t="str">
        <f>IF(AND('Mapa final SI'!$AC$46="Muy Baja",'Mapa final SI'!$AE$46="Catastrófico"),CONCATENATE("R7C",'Mapa final SI'!$S$46),"")</f>
        <v/>
      </c>
      <c r="AI52" s="192" t="str">
        <f>IF(AND('Mapa final SI'!$AC$47="Muy Baja",'Mapa final SI'!$AE$47="Catastrófico"),CONCATENATE("R7C",'Mapa final SI'!$S$47),"")</f>
        <v/>
      </c>
      <c r="AJ52" s="192" t="str">
        <f>IF(AND('Mapa final SI'!$AC$48="Muy Baja",'Mapa final SI'!$AE$48="Catastrófico"),CONCATENATE("R7C",'Mapa final SI'!$S$48),"")</f>
        <v/>
      </c>
      <c r="AK52" s="192" t="str">
        <f>IF(AND('Mapa final SI'!$AC$49="Muy Baja",'Mapa final SI'!$AE$49="Catastrófico"),CONCATENATE("R7C",'Mapa final SI'!$S$49),"")</f>
        <v/>
      </c>
      <c r="AL52" s="192" t="str">
        <f>IF(AND('Mapa final SI'!$AC$50="Muy Baja",'Mapa final SI'!$AE$50="Catastrófico"),CONCATENATE("R7C",'Mapa final SI'!$S$50),"")</f>
        <v/>
      </c>
      <c r="AM52" s="193"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1040"/>
      <c r="C53" s="1040"/>
      <c r="D53" s="1041"/>
      <c r="E53" s="1059"/>
      <c r="F53" s="1058"/>
      <c r="G53" s="1058"/>
      <c r="H53" s="1058"/>
      <c r="I53" s="1072"/>
      <c r="J53" s="212" t="str">
        <f>IF(AND('Mapa final SI'!$AC$52="Muy Baja",'Mapa final SI'!$AE$52="Leve"),CONCATENATE("R8C",'Mapa final SI'!$S$52),"")</f>
        <v/>
      </c>
      <c r="K53" s="213" t="str">
        <f>IF(AND('Mapa final SI'!$AC$53="Muy Baja",'Mapa final SI'!$AE$53="Leve"),CONCATENATE("R8C",'Mapa final SI'!$S$53),"")</f>
        <v/>
      </c>
      <c r="L53" s="213" t="str">
        <f>IF(AND('Mapa final SI'!$AC$54="Muy Baja",'Mapa final SI'!$AE$54="Leve"),CONCATENATE("R8C",'Mapa final SI'!$S$54),"")</f>
        <v/>
      </c>
      <c r="M53" s="213" t="str">
        <f>IF(AND('Mapa final SI'!$AC$55="Muy Baja",'Mapa final SI'!$AE$55="Leve"),CONCATENATE("R8C",'Mapa final SI'!$S$55),"")</f>
        <v/>
      </c>
      <c r="N53" s="213" t="str">
        <f>IF(AND('Mapa final SI'!$AC$56="Muy Baja",'Mapa final SI'!$AE$56="Leve"),CONCATENATE("R8C",'Mapa final SI'!$S$56),"")</f>
        <v/>
      </c>
      <c r="O53" s="214" t="str">
        <f>IF(AND('Mapa final SI'!$AC$57="Muy Baja",'Mapa final SI'!$AE$57="Leve"),CONCATENATE("R8C",'Mapa final SI'!$S$57),"")</f>
        <v/>
      </c>
      <c r="P53" s="212" t="str">
        <f>IF(AND('Mapa final SI'!$AC$52="Muy Baja",'Mapa final SI'!$AE$52="Menor"),CONCATENATE("R8C",'Mapa final SI'!$S$52),"")</f>
        <v/>
      </c>
      <c r="Q53" s="213" t="str">
        <f>IF(AND('Mapa final SI'!$AC$53="Muy Baja",'Mapa final SI'!$AE$53="Menor"),CONCATENATE("R8C",'Mapa final SI'!$S$53),"")</f>
        <v/>
      </c>
      <c r="R53" s="213" t="str">
        <f>IF(AND('Mapa final SI'!$AC$54="Muy Baja",'Mapa final SI'!$AE$54="Menor"),CONCATENATE("R8C",'Mapa final SI'!$S$54),"")</f>
        <v/>
      </c>
      <c r="S53" s="213" t="str">
        <f>IF(AND('Mapa final SI'!$AC$55="Muy Baja",'Mapa final SI'!$AE$55="Menor"),CONCATENATE("R8C",'Mapa final SI'!$S$55),"")</f>
        <v/>
      </c>
      <c r="T53" s="213" t="str">
        <f>IF(AND('Mapa final SI'!$AC$56="Muy Baja",'Mapa final SI'!$AE$56="Menor"),CONCATENATE("R8C",'Mapa final SI'!$S$56),"")</f>
        <v/>
      </c>
      <c r="U53" s="214" t="str">
        <f>IF(AND('Mapa final SI'!$AC$57="Muy Baja",'Mapa final SI'!$AE$57="Menor"),CONCATENATE("R8C",'Mapa final SI'!$S$57),"")</f>
        <v/>
      </c>
      <c r="V53" s="203" t="str">
        <f>IF(AND('Mapa final SI'!$AC$52="Muy Baja",'Mapa final SI'!$AE$52="Moderado"),CONCATENATE("R8C",'Mapa final SI'!$S$52),"")</f>
        <v/>
      </c>
      <c r="W53" s="204" t="str">
        <f>IF(AND('Mapa final SI'!$AC$53="Muy Baja",'Mapa final SI'!$AE$53="Moderado"),CONCATENATE("R8C",'Mapa final SI'!$S$53),"")</f>
        <v/>
      </c>
      <c r="X53" s="204" t="str">
        <f>IF(AND('Mapa final SI'!$AC$54="Muy Baja",'Mapa final SI'!$AE$54="Moderado"),CONCATENATE("R8C",'Mapa final SI'!$S$54),"")</f>
        <v/>
      </c>
      <c r="Y53" s="204" t="str">
        <f>IF(AND('Mapa final SI'!$AC$55="Muy Baja",'Mapa final SI'!$AE$55="Moderado"),CONCATENATE("R8C",'Mapa final SI'!$S$55),"")</f>
        <v/>
      </c>
      <c r="Z53" s="204" t="str">
        <f>IF(AND('Mapa final SI'!$AC$56="Muy Baja",'Mapa final SI'!$AE$56="Moderado"),CONCATENATE("R8C",'Mapa final SI'!$S$56),"")</f>
        <v/>
      </c>
      <c r="AA53" s="205" t="str">
        <f>IF(AND('Mapa final SI'!$AC$57="Muy Baja",'Mapa final SI'!$AE$57="Moderado"),CONCATENATE("R8C",'Mapa final SI'!$S$57),"")</f>
        <v/>
      </c>
      <c r="AB53" s="188" t="str">
        <f>IF(AND('Mapa final SI'!$AC$52="Muy Baja",'Mapa final SI'!$AE$52="Mayor"),CONCATENATE("R8C",'Mapa final SI'!$S$52),"")</f>
        <v/>
      </c>
      <c r="AC53" s="189" t="str">
        <f>IF(AND('Mapa final SI'!$AC$53="Muy Baja",'Mapa final SI'!$AE$53="Mayor"),CONCATENATE("R8C",'Mapa final SI'!$S$53),"")</f>
        <v/>
      </c>
      <c r="AD53" s="189" t="str">
        <f>IF(AND('Mapa final SI'!$AC$54="Muy Baja",'Mapa final SI'!$AE$54="Mayor"),CONCATENATE("R8C",'Mapa final SI'!$S$54),"")</f>
        <v/>
      </c>
      <c r="AE53" s="189" t="str">
        <f>IF(AND('Mapa final SI'!$AC$55="Muy Baja",'Mapa final SI'!$AE$55="Mayor"),CONCATENATE("R8C",'Mapa final SI'!$S$55),"")</f>
        <v/>
      </c>
      <c r="AF53" s="189" t="str">
        <f>IF(AND('Mapa final SI'!$AC$56="Muy Baja",'Mapa final SI'!$AE$56="Mayor"),CONCATENATE("R8C",'Mapa final SI'!$S$56),"")</f>
        <v/>
      </c>
      <c r="AG53" s="190" t="str">
        <f>IF(AND('Mapa final SI'!$AC$57="Muy Baja",'Mapa final SI'!$AE$57="Mayor"),CONCATENATE("R8C",'Mapa final SI'!$S$57),"")</f>
        <v/>
      </c>
      <c r="AH53" s="191" t="str">
        <f>IF(AND('Mapa final SI'!$AC$52="Muy Baja",'Mapa final SI'!$AE$52="Catastrófico"),CONCATENATE("R8C",'Mapa final SI'!$S$52),"")</f>
        <v/>
      </c>
      <c r="AI53" s="192" t="str">
        <f>IF(AND('Mapa final SI'!$AC$53="Muy Baja",'Mapa final SI'!$AE$53="Catastrófico"),CONCATENATE("R8C",'Mapa final SI'!$S$53),"")</f>
        <v/>
      </c>
      <c r="AJ53" s="192" t="str">
        <f>IF(AND('Mapa final SI'!$AC$54="Muy Baja",'Mapa final SI'!$AE$54="Catastrófico"),CONCATENATE("R8C",'Mapa final SI'!$S$54),"")</f>
        <v/>
      </c>
      <c r="AK53" s="192" t="str">
        <f>IF(AND('Mapa final SI'!$AC$55="Muy Baja",'Mapa final SI'!$AE$55="Catastrófico"),CONCATENATE("R8C",'Mapa final SI'!$S$55),"")</f>
        <v/>
      </c>
      <c r="AL53" s="192" t="str">
        <f>IF(AND('Mapa final SI'!$AC$56="Muy Baja",'Mapa final SI'!$AE$56="Catastrófico"),CONCATENATE("R8C",'Mapa final SI'!$S$56),"")</f>
        <v/>
      </c>
      <c r="AM53" s="193"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1040"/>
      <c r="C54" s="1040"/>
      <c r="D54" s="1041"/>
      <c r="E54" s="1059"/>
      <c r="F54" s="1058"/>
      <c r="G54" s="1058"/>
      <c r="H54" s="1058"/>
      <c r="I54" s="1072"/>
      <c r="J54" s="212" t="str">
        <f>IF(AND('Mapa final SI'!$AC$58="Muy Baja",'Mapa final SI'!$AE$58="Leve"),CONCATENATE("R9C",'Mapa final SI'!$S$58),"")</f>
        <v/>
      </c>
      <c r="K54" s="213" t="str">
        <f>IF(AND('Mapa final SI'!$AC$59="Muy Baja",'Mapa final SI'!$AE$59="Leve"),CONCATENATE("R9C",'Mapa final SI'!$S$59),"")</f>
        <v/>
      </c>
      <c r="L54" s="213" t="str">
        <f>IF(AND('Mapa final SI'!$AC$60="Muy Baja",'Mapa final SI'!$AE$60="Leve"),CONCATENATE("R9C",'Mapa final SI'!$S$60),"")</f>
        <v/>
      </c>
      <c r="M54" s="213" t="str">
        <f>IF(AND('Mapa final SI'!$AC$61="Muy Baja",'Mapa final SI'!$AE$61="Leve"),CONCATENATE("R9C",'Mapa final SI'!$S$61),"")</f>
        <v/>
      </c>
      <c r="N54" s="213" t="str">
        <f>IF(AND('Mapa final SI'!$AC$62="Muy Baja",'Mapa final SI'!$AE$62="Leve"),CONCATENATE("R9C",'Mapa final SI'!$S$62),"")</f>
        <v/>
      </c>
      <c r="O54" s="214" t="str">
        <f>IF(AND('Mapa final SI'!$AC$63="Muy Baja",'Mapa final SI'!$AE$63="Leve"),CONCATENATE("R9C",'Mapa final SI'!$S$63),"")</f>
        <v/>
      </c>
      <c r="P54" s="212" t="str">
        <f>IF(AND('Mapa final SI'!$AC$58="Muy Baja",'Mapa final SI'!$AE$58="Menor"),CONCATENATE("R9C",'Mapa final SI'!$S$58),"")</f>
        <v/>
      </c>
      <c r="Q54" s="213" t="str">
        <f>IF(AND('Mapa final SI'!$AC$59="Muy Baja",'Mapa final SI'!$AE$59="Menor"),CONCATENATE("R9C",'Mapa final SI'!$S$59),"")</f>
        <v/>
      </c>
      <c r="R54" s="213" t="str">
        <f>IF(AND('Mapa final SI'!$AC$60="Muy Baja",'Mapa final SI'!$AE$60="Menor"),CONCATENATE("R9C",'Mapa final SI'!$S$60),"")</f>
        <v/>
      </c>
      <c r="S54" s="213" t="str">
        <f>IF(AND('Mapa final SI'!$AC$61="Muy Baja",'Mapa final SI'!$AE$61="Menor"),CONCATENATE("R9C",'Mapa final SI'!$S$61),"")</f>
        <v/>
      </c>
      <c r="T54" s="213" t="str">
        <f>IF(AND('Mapa final SI'!$AC$62="Muy Baja",'Mapa final SI'!$AE$62="Menor"),CONCATENATE("R9C",'Mapa final SI'!$S$62),"")</f>
        <v/>
      </c>
      <c r="U54" s="214" t="str">
        <f>IF(AND('Mapa final SI'!$AC$63="Muy Baja",'Mapa final SI'!$AE$63="Menor"),CONCATENATE("R9C",'Mapa final SI'!$S$63),"")</f>
        <v/>
      </c>
      <c r="V54" s="203" t="str">
        <f>IF(AND('Mapa final SI'!$AC$58="Muy Baja",'Mapa final SI'!$AE$58="Moderado"),CONCATENATE("R9C",'Mapa final SI'!$S$58),"")</f>
        <v/>
      </c>
      <c r="W54" s="204" t="str">
        <f>IF(AND('Mapa final SI'!$AC$59="Muy Baja",'Mapa final SI'!$AE$59="Moderado"),CONCATENATE("R9C",'Mapa final SI'!$S$59),"")</f>
        <v/>
      </c>
      <c r="X54" s="204" t="str">
        <f>IF(AND('Mapa final SI'!$AC$60="Muy Baja",'Mapa final SI'!$AE$60="Moderado"),CONCATENATE("R9C",'Mapa final SI'!$S$60),"")</f>
        <v/>
      </c>
      <c r="Y54" s="204" t="str">
        <f>IF(AND('Mapa final SI'!$AC$61="Muy Baja",'Mapa final SI'!$AE$61="Moderado"),CONCATENATE("R9C",'Mapa final SI'!$S$61),"")</f>
        <v/>
      </c>
      <c r="Z54" s="204" t="str">
        <f>IF(AND('Mapa final SI'!$AC$62="Muy Baja",'Mapa final SI'!$AE$62="Moderado"),CONCATENATE("R9C",'Mapa final SI'!$S$62),"")</f>
        <v/>
      </c>
      <c r="AA54" s="205" t="str">
        <f>IF(AND('Mapa final SI'!$AC$63="Muy Baja",'Mapa final SI'!$AE$63="Moderado"),CONCATENATE("R9C",'Mapa final SI'!$S$63),"")</f>
        <v/>
      </c>
      <c r="AB54" s="188" t="str">
        <f>IF(AND('Mapa final SI'!$AC$58="Muy Baja",'Mapa final SI'!$AE$58="Mayor"),CONCATENATE("R9C",'Mapa final SI'!$S$58),"")</f>
        <v/>
      </c>
      <c r="AC54" s="189" t="str">
        <f>IF(AND('Mapa final SI'!$AC$59="Muy Baja",'Mapa final SI'!$AE$59="Mayor"),CONCATENATE("R9C",'Mapa final SI'!$S$59),"")</f>
        <v/>
      </c>
      <c r="AD54" s="189" t="str">
        <f>IF(AND('Mapa final SI'!$AC$60="Muy Baja",'Mapa final SI'!$AE$60="Mayor"),CONCATENATE("R9C",'Mapa final SI'!$S$60),"")</f>
        <v/>
      </c>
      <c r="AE54" s="189" t="str">
        <f>IF(AND('Mapa final SI'!$AC$61="Muy Baja",'Mapa final SI'!$AE$61="Mayor"),CONCATENATE("R9C",'Mapa final SI'!$S$61),"")</f>
        <v/>
      </c>
      <c r="AF54" s="189" t="str">
        <f>IF(AND('Mapa final SI'!$AC$62="Muy Baja",'Mapa final SI'!$AE$62="Mayor"),CONCATENATE("R9C",'Mapa final SI'!$S$62),"")</f>
        <v/>
      </c>
      <c r="AG54" s="190" t="str">
        <f>IF(AND('Mapa final SI'!$AC$63="Muy Baja",'Mapa final SI'!$AE$63="Mayor"),CONCATENATE("R9C",'Mapa final SI'!$S$63),"")</f>
        <v/>
      </c>
      <c r="AH54" s="191" t="str">
        <f>IF(AND('Mapa final SI'!$AC$58="Muy Baja",'Mapa final SI'!$AE$58="Catastrófico"),CONCATENATE("R9C",'Mapa final SI'!$S$58),"")</f>
        <v/>
      </c>
      <c r="AI54" s="192" t="str">
        <f>IF(AND('Mapa final SI'!$AC$59="Muy Baja",'Mapa final SI'!$AE$59="Catastrófico"),CONCATENATE("R9C",'Mapa final SI'!$S$59),"")</f>
        <v/>
      </c>
      <c r="AJ54" s="192" t="str">
        <f>IF(AND('Mapa final SI'!$AC$60="Muy Baja",'Mapa final SI'!$AE$60="Catastrófico"),CONCATENATE("R9C",'Mapa final SI'!$S$60),"")</f>
        <v/>
      </c>
      <c r="AK54" s="192" t="str">
        <f>IF(AND('Mapa final SI'!$AC$61="Muy Baja",'Mapa final SI'!$AE$61="Catastrófico"),CONCATENATE("R9C",'Mapa final SI'!$S$61),"")</f>
        <v/>
      </c>
      <c r="AL54" s="192" t="str">
        <f>IF(AND('Mapa final SI'!$AC$62="Muy Baja",'Mapa final SI'!$AE$62="Catastrófico"),CONCATENATE("R9C",'Mapa final SI'!$S$62),"")</f>
        <v/>
      </c>
      <c r="AM54" s="193"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1040"/>
      <c r="C55" s="1040"/>
      <c r="D55" s="1041"/>
      <c r="E55" s="1060"/>
      <c r="F55" s="1061"/>
      <c r="G55" s="1061"/>
      <c r="H55" s="1061"/>
      <c r="I55" s="1085"/>
      <c r="J55" s="215" t="str">
        <f>IF(AND('Mapa final SI'!$AC$64="Muy Baja",'Mapa final SI'!$AE$64="Leve"),CONCATENATE("R10C",'Mapa final SI'!$S$64),"")</f>
        <v/>
      </c>
      <c r="K55" s="216" t="str">
        <f>IF(AND('Mapa final SI'!$AC$65="Muy Baja",'Mapa final SI'!$AE$65="Leve"),CONCATENATE("R10C",'Mapa final SI'!$S$65),"")</f>
        <v/>
      </c>
      <c r="L55" s="216" t="str">
        <f>IF(AND('Mapa final SI'!$AC$66="Muy Baja",'Mapa final SI'!$AE$66="Leve"),CONCATENATE("R10C",'Mapa final SI'!$S$66),"")</f>
        <v/>
      </c>
      <c r="M55" s="216" t="str">
        <f>IF(AND('Mapa final SI'!$AC$67="Muy Baja",'Mapa final SI'!$AE$67="Leve"),CONCATENATE("R10C",'Mapa final SI'!$S$67),"")</f>
        <v/>
      </c>
      <c r="N55" s="216" t="str">
        <f>IF(AND('Mapa final SI'!$AC$68="Muy Baja",'Mapa final SI'!$AE$68="Leve"),CONCATENATE("R10C",'Mapa final SI'!$S$68),"")</f>
        <v/>
      </c>
      <c r="O55" s="217" t="str">
        <f>IF(AND('Mapa final SI'!$AC$69="Muy Baja",'Mapa final SI'!$AE$69="Leve"),CONCATENATE("R10C",'Mapa final SI'!$S$69),"")</f>
        <v/>
      </c>
      <c r="P55" s="215" t="str">
        <f>IF(AND('Mapa final SI'!$AC$64="Muy Baja",'Mapa final SI'!$AE$64="Menor"),CONCATENATE("R10C",'Mapa final SI'!$S$64),"")</f>
        <v/>
      </c>
      <c r="Q55" s="216" t="str">
        <f>IF(AND('Mapa final SI'!$AC$65="Muy Baja",'Mapa final SI'!$AE$65="Menor"),CONCATENATE("R10C",'Mapa final SI'!$S$65),"")</f>
        <v/>
      </c>
      <c r="R55" s="216" t="str">
        <f>IF(AND('Mapa final SI'!$AC$66="Muy Baja",'Mapa final SI'!$AE$66="Menor"),CONCATENATE("R10C",'Mapa final SI'!$S$66),"")</f>
        <v/>
      </c>
      <c r="S55" s="216" t="str">
        <f>IF(AND('Mapa final SI'!$AC$67="Muy Baja",'Mapa final SI'!$AE$67="Menor"),CONCATENATE("R10C",'Mapa final SI'!$S$67),"")</f>
        <v/>
      </c>
      <c r="T55" s="216" t="str">
        <f>IF(AND('Mapa final SI'!$AC$68="Muy Baja",'Mapa final SI'!$AE$68="Menor"),CONCATENATE("R10C",'Mapa final SI'!$S$68),"")</f>
        <v/>
      </c>
      <c r="U55" s="217" t="str">
        <f>IF(AND('Mapa final SI'!$AC$69="Muy Baja",'Mapa final SI'!$AE$69="Menor"),CONCATENATE("R10C",'Mapa final SI'!$S$69),"")</f>
        <v/>
      </c>
      <c r="V55" s="206" t="str">
        <f>IF(AND('Mapa final SI'!$AC$64="Muy Baja",'Mapa final SI'!$AE$64="Moderado"),CONCATENATE("R10C",'Mapa final SI'!$S$64),"")</f>
        <v/>
      </c>
      <c r="W55" s="207" t="str">
        <f>IF(AND('Mapa final SI'!$AC$65="Muy Baja",'Mapa final SI'!$AE$65="Moderado"),CONCATENATE("R10C",'Mapa final SI'!$S$65),"")</f>
        <v/>
      </c>
      <c r="X55" s="207" t="str">
        <f>IF(AND('Mapa final SI'!$AC$66="Muy Baja",'Mapa final SI'!$AE$66="Moderado"),CONCATENATE("R10C",'Mapa final SI'!$S$66),"")</f>
        <v/>
      </c>
      <c r="Y55" s="207" t="str">
        <f>IF(AND('Mapa final SI'!$AC$67="Muy Baja",'Mapa final SI'!$AE$67="Moderado"),CONCATENATE("R10C",'Mapa final SI'!$S$67),"")</f>
        <v/>
      </c>
      <c r="Z55" s="207" t="str">
        <f>IF(AND('Mapa final SI'!$AC$68="Muy Baja",'Mapa final SI'!$AE$68="Moderado"),CONCATENATE("R10C",'Mapa final SI'!$S$68),"")</f>
        <v/>
      </c>
      <c r="AA55" s="208" t="str">
        <f>IF(AND('Mapa final SI'!$AC$69="Muy Baja",'Mapa final SI'!$AE$69="Moderado"),CONCATENATE("R10C",'Mapa final SI'!$S$69),"")</f>
        <v/>
      </c>
      <c r="AB55" s="194" t="str">
        <f>IF(AND('Mapa final SI'!$AC$64="Muy Baja",'Mapa final SI'!$AE$64="Mayor"),CONCATENATE("R10C",'Mapa final SI'!$S$64),"")</f>
        <v/>
      </c>
      <c r="AC55" s="195" t="str">
        <f>IF(AND('Mapa final SI'!$AC$65="Muy Baja",'Mapa final SI'!$AE$65="Mayor"),CONCATENATE("R10C",'Mapa final SI'!$S$65),"")</f>
        <v/>
      </c>
      <c r="AD55" s="195" t="str">
        <f>IF(AND('Mapa final SI'!$AC$66="Muy Baja",'Mapa final SI'!$AE$66="Mayor"),CONCATENATE("R10C",'Mapa final SI'!$S$66),"")</f>
        <v/>
      </c>
      <c r="AE55" s="195" t="str">
        <f>IF(AND('Mapa final SI'!$AC$67="Muy Baja",'Mapa final SI'!$AE$67="Mayor"),CONCATENATE("R10C",'Mapa final SI'!$S$67),"")</f>
        <v/>
      </c>
      <c r="AF55" s="195" t="str">
        <f>IF(AND('Mapa final SI'!$AC$68="Muy Baja",'Mapa final SI'!$AE$68="Mayor"),CONCATENATE("R10C",'Mapa final SI'!$S$68),"")</f>
        <v/>
      </c>
      <c r="AG55" s="196" t="str">
        <f>IF(AND('Mapa final SI'!$AC$69="Muy Baja",'Mapa final SI'!$AE$69="Mayor"),CONCATENATE("R10C",'Mapa final SI'!$S$69),"")</f>
        <v/>
      </c>
      <c r="AH55" s="197" t="str">
        <f>IF(AND('Mapa final SI'!$AC$64="Muy Baja",'Mapa final SI'!$AE$64="Catastrófico"),CONCATENATE("R10C",'Mapa final SI'!$S$64),"")</f>
        <v/>
      </c>
      <c r="AI55" s="198" t="str">
        <f>IF(AND('Mapa final SI'!$AC$65="Muy Baja",'Mapa final SI'!$AE$65="Catastrófico"),CONCATENATE("R10C",'Mapa final SI'!$S$65),"")</f>
        <v/>
      </c>
      <c r="AJ55" s="198" t="str">
        <f>IF(AND('Mapa final SI'!$AC$66="Muy Baja",'Mapa final SI'!$AE$66="Catastrófico"),CONCATENATE("R10C",'Mapa final SI'!$S$66),"")</f>
        <v/>
      </c>
      <c r="AK55" s="198" t="str">
        <f>IF(AND('Mapa final SI'!$AC$67="Muy Baja",'Mapa final SI'!$AE$67="Catastrófico"),CONCATENATE("R10C",'Mapa final SI'!$S$67),"")</f>
        <v/>
      </c>
      <c r="AL55" s="198" t="str">
        <f>IF(AND('Mapa final SI'!$AC$68="Muy Baja",'Mapa final SI'!$AE$68="Catastrófico"),CONCATENATE("R10C",'Mapa final SI'!$S$68),"")</f>
        <v/>
      </c>
      <c r="AM55" s="199"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055" t="s">
        <v>1061</v>
      </c>
      <c r="K56" s="1056"/>
      <c r="L56" s="1056"/>
      <c r="M56" s="1056"/>
      <c r="N56" s="1056"/>
      <c r="O56" s="1071"/>
      <c r="P56" s="1055" t="s">
        <v>1062</v>
      </c>
      <c r="Q56" s="1056"/>
      <c r="R56" s="1056"/>
      <c r="S56" s="1056"/>
      <c r="T56" s="1056"/>
      <c r="U56" s="1071"/>
      <c r="V56" s="1055" t="s">
        <v>1063</v>
      </c>
      <c r="W56" s="1056"/>
      <c r="X56" s="1056"/>
      <c r="Y56" s="1056"/>
      <c r="Z56" s="1056"/>
      <c r="AA56" s="1071"/>
      <c r="AB56" s="1055" t="s">
        <v>1064</v>
      </c>
      <c r="AC56" s="1086"/>
      <c r="AD56" s="1056"/>
      <c r="AE56" s="1056"/>
      <c r="AF56" s="1056"/>
      <c r="AG56" s="1071"/>
      <c r="AH56" s="1055" t="s">
        <v>1065</v>
      </c>
      <c r="AI56" s="1056"/>
      <c r="AJ56" s="1056"/>
      <c r="AK56" s="1056"/>
      <c r="AL56" s="1056"/>
      <c r="AM56" s="107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059"/>
      <c r="K57" s="1058"/>
      <c r="L57" s="1058"/>
      <c r="M57" s="1058"/>
      <c r="N57" s="1058"/>
      <c r="O57" s="1072"/>
      <c r="P57" s="1059"/>
      <c r="Q57" s="1058"/>
      <c r="R57" s="1058"/>
      <c r="S57" s="1058"/>
      <c r="T57" s="1058"/>
      <c r="U57" s="1072"/>
      <c r="V57" s="1059"/>
      <c r="W57" s="1058"/>
      <c r="X57" s="1058"/>
      <c r="Y57" s="1058"/>
      <c r="Z57" s="1058"/>
      <c r="AA57" s="1072"/>
      <c r="AB57" s="1059"/>
      <c r="AC57" s="1058"/>
      <c r="AD57" s="1058"/>
      <c r="AE57" s="1058"/>
      <c r="AF57" s="1058"/>
      <c r="AG57" s="1072"/>
      <c r="AH57" s="1059"/>
      <c r="AI57" s="1058"/>
      <c r="AJ57" s="1058"/>
      <c r="AK57" s="1058"/>
      <c r="AL57" s="1058"/>
      <c r="AM57" s="1072"/>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059"/>
      <c r="K58" s="1058"/>
      <c r="L58" s="1058"/>
      <c r="M58" s="1058"/>
      <c r="N58" s="1058"/>
      <c r="O58" s="1072"/>
      <c r="P58" s="1059"/>
      <c r="Q58" s="1058"/>
      <c r="R58" s="1058"/>
      <c r="S58" s="1058"/>
      <c r="T58" s="1058"/>
      <c r="U58" s="1072"/>
      <c r="V58" s="1059"/>
      <c r="W58" s="1058"/>
      <c r="X58" s="1058"/>
      <c r="Y58" s="1058"/>
      <c r="Z58" s="1058"/>
      <c r="AA58" s="1072"/>
      <c r="AB58" s="1059"/>
      <c r="AC58" s="1058"/>
      <c r="AD58" s="1058"/>
      <c r="AE58" s="1058"/>
      <c r="AF58" s="1058"/>
      <c r="AG58" s="1072"/>
      <c r="AH58" s="1059"/>
      <c r="AI58" s="1058"/>
      <c r="AJ58" s="1058"/>
      <c r="AK58" s="1058"/>
      <c r="AL58" s="1058"/>
      <c r="AM58" s="1072"/>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059"/>
      <c r="K59" s="1058"/>
      <c r="L59" s="1058"/>
      <c r="M59" s="1058"/>
      <c r="N59" s="1058"/>
      <c r="O59" s="1072"/>
      <c r="P59" s="1059"/>
      <c r="Q59" s="1058"/>
      <c r="R59" s="1058"/>
      <c r="S59" s="1058"/>
      <c r="T59" s="1058"/>
      <c r="U59" s="1072"/>
      <c r="V59" s="1059"/>
      <c r="W59" s="1058"/>
      <c r="X59" s="1058"/>
      <c r="Y59" s="1058"/>
      <c r="Z59" s="1058"/>
      <c r="AA59" s="1072"/>
      <c r="AB59" s="1059"/>
      <c r="AC59" s="1058"/>
      <c r="AD59" s="1058"/>
      <c r="AE59" s="1058"/>
      <c r="AF59" s="1058"/>
      <c r="AG59" s="1072"/>
      <c r="AH59" s="1059"/>
      <c r="AI59" s="1058"/>
      <c r="AJ59" s="1058"/>
      <c r="AK59" s="1058"/>
      <c r="AL59" s="1058"/>
      <c r="AM59" s="1072"/>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059"/>
      <c r="K60" s="1058"/>
      <c r="L60" s="1058"/>
      <c r="M60" s="1058"/>
      <c r="N60" s="1058"/>
      <c r="O60" s="1072"/>
      <c r="P60" s="1059"/>
      <c r="Q60" s="1058"/>
      <c r="R60" s="1058"/>
      <c r="S60" s="1058"/>
      <c r="T60" s="1058"/>
      <c r="U60" s="1072"/>
      <c r="V60" s="1059"/>
      <c r="W60" s="1058"/>
      <c r="X60" s="1058"/>
      <c r="Y60" s="1058"/>
      <c r="Z60" s="1058"/>
      <c r="AA60" s="1072"/>
      <c r="AB60" s="1059"/>
      <c r="AC60" s="1058"/>
      <c r="AD60" s="1058"/>
      <c r="AE60" s="1058"/>
      <c r="AF60" s="1058"/>
      <c r="AG60" s="1072"/>
      <c r="AH60" s="1059"/>
      <c r="AI60" s="1058"/>
      <c r="AJ60" s="1058"/>
      <c r="AK60" s="1058"/>
      <c r="AL60" s="1058"/>
      <c r="AM60" s="1072"/>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1060"/>
      <c r="K61" s="1061"/>
      <c r="L61" s="1061"/>
      <c r="M61" s="1061"/>
      <c r="N61" s="1061"/>
      <c r="O61" s="1085"/>
      <c r="P61" s="1060"/>
      <c r="Q61" s="1061"/>
      <c r="R61" s="1061"/>
      <c r="S61" s="1061"/>
      <c r="T61" s="1061"/>
      <c r="U61" s="1085"/>
      <c r="V61" s="1060"/>
      <c r="W61" s="1061"/>
      <c r="X61" s="1061"/>
      <c r="Y61" s="1061"/>
      <c r="Z61" s="1061"/>
      <c r="AA61" s="1085"/>
      <c r="AB61" s="1060"/>
      <c r="AC61" s="1061"/>
      <c r="AD61" s="1061"/>
      <c r="AE61" s="1061"/>
      <c r="AF61" s="1061"/>
      <c r="AG61" s="1085"/>
      <c r="AH61" s="1060"/>
      <c r="AI61" s="1061"/>
      <c r="AJ61" s="1061"/>
      <c r="AK61" s="1061"/>
      <c r="AL61" s="1061"/>
      <c r="AM61" s="108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181"/>
      <c r="C63" s="181"/>
      <c r="D63" s="181"/>
      <c r="E63" s="181"/>
      <c r="F63" s="181"/>
      <c r="G63" s="181"/>
      <c r="H63" s="181"/>
      <c r="I63" s="181"/>
      <c r="J63" s="181"/>
      <c r="K63" s="181"/>
      <c r="L63" s="181"/>
      <c r="M63" s="181"/>
      <c r="N63" s="181"/>
      <c r="O63" s="181"/>
      <c r="P63" s="181"/>
      <c r="Q63" s="181"/>
      <c r="R63" s="181"/>
      <c r="S63" s="181"/>
      <c r="T63" s="181"/>
      <c r="U63" s="181"/>
      <c r="V63" s="181"/>
      <c r="W63" s="181"/>
      <c r="X63" s="181"/>
      <c r="Y63" s="181"/>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5"/>
      <c r="AV63" s="15"/>
      <c r="AW63" s="15"/>
      <c r="AX63" s="15"/>
      <c r="AY63" s="15"/>
      <c r="AZ63" s="15"/>
      <c r="BA63" s="15"/>
      <c r="BB63" s="15"/>
      <c r="BC63" s="15"/>
      <c r="BD63" s="15"/>
      <c r="BE63" s="15"/>
      <c r="BF63" s="15"/>
      <c r="BG63" s="15"/>
      <c r="BH63" s="15"/>
    </row>
    <row r="64" spans="1:80" ht="15" customHeight="1" x14ac:dyDescent="0.25">
      <c r="A64" s="15"/>
      <c r="B64" s="181"/>
      <c r="C64" s="181"/>
      <c r="D64" s="181"/>
      <c r="E64" s="181"/>
      <c r="F64" s="181"/>
      <c r="G64" s="181"/>
      <c r="H64" s="181"/>
      <c r="I64" s="181"/>
      <c r="J64" s="181"/>
      <c r="K64" s="181"/>
      <c r="L64" s="181"/>
      <c r="M64" s="181"/>
      <c r="N64" s="181"/>
      <c r="O64" s="181"/>
      <c r="P64" s="181"/>
      <c r="Q64" s="181"/>
      <c r="R64" s="181"/>
      <c r="S64" s="181"/>
      <c r="T64" s="181"/>
      <c r="U64" s="181"/>
      <c r="V64" s="181"/>
      <c r="W64" s="181"/>
      <c r="X64" s="181"/>
      <c r="Y64" s="181"/>
      <c r="Z64" s="181"/>
      <c r="AA64" s="181"/>
      <c r="AB64" s="181"/>
      <c r="AC64" s="181"/>
      <c r="AD64" s="181"/>
      <c r="AE64" s="181"/>
      <c r="AF64" s="181"/>
      <c r="AG64" s="181"/>
      <c r="AH64" s="181"/>
      <c r="AI64" s="181"/>
      <c r="AJ64" s="181"/>
      <c r="AK64" s="181"/>
      <c r="AL64" s="181"/>
      <c r="AM64" s="181"/>
      <c r="AN64" s="181"/>
      <c r="AO64" s="181"/>
      <c r="AP64" s="181"/>
      <c r="AQ64" s="181"/>
      <c r="AR64" s="181"/>
      <c r="AS64" s="181"/>
      <c r="AT64" s="18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ViYPeR8Aj1T3loA1a5KVK2kyEwi58nFFL1g7wqpTSSaK+rPa+ozXk3kNDn/UAvBj4ZhCZHkD84zGmdMM2t+U8A==" saltValue="SJKOggbLO9uK/SfulfKc5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80" zoomScaleNormal="80" workbookViewId="0">
      <pane xSplit="4" ySplit="6" topLeftCell="E43" activePane="bottomRight" state="frozen"/>
      <selection pane="topRight" activeCell="E1" sqref="E1"/>
      <selection pane="bottomLeft" activeCell="A7" sqref="A7"/>
      <selection pane="bottomRight" activeCell="S44" sqref="S44"/>
    </sheetView>
  </sheetViews>
  <sheetFormatPr baseColWidth="10" defaultColWidth="11.42578125" defaultRowHeight="15" x14ac:dyDescent="0.25"/>
  <cols>
    <col min="1" max="1" width="4.140625" style="109" customWidth="1"/>
    <col min="2" max="2" width="8" style="40" customWidth="1"/>
    <col min="3" max="3" width="19" style="40" customWidth="1"/>
    <col min="4" max="4" width="7.85546875" style="458" customWidth="1"/>
    <col min="5" max="5" width="38.42578125" style="40" customWidth="1"/>
    <col min="6" max="6" width="11.7109375" style="335" customWidth="1"/>
    <col min="7" max="11" width="10.28515625" style="335" customWidth="1"/>
    <col min="12" max="12" width="13.140625" style="335" customWidth="1"/>
    <col min="13" max="13" width="74.85546875" style="40" customWidth="1"/>
    <col min="14" max="14" width="33.140625" style="40" customWidth="1"/>
    <col min="15" max="15" width="29.140625" style="40" customWidth="1"/>
    <col min="16" max="16" width="24.42578125" style="40" customWidth="1"/>
    <col min="17" max="17" width="41.85546875" style="40" customWidth="1"/>
    <col min="18" max="16384" width="11.42578125" style="40"/>
  </cols>
  <sheetData>
    <row r="1" spans="1:90" ht="33.75" customHeight="1" thickBot="1" x14ac:dyDescent="0.3">
      <c r="A1" s="108"/>
      <c r="B1" s="129"/>
      <c r="C1" s="131"/>
      <c r="D1" s="1141" t="s">
        <v>469</v>
      </c>
      <c r="E1" s="1137" t="s">
        <v>1230</v>
      </c>
      <c r="F1" s="1143"/>
      <c r="G1" s="1143"/>
      <c r="H1" s="1143"/>
      <c r="I1" s="1143"/>
      <c r="J1" s="1143"/>
      <c r="K1" s="1143"/>
      <c r="L1" s="1143"/>
      <c r="M1" s="1143"/>
      <c r="N1" s="1143"/>
      <c r="O1" s="1143"/>
      <c r="P1" s="136" t="s">
        <v>963</v>
      </c>
      <c r="Q1" s="135">
        <v>7</v>
      </c>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2"/>
      <c r="CK1" s="1134" t="s">
        <v>13</v>
      </c>
      <c r="CL1" s="1135"/>
    </row>
    <row r="2" spans="1:90" ht="24" customHeight="1" thickBot="1" x14ac:dyDescent="0.3">
      <c r="A2" s="108"/>
      <c r="B2" s="128"/>
      <c r="C2" s="132"/>
      <c r="D2" s="1142"/>
      <c r="E2" s="1137"/>
      <c r="F2" s="1143"/>
      <c r="G2" s="1143"/>
      <c r="H2" s="1143"/>
      <c r="I2" s="1143"/>
      <c r="J2" s="1143"/>
      <c r="K2" s="1143"/>
      <c r="L2" s="1143"/>
      <c r="M2" s="1143"/>
      <c r="N2" s="1143"/>
      <c r="O2" s="1143"/>
      <c r="P2" s="136" t="s">
        <v>964</v>
      </c>
      <c r="Q2" s="136" t="s">
        <v>1237</v>
      </c>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2"/>
      <c r="CK2" s="1134" t="s">
        <v>12</v>
      </c>
      <c r="CL2" s="1135"/>
    </row>
    <row r="3" spans="1:90" s="103" customFormat="1" ht="36.75" customHeight="1" thickBot="1" x14ac:dyDescent="0.3">
      <c r="A3" s="108"/>
      <c r="B3" s="128"/>
      <c r="C3" s="133"/>
      <c r="D3" s="138" t="s">
        <v>962</v>
      </c>
      <c r="E3" s="1136" t="s">
        <v>1232</v>
      </c>
      <c r="F3" s="1136"/>
      <c r="G3" s="1136"/>
      <c r="H3" s="1136"/>
      <c r="I3" s="1136"/>
      <c r="J3" s="1136"/>
      <c r="K3" s="1136"/>
      <c r="L3" s="1136"/>
      <c r="M3" s="1136"/>
      <c r="N3" s="1136"/>
      <c r="O3" s="1137"/>
      <c r="P3" s="136" t="s">
        <v>965</v>
      </c>
      <c r="Q3" s="137">
        <v>45139</v>
      </c>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2"/>
      <c r="CK3" s="1138" t="s">
        <v>156</v>
      </c>
      <c r="CL3" s="1139"/>
    </row>
    <row r="4" spans="1:90" ht="27" customHeight="1" x14ac:dyDescent="0.25">
      <c r="A4" s="108"/>
      <c r="B4" s="326"/>
      <c r="C4" s="327"/>
      <c r="D4" s="328"/>
      <c r="E4" s="331" t="s">
        <v>961</v>
      </c>
      <c r="F4" s="333"/>
      <c r="G4" s="333"/>
      <c r="H4" s="333"/>
      <c r="I4" s="333"/>
      <c r="J4" s="333"/>
      <c r="K4" s="333"/>
      <c r="L4" s="333"/>
      <c r="M4" s="331"/>
      <c r="N4" s="331"/>
      <c r="O4" s="331"/>
      <c r="P4" s="329"/>
      <c r="Q4" s="330"/>
    </row>
    <row r="5" spans="1:90" customFormat="1" ht="41.25" customHeight="1" thickBot="1" x14ac:dyDescent="0.3">
      <c r="A5" s="109"/>
      <c r="B5" s="317" t="s">
        <v>473</v>
      </c>
      <c r="C5" s="155" t="str">
        <f>IF('Mapa final SI'!E4="","",'Mapa final SI'!E4)</f>
        <v>Gestión para la Protección de los Derechos</v>
      </c>
      <c r="D5" s="457"/>
      <c r="F5" s="14"/>
      <c r="G5" s="14"/>
      <c r="H5" s="14"/>
      <c r="I5" s="14"/>
      <c r="J5" s="14"/>
      <c r="K5" s="14"/>
      <c r="L5" s="14"/>
      <c r="Q5" s="319"/>
    </row>
    <row r="6" spans="1:90" s="1" customFormat="1" ht="39" customHeight="1" thickBot="1" x14ac:dyDescent="0.3">
      <c r="A6" s="272" t="s">
        <v>462</v>
      </c>
      <c r="B6" s="325" t="s">
        <v>159</v>
      </c>
      <c r="C6" s="300" t="s">
        <v>25</v>
      </c>
      <c r="D6" s="321" t="s">
        <v>27</v>
      </c>
      <c r="E6" s="322" t="s">
        <v>2</v>
      </c>
      <c r="F6" s="323" t="s">
        <v>3</v>
      </c>
      <c r="G6" s="323" t="s">
        <v>5</v>
      </c>
      <c r="H6" s="323" t="s">
        <v>185</v>
      </c>
      <c r="I6" s="323" t="s">
        <v>3</v>
      </c>
      <c r="J6" s="323" t="s">
        <v>5</v>
      </c>
      <c r="K6" s="323" t="s">
        <v>160</v>
      </c>
      <c r="L6" s="323" t="s">
        <v>161</v>
      </c>
      <c r="M6" s="300" t="s">
        <v>88</v>
      </c>
      <c r="N6" s="300" t="s">
        <v>162</v>
      </c>
      <c r="O6" s="300" t="s">
        <v>0</v>
      </c>
      <c r="P6" s="300" t="s">
        <v>163</v>
      </c>
      <c r="Q6" s="300" t="s">
        <v>164</v>
      </c>
      <c r="R6" s="324"/>
      <c r="S6" s="324"/>
      <c r="T6" s="324"/>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row>
    <row r="7" spans="1:90" ht="226.5" customHeight="1" x14ac:dyDescent="0.25">
      <c r="A7" s="111" t="s">
        <v>545</v>
      </c>
      <c r="B7" s="1330" t="s">
        <v>188</v>
      </c>
      <c r="C7" s="1105" t="str">
        <f>IF('Mapa final SI'!G10="","",'Mapa final SI'!G10)</f>
        <v xml:space="preserve">Posibilidad de afectación reputacional por perdida de integridad de la información almacenada en el sistema de información RUSICST, debido a cambios de los enlaces en las alcaldías y gobernaciones quienes son los encargados de diligenciar los reportes dentro del sistema. </v>
      </c>
      <c r="D7" s="1328" t="s">
        <v>1434</v>
      </c>
      <c r="E7" s="1105" t="str">
        <f>IF('Mapa final SI'!F10="","",'Mapa final SI'!F10)</f>
        <v>Cambios de los enlaces en las alcaldías y gobernaciones quienes son los encargados de diligenciar los reportes dentro del sistema.</v>
      </c>
      <c r="F7" s="1110" t="str">
        <f>IF('Mapa final SI'!L10="","",'Mapa final SI'!L10)</f>
        <v>Media</v>
      </c>
      <c r="G7" s="1110" t="str">
        <f>IF('Mapa final SI'!P10="","",'Mapa final SI'!P10)</f>
        <v>Menor</v>
      </c>
      <c r="H7" s="124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32" t="str">
        <f>IF('Mapa final SI'!AC10="","",'Mapa final SI'!AC10)</f>
        <v>Media</v>
      </c>
      <c r="J7" s="332" t="str">
        <f>IF('Mapa final SI'!AE10="","",'Mapa final SI'!AE10)</f>
        <v>Menor</v>
      </c>
      <c r="K7" s="33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332" t="str">
        <f>IF('Mapa final SI'!AH10="","",'Mapa final SI'!AH10)</f>
        <v>Reducir (mitigar)</v>
      </c>
      <c r="M7" s="376" t="str">
        <f>IF('Mapa final SI'!T10="","",'Mapa final SI'!T10)</f>
        <v>El Coordinador del Sistema de Información del Grupo de Articulación Interna para la Política de Víctimas del Conflicto Armado revisa de manera semanal las comunicaciones allegadas por los alcaldes y gobernadores relacionadas con la designación de los enlaces encargados de suministrar la información en el RUSICST, por lo que procede a bloquear el acceso a los enlaces antiguos y a asignar usuarios y contraseñas a los enlaces nuevos. El coordinador del sistema revisa que dichas designaciones cumplan con todos los requisitos para proceder con el trámite de asignación de permisos. Las evidencias y trazabilidad de las comunicaciones quedan guardadas en el correo electrónico reporteunificado@mininterior.gov.co y en la plataforma RUSICST.</v>
      </c>
      <c r="N7" s="584" t="s">
        <v>1447</v>
      </c>
      <c r="O7" s="584" t="s">
        <v>1448</v>
      </c>
      <c r="P7" s="584" t="s">
        <v>1407</v>
      </c>
      <c r="Q7" s="583" t="s">
        <v>1789</v>
      </c>
    </row>
    <row r="8" spans="1:90" ht="43.5" customHeight="1" x14ac:dyDescent="0.25">
      <c r="A8" s="111" t="s">
        <v>546</v>
      </c>
      <c r="B8" s="1331"/>
      <c r="C8" s="1106"/>
      <c r="D8" s="1329"/>
      <c r="E8" s="1106"/>
      <c r="F8" s="1109"/>
      <c r="G8" s="1109"/>
      <c r="H8" s="1244"/>
      <c r="I8" s="332" t="str">
        <f>IF('Mapa final SI'!AC11="","",'Mapa final SI'!AC11)</f>
        <v/>
      </c>
      <c r="J8" s="332" t="str">
        <f>IF('Mapa final SI'!AE11="","",'Mapa final SI'!AE11)</f>
        <v/>
      </c>
      <c r="K8" s="332"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32" t="str">
        <f>IF('Mapa final SI'!AH11="","",'Mapa final SI'!AH11)</f>
        <v/>
      </c>
      <c r="M8" s="376" t="str">
        <f>IF('Mapa final SI'!T11="","",'Mapa final SI'!T11)</f>
        <v/>
      </c>
      <c r="N8" s="350"/>
      <c r="O8" s="350"/>
      <c r="P8" s="350"/>
      <c r="Q8" s="377"/>
    </row>
    <row r="9" spans="1:90" ht="43.5" customHeight="1" x14ac:dyDescent="0.25">
      <c r="A9" s="111" t="s">
        <v>547</v>
      </c>
      <c r="B9" s="1331"/>
      <c r="C9" s="1106"/>
      <c r="D9" s="1329"/>
      <c r="E9" s="1106"/>
      <c r="F9" s="1109"/>
      <c r="G9" s="1109"/>
      <c r="H9" s="1244"/>
      <c r="I9" s="332" t="str">
        <f>IF('Mapa final SI'!AC12="","",'Mapa final SI'!AC12)</f>
        <v/>
      </c>
      <c r="J9" s="332" t="str">
        <f>IF('Mapa final SI'!AE12="","",'Mapa final SI'!AE12)</f>
        <v/>
      </c>
      <c r="K9" s="332" t="str">
        <f t="shared" si="0"/>
        <v/>
      </c>
      <c r="L9" s="332" t="str">
        <f>IF('Mapa final SI'!AH12="","",'Mapa final SI'!AH12)</f>
        <v/>
      </c>
      <c r="M9" s="376" t="str">
        <f>IF('Mapa final SI'!T12="","",'Mapa final SI'!T12)</f>
        <v/>
      </c>
      <c r="N9" s="350"/>
      <c r="O9" s="350"/>
      <c r="P9" s="350"/>
      <c r="Q9" s="377"/>
    </row>
    <row r="10" spans="1:90" ht="43.5" customHeight="1" x14ac:dyDescent="0.25">
      <c r="A10" s="111" t="s">
        <v>548</v>
      </c>
      <c r="B10" s="1331"/>
      <c r="C10" s="1106"/>
      <c r="D10" s="1329"/>
      <c r="E10" s="1106"/>
      <c r="F10" s="1109"/>
      <c r="G10" s="1109"/>
      <c r="H10" s="1244"/>
      <c r="I10" s="332" t="str">
        <f>IF('Mapa final SI'!AC13="","",'Mapa final SI'!AC13)</f>
        <v/>
      </c>
      <c r="J10" s="332" t="str">
        <f>IF('Mapa final SI'!AE13="","",'Mapa final SI'!AE13)</f>
        <v/>
      </c>
      <c r="K10" s="332" t="str">
        <f t="shared" si="0"/>
        <v/>
      </c>
      <c r="L10" s="332" t="str">
        <f>IF('Mapa final SI'!AH13="","",'Mapa final SI'!AH13)</f>
        <v/>
      </c>
      <c r="M10" s="376" t="str">
        <f>IF('Mapa final SI'!T13="","",'Mapa final SI'!T13)</f>
        <v/>
      </c>
      <c r="N10" s="350"/>
      <c r="O10" s="350"/>
      <c r="P10" s="350"/>
      <c r="Q10" s="377"/>
    </row>
    <row r="11" spans="1:90" ht="43.5" customHeight="1" x14ac:dyDescent="0.25">
      <c r="A11" s="111" t="s">
        <v>549</v>
      </c>
      <c r="B11" s="1331"/>
      <c r="C11" s="1106"/>
      <c r="D11" s="1329"/>
      <c r="E11" s="1106"/>
      <c r="F11" s="1109"/>
      <c r="G11" s="1109"/>
      <c r="H11" s="1244"/>
      <c r="I11" s="332" t="str">
        <f>IF('Mapa final SI'!AC14="","",'Mapa final SI'!AC14)</f>
        <v/>
      </c>
      <c r="J11" s="332" t="str">
        <f>IF('Mapa final SI'!AE14="","",'Mapa final SI'!AE14)</f>
        <v/>
      </c>
      <c r="K11" s="332" t="str">
        <f t="shared" si="0"/>
        <v/>
      </c>
      <c r="L11" s="332" t="str">
        <f>IF('Mapa final SI'!AH14="","",'Mapa final SI'!AH14)</f>
        <v/>
      </c>
      <c r="M11" s="376" t="str">
        <f>IF('Mapa final SI'!T14="","",'Mapa final SI'!T14)</f>
        <v/>
      </c>
      <c r="N11" s="350"/>
      <c r="O11" s="350"/>
      <c r="P11" s="350"/>
      <c r="Q11" s="377"/>
    </row>
    <row r="12" spans="1:90" ht="43.5" customHeight="1" x14ac:dyDescent="0.25">
      <c r="A12" s="111" t="s">
        <v>550</v>
      </c>
      <c r="B12" s="1331"/>
      <c r="C12" s="1106"/>
      <c r="D12" s="1329"/>
      <c r="E12" s="1106"/>
      <c r="F12" s="1109"/>
      <c r="G12" s="1109"/>
      <c r="H12" s="1111"/>
      <c r="I12" s="332" t="str">
        <f>IF('Mapa final SI'!AC15="","",'Mapa final SI'!AC15)</f>
        <v/>
      </c>
      <c r="J12" s="332" t="str">
        <f>IF('Mapa final SI'!AE15="","",'Mapa final SI'!AE15)</f>
        <v/>
      </c>
      <c r="K12" s="332" t="str">
        <f t="shared" si="0"/>
        <v/>
      </c>
      <c r="L12" s="332" t="str">
        <f>IF('Mapa final SI'!AH15="","",'Mapa final SI'!AH15)</f>
        <v/>
      </c>
      <c r="M12" s="376" t="str">
        <f>IF('Mapa final SI'!T15="","",'Mapa final SI'!T15)</f>
        <v/>
      </c>
      <c r="N12" s="350"/>
      <c r="O12" s="350"/>
      <c r="P12" s="350"/>
      <c r="Q12" s="377"/>
    </row>
    <row r="13" spans="1:90" ht="90" customHeight="1" x14ac:dyDescent="0.25">
      <c r="A13" s="111" t="s">
        <v>551</v>
      </c>
      <c r="B13" s="1330" t="s">
        <v>189</v>
      </c>
      <c r="C13" s="1105" t="str">
        <f>IF('Mapa final SI'!G16="","",'Mapa final SI'!G16)</f>
        <v>Posibilidad de afectación reputacional por pérdida de integridad de la información almacenada en el Sistema de Información Indígena de Colombia, debido a fallas en el sistema de información que puede generar pérdida de información sobre las comunidades indígenas.</v>
      </c>
      <c r="D13" s="1328" t="s">
        <v>1434</v>
      </c>
      <c r="E13" s="1105" t="str">
        <f>IF('Mapa final SI'!F16="","",'Mapa final SI'!F16)</f>
        <v>Fallas en el sistema de información, que puede generar pérdida de información sobre las comunidades indígenas</v>
      </c>
      <c r="F13" s="1110" t="str">
        <f>IF('Mapa final SI'!L16="","",'Mapa final SI'!L16)</f>
        <v>Baja</v>
      </c>
      <c r="G13" s="1110" t="str">
        <f>IF('Mapa final SI'!P16="","",'Mapa final SI'!P16)</f>
        <v>Leve</v>
      </c>
      <c r="H13" s="1244"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Bajo</v>
      </c>
      <c r="I13" s="332" t="str">
        <f>IF('Mapa final SI'!AC16="","",'Mapa final SI'!AC16)</f>
        <v>Baja</v>
      </c>
      <c r="J13" s="332" t="str">
        <f>IF('Mapa final SI'!AE16="","",'Mapa final SI'!AE16)</f>
        <v>Leve</v>
      </c>
      <c r="K13" s="332" t="str">
        <f t="shared" si="0"/>
        <v>Bajo</v>
      </c>
      <c r="L13" s="332" t="str">
        <f>IF('Mapa final SI'!AH16="","",'Mapa final SI'!AH16)</f>
        <v>Aceptar</v>
      </c>
      <c r="M13" s="376" t="str">
        <f>IF('Mapa final SI'!T16="","",'Mapa final SI'!T16)</f>
        <v>El grupo de sistemas OIP y la DAIRM realizará continuamente actualizaciones y/o mantenimientos en el sistema, para poder tener backup de la información contenida en el Sistema de Información Indígena de Colombia - SIIC. Como evidencia se deja trazabilidad en correo electrónico.</v>
      </c>
      <c r="N13" s="350" t="s">
        <v>1449</v>
      </c>
      <c r="O13" s="350" t="s">
        <v>1450</v>
      </c>
      <c r="P13" s="350" t="s">
        <v>1324</v>
      </c>
      <c r="Q13" s="377" t="s">
        <v>1451</v>
      </c>
    </row>
    <row r="14" spans="1:90" ht="43.5" customHeight="1" x14ac:dyDescent="0.25">
      <c r="A14" s="111" t="s">
        <v>552</v>
      </c>
      <c r="B14" s="1331"/>
      <c r="C14" s="1106"/>
      <c r="D14" s="1329"/>
      <c r="E14" s="1106"/>
      <c r="F14" s="1109"/>
      <c r="G14" s="1109"/>
      <c r="H14" s="1244"/>
      <c r="I14" s="332" t="str">
        <f>IF('Mapa final SI'!AC17="","",'Mapa final SI'!AC17)</f>
        <v/>
      </c>
      <c r="J14" s="332" t="str">
        <f>IF('Mapa final SI'!AE17="","",'Mapa final SI'!AE17)</f>
        <v/>
      </c>
      <c r="K14" s="332" t="str">
        <f t="shared" si="0"/>
        <v/>
      </c>
      <c r="L14" s="332" t="str">
        <f>IF('Mapa final SI'!AH17="","",'Mapa final SI'!AH17)</f>
        <v/>
      </c>
      <c r="M14" s="376" t="str">
        <f>IF('Mapa final SI'!T17="","",'Mapa final SI'!T17)</f>
        <v/>
      </c>
      <c r="N14" s="350"/>
      <c r="O14" s="350"/>
      <c r="P14" s="350"/>
      <c r="Q14" s="377"/>
    </row>
    <row r="15" spans="1:90" ht="43.5" customHeight="1" x14ac:dyDescent="0.25">
      <c r="A15" s="111" t="s">
        <v>553</v>
      </c>
      <c r="B15" s="1331"/>
      <c r="C15" s="1106"/>
      <c r="D15" s="1329"/>
      <c r="E15" s="1106"/>
      <c r="F15" s="1109"/>
      <c r="G15" s="1109"/>
      <c r="H15" s="1244"/>
      <c r="I15" s="332" t="str">
        <f>IF('Mapa final SI'!AC18="","",'Mapa final SI'!AC18)</f>
        <v/>
      </c>
      <c r="J15" s="332" t="str">
        <f>IF('Mapa final SI'!AE18="","",'Mapa final SI'!AE18)</f>
        <v/>
      </c>
      <c r="K15" s="332" t="str">
        <f t="shared" si="0"/>
        <v/>
      </c>
      <c r="L15" s="332" t="str">
        <f>IF('Mapa final SI'!AH18="","",'Mapa final SI'!AH18)</f>
        <v/>
      </c>
      <c r="M15" s="376" t="str">
        <f>IF('Mapa final SI'!T18="","",'Mapa final SI'!T18)</f>
        <v/>
      </c>
      <c r="N15" s="350"/>
      <c r="O15" s="350"/>
      <c r="P15" s="350"/>
      <c r="Q15" s="377"/>
    </row>
    <row r="16" spans="1:90" ht="43.5" customHeight="1" x14ac:dyDescent="0.25">
      <c r="A16" s="111" t="s">
        <v>554</v>
      </c>
      <c r="B16" s="1331"/>
      <c r="C16" s="1106"/>
      <c r="D16" s="1329"/>
      <c r="E16" s="1106"/>
      <c r="F16" s="1109"/>
      <c r="G16" s="1109"/>
      <c r="H16" s="1244"/>
      <c r="I16" s="332" t="str">
        <f>IF('Mapa final SI'!AC19="","",'Mapa final SI'!AC19)</f>
        <v/>
      </c>
      <c r="J16" s="332" t="str">
        <f>IF('Mapa final SI'!AE19="","",'Mapa final SI'!AE19)</f>
        <v/>
      </c>
      <c r="K16" s="332" t="str">
        <f t="shared" si="0"/>
        <v/>
      </c>
      <c r="L16" s="332" t="str">
        <f>IF('Mapa final SI'!AH19="","",'Mapa final SI'!AH19)</f>
        <v/>
      </c>
      <c r="M16" s="376" t="str">
        <f>IF('Mapa final SI'!T19="","",'Mapa final SI'!T19)</f>
        <v/>
      </c>
      <c r="N16" s="350"/>
      <c r="O16" s="350"/>
      <c r="P16" s="350"/>
      <c r="Q16" s="377"/>
    </row>
    <row r="17" spans="1:17" ht="43.5" customHeight="1" x14ac:dyDescent="0.25">
      <c r="A17" s="111" t="s">
        <v>555</v>
      </c>
      <c r="B17" s="1331"/>
      <c r="C17" s="1106"/>
      <c r="D17" s="1329"/>
      <c r="E17" s="1106"/>
      <c r="F17" s="1109"/>
      <c r="G17" s="1109"/>
      <c r="H17" s="1244"/>
      <c r="I17" s="332" t="str">
        <f>IF('Mapa final SI'!AC20="","",'Mapa final SI'!AC20)</f>
        <v/>
      </c>
      <c r="J17" s="332" t="str">
        <f>IF('Mapa final SI'!AE20="","",'Mapa final SI'!AE20)</f>
        <v/>
      </c>
      <c r="K17" s="332" t="str">
        <f t="shared" si="0"/>
        <v/>
      </c>
      <c r="L17" s="332" t="str">
        <f>IF('Mapa final SI'!AH20="","",'Mapa final SI'!AH20)</f>
        <v/>
      </c>
      <c r="M17" s="376" t="str">
        <f>IF('Mapa final SI'!T20="","",'Mapa final SI'!T20)</f>
        <v/>
      </c>
      <c r="N17" s="350"/>
      <c r="O17" s="350"/>
      <c r="P17" s="350"/>
      <c r="Q17" s="377"/>
    </row>
    <row r="18" spans="1:17" ht="43.5" customHeight="1" x14ac:dyDescent="0.25">
      <c r="A18" s="111" t="s">
        <v>556</v>
      </c>
      <c r="B18" s="1331"/>
      <c r="C18" s="1106"/>
      <c r="D18" s="1329"/>
      <c r="E18" s="1106"/>
      <c r="F18" s="1109"/>
      <c r="G18" s="1109"/>
      <c r="H18" s="1111"/>
      <c r="I18" s="332" t="str">
        <f>IF('Mapa final SI'!AC21="","",'Mapa final SI'!AC21)</f>
        <v/>
      </c>
      <c r="J18" s="332" t="str">
        <f>IF('Mapa final SI'!AE21="","",'Mapa final SI'!AE21)</f>
        <v/>
      </c>
      <c r="K18" s="332" t="str">
        <f t="shared" si="0"/>
        <v/>
      </c>
      <c r="L18" s="332" t="str">
        <f>IF('Mapa final SI'!AH21="","",'Mapa final SI'!AH21)</f>
        <v/>
      </c>
      <c r="M18" s="376" t="str">
        <f>IF('Mapa final SI'!T21="","",'Mapa final SI'!T21)</f>
        <v/>
      </c>
      <c r="N18" s="350"/>
      <c r="O18" s="350"/>
      <c r="P18" s="350"/>
      <c r="Q18" s="377"/>
    </row>
    <row r="19" spans="1:17" ht="112.5" customHeight="1" x14ac:dyDescent="0.25">
      <c r="A19" s="111" t="s">
        <v>557</v>
      </c>
      <c r="B19" s="1330" t="s">
        <v>210</v>
      </c>
      <c r="C19" s="1105" t="str">
        <f>IF('Mapa final SI'!G22="","",'Mapa final SI'!G22)</f>
        <v xml:space="preserve">Posibilidad de afectación reputacional por pérdida de confidencialidad de la información que se encuentra registrada en el Sistema de Información Indígena de Colombia - SIIC, debido al uso inadecuado de la información para intereses particulares </v>
      </c>
      <c r="D19" s="1328" t="s">
        <v>1434</v>
      </c>
      <c r="E19" s="1105" t="str">
        <f>IF('Mapa final SI'!F22="","",'Mapa final SI'!F22)</f>
        <v>Uso inadecuado de la información para intereses particulares</v>
      </c>
      <c r="F19" s="1110" t="str">
        <f>IF('Mapa final SI'!L22="","",'Mapa final SI'!L22)</f>
        <v>Baja</v>
      </c>
      <c r="G19" s="1110" t="str">
        <f>IF('Mapa final SI'!P22="","",'Mapa final SI'!P22)</f>
        <v>Moderado</v>
      </c>
      <c r="H19" s="1244"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332" t="str">
        <f>IF('Mapa final SI'!AC22="","",'Mapa final SI'!AC22)</f>
        <v>Baja</v>
      </c>
      <c r="J19" s="332" t="str">
        <f>IF('Mapa final SI'!AE22="","",'Mapa final SI'!AE22)</f>
        <v>Moderado</v>
      </c>
      <c r="K19" s="332" t="str">
        <f t="shared" si="0"/>
        <v>Moderado</v>
      </c>
      <c r="L19" s="332" t="str">
        <f>IF('Mapa final SI'!AH22="","",'Mapa final SI'!AH22)</f>
        <v>Reducir (mitigar)</v>
      </c>
      <c r="M19" s="376" t="str">
        <f>IF('Mapa final SI'!T22="","",'Mapa final SI'!T22)</f>
        <v>El coordinador del Grupo de Investigación y Registro, realizará un estudio de la pertinencia de la asignación de usuarios del Sistema de Información Indígena de Colombia - SIIC, con el fin de controlar el acceso a la información contenida en el mismo. Como evidencia se deja trazabilidad en correo electrónico, en los documentos revisados y en actas.</v>
      </c>
      <c r="N19" s="350" t="s">
        <v>1452</v>
      </c>
      <c r="O19" s="350" t="s">
        <v>1453</v>
      </c>
      <c r="P19" s="350" t="s">
        <v>1454</v>
      </c>
      <c r="Q19" s="377" t="s">
        <v>1455</v>
      </c>
    </row>
    <row r="20" spans="1:17" ht="43.5" customHeight="1" x14ac:dyDescent="0.25">
      <c r="A20" s="111" t="s">
        <v>558</v>
      </c>
      <c r="B20" s="1331"/>
      <c r="C20" s="1106"/>
      <c r="D20" s="1329"/>
      <c r="E20" s="1106"/>
      <c r="F20" s="1109"/>
      <c r="G20" s="1109"/>
      <c r="H20" s="1244"/>
      <c r="I20" s="332" t="str">
        <f>IF('Mapa final SI'!AC23="","",'Mapa final SI'!AC23)</f>
        <v/>
      </c>
      <c r="J20" s="332" t="str">
        <f>IF('Mapa final SI'!AE23="","",'Mapa final SI'!AE23)</f>
        <v/>
      </c>
      <c r="K20" s="332" t="str">
        <f t="shared" si="0"/>
        <v/>
      </c>
      <c r="L20" s="332" t="str">
        <f>IF('Mapa final SI'!AH23="","",'Mapa final SI'!AH23)</f>
        <v/>
      </c>
      <c r="M20" s="376" t="str">
        <f>IF('Mapa final SI'!T23="","",'Mapa final SI'!T23)</f>
        <v/>
      </c>
      <c r="N20" s="350"/>
      <c r="O20" s="350"/>
      <c r="P20" s="350"/>
      <c r="Q20" s="377"/>
    </row>
    <row r="21" spans="1:17" ht="43.5" customHeight="1" x14ac:dyDescent="0.25">
      <c r="A21" s="111" t="s">
        <v>559</v>
      </c>
      <c r="B21" s="1331"/>
      <c r="C21" s="1106"/>
      <c r="D21" s="1329"/>
      <c r="E21" s="1106"/>
      <c r="F21" s="1109"/>
      <c r="G21" s="1109"/>
      <c r="H21" s="1244"/>
      <c r="I21" s="332" t="str">
        <f>IF('Mapa final SI'!AC24="","",'Mapa final SI'!AC24)</f>
        <v/>
      </c>
      <c r="J21" s="332" t="str">
        <f>IF('Mapa final SI'!AE24="","",'Mapa final SI'!AE24)</f>
        <v/>
      </c>
      <c r="K21" s="332" t="str">
        <f t="shared" si="0"/>
        <v/>
      </c>
      <c r="L21" s="332" t="str">
        <f>IF('Mapa final SI'!AH24="","",'Mapa final SI'!AH24)</f>
        <v/>
      </c>
      <c r="M21" s="376" t="str">
        <f>IF('Mapa final SI'!T24="","",'Mapa final SI'!T24)</f>
        <v/>
      </c>
      <c r="N21" s="350"/>
      <c r="O21" s="350"/>
      <c r="P21" s="350"/>
      <c r="Q21" s="377"/>
    </row>
    <row r="22" spans="1:17" ht="43.5" customHeight="1" x14ac:dyDescent="0.25">
      <c r="A22" s="111" t="s">
        <v>560</v>
      </c>
      <c r="B22" s="1331"/>
      <c r="C22" s="1106"/>
      <c r="D22" s="1329"/>
      <c r="E22" s="1106"/>
      <c r="F22" s="1109"/>
      <c r="G22" s="1109"/>
      <c r="H22" s="1244"/>
      <c r="I22" s="332" t="str">
        <f>IF('Mapa final SI'!AC25="","",'Mapa final SI'!AC25)</f>
        <v/>
      </c>
      <c r="J22" s="332" t="str">
        <f>IF('Mapa final SI'!AE25="","",'Mapa final SI'!AE25)</f>
        <v/>
      </c>
      <c r="K22" s="332" t="str">
        <f t="shared" si="0"/>
        <v/>
      </c>
      <c r="L22" s="332" t="str">
        <f>IF('Mapa final SI'!AH25="","",'Mapa final SI'!AH25)</f>
        <v/>
      </c>
      <c r="M22" s="376" t="str">
        <f>IF('Mapa final SI'!T25="","",'Mapa final SI'!T25)</f>
        <v/>
      </c>
      <c r="N22" s="350"/>
      <c r="O22" s="350"/>
      <c r="P22" s="350"/>
      <c r="Q22" s="377"/>
    </row>
    <row r="23" spans="1:17" ht="43.5" customHeight="1" x14ac:dyDescent="0.25">
      <c r="A23" s="111" t="s">
        <v>561</v>
      </c>
      <c r="B23" s="1331"/>
      <c r="C23" s="1106"/>
      <c r="D23" s="1329"/>
      <c r="E23" s="1106"/>
      <c r="F23" s="1109"/>
      <c r="G23" s="1109"/>
      <c r="H23" s="1244"/>
      <c r="I23" s="332" t="str">
        <f>IF('Mapa final SI'!AC26="","",'Mapa final SI'!AC26)</f>
        <v/>
      </c>
      <c r="J23" s="332" t="str">
        <f>IF('Mapa final SI'!AE26="","",'Mapa final SI'!AE26)</f>
        <v/>
      </c>
      <c r="K23" s="332" t="str">
        <f t="shared" si="0"/>
        <v/>
      </c>
      <c r="L23" s="332" t="str">
        <f>IF('Mapa final SI'!AH26="","",'Mapa final SI'!AH26)</f>
        <v/>
      </c>
      <c r="M23" s="376" t="str">
        <f>IF('Mapa final SI'!T26="","",'Mapa final SI'!T26)</f>
        <v/>
      </c>
      <c r="N23" s="350"/>
      <c r="O23" s="350"/>
      <c r="P23" s="350"/>
      <c r="Q23" s="377"/>
    </row>
    <row r="24" spans="1:17" ht="43.5" customHeight="1" x14ac:dyDescent="0.25">
      <c r="A24" s="111" t="s">
        <v>562</v>
      </c>
      <c r="B24" s="1331"/>
      <c r="C24" s="1106"/>
      <c r="D24" s="1329"/>
      <c r="E24" s="1106"/>
      <c r="F24" s="1109"/>
      <c r="G24" s="1109"/>
      <c r="H24" s="1111"/>
      <c r="I24" s="332" t="str">
        <f>IF('Mapa final SI'!AC27="","",'Mapa final SI'!AC27)</f>
        <v/>
      </c>
      <c r="J24" s="332" t="str">
        <f>IF('Mapa final SI'!AE27="","",'Mapa final SI'!AE27)</f>
        <v/>
      </c>
      <c r="K24" s="332" t="str">
        <f t="shared" si="0"/>
        <v/>
      </c>
      <c r="L24" s="332" t="str">
        <f>IF('Mapa final SI'!AH27="","",'Mapa final SI'!AH27)</f>
        <v/>
      </c>
      <c r="M24" s="376" t="str">
        <f>IF('Mapa final SI'!T27="","",'Mapa final SI'!T27)</f>
        <v/>
      </c>
      <c r="N24" s="350"/>
      <c r="O24" s="350"/>
      <c r="P24" s="350"/>
      <c r="Q24" s="377"/>
    </row>
    <row r="25" spans="1:17" ht="143.25" customHeight="1" x14ac:dyDescent="0.25">
      <c r="A25" s="111" t="s">
        <v>563</v>
      </c>
      <c r="B25" s="1330" t="s">
        <v>211</v>
      </c>
      <c r="C25" s="1105" t="str">
        <f>IF('Mapa final SI'!G28="","",'Mapa final SI'!G28)</f>
        <v xml:space="preserve">Posibilidad de afectación reputacional por insuficiente soporte tecnológico a nivel de seguridad de la información para las mejoras en la actualización de plataformas tecnológicas,  mantenimiento de las bases de datos, software y servidores de propiedad del Ministerio del Interior, lo cual, soporte y custodie la información registrada, debido a la carencia de seguridad de la información,  que pone en riesgo la información confidencial que utilizan los clientes internos y externos para acceder a la oferta institucional de la DACNARP.
</v>
      </c>
      <c r="D25" s="1328" t="s">
        <v>1434</v>
      </c>
      <c r="E25" s="1105" t="str">
        <f>IF('Mapa final SI'!F28="","",'Mapa final SI'!F28)</f>
        <v>Carencia de seguridad de la información, que pone en riesgo la información confidencial que utilizan los clientes internos y externos para acceder a la oferta institucional de la DACNARP.</v>
      </c>
      <c r="F25" s="1110" t="str">
        <f>IF('Mapa final SI'!L28="","",'Mapa final SI'!L28)</f>
        <v>Muy Alta</v>
      </c>
      <c r="G25" s="1110" t="str">
        <f>IF('Mapa final SI'!P28="","",'Mapa final SI'!P28)</f>
        <v>Menor</v>
      </c>
      <c r="H25" s="1244"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332" t="str">
        <f>IF('Mapa final SI'!AC28="","",'Mapa final SI'!AC28)</f>
        <v>Media</v>
      </c>
      <c r="J25" s="332" t="str">
        <f>IF('Mapa final SI'!AE28="","",'Mapa final SI'!AE28)</f>
        <v>Menor</v>
      </c>
      <c r="K25" s="332" t="str">
        <f t="shared" si="0"/>
        <v>Moderado</v>
      </c>
      <c r="L25" s="332" t="str">
        <f>IF('Mapa final SI'!AH28="","",'Mapa final SI'!AH28)</f>
        <v>Reducir (mitigar)</v>
      </c>
      <c r="M25" s="376" t="str">
        <f>IF('Mapa final SI'!T28="","",'Mapa final SI'!T28)</f>
        <v>El Director de la DACNARP como mecanismo de validación y control asigna líderes de grupo, quienes verifican permanentemente la información que produce la dirección con el propósito de encontrar información inconsistente y requerir al servidor público que la produjo para que éste la ajuste, como evidencia se deja la trazabilidad electrónica.</v>
      </c>
      <c r="N25" s="349" t="s">
        <v>1456</v>
      </c>
      <c r="O25" s="349" t="s">
        <v>1282</v>
      </c>
      <c r="P25" s="349" t="s">
        <v>1341</v>
      </c>
      <c r="Q25" s="378" t="s">
        <v>1560</v>
      </c>
    </row>
    <row r="26" spans="1:17" ht="45" customHeight="1" x14ac:dyDescent="0.25">
      <c r="A26" s="111" t="s">
        <v>564</v>
      </c>
      <c r="B26" s="1331"/>
      <c r="C26" s="1106"/>
      <c r="D26" s="1329"/>
      <c r="E26" s="1106"/>
      <c r="F26" s="1109"/>
      <c r="G26" s="1109"/>
      <c r="H26" s="1244"/>
      <c r="I26" s="332" t="str">
        <f>IF('Mapa final SI'!AC29="","",'Mapa final SI'!AC29)</f>
        <v/>
      </c>
      <c r="J26" s="332" t="str">
        <f>IF('Mapa final SI'!AE29="","",'Mapa final SI'!AE29)</f>
        <v/>
      </c>
      <c r="K26" s="332" t="str">
        <f t="shared" si="0"/>
        <v/>
      </c>
      <c r="L26" s="332" t="str">
        <f>IF('Mapa final SI'!AH29="","",'Mapa final SI'!AH29)</f>
        <v/>
      </c>
      <c r="M26" s="376" t="str">
        <f>IF('Mapa final SI'!T29="","",'Mapa final SI'!T29)</f>
        <v/>
      </c>
      <c r="N26" s="468"/>
      <c r="O26" s="349"/>
      <c r="P26" s="349"/>
      <c r="Q26" s="378"/>
    </row>
    <row r="27" spans="1:17" ht="43.5" customHeight="1" x14ac:dyDescent="0.25">
      <c r="A27" s="111" t="s">
        <v>565</v>
      </c>
      <c r="B27" s="1331"/>
      <c r="C27" s="1106"/>
      <c r="D27" s="1329"/>
      <c r="E27" s="1106"/>
      <c r="F27" s="1109"/>
      <c r="G27" s="1109"/>
      <c r="H27" s="1244"/>
      <c r="I27" s="332" t="str">
        <f>IF('Mapa final SI'!AC30="","",'Mapa final SI'!AC30)</f>
        <v/>
      </c>
      <c r="J27" s="332" t="str">
        <f>IF('Mapa final SI'!AE30="","",'Mapa final SI'!AE30)</f>
        <v/>
      </c>
      <c r="K27" s="332" t="str">
        <f t="shared" si="0"/>
        <v/>
      </c>
      <c r="L27" s="332" t="str">
        <f>IF('Mapa final SI'!AH30="","",'Mapa final SI'!AH30)</f>
        <v/>
      </c>
      <c r="M27" s="376" t="str">
        <f>IF('Mapa final SI'!T30="","",'Mapa final SI'!T30)</f>
        <v/>
      </c>
      <c r="N27" s="349"/>
      <c r="O27" s="349"/>
      <c r="P27" s="349"/>
      <c r="Q27" s="378"/>
    </row>
    <row r="28" spans="1:17" ht="43.5" customHeight="1" x14ac:dyDescent="0.25">
      <c r="A28" s="111" t="s">
        <v>566</v>
      </c>
      <c r="B28" s="1331"/>
      <c r="C28" s="1106"/>
      <c r="D28" s="1329"/>
      <c r="E28" s="1106"/>
      <c r="F28" s="1109"/>
      <c r="G28" s="1109"/>
      <c r="H28" s="1244"/>
      <c r="I28" s="332" t="str">
        <f>IF('Mapa final SI'!AC31="","",'Mapa final SI'!AC31)</f>
        <v/>
      </c>
      <c r="J28" s="332" t="str">
        <f>IF('Mapa final SI'!AE31="","",'Mapa final SI'!AE31)</f>
        <v/>
      </c>
      <c r="K28" s="332" t="str">
        <f t="shared" si="0"/>
        <v/>
      </c>
      <c r="L28" s="332" t="str">
        <f>IF('Mapa final SI'!AH31="","",'Mapa final SI'!AH31)</f>
        <v/>
      </c>
      <c r="M28" s="376" t="str">
        <f>IF('Mapa final SI'!T31="","",'Mapa final SI'!T31)</f>
        <v/>
      </c>
      <c r="N28" s="349"/>
      <c r="O28" s="349"/>
      <c r="P28" s="349"/>
      <c r="Q28" s="378"/>
    </row>
    <row r="29" spans="1:17" ht="43.5" customHeight="1" x14ac:dyDescent="0.25">
      <c r="A29" s="111" t="s">
        <v>567</v>
      </c>
      <c r="B29" s="1331"/>
      <c r="C29" s="1106"/>
      <c r="D29" s="1329"/>
      <c r="E29" s="1106"/>
      <c r="F29" s="1109"/>
      <c r="G29" s="1109"/>
      <c r="H29" s="1244"/>
      <c r="I29" s="332" t="str">
        <f>IF('Mapa final SI'!AC32="","",'Mapa final SI'!AC32)</f>
        <v/>
      </c>
      <c r="J29" s="332" t="str">
        <f>IF('Mapa final SI'!AE32="","",'Mapa final SI'!AE32)</f>
        <v/>
      </c>
      <c r="K29" s="332" t="str">
        <f t="shared" si="0"/>
        <v/>
      </c>
      <c r="L29" s="332" t="str">
        <f>IF('Mapa final SI'!AH32="","",'Mapa final SI'!AH32)</f>
        <v/>
      </c>
      <c r="M29" s="376" t="str">
        <f>IF('Mapa final SI'!T32="","",'Mapa final SI'!T32)</f>
        <v/>
      </c>
      <c r="N29" s="349"/>
      <c r="O29" s="349"/>
      <c r="P29" s="349"/>
      <c r="Q29" s="378"/>
    </row>
    <row r="30" spans="1:17" ht="43.5" customHeight="1" x14ac:dyDescent="0.25">
      <c r="A30" s="111" t="s">
        <v>568</v>
      </c>
      <c r="B30" s="1331"/>
      <c r="C30" s="1106"/>
      <c r="D30" s="1329"/>
      <c r="E30" s="1106"/>
      <c r="F30" s="1109"/>
      <c r="G30" s="1109"/>
      <c r="H30" s="1111"/>
      <c r="I30" s="332" t="str">
        <f>IF('Mapa final SI'!AC33="","",'Mapa final SI'!AC33)</f>
        <v/>
      </c>
      <c r="J30" s="332" t="str">
        <f>IF('Mapa final SI'!AE33="","",'Mapa final SI'!AE33)</f>
        <v/>
      </c>
      <c r="K30" s="332" t="str">
        <f t="shared" si="0"/>
        <v/>
      </c>
      <c r="L30" s="332" t="str">
        <f>IF('Mapa final SI'!AH33="","",'Mapa final SI'!AH33)</f>
        <v/>
      </c>
      <c r="M30" s="376" t="str">
        <f>IF('Mapa final SI'!T33="","",'Mapa final SI'!T33)</f>
        <v/>
      </c>
      <c r="N30" s="349"/>
      <c r="O30" s="349"/>
      <c r="P30" s="349"/>
      <c r="Q30" s="378"/>
    </row>
    <row r="31" spans="1:17" ht="57" x14ac:dyDescent="0.25">
      <c r="A31" s="111" t="s">
        <v>569</v>
      </c>
      <c r="B31" s="1330" t="s">
        <v>212</v>
      </c>
      <c r="C31" s="1105" t="str">
        <f>IF('Mapa final SI'!G34="","",'Mapa final SI'!G34)</f>
        <v>Posibilidad de afectación reputacional por respuestas fuera de términos de los requerimientos allegados a la DACNARP, asignados a través del aplicativo ControlDoc, debido a la falta de mantenimiento tecnológico del aplicativo ControlDoc</v>
      </c>
      <c r="D31" s="1328" t="s">
        <v>1434</v>
      </c>
      <c r="E31" s="1105" t="str">
        <f>IF('Mapa final SI'!F34="","",'Mapa final SI'!F34)</f>
        <v>Falta de mantenimiento tecnológico del aplicativo ControlDoc</v>
      </c>
      <c r="F31" s="1110" t="str">
        <f>IF('Mapa final SI'!L34="","",'Mapa final SI'!L34)</f>
        <v>Muy Alta</v>
      </c>
      <c r="G31" s="1110" t="str">
        <f>IF('Mapa final SI'!P34="","",'Mapa final SI'!P34)</f>
        <v>Menor</v>
      </c>
      <c r="H31" s="1244"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Alto</v>
      </c>
      <c r="I31" s="332" t="str">
        <f>IF('Mapa final SI'!AC34="","",'Mapa final SI'!AC34)</f>
        <v>Media</v>
      </c>
      <c r="J31" s="332" t="str">
        <f>IF('Mapa final SI'!AE34="","",'Mapa final SI'!AE34)</f>
        <v>Menor</v>
      </c>
      <c r="K31" s="332" t="str">
        <f t="shared" si="0"/>
        <v>Moderado</v>
      </c>
      <c r="L31" s="332" t="str">
        <f>IF('Mapa final SI'!AH34="","",'Mapa final SI'!AH34)</f>
        <v>Reducir (mitigar)</v>
      </c>
      <c r="M31" s="376" t="str">
        <f>IF('Mapa final SI'!T34="","",'Mapa final SI'!T34)</f>
        <v>El Director de la DACNARP y los Coordinadores de grupo, realizarán una verificación semanal de los requerimiento allegados a la DACNARP, con el fin de evacuar y brindar prioridad a los requerimientos próximos a vencer. Como evidencia de este control queda la trazabilidad en el aplicativo ControlDoc</v>
      </c>
      <c r="N31" s="349" t="s">
        <v>1457</v>
      </c>
      <c r="O31" s="349" t="s">
        <v>1282</v>
      </c>
      <c r="P31" s="349" t="s">
        <v>1341</v>
      </c>
      <c r="Q31" s="378" t="s">
        <v>1530</v>
      </c>
    </row>
    <row r="32" spans="1:17" ht="70.5" customHeight="1" x14ac:dyDescent="0.25">
      <c r="A32" s="111" t="s">
        <v>570</v>
      </c>
      <c r="B32" s="1331"/>
      <c r="C32" s="1106"/>
      <c r="D32" s="1329"/>
      <c r="E32" s="1106"/>
      <c r="F32" s="1109"/>
      <c r="G32" s="1109"/>
      <c r="H32" s="1244"/>
      <c r="I32" s="332" t="str">
        <f>IF('Mapa final SI'!AC35="","",'Mapa final SI'!AC35)</f>
        <v/>
      </c>
      <c r="J32" s="332" t="str">
        <f>IF('Mapa final SI'!AE35="","",'Mapa final SI'!AE35)</f>
        <v/>
      </c>
      <c r="K32" s="332" t="str">
        <f t="shared" si="0"/>
        <v/>
      </c>
      <c r="L32" s="332" t="str">
        <f>IF('Mapa final SI'!AH35="","",'Mapa final SI'!AH35)</f>
        <v/>
      </c>
      <c r="M32" s="376" t="str">
        <f>IF('Mapa final SI'!T35="","",'Mapa final SI'!T35)</f>
        <v/>
      </c>
      <c r="N32" s="467"/>
      <c r="O32" s="467"/>
      <c r="P32" s="467"/>
      <c r="Q32" s="377"/>
    </row>
    <row r="33" spans="1:17" ht="43.5" customHeight="1" x14ac:dyDescent="0.25">
      <c r="A33" s="111" t="s">
        <v>571</v>
      </c>
      <c r="B33" s="1331"/>
      <c r="C33" s="1106"/>
      <c r="D33" s="1329"/>
      <c r="E33" s="1106"/>
      <c r="F33" s="1109"/>
      <c r="G33" s="1109"/>
      <c r="H33" s="1244"/>
      <c r="I33" s="332" t="str">
        <f>IF('Mapa final SI'!AC36="","",'Mapa final SI'!AC36)</f>
        <v/>
      </c>
      <c r="J33" s="332" t="str">
        <f>IF('Mapa final SI'!AE36="","",'Mapa final SI'!AE36)</f>
        <v/>
      </c>
      <c r="K33" s="332" t="str">
        <f t="shared" si="0"/>
        <v/>
      </c>
      <c r="L33" s="332" t="str">
        <f>IF('Mapa final SI'!AH36="","",'Mapa final SI'!AH36)</f>
        <v/>
      </c>
      <c r="M33" s="376" t="str">
        <f>IF('Mapa final SI'!T36="","",'Mapa final SI'!T36)</f>
        <v/>
      </c>
      <c r="N33" s="350"/>
      <c r="O33" s="350"/>
      <c r="P33" s="350"/>
      <c r="Q33" s="377"/>
    </row>
    <row r="34" spans="1:17" ht="43.5" customHeight="1" x14ac:dyDescent="0.25">
      <c r="A34" s="111" t="s">
        <v>572</v>
      </c>
      <c r="B34" s="1331"/>
      <c r="C34" s="1106"/>
      <c r="D34" s="1329"/>
      <c r="E34" s="1106"/>
      <c r="F34" s="1109"/>
      <c r="G34" s="1109"/>
      <c r="H34" s="1244"/>
      <c r="I34" s="332" t="str">
        <f>IF('Mapa final SI'!AC37="","",'Mapa final SI'!AC37)</f>
        <v/>
      </c>
      <c r="J34" s="332" t="str">
        <f>IF('Mapa final SI'!AE37="","",'Mapa final SI'!AE37)</f>
        <v/>
      </c>
      <c r="K34" s="332" t="str">
        <f t="shared" si="0"/>
        <v/>
      </c>
      <c r="L34" s="332" t="str">
        <f>IF('Mapa final SI'!AH37="","",'Mapa final SI'!AH37)</f>
        <v/>
      </c>
      <c r="M34" s="376" t="str">
        <f>IF('Mapa final SI'!T37="","",'Mapa final SI'!T37)</f>
        <v/>
      </c>
      <c r="N34" s="350"/>
      <c r="O34" s="350"/>
      <c r="P34" s="350"/>
      <c r="Q34" s="377"/>
    </row>
    <row r="35" spans="1:17" ht="43.5" customHeight="1" x14ac:dyDescent="0.25">
      <c r="A35" s="111" t="s">
        <v>573</v>
      </c>
      <c r="B35" s="1331"/>
      <c r="C35" s="1106"/>
      <c r="D35" s="1329"/>
      <c r="E35" s="1106"/>
      <c r="F35" s="1109"/>
      <c r="G35" s="1109"/>
      <c r="H35" s="1244"/>
      <c r="I35" s="332" t="str">
        <f>IF('Mapa final SI'!AC38="","",'Mapa final SI'!AC38)</f>
        <v/>
      </c>
      <c r="J35" s="332" t="str">
        <f>IF('Mapa final SI'!AE38="","",'Mapa final SI'!AE38)</f>
        <v/>
      </c>
      <c r="K35" s="332" t="str">
        <f t="shared" si="0"/>
        <v/>
      </c>
      <c r="L35" s="332" t="str">
        <f>IF('Mapa final SI'!AH38="","",'Mapa final SI'!AH38)</f>
        <v/>
      </c>
      <c r="M35" s="376" t="str">
        <f>IF('Mapa final SI'!T38="","",'Mapa final SI'!T38)</f>
        <v/>
      </c>
      <c r="N35" s="350"/>
      <c r="O35" s="350"/>
      <c r="P35" s="350"/>
      <c r="Q35" s="377"/>
    </row>
    <row r="36" spans="1:17" ht="43.5" customHeight="1" thickBot="1" x14ac:dyDescent="0.3">
      <c r="A36" s="111" t="s">
        <v>574</v>
      </c>
      <c r="B36" s="1331"/>
      <c r="C36" s="1106"/>
      <c r="D36" s="1329"/>
      <c r="E36" s="1106"/>
      <c r="F36" s="1109"/>
      <c r="G36" s="1109"/>
      <c r="H36" s="1111"/>
      <c r="I36" s="332" t="str">
        <f>IF('Mapa final SI'!AC39="","",'Mapa final SI'!AC39)</f>
        <v/>
      </c>
      <c r="J36" s="332" t="str">
        <f>IF('Mapa final SI'!AE39="","",'Mapa final SI'!AE39)</f>
        <v/>
      </c>
      <c r="K36" s="332" t="str">
        <f t="shared" si="0"/>
        <v/>
      </c>
      <c r="L36" s="332" t="str">
        <f>IF('Mapa final SI'!AH39="","",'Mapa final SI'!AH39)</f>
        <v/>
      </c>
      <c r="M36" s="376" t="str">
        <f>IF('Mapa final SI'!T39="","",'Mapa final SI'!T39)</f>
        <v/>
      </c>
      <c r="N36" s="350"/>
      <c r="O36" s="350"/>
      <c r="P36" s="350"/>
      <c r="Q36" s="377"/>
    </row>
    <row r="37" spans="1:17" ht="115.5" customHeight="1" x14ac:dyDescent="0.25">
      <c r="A37" s="111" t="s">
        <v>967</v>
      </c>
      <c r="B37" s="1330" t="s">
        <v>213</v>
      </c>
      <c r="C37" s="1105" t="str">
        <f>IF('Mapa final SI'!G40="","",'Mapa final SI'!G40)</f>
        <v>Posibilidad de afectación reputacional por respuestas fuera de términos de los requerimientos allegados a la DAR, asignados a través del aplicativo ControlDoc e indebida asignación de correspondencia, debido a la falta de fortalecimiento en la respuesta al cliente externo del aplicativo ControlDoc y soporte técnico del mismo</v>
      </c>
      <c r="D37" s="1328" t="s">
        <v>1434</v>
      </c>
      <c r="E37" s="1105" t="str">
        <f>IF('Mapa final SI'!F40="","",'Mapa final SI'!F40)</f>
        <v>Falta de fortalecimiento en la respuesta al cliente externo del aplicativo ControlDoc y soporte técnico del mismo</v>
      </c>
      <c r="F37" s="1110" t="str">
        <f>IF('Mapa final SI'!L40="","",'Mapa final SI'!L40)</f>
        <v>Media</v>
      </c>
      <c r="G37" s="1110" t="str">
        <f>IF('Mapa final SI'!P40="","",'Mapa final SI'!P40)</f>
        <v>Menor</v>
      </c>
      <c r="H37" s="1244"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332" t="str">
        <f>IF('Mapa final SI'!AC40="","",'Mapa final SI'!AC40)</f>
        <v>Baja</v>
      </c>
      <c r="J37" s="332" t="str">
        <f>IF('Mapa final SI'!AE40="","",'Mapa final SI'!AE40)</f>
        <v>Menor</v>
      </c>
      <c r="K37" s="332" t="str">
        <f t="shared" si="0"/>
        <v>Moderado</v>
      </c>
      <c r="L37" s="332" t="str">
        <f>IF('Mapa final SI'!AH40="","",'Mapa final SI'!AH40)</f>
        <v/>
      </c>
      <c r="M37" s="376" t="str">
        <f>IF('Mapa final SI'!T40="","",'Mapa final SI'!T40)</f>
        <v>El director (a)de la DAR con los equipos de trabajo de la DAR, realizara una verificación semanal de los requerimiento allegados a la DAR, con el fin de evacuar y brindar prioridad a los requerimientos próximos a vencer. Como evidencia se incluyen fichas de relatoría, listas de asistencias, informes periódicos de ControlDoc.</v>
      </c>
      <c r="N37" s="566" t="s">
        <v>1616</v>
      </c>
      <c r="O37" s="567" t="s">
        <v>1459</v>
      </c>
      <c r="P37" s="568" t="s">
        <v>1341</v>
      </c>
      <c r="Q37" s="564" t="s">
        <v>1612</v>
      </c>
    </row>
    <row r="38" spans="1:17" ht="108.75" customHeight="1" x14ac:dyDescent="0.25">
      <c r="A38" s="111" t="s">
        <v>968</v>
      </c>
      <c r="B38" s="1331"/>
      <c r="C38" s="1106"/>
      <c r="D38" s="1329"/>
      <c r="E38" s="1106"/>
      <c r="F38" s="1109"/>
      <c r="G38" s="1109"/>
      <c r="H38" s="1244"/>
      <c r="I38" s="332" t="str">
        <f>IF('Mapa final SI'!AC41="","",'Mapa final SI'!AC41)</f>
        <v>Baja</v>
      </c>
      <c r="J38" s="332" t="str">
        <f>IF('Mapa final SI'!AE41="","",'Mapa final SI'!AE41)</f>
        <v>Menor</v>
      </c>
      <c r="K38" s="332" t="str">
        <f t="shared" si="0"/>
        <v>Moderado</v>
      </c>
      <c r="L38" s="332" t="str">
        <f>IF('Mapa final SI'!AH41="","",'Mapa final SI'!AH41)</f>
        <v>Reducir (mitigar)</v>
      </c>
      <c r="M38" s="376" t="str">
        <f>IF('Mapa final SI'!T41="","",'Mapa final SI'!T41)</f>
        <v>El director (a) de la DAR, solicitara fortalecimientos y apoyo técnico constante a los funcionarios y contratistas en el aplicativo ControlDoc a la dependencia líder del mismo y realizar seguimiento semanal al aplicativo, para verificar el estado actual términos  de los requerimiento allegados a la DAR y requerir a los que los tengan asignados. Como evidencia se incluyen fichas de relatoría, listas de asistencias, informes periódicos de ControlDoc.</v>
      </c>
      <c r="N38" s="569" t="s">
        <v>1458</v>
      </c>
      <c r="O38" s="570" t="s">
        <v>1459</v>
      </c>
      <c r="P38" s="571" t="s">
        <v>1341</v>
      </c>
      <c r="Q38" s="564" t="s">
        <v>1613</v>
      </c>
    </row>
    <row r="39" spans="1:17" ht="43.5" customHeight="1" x14ac:dyDescent="0.25">
      <c r="A39" s="111" t="s">
        <v>969</v>
      </c>
      <c r="B39" s="1331"/>
      <c r="C39" s="1106"/>
      <c r="D39" s="1329"/>
      <c r="E39" s="1106"/>
      <c r="F39" s="1109"/>
      <c r="G39" s="1109"/>
      <c r="H39" s="1244"/>
      <c r="I39" s="332" t="str">
        <f>IF('Mapa final SI'!AC42="","",'Mapa final SI'!AC42)</f>
        <v/>
      </c>
      <c r="J39" s="332" t="str">
        <f>IF('Mapa final SI'!AE42="","",'Mapa final SI'!AE42)</f>
        <v/>
      </c>
      <c r="K39" s="332" t="str">
        <f t="shared" si="0"/>
        <v/>
      </c>
      <c r="L39" s="332" t="str">
        <f>IF('Mapa final SI'!AH42="","",'Mapa final SI'!AH42)</f>
        <v/>
      </c>
      <c r="M39" s="376" t="str">
        <f>IF('Mapa final SI'!T42="","",'Mapa final SI'!T42)</f>
        <v/>
      </c>
      <c r="N39" s="350"/>
      <c r="O39" s="350"/>
      <c r="P39" s="350"/>
      <c r="Q39" s="565"/>
    </row>
    <row r="40" spans="1:17" ht="43.5" customHeight="1" x14ac:dyDescent="0.25">
      <c r="A40" s="111" t="s">
        <v>970</v>
      </c>
      <c r="B40" s="1331"/>
      <c r="C40" s="1106"/>
      <c r="D40" s="1329"/>
      <c r="E40" s="1106"/>
      <c r="F40" s="1109"/>
      <c r="G40" s="1109"/>
      <c r="H40" s="1244"/>
      <c r="I40" s="332" t="str">
        <f>IF('Mapa final SI'!AC43="","",'Mapa final SI'!AC43)</f>
        <v/>
      </c>
      <c r="J40" s="332" t="str">
        <f>IF('Mapa final SI'!AE43="","",'Mapa final SI'!AE43)</f>
        <v/>
      </c>
      <c r="K40" s="332" t="str">
        <f t="shared" si="0"/>
        <v/>
      </c>
      <c r="L40" s="332" t="str">
        <f>IF('Mapa final SI'!AH43="","",'Mapa final SI'!AH43)</f>
        <v/>
      </c>
      <c r="M40" s="376" t="str">
        <f>IF('Mapa final SI'!T43="","",'Mapa final SI'!T43)</f>
        <v/>
      </c>
      <c r="N40" s="350"/>
      <c r="O40" s="350"/>
      <c r="P40" s="350"/>
      <c r="Q40" s="565"/>
    </row>
    <row r="41" spans="1:17" ht="43.5" customHeight="1" x14ac:dyDescent="0.25">
      <c r="A41" s="111" t="s">
        <v>971</v>
      </c>
      <c r="B41" s="1331"/>
      <c r="C41" s="1106"/>
      <c r="D41" s="1329"/>
      <c r="E41" s="1106"/>
      <c r="F41" s="1109"/>
      <c r="G41" s="1109"/>
      <c r="H41" s="1244"/>
      <c r="I41" s="332" t="str">
        <f>IF('Mapa final SI'!AC44="","",'Mapa final SI'!AC44)</f>
        <v/>
      </c>
      <c r="J41" s="332" t="str">
        <f>IF('Mapa final SI'!AE44="","",'Mapa final SI'!AE44)</f>
        <v/>
      </c>
      <c r="K41" s="332" t="str">
        <f t="shared" si="0"/>
        <v/>
      </c>
      <c r="L41" s="332" t="str">
        <f>IF('Mapa final SI'!AH44="","",'Mapa final SI'!AH44)</f>
        <v/>
      </c>
      <c r="M41" s="376" t="str">
        <f>IF('Mapa final SI'!T44="","",'Mapa final SI'!T44)</f>
        <v/>
      </c>
      <c r="N41" s="350"/>
      <c r="O41" s="350"/>
      <c r="P41" s="350"/>
      <c r="Q41" s="565"/>
    </row>
    <row r="42" spans="1:17" ht="43.5" customHeight="1" x14ac:dyDescent="0.25">
      <c r="A42" s="111" t="s">
        <v>972</v>
      </c>
      <c r="B42" s="1331"/>
      <c r="C42" s="1106"/>
      <c r="D42" s="1329"/>
      <c r="E42" s="1106"/>
      <c r="F42" s="1109"/>
      <c r="G42" s="1109"/>
      <c r="H42" s="1111"/>
      <c r="I42" s="332" t="str">
        <f>IF('Mapa final SI'!AC45="","",'Mapa final SI'!AC45)</f>
        <v/>
      </c>
      <c r="J42" s="332" t="str">
        <f>IF('Mapa final SI'!AE45="","",'Mapa final SI'!AE45)</f>
        <v/>
      </c>
      <c r="K42" s="332" t="str">
        <f t="shared" si="0"/>
        <v/>
      </c>
      <c r="L42" s="332" t="str">
        <f>IF('Mapa final SI'!AH45="","",'Mapa final SI'!AH45)</f>
        <v/>
      </c>
      <c r="M42" s="376" t="str">
        <f>IF('Mapa final SI'!T45="","",'Mapa final SI'!T45)</f>
        <v/>
      </c>
      <c r="N42" s="350"/>
      <c r="O42" s="350"/>
      <c r="P42" s="350"/>
      <c r="Q42" s="565"/>
    </row>
    <row r="43" spans="1:17" ht="148.5" customHeight="1" x14ac:dyDescent="0.25">
      <c r="A43" s="111" t="s">
        <v>575</v>
      </c>
      <c r="B43" s="1330" t="s">
        <v>214</v>
      </c>
      <c r="C43" s="1105" t="str">
        <f>IF('Mapa final SI'!G46="","",'Mapa final SI'!G46)</f>
        <v>Posibilidad de afectación económica y reputacional por la demora en la atención de trámites  y servicios dirigidos a las  Entidades y Organizaciones del Sector Religioso, debido a la falta de fortalecimiento tecnológico,  mejoras en la actualización y mantenimiento de las bases de datos, plataformas tecnológicas y software, de propiedad del Ministerio del Interior,  establecidas para los trámites y servicios que desarrolla la Dirección.</v>
      </c>
      <c r="D43" s="1328" t="s">
        <v>1434</v>
      </c>
      <c r="E43" s="1105" t="str">
        <f>IF('Mapa final SI'!F46="","",'Mapa final SI'!F46)</f>
        <v>Falta de fortalecimiento tecnológico,  mejoras en la actualización y mantenimiento de las bases de datos, plataformas tecnológicas y software, de propiedad del Ministerio del Interior,  establecidas para los trámites y servicios  dirigidos a las Entidades y Organizaciones Religiosas que desarrolla la Dirección.</v>
      </c>
      <c r="F43" s="1110" t="str">
        <f>IF('Mapa final SI'!L46="","",'Mapa final SI'!L46)</f>
        <v>Muy Alta</v>
      </c>
      <c r="G43" s="1110" t="str">
        <f>IF('Mapa final SI'!P46="","",'Mapa final SI'!P46)</f>
        <v>Menor</v>
      </c>
      <c r="H43" s="1244"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Alto</v>
      </c>
      <c r="I43" s="332" t="str">
        <f>IF('Mapa final SI'!AC46="","",'Mapa final SI'!AC46)</f>
        <v>Media</v>
      </c>
      <c r="J43" s="332" t="str">
        <f>IF('Mapa final SI'!AE46="","",'Mapa final SI'!AE46)</f>
        <v>Menor</v>
      </c>
      <c r="K43" s="332" t="str">
        <f t="shared" si="0"/>
        <v>Moderado</v>
      </c>
      <c r="L43" s="332" t="str">
        <f>IF('Mapa final SI'!AH46="","",'Mapa final SI'!AH46)</f>
        <v/>
      </c>
      <c r="M43" s="376" t="str">
        <f>IF('Mapa final SI'!T46="","",'Mapa final SI'!T46)</f>
        <v>El director (a) de la DAR con los equipos de trabajo de la DAR, por medio de los procesos de trámites y servicios dirigidos a las Entidades y Organizaciones Religiosas que desarrolla la Dirección, realizara una verificación semanal de las bases de datos como medidas para el fortalecimiento tecnológico, por medio de mejoras en la actualización y mantenimiento de las bases de datos de propiedad del Ministerio del Interior.  Como Evidencia se incluyen actas de reuniones de seguimientos de la plataforma tecnológica, lista de asistencia e informes y matrices.</v>
      </c>
      <c r="N43" s="569" t="s">
        <v>1617</v>
      </c>
      <c r="O43" s="570" t="s">
        <v>1459</v>
      </c>
      <c r="P43" s="571" t="s">
        <v>1341</v>
      </c>
      <c r="Q43" s="564" t="s">
        <v>1614</v>
      </c>
    </row>
    <row r="44" spans="1:17" ht="109.5" customHeight="1" x14ac:dyDescent="0.25">
      <c r="A44" s="111" t="s">
        <v>576</v>
      </c>
      <c r="B44" s="1331"/>
      <c r="C44" s="1106"/>
      <c r="D44" s="1329"/>
      <c r="E44" s="1106"/>
      <c r="F44" s="1109"/>
      <c r="G44" s="1109"/>
      <c r="H44" s="1244"/>
      <c r="I44" s="332" t="str">
        <f>IF('Mapa final SI'!AC47="","",'Mapa final SI'!AC47)</f>
        <v>Baja</v>
      </c>
      <c r="J44" s="332" t="str">
        <f>IF('Mapa final SI'!AE47="","",'Mapa final SI'!AE47)</f>
        <v>Menor</v>
      </c>
      <c r="K44" s="332" t="str">
        <f t="shared" si="0"/>
        <v>Moderado</v>
      </c>
      <c r="L44" s="332" t="str">
        <f>IF('Mapa final SI'!AH47="","",'Mapa final SI'!AH47)</f>
        <v>Reducir (mitigar)</v>
      </c>
      <c r="M44" s="376" t="str">
        <f>IF('Mapa final SI'!T47="","",'Mapa final SI'!T47)</f>
        <v>El director (a) de la DAR, solicitara fortalecimientos y apoyo técnico constante a los funcionarios y contratistas en el aplicativo ControlDoc a la dependencia líder del mismo y realizar mejoras en el aplicativo y en los reportes del estado actual de los términos de los tramites allegados a la DAR y requerir a los que los tengan asignados. Como Evidencia se incluyen actas de reuniones de seguimientos a tramites que presentan demoras, lista de asistencia e informes.</v>
      </c>
      <c r="N44" s="569" t="s">
        <v>1618</v>
      </c>
      <c r="O44" s="570" t="s">
        <v>1459</v>
      </c>
      <c r="P44" s="571" t="s">
        <v>1341</v>
      </c>
      <c r="Q44" s="564" t="s">
        <v>1615</v>
      </c>
    </row>
    <row r="45" spans="1:17" ht="43.5" customHeight="1" x14ac:dyDescent="0.25">
      <c r="A45" s="111" t="s">
        <v>577</v>
      </c>
      <c r="B45" s="1331"/>
      <c r="C45" s="1106"/>
      <c r="D45" s="1329"/>
      <c r="E45" s="1106"/>
      <c r="F45" s="1109"/>
      <c r="G45" s="1109"/>
      <c r="H45" s="1244"/>
      <c r="I45" s="332" t="str">
        <f>IF('Mapa final SI'!AC48="","",'Mapa final SI'!AC48)</f>
        <v/>
      </c>
      <c r="J45" s="332" t="str">
        <f>IF('Mapa final SI'!AE48="","",'Mapa final SI'!AE48)</f>
        <v/>
      </c>
      <c r="K45" s="332" t="str">
        <f t="shared" si="0"/>
        <v/>
      </c>
      <c r="L45" s="332" t="str">
        <f>IF('Mapa final SI'!AH48="","",'Mapa final SI'!AH48)</f>
        <v/>
      </c>
      <c r="M45" s="376" t="str">
        <f>IF('Mapa final SI'!T48="","",'Mapa final SI'!T48)</f>
        <v/>
      </c>
      <c r="N45" s="396"/>
      <c r="O45" s="396"/>
      <c r="P45" s="396"/>
      <c r="Q45" s="409"/>
    </row>
    <row r="46" spans="1:17" ht="43.5" customHeight="1" x14ac:dyDescent="0.25">
      <c r="A46" s="111" t="s">
        <v>578</v>
      </c>
      <c r="B46" s="1331"/>
      <c r="C46" s="1106"/>
      <c r="D46" s="1329"/>
      <c r="E46" s="1106"/>
      <c r="F46" s="1109"/>
      <c r="G46" s="1109"/>
      <c r="H46" s="1244"/>
      <c r="I46" s="332" t="str">
        <f>IF('Mapa final SI'!AC49="","",'Mapa final SI'!AC49)</f>
        <v/>
      </c>
      <c r="J46" s="332" t="str">
        <f>IF('Mapa final SI'!AE49="","",'Mapa final SI'!AE49)</f>
        <v/>
      </c>
      <c r="K46" s="332" t="str">
        <f t="shared" si="0"/>
        <v/>
      </c>
      <c r="L46" s="332" t="str">
        <f>IF('Mapa final SI'!AH49="","",'Mapa final SI'!AH49)</f>
        <v/>
      </c>
      <c r="M46" s="376" t="str">
        <f>IF('Mapa final SI'!T49="","",'Mapa final SI'!T49)</f>
        <v/>
      </c>
      <c r="N46" s="396"/>
      <c r="O46" s="396"/>
      <c r="P46" s="396"/>
      <c r="Q46" s="409"/>
    </row>
    <row r="47" spans="1:17" ht="43.5" customHeight="1" x14ac:dyDescent="0.25">
      <c r="A47" s="111" t="s">
        <v>579</v>
      </c>
      <c r="B47" s="1331"/>
      <c r="C47" s="1106"/>
      <c r="D47" s="1329"/>
      <c r="E47" s="1106"/>
      <c r="F47" s="1109"/>
      <c r="G47" s="1109"/>
      <c r="H47" s="1244"/>
      <c r="I47" s="332" t="str">
        <f>IF('Mapa final SI'!AC50="","",'Mapa final SI'!AC50)</f>
        <v/>
      </c>
      <c r="J47" s="332" t="str">
        <f>IF('Mapa final SI'!AE50="","",'Mapa final SI'!AE50)</f>
        <v/>
      </c>
      <c r="K47" s="332" t="str">
        <f t="shared" si="0"/>
        <v/>
      </c>
      <c r="L47" s="332" t="str">
        <f>IF('Mapa final SI'!AH50="","",'Mapa final SI'!AH50)</f>
        <v/>
      </c>
      <c r="M47" s="376" t="str">
        <f>IF('Mapa final SI'!T50="","",'Mapa final SI'!T50)</f>
        <v/>
      </c>
      <c r="N47" s="396"/>
      <c r="O47" s="396"/>
      <c r="P47" s="396"/>
      <c r="Q47" s="409"/>
    </row>
    <row r="48" spans="1:17" ht="43.5" customHeight="1" x14ac:dyDescent="0.25">
      <c r="A48" s="111" t="s">
        <v>580</v>
      </c>
      <c r="B48" s="1331"/>
      <c r="C48" s="1106"/>
      <c r="D48" s="1329"/>
      <c r="E48" s="1106"/>
      <c r="F48" s="1109"/>
      <c r="G48" s="1109"/>
      <c r="H48" s="1111"/>
      <c r="I48" s="332" t="str">
        <f>IF('Mapa final SI'!AC51="","",'Mapa final SI'!AC51)</f>
        <v/>
      </c>
      <c r="J48" s="332" t="str">
        <f>IF('Mapa final SI'!AE51="","",'Mapa final SI'!AE51)</f>
        <v/>
      </c>
      <c r="K48" s="332" t="str">
        <f t="shared" si="0"/>
        <v/>
      </c>
      <c r="L48" s="332" t="str">
        <f>IF('Mapa final SI'!AH51="","",'Mapa final SI'!AH51)</f>
        <v/>
      </c>
      <c r="M48" s="271" t="str">
        <f>IF('Mapa final SI'!T51="","",'Mapa final SI'!T51)</f>
        <v/>
      </c>
      <c r="N48" s="446"/>
      <c r="O48" s="446"/>
      <c r="P48" s="446"/>
      <c r="Q48" s="447"/>
    </row>
    <row r="49" spans="1:17" ht="43.5" customHeight="1" x14ac:dyDescent="0.25">
      <c r="A49" s="111" t="s">
        <v>581</v>
      </c>
      <c r="B49" s="1103"/>
      <c r="C49" s="1105" t="str">
        <f>IF('Mapa final SI'!G52="","",'Mapa final SI'!G52)</f>
        <v/>
      </c>
      <c r="D49" s="1328"/>
      <c r="E49" s="1105" t="str">
        <f>IF('Mapa final SI'!F52="","",'Mapa final SI'!F52)</f>
        <v/>
      </c>
      <c r="F49" s="1110" t="str">
        <f>IF('Mapa final SI'!L52="","",'Mapa final SI'!L52)</f>
        <v/>
      </c>
      <c r="G49" s="1110" t="str">
        <f>IF('Mapa final SI'!P52="","",'Mapa final SI'!P52)</f>
        <v/>
      </c>
      <c r="H49" s="1244"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32" t="str">
        <f>IF('Mapa final SI'!AC52="","",'Mapa final SI'!AC52)</f>
        <v/>
      </c>
      <c r="J49" s="332" t="str">
        <f>IF('Mapa final SI'!AE52="","",'Mapa final SI'!AE52)</f>
        <v/>
      </c>
      <c r="K49" s="332" t="str">
        <f t="shared" si="0"/>
        <v/>
      </c>
      <c r="L49" s="332" t="str">
        <f>IF('Mapa final SI'!AH52="","",'Mapa final SI'!AH52)</f>
        <v/>
      </c>
      <c r="M49" s="271" t="str">
        <f>IF('Mapa final SI'!T52="","",'Mapa final SI'!T52)</f>
        <v/>
      </c>
      <c r="N49" s="446"/>
      <c r="O49" s="446"/>
      <c r="P49" s="446"/>
      <c r="Q49" s="447"/>
    </row>
    <row r="50" spans="1:17" ht="43.5" customHeight="1" x14ac:dyDescent="0.25">
      <c r="A50" s="111" t="s">
        <v>582</v>
      </c>
      <c r="B50" s="1104"/>
      <c r="C50" s="1106"/>
      <c r="D50" s="1329"/>
      <c r="E50" s="1106"/>
      <c r="F50" s="1109"/>
      <c r="G50" s="1109"/>
      <c r="H50" s="1244"/>
      <c r="I50" s="332" t="str">
        <f>IF('Mapa final SI'!AC53="","",'Mapa final SI'!AC53)</f>
        <v/>
      </c>
      <c r="J50" s="332" t="str">
        <f>IF('Mapa final SI'!AE53="","",'Mapa final SI'!AE53)</f>
        <v/>
      </c>
      <c r="K50" s="332" t="str">
        <f t="shared" si="0"/>
        <v/>
      </c>
      <c r="L50" s="332" t="str">
        <f>IF('Mapa final SI'!AH53="","",'Mapa final SI'!AH53)</f>
        <v/>
      </c>
      <c r="M50" s="271" t="str">
        <f>IF('Mapa final SI'!T53="","",'Mapa final SI'!T53)</f>
        <v/>
      </c>
      <c r="N50" s="446"/>
      <c r="O50" s="446"/>
      <c r="P50" s="446"/>
      <c r="Q50" s="447"/>
    </row>
    <row r="51" spans="1:17" ht="43.5" customHeight="1" x14ac:dyDescent="0.25">
      <c r="A51" s="111" t="s">
        <v>583</v>
      </c>
      <c r="B51" s="1104"/>
      <c r="C51" s="1106"/>
      <c r="D51" s="1329"/>
      <c r="E51" s="1106"/>
      <c r="F51" s="1109"/>
      <c r="G51" s="1109"/>
      <c r="H51" s="1244"/>
      <c r="I51" s="332" t="str">
        <f>IF('Mapa final SI'!AC54="","",'Mapa final SI'!AC54)</f>
        <v/>
      </c>
      <c r="J51" s="332" t="str">
        <f>IF('Mapa final SI'!AE54="","",'Mapa final SI'!AE54)</f>
        <v/>
      </c>
      <c r="K51" s="332" t="str">
        <f t="shared" si="0"/>
        <v/>
      </c>
      <c r="L51" s="332" t="str">
        <f>IF('Mapa final SI'!AH54="","",'Mapa final SI'!AH54)</f>
        <v/>
      </c>
      <c r="M51" s="271" t="str">
        <f>IF('Mapa final SI'!T54="","",'Mapa final SI'!T54)</f>
        <v/>
      </c>
      <c r="N51" s="446"/>
      <c r="O51" s="446"/>
      <c r="P51" s="446"/>
      <c r="Q51" s="447"/>
    </row>
    <row r="52" spans="1:17" ht="43.5" customHeight="1" x14ac:dyDescent="0.25">
      <c r="A52" s="111" t="s">
        <v>584</v>
      </c>
      <c r="B52" s="1104"/>
      <c r="C52" s="1106"/>
      <c r="D52" s="1329"/>
      <c r="E52" s="1106"/>
      <c r="F52" s="1109"/>
      <c r="G52" s="1109"/>
      <c r="H52" s="1244"/>
      <c r="I52" s="332" t="str">
        <f>IF('Mapa final SI'!AC55="","",'Mapa final SI'!AC55)</f>
        <v/>
      </c>
      <c r="J52" s="332" t="str">
        <f>IF('Mapa final SI'!AE55="","",'Mapa final SI'!AE55)</f>
        <v/>
      </c>
      <c r="K52" s="332" t="str">
        <f t="shared" si="0"/>
        <v/>
      </c>
      <c r="L52" s="332" t="str">
        <f>IF('Mapa final SI'!AH55="","",'Mapa final SI'!AH55)</f>
        <v/>
      </c>
      <c r="M52" s="271" t="str">
        <f>IF('Mapa final SI'!T55="","",'Mapa final SI'!T55)</f>
        <v/>
      </c>
      <c r="N52" s="446"/>
      <c r="O52" s="446"/>
      <c r="P52" s="446"/>
      <c r="Q52" s="447"/>
    </row>
    <row r="53" spans="1:17" ht="43.5" customHeight="1" x14ac:dyDescent="0.25">
      <c r="A53" s="111" t="s">
        <v>585</v>
      </c>
      <c r="B53" s="1104"/>
      <c r="C53" s="1106"/>
      <c r="D53" s="1329"/>
      <c r="E53" s="1106"/>
      <c r="F53" s="1109"/>
      <c r="G53" s="1109"/>
      <c r="H53" s="1244"/>
      <c r="I53" s="332" t="str">
        <f>IF('Mapa final SI'!AC56="","",'Mapa final SI'!AC56)</f>
        <v/>
      </c>
      <c r="J53" s="332" t="str">
        <f>IF('Mapa final SI'!AE56="","",'Mapa final SI'!AE56)</f>
        <v/>
      </c>
      <c r="K53" s="332" t="str">
        <f t="shared" si="0"/>
        <v/>
      </c>
      <c r="L53" s="332" t="str">
        <f>IF('Mapa final SI'!AH56="","",'Mapa final SI'!AH56)</f>
        <v/>
      </c>
      <c r="M53" s="271" t="str">
        <f>IF('Mapa final SI'!T56="","",'Mapa final SI'!T56)</f>
        <v/>
      </c>
      <c r="N53" s="446"/>
      <c r="O53" s="446"/>
      <c r="P53" s="446"/>
      <c r="Q53" s="447"/>
    </row>
    <row r="54" spans="1:17" ht="43.5" customHeight="1" x14ac:dyDescent="0.25">
      <c r="A54" s="111" t="s">
        <v>586</v>
      </c>
      <c r="B54" s="1104"/>
      <c r="C54" s="1106"/>
      <c r="D54" s="1329"/>
      <c r="E54" s="1106"/>
      <c r="F54" s="1109"/>
      <c r="G54" s="1109"/>
      <c r="H54" s="1111"/>
      <c r="I54" s="332" t="str">
        <f>IF('Mapa final SI'!AC57="","",'Mapa final SI'!AC57)</f>
        <v/>
      </c>
      <c r="J54" s="332" t="str">
        <f>IF('Mapa final SI'!AE57="","",'Mapa final SI'!AE57)</f>
        <v/>
      </c>
      <c r="K54" s="332" t="str">
        <f t="shared" si="0"/>
        <v/>
      </c>
      <c r="L54" s="332" t="str">
        <f>IF('Mapa final SI'!AH57="","",'Mapa final SI'!AH57)</f>
        <v/>
      </c>
      <c r="M54" s="271" t="str">
        <f>IF('Mapa final SI'!T57="","",'Mapa final SI'!T57)</f>
        <v/>
      </c>
      <c r="N54" s="446"/>
      <c r="O54" s="446"/>
      <c r="P54" s="446"/>
      <c r="Q54" s="447"/>
    </row>
    <row r="55" spans="1:17" ht="43.5" customHeight="1" x14ac:dyDescent="0.25">
      <c r="A55" s="111" t="s">
        <v>587</v>
      </c>
      <c r="B55" s="1103"/>
      <c r="C55" s="1105" t="str">
        <f>IF('Mapa final SI'!G58="","",'Mapa final SI'!G58)</f>
        <v/>
      </c>
      <c r="D55" s="1328"/>
      <c r="E55" s="1105" t="str">
        <f>IF('Mapa final SI'!F58="","",'Mapa final SI'!F58)</f>
        <v/>
      </c>
      <c r="F55" s="1110" t="str">
        <f>IF('Mapa final SI'!L58="","",'Mapa final SI'!L58)</f>
        <v/>
      </c>
      <c r="G55" s="1110" t="str">
        <f>IF('Mapa final SI'!P58="","",'Mapa final SI'!P58)</f>
        <v/>
      </c>
      <c r="H55" s="1244"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32" t="str">
        <f>IF('Mapa final SI'!AC58="","",'Mapa final SI'!AC58)</f>
        <v/>
      </c>
      <c r="J55" s="332" t="str">
        <f>IF('Mapa final SI'!AE58="","",'Mapa final SI'!AE58)</f>
        <v/>
      </c>
      <c r="K55" s="332" t="str">
        <f t="shared" si="0"/>
        <v/>
      </c>
      <c r="L55" s="332" t="str">
        <f>IF('Mapa final SI'!AH58="","",'Mapa final SI'!AH58)</f>
        <v/>
      </c>
      <c r="M55" s="271" t="str">
        <f>IF('Mapa final SI'!T58="","",'Mapa final SI'!T58)</f>
        <v/>
      </c>
      <c r="N55" s="446"/>
      <c r="O55" s="446"/>
      <c r="P55" s="446"/>
      <c r="Q55" s="447"/>
    </row>
    <row r="56" spans="1:17" ht="43.5" customHeight="1" x14ac:dyDescent="0.25">
      <c r="A56" s="111" t="s">
        <v>588</v>
      </c>
      <c r="B56" s="1104"/>
      <c r="C56" s="1106"/>
      <c r="D56" s="1329"/>
      <c r="E56" s="1106"/>
      <c r="F56" s="1109"/>
      <c r="G56" s="1109"/>
      <c r="H56" s="1244"/>
      <c r="I56" s="332" t="str">
        <f>IF('Mapa final SI'!AC59="","",'Mapa final SI'!AC59)</f>
        <v/>
      </c>
      <c r="J56" s="332" t="str">
        <f>IF('Mapa final SI'!AE59="","",'Mapa final SI'!AE59)</f>
        <v/>
      </c>
      <c r="K56" s="332" t="str">
        <f t="shared" si="0"/>
        <v/>
      </c>
      <c r="L56" s="332" t="str">
        <f>IF('Mapa final SI'!AH59="","",'Mapa final SI'!AH59)</f>
        <v/>
      </c>
      <c r="M56" s="271" t="str">
        <f>IF('Mapa final SI'!T59="","",'Mapa final SI'!T59)</f>
        <v/>
      </c>
      <c r="N56" s="446"/>
      <c r="O56" s="446"/>
      <c r="P56" s="446"/>
      <c r="Q56" s="447"/>
    </row>
    <row r="57" spans="1:17" ht="43.5" customHeight="1" x14ac:dyDescent="0.25">
      <c r="A57" s="111" t="s">
        <v>589</v>
      </c>
      <c r="B57" s="1104"/>
      <c r="C57" s="1106"/>
      <c r="D57" s="1329"/>
      <c r="E57" s="1106"/>
      <c r="F57" s="1109"/>
      <c r="G57" s="1109"/>
      <c r="H57" s="1244"/>
      <c r="I57" s="332" t="str">
        <f>IF('Mapa final SI'!AC60="","",'Mapa final SI'!AC60)</f>
        <v/>
      </c>
      <c r="J57" s="332" t="str">
        <f>IF('Mapa final SI'!AE60="","",'Mapa final SI'!AE60)</f>
        <v/>
      </c>
      <c r="K57" s="332" t="str">
        <f t="shared" si="0"/>
        <v/>
      </c>
      <c r="L57" s="332" t="str">
        <f>IF('Mapa final SI'!AH60="","",'Mapa final SI'!AH60)</f>
        <v/>
      </c>
      <c r="M57" s="271" t="str">
        <f>IF('Mapa final SI'!T60="","",'Mapa final SI'!T60)</f>
        <v/>
      </c>
      <c r="N57" s="446"/>
      <c r="O57" s="446"/>
      <c r="P57" s="446"/>
      <c r="Q57" s="447"/>
    </row>
    <row r="58" spans="1:17" ht="43.5" customHeight="1" x14ac:dyDescent="0.25">
      <c r="A58" s="111" t="s">
        <v>590</v>
      </c>
      <c r="B58" s="1104"/>
      <c r="C58" s="1106"/>
      <c r="D58" s="1329"/>
      <c r="E58" s="1106"/>
      <c r="F58" s="1109"/>
      <c r="G58" s="1109"/>
      <c r="H58" s="1244"/>
      <c r="I58" s="332" t="str">
        <f>IF('Mapa final SI'!AC61="","",'Mapa final SI'!AC61)</f>
        <v/>
      </c>
      <c r="J58" s="332" t="str">
        <f>IF('Mapa final SI'!AE61="","",'Mapa final SI'!AE61)</f>
        <v/>
      </c>
      <c r="K58" s="332" t="str">
        <f t="shared" si="0"/>
        <v/>
      </c>
      <c r="L58" s="332" t="str">
        <f>IF('Mapa final SI'!AH61="","",'Mapa final SI'!AH61)</f>
        <v/>
      </c>
      <c r="M58" s="271" t="str">
        <f>IF('Mapa final SI'!T61="","",'Mapa final SI'!T61)</f>
        <v/>
      </c>
      <c r="N58" s="446"/>
      <c r="O58" s="446"/>
      <c r="P58" s="446"/>
      <c r="Q58" s="447"/>
    </row>
    <row r="59" spans="1:17" ht="43.5" customHeight="1" x14ac:dyDescent="0.25">
      <c r="A59" s="111" t="s">
        <v>591</v>
      </c>
      <c r="B59" s="1104"/>
      <c r="C59" s="1106"/>
      <c r="D59" s="1329"/>
      <c r="E59" s="1106"/>
      <c r="F59" s="1109"/>
      <c r="G59" s="1109"/>
      <c r="H59" s="1244"/>
      <c r="I59" s="332" t="str">
        <f>IF('Mapa final SI'!AC62="","",'Mapa final SI'!AC62)</f>
        <v/>
      </c>
      <c r="J59" s="332" t="str">
        <f>IF('Mapa final SI'!AE62="","",'Mapa final SI'!AE62)</f>
        <v/>
      </c>
      <c r="K59" s="332" t="str">
        <f t="shared" si="0"/>
        <v/>
      </c>
      <c r="L59" s="332" t="str">
        <f>IF('Mapa final SI'!AH62="","",'Mapa final SI'!AH62)</f>
        <v/>
      </c>
      <c r="M59" s="271" t="str">
        <f>IF('Mapa final SI'!T62="","",'Mapa final SI'!T62)</f>
        <v/>
      </c>
      <c r="N59" s="446"/>
      <c r="O59" s="446"/>
      <c r="P59" s="446"/>
      <c r="Q59" s="447"/>
    </row>
    <row r="60" spans="1:17" ht="43.5" customHeight="1" x14ac:dyDescent="0.25">
      <c r="A60" s="111" t="s">
        <v>592</v>
      </c>
      <c r="B60" s="1104"/>
      <c r="C60" s="1106"/>
      <c r="D60" s="1329"/>
      <c r="E60" s="1106"/>
      <c r="F60" s="1109"/>
      <c r="G60" s="1109"/>
      <c r="H60" s="1111"/>
      <c r="I60" s="332" t="str">
        <f>IF('Mapa final SI'!AC63="","",'Mapa final SI'!AC63)</f>
        <v/>
      </c>
      <c r="J60" s="332" t="str">
        <f>IF('Mapa final SI'!AE63="","",'Mapa final SI'!AE63)</f>
        <v/>
      </c>
      <c r="K60" s="332" t="str">
        <f t="shared" si="0"/>
        <v/>
      </c>
      <c r="L60" s="332" t="str">
        <f>IF('Mapa final SI'!AH63="","",'Mapa final SI'!AH63)</f>
        <v/>
      </c>
      <c r="M60" s="271" t="str">
        <f>IF('Mapa final SI'!T63="","",'Mapa final SI'!T63)</f>
        <v/>
      </c>
      <c r="N60" s="446"/>
      <c r="O60" s="446"/>
      <c r="P60" s="446"/>
      <c r="Q60" s="447"/>
    </row>
    <row r="61" spans="1:17" ht="43.5" customHeight="1" x14ac:dyDescent="0.25">
      <c r="A61" s="111" t="s">
        <v>593</v>
      </c>
      <c r="B61" s="1103"/>
      <c r="C61" s="1105" t="str">
        <f>IF('Mapa final SI'!G64="","",'Mapa final SI'!G64)</f>
        <v/>
      </c>
      <c r="D61" s="1328"/>
      <c r="E61" s="1105" t="str">
        <f>IF('Mapa final SI'!F64="","",'Mapa final SI'!F64)</f>
        <v/>
      </c>
      <c r="F61" s="1110" t="str">
        <f>IF('Mapa final SI'!L64="","",'Mapa final SI'!L64)</f>
        <v/>
      </c>
      <c r="G61" s="1110" t="str">
        <f>IF('Mapa final SI'!P64="","",'Mapa final SI'!P64)</f>
        <v/>
      </c>
      <c r="H61" s="1244"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32" t="str">
        <f>IF('Mapa final SI'!AC64="","",'Mapa final SI'!AC64)</f>
        <v/>
      </c>
      <c r="J61" s="332" t="str">
        <f>IF('Mapa final SI'!AE64="","",'Mapa final SI'!AE64)</f>
        <v/>
      </c>
      <c r="K61" s="332" t="str">
        <f t="shared" si="0"/>
        <v/>
      </c>
      <c r="L61" s="332" t="str">
        <f>IF('Mapa final SI'!AH64="","",'Mapa final SI'!AH64)</f>
        <v/>
      </c>
      <c r="M61" s="271" t="str">
        <f>IF('Mapa final SI'!T64="","",'Mapa final SI'!T64)</f>
        <v/>
      </c>
      <c r="N61" s="446"/>
      <c r="O61" s="446"/>
      <c r="P61" s="446"/>
      <c r="Q61" s="447"/>
    </row>
    <row r="62" spans="1:17" ht="43.5" customHeight="1" x14ac:dyDescent="0.25">
      <c r="A62" s="111" t="s">
        <v>594</v>
      </c>
      <c r="B62" s="1104"/>
      <c r="C62" s="1106"/>
      <c r="D62" s="1329"/>
      <c r="E62" s="1106"/>
      <c r="F62" s="1109"/>
      <c r="G62" s="1109"/>
      <c r="H62" s="1244"/>
      <c r="I62" s="332" t="str">
        <f>IF('Mapa final SI'!AC65="","",'Mapa final SI'!AC65)</f>
        <v/>
      </c>
      <c r="J62" s="332" t="str">
        <f>IF('Mapa final SI'!AE65="","",'Mapa final SI'!AE65)</f>
        <v/>
      </c>
      <c r="K62" s="332" t="str">
        <f t="shared" si="0"/>
        <v/>
      </c>
      <c r="L62" s="332" t="str">
        <f>IF('Mapa final SI'!AH65="","",'Mapa final SI'!AH65)</f>
        <v/>
      </c>
      <c r="M62" s="271" t="str">
        <f>IF('Mapa final SI'!T65="","",'Mapa final SI'!T65)</f>
        <v/>
      </c>
      <c r="N62" s="446"/>
      <c r="O62" s="446"/>
      <c r="P62" s="446"/>
      <c r="Q62" s="447"/>
    </row>
    <row r="63" spans="1:17" ht="43.5" customHeight="1" x14ac:dyDescent="0.25">
      <c r="A63" s="111" t="s">
        <v>595</v>
      </c>
      <c r="B63" s="1104"/>
      <c r="C63" s="1106"/>
      <c r="D63" s="1329"/>
      <c r="E63" s="1106"/>
      <c r="F63" s="1109"/>
      <c r="G63" s="1109"/>
      <c r="H63" s="1244"/>
      <c r="I63" s="332" t="str">
        <f>IF('Mapa final SI'!AC66="","",'Mapa final SI'!AC66)</f>
        <v/>
      </c>
      <c r="J63" s="332" t="str">
        <f>IF('Mapa final SI'!AE66="","",'Mapa final SI'!AE66)</f>
        <v/>
      </c>
      <c r="K63" s="332" t="str">
        <f t="shared" si="0"/>
        <v/>
      </c>
      <c r="L63" s="332" t="str">
        <f>IF('Mapa final SI'!AH66="","",'Mapa final SI'!AH66)</f>
        <v/>
      </c>
      <c r="M63" s="271" t="str">
        <f>IF('Mapa final SI'!T66="","",'Mapa final SI'!T66)</f>
        <v/>
      </c>
      <c r="N63" s="446"/>
      <c r="O63" s="446"/>
      <c r="P63" s="446"/>
      <c r="Q63" s="447"/>
    </row>
    <row r="64" spans="1:17" ht="43.5" customHeight="1" x14ac:dyDescent="0.25">
      <c r="A64" s="111" t="s">
        <v>596</v>
      </c>
      <c r="B64" s="1104"/>
      <c r="C64" s="1106"/>
      <c r="D64" s="1329"/>
      <c r="E64" s="1106"/>
      <c r="F64" s="1109"/>
      <c r="G64" s="1109"/>
      <c r="H64" s="1244"/>
      <c r="I64" s="332" t="str">
        <f>IF('Mapa final SI'!AC67="","",'Mapa final SI'!AC67)</f>
        <v/>
      </c>
      <c r="J64" s="332" t="str">
        <f>IF('Mapa final SI'!AE67="","",'Mapa final SI'!AE67)</f>
        <v/>
      </c>
      <c r="K64" s="332" t="str">
        <f t="shared" si="0"/>
        <v/>
      </c>
      <c r="L64" s="332" t="str">
        <f>IF('Mapa final SI'!AH67="","",'Mapa final SI'!AH67)</f>
        <v/>
      </c>
      <c r="M64" s="271" t="str">
        <f>IF('Mapa final SI'!T67="","",'Mapa final SI'!T67)</f>
        <v/>
      </c>
      <c r="N64" s="419"/>
      <c r="O64" s="419"/>
      <c r="P64" s="419"/>
      <c r="Q64" s="448"/>
    </row>
    <row r="65" spans="1:17" ht="43.5" customHeight="1" x14ac:dyDescent="0.25">
      <c r="A65" s="111" t="s">
        <v>597</v>
      </c>
      <c r="B65" s="1104"/>
      <c r="C65" s="1106"/>
      <c r="D65" s="1329"/>
      <c r="E65" s="1106"/>
      <c r="F65" s="1109"/>
      <c r="G65" s="1109"/>
      <c r="H65" s="1244"/>
      <c r="I65" s="332" t="str">
        <f>IF('Mapa final SI'!AC68="","",'Mapa final SI'!AC68)</f>
        <v/>
      </c>
      <c r="J65" s="332" t="str">
        <f>IF('Mapa final SI'!AE68="","",'Mapa final SI'!AE68)</f>
        <v/>
      </c>
      <c r="K65" s="332" t="str">
        <f t="shared" si="0"/>
        <v/>
      </c>
      <c r="L65" s="332" t="str">
        <f>IF('Mapa final SI'!AH68="","",'Mapa final SI'!AH68)</f>
        <v/>
      </c>
      <c r="M65" s="271" t="str">
        <f>IF('Mapa final SI'!T68="","",'Mapa final SI'!T68)</f>
        <v/>
      </c>
      <c r="N65" s="419"/>
      <c r="O65" s="419"/>
      <c r="P65" s="419"/>
      <c r="Q65" s="448"/>
    </row>
    <row r="66" spans="1:17" ht="43.5" customHeight="1" x14ac:dyDescent="0.25">
      <c r="A66" s="111" t="s">
        <v>598</v>
      </c>
      <c r="B66" s="1104"/>
      <c r="C66" s="1106"/>
      <c r="D66" s="1329"/>
      <c r="E66" s="1106"/>
      <c r="F66" s="1109"/>
      <c r="G66" s="1109"/>
      <c r="H66" s="1111"/>
      <c r="I66" s="332" t="str">
        <f>IF('Mapa final SI'!AC69="","",'Mapa final SI'!AC69)</f>
        <v/>
      </c>
      <c r="J66" s="332" t="str">
        <f>IF('Mapa final SI'!AE69="","",'Mapa final SI'!AE69)</f>
        <v/>
      </c>
      <c r="K66" s="332" t="str">
        <f t="shared" si="0"/>
        <v/>
      </c>
      <c r="L66" s="332" t="str">
        <f>IF('Mapa final SI'!AH69="","",'Mapa final SI'!AH69)</f>
        <v/>
      </c>
      <c r="M66" s="271" t="str">
        <f>IF('Mapa final SI'!T69="","",'Mapa final SI'!T69)</f>
        <v/>
      </c>
      <c r="N66" s="419"/>
      <c r="O66" s="419"/>
      <c r="P66" s="419"/>
      <c r="Q66" s="448"/>
    </row>
    <row r="67" spans="1:17" ht="43.5" customHeight="1" x14ac:dyDescent="0.25">
      <c r="A67" s="111" t="s">
        <v>599</v>
      </c>
      <c r="B67" s="1103"/>
      <c r="C67" s="1105" t="str">
        <f>IF('Mapa final SI'!G70="","",'Mapa final SI'!G70)</f>
        <v/>
      </c>
      <c r="D67" s="1328"/>
      <c r="E67" s="1105" t="str">
        <f>IF('Mapa final SI'!F70="","",'Mapa final SI'!F70)</f>
        <v/>
      </c>
      <c r="F67" s="1110" t="str">
        <f>IF('Mapa final SI'!L70="","",'Mapa final SI'!L70)</f>
        <v/>
      </c>
      <c r="G67" s="1110" t="str">
        <f>IF('Mapa final SI'!P70="","",'Mapa final SI'!P70)</f>
        <v/>
      </c>
      <c r="H67" s="1244"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32" t="str">
        <f>IF('Mapa final SI'!AC70="","",'Mapa final SI'!AC70)</f>
        <v/>
      </c>
      <c r="J67" s="332" t="str">
        <f>IF('Mapa final SI'!AE70="","",'Mapa final SI'!AE70)</f>
        <v/>
      </c>
      <c r="K67" s="332" t="str">
        <f t="shared" si="0"/>
        <v/>
      </c>
      <c r="L67" s="332" t="str">
        <f>IF('Mapa final SI'!AH70="","",'Mapa final SI'!AH70)</f>
        <v/>
      </c>
      <c r="M67" s="271" t="str">
        <f>IF('Mapa final SI'!T70="","",'Mapa final SI'!T70)</f>
        <v/>
      </c>
      <c r="N67" s="419"/>
      <c r="O67" s="419"/>
      <c r="P67" s="419"/>
      <c r="Q67" s="448"/>
    </row>
    <row r="68" spans="1:17" ht="43.5" customHeight="1" x14ac:dyDescent="0.25">
      <c r="A68" s="111" t="s">
        <v>600</v>
      </c>
      <c r="B68" s="1104"/>
      <c r="C68" s="1106"/>
      <c r="D68" s="1329"/>
      <c r="E68" s="1106"/>
      <c r="F68" s="1109"/>
      <c r="G68" s="1109"/>
      <c r="H68" s="1244"/>
      <c r="I68" s="332" t="str">
        <f>IF('Mapa final SI'!AC71="","",'Mapa final SI'!AC71)</f>
        <v/>
      </c>
      <c r="J68" s="332" t="str">
        <f>IF('Mapa final SI'!AE71="","",'Mapa final SI'!AE71)</f>
        <v/>
      </c>
      <c r="K68" s="332" t="str">
        <f t="shared" si="0"/>
        <v/>
      </c>
      <c r="L68" s="332" t="str">
        <f>IF('Mapa final SI'!AH71="","",'Mapa final SI'!AH71)</f>
        <v/>
      </c>
      <c r="M68" s="271" t="str">
        <f>IF('Mapa final SI'!T71="","",'Mapa final SI'!T71)</f>
        <v/>
      </c>
      <c r="N68" s="419"/>
      <c r="O68" s="419"/>
      <c r="P68" s="419"/>
      <c r="Q68" s="448"/>
    </row>
    <row r="69" spans="1:17" ht="43.5" customHeight="1" x14ac:dyDescent="0.25">
      <c r="A69" s="111" t="s">
        <v>601</v>
      </c>
      <c r="B69" s="1104"/>
      <c r="C69" s="1106"/>
      <c r="D69" s="1329"/>
      <c r="E69" s="1106"/>
      <c r="F69" s="1109"/>
      <c r="G69" s="1109"/>
      <c r="H69" s="1244"/>
      <c r="I69" s="332" t="str">
        <f>IF('Mapa final SI'!AC72="","",'Mapa final SI'!AC72)</f>
        <v/>
      </c>
      <c r="J69" s="332" t="str">
        <f>IF('Mapa final SI'!AE72="","",'Mapa final SI'!AE72)</f>
        <v/>
      </c>
      <c r="K69" s="332" t="str">
        <f t="shared" si="0"/>
        <v/>
      </c>
      <c r="L69" s="332" t="str">
        <f>IF('Mapa final SI'!AH72="","",'Mapa final SI'!AH72)</f>
        <v/>
      </c>
      <c r="M69" s="271" t="str">
        <f>IF('Mapa final SI'!T72="","",'Mapa final SI'!T72)</f>
        <v/>
      </c>
      <c r="N69" s="419"/>
      <c r="O69" s="419"/>
      <c r="P69" s="419"/>
      <c r="Q69" s="448"/>
    </row>
    <row r="70" spans="1:17" ht="43.5" customHeight="1" x14ac:dyDescent="0.25">
      <c r="A70" s="111" t="s">
        <v>602</v>
      </c>
      <c r="B70" s="1104"/>
      <c r="C70" s="1106"/>
      <c r="D70" s="1329"/>
      <c r="E70" s="1106"/>
      <c r="F70" s="1109"/>
      <c r="G70" s="1109"/>
      <c r="H70" s="1244"/>
      <c r="I70" s="332" t="str">
        <f>IF('Mapa final SI'!AC73="","",'Mapa final SI'!AC73)</f>
        <v/>
      </c>
      <c r="J70" s="332" t="str">
        <f>IF('Mapa final SI'!AE73="","",'Mapa final SI'!AE73)</f>
        <v/>
      </c>
      <c r="K70" s="332" t="str">
        <f t="shared" si="0"/>
        <v/>
      </c>
      <c r="L70" s="332" t="str">
        <f>IF('Mapa final SI'!AH73="","",'Mapa final SI'!AH73)</f>
        <v/>
      </c>
      <c r="M70" s="271" t="str">
        <f>IF('Mapa final SI'!T73="","",'Mapa final SI'!T73)</f>
        <v/>
      </c>
      <c r="N70" s="419"/>
      <c r="O70" s="419"/>
      <c r="P70" s="419"/>
      <c r="Q70" s="448"/>
    </row>
    <row r="71" spans="1:17" ht="43.5" customHeight="1" x14ac:dyDescent="0.25">
      <c r="A71" s="111" t="s">
        <v>603</v>
      </c>
      <c r="B71" s="1104"/>
      <c r="C71" s="1106"/>
      <c r="D71" s="1329"/>
      <c r="E71" s="1106"/>
      <c r="F71" s="1109"/>
      <c r="G71" s="1109"/>
      <c r="H71" s="1244"/>
      <c r="I71" s="332" t="str">
        <f>IF('Mapa final SI'!AC74="","",'Mapa final SI'!AC74)</f>
        <v/>
      </c>
      <c r="J71" s="332" t="str">
        <f>IF('Mapa final SI'!AE74="","",'Mapa final SI'!AE74)</f>
        <v/>
      </c>
      <c r="K71" s="332" t="str">
        <f t="shared" si="0"/>
        <v/>
      </c>
      <c r="L71" s="332" t="str">
        <f>IF('Mapa final SI'!AH74="","",'Mapa final SI'!AH74)</f>
        <v/>
      </c>
      <c r="M71" s="271" t="str">
        <f>IF('Mapa final SI'!T74="","",'Mapa final SI'!T74)</f>
        <v/>
      </c>
      <c r="N71" s="419"/>
      <c r="O71" s="419"/>
      <c r="P71" s="419"/>
      <c r="Q71" s="448"/>
    </row>
    <row r="72" spans="1:17" ht="43.5" customHeight="1" x14ac:dyDescent="0.25">
      <c r="A72" s="111" t="s">
        <v>604</v>
      </c>
      <c r="B72" s="1104"/>
      <c r="C72" s="1106"/>
      <c r="D72" s="1329"/>
      <c r="E72" s="1106"/>
      <c r="F72" s="1109"/>
      <c r="G72" s="1109"/>
      <c r="H72" s="1111"/>
      <c r="I72" s="332" t="str">
        <f>IF('Mapa final SI'!AC75="","",'Mapa final SI'!AC75)</f>
        <v/>
      </c>
      <c r="J72" s="332" t="str">
        <f>IF('Mapa final SI'!AE75="","",'Mapa final SI'!AE75)</f>
        <v/>
      </c>
      <c r="K72" s="332"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32" t="str">
        <f>IF('Mapa final SI'!AH75="","",'Mapa final SI'!AH75)</f>
        <v/>
      </c>
      <c r="M72" s="271" t="str">
        <f>IF('Mapa final SI'!T75="","",'Mapa final SI'!T75)</f>
        <v/>
      </c>
      <c r="N72" s="419"/>
      <c r="O72" s="419"/>
      <c r="P72" s="419"/>
      <c r="Q72" s="448"/>
    </row>
    <row r="73" spans="1:17" ht="43.5" customHeight="1" x14ac:dyDescent="0.25">
      <c r="A73" s="111" t="s">
        <v>605</v>
      </c>
      <c r="B73" s="1103"/>
      <c r="C73" s="1105" t="str">
        <f>IF('Mapa final SI'!G76="","",'Mapa final SI'!G76)</f>
        <v/>
      </c>
      <c r="D73" s="1328"/>
      <c r="E73" s="1105" t="str">
        <f>IF('Mapa final SI'!F76="","",'Mapa final SI'!F76)</f>
        <v/>
      </c>
      <c r="F73" s="1110" t="str">
        <f>IF('Mapa final SI'!L76="","",'Mapa final SI'!L76)</f>
        <v/>
      </c>
      <c r="G73" s="1110" t="str">
        <f>IF('Mapa final SI'!P76="","",'Mapa final SI'!P76)</f>
        <v/>
      </c>
      <c r="H73" s="1244"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32" t="str">
        <f>IF('Mapa final SI'!AC76="","",'Mapa final SI'!AC76)</f>
        <v/>
      </c>
      <c r="J73" s="332" t="str">
        <f>IF('Mapa final SI'!AE76="","",'Mapa final SI'!AE76)</f>
        <v/>
      </c>
      <c r="K73" s="332" t="str">
        <f t="shared" si="11"/>
        <v/>
      </c>
      <c r="L73" s="332" t="str">
        <f>IF('Mapa final SI'!AH76="","",'Mapa final SI'!AH76)</f>
        <v/>
      </c>
      <c r="M73" s="271" t="str">
        <f>IF('Mapa final SI'!T76="","",'Mapa final SI'!T76)</f>
        <v/>
      </c>
      <c r="N73" s="65"/>
      <c r="O73" s="65"/>
      <c r="P73" s="65"/>
      <c r="Q73" s="152"/>
    </row>
    <row r="74" spans="1:17" ht="43.5" customHeight="1" x14ac:dyDescent="0.25">
      <c r="A74" s="111" t="s">
        <v>606</v>
      </c>
      <c r="B74" s="1104"/>
      <c r="C74" s="1106"/>
      <c r="D74" s="1329"/>
      <c r="E74" s="1106"/>
      <c r="F74" s="1109"/>
      <c r="G74" s="1109"/>
      <c r="H74" s="1244"/>
      <c r="I74" s="332" t="str">
        <f>IF('Mapa final SI'!AC77="","",'Mapa final SI'!AC77)</f>
        <v/>
      </c>
      <c r="J74" s="332" t="str">
        <f>IF('Mapa final SI'!AE77="","",'Mapa final SI'!AE77)</f>
        <v/>
      </c>
      <c r="K74" s="332" t="str">
        <f t="shared" si="11"/>
        <v/>
      </c>
      <c r="L74" s="332" t="str">
        <f>IF('Mapa final SI'!AH77="","",'Mapa final SI'!AH77)</f>
        <v/>
      </c>
      <c r="M74" s="271" t="str">
        <f>IF('Mapa final SI'!T77="","",'Mapa final SI'!T77)</f>
        <v/>
      </c>
      <c r="N74" s="65"/>
      <c r="O74" s="65"/>
      <c r="P74" s="65"/>
      <c r="Q74" s="152"/>
    </row>
    <row r="75" spans="1:17" ht="43.5" customHeight="1" x14ac:dyDescent="0.25">
      <c r="A75" s="111" t="s">
        <v>607</v>
      </c>
      <c r="B75" s="1104"/>
      <c r="C75" s="1106"/>
      <c r="D75" s="1329"/>
      <c r="E75" s="1106"/>
      <c r="F75" s="1109"/>
      <c r="G75" s="1109"/>
      <c r="H75" s="1244"/>
      <c r="I75" s="332" t="str">
        <f>IF('Mapa final SI'!AC78="","",'Mapa final SI'!AC78)</f>
        <v/>
      </c>
      <c r="J75" s="332" t="str">
        <f>IF('Mapa final SI'!AE78="","",'Mapa final SI'!AE78)</f>
        <v/>
      </c>
      <c r="K75" s="332" t="str">
        <f t="shared" si="11"/>
        <v/>
      </c>
      <c r="L75" s="332" t="str">
        <f>IF('Mapa final SI'!AH78="","",'Mapa final SI'!AH78)</f>
        <v/>
      </c>
      <c r="M75" s="271" t="str">
        <f>IF('Mapa final SI'!T78="","",'Mapa final SI'!T78)</f>
        <v/>
      </c>
      <c r="N75" s="65"/>
      <c r="O75" s="65"/>
      <c r="P75" s="65"/>
      <c r="Q75" s="152"/>
    </row>
    <row r="76" spans="1:17" ht="43.5" customHeight="1" x14ac:dyDescent="0.25">
      <c r="A76" s="111" t="s">
        <v>608</v>
      </c>
      <c r="B76" s="1104"/>
      <c r="C76" s="1106"/>
      <c r="D76" s="1329"/>
      <c r="E76" s="1106"/>
      <c r="F76" s="1109"/>
      <c r="G76" s="1109"/>
      <c r="H76" s="1244"/>
      <c r="I76" s="332" t="str">
        <f>IF('Mapa final SI'!AC79="","",'Mapa final SI'!AC79)</f>
        <v/>
      </c>
      <c r="J76" s="332" t="str">
        <f>IF('Mapa final SI'!AE79="","",'Mapa final SI'!AE79)</f>
        <v/>
      </c>
      <c r="K76" s="332" t="str">
        <f t="shared" si="11"/>
        <v/>
      </c>
      <c r="L76" s="332" t="str">
        <f>IF('Mapa final SI'!AH79="","",'Mapa final SI'!AH79)</f>
        <v/>
      </c>
      <c r="M76" s="271" t="str">
        <f>IF('Mapa final SI'!T79="","",'Mapa final SI'!T79)</f>
        <v/>
      </c>
      <c r="N76" s="65"/>
      <c r="O76" s="65"/>
      <c r="P76" s="65"/>
      <c r="Q76" s="152"/>
    </row>
    <row r="77" spans="1:17" ht="43.5" customHeight="1" x14ac:dyDescent="0.25">
      <c r="A77" s="111" t="s">
        <v>609</v>
      </c>
      <c r="B77" s="1104"/>
      <c r="C77" s="1106"/>
      <c r="D77" s="1329"/>
      <c r="E77" s="1106"/>
      <c r="F77" s="1109"/>
      <c r="G77" s="1109"/>
      <c r="H77" s="1244"/>
      <c r="I77" s="332" t="str">
        <f>IF('Mapa final SI'!AC80="","",'Mapa final SI'!AC80)</f>
        <v/>
      </c>
      <c r="J77" s="332" t="str">
        <f>IF('Mapa final SI'!AE80="","",'Mapa final SI'!AE80)</f>
        <v/>
      </c>
      <c r="K77" s="332" t="str">
        <f t="shared" si="11"/>
        <v/>
      </c>
      <c r="L77" s="332" t="str">
        <f>IF('Mapa final SI'!AH80="","",'Mapa final SI'!AH80)</f>
        <v/>
      </c>
      <c r="M77" s="271" t="str">
        <f>IF('Mapa final SI'!T80="","",'Mapa final SI'!T80)</f>
        <v/>
      </c>
      <c r="N77" s="65"/>
      <c r="O77" s="65"/>
      <c r="P77" s="65"/>
      <c r="Q77" s="152"/>
    </row>
    <row r="78" spans="1:17" ht="43.5" customHeight="1" x14ac:dyDescent="0.25">
      <c r="A78" s="111" t="s">
        <v>610</v>
      </c>
      <c r="B78" s="1104"/>
      <c r="C78" s="1106"/>
      <c r="D78" s="1329"/>
      <c r="E78" s="1106"/>
      <c r="F78" s="1109"/>
      <c r="G78" s="1109"/>
      <c r="H78" s="1111"/>
      <c r="I78" s="332" t="str">
        <f>IF('Mapa final SI'!AC81="","",'Mapa final SI'!AC81)</f>
        <v/>
      </c>
      <c r="J78" s="332" t="str">
        <f>IF('Mapa final SI'!AE81="","",'Mapa final SI'!AE81)</f>
        <v/>
      </c>
      <c r="K78" s="332" t="str">
        <f t="shared" si="11"/>
        <v/>
      </c>
      <c r="L78" s="332" t="str">
        <f>IF('Mapa final SI'!AH81="","",'Mapa final SI'!AH81)</f>
        <v/>
      </c>
      <c r="M78" s="271" t="str">
        <f>IF('Mapa final SI'!T81="","",'Mapa final SI'!T81)</f>
        <v/>
      </c>
      <c r="N78" s="65"/>
      <c r="O78" s="65"/>
      <c r="P78" s="65"/>
      <c r="Q78" s="152"/>
    </row>
    <row r="79" spans="1:17" ht="43.5" customHeight="1" x14ac:dyDescent="0.25">
      <c r="A79" s="111" t="s">
        <v>611</v>
      </c>
      <c r="B79" s="1103"/>
      <c r="C79" s="1105" t="str">
        <f>IF('Mapa final SI'!G82="","",'Mapa final SI'!G82)</f>
        <v/>
      </c>
      <c r="D79" s="1328"/>
      <c r="E79" s="1105" t="str">
        <f>IF('Mapa final SI'!F82="","",'Mapa final SI'!F82)</f>
        <v/>
      </c>
      <c r="F79" s="1110" t="str">
        <f>IF('Mapa final SI'!L82="","",'Mapa final SI'!L82)</f>
        <v/>
      </c>
      <c r="G79" s="1110" t="str">
        <f>IF('Mapa final SI'!P82="","",'Mapa final SI'!P82)</f>
        <v/>
      </c>
      <c r="H79" s="1244"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32" t="str">
        <f>IF('Mapa final SI'!AC82="","",'Mapa final SI'!AC82)</f>
        <v/>
      </c>
      <c r="J79" s="332" t="str">
        <f>IF('Mapa final SI'!AE82="","",'Mapa final SI'!AE82)</f>
        <v/>
      </c>
      <c r="K79" s="332" t="str">
        <f t="shared" si="11"/>
        <v/>
      </c>
      <c r="L79" s="332" t="str">
        <f>IF('Mapa final SI'!AH82="","",'Mapa final SI'!AH82)</f>
        <v/>
      </c>
      <c r="M79" s="271" t="str">
        <f>IF('Mapa final SI'!T82="","",'Mapa final SI'!T82)</f>
        <v/>
      </c>
      <c r="N79" s="65"/>
      <c r="O79" s="65"/>
      <c r="P79" s="65"/>
      <c r="Q79" s="152"/>
    </row>
    <row r="80" spans="1:17" ht="43.5" customHeight="1" x14ac:dyDescent="0.25">
      <c r="A80" s="111" t="s">
        <v>612</v>
      </c>
      <c r="B80" s="1104"/>
      <c r="C80" s="1106"/>
      <c r="D80" s="1329"/>
      <c r="E80" s="1106"/>
      <c r="F80" s="1109"/>
      <c r="G80" s="1109"/>
      <c r="H80" s="1244"/>
      <c r="I80" s="332" t="str">
        <f>IF('Mapa final SI'!AC83="","",'Mapa final SI'!AC83)</f>
        <v/>
      </c>
      <c r="J80" s="332" t="str">
        <f>IF('Mapa final SI'!AE83="","",'Mapa final SI'!AE83)</f>
        <v/>
      </c>
      <c r="K80" s="332" t="str">
        <f t="shared" si="11"/>
        <v/>
      </c>
      <c r="L80" s="332" t="str">
        <f>IF('Mapa final SI'!AH83="","",'Mapa final SI'!AH83)</f>
        <v/>
      </c>
      <c r="M80" s="271" t="str">
        <f>IF('Mapa final SI'!T83="","",'Mapa final SI'!T83)</f>
        <v/>
      </c>
      <c r="N80" s="65"/>
      <c r="O80" s="65"/>
      <c r="P80" s="65"/>
      <c r="Q80" s="152"/>
    </row>
    <row r="81" spans="1:17" ht="43.5" customHeight="1" x14ac:dyDescent="0.25">
      <c r="A81" s="111" t="s">
        <v>613</v>
      </c>
      <c r="B81" s="1104"/>
      <c r="C81" s="1106"/>
      <c r="D81" s="1329"/>
      <c r="E81" s="1106"/>
      <c r="F81" s="1109"/>
      <c r="G81" s="1109"/>
      <c r="H81" s="1244"/>
      <c r="I81" s="332" t="str">
        <f>IF('Mapa final SI'!AC84="","",'Mapa final SI'!AC84)</f>
        <v/>
      </c>
      <c r="J81" s="332" t="str">
        <f>IF('Mapa final SI'!AE84="","",'Mapa final SI'!AE84)</f>
        <v/>
      </c>
      <c r="K81" s="332" t="str">
        <f t="shared" si="11"/>
        <v/>
      </c>
      <c r="L81" s="332" t="str">
        <f>IF('Mapa final SI'!AH84="","",'Mapa final SI'!AH84)</f>
        <v/>
      </c>
      <c r="M81" s="271" t="str">
        <f>IF('Mapa final SI'!T84="","",'Mapa final SI'!T84)</f>
        <v/>
      </c>
      <c r="N81" s="65"/>
      <c r="O81" s="65"/>
      <c r="P81" s="65"/>
      <c r="Q81" s="152"/>
    </row>
    <row r="82" spans="1:17" ht="43.5" customHeight="1" x14ac:dyDescent="0.25">
      <c r="A82" s="111" t="s">
        <v>614</v>
      </c>
      <c r="B82" s="1104"/>
      <c r="C82" s="1106"/>
      <c r="D82" s="1329"/>
      <c r="E82" s="1106"/>
      <c r="F82" s="1109"/>
      <c r="G82" s="1109"/>
      <c r="H82" s="1244"/>
      <c r="I82" s="332" t="str">
        <f>IF('Mapa final SI'!AC85="","",'Mapa final SI'!AC85)</f>
        <v/>
      </c>
      <c r="J82" s="332" t="str">
        <f>IF('Mapa final SI'!AE85="","",'Mapa final SI'!AE85)</f>
        <v/>
      </c>
      <c r="K82" s="332" t="str">
        <f t="shared" si="11"/>
        <v/>
      </c>
      <c r="L82" s="332" t="str">
        <f>IF('Mapa final SI'!AH85="","",'Mapa final SI'!AH85)</f>
        <v/>
      </c>
      <c r="M82" s="271" t="str">
        <f>IF('Mapa final SI'!T85="","",'Mapa final SI'!T85)</f>
        <v/>
      </c>
      <c r="N82" s="65"/>
      <c r="O82" s="65"/>
      <c r="P82" s="65"/>
      <c r="Q82" s="152"/>
    </row>
    <row r="83" spans="1:17" ht="43.5" customHeight="1" x14ac:dyDescent="0.25">
      <c r="A83" s="111" t="s">
        <v>615</v>
      </c>
      <c r="B83" s="1104"/>
      <c r="C83" s="1106"/>
      <c r="D83" s="1329"/>
      <c r="E83" s="1106"/>
      <c r="F83" s="1109"/>
      <c r="G83" s="1109"/>
      <c r="H83" s="1244"/>
      <c r="I83" s="332" t="str">
        <f>IF('Mapa final SI'!AC86="","",'Mapa final SI'!AC86)</f>
        <v/>
      </c>
      <c r="J83" s="332" t="str">
        <f>IF('Mapa final SI'!AE86="","",'Mapa final SI'!AE86)</f>
        <v/>
      </c>
      <c r="K83" s="332" t="str">
        <f t="shared" si="11"/>
        <v/>
      </c>
      <c r="L83" s="332" t="str">
        <f>IF('Mapa final SI'!AH86="","",'Mapa final SI'!AH86)</f>
        <v/>
      </c>
      <c r="M83" s="271" t="str">
        <f>IF('Mapa final SI'!T86="","",'Mapa final SI'!T86)</f>
        <v/>
      </c>
      <c r="N83" s="65"/>
      <c r="O83" s="65"/>
      <c r="P83" s="65"/>
      <c r="Q83" s="152"/>
    </row>
    <row r="84" spans="1:17" ht="43.5" customHeight="1" x14ac:dyDescent="0.25">
      <c r="A84" s="111" t="s">
        <v>616</v>
      </c>
      <c r="B84" s="1104"/>
      <c r="C84" s="1106"/>
      <c r="D84" s="1329"/>
      <c r="E84" s="1106"/>
      <c r="F84" s="1109"/>
      <c r="G84" s="1109"/>
      <c r="H84" s="1111"/>
      <c r="I84" s="332" t="str">
        <f>IF('Mapa final SI'!AC87="","",'Mapa final SI'!AC87)</f>
        <v/>
      </c>
      <c r="J84" s="332" t="str">
        <f>IF('Mapa final SI'!AE87="","",'Mapa final SI'!AE87)</f>
        <v/>
      </c>
      <c r="K84" s="332" t="str">
        <f t="shared" si="11"/>
        <v/>
      </c>
      <c r="L84" s="332" t="str">
        <f>IF('Mapa final SI'!AH87="","",'Mapa final SI'!AH87)</f>
        <v/>
      </c>
      <c r="M84" s="271" t="str">
        <f>IF('Mapa final SI'!T87="","",'Mapa final SI'!T87)</f>
        <v/>
      </c>
      <c r="N84" s="65"/>
      <c r="O84" s="65"/>
      <c r="P84" s="65"/>
      <c r="Q84" s="152"/>
    </row>
    <row r="85" spans="1:17" ht="43.5" customHeight="1" x14ac:dyDescent="0.25">
      <c r="A85" s="111" t="s">
        <v>617</v>
      </c>
      <c r="B85" s="1103"/>
      <c r="C85" s="1105" t="str">
        <f>IF('Mapa final SI'!G88="","",'Mapa final SI'!G88)</f>
        <v/>
      </c>
      <c r="D85" s="1328"/>
      <c r="E85" s="1105" t="str">
        <f>IF('Mapa final SI'!F88="","",'Mapa final SI'!F88)</f>
        <v/>
      </c>
      <c r="F85" s="1110" t="str">
        <f>IF('Mapa final SI'!L88="","",'Mapa final SI'!L88)</f>
        <v/>
      </c>
      <c r="G85" s="1110" t="str">
        <f>IF('Mapa final SI'!P88="","",'Mapa final SI'!P88)</f>
        <v/>
      </c>
      <c r="H85" s="1244"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32" t="str">
        <f>IF('Mapa final SI'!AC88="","",'Mapa final SI'!AC88)</f>
        <v/>
      </c>
      <c r="J85" s="332" t="str">
        <f>IF('Mapa final SI'!AE88="","",'Mapa final SI'!AE88)</f>
        <v/>
      </c>
      <c r="K85" s="332" t="str">
        <f t="shared" si="11"/>
        <v/>
      </c>
      <c r="L85" s="332" t="str">
        <f>IF('Mapa final SI'!AH88="","",'Mapa final SI'!AH88)</f>
        <v/>
      </c>
      <c r="M85" s="271" t="str">
        <f>IF('Mapa final SI'!T88="","",'Mapa final SI'!T88)</f>
        <v/>
      </c>
      <c r="N85" s="65"/>
      <c r="O85" s="65"/>
      <c r="P85" s="65"/>
      <c r="Q85" s="152"/>
    </row>
    <row r="86" spans="1:17" ht="43.5" customHeight="1" x14ac:dyDescent="0.25">
      <c r="A86" s="111" t="s">
        <v>618</v>
      </c>
      <c r="B86" s="1104"/>
      <c r="C86" s="1106"/>
      <c r="D86" s="1329"/>
      <c r="E86" s="1106"/>
      <c r="F86" s="1109"/>
      <c r="G86" s="1109"/>
      <c r="H86" s="1244"/>
      <c r="I86" s="332" t="str">
        <f>IF('Mapa final SI'!AC89="","",'Mapa final SI'!AC89)</f>
        <v/>
      </c>
      <c r="J86" s="332" t="str">
        <f>IF('Mapa final SI'!AE89="","",'Mapa final SI'!AE89)</f>
        <v/>
      </c>
      <c r="K86" s="332" t="str">
        <f t="shared" si="11"/>
        <v/>
      </c>
      <c r="L86" s="332" t="str">
        <f>IF('Mapa final SI'!AH89="","",'Mapa final SI'!AH89)</f>
        <v/>
      </c>
      <c r="M86" s="271" t="str">
        <f>IF('Mapa final SI'!T89="","",'Mapa final SI'!T89)</f>
        <v/>
      </c>
      <c r="N86" s="65"/>
      <c r="O86" s="65"/>
      <c r="P86" s="65"/>
      <c r="Q86" s="152"/>
    </row>
    <row r="87" spans="1:17" ht="43.5" customHeight="1" x14ac:dyDescent="0.25">
      <c r="A87" s="111" t="s">
        <v>619</v>
      </c>
      <c r="B87" s="1104"/>
      <c r="C87" s="1106"/>
      <c r="D87" s="1329"/>
      <c r="E87" s="1106"/>
      <c r="F87" s="1109"/>
      <c r="G87" s="1109"/>
      <c r="H87" s="1244"/>
      <c r="I87" s="332" t="str">
        <f>IF('Mapa final SI'!AC90="","",'Mapa final SI'!AC90)</f>
        <v/>
      </c>
      <c r="J87" s="332" t="str">
        <f>IF('Mapa final SI'!AE90="","",'Mapa final SI'!AE90)</f>
        <v/>
      </c>
      <c r="K87" s="332" t="str">
        <f t="shared" si="11"/>
        <v/>
      </c>
      <c r="L87" s="332" t="str">
        <f>IF('Mapa final SI'!AH90="","",'Mapa final SI'!AH90)</f>
        <v/>
      </c>
      <c r="M87" s="271" t="str">
        <f>IF('Mapa final SI'!T90="","",'Mapa final SI'!T90)</f>
        <v/>
      </c>
      <c r="N87" s="65"/>
      <c r="O87" s="65"/>
      <c r="P87" s="65"/>
      <c r="Q87" s="152"/>
    </row>
    <row r="88" spans="1:17" ht="43.5" customHeight="1" x14ac:dyDescent="0.25">
      <c r="A88" s="111" t="s">
        <v>620</v>
      </c>
      <c r="B88" s="1104"/>
      <c r="C88" s="1106"/>
      <c r="D88" s="1329"/>
      <c r="E88" s="1106"/>
      <c r="F88" s="1109"/>
      <c r="G88" s="1109"/>
      <c r="H88" s="1244"/>
      <c r="I88" s="332" t="str">
        <f>IF('Mapa final SI'!AC91="","",'Mapa final SI'!AC91)</f>
        <v/>
      </c>
      <c r="J88" s="332" t="str">
        <f>IF('Mapa final SI'!AE91="","",'Mapa final SI'!AE91)</f>
        <v/>
      </c>
      <c r="K88" s="332" t="str">
        <f t="shared" si="11"/>
        <v/>
      </c>
      <c r="L88" s="332" t="str">
        <f>IF('Mapa final SI'!AH91="","",'Mapa final SI'!AH91)</f>
        <v/>
      </c>
      <c r="M88" s="271" t="str">
        <f>IF('Mapa final SI'!T91="","",'Mapa final SI'!T91)</f>
        <v/>
      </c>
      <c r="N88" s="65"/>
      <c r="O88" s="65"/>
      <c r="P88" s="65"/>
      <c r="Q88" s="152"/>
    </row>
    <row r="89" spans="1:17" ht="43.5" customHeight="1" x14ac:dyDescent="0.25">
      <c r="A89" s="111" t="s">
        <v>621</v>
      </c>
      <c r="B89" s="1104"/>
      <c r="C89" s="1106"/>
      <c r="D89" s="1329"/>
      <c r="E89" s="1106"/>
      <c r="F89" s="1109"/>
      <c r="G89" s="1109"/>
      <c r="H89" s="1244"/>
      <c r="I89" s="332" t="str">
        <f>IF('Mapa final SI'!AC92="","",'Mapa final SI'!AC92)</f>
        <v/>
      </c>
      <c r="J89" s="332" t="str">
        <f>IF('Mapa final SI'!AE92="","",'Mapa final SI'!AE92)</f>
        <v/>
      </c>
      <c r="K89" s="332" t="str">
        <f t="shared" si="11"/>
        <v/>
      </c>
      <c r="L89" s="332" t="str">
        <f>IF('Mapa final SI'!AH92="","",'Mapa final SI'!AH92)</f>
        <v/>
      </c>
      <c r="M89" s="271" t="str">
        <f>IF('Mapa final SI'!T92="","",'Mapa final SI'!T92)</f>
        <v/>
      </c>
      <c r="N89" s="65"/>
      <c r="O89" s="65"/>
      <c r="P89" s="65"/>
      <c r="Q89" s="152"/>
    </row>
    <row r="90" spans="1:17" ht="43.5" customHeight="1" x14ac:dyDescent="0.25">
      <c r="A90" s="111" t="s">
        <v>622</v>
      </c>
      <c r="B90" s="1104"/>
      <c r="C90" s="1106"/>
      <c r="D90" s="1329"/>
      <c r="E90" s="1106"/>
      <c r="F90" s="1109"/>
      <c r="G90" s="1109"/>
      <c r="H90" s="1111"/>
      <c r="I90" s="332" t="str">
        <f>IF('Mapa final SI'!AC93="","",'Mapa final SI'!AC93)</f>
        <v/>
      </c>
      <c r="J90" s="332" t="str">
        <f>IF('Mapa final SI'!AE93="","",'Mapa final SI'!AE93)</f>
        <v/>
      </c>
      <c r="K90" s="332" t="str">
        <f t="shared" si="11"/>
        <v/>
      </c>
      <c r="L90" s="332" t="str">
        <f>IF('Mapa final SI'!AH93="","",'Mapa final SI'!AH93)</f>
        <v/>
      </c>
      <c r="M90" s="271" t="str">
        <f>IF('Mapa final SI'!T93="","",'Mapa final SI'!T93)</f>
        <v/>
      </c>
      <c r="N90" s="65"/>
      <c r="O90" s="65"/>
      <c r="P90" s="65"/>
      <c r="Q90" s="152"/>
    </row>
    <row r="91" spans="1:17" ht="43.5" customHeight="1" x14ac:dyDescent="0.25">
      <c r="A91" s="111" t="s">
        <v>623</v>
      </c>
      <c r="B91" s="1103"/>
      <c r="C91" s="1105" t="str">
        <f>IF('Mapa final SI'!G94="","",'Mapa final SI'!G94)</f>
        <v/>
      </c>
      <c r="D91" s="1328"/>
      <c r="E91" s="1105" t="str">
        <f>IF('Mapa final SI'!F94="","",'Mapa final SI'!F94)</f>
        <v/>
      </c>
      <c r="F91" s="1110" t="str">
        <f>IF('Mapa final SI'!L94="","",'Mapa final SI'!L94)</f>
        <v/>
      </c>
      <c r="G91" s="1110" t="str">
        <f>IF('Mapa final SI'!P94="","",'Mapa final SI'!P94)</f>
        <v/>
      </c>
      <c r="H91" s="1244"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32" t="str">
        <f>IF('Mapa final SI'!AC94="","",'Mapa final SI'!AC94)</f>
        <v/>
      </c>
      <c r="J91" s="332" t="str">
        <f>IF('Mapa final SI'!AE94="","",'Mapa final SI'!AE94)</f>
        <v/>
      </c>
      <c r="K91" s="332" t="str">
        <f t="shared" si="11"/>
        <v/>
      </c>
      <c r="L91" s="332" t="str">
        <f>IF('Mapa final SI'!AH94="","",'Mapa final SI'!AH94)</f>
        <v/>
      </c>
      <c r="M91" s="271" t="str">
        <f>IF('Mapa final SI'!T94="","",'Mapa final SI'!T94)</f>
        <v/>
      </c>
      <c r="N91" s="65"/>
      <c r="O91" s="65"/>
      <c r="P91" s="65"/>
      <c r="Q91" s="152"/>
    </row>
    <row r="92" spans="1:17" ht="43.5" customHeight="1" x14ac:dyDescent="0.25">
      <c r="A92" s="111" t="s">
        <v>624</v>
      </c>
      <c r="B92" s="1104"/>
      <c r="C92" s="1106"/>
      <c r="D92" s="1329"/>
      <c r="E92" s="1106"/>
      <c r="F92" s="1109"/>
      <c r="G92" s="1109"/>
      <c r="H92" s="1244"/>
      <c r="I92" s="332" t="str">
        <f>IF('Mapa final SI'!AC95="","",'Mapa final SI'!AC95)</f>
        <v/>
      </c>
      <c r="J92" s="332" t="str">
        <f>IF('Mapa final SI'!AE95="","",'Mapa final SI'!AE95)</f>
        <v/>
      </c>
      <c r="K92" s="332" t="str">
        <f t="shared" si="11"/>
        <v/>
      </c>
      <c r="L92" s="332" t="str">
        <f>IF('Mapa final SI'!AH95="","",'Mapa final SI'!AH95)</f>
        <v/>
      </c>
      <c r="M92" s="271" t="str">
        <f>IF('Mapa final SI'!T95="","",'Mapa final SI'!T95)</f>
        <v/>
      </c>
      <c r="N92" s="65"/>
      <c r="O92" s="65"/>
      <c r="P92" s="65"/>
      <c r="Q92" s="152"/>
    </row>
    <row r="93" spans="1:17" ht="43.5" customHeight="1" x14ac:dyDescent="0.25">
      <c r="A93" s="111" t="s">
        <v>625</v>
      </c>
      <c r="B93" s="1104"/>
      <c r="C93" s="1106"/>
      <c r="D93" s="1329"/>
      <c r="E93" s="1106"/>
      <c r="F93" s="1109"/>
      <c r="G93" s="1109"/>
      <c r="H93" s="1244"/>
      <c r="I93" s="332" t="str">
        <f>IF('Mapa final SI'!AC96="","",'Mapa final SI'!AC96)</f>
        <v/>
      </c>
      <c r="J93" s="332" t="str">
        <f>IF('Mapa final SI'!AE96="","",'Mapa final SI'!AE96)</f>
        <v/>
      </c>
      <c r="K93" s="332" t="str">
        <f t="shared" si="11"/>
        <v/>
      </c>
      <c r="L93" s="332" t="str">
        <f>IF('Mapa final SI'!AH96="","",'Mapa final SI'!AH96)</f>
        <v/>
      </c>
      <c r="M93" s="271" t="str">
        <f>IF('Mapa final SI'!T96="","",'Mapa final SI'!T96)</f>
        <v/>
      </c>
      <c r="N93" s="65"/>
      <c r="O93" s="65"/>
      <c r="P93" s="65"/>
      <c r="Q93" s="152"/>
    </row>
    <row r="94" spans="1:17" ht="43.5" customHeight="1" x14ac:dyDescent="0.25">
      <c r="A94" s="111" t="s">
        <v>626</v>
      </c>
      <c r="B94" s="1104"/>
      <c r="C94" s="1106"/>
      <c r="D94" s="1329"/>
      <c r="E94" s="1106"/>
      <c r="F94" s="1109"/>
      <c r="G94" s="1109"/>
      <c r="H94" s="1244"/>
      <c r="I94" s="332" t="str">
        <f>IF('Mapa final SI'!AC97="","",'Mapa final SI'!AC97)</f>
        <v/>
      </c>
      <c r="J94" s="332" t="str">
        <f>IF('Mapa final SI'!AE97="","",'Mapa final SI'!AE97)</f>
        <v/>
      </c>
      <c r="K94" s="332" t="str">
        <f t="shared" si="11"/>
        <v/>
      </c>
      <c r="L94" s="332" t="str">
        <f>IF('Mapa final SI'!AH97="","",'Mapa final SI'!AH97)</f>
        <v/>
      </c>
      <c r="M94" s="271" t="str">
        <f>IF('Mapa final SI'!T97="","",'Mapa final SI'!T97)</f>
        <v/>
      </c>
      <c r="N94" s="65"/>
      <c r="O94" s="65"/>
      <c r="P94" s="65"/>
      <c r="Q94" s="152"/>
    </row>
    <row r="95" spans="1:17" ht="43.5" customHeight="1" x14ac:dyDescent="0.25">
      <c r="A95" s="111" t="s">
        <v>627</v>
      </c>
      <c r="B95" s="1104"/>
      <c r="C95" s="1106"/>
      <c r="D95" s="1329"/>
      <c r="E95" s="1106"/>
      <c r="F95" s="1109"/>
      <c r="G95" s="1109"/>
      <c r="H95" s="1244"/>
      <c r="I95" s="332" t="str">
        <f>IF('Mapa final SI'!AC98="","",'Mapa final SI'!AC98)</f>
        <v/>
      </c>
      <c r="J95" s="332" t="str">
        <f>IF('Mapa final SI'!AE98="","",'Mapa final SI'!AE98)</f>
        <v/>
      </c>
      <c r="K95" s="332" t="str">
        <f t="shared" si="11"/>
        <v/>
      </c>
      <c r="L95" s="332" t="str">
        <f>IF('Mapa final SI'!AH98="","",'Mapa final SI'!AH98)</f>
        <v/>
      </c>
      <c r="M95" s="271" t="str">
        <f>IF('Mapa final SI'!T98="","",'Mapa final SI'!T98)</f>
        <v/>
      </c>
      <c r="N95" s="65"/>
      <c r="O95" s="65"/>
      <c r="P95" s="65"/>
      <c r="Q95" s="152"/>
    </row>
    <row r="96" spans="1:17" ht="43.5" customHeight="1" x14ac:dyDescent="0.25">
      <c r="A96" s="111" t="s">
        <v>628</v>
      </c>
      <c r="B96" s="1104"/>
      <c r="C96" s="1106"/>
      <c r="D96" s="1329"/>
      <c r="E96" s="1106"/>
      <c r="F96" s="1109"/>
      <c r="G96" s="1109"/>
      <c r="H96" s="1111"/>
      <c r="I96" s="332" t="str">
        <f>IF('Mapa final SI'!AC99="","",'Mapa final SI'!AC99)</f>
        <v/>
      </c>
      <c r="J96" s="332" t="str">
        <f>IF('Mapa final SI'!AE99="","",'Mapa final SI'!AE99)</f>
        <v/>
      </c>
      <c r="K96" s="332" t="str">
        <f t="shared" si="11"/>
        <v/>
      </c>
      <c r="L96" s="332" t="str">
        <f>IF('Mapa final SI'!AH99="","",'Mapa final SI'!AH99)</f>
        <v/>
      </c>
      <c r="M96" s="271" t="str">
        <f>IF('Mapa final SI'!T99="","",'Mapa final SI'!T99)</f>
        <v/>
      </c>
      <c r="N96" s="65"/>
      <c r="O96" s="65"/>
      <c r="P96" s="65"/>
      <c r="Q96" s="152"/>
    </row>
    <row r="97" spans="1:17" ht="43.5" customHeight="1" x14ac:dyDescent="0.25">
      <c r="A97" s="111" t="s">
        <v>629</v>
      </c>
      <c r="B97" s="1103"/>
      <c r="C97" s="1105" t="str">
        <f>IF('Mapa final SI'!G100="","",'Mapa final SI'!G100)</f>
        <v/>
      </c>
      <c r="D97" s="1328"/>
      <c r="E97" s="1105" t="str">
        <f>IF('Mapa final SI'!F100="","",'Mapa final SI'!F100)</f>
        <v/>
      </c>
      <c r="F97" s="1110" t="str">
        <f>IF('Mapa final SI'!L100="","",'Mapa final SI'!L100)</f>
        <v/>
      </c>
      <c r="G97" s="1110" t="str">
        <f>IF('Mapa final SI'!P100="","",'Mapa final SI'!P100)</f>
        <v/>
      </c>
      <c r="H97" s="1244"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32" t="str">
        <f>IF('Mapa final SI'!AC100="","",'Mapa final SI'!AC100)</f>
        <v/>
      </c>
      <c r="J97" s="332" t="str">
        <f>IF('Mapa final SI'!AE100="","",'Mapa final SI'!AE100)</f>
        <v/>
      </c>
      <c r="K97" s="332" t="str">
        <f t="shared" si="11"/>
        <v/>
      </c>
      <c r="L97" s="332" t="str">
        <f>IF('Mapa final SI'!AH100="","",'Mapa final SI'!AH100)</f>
        <v/>
      </c>
      <c r="M97" s="271" t="str">
        <f>IF('Mapa final SI'!T100="","",'Mapa final SI'!T100)</f>
        <v/>
      </c>
      <c r="N97" s="65"/>
      <c r="O97" s="65"/>
      <c r="P97" s="65"/>
      <c r="Q97" s="152"/>
    </row>
    <row r="98" spans="1:17" ht="43.5" customHeight="1" x14ac:dyDescent="0.25">
      <c r="A98" s="111" t="s">
        <v>630</v>
      </c>
      <c r="B98" s="1104"/>
      <c r="C98" s="1106"/>
      <c r="D98" s="1329"/>
      <c r="E98" s="1106"/>
      <c r="F98" s="1109"/>
      <c r="G98" s="1109"/>
      <c r="H98" s="1244"/>
      <c r="I98" s="332" t="str">
        <f>IF('Mapa final SI'!AC101="","",'Mapa final SI'!AC101)</f>
        <v/>
      </c>
      <c r="J98" s="332" t="str">
        <f>IF('Mapa final SI'!AE101="","",'Mapa final SI'!AE101)</f>
        <v/>
      </c>
      <c r="K98" s="332" t="str">
        <f t="shared" si="11"/>
        <v/>
      </c>
      <c r="L98" s="332" t="str">
        <f>IF('Mapa final SI'!AH101="","",'Mapa final SI'!AH101)</f>
        <v/>
      </c>
      <c r="M98" s="271" t="str">
        <f>IF('Mapa final SI'!T101="","",'Mapa final SI'!T101)</f>
        <v/>
      </c>
      <c r="N98" s="65"/>
      <c r="O98" s="65"/>
      <c r="P98" s="65"/>
      <c r="Q98" s="152"/>
    </row>
    <row r="99" spans="1:17" ht="43.5" customHeight="1" x14ac:dyDescent="0.25">
      <c r="A99" s="111" t="s">
        <v>631</v>
      </c>
      <c r="B99" s="1104"/>
      <c r="C99" s="1106"/>
      <c r="D99" s="1329"/>
      <c r="E99" s="1106"/>
      <c r="F99" s="1109"/>
      <c r="G99" s="1109"/>
      <c r="H99" s="1244"/>
      <c r="I99" s="332" t="str">
        <f>IF('Mapa final SI'!AC102="","",'Mapa final SI'!AC102)</f>
        <v/>
      </c>
      <c r="J99" s="332" t="str">
        <f>IF('Mapa final SI'!AE102="","",'Mapa final SI'!AE102)</f>
        <v/>
      </c>
      <c r="K99" s="332" t="str">
        <f t="shared" si="11"/>
        <v/>
      </c>
      <c r="L99" s="332" t="str">
        <f>IF('Mapa final SI'!AH102="","",'Mapa final SI'!AH102)</f>
        <v/>
      </c>
      <c r="M99" s="271" t="str">
        <f>IF('Mapa final SI'!T102="","",'Mapa final SI'!T102)</f>
        <v/>
      </c>
      <c r="N99" s="65"/>
      <c r="O99" s="65"/>
      <c r="P99" s="65"/>
      <c r="Q99" s="152"/>
    </row>
    <row r="100" spans="1:17" ht="43.5" customHeight="1" x14ac:dyDescent="0.25">
      <c r="A100" s="111" t="s">
        <v>632</v>
      </c>
      <c r="B100" s="1104"/>
      <c r="C100" s="1106"/>
      <c r="D100" s="1329"/>
      <c r="E100" s="1106"/>
      <c r="F100" s="1109"/>
      <c r="G100" s="1109"/>
      <c r="H100" s="1244"/>
      <c r="I100" s="332" t="str">
        <f>IF('Mapa final SI'!AC103="","",'Mapa final SI'!AC103)</f>
        <v/>
      </c>
      <c r="J100" s="332" t="str">
        <f>IF('Mapa final SI'!AE103="","",'Mapa final SI'!AE103)</f>
        <v/>
      </c>
      <c r="K100" s="332" t="str">
        <f t="shared" si="11"/>
        <v/>
      </c>
      <c r="L100" s="332" t="str">
        <f>IF('Mapa final SI'!AH103="","",'Mapa final SI'!AH103)</f>
        <v/>
      </c>
      <c r="M100" s="271" t="str">
        <f>IF('Mapa final SI'!T103="","",'Mapa final SI'!T103)</f>
        <v/>
      </c>
      <c r="N100" s="65"/>
      <c r="O100" s="65"/>
      <c r="P100" s="65"/>
      <c r="Q100" s="152"/>
    </row>
    <row r="101" spans="1:17" ht="43.5" customHeight="1" x14ac:dyDescent="0.25">
      <c r="A101" s="111" t="s">
        <v>633</v>
      </c>
      <c r="B101" s="1104"/>
      <c r="C101" s="1106"/>
      <c r="D101" s="1329"/>
      <c r="E101" s="1106"/>
      <c r="F101" s="1109"/>
      <c r="G101" s="1109"/>
      <c r="H101" s="1244"/>
      <c r="I101" s="332" t="str">
        <f>IF('Mapa final SI'!AC104="","",'Mapa final SI'!AC104)</f>
        <v/>
      </c>
      <c r="J101" s="332" t="str">
        <f>IF('Mapa final SI'!AE104="","",'Mapa final SI'!AE104)</f>
        <v/>
      </c>
      <c r="K101" s="332" t="str">
        <f t="shared" si="11"/>
        <v/>
      </c>
      <c r="L101" s="332" t="str">
        <f>IF('Mapa final SI'!AH104="","",'Mapa final SI'!AH104)</f>
        <v/>
      </c>
      <c r="M101" s="271" t="str">
        <f>IF('Mapa final SI'!T104="","",'Mapa final SI'!T104)</f>
        <v/>
      </c>
      <c r="N101" s="65"/>
      <c r="O101" s="65"/>
      <c r="P101" s="65"/>
      <c r="Q101" s="152"/>
    </row>
    <row r="102" spans="1:17" ht="43.5" customHeight="1" x14ac:dyDescent="0.25">
      <c r="A102" s="111" t="s">
        <v>634</v>
      </c>
      <c r="B102" s="1104"/>
      <c r="C102" s="1106"/>
      <c r="D102" s="1329"/>
      <c r="E102" s="1106"/>
      <c r="F102" s="1109"/>
      <c r="G102" s="1109"/>
      <c r="H102" s="1111"/>
      <c r="I102" s="332" t="str">
        <f>IF('Mapa final SI'!AC105="","",'Mapa final SI'!AC105)</f>
        <v/>
      </c>
      <c r="J102" s="332" t="str">
        <f>IF('Mapa final SI'!AE105="","",'Mapa final SI'!AE105)</f>
        <v/>
      </c>
      <c r="K102" s="332" t="str">
        <f t="shared" si="11"/>
        <v/>
      </c>
      <c r="L102" s="332" t="str">
        <f>IF('Mapa final SI'!AH105="","",'Mapa final SI'!AH105)</f>
        <v/>
      </c>
      <c r="M102" s="271" t="str">
        <f>IF('Mapa final SI'!T105="","",'Mapa final SI'!T105)</f>
        <v/>
      </c>
      <c r="N102" s="65"/>
      <c r="O102" s="65"/>
      <c r="P102" s="65"/>
      <c r="Q102" s="152"/>
    </row>
    <row r="103" spans="1:17" ht="43.5" customHeight="1" x14ac:dyDescent="0.25">
      <c r="A103" s="111" t="s">
        <v>635</v>
      </c>
      <c r="B103" s="1103"/>
      <c r="C103" s="1105" t="str">
        <f>IF('Mapa final SI'!G106="","",'Mapa final SI'!G106)</f>
        <v/>
      </c>
      <c r="D103" s="1328"/>
      <c r="E103" s="1105" t="str">
        <f>IF('Mapa final SI'!F106="","",'Mapa final SI'!F106)</f>
        <v/>
      </c>
      <c r="F103" s="1110" t="str">
        <f>IF('Mapa final SI'!L106="","",'Mapa final SI'!L106)</f>
        <v/>
      </c>
      <c r="G103" s="1110" t="str">
        <f>IF('Mapa final SI'!P106="","",'Mapa final SI'!P106)</f>
        <v/>
      </c>
      <c r="H103" s="1244"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32" t="str">
        <f>IF('Mapa final SI'!AC106="","",'Mapa final SI'!AC106)</f>
        <v/>
      </c>
      <c r="J103" s="332" t="str">
        <f>IF('Mapa final SI'!AE106="","",'Mapa final SI'!AE106)</f>
        <v/>
      </c>
      <c r="K103" s="332" t="str">
        <f t="shared" si="11"/>
        <v/>
      </c>
      <c r="L103" s="332" t="str">
        <f>IF('Mapa final SI'!AH106="","",'Mapa final SI'!AH106)</f>
        <v/>
      </c>
      <c r="M103" s="271" t="str">
        <f>IF('Mapa final SI'!T106="","",'Mapa final SI'!T106)</f>
        <v/>
      </c>
      <c r="N103" s="65"/>
      <c r="O103" s="65"/>
      <c r="P103" s="65"/>
      <c r="Q103" s="152"/>
    </row>
    <row r="104" spans="1:17" ht="43.5" customHeight="1" x14ac:dyDescent="0.25">
      <c r="A104" s="111" t="s">
        <v>636</v>
      </c>
      <c r="B104" s="1104"/>
      <c r="C104" s="1106"/>
      <c r="D104" s="1329"/>
      <c r="E104" s="1106"/>
      <c r="F104" s="1109"/>
      <c r="G104" s="1109"/>
      <c r="H104" s="1244"/>
      <c r="I104" s="332" t="str">
        <f>IF('Mapa final SI'!AC107="","",'Mapa final SI'!AC107)</f>
        <v/>
      </c>
      <c r="J104" s="332" t="str">
        <f>IF('Mapa final SI'!AE107="","",'Mapa final SI'!AE107)</f>
        <v/>
      </c>
      <c r="K104" s="332" t="str">
        <f t="shared" si="11"/>
        <v/>
      </c>
      <c r="L104" s="332" t="str">
        <f>IF('Mapa final SI'!AH107="","",'Mapa final SI'!AH107)</f>
        <v/>
      </c>
      <c r="M104" s="271" t="str">
        <f>IF('Mapa final SI'!T107="","",'Mapa final SI'!T107)</f>
        <v/>
      </c>
      <c r="N104" s="65"/>
      <c r="O104" s="65"/>
      <c r="P104" s="65"/>
      <c r="Q104" s="152"/>
    </row>
    <row r="105" spans="1:17" ht="43.5" customHeight="1" x14ac:dyDescent="0.25">
      <c r="A105" s="111" t="s">
        <v>637</v>
      </c>
      <c r="B105" s="1104"/>
      <c r="C105" s="1106"/>
      <c r="D105" s="1329"/>
      <c r="E105" s="1106"/>
      <c r="F105" s="1109"/>
      <c r="G105" s="1109"/>
      <c r="H105" s="1244"/>
      <c r="I105" s="332" t="str">
        <f>IF('Mapa final SI'!AC108="","",'Mapa final SI'!AC108)</f>
        <v/>
      </c>
      <c r="J105" s="332" t="str">
        <f>IF('Mapa final SI'!AE108="","",'Mapa final SI'!AE108)</f>
        <v/>
      </c>
      <c r="K105" s="332" t="str">
        <f t="shared" si="11"/>
        <v/>
      </c>
      <c r="L105" s="332" t="str">
        <f>IF('Mapa final SI'!AH108="","",'Mapa final SI'!AH108)</f>
        <v/>
      </c>
      <c r="M105" s="271" t="str">
        <f>IF('Mapa final SI'!T108="","",'Mapa final SI'!T108)</f>
        <v/>
      </c>
      <c r="N105" s="65"/>
      <c r="O105" s="65"/>
      <c r="P105" s="65"/>
      <c r="Q105" s="152"/>
    </row>
    <row r="106" spans="1:17" ht="43.5" customHeight="1" x14ac:dyDescent="0.25">
      <c r="A106" s="111" t="s">
        <v>638</v>
      </c>
      <c r="B106" s="1104"/>
      <c r="C106" s="1106"/>
      <c r="D106" s="1329"/>
      <c r="E106" s="1106"/>
      <c r="F106" s="1109"/>
      <c r="G106" s="1109"/>
      <c r="H106" s="1244"/>
      <c r="I106" s="332" t="str">
        <f>IF('Mapa final SI'!AC109="","",'Mapa final SI'!AC109)</f>
        <v/>
      </c>
      <c r="J106" s="332" t="str">
        <f>IF('Mapa final SI'!AE109="","",'Mapa final SI'!AE109)</f>
        <v/>
      </c>
      <c r="K106" s="332" t="str">
        <f t="shared" si="11"/>
        <v/>
      </c>
      <c r="L106" s="332" t="str">
        <f>IF('Mapa final SI'!AH109="","",'Mapa final SI'!AH109)</f>
        <v/>
      </c>
      <c r="M106" s="271" t="str">
        <f>IF('Mapa final SI'!T109="","",'Mapa final SI'!T109)</f>
        <v/>
      </c>
      <c r="N106" s="65"/>
      <c r="O106" s="65"/>
      <c r="P106" s="65"/>
      <c r="Q106" s="152"/>
    </row>
    <row r="107" spans="1:17" ht="43.5" customHeight="1" x14ac:dyDescent="0.25">
      <c r="A107" s="111" t="s">
        <v>639</v>
      </c>
      <c r="B107" s="1104"/>
      <c r="C107" s="1106"/>
      <c r="D107" s="1329"/>
      <c r="E107" s="1106"/>
      <c r="F107" s="1109"/>
      <c r="G107" s="1109"/>
      <c r="H107" s="1244"/>
      <c r="I107" s="332" t="str">
        <f>IF('Mapa final SI'!AC110="","",'Mapa final SI'!AC110)</f>
        <v/>
      </c>
      <c r="J107" s="332" t="str">
        <f>IF('Mapa final SI'!AE110="","",'Mapa final SI'!AE110)</f>
        <v/>
      </c>
      <c r="K107" s="332" t="str">
        <f t="shared" si="11"/>
        <v/>
      </c>
      <c r="L107" s="332" t="str">
        <f>IF('Mapa final SI'!AH110="","",'Mapa final SI'!AH110)</f>
        <v/>
      </c>
      <c r="M107" s="271" t="str">
        <f>IF('Mapa final SI'!T110="","",'Mapa final SI'!T110)</f>
        <v/>
      </c>
      <c r="N107" s="65"/>
      <c r="O107" s="65"/>
      <c r="P107" s="65"/>
      <c r="Q107" s="152"/>
    </row>
    <row r="108" spans="1:17" ht="43.5" customHeight="1" x14ac:dyDescent="0.25">
      <c r="A108" s="111" t="s">
        <v>640</v>
      </c>
      <c r="B108" s="1104"/>
      <c r="C108" s="1106"/>
      <c r="D108" s="1329"/>
      <c r="E108" s="1106"/>
      <c r="F108" s="1109"/>
      <c r="G108" s="1109"/>
      <c r="H108" s="1111"/>
      <c r="I108" s="332" t="str">
        <f>IF('Mapa final SI'!AC111="","",'Mapa final SI'!AC111)</f>
        <v/>
      </c>
      <c r="J108" s="332" t="str">
        <f>IF('Mapa final SI'!AE111="","",'Mapa final SI'!AE111)</f>
        <v/>
      </c>
      <c r="K108" s="332" t="str">
        <f t="shared" si="11"/>
        <v/>
      </c>
      <c r="L108" s="332" t="str">
        <f>IF('Mapa final SI'!AH111="","",'Mapa final SI'!AH111)</f>
        <v/>
      </c>
      <c r="M108" s="271" t="str">
        <f>IF('Mapa final SI'!T111="","",'Mapa final SI'!T111)</f>
        <v/>
      </c>
      <c r="N108" s="65"/>
      <c r="O108" s="65"/>
      <c r="P108" s="65"/>
      <c r="Q108" s="152"/>
    </row>
    <row r="109" spans="1:17" ht="43.5" customHeight="1" x14ac:dyDescent="0.25">
      <c r="A109" s="111" t="s">
        <v>641</v>
      </c>
      <c r="B109" s="1103"/>
      <c r="C109" s="1105" t="str">
        <f>IF('Mapa final SI'!G112="","",'Mapa final SI'!G112)</f>
        <v/>
      </c>
      <c r="D109" s="1328"/>
      <c r="E109" s="1105" t="str">
        <f>IF('Mapa final SI'!F112="","",'Mapa final SI'!F112)</f>
        <v/>
      </c>
      <c r="F109" s="1110" t="str">
        <f>IF('Mapa final SI'!L112="","",'Mapa final SI'!L112)</f>
        <v/>
      </c>
      <c r="G109" s="1110" t="str">
        <f>IF('Mapa final SI'!P112="","",'Mapa final SI'!P112)</f>
        <v/>
      </c>
      <c r="H109" s="1244"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32" t="str">
        <f>IF('Mapa final SI'!AC112="","",'Mapa final SI'!AC112)</f>
        <v/>
      </c>
      <c r="J109" s="332" t="str">
        <f>IF('Mapa final SI'!AE112="","",'Mapa final SI'!AE112)</f>
        <v/>
      </c>
      <c r="K109" s="332" t="str">
        <f t="shared" si="11"/>
        <v/>
      </c>
      <c r="L109" s="332" t="str">
        <f>IF('Mapa final SI'!AH112="","",'Mapa final SI'!AH112)</f>
        <v/>
      </c>
      <c r="M109" s="271" t="str">
        <f>IF('Mapa final SI'!T112="","",'Mapa final SI'!T112)</f>
        <v/>
      </c>
      <c r="N109" s="65"/>
      <c r="O109" s="65"/>
      <c r="P109" s="65"/>
      <c r="Q109" s="152"/>
    </row>
    <row r="110" spans="1:17" ht="43.5" customHeight="1" x14ac:dyDescent="0.25">
      <c r="A110" s="111" t="s">
        <v>642</v>
      </c>
      <c r="B110" s="1104"/>
      <c r="C110" s="1106"/>
      <c r="D110" s="1329"/>
      <c r="E110" s="1106"/>
      <c r="F110" s="1109"/>
      <c r="G110" s="1109"/>
      <c r="H110" s="1244"/>
      <c r="I110" s="332" t="str">
        <f>IF('Mapa final SI'!AC113="","",'Mapa final SI'!AC113)</f>
        <v/>
      </c>
      <c r="J110" s="332" t="str">
        <f>IF('Mapa final SI'!AE113="","",'Mapa final SI'!AE113)</f>
        <v/>
      </c>
      <c r="K110" s="332" t="str">
        <f t="shared" si="11"/>
        <v/>
      </c>
      <c r="L110" s="332" t="str">
        <f>IF('Mapa final SI'!AH113="","",'Mapa final SI'!AH113)</f>
        <v/>
      </c>
      <c r="M110" s="271" t="str">
        <f>IF('Mapa final SI'!T113="","",'Mapa final SI'!T113)</f>
        <v/>
      </c>
      <c r="N110" s="65"/>
      <c r="O110" s="65"/>
      <c r="P110" s="65"/>
      <c r="Q110" s="152"/>
    </row>
    <row r="111" spans="1:17" ht="43.5" customHeight="1" x14ac:dyDescent="0.25">
      <c r="A111" s="111" t="s">
        <v>643</v>
      </c>
      <c r="B111" s="1104"/>
      <c r="C111" s="1106"/>
      <c r="D111" s="1329"/>
      <c r="E111" s="1106"/>
      <c r="F111" s="1109"/>
      <c r="G111" s="1109"/>
      <c r="H111" s="1244"/>
      <c r="I111" s="332" t="str">
        <f>IF('Mapa final SI'!AC114="","",'Mapa final SI'!AC114)</f>
        <v/>
      </c>
      <c r="J111" s="332" t="str">
        <f>IF('Mapa final SI'!AE114="","",'Mapa final SI'!AE114)</f>
        <v/>
      </c>
      <c r="K111" s="332" t="str">
        <f t="shared" si="11"/>
        <v/>
      </c>
      <c r="L111" s="332" t="str">
        <f>IF('Mapa final SI'!AH114="","",'Mapa final SI'!AH114)</f>
        <v/>
      </c>
      <c r="M111" s="271" t="str">
        <f>IF('Mapa final SI'!T114="","",'Mapa final SI'!T114)</f>
        <v/>
      </c>
      <c r="N111" s="65"/>
      <c r="O111" s="65"/>
      <c r="P111" s="65"/>
      <c r="Q111" s="152"/>
    </row>
    <row r="112" spans="1:17" ht="43.5" customHeight="1" x14ac:dyDescent="0.25">
      <c r="A112" s="111" t="s">
        <v>644</v>
      </c>
      <c r="B112" s="1104"/>
      <c r="C112" s="1106"/>
      <c r="D112" s="1329"/>
      <c r="E112" s="1106"/>
      <c r="F112" s="1109"/>
      <c r="G112" s="1109"/>
      <c r="H112" s="1244"/>
      <c r="I112" s="332" t="str">
        <f>IF('Mapa final SI'!AC115="","",'Mapa final SI'!AC115)</f>
        <v/>
      </c>
      <c r="J112" s="332" t="str">
        <f>IF('Mapa final SI'!AE115="","",'Mapa final SI'!AE115)</f>
        <v/>
      </c>
      <c r="K112" s="332" t="str">
        <f t="shared" si="11"/>
        <v/>
      </c>
      <c r="L112" s="332" t="str">
        <f>IF('Mapa final SI'!AH115="","",'Mapa final SI'!AH115)</f>
        <v/>
      </c>
      <c r="M112" s="271" t="str">
        <f>IF('Mapa final SI'!T115="","",'Mapa final SI'!T115)</f>
        <v/>
      </c>
      <c r="N112" s="65"/>
      <c r="O112" s="65"/>
      <c r="P112" s="65"/>
      <c r="Q112" s="152"/>
    </row>
    <row r="113" spans="1:17" ht="43.5" customHeight="1" x14ac:dyDescent="0.25">
      <c r="A113" s="111" t="s">
        <v>645</v>
      </c>
      <c r="B113" s="1104"/>
      <c r="C113" s="1106"/>
      <c r="D113" s="1329"/>
      <c r="E113" s="1106"/>
      <c r="F113" s="1109"/>
      <c r="G113" s="1109"/>
      <c r="H113" s="1244"/>
      <c r="I113" s="332" t="str">
        <f>IF('Mapa final SI'!AC116="","",'Mapa final SI'!AC116)</f>
        <v/>
      </c>
      <c r="J113" s="332" t="str">
        <f>IF('Mapa final SI'!AE116="","",'Mapa final SI'!AE116)</f>
        <v/>
      </c>
      <c r="K113" s="332" t="str">
        <f t="shared" si="11"/>
        <v/>
      </c>
      <c r="L113" s="332" t="str">
        <f>IF('Mapa final SI'!AH116="","",'Mapa final SI'!AH116)</f>
        <v/>
      </c>
      <c r="M113" s="271" t="str">
        <f>IF('Mapa final SI'!T116="","",'Mapa final SI'!T116)</f>
        <v/>
      </c>
      <c r="N113" s="65"/>
      <c r="O113" s="65"/>
      <c r="P113" s="65"/>
      <c r="Q113" s="152"/>
    </row>
    <row r="114" spans="1:17" ht="43.5" customHeight="1" x14ac:dyDescent="0.25">
      <c r="A114" s="111" t="s">
        <v>646</v>
      </c>
      <c r="B114" s="1104"/>
      <c r="C114" s="1106"/>
      <c r="D114" s="1329"/>
      <c r="E114" s="1106"/>
      <c r="F114" s="1109"/>
      <c r="G114" s="1109"/>
      <c r="H114" s="1111"/>
      <c r="I114" s="332" t="str">
        <f>IF('Mapa final SI'!AC117="","",'Mapa final SI'!AC117)</f>
        <v/>
      </c>
      <c r="J114" s="332" t="str">
        <f>IF('Mapa final SI'!AE117="","",'Mapa final SI'!AE117)</f>
        <v/>
      </c>
      <c r="K114" s="332" t="str">
        <f t="shared" si="11"/>
        <v/>
      </c>
      <c r="L114" s="332" t="str">
        <f>IF('Mapa final SI'!AH117="","",'Mapa final SI'!AH117)</f>
        <v/>
      </c>
      <c r="M114" s="271" t="str">
        <f>IF('Mapa final SI'!T117="","",'Mapa final SI'!T117)</f>
        <v/>
      </c>
      <c r="N114" s="65"/>
      <c r="O114" s="65"/>
      <c r="P114" s="65"/>
      <c r="Q114" s="152"/>
    </row>
    <row r="115" spans="1:17" ht="43.5" customHeight="1" x14ac:dyDescent="0.25">
      <c r="A115" s="111" t="s">
        <v>647</v>
      </c>
      <c r="B115" s="1103"/>
      <c r="C115" s="1105" t="str">
        <f>IF('Mapa final SI'!G118="","",'Mapa final SI'!G118)</f>
        <v/>
      </c>
      <c r="D115" s="1328"/>
      <c r="E115" s="1105" t="str">
        <f>IF('Mapa final SI'!F118="","",'Mapa final SI'!F118)</f>
        <v/>
      </c>
      <c r="F115" s="1110" t="str">
        <f>IF('Mapa final SI'!L118="","",'Mapa final SI'!L118)</f>
        <v/>
      </c>
      <c r="G115" s="1110" t="str">
        <f>IF('Mapa final SI'!P118="","",'Mapa final SI'!P118)</f>
        <v/>
      </c>
      <c r="H115" s="1244"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32" t="str">
        <f>IF('Mapa final SI'!AC118="","",'Mapa final SI'!AC118)</f>
        <v/>
      </c>
      <c r="J115" s="332" t="str">
        <f>IF('Mapa final SI'!AE118="","",'Mapa final SI'!AE118)</f>
        <v/>
      </c>
      <c r="K115" s="332" t="str">
        <f t="shared" si="11"/>
        <v/>
      </c>
      <c r="L115" s="332" t="str">
        <f>IF('Mapa final SI'!AH118="","",'Mapa final SI'!AH118)</f>
        <v/>
      </c>
      <c r="M115" s="271" t="str">
        <f>IF('Mapa final SI'!T118="","",'Mapa final SI'!T118)</f>
        <v/>
      </c>
      <c r="N115" s="65"/>
      <c r="O115" s="65"/>
      <c r="P115" s="65"/>
      <c r="Q115" s="152"/>
    </row>
    <row r="116" spans="1:17" ht="43.5" customHeight="1" x14ac:dyDescent="0.25">
      <c r="A116" s="111" t="s">
        <v>648</v>
      </c>
      <c r="B116" s="1104"/>
      <c r="C116" s="1106"/>
      <c r="D116" s="1329"/>
      <c r="E116" s="1106"/>
      <c r="F116" s="1109"/>
      <c r="G116" s="1109"/>
      <c r="H116" s="1244"/>
      <c r="I116" s="332" t="str">
        <f>IF('Mapa final SI'!AC119="","",'Mapa final SI'!AC119)</f>
        <v/>
      </c>
      <c r="J116" s="332" t="str">
        <f>IF('Mapa final SI'!AE119="","",'Mapa final SI'!AE119)</f>
        <v/>
      </c>
      <c r="K116" s="332" t="str">
        <f t="shared" si="11"/>
        <v/>
      </c>
      <c r="L116" s="332" t="str">
        <f>IF('Mapa final SI'!AH119="","",'Mapa final SI'!AH119)</f>
        <v/>
      </c>
      <c r="M116" s="271" t="str">
        <f>IF('Mapa final SI'!T119="","",'Mapa final SI'!T119)</f>
        <v/>
      </c>
      <c r="N116" s="65"/>
      <c r="O116" s="65"/>
      <c r="P116" s="65"/>
      <c r="Q116" s="152"/>
    </row>
    <row r="117" spans="1:17" ht="43.5" customHeight="1" x14ac:dyDescent="0.25">
      <c r="A117" s="111" t="s">
        <v>649</v>
      </c>
      <c r="B117" s="1104"/>
      <c r="C117" s="1106"/>
      <c r="D117" s="1329"/>
      <c r="E117" s="1106"/>
      <c r="F117" s="1109"/>
      <c r="G117" s="1109"/>
      <c r="H117" s="1244"/>
      <c r="I117" s="332" t="str">
        <f>IF('Mapa final SI'!AC120="","",'Mapa final SI'!AC120)</f>
        <v/>
      </c>
      <c r="J117" s="332" t="str">
        <f>IF('Mapa final SI'!AE120="","",'Mapa final SI'!AE120)</f>
        <v/>
      </c>
      <c r="K117" s="332" t="str">
        <f t="shared" si="11"/>
        <v/>
      </c>
      <c r="L117" s="332" t="str">
        <f>IF('Mapa final SI'!AH120="","",'Mapa final SI'!AH120)</f>
        <v/>
      </c>
      <c r="M117" s="271" t="str">
        <f>IF('Mapa final SI'!T120="","",'Mapa final SI'!T120)</f>
        <v/>
      </c>
      <c r="N117" s="65"/>
      <c r="O117" s="65"/>
      <c r="P117" s="65"/>
      <c r="Q117" s="152"/>
    </row>
    <row r="118" spans="1:17" ht="43.5" customHeight="1" x14ac:dyDescent="0.25">
      <c r="A118" s="111" t="s">
        <v>650</v>
      </c>
      <c r="B118" s="1104"/>
      <c r="C118" s="1106"/>
      <c r="D118" s="1329"/>
      <c r="E118" s="1106"/>
      <c r="F118" s="1109"/>
      <c r="G118" s="1109"/>
      <c r="H118" s="1244"/>
      <c r="I118" s="332" t="str">
        <f>IF('Mapa final SI'!AC121="","",'Mapa final SI'!AC121)</f>
        <v/>
      </c>
      <c r="J118" s="332" t="str">
        <f>IF('Mapa final SI'!AE121="","",'Mapa final SI'!AE121)</f>
        <v/>
      </c>
      <c r="K118" s="332" t="str">
        <f t="shared" si="11"/>
        <v/>
      </c>
      <c r="L118" s="332" t="str">
        <f>IF('Mapa final SI'!AH121="","",'Mapa final SI'!AH121)</f>
        <v/>
      </c>
      <c r="M118" s="271" t="str">
        <f>IF('Mapa final SI'!T121="","",'Mapa final SI'!T121)</f>
        <v/>
      </c>
      <c r="N118" s="65"/>
      <c r="O118" s="65"/>
      <c r="P118" s="65"/>
      <c r="Q118" s="152"/>
    </row>
    <row r="119" spans="1:17" ht="43.5" customHeight="1" x14ac:dyDescent="0.25">
      <c r="A119" s="111" t="s">
        <v>651</v>
      </c>
      <c r="B119" s="1104"/>
      <c r="C119" s="1106"/>
      <c r="D119" s="1329"/>
      <c r="E119" s="1106"/>
      <c r="F119" s="1109"/>
      <c r="G119" s="1109"/>
      <c r="H119" s="1244"/>
      <c r="I119" s="332" t="str">
        <f>IF('Mapa final SI'!AC122="","",'Mapa final SI'!AC122)</f>
        <v/>
      </c>
      <c r="J119" s="332" t="str">
        <f>IF('Mapa final SI'!AE122="","",'Mapa final SI'!AE122)</f>
        <v/>
      </c>
      <c r="K119" s="332" t="str">
        <f t="shared" si="11"/>
        <v/>
      </c>
      <c r="L119" s="332" t="str">
        <f>IF('Mapa final SI'!AH122="","",'Mapa final SI'!AH122)</f>
        <v/>
      </c>
      <c r="M119" s="271" t="str">
        <f>IF('Mapa final SI'!T122="","",'Mapa final SI'!T122)</f>
        <v/>
      </c>
      <c r="N119" s="65"/>
      <c r="O119" s="65"/>
      <c r="P119" s="65"/>
      <c r="Q119" s="152"/>
    </row>
    <row r="120" spans="1:17" ht="43.5" customHeight="1" x14ac:dyDescent="0.25">
      <c r="A120" s="111" t="s">
        <v>652</v>
      </c>
      <c r="B120" s="1104"/>
      <c r="C120" s="1106"/>
      <c r="D120" s="1329"/>
      <c r="E120" s="1106"/>
      <c r="F120" s="1109"/>
      <c r="G120" s="1109"/>
      <c r="H120" s="1111"/>
      <c r="I120" s="332" t="str">
        <f>IF('Mapa final SI'!AC123="","",'Mapa final SI'!AC123)</f>
        <v/>
      </c>
      <c r="J120" s="332" t="str">
        <f>IF('Mapa final SI'!AE123="","",'Mapa final SI'!AE123)</f>
        <v/>
      </c>
      <c r="K120" s="332" t="str">
        <f t="shared" si="11"/>
        <v/>
      </c>
      <c r="L120" s="332" t="str">
        <f>IF('Mapa final SI'!AH123="","",'Mapa final SI'!AH123)</f>
        <v/>
      </c>
      <c r="M120" s="271" t="str">
        <f>IF('Mapa final SI'!T123="","",'Mapa final SI'!T123)</f>
        <v/>
      </c>
      <c r="N120" s="65"/>
      <c r="O120" s="65"/>
      <c r="P120" s="65"/>
      <c r="Q120" s="152"/>
    </row>
    <row r="121" spans="1:17" ht="43.5" customHeight="1" x14ac:dyDescent="0.25">
      <c r="A121" s="111" t="s">
        <v>653</v>
      </c>
      <c r="B121" s="1103"/>
      <c r="C121" s="1105" t="str">
        <f>IF('Mapa final SI'!G124="","",'Mapa final SI'!G124)</f>
        <v/>
      </c>
      <c r="D121" s="1328"/>
      <c r="E121" s="1105" t="str">
        <f>IF('Mapa final SI'!F124="","",'Mapa final SI'!F124)</f>
        <v/>
      </c>
      <c r="F121" s="1110" t="str">
        <f>IF('Mapa final SI'!L124="","",'Mapa final SI'!L124)</f>
        <v/>
      </c>
      <c r="G121" s="1110" t="str">
        <f>IF('Mapa final SI'!P124="","",'Mapa final SI'!P124)</f>
        <v/>
      </c>
      <c r="H121" s="1244"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32" t="str">
        <f>IF('Mapa final SI'!AC124="","",'Mapa final SI'!AC124)</f>
        <v/>
      </c>
      <c r="J121" s="332" t="str">
        <f>IF('Mapa final SI'!AE124="","",'Mapa final SI'!AE124)</f>
        <v/>
      </c>
      <c r="K121" s="332" t="str">
        <f t="shared" si="11"/>
        <v/>
      </c>
      <c r="L121" s="332" t="str">
        <f>IF('Mapa final SI'!AH124="","",'Mapa final SI'!AH124)</f>
        <v/>
      </c>
      <c r="M121" s="271" t="str">
        <f>IF('Mapa final SI'!T124="","",'Mapa final SI'!T124)</f>
        <v/>
      </c>
      <c r="N121" s="65"/>
      <c r="O121" s="65"/>
      <c r="P121" s="65"/>
      <c r="Q121" s="152"/>
    </row>
    <row r="122" spans="1:17" ht="43.5" customHeight="1" x14ac:dyDescent="0.25">
      <c r="A122" s="111" t="s">
        <v>654</v>
      </c>
      <c r="B122" s="1104"/>
      <c r="C122" s="1106"/>
      <c r="D122" s="1329"/>
      <c r="E122" s="1106"/>
      <c r="F122" s="1109"/>
      <c r="G122" s="1109"/>
      <c r="H122" s="1244"/>
      <c r="I122" s="332" t="str">
        <f>IF('Mapa final SI'!AC125="","",'Mapa final SI'!AC125)</f>
        <v/>
      </c>
      <c r="J122" s="332" t="str">
        <f>IF('Mapa final SI'!AE125="","",'Mapa final SI'!AE125)</f>
        <v/>
      </c>
      <c r="K122" s="332" t="str">
        <f t="shared" si="11"/>
        <v/>
      </c>
      <c r="L122" s="332" t="str">
        <f>IF('Mapa final SI'!AH125="","",'Mapa final SI'!AH125)</f>
        <v/>
      </c>
      <c r="M122" s="271" t="str">
        <f>IF('Mapa final SI'!T125="","",'Mapa final SI'!T125)</f>
        <v/>
      </c>
      <c r="N122" s="65"/>
      <c r="O122" s="65"/>
      <c r="P122" s="65"/>
      <c r="Q122" s="152"/>
    </row>
    <row r="123" spans="1:17" ht="43.5" customHeight="1" x14ac:dyDescent="0.25">
      <c r="A123" s="111" t="s">
        <v>655</v>
      </c>
      <c r="B123" s="1104"/>
      <c r="C123" s="1106"/>
      <c r="D123" s="1329"/>
      <c r="E123" s="1106"/>
      <c r="F123" s="1109"/>
      <c r="G123" s="1109"/>
      <c r="H123" s="1244"/>
      <c r="I123" s="332" t="str">
        <f>IF('Mapa final SI'!AC126="","",'Mapa final SI'!AC126)</f>
        <v/>
      </c>
      <c r="J123" s="332" t="str">
        <f>IF('Mapa final SI'!AE126="","",'Mapa final SI'!AE126)</f>
        <v/>
      </c>
      <c r="K123" s="332" t="str">
        <f t="shared" si="11"/>
        <v/>
      </c>
      <c r="L123" s="332" t="str">
        <f>IF('Mapa final SI'!AH126="","",'Mapa final SI'!AH126)</f>
        <v/>
      </c>
      <c r="M123" s="271" t="str">
        <f>IF('Mapa final SI'!T126="","",'Mapa final SI'!T126)</f>
        <v/>
      </c>
      <c r="N123" s="65"/>
      <c r="O123" s="65"/>
      <c r="P123" s="65"/>
      <c r="Q123" s="152"/>
    </row>
    <row r="124" spans="1:17" ht="43.5" customHeight="1" x14ac:dyDescent="0.25">
      <c r="A124" s="111" t="s">
        <v>656</v>
      </c>
      <c r="B124" s="1104"/>
      <c r="C124" s="1106"/>
      <c r="D124" s="1329"/>
      <c r="E124" s="1106"/>
      <c r="F124" s="1109"/>
      <c r="G124" s="1109"/>
      <c r="H124" s="1244"/>
      <c r="I124" s="332" t="str">
        <f>IF('Mapa final SI'!AC127="","",'Mapa final SI'!AC127)</f>
        <v/>
      </c>
      <c r="J124" s="332" t="str">
        <f>IF('Mapa final SI'!AE127="","",'Mapa final SI'!AE127)</f>
        <v/>
      </c>
      <c r="K124" s="332" t="str">
        <f t="shared" si="11"/>
        <v/>
      </c>
      <c r="L124" s="332" t="str">
        <f>IF('Mapa final SI'!AH127="","",'Mapa final SI'!AH127)</f>
        <v/>
      </c>
      <c r="M124" s="271" t="str">
        <f>IF('Mapa final SI'!T127="","",'Mapa final SI'!T127)</f>
        <v/>
      </c>
      <c r="N124" s="65"/>
      <c r="O124" s="65"/>
      <c r="P124" s="65"/>
      <c r="Q124" s="152"/>
    </row>
    <row r="125" spans="1:17" ht="43.5" customHeight="1" x14ac:dyDescent="0.25">
      <c r="A125" s="111" t="s">
        <v>657</v>
      </c>
      <c r="B125" s="1104"/>
      <c r="C125" s="1106"/>
      <c r="D125" s="1329"/>
      <c r="E125" s="1106"/>
      <c r="F125" s="1109"/>
      <c r="G125" s="1109"/>
      <c r="H125" s="1244"/>
      <c r="I125" s="332" t="str">
        <f>IF('Mapa final SI'!AC128="","",'Mapa final SI'!AC128)</f>
        <v/>
      </c>
      <c r="J125" s="332" t="str">
        <f>IF('Mapa final SI'!AE128="","",'Mapa final SI'!AE128)</f>
        <v/>
      </c>
      <c r="K125" s="332" t="str">
        <f t="shared" si="11"/>
        <v/>
      </c>
      <c r="L125" s="332" t="str">
        <f>IF('Mapa final SI'!AH128="","",'Mapa final SI'!AH128)</f>
        <v/>
      </c>
      <c r="M125" s="271" t="str">
        <f>IF('Mapa final SI'!T128="","",'Mapa final SI'!T128)</f>
        <v/>
      </c>
      <c r="N125" s="65"/>
      <c r="O125" s="65"/>
      <c r="P125" s="65"/>
      <c r="Q125" s="152"/>
    </row>
    <row r="126" spans="1:17" ht="43.5" customHeight="1" x14ac:dyDescent="0.25">
      <c r="A126" s="111" t="s">
        <v>658</v>
      </c>
      <c r="B126" s="1104"/>
      <c r="C126" s="1106"/>
      <c r="D126" s="1329"/>
      <c r="E126" s="1106"/>
      <c r="F126" s="1109"/>
      <c r="G126" s="1109"/>
      <c r="H126" s="1111"/>
      <c r="I126" s="332" t="str">
        <f>IF('Mapa final SI'!AC129="","",'Mapa final SI'!AC129)</f>
        <v/>
      </c>
      <c r="J126" s="332" t="str">
        <f>IF('Mapa final SI'!AE129="","",'Mapa final SI'!AE129)</f>
        <v/>
      </c>
      <c r="K126" s="332" t="str">
        <f t="shared" si="11"/>
        <v/>
      </c>
      <c r="L126" s="332" t="str">
        <f>IF('Mapa final SI'!AH129="","",'Mapa final SI'!AH129)</f>
        <v/>
      </c>
      <c r="M126" s="271" t="str">
        <f>IF('Mapa final SI'!T129="","",'Mapa final SI'!T129)</f>
        <v/>
      </c>
      <c r="N126" s="65"/>
      <c r="O126" s="65"/>
      <c r="P126" s="65"/>
      <c r="Q126" s="152"/>
    </row>
    <row r="127" spans="1:17" ht="43.5" customHeight="1" x14ac:dyDescent="0.25">
      <c r="A127" s="111" t="s">
        <v>659</v>
      </c>
      <c r="B127" s="1103"/>
      <c r="C127" s="1105" t="str">
        <f>IF('Mapa final SI'!G130="","",'Mapa final SI'!G130)</f>
        <v/>
      </c>
      <c r="D127" s="1328"/>
      <c r="E127" s="1105" t="str">
        <f>IF('Mapa final SI'!F130="","",'Mapa final SI'!F130)</f>
        <v/>
      </c>
      <c r="F127" s="1110" t="str">
        <f>IF('Mapa final SI'!L130="","",'Mapa final SI'!L130)</f>
        <v/>
      </c>
      <c r="G127" s="1110" t="str">
        <f>IF('Mapa final SI'!P130="","",'Mapa final SI'!P130)</f>
        <v/>
      </c>
      <c r="H127" s="1244"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32" t="str">
        <f>IF('Mapa final SI'!AC130="","",'Mapa final SI'!AC130)</f>
        <v/>
      </c>
      <c r="J127" s="332" t="str">
        <f>IF('Mapa final SI'!AE130="","",'Mapa final SI'!AE130)</f>
        <v/>
      </c>
      <c r="K127" s="332" t="str">
        <f t="shared" si="11"/>
        <v/>
      </c>
      <c r="L127" s="332" t="str">
        <f>IF('Mapa final SI'!AH130="","",'Mapa final SI'!AH130)</f>
        <v/>
      </c>
      <c r="M127" s="271" t="str">
        <f>IF('Mapa final SI'!T130="","",'Mapa final SI'!T130)</f>
        <v/>
      </c>
      <c r="N127" s="65"/>
      <c r="O127" s="65"/>
      <c r="P127" s="65"/>
      <c r="Q127" s="152"/>
    </row>
    <row r="128" spans="1:17" ht="43.5" customHeight="1" x14ac:dyDescent="0.25">
      <c r="A128" s="111" t="s">
        <v>660</v>
      </c>
      <c r="B128" s="1104"/>
      <c r="C128" s="1106"/>
      <c r="D128" s="1329"/>
      <c r="E128" s="1106"/>
      <c r="F128" s="1109"/>
      <c r="G128" s="1109"/>
      <c r="H128" s="1244"/>
      <c r="I128" s="332" t="str">
        <f>IF('Mapa final SI'!AC131="","",'Mapa final SI'!AC131)</f>
        <v/>
      </c>
      <c r="J128" s="332" t="str">
        <f>IF('Mapa final SI'!AE131="","",'Mapa final SI'!AE131)</f>
        <v/>
      </c>
      <c r="K128" s="332" t="str">
        <f t="shared" si="11"/>
        <v/>
      </c>
      <c r="L128" s="332" t="str">
        <f>IF('Mapa final SI'!AH131="","",'Mapa final SI'!AH131)</f>
        <v/>
      </c>
      <c r="M128" s="271" t="str">
        <f>IF('Mapa final SI'!T131="","",'Mapa final SI'!T131)</f>
        <v/>
      </c>
      <c r="N128" s="65"/>
      <c r="O128" s="65"/>
      <c r="P128" s="65"/>
      <c r="Q128" s="152"/>
    </row>
    <row r="129" spans="1:17" ht="43.5" customHeight="1" x14ac:dyDescent="0.25">
      <c r="A129" s="111" t="s">
        <v>661</v>
      </c>
      <c r="B129" s="1104"/>
      <c r="C129" s="1106"/>
      <c r="D129" s="1329"/>
      <c r="E129" s="1106"/>
      <c r="F129" s="1109"/>
      <c r="G129" s="1109"/>
      <c r="H129" s="1244"/>
      <c r="I129" s="332" t="str">
        <f>IF('Mapa final SI'!AC132="","",'Mapa final SI'!AC132)</f>
        <v/>
      </c>
      <c r="J129" s="332" t="str">
        <f>IF('Mapa final SI'!AE132="","",'Mapa final SI'!AE132)</f>
        <v/>
      </c>
      <c r="K129" s="332" t="str">
        <f t="shared" si="11"/>
        <v/>
      </c>
      <c r="L129" s="332" t="str">
        <f>IF('Mapa final SI'!AH132="","",'Mapa final SI'!AH132)</f>
        <v/>
      </c>
      <c r="M129" s="271" t="str">
        <f>IF('Mapa final SI'!T132="","",'Mapa final SI'!T132)</f>
        <v/>
      </c>
      <c r="N129" s="65"/>
      <c r="O129" s="65"/>
      <c r="P129" s="65"/>
      <c r="Q129" s="152"/>
    </row>
    <row r="130" spans="1:17" ht="43.5" customHeight="1" x14ac:dyDescent="0.25">
      <c r="A130" s="111" t="s">
        <v>662</v>
      </c>
      <c r="B130" s="1104"/>
      <c r="C130" s="1106"/>
      <c r="D130" s="1329"/>
      <c r="E130" s="1106"/>
      <c r="F130" s="1109"/>
      <c r="G130" s="1109"/>
      <c r="H130" s="1244"/>
      <c r="I130" s="332" t="str">
        <f>IF('Mapa final SI'!AC133="","",'Mapa final SI'!AC133)</f>
        <v/>
      </c>
      <c r="J130" s="332" t="str">
        <f>IF('Mapa final SI'!AE133="","",'Mapa final SI'!AE133)</f>
        <v/>
      </c>
      <c r="K130" s="332" t="str">
        <f t="shared" si="11"/>
        <v/>
      </c>
      <c r="L130" s="332" t="str">
        <f>IF('Mapa final SI'!AH133="","",'Mapa final SI'!AH133)</f>
        <v/>
      </c>
      <c r="M130" s="271" t="str">
        <f>IF('Mapa final SI'!T133="","",'Mapa final SI'!T133)</f>
        <v/>
      </c>
      <c r="N130" s="65"/>
      <c r="O130" s="65"/>
      <c r="P130" s="65"/>
      <c r="Q130" s="152"/>
    </row>
    <row r="131" spans="1:17" ht="43.5" customHeight="1" x14ac:dyDescent="0.25">
      <c r="A131" s="111" t="s">
        <v>663</v>
      </c>
      <c r="B131" s="1104"/>
      <c r="C131" s="1106"/>
      <c r="D131" s="1329"/>
      <c r="E131" s="1106"/>
      <c r="F131" s="1109"/>
      <c r="G131" s="1109"/>
      <c r="H131" s="1244"/>
      <c r="I131" s="332" t="str">
        <f>IF('Mapa final SI'!AC134="","",'Mapa final SI'!AC134)</f>
        <v/>
      </c>
      <c r="J131" s="332" t="str">
        <f>IF('Mapa final SI'!AE134="","",'Mapa final SI'!AE134)</f>
        <v/>
      </c>
      <c r="K131" s="332" t="str">
        <f t="shared" si="11"/>
        <v/>
      </c>
      <c r="L131" s="332" t="str">
        <f>IF('Mapa final SI'!AH134="","",'Mapa final SI'!AH134)</f>
        <v/>
      </c>
      <c r="M131" s="271" t="str">
        <f>IF('Mapa final SI'!T134="","",'Mapa final SI'!T134)</f>
        <v/>
      </c>
      <c r="N131" s="65"/>
      <c r="O131" s="65"/>
      <c r="P131" s="65"/>
      <c r="Q131" s="152"/>
    </row>
    <row r="132" spans="1:17" ht="43.5" customHeight="1" x14ac:dyDescent="0.25">
      <c r="A132" s="111" t="s">
        <v>664</v>
      </c>
      <c r="B132" s="1104"/>
      <c r="C132" s="1106"/>
      <c r="D132" s="1329"/>
      <c r="E132" s="1106"/>
      <c r="F132" s="1109"/>
      <c r="G132" s="1109"/>
      <c r="H132" s="1111"/>
      <c r="I132" s="332" t="str">
        <f>IF('Mapa final SI'!AC135="","",'Mapa final SI'!AC135)</f>
        <v/>
      </c>
      <c r="J132" s="332" t="str">
        <f>IF('Mapa final SI'!AE135="","",'Mapa final SI'!AE135)</f>
        <v/>
      </c>
      <c r="K132" s="332" t="str">
        <f t="shared" si="11"/>
        <v/>
      </c>
      <c r="L132" s="332" t="str">
        <f>IF('Mapa final SI'!AH135="","",'Mapa final SI'!AH135)</f>
        <v/>
      </c>
      <c r="M132" s="271" t="str">
        <f>IF('Mapa final SI'!T135="","",'Mapa final SI'!T135)</f>
        <v/>
      </c>
      <c r="N132" s="65"/>
      <c r="O132" s="65"/>
      <c r="P132" s="65"/>
      <c r="Q132" s="152"/>
    </row>
    <row r="133" spans="1:17" ht="43.5" customHeight="1" x14ac:dyDescent="0.25">
      <c r="A133" s="111" t="s">
        <v>666</v>
      </c>
      <c r="B133" s="1103"/>
      <c r="C133" s="1105" t="str">
        <f>IF('Mapa final SI'!G136="","",'Mapa final SI'!G136)</f>
        <v/>
      </c>
      <c r="D133" s="1328"/>
      <c r="E133" s="1105" t="str">
        <f>IF('Mapa final SI'!F136="","",'Mapa final SI'!F136)</f>
        <v/>
      </c>
      <c r="F133" s="1110" t="str">
        <f>IF('Mapa final SI'!L136="","",'Mapa final SI'!L136)</f>
        <v/>
      </c>
      <c r="G133" s="1110" t="str">
        <f>IF('Mapa final SI'!P136="","",'Mapa final SI'!P136)</f>
        <v/>
      </c>
      <c r="H133" s="1244"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32" t="str">
        <f>IF('Mapa final SI'!AC136="","",'Mapa final SI'!AC136)</f>
        <v/>
      </c>
      <c r="J133" s="332" t="str">
        <f>IF('Mapa final SI'!AE136="","",'Mapa final SI'!AE136)</f>
        <v/>
      </c>
      <c r="K133" s="332" t="str">
        <f t="shared" si="11"/>
        <v/>
      </c>
      <c r="L133" s="332" t="str">
        <f>IF('Mapa final SI'!AH136="","",'Mapa final SI'!AH136)</f>
        <v/>
      </c>
      <c r="M133" s="271" t="str">
        <f>IF('Mapa final SI'!T136="","",'Mapa final SI'!T136)</f>
        <v/>
      </c>
      <c r="N133" s="65"/>
      <c r="O133" s="65"/>
      <c r="P133" s="65"/>
      <c r="Q133" s="152"/>
    </row>
    <row r="134" spans="1:17" ht="43.5" customHeight="1" x14ac:dyDescent="0.25">
      <c r="A134" s="111" t="s">
        <v>665</v>
      </c>
      <c r="B134" s="1104"/>
      <c r="C134" s="1106"/>
      <c r="D134" s="1329"/>
      <c r="E134" s="1106"/>
      <c r="F134" s="1109"/>
      <c r="G134" s="1109"/>
      <c r="H134" s="1244"/>
      <c r="I134" s="332" t="str">
        <f>IF('Mapa final SI'!AC137="","",'Mapa final SI'!AC137)</f>
        <v/>
      </c>
      <c r="J134" s="332" t="str">
        <f>IF('Mapa final SI'!AE137="","",'Mapa final SI'!AE137)</f>
        <v/>
      </c>
      <c r="K134" s="332" t="str">
        <f t="shared" si="11"/>
        <v/>
      </c>
      <c r="L134" s="332" t="str">
        <f>IF('Mapa final SI'!AH137="","",'Mapa final SI'!AH137)</f>
        <v/>
      </c>
      <c r="M134" s="271" t="str">
        <f>IF('Mapa final SI'!T137="","",'Mapa final SI'!T137)</f>
        <v/>
      </c>
      <c r="N134" s="65"/>
      <c r="O134" s="65"/>
      <c r="P134" s="65"/>
      <c r="Q134" s="152"/>
    </row>
    <row r="135" spans="1:17" ht="43.5" customHeight="1" x14ac:dyDescent="0.25">
      <c r="A135" s="111" t="s">
        <v>667</v>
      </c>
      <c r="B135" s="1104"/>
      <c r="C135" s="1106"/>
      <c r="D135" s="1329"/>
      <c r="E135" s="1106"/>
      <c r="F135" s="1109"/>
      <c r="G135" s="1109"/>
      <c r="H135" s="1244"/>
      <c r="I135" s="332" t="str">
        <f>IF('Mapa final SI'!AC138="","",'Mapa final SI'!AC138)</f>
        <v/>
      </c>
      <c r="J135" s="332" t="str">
        <f>IF('Mapa final SI'!AE138="","",'Mapa final SI'!AE138)</f>
        <v/>
      </c>
      <c r="K135" s="332" t="str">
        <f t="shared" si="11"/>
        <v/>
      </c>
      <c r="L135" s="332" t="str">
        <f>IF('Mapa final SI'!AH138="","",'Mapa final SI'!AH138)</f>
        <v/>
      </c>
      <c r="M135" s="271" t="str">
        <f>IF('Mapa final SI'!T138="","",'Mapa final SI'!T138)</f>
        <v/>
      </c>
      <c r="N135" s="65"/>
      <c r="O135" s="65"/>
      <c r="P135" s="65"/>
      <c r="Q135" s="152"/>
    </row>
    <row r="136" spans="1:17" ht="43.5" customHeight="1" x14ac:dyDescent="0.25">
      <c r="A136" s="111" t="s">
        <v>668</v>
      </c>
      <c r="B136" s="1104"/>
      <c r="C136" s="1106"/>
      <c r="D136" s="1329"/>
      <c r="E136" s="1106"/>
      <c r="F136" s="1109"/>
      <c r="G136" s="1109"/>
      <c r="H136" s="1244"/>
      <c r="I136" s="332" t="str">
        <f>IF('Mapa final SI'!AC139="","",'Mapa final SI'!AC139)</f>
        <v/>
      </c>
      <c r="J136" s="332" t="str">
        <f>IF('Mapa final SI'!AE139="","",'Mapa final SI'!AE139)</f>
        <v/>
      </c>
      <c r="K136" s="332"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32" t="str">
        <f>IF('Mapa final SI'!AH139="","",'Mapa final SI'!AH139)</f>
        <v/>
      </c>
      <c r="M136" s="271" t="str">
        <f>IF('Mapa final SI'!T139="","",'Mapa final SI'!T139)</f>
        <v/>
      </c>
      <c r="N136" s="65"/>
      <c r="O136" s="65"/>
      <c r="P136" s="65"/>
      <c r="Q136" s="152"/>
    </row>
    <row r="137" spans="1:17" ht="43.5" customHeight="1" x14ac:dyDescent="0.25">
      <c r="A137" s="111" t="s">
        <v>669</v>
      </c>
      <c r="B137" s="1104"/>
      <c r="C137" s="1106"/>
      <c r="D137" s="1329"/>
      <c r="E137" s="1106"/>
      <c r="F137" s="1109"/>
      <c r="G137" s="1109"/>
      <c r="H137" s="1244"/>
      <c r="I137" s="332" t="str">
        <f>IF('Mapa final SI'!AC140="","",'Mapa final SI'!AC140)</f>
        <v/>
      </c>
      <c r="J137" s="332" t="str">
        <f>IF('Mapa final SI'!AE140="","",'Mapa final SI'!AE140)</f>
        <v/>
      </c>
      <c r="K137" s="332" t="str">
        <f t="shared" si="23"/>
        <v/>
      </c>
      <c r="L137" s="332" t="str">
        <f>IF('Mapa final SI'!AH140="","",'Mapa final SI'!AH140)</f>
        <v/>
      </c>
      <c r="M137" s="271" t="str">
        <f>IF('Mapa final SI'!T140="","",'Mapa final SI'!T140)</f>
        <v/>
      </c>
      <c r="N137" s="65"/>
      <c r="O137" s="65"/>
      <c r="P137" s="65"/>
      <c r="Q137" s="152"/>
    </row>
    <row r="138" spans="1:17" ht="43.5" customHeight="1" x14ac:dyDescent="0.25">
      <c r="A138" s="111" t="s">
        <v>670</v>
      </c>
      <c r="B138" s="1104"/>
      <c r="C138" s="1106"/>
      <c r="D138" s="1329"/>
      <c r="E138" s="1106"/>
      <c r="F138" s="1109"/>
      <c r="G138" s="1109"/>
      <c r="H138" s="1111"/>
      <c r="I138" s="332" t="str">
        <f>IF('Mapa final SI'!AC141="","",'Mapa final SI'!AC141)</f>
        <v/>
      </c>
      <c r="J138" s="332" t="str">
        <f>IF('Mapa final SI'!AE141="","",'Mapa final SI'!AE141)</f>
        <v/>
      </c>
      <c r="K138" s="332" t="str">
        <f t="shared" si="23"/>
        <v/>
      </c>
      <c r="L138" s="332" t="str">
        <f>IF('Mapa final SI'!AH141="","",'Mapa final SI'!AH141)</f>
        <v/>
      </c>
      <c r="M138" s="271" t="str">
        <f>IF('Mapa final SI'!T141="","",'Mapa final SI'!T141)</f>
        <v/>
      </c>
      <c r="N138" s="65"/>
      <c r="O138" s="65"/>
      <c r="P138" s="65"/>
      <c r="Q138" s="152"/>
    </row>
    <row r="139" spans="1:17" ht="43.5" customHeight="1" x14ac:dyDescent="0.25">
      <c r="A139" s="111" t="s">
        <v>671</v>
      </c>
      <c r="B139" s="1103"/>
      <c r="C139" s="1105" t="str">
        <f>IF('Mapa final SI'!G142="","",'Mapa final SI'!G142)</f>
        <v/>
      </c>
      <c r="D139" s="1328"/>
      <c r="E139" s="1105" t="str">
        <f>IF('Mapa final SI'!F142="","",'Mapa final SI'!F142)</f>
        <v/>
      </c>
      <c r="F139" s="1110" t="str">
        <f>IF('Mapa final SI'!L142="","",'Mapa final SI'!L142)</f>
        <v/>
      </c>
      <c r="G139" s="1110" t="str">
        <f>IF('Mapa final SI'!P142="","",'Mapa final SI'!P142)</f>
        <v/>
      </c>
      <c r="H139" s="1244"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32" t="str">
        <f>IF('Mapa final SI'!AC142="","",'Mapa final SI'!AC142)</f>
        <v/>
      </c>
      <c r="J139" s="332" t="str">
        <f>IF('Mapa final SI'!AE142="","",'Mapa final SI'!AE142)</f>
        <v/>
      </c>
      <c r="K139" s="332" t="str">
        <f t="shared" si="23"/>
        <v/>
      </c>
      <c r="L139" s="332" t="str">
        <f>IF('Mapa final SI'!AH142="","",'Mapa final SI'!AH142)</f>
        <v/>
      </c>
      <c r="M139" s="271" t="str">
        <f>IF('Mapa final SI'!T142="","",'Mapa final SI'!T142)</f>
        <v/>
      </c>
      <c r="N139" s="65"/>
      <c r="O139" s="65"/>
      <c r="P139" s="65"/>
      <c r="Q139" s="152"/>
    </row>
    <row r="140" spans="1:17" ht="43.5" customHeight="1" x14ac:dyDescent="0.25">
      <c r="A140" s="111" t="s">
        <v>672</v>
      </c>
      <c r="B140" s="1104"/>
      <c r="C140" s="1106"/>
      <c r="D140" s="1329"/>
      <c r="E140" s="1106"/>
      <c r="F140" s="1109"/>
      <c r="G140" s="1109"/>
      <c r="H140" s="1244"/>
      <c r="I140" s="332" t="str">
        <f>IF('Mapa final SI'!AC143="","",'Mapa final SI'!AC143)</f>
        <v/>
      </c>
      <c r="J140" s="332" t="str">
        <f>IF('Mapa final SI'!AE143="","",'Mapa final SI'!AE143)</f>
        <v/>
      </c>
      <c r="K140" s="332" t="str">
        <f t="shared" si="23"/>
        <v/>
      </c>
      <c r="L140" s="332" t="str">
        <f>IF('Mapa final SI'!AH143="","",'Mapa final SI'!AH143)</f>
        <v/>
      </c>
      <c r="M140" s="271" t="str">
        <f>IF('Mapa final SI'!T143="","",'Mapa final SI'!T143)</f>
        <v/>
      </c>
      <c r="N140" s="65"/>
      <c r="O140" s="65"/>
      <c r="P140" s="65"/>
      <c r="Q140" s="152"/>
    </row>
    <row r="141" spans="1:17" ht="43.5" customHeight="1" x14ac:dyDescent="0.25">
      <c r="A141" s="111" t="s">
        <v>673</v>
      </c>
      <c r="B141" s="1104"/>
      <c r="C141" s="1106"/>
      <c r="D141" s="1329"/>
      <c r="E141" s="1106"/>
      <c r="F141" s="1109"/>
      <c r="G141" s="1109"/>
      <c r="H141" s="1244"/>
      <c r="I141" s="332" t="str">
        <f>IF('Mapa final SI'!AC144="","",'Mapa final SI'!AC144)</f>
        <v/>
      </c>
      <c r="J141" s="332" t="str">
        <f>IF('Mapa final SI'!AE144="","",'Mapa final SI'!AE144)</f>
        <v/>
      </c>
      <c r="K141" s="332" t="str">
        <f t="shared" si="23"/>
        <v/>
      </c>
      <c r="L141" s="332" t="str">
        <f>IF('Mapa final SI'!AH144="","",'Mapa final SI'!AH144)</f>
        <v/>
      </c>
      <c r="M141" s="271" t="str">
        <f>IF('Mapa final SI'!T144="","",'Mapa final SI'!T144)</f>
        <v/>
      </c>
      <c r="N141" s="65"/>
      <c r="O141" s="65"/>
      <c r="P141" s="65"/>
      <c r="Q141" s="152"/>
    </row>
    <row r="142" spans="1:17" ht="43.5" customHeight="1" x14ac:dyDescent="0.25">
      <c r="A142" s="111" t="s">
        <v>674</v>
      </c>
      <c r="B142" s="1104"/>
      <c r="C142" s="1106"/>
      <c r="D142" s="1329"/>
      <c r="E142" s="1106"/>
      <c r="F142" s="1109"/>
      <c r="G142" s="1109"/>
      <c r="H142" s="1244"/>
      <c r="I142" s="332" t="str">
        <f>IF('Mapa final SI'!AC145="","",'Mapa final SI'!AC145)</f>
        <v/>
      </c>
      <c r="J142" s="332" t="str">
        <f>IF('Mapa final SI'!AE145="","",'Mapa final SI'!AE145)</f>
        <v/>
      </c>
      <c r="K142" s="332" t="str">
        <f t="shared" si="23"/>
        <v/>
      </c>
      <c r="L142" s="332" t="str">
        <f>IF('Mapa final SI'!AH145="","",'Mapa final SI'!AH145)</f>
        <v/>
      </c>
      <c r="M142" s="271" t="str">
        <f>IF('Mapa final SI'!T145="","",'Mapa final SI'!T145)</f>
        <v/>
      </c>
      <c r="N142" s="65"/>
      <c r="O142" s="65"/>
      <c r="P142" s="65"/>
      <c r="Q142" s="152"/>
    </row>
    <row r="143" spans="1:17" ht="43.5" customHeight="1" x14ac:dyDescent="0.25">
      <c r="A143" s="111" t="s">
        <v>675</v>
      </c>
      <c r="B143" s="1104"/>
      <c r="C143" s="1106"/>
      <c r="D143" s="1329"/>
      <c r="E143" s="1106"/>
      <c r="F143" s="1109"/>
      <c r="G143" s="1109"/>
      <c r="H143" s="1244"/>
      <c r="I143" s="332" t="str">
        <f>IF('Mapa final SI'!AC146="","",'Mapa final SI'!AC146)</f>
        <v/>
      </c>
      <c r="J143" s="332" t="str">
        <f>IF('Mapa final SI'!AE146="","",'Mapa final SI'!AE146)</f>
        <v/>
      </c>
      <c r="K143" s="332" t="str">
        <f t="shared" si="23"/>
        <v/>
      </c>
      <c r="L143" s="332" t="str">
        <f>IF('Mapa final SI'!AH146="","",'Mapa final SI'!AH146)</f>
        <v/>
      </c>
      <c r="M143" s="271" t="str">
        <f>IF('Mapa final SI'!T146="","",'Mapa final SI'!T146)</f>
        <v/>
      </c>
      <c r="N143" s="65"/>
      <c r="O143" s="65"/>
      <c r="P143" s="65"/>
      <c r="Q143" s="152"/>
    </row>
    <row r="144" spans="1:17" ht="43.5" customHeight="1" x14ac:dyDescent="0.25">
      <c r="A144" s="111" t="s">
        <v>676</v>
      </c>
      <c r="B144" s="1104"/>
      <c r="C144" s="1106"/>
      <c r="D144" s="1329"/>
      <c r="E144" s="1106"/>
      <c r="F144" s="1109"/>
      <c r="G144" s="1109"/>
      <c r="H144" s="1111"/>
      <c r="I144" s="332" t="str">
        <f>IF('Mapa final SI'!AC147="","",'Mapa final SI'!AC147)</f>
        <v/>
      </c>
      <c r="J144" s="332" t="str">
        <f>IF('Mapa final SI'!AE147="","",'Mapa final SI'!AE147)</f>
        <v/>
      </c>
      <c r="K144" s="332" t="str">
        <f t="shared" si="23"/>
        <v/>
      </c>
      <c r="L144" s="332" t="str">
        <f>IF('Mapa final SI'!AH147="","",'Mapa final SI'!AH147)</f>
        <v/>
      </c>
      <c r="M144" s="271" t="str">
        <f>IF('Mapa final SI'!T147="","",'Mapa final SI'!T147)</f>
        <v/>
      </c>
      <c r="N144" s="65"/>
      <c r="O144" s="65"/>
      <c r="P144" s="65"/>
      <c r="Q144" s="152"/>
    </row>
    <row r="145" spans="1:17" ht="43.5" customHeight="1" x14ac:dyDescent="0.25">
      <c r="A145" s="111" t="s">
        <v>677</v>
      </c>
      <c r="B145" s="1103"/>
      <c r="C145" s="1105" t="str">
        <f>IF('Mapa final SI'!G148="","",'Mapa final SI'!G148)</f>
        <v/>
      </c>
      <c r="D145" s="1328"/>
      <c r="E145" s="1105" t="str">
        <f>IF('Mapa final SI'!F148="","",'Mapa final SI'!F148)</f>
        <v/>
      </c>
      <c r="F145" s="1110" t="str">
        <f>IF('Mapa final SI'!L148="","",'Mapa final SI'!L148)</f>
        <v/>
      </c>
      <c r="G145" s="1110" t="str">
        <f>IF('Mapa final SI'!P148="","",'Mapa final SI'!P148)</f>
        <v/>
      </c>
      <c r="H145" s="1244"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32" t="str">
        <f>IF('Mapa final SI'!AC148="","",'Mapa final SI'!AC148)</f>
        <v/>
      </c>
      <c r="J145" s="332" t="str">
        <f>IF('Mapa final SI'!AE148="","",'Mapa final SI'!AE148)</f>
        <v/>
      </c>
      <c r="K145" s="332" t="str">
        <f t="shared" si="23"/>
        <v/>
      </c>
      <c r="L145" s="332" t="str">
        <f>IF('Mapa final SI'!AH148="","",'Mapa final SI'!AH148)</f>
        <v/>
      </c>
      <c r="M145" s="271" t="str">
        <f>IF('Mapa final SI'!T148="","",'Mapa final SI'!T148)</f>
        <v/>
      </c>
      <c r="N145" s="65"/>
      <c r="O145" s="65"/>
      <c r="P145" s="65"/>
      <c r="Q145" s="152"/>
    </row>
    <row r="146" spans="1:17" ht="43.5" customHeight="1" x14ac:dyDescent="0.25">
      <c r="A146" s="111" t="s">
        <v>678</v>
      </c>
      <c r="B146" s="1104"/>
      <c r="C146" s="1106"/>
      <c r="D146" s="1329"/>
      <c r="E146" s="1106"/>
      <c r="F146" s="1109"/>
      <c r="G146" s="1109"/>
      <c r="H146" s="1244"/>
      <c r="I146" s="332" t="str">
        <f>IF('Mapa final SI'!AC149="","",'Mapa final SI'!AC149)</f>
        <v/>
      </c>
      <c r="J146" s="332" t="str">
        <f>IF('Mapa final SI'!AE149="","",'Mapa final SI'!AE149)</f>
        <v/>
      </c>
      <c r="K146" s="332" t="str">
        <f t="shared" si="23"/>
        <v/>
      </c>
      <c r="L146" s="332" t="str">
        <f>IF('Mapa final SI'!AH149="","",'Mapa final SI'!AH149)</f>
        <v/>
      </c>
      <c r="M146" s="271" t="str">
        <f>IF('Mapa final SI'!T149="","",'Mapa final SI'!T149)</f>
        <v/>
      </c>
      <c r="N146" s="65"/>
      <c r="O146" s="65"/>
      <c r="P146" s="65"/>
      <c r="Q146" s="152"/>
    </row>
    <row r="147" spans="1:17" ht="43.5" customHeight="1" x14ac:dyDescent="0.25">
      <c r="A147" s="111" t="s">
        <v>679</v>
      </c>
      <c r="B147" s="1104"/>
      <c r="C147" s="1106"/>
      <c r="D147" s="1329"/>
      <c r="E147" s="1106"/>
      <c r="F147" s="1109"/>
      <c r="G147" s="1109"/>
      <c r="H147" s="1244"/>
      <c r="I147" s="332" t="str">
        <f>IF('Mapa final SI'!AC150="","",'Mapa final SI'!AC150)</f>
        <v/>
      </c>
      <c r="J147" s="332" t="str">
        <f>IF('Mapa final SI'!AE150="","",'Mapa final SI'!AE150)</f>
        <v/>
      </c>
      <c r="K147" s="332" t="str">
        <f t="shared" si="23"/>
        <v/>
      </c>
      <c r="L147" s="332" t="str">
        <f>IF('Mapa final SI'!AH150="","",'Mapa final SI'!AH150)</f>
        <v/>
      </c>
      <c r="M147" s="271" t="str">
        <f>IF('Mapa final SI'!T150="","",'Mapa final SI'!T150)</f>
        <v/>
      </c>
      <c r="N147" s="65"/>
      <c r="O147" s="65"/>
      <c r="P147" s="65"/>
      <c r="Q147" s="152"/>
    </row>
    <row r="148" spans="1:17" ht="43.5" customHeight="1" x14ac:dyDescent="0.25">
      <c r="A148" s="111" t="s">
        <v>680</v>
      </c>
      <c r="B148" s="1104"/>
      <c r="C148" s="1106"/>
      <c r="D148" s="1329"/>
      <c r="E148" s="1106"/>
      <c r="F148" s="1109"/>
      <c r="G148" s="1109"/>
      <c r="H148" s="1244"/>
      <c r="I148" s="332" t="str">
        <f>IF('Mapa final SI'!AC151="","",'Mapa final SI'!AC151)</f>
        <v/>
      </c>
      <c r="J148" s="332" t="str">
        <f>IF('Mapa final SI'!AE151="","",'Mapa final SI'!AE151)</f>
        <v/>
      </c>
      <c r="K148" s="332" t="str">
        <f t="shared" si="23"/>
        <v/>
      </c>
      <c r="L148" s="332" t="str">
        <f>IF('Mapa final SI'!AH151="","",'Mapa final SI'!AH151)</f>
        <v/>
      </c>
      <c r="M148" s="271" t="str">
        <f>IF('Mapa final SI'!T151="","",'Mapa final SI'!T151)</f>
        <v/>
      </c>
      <c r="N148" s="65"/>
      <c r="O148" s="65"/>
      <c r="P148" s="65"/>
      <c r="Q148" s="152"/>
    </row>
    <row r="149" spans="1:17" ht="43.5" customHeight="1" x14ac:dyDescent="0.25">
      <c r="A149" s="111" t="s">
        <v>681</v>
      </c>
      <c r="B149" s="1104"/>
      <c r="C149" s="1106"/>
      <c r="D149" s="1329"/>
      <c r="E149" s="1106"/>
      <c r="F149" s="1109"/>
      <c r="G149" s="1109"/>
      <c r="H149" s="1244"/>
      <c r="I149" s="332" t="str">
        <f>IF('Mapa final SI'!AC152="","",'Mapa final SI'!AC152)</f>
        <v/>
      </c>
      <c r="J149" s="332" t="str">
        <f>IF('Mapa final SI'!AE152="","",'Mapa final SI'!AE152)</f>
        <v/>
      </c>
      <c r="K149" s="332" t="str">
        <f t="shared" si="23"/>
        <v/>
      </c>
      <c r="L149" s="332" t="str">
        <f>IF('Mapa final SI'!AH152="","",'Mapa final SI'!AH152)</f>
        <v/>
      </c>
      <c r="M149" s="271" t="str">
        <f>IF('Mapa final SI'!T152="","",'Mapa final SI'!T152)</f>
        <v/>
      </c>
      <c r="N149" s="65"/>
      <c r="O149" s="65"/>
      <c r="P149" s="65"/>
      <c r="Q149" s="152"/>
    </row>
    <row r="150" spans="1:17" ht="43.5" customHeight="1" x14ac:dyDescent="0.25">
      <c r="A150" s="111" t="s">
        <v>682</v>
      </c>
      <c r="B150" s="1104"/>
      <c r="C150" s="1106"/>
      <c r="D150" s="1329"/>
      <c r="E150" s="1106"/>
      <c r="F150" s="1109"/>
      <c r="G150" s="1109"/>
      <c r="H150" s="1111"/>
      <c r="I150" s="332" t="str">
        <f>IF('Mapa final SI'!AC153="","",'Mapa final SI'!AC153)</f>
        <v/>
      </c>
      <c r="J150" s="332" t="str">
        <f>IF('Mapa final SI'!AE153="","",'Mapa final SI'!AE153)</f>
        <v/>
      </c>
      <c r="K150" s="332" t="str">
        <f t="shared" si="23"/>
        <v/>
      </c>
      <c r="L150" s="332" t="str">
        <f>IF('Mapa final SI'!AH153="","",'Mapa final SI'!AH153)</f>
        <v/>
      </c>
      <c r="M150" s="271" t="str">
        <f>IF('Mapa final SI'!T153="","",'Mapa final SI'!T153)</f>
        <v/>
      </c>
      <c r="N150" s="65"/>
      <c r="O150" s="65"/>
      <c r="P150" s="65"/>
      <c r="Q150" s="152"/>
    </row>
    <row r="151" spans="1:17" ht="43.5" customHeight="1" x14ac:dyDescent="0.25">
      <c r="A151" s="111" t="s">
        <v>683</v>
      </c>
      <c r="B151" s="1103"/>
      <c r="C151" s="1105" t="str">
        <f>IF('Mapa final SI'!G154="","",'Mapa final SI'!G154)</f>
        <v/>
      </c>
      <c r="D151" s="1328"/>
      <c r="E151" s="1105" t="str">
        <f>IF('Mapa final SI'!F154="","",'Mapa final SI'!F154)</f>
        <v/>
      </c>
      <c r="F151" s="1110" t="str">
        <f>IF('Mapa final SI'!L154="","",'Mapa final SI'!L154)</f>
        <v/>
      </c>
      <c r="G151" s="1110" t="str">
        <f>IF('Mapa final SI'!P154="","",'Mapa final SI'!P154)</f>
        <v/>
      </c>
      <c r="H151" s="1244"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32" t="str">
        <f>IF('Mapa final SI'!AC154="","",'Mapa final SI'!AC154)</f>
        <v/>
      </c>
      <c r="J151" s="332" t="str">
        <f>IF('Mapa final SI'!AE154="","",'Mapa final SI'!AE154)</f>
        <v/>
      </c>
      <c r="K151" s="332" t="str">
        <f t="shared" si="23"/>
        <v/>
      </c>
      <c r="L151" s="332" t="str">
        <f>IF('Mapa final SI'!AH154="","",'Mapa final SI'!AH154)</f>
        <v/>
      </c>
      <c r="M151" s="271" t="str">
        <f>IF('Mapa final SI'!T154="","",'Mapa final SI'!T154)</f>
        <v/>
      </c>
      <c r="N151" s="65"/>
      <c r="O151" s="65"/>
      <c r="P151" s="65"/>
      <c r="Q151" s="152"/>
    </row>
    <row r="152" spans="1:17" ht="43.5" customHeight="1" x14ac:dyDescent="0.25">
      <c r="A152" s="111" t="s">
        <v>684</v>
      </c>
      <c r="B152" s="1104"/>
      <c r="C152" s="1106"/>
      <c r="D152" s="1329"/>
      <c r="E152" s="1106"/>
      <c r="F152" s="1109"/>
      <c r="G152" s="1109"/>
      <c r="H152" s="1244"/>
      <c r="I152" s="332" t="str">
        <f>IF('Mapa final SI'!AC155="","",'Mapa final SI'!AC155)</f>
        <v/>
      </c>
      <c r="J152" s="332" t="str">
        <f>IF('Mapa final SI'!AE155="","",'Mapa final SI'!AE155)</f>
        <v/>
      </c>
      <c r="K152" s="332" t="str">
        <f t="shared" si="23"/>
        <v/>
      </c>
      <c r="L152" s="332" t="str">
        <f>IF('Mapa final SI'!AH155="","",'Mapa final SI'!AH155)</f>
        <v/>
      </c>
      <c r="M152" s="271" t="str">
        <f>IF('Mapa final SI'!T155="","",'Mapa final SI'!T155)</f>
        <v/>
      </c>
      <c r="N152" s="65"/>
      <c r="O152" s="65"/>
      <c r="P152" s="65"/>
      <c r="Q152" s="152"/>
    </row>
    <row r="153" spans="1:17" ht="43.5" customHeight="1" x14ac:dyDescent="0.25">
      <c r="A153" s="111" t="s">
        <v>685</v>
      </c>
      <c r="B153" s="1104"/>
      <c r="C153" s="1106"/>
      <c r="D153" s="1329"/>
      <c r="E153" s="1106"/>
      <c r="F153" s="1109"/>
      <c r="G153" s="1109"/>
      <c r="H153" s="1244"/>
      <c r="I153" s="332" t="str">
        <f>IF('Mapa final SI'!AC156="","",'Mapa final SI'!AC156)</f>
        <v/>
      </c>
      <c r="J153" s="332" t="str">
        <f>IF('Mapa final SI'!AE156="","",'Mapa final SI'!AE156)</f>
        <v/>
      </c>
      <c r="K153" s="332" t="str">
        <f t="shared" si="23"/>
        <v/>
      </c>
      <c r="L153" s="332" t="str">
        <f>IF('Mapa final SI'!AH156="","",'Mapa final SI'!AH156)</f>
        <v/>
      </c>
      <c r="M153" s="271" t="str">
        <f>IF('Mapa final SI'!T156="","",'Mapa final SI'!T156)</f>
        <v/>
      </c>
      <c r="N153" s="65"/>
      <c r="O153" s="65"/>
      <c r="P153" s="65"/>
      <c r="Q153" s="152"/>
    </row>
    <row r="154" spans="1:17" ht="43.5" customHeight="1" x14ac:dyDescent="0.25">
      <c r="A154" s="111" t="s">
        <v>686</v>
      </c>
      <c r="B154" s="1104"/>
      <c r="C154" s="1106"/>
      <c r="D154" s="1329"/>
      <c r="E154" s="1106"/>
      <c r="F154" s="1109"/>
      <c r="G154" s="1109"/>
      <c r="H154" s="1244"/>
      <c r="I154" s="332" t="str">
        <f>IF('Mapa final SI'!AC157="","",'Mapa final SI'!AC157)</f>
        <v/>
      </c>
      <c r="J154" s="332" t="str">
        <f>IF('Mapa final SI'!AE157="","",'Mapa final SI'!AE157)</f>
        <v/>
      </c>
      <c r="K154" s="332" t="str">
        <f t="shared" si="23"/>
        <v/>
      </c>
      <c r="L154" s="332" t="str">
        <f>IF('Mapa final SI'!AH157="","",'Mapa final SI'!AH157)</f>
        <v/>
      </c>
      <c r="M154" s="271" t="str">
        <f>IF('Mapa final SI'!T157="","",'Mapa final SI'!T157)</f>
        <v/>
      </c>
      <c r="N154" s="65"/>
      <c r="O154" s="65"/>
      <c r="P154" s="65"/>
      <c r="Q154" s="152"/>
    </row>
    <row r="155" spans="1:17" ht="43.5" customHeight="1" x14ac:dyDescent="0.25">
      <c r="A155" s="111" t="s">
        <v>687</v>
      </c>
      <c r="B155" s="1104"/>
      <c r="C155" s="1106"/>
      <c r="D155" s="1329"/>
      <c r="E155" s="1106"/>
      <c r="F155" s="1109"/>
      <c r="G155" s="1109"/>
      <c r="H155" s="1244"/>
      <c r="I155" s="332" t="str">
        <f>IF('Mapa final SI'!AC158="","",'Mapa final SI'!AC158)</f>
        <v/>
      </c>
      <c r="J155" s="332" t="str">
        <f>IF('Mapa final SI'!AE158="","",'Mapa final SI'!AE158)</f>
        <v/>
      </c>
      <c r="K155" s="332" t="str">
        <f t="shared" si="23"/>
        <v/>
      </c>
      <c r="L155" s="332" t="str">
        <f>IF('Mapa final SI'!AH158="","",'Mapa final SI'!AH158)</f>
        <v/>
      </c>
      <c r="M155" s="271" t="str">
        <f>IF('Mapa final SI'!T158="","",'Mapa final SI'!T158)</f>
        <v/>
      </c>
      <c r="N155" s="65"/>
      <c r="O155" s="65"/>
      <c r="P155" s="65"/>
      <c r="Q155" s="152"/>
    </row>
    <row r="156" spans="1:17" ht="43.5" customHeight="1" x14ac:dyDescent="0.25">
      <c r="A156" s="111" t="s">
        <v>688</v>
      </c>
      <c r="B156" s="1104"/>
      <c r="C156" s="1106"/>
      <c r="D156" s="1329"/>
      <c r="E156" s="1106"/>
      <c r="F156" s="1109"/>
      <c r="G156" s="1109"/>
      <c r="H156" s="1111"/>
      <c r="I156" s="332" t="str">
        <f>IF('Mapa final SI'!AC159="","",'Mapa final SI'!AC159)</f>
        <v/>
      </c>
      <c r="J156" s="332" t="str">
        <f>IF('Mapa final SI'!AE159="","",'Mapa final SI'!AE159)</f>
        <v/>
      </c>
      <c r="K156" s="332" t="str">
        <f t="shared" si="23"/>
        <v/>
      </c>
      <c r="L156" s="332" t="str">
        <f>IF('Mapa final SI'!AH159="","",'Mapa final SI'!AH159)</f>
        <v/>
      </c>
      <c r="M156" s="271" t="str">
        <f>IF('Mapa final SI'!T159="","",'Mapa final SI'!T159)</f>
        <v/>
      </c>
      <c r="N156" s="65"/>
      <c r="O156" s="65"/>
      <c r="P156" s="65"/>
      <c r="Q156" s="152"/>
    </row>
    <row r="157" spans="1:17" ht="43.5" customHeight="1" x14ac:dyDescent="0.25">
      <c r="A157" s="111" t="s">
        <v>689</v>
      </c>
      <c r="B157" s="1103"/>
      <c r="C157" s="1105" t="str">
        <f>IF('Mapa final SI'!G160="","",'Mapa final SI'!G160)</f>
        <v/>
      </c>
      <c r="D157" s="1328"/>
      <c r="E157" s="1105" t="str">
        <f>IF('Mapa final SI'!F160="","",'Mapa final SI'!F160)</f>
        <v/>
      </c>
      <c r="F157" s="1110" t="str">
        <f>IF('Mapa final SI'!L160="","",'Mapa final SI'!L160)</f>
        <v/>
      </c>
      <c r="G157" s="1110" t="str">
        <f>IF('Mapa final SI'!P160="","",'Mapa final SI'!P160)</f>
        <v/>
      </c>
      <c r="H157" s="1244"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32" t="str">
        <f>IF('Mapa final SI'!AC160="","",'Mapa final SI'!AC160)</f>
        <v/>
      </c>
      <c r="J157" s="332" t="str">
        <f>IF('Mapa final SI'!AE160="","",'Mapa final SI'!AE160)</f>
        <v/>
      </c>
      <c r="K157" s="332" t="str">
        <f t="shared" si="23"/>
        <v/>
      </c>
      <c r="L157" s="332" t="str">
        <f>IF('Mapa final SI'!AH160="","",'Mapa final SI'!AH160)</f>
        <v/>
      </c>
      <c r="M157" s="271" t="str">
        <f>IF('Mapa final SI'!T160="","",'Mapa final SI'!T160)</f>
        <v/>
      </c>
      <c r="N157" s="65"/>
      <c r="O157" s="65"/>
      <c r="P157" s="65"/>
      <c r="Q157" s="152"/>
    </row>
    <row r="158" spans="1:17" ht="43.5" customHeight="1" x14ac:dyDescent="0.25">
      <c r="A158" s="111" t="s">
        <v>690</v>
      </c>
      <c r="B158" s="1104"/>
      <c r="C158" s="1106"/>
      <c r="D158" s="1329"/>
      <c r="E158" s="1106"/>
      <c r="F158" s="1109"/>
      <c r="G158" s="1109"/>
      <c r="H158" s="1244"/>
      <c r="I158" s="332" t="str">
        <f>IF('Mapa final SI'!AC161="","",'Mapa final SI'!AC161)</f>
        <v/>
      </c>
      <c r="J158" s="332" t="str">
        <f>IF('Mapa final SI'!AE161="","",'Mapa final SI'!AE161)</f>
        <v/>
      </c>
      <c r="K158" s="332" t="str">
        <f t="shared" si="23"/>
        <v/>
      </c>
      <c r="L158" s="332" t="str">
        <f>IF('Mapa final SI'!AH161="","",'Mapa final SI'!AH161)</f>
        <v/>
      </c>
      <c r="M158" s="271" t="str">
        <f>IF('Mapa final SI'!T161="","",'Mapa final SI'!T161)</f>
        <v/>
      </c>
      <c r="N158" s="65"/>
      <c r="O158" s="65"/>
      <c r="P158" s="65"/>
      <c r="Q158" s="152"/>
    </row>
    <row r="159" spans="1:17" ht="43.5" customHeight="1" x14ac:dyDescent="0.25">
      <c r="A159" s="111" t="s">
        <v>691</v>
      </c>
      <c r="B159" s="1104"/>
      <c r="C159" s="1106"/>
      <c r="D159" s="1329"/>
      <c r="E159" s="1106"/>
      <c r="F159" s="1109"/>
      <c r="G159" s="1109"/>
      <c r="H159" s="1244"/>
      <c r="I159" s="332" t="str">
        <f>IF('Mapa final SI'!AC162="","",'Mapa final SI'!AC162)</f>
        <v/>
      </c>
      <c r="J159" s="332" t="str">
        <f>IF('Mapa final SI'!AE162="","",'Mapa final SI'!AE162)</f>
        <v/>
      </c>
      <c r="K159" s="332" t="str">
        <f t="shared" si="23"/>
        <v/>
      </c>
      <c r="L159" s="332" t="str">
        <f>IF('Mapa final SI'!AH162="","",'Mapa final SI'!AH162)</f>
        <v/>
      </c>
      <c r="M159" s="271" t="str">
        <f>IF('Mapa final SI'!T162="","",'Mapa final SI'!T162)</f>
        <v/>
      </c>
      <c r="N159" s="65"/>
      <c r="O159" s="65"/>
      <c r="P159" s="65"/>
      <c r="Q159" s="152"/>
    </row>
    <row r="160" spans="1:17" ht="43.5" customHeight="1" x14ac:dyDescent="0.25">
      <c r="A160" s="111" t="s">
        <v>692</v>
      </c>
      <c r="B160" s="1104"/>
      <c r="C160" s="1106"/>
      <c r="D160" s="1329"/>
      <c r="E160" s="1106"/>
      <c r="F160" s="1109"/>
      <c r="G160" s="1109"/>
      <c r="H160" s="1244"/>
      <c r="I160" s="332" t="str">
        <f>IF('Mapa final SI'!AC163="","",'Mapa final SI'!AC163)</f>
        <v/>
      </c>
      <c r="J160" s="332" t="str">
        <f>IF('Mapa final SI'!AE163="","",'Mapa final SI'!AE163)</f>
        <v/>
      </c>
      <c r="K160" s="332" t="str">
        <f t="shared" si="23"/>
        <v/>
      </c>
      <c r="L160" s="332" t="str">
        <f>IF('Mapa final SI'!AH163="","",'Mapa final SI'!AH163)</f>
        <v/>
      </c>
      <c r="M160" s="271" t="str">
        <f>IF('Mapa final SI'!T163="","",'Mapa final SI'!T163)</f>
        <v/>
      </c>
      <c r="N160" s="65"/>
      <c r="O160" s="65"/>
      <c r="P160" s="65"/>
      <c r="Q160" s="152"/>
    </row>
    <row r="161" spans="1:17" ht="43.5" customHeight="1" x14ac:dyDescent="0.25">
      <c r="A161" s="111" t="s">
        <v>693</v>
      </c>
      <c r="B161" s="1104"/>
      <c r="C161" s="1106"/>
      <c r="D161" s="1329"/>
      <c r="E161" s="1106"/>
      <c r="F161" s="1109"/>
      <c r="G161" s="1109"/>
      <c r="H161" s="1244"/>
      <c r="I161" s="332" t="str">
        <f>IF('Mapa final SI'!AC164="","",'Mapa final SI'!AC164)</f>
        <v/>
      </c>
      <c r="J161" s="332" t="str">
        <f>IF('Mapa final SI'!AE164="","",'Mapa final SI'!AE164)</f>
        <v/>
      </c>
      <c r="K161" s="332" t="str">
        <f t="shared" si="23"/>
        <v/>
      </c>
      <c r="L161" s="332" t="str">
        <f>IF('Mapa final SI'!AH164="","",'Mapa final SI'!AH164)</f>
        <v/>
      </c>
      <c r="M161" s="271" t="str">
        <f>IF('Mapa final SI'!T164="","",'Mapa final SI'!T164)</f>
        <v/>
      </c>
      <c r="N161" s="65"/>
      <c r="O161" s="65"/>
      <c r="P161" s="65"/>
      <c r="Q161" s="152"/>
    </row>
    <row r="162" spans="1:17" ht="43.5" customHeight="1" x14ac:dyDescent="0.25">
      <c r="A162" s="111" t="s">
        <v>694</v>
      </c>
      <c r="B162" s="1104"/>
      <c r="C162" s="1106"/>
      <c r="D162" s="1329"/>
      <c r="E162" s="1106"/>
      <c r="F162" s="1109"/>
      <c r="G162" s="1109"/>
      <c r="H162" s="1111"/>
      <c r="I162" s="332" t="str">
        <f>IF('Mapa final SI'!AC165="","",'Mapa final SI'!AC165)</f>
        <v/>
      </c>
      <c r="J162" s="332" t="str">
        <f>IF('Mapa final SI'!AE165="","",'Mapa final SI'!AE165)</f>
        <v/>
      </c>
      <c r="K162" s="332" t="str">
        <f t="shared" si="23"/>
        <v/>
      </c>
      <c r="L162" s="332" t="str">
        <f>IF('Mapa final SI'!AH165="","",'Mapa final SI'!AH165)</f>
        <v/>
      </c>
      <c r="M162" s="271" t="str">
        <f>IF('Mapa final SI'!T165="","",'Mapa final SI'!T165)</f>
        <v/>
      </c>
      <c r="N162" s="65"/>
      <c r="O162" s="65"/>
      <c r="P162" s="65"/>
      <c r="Q162" s="152"/>
    </row>
    <row r="163" spans="1:17" ht="43.5" customHeight="1" x14ac:dyDescent="0.25">
      <c r="A163" s="111" t="s">
        <v>695</v>
      </c>
      <c r="B163" s="1103"/>
      <c r="C163" s="1105" t="str">
        <f>IF('Mapa final SI'!G166="","",'Mapa final SI'!G166)</f>
        <v/>
      </c>
      <c r="D163" s="1328"/>
      <c r="E163" s="1105" t="str">
        <f>IF('Mapa final SI'!F166="","",'Mapa final SI'!F166)</f>
        <v/>
      </c>
      <c r="F163" s="1110" t="str">
        <f>IF('Mapa final SI'!L166="","",'Mapa final SI'!L166)</f>
        <v/>
      </c>
      <c r="G163" s="1110" t="str">
        <f>IF('Mapa final SI'!P166="","",'Mapa final SI'!P166)</f>
        <v/>
      </c>
      <c r="H163" s="1244"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32" t="str">
        <f>IF('Mapa final SI'!AC166="","",'Mapa final SI'!AC166)</f>
        <v/>
      </c>
      <c r="J163" s="332" t="str">
        <f>IF('Mapa final SI'!AE166="","",'Mapa final SI'!AE166)</f>
        <v/>
      </c>
      <c r="K163" s="332" t="str">
        <f t="shared" si="23"/>
        <v/>
      </c>
      <c r="L163" s="332" t="str">
        <f>IF('Mapa final SI'!AH166="","",'Mapa final SI'!AH166)</f>
        <v/>
      </c>
      <c r="M163" s="271" t="str">
        <f>IF('Mapa final SI'!T166="","",'Mapa final SI'!T166)</f>
        <v/>
      </c>
      <c r="N163" s="65"/>
      <c r="O163" s="65"/>
      <c r="P163" s="65"/>
      <c r="Q163" s="152"/>
    </row>
    <row r="164" spans="1:17" ht="43.5" customHeight="1" x14ac:dyDescent="0.25">
      <c r="A164" s="111" t="s">
        <v>696</v>
      </c>
      <c r="B164" s="1104"/>
      <c r="C164" s="1106"/>
      <c r="D164" s="1329"/>
      <c r="E164" s="1106"/>
      <c r="F164" s="1109"/>
      <c r="G164" s="1109"/>
      <c r="H164" s="1244"/>
      <c r="I164" s="332" t="str">
        <f>IF('Mapa final SI'!AC167="","",'Mapa final SI'!AC167)</f>
        <v/>
      </c>
      <c r="J164" s="332" t="str">
        <f>IF('Mapa final SI'!AE167="","",'Mapa final SI'!AE167)</f>
        <v/>
      </c>
      <c r="K164" s="332" t="str">
        <f t="shared" si="23"/>
        <v/>
      </c>
      <c r="L164" s="332" t="str">
        <f>IF('Mapa final SI'!AH167="","",'Mapa final SI'!AH167)</f>
        <v/>
      </c>
      <c r="M164" s="271" t="str">
        <f>IF('Mapa final SI'!T167="","",'Mapa final SI'!T167)</f>
        <v/>
      </c>
      <c r="N164" s="65"/>
      <c r="O164" s="65"/>
      <c r="P164" s="65"/>
      <c r="Q164" s="152"/>
    </row>
    <row r="165" spans="1:17" ht="43.5" customHeight="1" x14ac:dyDescent="0.25">
      <c r="A165" s="111" t="s">
        <v>697</v>
      </c>
      <c r="B165" s="1104"/>
      <c r="C165" s="1106"/>
      <c r="D165" s="1329"/>
      <c r="E165" s="1106"/>
      <c r="F165" s="1109"/>
      <c r="G165" s="1109"/>
      <c r="H165" s="1244"/>
      <c r="I165" s="332" t="str">
        <f>IF('Mapa final SI'!AC168="","",'Mapa final SI'!AC168)</f>
        <v/>
      </c>
      <c r="J165" s="332" t="str">
        <f>IF('Mapa final SI'!AE168="","",'Mapa final SI'!AE168)</f>
        <v/>
      </c>
      <c r="K165" s="332" t="str">
        <f t="shared" si="23"/>
        <v/>
      </c>
      <c r="L165" s="332" t="str">
        <f>IF('Mapa final SI'!AH168="","",'Mapa final SI'!AH168)</f>
        <v/>
      </c>
      <c r="M165" s="271" t="str">
        <f>IF('Mapa final SI'!T168="","",'Mapa final SI'!T168)</f>
        <v/>
      </c>
      <c r="N165" s="65"/>
      <c r="O165" s="65"/>
      <c r="P165" s="65"/>
      <c r="Q165" s="152"/>
    </row>
    <row r="166" spans="1:17" ht="43.5" customHeight="1" x14ac:dyDescent="0.25">
      <c r="A166" s="111" t="s">
        <v>698</v>
      </c>
      <c r="B166" s="1104"/>
      <c r="C166" s="1106"/>
      <c r="D166" s="1329"/>
      <c r="E166" s="1106"/>
      <c r="F166" s="1109"/>
      <c r="G166" s="1109"/>
      <c r="H166" s="1244"/>
      <c r="I166" s="332" t="str">
        <f>IF('Mapa final SI'!AC169="","",'Mapa final SI'!AC169)</f>
        <v/>
      </c>
      <c r="J166" s="332" t="str">
        <f>IF('Mapa final SI'!AE169="","",'Mapa final SI'!AE169)</f>
        <v/>
      </c>
      <c r="K166" s="332" t="str">
        <f t="shared" si="23"/>
        <v/>
      </c>
      <c r="L166" s="332" t="str">
        <f>IF('Mapa final SI'!AH169="","",'Mapa final SI'!AH169)</f>
        <v/>
      </c>
      <c r="M166" s="271" t="str">
        <f>IF('Mapa final SI'!T169="","",'Mapa final SI'!T169)</f>
        <v/>
      </c>
      <c r="N166" s="65"/>
      <c r="O166" s="65"/>
      <c r="P166" s="65"/>
      <c r="Q166" s="152"/>
    </row>
    <row r="167" spans="1:17" ht="43.5" customHeight="1" x14ac:dyDescent="0.25">
      <c r="A167" s="111" t="s">
        <v>699</v>
      </c>
      <c r="B167" s="1104"/>
      <c r="C167" s="1106"/>
      <c r="D167" s="1329"/>
      <c r="E167" s="1106"/>
      <c r="F167" s="1109"/>
      <c r="G167" s="1109"/>
      <c r="H167" s="1244"/>
      <c r="I167" s="332" t="str">
        <f>IF('Mapa final SI'!AC170="","",'Mapa final SI'!AC170)</f>
        <v/>
      </c>
      <c r="J167" s="332" t="str">
        <f>IF('Mapa final SI'!AE170="","",'Mapa final SI'!AE170)</f>
        <v/>
      </c>
      <c r="K167" s="332" t="str">
        <f t="shared" si="23"/>
        <v/>
      </c>
      <c r="L167" s="332" t="str">
        <f>IF('Mapa final SI'!AH170="","",'Mapa final SI'!AH170)</f>
        <v/>
      </c>
      <c r="M167" s="271" t="str">
        <f>IF('Mapa final SI'!T170="","",'Mapa final SI'!T170)</f>
        <v/>
      </c>
      <c r="N167" s="65"/>
      <c r="O167" s="65"/>
      <c r="P167" s="65"/>
      <c r="Q167" s="152"/>
    </row>
    <row r="168" spans="1:17" ht="43.5" customHeight="1" x14ac:dyDescent="0.25">
      <c r="A168" s="111" t="s">
        <v>700</v>
      </c>
      <c r="B168" s="1104"/>
      <c r="C168" s="1106"/>
      <c r="D168" s="1329"/>
      <c r="E168" s="1106"/>
      <c r="F168" s="1109"/>
      <c r="G168" s="1109"/>
      <c r="H168" s="1111"/>
      <c r="I168" s="332" t="str">
        <f>IF('Mapa final SI'!AC171="","",'Mapa final SI'!AC171)</f>
        <v/>
      </c>
      <c r="J168" s="332" t="str">
        <f>IF('Mapa final SI'!AE171="","",'Mapa final SI'!AE171)</f>
        <v/>
      </c>
      <c r="K168" s="332" t="str">
        <f t="shared" si="23"/>
        <v/>
      </c>
      <c r="L168" s="332" t="str">
        <f>IF('Mapa final SI'!AH171="","",'Mapa final SI'!AH171)</f>
        <v/>
      </c>
      <c r="M168" s="271" t="str">
        <f>IF('Mapa final SI'!T171="","",'Mapa final SI'!T171)</f>
        <v/>
      </c>
      <c r="N168" s="65"/>
      <c r="O168" s="65"/>
      <c r="P168" s="65"/>
      <c r="Q168" s="152"/>
    </row>
    <row r="169" spans="1:17" ht="43.5" customHeight="1" x14ac:dyDescent="0.25">
      <c r="A169" s="111" t="s">
        <v>701</v>
      </c>
      <c r="B169" s="1103"/>
      <c r="C169" s="1105" t="str">
        <f>IF('Mapa final SI'!G172="","",'Mapa final SI'!G172)</f>
        <v/>
      </c>
      <c r="D169" s="1328"/>
      <c r="E169" s="1105" t="str">
        <f>IF('Mapa final SI'!F172="","",'Mapa final SI'!F172)</f>
        <v/>
      </c>
      <c r="F169" s="1110" t="str">
        <f>IF('Mapa final SI'!L172="","",'Mapa final SI'!L172)</f>
        <v/>
      </c>
      <c r="G169" s="1110" t="str">
        <f>IF('Mapa final SI'!P172="","",'Mapa final SI'!P172)</f>
        <v/>
      </c>
      <c r="H169" s="1244"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32" t="str">
        <f>IF('Mapa final SI'!AC172="","",'Mapa final SI'!AC172)</f>
        <v/>
      </c>
      <c r="J169" s="332" t="str">
        <f>IF('Mapa final SI'!AE172="","",'Mapa final SI'!AE172)</f>
        <v/>
      </c>
      <c r="K169" s="332" t="str">
        <f t="shared" si="23"/>
        <v/>
      </c>
      <c r="L169" s="332" t="str">
        <f>IF('Mapa final SI'!AH172="","",'Mapa final SI'!AH172)</f>
        <v/>
      </c>
      <c r="M169" s="271" t="str">
        <f>IF('Mapa final SI'!T172="","",'Mapa final SI'!T172)</f>
        <v/>
      </c>
      <c r="N169" s="65"/>
      <c r="O169" s="65"/>
      <c r="P169" s="65"/>
      <c r="Q169" s="152"/>
    </row>
    <row r="170" spans="1:17" ht="43.5" customHeight="1" x14ac:dyDescent="0.25">
      <c r="A170" s="111" t="s">
        <v>702</v>
      </c>
      <c r="B170" s="1104"/>
      <c r="C170" s="1106"/>
      <c r="D170" s="1329"/>
      <c r="E170" s="1106"/>
      <c r="F170" s="1109"/>
      <c r="G170" s="1109"/>
      <c r="H170" s="1244"/>
      <c r="I170" s="332" t="str">
        <f>IF('Mapa final SI'!AC173="","",'Mapa final SI'!AC173)</f>
        <v/>
      </c>
      <c r="J170" s="332" t="str">
        <f>IF('Mapa final SI'!AE173="","",'Mapa final SI'!AE173)</f>
        <v/>
      </c>
      <c r="K170" s="332" t="str">
        <f t="shared" si="23"/>
        <v/>
      </c>
      <c r="L170" s="332" t="str">
        <f>IF('Mapa final SI'!AH173="","",'Mapa final SI'!AH173)</f>
        <v/>
      </c>
      <c r="M170" s="271" t="str">
        <f>IF('Mapa final SI'!T173="","",'Mapa final SI'!T173)</f>
        <v/>
      </c>
      <c r="N170" s="65"/>
      <c r="O170" s="65"/>
      <c r="P170" s="65"/>
      <c r="Q170" s="152"/>
    </row>
    <row r="171" spans="1:17" ht="43.5" customHeight="1" x14ac:dyDescent="0.25">
      <c r="A171" s="111" t="s">
        <v>703</v>
      </c>
      <c r="B171" s="1104"/>
      <c r="C171" s="1106"/>
      <c r="D171" s="1329"/>
      <c r="E171" s="1106"/>
      <c r="F171" s="1109"/>
      <c r="G171" s="1109"/>
      <c r="H171" s="1244"/>
      <c r="I171" s="332" t="str">
        <f>IF('Mapa final SI'!AC174="","",'Mapa final SI'!AC174)</f>
        <v/>
      </c>
      <c r="J171" s="332" t="str">
        <f>IF('Mapa final SI'!AE174="","",'Mapa final SI'!AE174)</f>
        <v/>
      </c>
      <c r="K171" s="332" t="str">
        <f t="shared" si="23"/>
        <v/>
      </c>
      <c r="L171" s="332" t="str">
        <f>IF('Mapa final SI'!AH174="","",'Mapa final SI'!AH174)</f>
        <v/>
      </c>
      <c r="M171" s="271" t="str">
        <f>IF('Mapa final SI'!T174="","",'Mapa final SI'!T174)</f>
        <v/>
      </c>
      <c r="N171" s="65"/>
      <c r="O171" s="65"/>
      <c r="P171" s="65"/>
      <c r="Q171" s="152"/>
    </row>
    <row r="172" spans="1:17" ht="43.5" customHeight="1" x14ac:dyDescent="0.25">
      <c r="A172" s="111" t="s">
        <v>704</v>
      </c>
      <c r="B172" s="1104"/>
      <c r="C172" s="1106"/>
      <c r="D172" s="1329"/>
      <c r="E172" s="1106"/>
      <c r="F172" s="1109"/>
      <c r="G172" s="1109"/>
      <c r="H172" s="1244"/>
      <c r="I172" s="332" t="str">
        <f>IF('Mapa final SI'!AC175="","",'Mapa final SI'!AC175)</f>
        <v/>
      </c>
      <c r="J172" s="332" t="str">
        <f>IF('Mapa final SI'!AE175="","",'Mapa final SI'!AE175)</f>
        <v/>
      </c>
      <c r="K172" s="332" t="str">
        <f t="shared" si="23"/>
        <v/>
      </c>
      <c r="L172" s="332" t="str">
        <f>IF('Mapa final SI'!AH175="","",'Mapa final SI'!AH175)</f>
        <v/>
      </c>
      <c r="M172" s="271" t="str">
        <f>IF('Mapa final SI'!T175="","",'Mapa final SI'!T175)</f>
        <v/>
      </c>
      <c r="N172" s="65"/>
      <c r="O172" s="65"/>
      <c r="P172" s="65"/>
      <c r="Q172" s="152"/>
    </row>
    <row r="173" spans="1:17" ht="43.5" customHeight="1" x14ac:dyDescent="0.25">
      <c r="A173" s="111" t="s">
        <v>705</v>
      </c>
      <c r="B173" s="1104"/>
      <c r="C173" s="1106"/>
      <c r="D173" s="1329"/>
      <c r="E173" s="1106"/>
      <c r="F173" s="1109"/>
      <c r="G173" s="1109"/>
      <c r="H173" s="1244"/>
      <c r="I173" s="332" t="str">
        <f>IF('Mapa final SI'!AC176="","",'Mapa final SI'!AC176)</f>
        <v/>
      </c>
      <c r="J173" s="332" t="str">
        <f>IF('Mapa final SI'!AE176="","",'Mapa final SI'!AE176)</f>
        <v/>
      </c>
      <c r="K173" s="332" t="str">
        <f t="shared" si="23"/>
        <v/>
      </c>
      <c r="L173" s="332" t="str">
        <f>IF('Mapa final SI'!AH176="","",'Mapa final SI'!AH176)</f>
        <v/>
      </c>
      <c r="M173" s="271" t="str">
        <f>IF('Mapa final SI'!T176="","",'Mapa final SI'!T176)</f>
        <v/>
      </c>
      <c r="N173" s="65"/>
      <c r="O173" s="65"/>
      <c r="P173" s="65"/>
      <c r="Q173" s="152"/>
    </row>
    <row r="174" spans="1:17" ht="43.5" customHeight="1" x14ac:dyDescent="0.25">
      <c r="A174" s="111" t="s">
        <v>706</v>
      </c>
      <c r="B174" s="1104"/>
      <c r="C174" s="1106"/>
      <c r="D174" s="1329"/>
      <c r="E174" s="1106"/>
      <c r="F174" s="1109"/>
      <c r="G174" s="1109"/>
      <c r="H174" s="1111"/>
      <c r="I174" s="332" t="str">
        <f>IF('Mapa final SI'!AC177="","",'Mapa final SI'!AC177)</f>
        <v/>
      </c>
      <c r="J174" s="332" t="str">
        <f>IF('Mapa final SI'!AE177="","",'Mapa final SI'!AE177)</f>
        <v/>
      </c>
      <c r="K174" s="332" t="str">
        <f t="shared" si="23"/>
        <v/>
      </c>
      <c r="L174" s="332" t="str">
        <f>IF('Mapa final SI'!AH177="","",'Mapa final SI'!AH177)</f>
        <v/>
      </c>
      <c r="M174" s="271" t="str">
        <f>IF('Mapa final SI'!T177="","",'Mapa final SI'!T177)</f>
        <v/>
      </c>
      <c r="N174" s="65"/>
      <c r="O174" s="65"/>
      <c r="P174" s="65"/>
      <c r="Q174" s="152"/>
    </row>
    <row r="175" spans="1:17" ht="43.5" customHeight="1" x14ac:dyDescent="0.25">
      <c r="A175" s="111" t="s">
        <v>707</v>
      </c>
      <c r="B175" s="1103"/>
      <c r="C175" s="1105" t="str">
        <f>IF('Mapa final SI'!G178="","",'Mapa final SI'!G178)</f>
        <v/>
      </c>
      <c r="D175" s="1328"/>
      <c r="E175" s="1105" t="str">
        <f>IF('Mapa final SI'!F178="","",'Mapa final SI'!F178)</f>
        <v/>
      </c>
      <c r="F175" s="1110" t="str">
        <f>IF('Mapa final SI'!L178="","",'Mapa final SI'!L178)</f>
        <v/>
      </c>
      <c r="G175" s="1110" t="str">
        <f>IF('Mapa final SI'!P178="","",'Mapa final SI'!P178)</f>
        <v/>
      </c>
      <c r="H175" s="1244"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32" t="str">
        <f>IF('Mapa final SI'!AC178="","",'Mapa final SI'!AC178)</f>
        <v/>
      </c>
      <c r="J175" s="332" t="str">
        <f>IF('Mapa final SI'!AE178="","",'Mapa final SI'!AE178)</f>
        <v/>
      </c>
      <c r="K175" s="332" t="str">
        <f t="shared" si="23"/>
        <v/>
      </c>
      <c r="L175" s="332" t="str">
        <f>IF('Mapa final SI'!AH178="","",'Mapa final SI'!AH178)</f>
        <v/>
      </c>
      <c r="M175" s="271" t="str">
        <f>IF('Mapa final SI'!T178="","",'Mapa final SI'!T178)</f>
        <v/>
      </c>
      <c r="N175" s="65"/>
      <c r="O175" s="65"/>
      <c r="P175" s="65"/>
      <c r="Q175" s="152"/>
    </row>
    <row r="176" spans="1:17" ht="43.5" customHeight="1" x14ac:dyDescent="0.25">
      <c r="A176" s="111" t="s">
        <v>708</v>
      </c>
      <c r="B176" s="1104"/>
      <c r="C176" s="1106"/>
      <c r="D176" s="1329"/>
      <c r="E176" s="1106"/>
      <c r="F176" s="1109"/>
      <c r="G176" s="1109"/>
      <c r="H176" s="1244"/>
      <c r="I176" s="332" t="str">
        <f>IF('Mapa final SI'!AC179="","",'Mapa final SI'!AC179)</f>
        <v/>
      </c>
      <c r="J176" s="332" t="str">
        <f>IF('Mapa final SI'!AE179="","",'Mapa final SI'!AE179)</f>
        <v/>
      </c>
      <c r="K176" s="332" t="str">
        <f t="shared" si="23"/>
        <v/>
      </c>
      <c r="L176" s="332" t="str">
        <f>IF('Mapa final SI'!AH179="","",'Mapa final SI'!AH179)</f>
        <v/>
      </c>
      <c r="M176" s="271" t="str">
        <f>IF('Mapa final SI'!T179="","",'Mapa final SI'!T179)</f>
        <v/>
      </c>
      <c r="N176" s="65"/>
      <c r="O176" s="65"/>
      <c r="P176" s="65"/>
      <c r="Q176" s="152"/>
    </row>
    <row r="177" spans="1:17" ht="43.5" customHeight="1" x14ac:dyDescent="0.25">
      <c r="A177" s="111" t="s">
        <v>709</v>
      </c>
      <c r="B177" s="1104"/>
      <c r="C177" s="1106"/>
      <c r="D177" s="1329"/>
      <c r="E177" s="1106"/>
      <c r="F177" s="1109"/>
      <c r="G177" s="1109"/>
      <c r="H177" s="1244"/>
      <c r="I177" s="332" t="str">
        <f>IF('Mapa final SI'!AC180="","",'Mapa final SI'!AC180)</f>
        <v/>
      </c>
      <c r="J177" s="332" t="str">
        <f>IF('Mapa final SI'!AE180="","",'Mapa final SI'!AE180)</f>
        <v/>
      </c>
      <c r="K177" s="332" t="str">
        <f t="shared" si="23"/>
        <v/>
      </c>
      <c r="L177" s="332" t="str">
        <f>IF('Mapa final SI'!AH180="","",'Mapa final SI'!AH180)</f>
        <v/>
      </c>
      <c r="M177" s="271" t="str">
        <f>IF('Mapa final SI'!T180="","",'Mapa final SI'!T180)</f>
        <v/>
      </c>
      <c r="N177" s="65"/>
      <c r="O177" s="65"/>
      <c r="P177" s="65"/>
      <c r="Q177" s="152"/>
    </row>
    <row r="178" spans="1:17" ht="43.5" customHeight="1" x14ac:dyDescent="0.25">
      <c r="A178" s="111" t="s">
        <v>710</v>
      </c>
      <c r="B178" s="1104"/>
      <c r="C178" s="1106"/>
      <c r="D178" s="1329"/>
      <c r="E178" s="1106"/>
      <c r="F178" s="1109"/>
      <c r="G178" s="1109"/>
      <c r="H178" s="1244"/>
      <c r="I178" s="332" t="str">
        <f>IF('Mapa final SI'!AC181="","",'Mapa final SI'!AC181)</f>
        <v/>
      </c>
      <c r="J178" s="332" t="str">
        <f>IF('Mapa final SI'!AE181="","",'Mapa final SI'!AE181)</f>
        <v/>
      </c>
      <c r="K178" s="332" t="str">
        <f t="shared" si="23"/>
        <v/>
      </c>
      <c r="L178" s="332" t="str">
        <f>IF('Mapa final SI'!AH181="","",'Mapa final SI'!AH181)</f>
        <v/>
      </c>
      <c r="M178" s="271" t="str">
        <f>IF('Mapa final SI'!T181="","",'Mapa final SI'!T181)</f>
        <v/>
      </c>
      <c r="N178" s="65"/>
      <c r="O178" s="65"/>
      <c r="P178" s="65"/>
      <c r="Q178" s="152"/>
    </row>
    <row r="179" spans="1:17" ht="43.5" customHeight="1" x14ac:dyDescent="0.25">
      <c r="A179" s="111" t="s">
        <v>711</v>
      </c>
      <c r="B179" s="1104"/>
      <c r="C179" s="1106"/>
      <c r="D179" s="1329"/>
      <c r="E179" s="1106"/>
      <c r="F179" s="1109"/>
      <c r="G179" s="1109"/>
      <c r="H179" s="1244"/>
      <c r="I179" s="332" t="str">
        <f>IF('Mapa final SI'!AC182="","",'Mapa final SI'!AC182)</f>
        <v/>
      </c>
      <c r="J179" s="332" t="str">
        <f>IF('Mapa final SI'!AE182="","",'Mapa final SI'!AE182)</f>
        <v/>
      </c>
      <c r="K179" s="332" t="str">
        <f t="shared" si="23"/>
        <v/>
      </c>
      <c r="L179" s="332" t="str">
        <f>IF('Mapa final SI'!AH182="","",'Mapa final SI'!AH182)</f>
        <v/>
      </c>
      <c r="M179" s="271" t="str">
        <f>IF('Mapa final SI'!T182="","",'Mapa final SI'!T182)</f>
        <v/>
      </c>
      <c r="N179" s="65"/>
      <c r="O179" s="65"/>
      <c r="P179" s="65"/>
      <c r="Q179" s="152"/>
    </row>
    <row r="180" spans="1:17" ht="43.5" customHeight="1" x14ac:dyDescent="0.25">
      <c r="A180" s="111" t="s">
        <v>712</v>
      </c>
      <c r="B180" s="1104"/>
      <c r="C180" s="1106"/>
      <c r="D180" s="1329"/>
      <c r="E180" s="1106"/>
      <c r="F180" s="1109"/>
      <c r="G180" s="1109"/>
      <c r="H180" s="1111"/>
      <c r="I180" s="332" t="str">
        <f>IF('Mapa final SI'!AC183="","",'Mapa final SI'!AC183)</f>
        <v/>
      </c>
      <c r="J180" s="332" t="str">
        <f>IF('Mapa final SI'!AE183="","",'Mapa final SI'!AE183)</f>
        <v/>
      </c>
      <c r="K180" s="332" t="str">
        <f t="shared" si="23"/>
        <v/>
      </c>
      <c r="L180" s="332" t="str">
        <f>IF('Mapa final SI'!AH183="","",'Mapa final SI'!AH183)</f>
        <v/>
      </c>
      <c r="M180" s="271" t="str">
        <f>IF('Mapa final SI'!T183="","",'Mapa final SI'!T183)</f>
        <v/>
      </c>
      <c r="N180" s="65"/>
      <c r="O180" s="65"/>
      <c r="P180" s="65"/>
      <c r="Q180" s="152"/>
    </row>
    <row r="181" spans="1:17" ht="43.5" customHeight="1" x14ac:dyDescent="0.25">
      <c r="A181" s="111" t="s">
        <v>713</v>
      </c>
      <c r="B181" s="1103"/>
      <c r="C181" s="1105" t="str">
        <f>IF('Mapa final SI'!G184="","",'Mapa final SI'!G184)</f>
        <v/>
      </c>
      <c r="D181" s="1328"/>
      <c r="E181" s="1105" t="str">
        <f>IF('Mapa final SI'!F184="","",'Mapa final SI'!F184)</f>
        <v/>
      </c>
      <c r="F181" s="1110" t="str">
        <f>IF('Mapa final SI'!L184="","",'Mapa final SI'!L184)</f>
        <v/>
      </c>
      <c r="G181" s="1110" t="str">
        <f>IF('Mapa final SI'!P184="","",'Mapa final SI'!P184)</f>
        <v/>
      </c>
      <c r="H181" s="1244"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32" t="str">
        <f>IF('Mapa final SI'!AC184="","",'Mapa final SI'!AC184)</f>
        <v/>
      </c>
      <c r="J181" s="332" t="str">
        <f>IF('Mapa final SI'!AE184="","",'Mapa final SI'!AE184)</f>
        <v/>
      </c>
      <c r="K181" s="332" t="str">
        <f t="shared" si="23"/>
        <v/>
      </c>
      <c r="L181" s="332" t="str">
        <f>IF('Mapa final SI'!AH184="","",'Mapa final SI'!AH184)</f>
        <v/>
      </c>
      <c r="M181" s="271" t="str">
        <f>IF('Mapa final SI'!T184="","",'Mapa final SI'!T184)</f>
        <v/>
      </c>
      <c r="N181" s="65"/>
      <c r="O181" s="65"/>
      <c r="P181" s="65"/>
      <c r="Q181" s="152"/>
    </row>
    <row r="182" spans="1:17" ht="43.5" customHeight="1" x14ac:dyDescent="0.25">
      <c r="A182" s="111" t="s">
        <v>714</v>
      </c>
      <c r="B182" s="1104"/>
      <c r="C182" s="1106"/>
      <c r="D182" s="1329"/>
      <c r="E182" s="1106"/>
      <c r="F182" s="1109"/>
      <c r="G182" s="1109"/>
      <c r="H182" s="1244"/>
      <c r="I182" s="332" t="str">
        <f>IF('Mapa final SI'!AC185="","",'Mapa final SI'!AC185)</f>
        <v/>
      </c>
      <c r="J182" s="332" t="str">
        <f>IF('Mapa final SI'!AE185="","",'Mapa final SI'!AE185)</f>
        <v/>
      </c>
      <c r="K182" s="332" t="str">
        <f t="shared" si="23"/>
        <v/>
      </c>
      <c r="L182" s="332" t="str">
        <f>IF('Mapa final SI'!AH185="","",'Mapa final SI'!AH185)</f>
        <v/>
      </c>
      <c r="M182" s="271" t="str">
        <f>IF('Mapa final SI'!T185="","",'Mapa final SI'!T185)</f>
        <v/>
      </c>
      <c r="N182" s="65"/>
      <c r="O182" s="65"/>
      <c r="P182" s="65"/>
      <c r="Q182" s="152"/>
    </row>
    <row r="183" spans="1:17" ht="43.5" customHeight="1" x14ac:dyDescent="0.25">
      <c r="A183" s="111" t="s">
        <v>715</v>
      </c>
      <c r="B183" s="1104"/>
      <c r="C183" s="1106"/>
      <c r="D183" s="1329"/>
      <c r="E183" s="1106"/>
      <c r="F183" s="1109"/>
      <c r="G183" s="1109"/>
      <c r="H183" s="1244"/>
      <c r="I183" s="332" t="str">
        <f>IF('Mapa final SI'!AC186="","",'Mapa final SI'!AC186)</f>
        <v/>
      </c>
      <c r="J183" s="332" t="str">
        <f>IF('Mapa final SI'!AE186="","",'Mapa final SI'!AE186)</f>
        <v/>
      </c>
      <c r="K183" s="332" t="str">
        <f t="shared" si="23"/>
        <v/>
      </c>
      <c r="L183" s="332" t="str">
        <f>IF('Mapa final SI'!AH186="","",'Mapa final SI'!AH186)</f>
        <v/>
      </c>
      <c r="M183" s="271" t="str">
        <f>IF('Mapa final SI'!T186="","",'Mapa final SI'!T186)</f>
        <v/>
      </c>
      <c r="N183" s="65"/>
      <c r="O183" s="65"/>
      <c r="P183" s="65"/>
      <c r="Q183" s="152"/>
    </row>
    <row r="184" spans="1:17" ht="43.5" customHeight="1" x14ac:dyDescent="0.25">
      <c r="A184" s="111" t="s">
        <v>716</v>
      </c>
      <c r="B184" s="1104"/>
      <c r="C184" s="1106"/>
      <c r="D184" s="1329"/>
      <c r="E184" s="1106"/>
      <c r="F184" s="1109"/>
      <c r="G184" s="1109"/>
      <c r="H184" s="1244"/>
      <c r="I184" s="332" t="str">
        <f>IF('Mapa final SI'!AC187="","",'Mapa final SI'!AC187)</f>
        <v/>
      </c>
      <c r="J184" s="332" t="str">
        <f>IF('Mapa final SI'!AE187="","",'Mapa final SI'!AE187)</f>
        <v/>
      </c>
      <c r="K184" s="332" t="str">
        <f t="shared" si="23"/>
        <v/>
      </c>
      <c r="L184" s="332" t="str">
        <f>IF('Mapa final SI'!AH187="","",'Mapa final SI'!AH187)</f>
        <v/>
      </c>
      <c r="M184" s="271" t="str">
        <f>IF('Mapa final SI'!T187="","",'Mapa final SI'!T187)</f>
        <v/>
      </c>
      <c r="N184" s="65"/>
      <c r="O184" s="65"/>
      <c r="P184" s="65"/>
      <c r="Q184" s="152"/>
    </row>
    <row r="185" spans="1:17" ht="43.5" customHeight="1" x14ac:dyDescent="0.25">
      <c r="A185" s="111" t="s">
        <v>717</v>
      </c>
      <c r="B185" s="1104"/>
      <c r="C185" s="1106"/>
      <c r="D185" s="1329"/>
      <c r="E185" s="1106"/>
      <c r="F185" s="1109"/>
      <c r="G185" s="1109"/>
      <c r="H185" s="1244"/>
      <c r="I185" s="332" t="str">
        <f>IF('Mapa final SI'!AC188="","",'Mapa final SI'!AC188)</f>
        <v/>
      </c>
      <c r="J185" s="332" t="str">
        <f>IF('Mapa final SI'!AE188="","",'Mapa final SI'!AE188)</f>
        <v/>
      </c>
      <c r="K185" s="332" t="str">
        <f t="shared" si="23"/>
        <v/>
      </c>
      <c r="L185" s="332" t="str">
        <f>IF('Mapa final SI'!AH188="","",'Mapa final SI'!AH188)</f>
        <v/>
      </c>
      <c r="M185" s="271" t="str">
        <f>IF('Mapa final SI'!T188="","",'Mapa final SI'!T188)</f>
        <v/>
      </c>
      <c r="N185" s="65"/>
      <c r="O185" s="65"/>
      <c r="P185" s="65"/>
      <c r="Q185" s="152"/>
    </row>
    <row r="186" spans="1:17" ht="43.5" customHeight="1" x14ac:dyDescent="0.25">
      <c r="A186" s="111" t="s">
        <v>718</v>
      </c>
      <c r="B186" s="1104"/>
      <c r="C186" s="1106"/>
      <c r="D186" s="1329"/>
      <c r="E186" s="1106"/>
      <c r="F186" s="1109"/>
      <c r="G186" s="1109"/>
      <c r="H186" s="1111"/>
      <c r="I186" s="332" t="str">
        <f>IF('Mapa final SI'!AC189="","",'Mapa final SI'!AC189)</f>
        <v/>
      </c>
      <c r="J186" s="332" t="str">
        <f>IF('Mapa final SI'!AE189="","",'Mapa final SI'!AE189)</f>
        <v/>
      </c>
      <c r="K186" s="332" t="str">
        <f t="shared" si="23"/>
        <v/>
      </c>
      <c r="L186" s="332" t="str">
        <f>IF('Mapa final SI'!AH189="","",'Mapa final SI'!AH189)</f>
        <v/>
      </c>
      <c r="M186" s="271" t="str">
        <f>IF('Mapa final SI'!T189="","",'Mapa final SI'!T189)</f>
        <v/>
      </c>
      <c r="N186" s="65"/>
      <c r="O186" s="65"/>
      <c r="P186" s="65"/>
      <c r="Q186" s="152"/>
    </row>
    <row r="187" spans="1:17" ht="43.5" customHeight="1" x14ac:dyDescent="0.25">
      <c r="A187" s="111" t="s">
        <v>719</v>
      </c>
      <c r="B187" s="1103"/>
      <c r="C187" s="1105" t="str">
        <f>IF('Mapa final SI'!G190="","",'Mapa final SI'!G190)</f>
        <v/>
      </c>
      <c r="D187" s="1328"/>
      <c r="E187" s="1105" t="str">
        <f>IF('Mapa final SI'!F190="","",'Mapa final SI'!F190)</f>
        <v/>
      </c>
      <c r="F187" s="1110" t="str">
        <f>IF('Mapa final SI'!L190="","",'Mapa final SI'!L190)</f>
        <v/>
      </c>
      <c r="G187" s="1110" t="str">
        <f>IF('Mapa final SI'!P190="","",'Mapa final SI'!P190)</f>
        <v/>
      </c>
      <c r="H187" s="1244"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32" t="str">
        <f>IF('Mapa final SI'!AC190="","",'Mapa final SI'!AC190)</f>
        <v/>
      </c>
      <c r="J187" s="332" t="str">
        <f>IF('Mapa final SI'!AE190="","",'Mapa final SI'!AE190)</f>
        <v/>
      </c>
      <c r="K187" s="332" t="str">
        <f t="shared" si="23"/>
        <v/>
      </c>
      <c r="L187" s="332" t="str">
        <f>IF('Mapa final SI'!AH190="","",'Mapa final SI'!AH190)</f>
        <v/>
      </c>
      <c r="M187" s="271" t="str">
        <f>IF('Mapa final SI'!T190="","",'Mapa final SI'!T190)</f>
        <v/>
      </c>
      <c r="N187" s="65"/>
      <c r="O187" s="65"/>
      <c r="P187" s="65"/>
      <c r="Q187" s="152"/>
    </row>
    <row r="188" spans="1:17" ht="43.5" customHeight="1" x14ac:dyDescent="0.25">
      <c r="A188" s="111" t="s">
        <v>720</v>
      </c>
      <c r="B188" s="1104"/>
      <c r="C188" s="1106"/>
      <c r="D188" s="1329"/>
      <c r="E188" s="1106"/>
      <c r="F188" s="1109"/>
      <c r="G188" s="1109"/>
      <c r="H188" s="1244"/>
      <c r="I188" s="332" t="str">
        <f>IF('Mapa final SI'!AC191="","",'Mapa final SI'!AC191)</f>
        <v/>
      </c>
      <c r="J188" s="332" t="str">
        <f>IF('Mapa final SI'!AE191="","",'Mapa final SI'!AE191)</f>
        <v/>
      </c>
      <c r="K188" s="332" t="str">
        <f t="shared" si="23"/>
        <v/>
      </c>
      <c r="L188" s="332" t="str">
        <f>IF('Mapa final SI'!AH191="","",'Mapa final SI'!AH191)</f>
        <v/>
      </c>
      <c r="M188" s="271" t="str">
        <f>IF('Mapa final SI'!T191="","",'Mapa final SI'!T191)</f>
        <v/>
      </c>
      <c r="N188" s="65"/>
      <c r="O188" s="65"/>
      <c r="P188" s="65"/>
      <c r="Q188" s="152"/>
    </row>
    <row r="189" spans="1:17" ht="43.5" customHeight="1" x14ac:dyDescent="0.25">
      <c r="A189" s="111" t="s">
        <v>721</v>
      </c>
      <c r="B189" s="1104"/>
      <c r="C189" s="1106"/>
      <c r="D189" s="1329"/>
      <c r="E189" s="1106"/>
      <c r="F189" s="1109"/>
      <c r="G189" s="1109"/>
      <c r="H189" s="1244"/>
      <c r="I189" s="332" t="str">
        <f>IF('Mapa final SI'!AC192="","",'Mapa final SI'!AC192)</f>
        <v/>
      </c>
      <c r="J189" s="332" t="str">
        <f>IF('Mapa final SI'!AE192="","",'Mapa final SI'!AE192)</f>
        <v/>
      </c>
      <c r="K189" s="332" t="str">
        <f t="shared" si="23"/>
        <v/>
      </c>
      <c r="L189" s="332" t="str">
        <f>IF('Mapa final SI'!AH192="","",'Mapa final SI'!AH192)</f>
        <v/>
      </c>
      <c r="M189" s="271" t="str">
        <f>IF('Mapa final SI'!T192="","",'Mapa final SI'!T192)</f>
        <v/>
      </c>
      <c r="N189" s="65"/>
      <c r="O189" s="65"/>
      <c r="P189" s="65"/>
      <c r="Q189" s="152"/>
    </row>
    <row r="190" spans="1:17" ht="43.5" customHeight="1" x14ac:dyDescent="0.25">
      <c r="A190" s="111" t="s">
        <v>722</v>
      </c>
      <c r="B190" s="1104"/>
      <c r="C190" s="1106"/>
      <c r="D190" s="1329"/>
      <c r="E190" s="1106"/>
      <c r="F190" s="1109"/>
      <c r="G190" s="1109"/>
      <c r="H190" s="1244"/>
      <c r="I190" s="332" t="str">
        <f>IF('Mapa final SI'!AC193="","",'Mapa final SI'!AC193)</f>
        <v/>
      </c>
      <c r="J190" s="332" t="str">
        <f>IF('Mapa final SI'!AE193="","",'Mapa final SI'!AE193)</f>
        <v/>
      </c>
      <c r="K190" s="332" t="str">
        <f t="shared" si="23"/>
        <v/>
      </c>
      <c r="L190" s="332" t="str">
        <f>IF('Mapa final SI'!AH193="","",'Mapa final SI'!AH193)</f>
        <v/>
      </c>
      <c r="M190" s="271" t="str">
        <f>IF('Mapa final SI'!T193="","",'Mapa final SI'!T193)</f>
        <v/>
      </c>
      <c r="N190" s="65"/>
      <c r="O190" s="65"/>
      <c r="P190" s="65"/>
      <c r="Q190" s="152"/>
    </row>
    <row r="191" spans="1:17" ht="43.5" customHeight="1" x14ac:dyDescent="0.25">
      <c r="A191" s="111" t="s">
        <v>723</v>
      </c>
      <c r="B191" s="1104"/>
      <c r="C191" s="1106"/>
      <c r="D191" s="1329"/>
      <c r="E191" s="1106"/>
      <c r="F191" s="1109"/>
      <c r="G191" s="1109"/>
      <c r="H191" s="1244"/>
      <c r="I191" s="332" t="str">
        <f>IF('Mapa final SI'!AC194="","",'Mapa final SI'!AC194)</f>
        <v/>
      </c>
      <c r="J191" s="332" t="str">
        <f>IF('Mapa final SI'!AE194="","",'Mapa final SI'!AE194)</f>
        <v/>
      </c>
      <c r="K191" s="332" t="str">
        <f t="shared" si="23"/>
        <v/>
      </c>
      <c r="L191" s="332" t="str">
        <f>IF('Mapa final SI'!AH194="","",'Mapa final SI'!AH194)</f>
        <v/>
      </c>
      <c r="M191" s="271" t="str">
        <f>IF('Mapa final SI'!T194="","",'Mapa final SI'!T194)</f>
        <v/>
      </c>
      <c r="N191" s="65"/>
      <c r="O191" s="65"/>
      <c r="P191" s="65"/>
      <c r="Q191" s="152"/>
    </row>
    <row r="192" spans="1:17" ht="43.5" customHeight="1" x14ac:dyDescent="0.25">
      <c r="A192" s="111" t="s">
        <v>724</v>
      </c>
      <c r="B192" s="1104"/>
      <c r="C192" s="1106"/>
      <c r="D192" s="1329"/>
      <c r="E192" s="1106"/>
      <c r="F192" s="1109"/>
      <c r="G192" s="1109"/>
      <c r="H192" s="1111"/>
      <c r="I192" s="332" t="str">
        <f>IF('Mapa final SI'!AC195="","",'Mapa final SI'!AC195)</f>
        <v/>
      </c>
      <c r="J192" s="332" t="str">
        <f>IF('Mapa final SI'!AE195="","",'Mapa final SI'!AE195)</f>
        <v/>
      </c>
      <c r="K192" s="332" t="str">
        <f t="shared" si="23"/>
        <v/>
      </c>
      <c r="L192" s="332" t="str">
        <f>IF('Mapa final SI'!AH195="","",'Mapa final SI'!AH195)</f>
        <v/>
      </c>
      <c r="M192" s="271" t="str">
        <f>IF('Mapa final SI'!T195="","",'Mapa final SI'!T195)</f>
        <v/>
      </c>
      <c r="N192" s="65"/>
      <c r="O192" s="65"/>
      <c r="P192" s="65"/>
      <c r="Q192" s="152"/>
    </row>
    <row r="193" spans="1:17" ht="43.5" customHeight="1" x14ac:dyDescent="0.25">
      <c r="A193" s="111" t="s">
        <v>725</v>
      </c>
      <c r="B193" s="1103"/>
      <c r="C193" s="1105" t="str">
        <f>IF('Mapa final SI'!G196="","",'Mapa final SI'!G196)</f>
        <v/>
      </c>
      <c r="D193" s="1328"/>
      <c r="E193" s="1105" t="str">
        <f>IF('Mapa final SI'!F196="","",'Mapa final SI'!F196)</f>
        <v/>
      </c>
      <c r="F193" s="1110" t="str">
        <f>IF('Mapa final SI'!L196="","",'Mapa final SI'!L196)</f>
        <v/>
      </c>
      <c r="G193" s="1110" t="str">
        <f>IF('Mapa final SI'!P196="","",'Mapa final SI'!P196)</f>
        <v/>
      </c>
      <c r="H193" s="1244"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32" t="str">
        <f>IF('Mapa final SI'!AC196="","",'Mapa final SI'!AC196)</f>
        <v/>
      </c>
      <c r="J193" s="332" t="str">
        <f>IF('Mapa final SI'!AE196="","",'Mapa final SI'!AE196)</f>
        <v/>
      </c>
      <c r="K193" s="332" t="str">
        <f t="shared" si="23"/>
        <v/>
      </c>
      <c r="L193" s="332" t="str">
        <f>IF('Mapa final SI'!AH196="","",'Mapa final SI'!AH196)</f>
        <v/>
      </c>
      <c r="M193" s="271" t="str">
        <f>IF('Mapa final SI'!T196="","",'Mapa final SI'!T196)</f>
        <v/>
      </c>
      <c r="N193" s="65"/>
      <c r="O193" s="65"/>
      <c r="P193" s="65"/>
      <c r="Q193" s="152"/>
    </row>
    <row r="194" spans="1:17" ht="43.5" customHeight="1" x14ac:dyDescent="0.25">
      <c r="A194" s="111" t="s">
        <v>726</v>
      </c>
      <c r="B194" s="1104"/>
      <c r="C194" s="1106"/>
      <c r="D194" s="1329"/>
      <c r="E194" s="1106"/>
      <c r="F194" s="1109"/>
      <c r="G194" s="1109"/>
      <c r="H194" s="1244"/>
      <c r="I194" s="332" t="str">
        <f>IF('Mapa final SI'!AC197="","",'Mapa final SI'!AC197)</f>
        <v/>
      </c>
      <c r="J194" s="332" t="str">
        <f>IF('Mapa final SI'!AE197="","",'Mapa final SI'!AE197)</f>
        <v/>
      </c>
      <c r="K194" s="332" t="str">
        <f t="shared" si="23"/>
        <v/>
      </c>
      <c r="L194" s="332" t="str">
        <f>IF('Mapa final SI'!AH197="","",'Mapa final SI'!AH197)</f>
        <v/>
      </c>
      <c r="M194" s="271" t="str">
        <f>IF('Mapa final SI'!T197="","",'Mapa final SI'!T197)</f>
        <v/>
      </c>
      <c r="N194" s="65"/>
      <c r="O194" s="65"/>
      <c r="P194" s="65"/>
      <c r="Q194" s="152"/>
    </row>
    <row r="195" spans="1:17" ht="43.5" customHeight="1" x14ac:dyDescent="0.25">
      <c r="A195" s="111" t="s">
        <v>727</v>
      </c>
      <c r="B195" s="1104"/>
      <c r="C195" s="1106"/>
      <c r="D195" s="1329"/>
      <c r="E195" s="1106"/>
      <c r="F195" s="1109"/>
      <c r="G195" s="1109"/>
      <c r="H195" s="1244"/>
      <c r="I195" s="332" t="str">
        <f>IF('Mapa final SI'!AC198="","",'Mapa final SI'!AC198)</f>
        <v/>
      </c>
      <c r="J195" s="332" t="str">
        <f>IF('Mapa final SI'!AE198="","",'Mapa final SI'!AE198)</f>
        <v/>
      </c>
      <c r="K195" s="332" t="str">
        <f t="shared" si="23"/>
        <v/>
      </c>
      <c r="L195" s="332" t="str">
        <f>IF('Mapa final SI'!AH198="","",'Mapa final SI'!AH198)</f>
        <v/>
      </c>
      <c r="M195" s="271" t="str">
        <f>IF('Mapa final SI'!T198="","",'Mapa final SI'!T198)</f>
        <v/>
      </c>
      <c r="N195" s="65"/>
      <c r="O195" s="65"/>
      <c r="P195" s="65"/>
      <c r="Q195" s="152"/>
    </row>
    <row r="196" spans="1:17" ht="43.5" customHeight="1" x14ac:dyDescent="0.25">
      <c r="A196" s="111" t="s">
        <v>728</v>
      </c>
      <c r="B196" s="1104"/>
      <c r="C196" s="1106"/>
      <c r="D196" s="1329"/>
      <c r="E196" s="1106"/>
      <c r="F196" s="1109"/>
      <c r="G196" s="1109"/>
      <c r="H196" s="1244"/>
      <c r="I196" s="332" t="str">
        <f>IF('Mapa final SI'!AC199="","",'Mapa final SI'!AC199)</f>
        <v/>
      </c>
      <c r="J196" s="332" t="str">
        <f>IF('Mapa final SI'!AE199="","",'Mapa final SI'!AE199)</f>
        <v/>
      </c>
      <c r="K196" s="332" t="str">
        <f t="shared" si="23"/>
        <v/>
      </c>
      <c r="L196" s="332" t="str">
        <f>IF('Mapa final SI'!AH199="","",'Mapa final SI'!AH199)</f>
        <v/>
      </c>
      <c r="M196" s="271" t="str">
        <f>IF('Mapa final SI'!T199="","",'Mapa final SI'!T199)</f>
        <v/>
      </c>
      <c r="N196" s="65"/>
      <c r="O196" s="65"/>
      <c r="P196" s="65"/>
      <c r="Q196" s="152"/>
    </row>
    <row r="197" spans="1:17" ht="43.5" customHeight="1" x14ac:dyDescent="0.25">
      <c r="A197" s="111" t="s">
        <v>729</v>
      </c>
      <c r="B197" s="1104"/>
      <c r="C197" s="1106"/>
      <c r="D197" s="1329"/>
      <c r="E197" s="1106"/>
      <c r="F197" s="1109"/>
      <c r="G197" s="1109"/>
      <c r="H197" s="1244"/>
      <c r="I197" s="332" t="str">
        <f>IF('Mapa final SI'!AC200="","",'Mapa final SI'!AC200)</f>
        <v/>
      </c>
      <c r="J197" s="332" t="str">
        <f>IF('Mapa final SI'!AE200="","",'Mapa final SI'!AE200)</f>
        <v/>
      </c>
      <c r="K197" s="332" t="str">
        <f t="shared" si="23"/>
        <v/>
      </c>
      <c r="L197" s="332" t="str">
        <f>IF('Mapa final SI'!AH200="","",'Mapa final SI'!AH200)</f>
        <v/>
      </c>
      <c r="M197" s="271" t="str">
        <f>IF('Mapa final SI'!T200="","",'Mapa final SI'!T200)</f>
        <v/>
      </c>
      <c r="N197" s="65"/>
      <c r="O197" s="65"/>
      <c r="P197" s="65"/>
      <c r="Q197" s="152"/>
    </row>
    <row r="198" spans="1:17" ht="43.5" customHeight="1" x14ac:dyDescent="0.25">
      <c r="A198" s="111" t="s">
        <v>730</v>
      </c>
      <c r="B198" s="1104"/>
      <c r="C198" s="1106"/>
      <c r="D198" s="1329"/>
      <c r="E198" s="1106"/>
      <c r="F198" s="1109"/>
      <c r="G198" s="1109"/>
      <c r="H198" s="1111"/>
      <c r="I198" s="332" t="str">
        <f>IF('Mapa final SI'!AC201="","",'Mapa final SI'!AC201)</f>
        <v/>
      </c>
      <c r="J198" s="332" t="str">
        <f>IF('Mapa final SI'!AE201="","",'Mapa final SI'!AE201)</f>
        <v/>
      </c>
      <c r="K198" s="332" t="str">
        <f t="shared" si="23"/>
        <v/>
      </c>
      <c r="L198" s="332" t="str">
        <f>IF('Mapa final SI'!AH201="","",'Mapa final SI'!AH201)</f>
        <v/>
      </c>
      <c r="M198" s="271" t="str">
        <f>IF('Mapa final SI'!T201="","",'Mapa final SI'!T201)</f>
        <v/>
      </c>
      <c r="N198" s="65"/>
      <c r="O198" s="65"/>
      <c r="P198" s="65"/>
      <c r="Q198" s="152"/>
    </row>
    <row r="199" spans="1:17" ht="43.5" customHeight="1" x14ac:dyDescent="0.25">
      <c r="A199" s="111" t="s">
        <v>731</v>
      </c>
      <c r="B199" s="1103"/>
      <c r="C199" s="1105" t="str">
        <f>IF('Mapa final SI'!G202="","",'Mapa final SI'!G202)</f>
        <v/>
      </c>
      <c r="D199" s="1328"/>
      <c r="E199" s="1105" t="str">
        <f>IF('Mapa final SI'!F202="","",'Mapa final SI'!F202)</f>
        <v/>
      </c>
      <c r="F199" s="1110" t="str">
        <f>IF('Mapa final SI'!L202="","",'Mapa final SI'!L202)</f>
        <v/>
      </c>
      <c r="G199" s="1110" t="str">
        <f>IF('Mapa final SI'!P202="","",'Mapa final SI'!P202)</f>
        <v/>
      </c>
      <c r="H199" s="1244"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32" t="str">
        <f>IF('Mapa final SI'!AC202="","",'Mapa final SI'!AC202)</f>
        <v/>
      </c>
      <c r="J199" s="332" t="str">
        <f>IF('Mapa final SI'!AE202="","",'Mapa final SI'!AE202)</f>
        <v/>
      </c>
      <c r="K199" s="332" t="str">
        <f t="shared" si="23"/>
        <v/>
      </c>
      <c r="L199" s="332" t="str">
        <f>IF('Mapa final SI'!AH202="","",'Mapa final SI'!AH202)</f>
        <v/>
      </c>
      <c r="M199" s="271" t="str">
        <f>IF('Mapa final SI'!T202="","",'Mapa final SI'!T202)</f>
        <v/>
      </c>
      <c r="N199" s="65"/>
      <c r="O199" s="65"/>
      <c r="P199" s="65"/>
      <c r="Q199" s="152"/>
    </row>
    <row r="200" spans="1:17" ht="43.5" customHeight="1" x14ac:dyDescent="0.25">
      <c r="A200" s="111" t="s">
        <v>732</v>
      </c>
      <c r="B200" s="1104"/>
      <c r="C200" s="1106"/>
      <c r="D200" s="1329"/>
      <c r="E200" s="1106"/>
      <c r="F200" s="1109"/>
      <c r="G200" s="1109"/>
      <c r="H200" s="1244"/>
      <c r="I200" s="332" t="str">
        <f>IF('Mapa final SI'!AC203="","",'Mapa final SI'!AC203)</f>
        <v/>
      </c>
      <c r="J200" s="332" t="str">
        <f>IF('Mapa final SI'!AE203="","",'Mapa final SI'!AE203)</f>
        <v/>
      </c>
      <c r="K200" s="332"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32" t="str">
        <f>IF('Mapa final SI'!AH203="","",'Mapa final SI'!AH203)</f>
        <v/>
      </c>
      <c r="M200" s="271" t="str">
        <f>IF('Mapa final SI'!T203="","",'Mapa final SI'!T203)</f>
        <v/>
      </c>
      <c r="N200" s="65"/>
      <c r="O200" s="65"/>
      <c r="P200" s="65"/>
      <c r="Q200" s="152"/>
    </row>
    <row r="201" spans="1:17" ht="43.5" customHeight="1" x14ac:dyDescent="0.25">
      <c r="A201" s="111" t="s">
        <v>733</v>
      </c>
      <c r="B201" s="1104"/>
      <c r="C201" s="1106"/>
      <c r="D201" s="1329"/>
      <c r="E201" s="1106"/>
      <c r="F201" s="1109"/>
      <c r="G201" s="1109"/>
      <c r="H201" s="1244"/>
      <c r="I201" s="332" t="str">
        <f>IF('Mapa final SI'!AC204="","",'Mapa final SI'!AC204)</f>
        <v/>
      </c>
      <c r="J201" s="332" t="str">
        <f>IF('Mapa final SI'!AE204="","",'Mapa final SI'!AE204)</f>
        <v/>
      </c>
      <c r="K201" s="332" t="str">
        <f t="shared" si="35"/>
        <v/>
      </c>
      <c r="L201" s="332" t="str">
        <f>IF('Mapa final SI'!AH204="","",'Mapa final SI'!AH204)</f>
        <v/>
      </c>
      <c r="M201" s="271" t="str">
        <f>IF('Mapa final SI'!T204="","",'Mapa final SI'!T204)</f>
        <v/>
      </c>
      <c r="N201" s="65"/>
      <c r="O201" s="65"/>
      <c r="P201" s="65"/>
      <c r="Q201" s="152"/>
    </row>
    <row r="202" spans="1:17" ht="43.5" customHeight="1" x14ac:dyDescent="0.25">
      <c r="A202" s="111" t="s">
        <v>734</v>
      </c>
      <c r="B202" s="1104"/>
      <c r="C202" s="1106"/>
      <c r="D202" s="1329"/>
      <c r="E202" s="1106"/>
      <c r="F202" s="1109"/>
      <c r="G202" s="1109"/>
      <c r="H202" s="1244"/>
      <c r="I202" s="332" t="str">
        <f>IF('Mapa final SI'!AC205="","",'Mapa final SI'!AC205)</f>
        <v/>
      </c>
      <c r="J202" s="332" t="str">
        <f>IF('Mapa final SI'!AE205="","",'Mapa final SI'!AE205)</f>
        <v/>
      </c>
      <c r="K202" s="332" t="str">
        <f t="shared" si="35"/>
        <v/>
      </c>
      <c r="L202" s="332" t="str">
        <f>IF('Mapa final SI'!AH205="","",'Mapa final SI'!AH205)</f>
        <v/>
      </c>
      <c r="M202" s="271" t="str">
        <f>IF('Mapa final SI'!T205="","",'Mapa final SI'!T205)</f>
        <v/>
      </c>
      <c r="N202" s="65"/>
      <c r="O202" s="65"/>
      <c r="P202" s="65"/>
      <c r="Q202" s="152"/>
    </row>
    <row r="203" spans="1:17" ht="43.5" customHeight="1" x14ac:dyDescent="0.25">
      <c r="A203" s="111" t="s">
        <v>735</v>
      </c>
      <c r="B203" s="1104"/>
      <c r="C203" s="1106"/>
      <c r="D203" s="1329"/>
      <c r="E203" s="1106"/>
      <c r="F203" s="1109"/>
      <c r="G203" s="1109"/>
      <c r="H203" s="1244"/>
      <c r="I203" s="332" t="str">
        <f>IF('Mapa final SI'!AC206="","",'Mapa final SI'!AC206)</f>
        <v/>
      </c>
      <c r="J203" s="332" t="str">
        <f>IF('Mapa final SI'!AE206="","",'Mapa final SI'!AE206)</f>
        <v/>
      </c>
      <c r="K203" s="332" t="str">
        <f t="shared" si="35"/>
        <v/>
      </c>
      <c r="L203" s="332" t="str">
        <f>IF('Mapa final SI'!AH206="","",'Mapa final SI'!AH206)</f>
        <v/>
      </c>
      <c r="M203" s="271" t="str">
        <f>IF('Mapa final SI'!T206="","",'Mapa final SI'!T206)</f>
        <v/>
      </c>
      <c r="N203" s="65"/>
      <c r="O203" s="65"/>
      <c r="P203" s="65"/>
      <c r="Q203" s="152"/>
    </row>
    <row r="204" spans="1:17" ht="43.5" customHeight="1" x14ac:dyDescent="0.25">
      <c r="A204" s="111" t="s">
        <v>736</v>
      </c>
      <c r="B204" s="1104"/>
      <c r="C204" s="1106"/>
      <c r="D204" s="1329"/>
      <c r="E204" s="1106"/>
      <c r="F204" s="1109"/>
      <c r="G204" s="1109"/>
      <c r="H204" s="1111"/>
      <c r="I204" s="332" t="str">
        <f>IF('Mapa final SI'!AC207="","",'Mapa final SI'!AC207)</f>
        <v/>
      </c>
      <c r="J204" s="332" t="str">
        <f>IF('Mapa final SI'!AE207="","",'Mapa final SI'!AE207)</f>
        <v/>
      </c>
      <c r="K204" s="332" t="str">
        <f t="shared" si="35"/>
        <v/>
      </c>
      <c r="L204" s="332" t="str">
        <f>IF('Mapa final SI'!AH207="","",'Mapa final SI'!AH207)</f>
        <v/>
      </c>
      <c r="M204" s="271" t="str">
        <f>IF('Mapa final SI'!T207="","",'Mapa final SI'!T207)</f>
        <v/>
      </c>
      <c r="N204" s="65"/>
      <c r="O204" s="65"/>
      <c r="P204" s="65"/>
      <c r="Q204" s="152"/>
    </row>
    <row r="205" spans="1:17" ht="43.5" customHeight="1" x14ac:dyDescent="0.25">
      <c r="A205" s="111" t="s">
        <v>737</v>
      </c>
      <c r="B205" s="1103"/>
      <c r="C205" s="1105" t="str">
        <f>IF('Mapa final SI'!G208="","",'Mapa final SI'!G208)</f>
        <v/>
      </c>
      <c r="D205" s="1328"/>
      <c r="E205" s="1105" t="str">
        <f>IF('Mapa final SI'!F208="","",'Mapa final SI'!F208)</f>
        <v/>
      </c>
      <c r="F205" s="1110" t="str">
        <f>IF('Mapa final SI'!L208="","",'Mapa final SI'!L208)</f>
        <v/>
      </c>
      <c r="G205" s="1110" t="str">
        <f>IF('Mapa final SI'!P208="","",'Mapa final SI'!P208)</f>
        <v/>
      </c>
      <c r="H205" s="1244"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32" t="str">
        <f>IF('Mapa final SI'!AC208="","",'Mapa final SI'!AC208)</f>
        <v/>
      </c>
      <c r="J205" s="332" t="str">
        <f>IF('Mapa final SI'!AE208="","",'Mapa final SI'!AE208)</f>
        <v/>
      </c>
      <c r="K205" s="332" t="str">
        <f t="shared" si="35"/>
        <v/>
      </c>
      <c r="L205" s="332" t="str">
        <f>IF('Mapa final SI'!AH208="","",'Mapa final SI'!AH208)</f>
        <v/>
      </c>
      <c r="M205" s="271" t="str">
        <f>IF('Mapa final SI'!T208="","",'Mapa final SI'!T208)</f>
        <v/>
      </c>
      <c r="N205" s="65"/>
      <c r="O205" s="65"/>
      <c r="P205" s="65"/>
      <c r="Q205" s="152"/>
    </row>
    <row r="206" spans="1:17" ht="43.5" customHeight="1" x14ac:dyDescent="0.25">
      <c r="A206" s="111" t="s">
        <v>738</v>
      </c>
      <c r="B206" s="1104"/>
      <c r="C206" s="1106"/>
      <c r="D206" s="1329"/>
      <c r="E206" s="1106"/>
      <c r="F206" s="1109"/>
      <c r="G206" s="1109"/>
      <c r="H206" s="1244"/>
      <c r="I206" s="332" t="str">
        <f>IF('Mapa final SI'!AC209="","",'Mapa final SI'!AC209)</f>
        <v/>
      </c>
      <c r="J206" s="332" t="str">
        <f>IF('Mapa final SI'!AE209="","",'Mapa final SI'!AE209)</f>
        <v/>
      </c>
      <c r="K206" s="332" t="str">
        <f t="shared" si="35"/>
        <v/>
      </c>
      <c r="L206" s="332" t="str">
        <f>IF('Mapa final SI'!AH209="","",'Mapa final SI'!AH209)</f>
        <v/>
      </c>
      <c r="M206" s="271" t="str">
        <f>IF('Mapa final SI'!T209="","",'Mapa final SI'!T209)</f>
        <v/>
      </c>
      <c r="N206" s="65"/>
      <c r="O206" s="65"/>
      <c r="P206" s="65"/>
      <c r="Q206" s="152"/>
    </row>
    <row r="207" spans="1:17" ht="43.5" customHeight="1" x14ac:dyDescent="0.25">
      <c r="A207" s="111" t="s">
        <v>739</v>
      </c>
      <c r="B207" s="1104"/>
      <c r="C207" s="1106"/>
      <c r="D207" s="1329"/>
      <c r="E207" s="1106"/>
      <c r="F207" s="1109"/>
      <c r="G207" s="1109"/>
      <c r="H207" s="1244"/>
      <c r="I207" s="332" t="str">
        <f>IF('Mapa final SI'!AC210="","",'Mapa final SI'!AC210)</f>
        <v/>
      </c>
      <c r="J207" s="332" t="str">
        <f>IF('Mapa final SI'!AE210="","",'Mapa final SI'!AE210)</f>
        <v/>
      </c>
      <c r="K207" s="332" t="str">
        <f t="shared" si="35"/>
        <v/>
      </c>
      <c r="L207" s="332" t="str">
        <f>IF('Mapa final SI'!AH210="","",'Mapa final SI'!AH210)</f>
        <v/>
      </c>
      <c r="M207" s="271" t="str">
        <f>IF('Mapa final SI'!T210="","",'Mapa final SI'!T210)</f>
        <v/>
      </c>
      <c r="N207" s="65"/>
      <c r="O207" s="65"/>
      <c r="P207" s="65"/>
      <c r="Q207" s="152"/>
    </row>
    <row r="208" spans="1:17" ht="43.5" customHeight="1" x14ac:dyDescent="0.25">
      <c r="A208" s="111" t="s">
        <v>740</v>
      </c>
      <c r="B208" s="1104"/>
      <c r="C208" s="1106"/>
      <c r="D208" s="1329"/>
      <c r="E208" s="1106"/>
      <c r="F208" s="1109"/>
      <c r="G208" s="1109"/>
      <c r="H208" s="1244"/>
      <c r="I208" s="332" t="str">
        <f>IF('Mapa final SI'!AC211="","",'Mapa final SI'!AC211)</f>
        <v/>
      </c>
      <c r="J208" s="332" t="str">
        <f>IF('Mapa final SI'!AE211="","",'Mapa final SI'!AE211)</f>
        <v/>
      </c>
      <c r="K208" s="332" t="str">
        <f t="shared" si="35"/>
        <v/>
      </c>
      <c r="L208" s="332" t="str">
        <f>IF('Mapa final SI'!AH211="","",'Mapa final SI'!AH211)</f>
        <v/>
      </c>
      <c r="M208" s="271" t="str">
        <f>IF('Mapa final SI'!T211="","",'Mapa final SI'!T211)</f>
        <v/>
      </c>
      <c r="N208" s="65"/>
      <c r="O208" s="65"/>
      <c r="P208" s="65"/>
      <c r="Q208" s="152"/>
    </row>
    <row r="209" spans="1:17" ht="43.5" customHeight="1" x14ac:dyDescent="0.25">
      <c r="A209" s="111" t="s">
        <v>741</v>
      </c>
      <c r="B209" s="1104"/>
      <c r="C209" s="1106"/>
      <c r="D209" s="1329"/>
      <c r="E209" s="1106"/>
      <c r="F209" s="1109"/>
      <c r="G209" s="1109"/>
      <c r="H209" s="1244"/>
      <c r="I209" s="332" t="str">
        <f>IF('Mapa final SI'!AC212="","",'Mapa final SI'!AC212)</f>
        <v/>
      </c>
      <c r="J209" s="332" t="str">
        <f>IF('Mapa final SI'!AE212="","",'Mapa final SI'!AE212)</f>
        <v/>
      </c>
      <c r="K209" s="332" t="str">
        <f t="shared" si="35"/>
        <v/>
      </c>
      <c r="L209" s="332" t="str">
        <f>IF('Mapa final SI'!AH212="","",'Mapa final SI'!AH212)</f>
        <v/>
      </c>
      <c r="M209" s="271" t="str">
        <f>IF('Mapa final SI'!T212="","",'Mapa final SI'!T212)</f>
        <v/>
      </c>
      <c r="N209" s="65"/>
      <c r="O209" s="65"/>
      <c r="P209" s="65"/>
      <c r="Q209" s="152"/>
    </row>
    <row r="210" spans="1:17" ht="43.5" customHeight="1" x14ac:dyDescent="0.25">
      <c r="A210" s="111" t="s">
        <v>742</v>
      </c>
      <c r="B210" s="1104"/>
      <c r="C210" s="1106"/>
      <c r="D210" s="1329"/>
      <c r="E210" s="1106"/>
      <c r="F210" s="1109"/>
      <c r="G210" s="1109"/>
      <c r="H210" s="1111"/>
      <c r="I210" s="332" t="str">
        <f>IF('Mapa final SI'!AC213="","",'Mapa final SI'!AC213)</f>
        <v/>
      </c>
      <c r="J210" s="332" t="str">
        <f>IF('Mapa final SI'!AE213="","",'Mapa final SI'!AE213)</f>
        <v/>
      </c>
      <c r="K210" s="332" t="str">
        <f t="shared" si="35"/>
        <v/>
      </c>
      <c r="L210" s="332" t="str">
        <f>IF('Mapa final SI'!AH213="","",'Mapa final SI'!AH213)</f>
        <v/>
      </c>
      <c r="M210" s="271" t="str">
        <f>IF('Mapa final SI'!T213="","",'Mapa final SI'!T213)</f>
        <v/>
      </c>
      <c r="N210" s="65"/>
      <c r="O210" s="65"/>
      <c r="P210" s="65"/>
      <c r="Q210" s="152"/>
    </row>
    <row r="211" spans="1:17" ht="43.5" customHeight="1" x14ac:dyDescent="0.25">
      <c r="A211" s="111" t="s">
        <v>743</v>
      </c>
      <c r="B211" s="1103"/>
      <c r="C211" s="1105" t="str">
        <f>IF('Mapa final SI'!G214="","",'Mapa final SI'!G214)</f>
        <v/>
      </c>
      <c r="D211" s="1328"/>
      <c r="E211" s="1105" t="str">
        <f>IF('Mapa final SI'!F214="","",'Mapa final SI'!F214)</f>
        <v/>
      </c>
      <c r="F211" s="1110" t="str">
        <f>IF('Mapa final SI'!L214="","",'Mapa final SI'!L214)</f>
        <v/>
      </c>
      <c r="G211" s="1110" t="str">
        <f>IF('Mapa final SI'!P214="","",'Mapa final SI'!P214)</f>
        <v/>
      </c>
      <c r="H211" s="1244"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32" t="str">
        <f>IF('Mapa final SI'!AC214="","",'Mapa final SI'!AC214)</f>
        <v/>
      </c>
      <c r="J211" s="332" t="str">
        <f>IF('Mapa final SI'!AE214="","",'Mapa final SI'!AE214)</f>
        <v/>
      </c>
      <c r="K211" s="332" t="str">
        <f t="shared" si="35"/>
        <v/>
      </c>
      <c r="L211" s="332" t="str">
        <f>IF('Mapa final SI'!AH214="","",'Mapa final SI'!AH214)</f>
        <v/>
      </c>
      <c r="M211" s="271" t="str">
        <f>IF('Mapa final SI'!T214="","",'Mapa final SI'!T214)</f>
        <v/>
      </c>
      <c r="N211" s="65"/>
      <c r="O211" s="65"/>
      <c r="P211" s="65"/>
      <c r="Q211" s="152"/>
    </row>
    <row r="212" spans="1:17" ht="43.5" customHeight="1" x14ac:dyDescent="0.25">
      <c r="A212" s="111" t="s">
        <v>744</v>
      </c>
      <c r="B212" s="1104"/>
      <c r="C212" s="1106"/>
      <c r="D212" s="1329"/>
      <c r="E212" s="1106"/>
      <c r="F212" s="1109"/>
      <c r="G212" s="1109"/>
      <c r="H212" s="1244"/>
      <c r="I212" s="332" t="str">
        <f>IF('Mapa final SI'!AC215="","",'Mapa final SI'!AC215)</f>
        <v/>
      </c>
      <c r="J212" s="332" t="str">
        <f>IF('Mapa final SI'!AE215="","",'Mapa final SI'!AE215)</f>
        <v/>
      </c>
      <c r="K212" s="332" t="str">
        <f t="shared" si="35"/>
        <v/>
      </c>
      <c r="L212" s="332" t="str">
        <f>IF('Mapa final SI'!AH215="","",'Mapa final SI'!AH215)</f>
        <v/>
      </c>
      <c r="M212" s="271" t="str">
        <f>IF('Mapa final SI'!T215="","",'Mapa final SI'!T215)</f>
        <v/>
      </c>
      <c r="N212" s="65"/>
      <c r="O212" s="65"/>
      <c r="P212" s="65"/>
      <c r="Q212" s="152"/>
    </row>
    <row r="213" spans="1:17" ht="43.5" customHeight="1" x14ac:dyDescent="0.25">
      <c r="A213" s="111" t="s">
        <v>745</v>
      </c>
      <c r="B213" s="1104"/>
      <c r="C213" s="1106"/>
      <c r="D213" s="1329"/>
      <c r="E213" s="1106"/>
      <c r="F213" s="1109"/>
      <c r="G213" s="1109"/>
      <c r="H213" s="1244"/>
      <c r="I213" s="332" t="str">
        <f>IF('Mapa final SI'!AC216="","",'Mapa final SI'!AC216)</f>
        <v/>
      </c>
      <c r="J213" s="332" t="str">
        <f>IF('Mapa final SI'!AE216="","",'Mapa final SI'!AE216)</f>
        <v/>
      </c>
      <c r="K213" s="332" t="str">
        <f t="shared" si="35"/>
        <v/>
      </c>
      <c r="L213" s="332" t="str">
        <f>IF('Mapa final SI'!AH216="","",'Mapa final SI'!AH216)</f>
        <v/>
      </c>
      <c r="M213" s="271" t="str">
        <f>IF('Mapa final SI'!T216="","",'Mapa final SI'!T216)</f>
        <v/>
      </c>
      <c r="N213" s="65"/>
      <c r="O213" s="65"/>
      <c r="P213" s="65"/>
      <c r="Q213" s="152"/>
    </row>
    <row r="214" spans="1:17" ht="43.5" customHeight="1" x14ac:dyDescent="0.25">
      <c r="A214" s="111" t="s">
        <v>746</v>
      </c>
      <c r="B214" s="1104"/>
      <c r="C214" s="1106"/>
      <c r="D214" s="1329"/>
      <c r="E214" s="1106"/>
      <c r="F214" s="1109"/>
      <c r="G214" s="1109"/>
      <c r="H214" s="1244"/>
      <c r="I214" s="332" t="str">
        <f>IF('Mapa final SI'!AC217="","",'Mapa final SI'!AC217)</f>
        <v/>
      </c>
      <c r="J214" s="332" t="str">
        <f>IF('Mapa final SI'!AE217="","",'Mapa final SI'!AE217)</f>
        <v/>
      </c>
      <c r="K214" s="332" t="str">
        <f t="shared" si="35"/>
        <v/>
      </c>
      <c r="L214" s="332" t="str">
        <f>IF('Mapa final SI'!AH217="","",'Mapa final SI'!AH217)</f>
        <v/>
      </c>
      <c r="M214" s="271" t="str">
        <f>IF('Mapa final SI'!T217="","",'Mapa final SI'!T217)</f>
        <v/>
      </c>
      <c r="N214" s="65"/>
      <c r="O214" s="65"/>
      <c r="P214" s="65"/>
      <c r="Q214" s="152"/>
    </row>
    <row r="215" spans="1:17" ht="43.5" customHeight="1" x14ac:dyDescent="0.25">
      <c r="A215" s="111" t="s">
        <v>747</v>
      </c>
      <c r="B215" s="1104"/>
      <c r="C215" s="1106"/>
      <c r="D215" s="1329"/>
      <c r="E215" s="1106"/>
      <c r="F215" s="1109"/>
      <c r="G215" s="1109"/>
      <c r="H215" s="1244"/>
      <c r="I215" s="332" t="str">
        <f>IF('Mapa final SI'!AC218="","",'Mapa final SI'!AC218)</f>
        <v/>
      </c>
      <c r="J215" s="332" t="str">
        <f>IF('Mapa final SI'!AE218="","",'Mapa final SI'!AE218)</f>
        <v/>
      </c>
      <c r="K215" s="332" t="str">
        <f t="shared" si="35"/>
        <v/>
      </c>
      <c r="L215" s="332" t="str">
        <f>IF('Mapa final SI'!AH218="","",'Mapa final SI'!AH218)</f>
        <v/>
      </c>
      <c r="M215" s="271" t="str">
        <f>IF('Mapa final SI'!T218="","",'Mapa final SI'!T218)</f>
        <v/>
      </c>
      <c r="N215" s="65"/>
      <c r="O215" s="65"/>
      <c r="P215" s="65"/>
      <c r="Q215" s="152"/>
    </row>
    <row r="216" spans="1:17" ht="43.5" customHeight="1" x14ac:dyDescent="0.25">
      <c r="A216" s="111" t="s">
        <v>748</v>
      </c>
      <c r="B216" s="1104"/>
      <c r="C216" s="1106"/>
      <c r="D216" s="1329"/>
      <c r="E216" s="1106"/>
      <c r="F216" s="1109"/>
      <c r="G216" s="1109"/>
      <c r="H216" s="1111"/>
      <c r="I216" s="332" t="str">
        <f>IF('Mapa final SI'!AC219="","",'Mapa final SI'!AC219)</f>
        <v/>
      </c>
      <c r="J216" s="332" t="str">
        <f>IF('Mapa final SI'!AE219="","",'Mapa final SI'!AE219)</f>
        <v/>
      </c>
      <c r="K216" s="332" t="str">
        <f t="shared" si="35"/>
        <v/>
      </c>
      <c r="L216" s="332" t="str">
        <f>IF('Mapa final SI'!AH219="","",'Mapa final SI'!AH219)</f>
        <v/>
      </c>
      <c r="M216" s="271" t="str">
        <f>IF('Mapa final SI'!T219="","",'Mapa final SI'!T219)</f>
        <v/>
      </c>
      <c r="N216" s="65"/>
      <c r="O216" s="65"/>
      <c r="P216" s="65"/>
      <c r="Q216" s="152"/>
    </row>
    <row r="217" spans="1:17" ht="43.5" customHeight="1" x14ac:dyDescent="0.25">
      <c r="A217" s="111" t="s">
        <v>749</v>
      </c>
      <c r="B217" s="1103"/>
      <c r="C217" s="1105" t="str">
        <f>IF('Mapa final SI'!G220="","",'Mapa final SI'!G220)</f>
        <v/>
      </c>
      <c r="D217" s="1328"/>
      <c r="E217" s="1105" t="str">
        <f>IF('Mapa final SI'!F220="","",'Mapa final SI'!F220)</f>
        <v/>
      </c>
      <c r="F217" s="1110" t="str">
        <f>IF('Mapa final SI'!L220="","",'Mapa final SI'!L220)</f>
        <v/>
      </c>
      <c r="G217" s="1110" t="str">
        <f>IF('Mapa final SI'!P220="","",'Mapa final SI'!P220)</f>
        <v/>
      </c>
      <c r="H217" s="1244"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32" t="str">
        <f>IF('Mapa final SI'!AC220="","",'Mapa final SI'!AC220)</f>
        <v/>
      </c>
      <c r="J217" s="332" t="str">
        <f>IF('Mapa final SI'!AE220="","",'Mapa final SI'!AE220)</f>
        <v/>
      </c>
      <c r="K217" s="332" t="str">
        <f t="shared" si="35"/>
        <v/>
      </c>
      <c r="L217" s="332" t="str">
        <f>IF('Mapa final SI'!AH220="","",'Mapa final SI'!AH220)</f>
        <v/>
      </c>
      <c r="M217" s="271" t="str">
        <f>IF('Mapa final SI'!T220="","",'Mapa final SI'!T220)</f>
        <v/>
      </c>
      <c r="N217" s="65"/>
      <c r="O217" s="65"/>
      <c r="P217" s="65"/>
      <c r="Q217" s="152"/>
    </row>
    <row r="218" spans="1:17" ht="43.5" customHeight="1" x14ac:dyDescent="0.25">
      <c r="A218" s="111" t="s">
        <v>750</v>
      </c>
      <c r="B218" s="1104"/>
      <c r="C218" s="1106"/>
      <c r="D218" s="1329"/>
      <c r="E218" s="1106"/>
      <c r="F218" s="1109"/>
      <c r="G218" s="1109"/>
      <c r="H218" s="1244"/>
      <c r="I218" s="332" t="str">
        <f>IF('Mapa final SI'!AC221="","",'Mapa final SI'!AC221)</f>
        <v/>
      </c>
      <c r="J218" s="332" t="str">
        <f>IF('Mapa final SI'!AE221="","",'Mapa final SI'!AE221)</f>
        <v/>
      </c>
      <c r="K218" s="332" t="str">
        <f t="shared" si="35"/>
        <v/>
      </c>
      <c r="L218" s="332" t="str">
        <f>IF('Mapa final SI'!AH221="","",'Mapa final SI'!AH221)</f>
        <v/>
      </c>
      <c r="M218" s="271" t="str">
        <f>IF('Mapa final SI'!T221="","",'Mapa final SI'!T221)</f>
        <v/>
      </c>
      <c r="N218" s="65"/>
      <c r="O218" s="65"/>
      <c r="P218" s="65"/>
      <c r="Q218" s="152"/>
    </row>
    <row r="219" spans="1:17" ht="43.5" customHeight="1" x14ac:dyDescent="0.25">
      <c r="A219" s="111" t="s">
        <v>751</v>
      </c>
      <c r="B219" s="1104"/>
      <c r="C219" s="1106"/>
      <c r="D219" s="1329"/>
      <c r="E219" s="1106"/>
      <c r="F219" s="1109"/>
      <c r="G219" s="1109"/>
      <c r="H219" s="1244"/>
      <c r="I219" s="332" t="str">
        <f>IF('Mapa final SI'!AC222="","",'Mapa final SI'!AC222)</f>
        <v/>
      </c>
      <c r="J219" s="332" t="str">
        <f>IF('Mapa final SI'!AE222="","",'Mapa final SI'!AE222)</f>
        <v/>
      </c>
      <c r="K219" s="332" t="str">
        <f t="shared" si="35"/>
        <v/>
      </c>
      <c r="L219" s="332" t="str">
        <f>IF('Mapa final SI'!AH222="","",'Mapa final SI'!AH222)</f>
        <v/>
      </c>
      <c r="M219" s="271" t="str">
        <f>IF('Mapa final SI'!T222="","",'Mapa final SI'!T222)</f>
        <v/>
      </c>
      <c r="N219" s="65"/>
      <c r="O219" s="65"/>
      <c r="P219" s="65"/>
      <c r="Q219" s="152"/>
    </row>
    <row r="220" spans="1:17" ht="43.5" customHeight="1" x14ac:dyDescent="0.25">
      <c r="A220" s="111" t="s">
        <v>752</v>
      </c>
      <c r="B220" s="1104"/>
      <c r="C220" s="1106"/>
      <c r="D220" s="1329"/>
      <c r="E220" s="1106"/>
      <c r="F220" s="1109"/>
      <c r="G220" s="1109"/>
      <c r="H220" s="1244"/>
      <c r="I220" s="332" t="str">
        <f>IF('Mapa final SI'!AC223="","",'Mapa final SI'!AC223)</f>
        <v/>
      </c>
      <c r="J220" s="332" t="str">
        <f>IF('Mapa final SI'!AE223="","",'Mapa final SI'!AE223)</f>
        <v/>
      </c>
      <c r="K220" s="332" t="str">
        <f t="shared" si="35"/>
        <v/>
      </c>
      <c r="L220" s="332" t="str">
        <f>IF('Mapa final SI'!AH223="","",'Mapa final SI'!AH223)</f>
        <v/>
      </c>
      <c r="M220" s="271" t="str">
        <f>IF('Mapa final SI'!T223="","",'Mapa final SI'!T223)</f>
        <v/>
      </c>
      <c r="N220" s="65"/>
      <c r="O220" s="65"/>
      <c r="P220" s="65"/>
      <c r="Q220" s="152"/>
    </row>
    <row r="221" spans="1:17" ht="43.5" customHeight="1" x14ac:dyDescent="0.25">
      <c r="A221" s="111" t="s">
        <v>753</v>
      </c>
      <c r="B221" s="1104"/>
      <c r="C221" s="1106"/>
      <c r="D221" s="1329"/>
      <c r="E221" s="1106"/>
      <c r="F221" s="1109"/>
      <c r="G221" s="1109"/>
      <c r="H221" s="1244"/>
      <c r="I221" s="332" t="str">
        <f>IF('Mapa final SI'!AC224="","",'Mapa final SI'!AC224)</f>
        <v/>
      </c>
      <c r="J221" s="332" t="str">
        <f>IF('Mapa final SI'!AE224="","",'Mapa final SI'!AE224)</f>
        <v/>
      </c>
      <c r="K221" s="332" t="str">
        <f t="shared" si="35"/>
        <v/>
      </c>
      <c r="L221" s="332" t="str">
        <f>IF('Mapa final SI'!AH224="","",'Mapa final SI'!AH224)</f>
        <v/>
      </c>
      <c r="M221" s="271" t="str">
        <f>IF('Mapa final SI'!T224="","",'Mapa final SI'!T224)</f>
        <v/>
      </c>
      <c r="N221" s="65"/>
      <c r="O221" s="65"/>
      <c r="P221" s="65"/>
      <c r="Q221" s="152"/>
    </row>
    <row r="222" spans="1:17" ht="43.5" customHeight="1" x14ac:dyDescent="0.25">
      <c r="A222" s="111" t="s">
        <v>754</v>
      </c>
      <c r="B222" s="1104"/>
      <c r="C222" s="1106"/>
      <c r="D222" s="1329"/>
      <c r="E222" s="1106"/>
      <c r="F222" s="1109"/>
      <c r="G222" s="1109"/>
      <c r="H222" s="1111"/>
      <c r="I222" s="332" t="str">
        <f>IF('Mapa final SI'!AC225="","",'Mapa final SI'!AC225)</f>
        <v/>
      </c>
      <c r="J222" s="332" t="str">
        <f>IF('Mapa final SI'!AE225="","",'Mapa final SI'!AE225)</f>
        <v/>
      </c>
      <c r="K222" s="332" t="str">
        <f t="shared" si="35"/>
        <v/>
      </c>
      <c r="L222" s="332" t="str">
        <f>IF('Mapa final SI'!AH225="","",'Mapa final SI'!AH225)</f>
        <v/>
      </c>
      <c r="M222" s="271" t="str">
        <f>IF('Mapa final SI'!T225="","",'Mapa final SI'!T225)</f>
        <v/>
      </c>
      <c r="N222" s="65"/>
      <c r="O222" s="65"/>
      <c r="P222" s="65"/>
      <c r="Q222" s="152"/>
    </row>
    <row r="223" spans="1:17" ht="43.5" customHeight="1" x14ac:dyDescent="0.25">
      <c r="A223" s="111" t="s">
        <v>755</v>
      </c>
      <c r="B223" s="1103"/>
      <c r="C223" s="1105" t="str">
        <f>IF('Mapa final SI'!G226="","",'Mapa final SI'!G226)</f>
        <v/>
      </c>
      <c r="D223" s="1328"/>
      <c r="E223" s="1105" t="str">
        <f>IF('Mapa final SI'!F226="","",'Mapa final SI'!F226)</f>
        <v/>
      </c>
      <c r="F223" s="1110" t="str">
        <f>IF('Mapa final SI'!L226="","",'Mapa final SI'!L226)</f>
        <v/>
      </c>
      <c r="G223" s="1110" t="str">
        <f>IF('Mapa final SI'!P226="","",'Mapa final SI'!P226)</f>
        <v/>
      </c>
      <c r="H223" s="1244"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32" t="str">
        <f>IF('Mapa final SI'!AC226="","",'Mapa final SI'!AC226)</f>
        <v/>
      </c>
      <c r="J223" s="332" t="str">
        <f>IF('Mapa final SI'!AE226="","",'Mapa final SI'!AE226)</f>
        <v/>
      </c>
      <c r="K223" s="332" t="str">
        <f t="shared" si="35"/>
        <v/>
      </c>
      <c r="L223" s="332" t="str">
        <f>IF('Mapa final SI'!AH226="","",'Mapa final SI'!AH226)</f>
        <v/>
      </c>
      <c r="M223" s="271" t="str">
        <f>IF('Mapa final SI'!T226="","",'Mapa final SI'!T226)</f>
        <v/>
      </c>
      <c r="N223" s="65"/>
      <c r="O223" s="65"/>
      <c r="P223" s="65"/>
      <c r="Q223" s="152"/>
    </row>
    <row r="224" spans="1:17" ht="43.5" customHeight="1" x14ac:dyDescent="0.25">
      <c r="A224" s="111" t="s">
        <v>756</v>
      </c>
      <c r="B224" s="1104"/>
      <c r="C224" s="1106"/>
      <c r="D224" s="1329"/>
      <c r="E224" s="1106"/>
      <c r="F224" s="1109"/>
      <c r="G224" s="1109"/>
      <c r="H224" s="1244"/>
      <c r="I224" s="332" t="str">
        <f>IF('Mapa final SI'!AC227="","",'Mapa final SI'!AC227)</f>
        <v/>
      </c>
      <c r="J224" s="332" t="str">
        <f>IF('Mapa final SI'!AE227="","",'Mapa final SI'!AE227)</f>
        <v/>
      </c>
      <c r="K224" s="332" t="str">
        <f t="shared" si="35"/>
        <v/>
      </c>
      <c r="L224" s="332" t="str">
        <f>IF('Mapa final SI'!AH227="","",'Mapa final SI'!AH227)</f>
        <v/>
      </c>
      <c r="M224" s="271" t="str">
        <f>IF('Mapa final SI'!T227="","",'Mapa final SI'!T227)</f>
        <v/>
      </c>
      <c r="N224" s="65"/>
      <c r="O224" s="65"/>
      <c r="P224" s="65"/>
      <c r="Q224" s="152"/>
    </row>
    <row r="225" spans="1:17" ht="43.5" customHeight="1" x14ac:dyDescent="0.25">
      <c r="A225" s="111" t="s">
        <v>757</v>
      </c>
      <c r="B225" s="1104"/>
      <c r="C225" s="1106"/>
      <c r="D225" s="1329"/>
      <c r="E225" s="1106"/>
      <c r="F225" s="1109"/>
      <c r="G225" s="1109"/>
      <c r="H225" s="1244"/>
      <c r="I225" s="332" t="str">
        <f>IF('Mapa final SI'!AC228="","",'Mapa final SI'!AC228)</f>
        <v/>
      </c>
      <c r="J225" s="332" t="str">
        <f>IF('Mapa final SI'!AE228="","",'Mapa final SI'!AE228)</f>
        <v/>
      </c>
      <c r="K225" s="332" t="str">
        <f t="shared" si="35"/>
        <v/>
      </c>
      <c r="L225" s="332" t="str">
        <f>IF('Mapa final SI'!AH228="","",'Mapa final SI'!AH228)</f>
        <v/>
      </c>
      <c r="M225" s="271" t="str">
        <f>IF('Mapa final SI'!T228="","",'Mapa final SI'!T228)</f>
        <v/>
      </c>
      <c r="N225" s="65"/>
      <c r="O225" s="65"/>
      <c r="P225" s="65"/>
      <c r="Q225" s="152"/>
    </row>
    <row r="226" spans="1:17" ht="43.5" customHeight="1" x14ac:dyDescent="0.25">
      <c r="A226" s="111" t="s">
        <v>758</v>
      </c>
      <c r="B226" s="1104"/>
      <c r="C226" s="1106"/>
      <c r="D226" s="1329"/>
      <c r="E226" s="1106"/>
      <c r="F226" s="1109"/>
      <c r="G226" s="1109"/>
      <c r="H226" s="1244"/>
      <c r="I226" s="332" t="str">
        <f>IF('Mapa final SI'!AC229="","",'Mapa final SI'!AC229)</f>
        <v/>
      </c>
      <c r="J226" s="332" t="str">
        <f>IF('Mapa final SI'!AE229="","",'Mapa final SI'!AE229)</f>
        <v/>
      </c>
      <c r="K226" s="332" t="str">
        <f t="shared" si="35"/>
        <v/>
      </c>
      <c r="L226" s="332" t="str">
        <f>IF('Mapa final SI'!AH229="","",'Mapa final SI'!AH229)</f>
        <v/>
      </c>
      <c r="M226" s="271" t="str">
        <f>IF('Mapa final SI'!T229="","",'Mapa final SI'!T229)</f>
        <v/>
      </c>
      <c r="N226" s="65"/>
      <c r="O226" s="65"/>
      <c r="P226" s="65"/>
      <c r="Q226" s="152"/>
    </row>
    <row r="227" spans="1:17" ht="43.5" customHeight="1" x14ac:dyDescent="0.25">
      <c r="A227" s="111" t="s">
        <v>759</v>
      </c>
      <c r="B227" s="1104"/>
      <c r="C227" s="1106"/>
      <c r="D227" s="1329"/>
      <c r="E227" s="1106"/>
      <c r="F227" s="1109"/>
      <c r="G227" s="1109"/>
      <c r="H227" s="1244"/>
      <c r="I227" s="332" t="str">
        <f>IF('Mapa final SI'!AC230="","",'Mapa final SI'!AC230)</f>
        <v/>
      </c>
      <c r="J227" s="332" t="str">
        <f>IF('Mapa final SI'!AE230="","",'Mapa final SI'!AE230)</f>
        <v/>
      </c>
      <c r="K227" s="332" t="str">
        <f t="shared" si="35"/>
        <v/>
      </c>
      <c r="L227" s="332" t="str">
        <f>IF('Mapa final SI'!AH230="","",'Mapa final SI'!AH230)</f>
        <v/>
      </c>
      <c r="M227" s="271" t="str">
        <f>IF('Mapa final SI'!T230="","",'Mapa final SI'!T230)</f>
        <v/>
      </c>
      <c r="N227" s="65"/>
      <c r="O227" s="65"/>
      <c r="P227" s="65"/>
      <c r="Q227" s="152"/>
    </row>
    <row r="228" spans="1:17" ht="43.5" customHeight="1" x14ac:dyDescent="0.25">
      <c r="A228" s="111" t="s">
        <v>760</v>
      </c>
      <c r="B228" s="1104"/>
      <c r="C228" s="1106"/>
      <c r="D228" s="1329"/>
      <c r="E228" s="1106"/>
      <c r="F228" s="1109"/>
      <c r="G228" s="1109"/>
      <c r="H228" s="1111"/>
      <c r="I228" s="332" t="str">
        <f>IF('Mapa final SI'!AC231="","",'Mapa final SI'!AC231)</f>
        <v/>
      </c>
      <c r="J228" s="332" t="str">
        <f>IF('Mapa final SI'!AE231="","",'Mapa final SI'!AE231)</f>
        <v/>
      </c>
      <c r="K228" s="332" t="str">
        <f t="shared" si="35"/>
        <v/>
      </c>
      <c r="L228" s="332" t="str">
        <f>IF('Mapa final SI'!AH231="","",'Mapa final SI'!AH231)</f>
        <v/>
      </c>
      <c r="M228" s="271" t="str">
        <f>IF('Mapa final SI'!T231="","",'Mapa final SI'!T231)</f>
        <v/>
      </c>
      <c r="N228" s="65"/>
      <c r="O228" s="65"/>
      <c r="P228" s="65"/>
      <c r="Q228" s="152"/>
    </row>
    <row r="229" spans="1:17" ht="43.5" customHeight="1" x14ac:dyDescent="0.25">
      <c r="A229" s="111" t="s">
        <v>761</v>
      </c>
      <c r="B229" s="1103"/>
      <c r="C229" s="1105" t="str">
        <f>IF('Mapa final SI'!G232="","",'Mapa final SI'!G232)</f>
        <v/>
      </c>
      <c r="D229" s="1328"/>
      <c r="E229" s="1105" t="str">
        <f>IF('Mapa final SI'!F232="","",'Mapa final SI'!F232)</f>
        <v/>
      </c>
      <c r="F229" s="1110" t="str">
        <f>IF('Mapa final SI'!L232="","",'Mapa final SI'!L232)</f>
        <v/>
      </c>
      <c r="G229" s="1110" t="str">
        <f>IF('Mapa final SI'!P232="","",'Mapa final SI'!P232)</f>
        <v/>
      </c>
      <c r="H229" s="1244"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32" t="str">
        <f>IF('Mapa final SI'!AC232="","",'Mapa final SI'!AC232)</f>
        <v/>
      </c>
      <c r="J229" s="332" t="str">
        <f>IF('Mapa final SI'!AE232="","",'Mapa final SI'!AE232)</f>
        <v/>
      </c>
      <c r="K229" s="332" t="str">
        <f t="shared" si="35"/>
        <v/>
      </c>
      <c r="L229" s="332" t="str">
        <f>IF('Mapa final SI'!AH232="","",'Mapa final SI'!AH232)</f>
        <v/>
      </c>
      <c r="M229" s="271" t="str">
        <f>IF('Mapa final SI'!T232="","",'Mapa final SI'!T232)</f>
        <v/>
      </c>
      <c r="N229" s="65"/>
      <c r="O229" s="65"/>
      <c r="P229" s="65"/>
      <c r="Q229" s="152"/>
    </row>
    <row r="230" spans="1:17" ht="43.5" customHeight="1" x14ac:dyDescent="0.25">
      <c r="A230" s="111" t="s">
        <v>762</v>
      </c>
      <c r="B230" s="1104"/>
      <c r="C230" s="1106"/>
      <c r="D230" s="1329"/>
      <c r="E230" s="1106"/>
      <c r="F230" s="1109"/>
      <c r="G230" s="1109"/>
      <c r="H230" s="1244"/>
      <c r="I230" s="332" t="str">
        <f>IF('Mapa final SI'!AC233="","",'Mapa final SI'!AC233)</f>
        <v/>
      </c>
      <c r="J230" s="332" t="str">
        <f>IF('Mapa final SI'!AE233="","",'Mapa final SI'!AE233)</f>
        <v/>
      </c>
      <c r="K230" s="332" t="str">
        <f t="shared" si="35"/>
        <v/>
      </c>
      <c r="L230" s="332" t="str">
        <f>IF('Mapa final SI'!AH233="","",'Mapa final SI'!AH233)</f>
        <v/>
      </c>
      <c r="M230" s="271" t="str">
        <f>IF('Mapa final SI'!T233="","",'Mapa final SI'!T233)</f>
        <v/>
      </c>
      <c r="N230" s="65"/>
      <c r="O230" s="65"/>
      <c r="P230" s="65"/>
      <c r="Q230" s="152"/>
    </row>
    <row r="231" spans="1:17" ht="43.5" customHeight="1" x14ac:dyDescent="0.25">
      <c r="A231" s="111" t="s">
        <v>763</v>
      </c>
      <c r="B231" s="1104"/>
      <c r="C231" s="1106"/>
      <c r="D231" s="1329"/>
      <c r="E231" s="1106"/>
      <c r="F231" s="1109"/>
      <c r="G231" s="1109"/>
      <c r="H231" s="1244"/>
      <c r="I231" s="332" t="str">
        <f>IF('Mapa final SI'!AC234="","",'Mapa final SI'!AC234)</f>
        <v/>
      </c>
      <c r="J231" s="332" t="str">
        <f>IF('Mapa final SI'!AE234="","",'Mapa final SI'!AE234)</f>
        <v/>
      </c>
      <c r="K231" s="332" t="str">
        <f t="shared" si="35"/>
        <v/>
      </c>
      <c r="L231" s="332" t="str">
        <f>IF('Mapa final SI'!AH234="","",'Mapa final SI'!AH234)</f>
        <v/>
      </c>
      <c r="M231" s="271" t="str">
        <f>IF('Mapa final SI'!T234="","",'Mapa final SI'!T234)</f>
        <v/>
      </c>
      <c r="N231" s="65"/>
      <c r="O231" s="65"/>
      <c r="P231" s="65"/>
      <c r="Q231" s="152"/>
    </row>
    <row r="232" spans="1:17" ht="43.5" customHeight="1" x14ac:dyDescent="0.25">
      <c r="A232" s="111" t="s">
        <v>764</v>
      </c>
      <c r="B232" s="1104"/>
      <c r="C232" s="1106"/>
      <c r="D232" s="1329"/>
      <c r="E232" s="1106"/>
      <c r="F232" s="1109"/>
      <c r="G232" s="1109"/>
      <c r="H232" s="1244"/>
      <c r="I232" s="332" t="str">
        <f>IF('Mapa final SI'!AC235="","",'Mapa final SI'!AC235)</f>
        <v/>
      </c>
      <c r="J232" s="332" t="str">
        <f>IF('Mapa final SI'!AE235="","",'Mapa final SI'!AE235)</f>
        <v/>
      </c>
      <c r="K232" s="332" t="str">
        <f t="shared" si="35"/>
        <v/>
      </c>
      <c r="L232" s="332" t="str">
        <f>IF('Mapa final SI'!AH235="","",'Mapa final SI'!AH235)</f>
        <v/>
      </c>
      <c r="M232" s="271" t="str">
        <f>IF('Mapa final SI'!T235="","",'Mapa final SI'!T235)</f>
        <v/>
      </c>
      <c r="N232" s="65"/>
      <c r="O232" s="65"/>
      <c r="P232" s="65"/>
      <c r="Q232" s="152"/>
    </row>
    <row r="233" spans="1:17" ht="43.5" customHeight="1" x14ac:dyDescent="0.25">
      <c r="A233" s="111" t="s">
        <v>765</v>
      </c>
      <c r="B233" s="1104"/>
      <c r="C233" s="1106"/>
      <c r="D233" s="1329"/>
      <c r="E233" s="1106"/>
      <c r="F233" s="1109"/>
      <c r="G233" s="1109"/>
      <c r="H233" s="1244"/>
      <c r="I233" s="332" t="str">
        <f>IF('Mapa final SI'!AC236="","",'Mapa final SI'!AC236)</f>
        <v/>
      </c>
      <c r="J233" s="332" t="str">
        <f>IF('Mapa final SI'!AE236="","",'Mapa final SI'!AE236)</f>
        <v/>
      </c>
      <c r="K233" s="332" t="str">
        <f t="shared" si="35"/>
        <v/>
      </c>
      <c r="L233" s="332" t="str">
        <f>IF('Mapa final SI'!AH236="","",'Mapa final SI'!AH236)</f>
        <v/>
      </c>
      <c r="M233" s="271" t="str">
        <f>IF('Mapa final SI'!T236="","",'Mapa final SI'!T236)</f>
        <v/>
      </c>
      <c r="N233" s="65"/>
      <c r="O233" s="65"/>
      <c r="P233" s="65"/>
      <c r="Q233" s="152"/>
    </row>
    <row r="234" spans="1:17" ht="43.5" customHeight="1" x14ac:dyDescent="0.25">
      <c r="A234" s="111" t="s">
        <v>766</v>
      </c>
      <c r="B234" s="1104"/>
      <c r="C234" s="1106"/>
      <c r="D234" s="1329"/>
      <c r="E234" s="1106"/>
      <c r="F234" s="1109"/>
      <c r="G234" s="1109"/>
      <c r="H234" s="1111"/>
      <c r="I234" s="332" t="str">
        <f>IF('Mapa final SI'!AC237="","",'Mapa final SI'!AC237)</f>
        <v/>
      </c>
      <c r="J234" s="332" t="str">
        <f>IF('Mapa final SI'!AE237="","",'Mapa final SI'!AE237)</f>
        <v/>
      </c>
      <c r="K234" s="332" t="str">
        <f t="shared" si="35"/>
        <v/>
      </c>
      <c r="L234" s="332" t="str">
        <f>IF('Mapa final SI'!AH237="","",'Mapa final SI'!AH237)</f>
        <v/>
      </c>
      <c r="M234" s="271" t="str">
        <f>IF('Mapa final SI'!T237="","",'Mapa final SI'!T237)</f>
        <v/>
      </c>
      <c r="N234" s="65"/>
      <c r="O234" s="65"/>
      <c r="P234" s="65"/>
      <c r="Q234" s="152"/>
    </row>
    <row r="235" spans="1:17" ht="43.5" customHeight="1" x14ac:dyDescent="0.25">
      <c r="A235" s="111" t="s">
        <v>767</v>
      </c>
      <c r="B235" s="1103"/>
      <c r="C235" s="1105" t="str">
        <f>IF('Mapa final SI'!G238="","",'Mapa final SI'!G238)</f>
        <v/>
      </c>
      <c r="D235" s="1328"/>
      <c r="E235" s="1105" t="str">
        <f>IF('Mapa final SI'!F238="","",'Mapa final SI'!F238)</f>
        <v/>
      </c>
      <c r="F235" s="1110" t="str">
        <f>IF('Mapa final SI'!L238="","",'Mapa final SI'!L238)</f>
        <v/>
      </c>
      <c r="G235" s="1110" t="str">
        <f>IF('Mapa final SI'!P238="","",'Mapa final SI'!P238)</f>
        <v/>
      </c>
      <c r="H235" s="1244"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32" t="str">
        <f>IF('Mapa final SI'!AC238="","",'Mapa final SI'!AC238)</f>
        <v/>
      </c>
      <c r="J235" s="332" t="str">
        <f>IF('Mapa final SI'!AE238="","",'Mapa final SI'!AE238)</f>
        <v/>
      </c>
      <c r="K235" s="332" t="str">
        <f t="shared" si="35"/>
        <v/>
      </c>
      <c r="L235" s="332" t="str">
        <f>IF('Mapa final SI'!AH238="","",'Mapa final SI'!AH238)</f>
        <v/>
      </c>
      <c r="M235" s="271" t="str">
        <f>IF('Mapa final SI'!T238="","",'Mapa final SI'!T238)</f>
        <v/>
      </c>
      <c r="N235" s="65"/>
      <c r="O235" s="65"/>
      <c r="P235" s="65"/>
      <c r="Q235" s="152"/>
    </row>
    <row r="236" spans="1:17" ht="43.5" customHeight="1" x14ac:dyDescent="0.25">
      <c r="A236" s="111" t="s">
        <v>768</v>
      </c>
      <c r="B236" s="1104"/>
      <c r="C236" s="1106"/>
      <c r="D236" s="1329"/>
      <c r="E236" s="1106"/>
      <c r="F236" s="1109"/>
      <c r="G236" s="1109"/>
      <c r="H236" s="1244"/>
      <c r="I236" s="332" t="str">
        <f>IF('Mapa final SI'!AC239="","",'Mapa final SI'!AC239)</f>
        <v/>
      </c>
      <c r="J236" s="332" t="str">
        <f>IF('Mapa final SI'!AE239="","",'Mapa final SI'!AE239)</f>
        <v/>
      </c>
      <c r="K236" s="332" t="str">
        <f t="shared" si="35"/>
        <v/>
      </c>
      <c r="L236" s="332" t="str">
        <f>IF('Mapa final SI'!AH239="","",'Mapa final SI'!AH239)</f>
        <v/>
      </c>
      <c r="M236" s="271" t="str">
        <f>IF('Mapa final SI'!T239="","",'Mapa final SI'!T239)</f>
        <v/>
      </c>
      <c r="N236" s="65"/>
      <c r="O236" s="65"/>
      <c r="P236" s="65"/>
      <c r="Q236" s="152"/>
    </row>
    <row r="237" spans="1:17" ht="43.5" customHeight="1" x14ac:dyDescent="0.25">
      <c r="A237" s="111" t="s">
        <v>769</v>
      </c>
      <c r="B237" s="1104"/>
      <c r="C237" s="1106"/>
      <c r="D237" s="1329"/>
      <c r="E237" s="1106"/>
      <c r="F237" s="1109"/>
      <c r="G237" s="1109"/>
      <c r="H237" s="1244"/>
      <c r="I237" s="332" t="str">
        <f>IF('Mapa final SI'!AC240="","",'Mapa final SI'!AC240)</f>
        <v/>
      </c>
      <c r="J237" s="332" t="str">
        <f>IF('Mapa final SI'!AE240="","",'Mapa final SI'!AE240)</f>
        <v/>
      </c>
      <c r="K237" s="332" t="str">
        <f t="shared" si="35"/>
        <v/>
      </c>
      <c r="L237" s="332" t="str">
        <f>IF('Mapa final SI'!AH240="","",'Mapa final SI'!AH240)</f>
        <v/>
      </c>
      <c r="M237" s="271" t="str">
        <f>IF('Mapa final SI'!T240="","",'Mapa final SI'!T240)</f>
        <v/>
      </c>
      <c r="N237" s="65"/>
      <c r="O237" s="65"/>
      <c r="P237" s="65"/>
      <c r="Q237" s="152"/>
    </row>
    <row r="238" spans="1:17" ht="43.5" customHeight="1" x14ac:dyDescent="0.25">
      <c r="A238" s="111" t="s">
        <v>770</v>
      </c>
      <c r="B238" s="1104"/>
      <c r="C238" s="1106"/>
      <c r="D238" s="1329"/>
      <c r="E238" s="1106"/>
      <c r="F238" s="1109"/>
      <c r="G238" s="1109"/>
      <c r="H238" s="1244"/>
      <c r="I238" s="332" t="str">
        <f>IF('Mapa final SI'!AC241="","",'Mapa final SI'!AC241)</f>
        <v/>
      </c>
      <c r="J238" s="332" t="str">
        <f>IF('Mapa final SI'!AE241="","",'Mapa final SI'!AE241)</f>
        <v/>
      </c>
      <c r="K238" s="332" t="str">
        <f t="shared" si="35"/>
        <v/>
      </c>
      <c r="L238" s="332" t="str">
        <f>IF('Mapa final SI'!AH241="","",'Mapa final SI'!AH241)</f>
        <v/>
      </c>
      <c r="M238" s="271" t="str">
        <f>IF('Mapa final SI'!T241="","",'Mapa final SI'!T241)</f>
        <v/>
      </c>
      <c r="N238" s="65"/>
      <c r="O238" s="65"/>
      <c r="P238" s="65"/>
      <c r="Q238" s="152"/>
    </row>
    <row r="239" spans="1:17" ht="43.5" customHeight="1" x14ac:dyDescent="0.25">
      <c r="A239" s="111" t="s">
        <v>771</v>
      </c>
      <c r="B239" s="1104"/>
      <c r="C239" s="1106"/>
      <c r="D239" s="1329"/>
      <c r="E239" s="1106"/>
      <c r="F239" s="1109"/>
      <c r="G239" s="1109"/>
      <c r="H239" s="1244"/>
      <c r="I239" s="332" t="str">
        <f>IF('Mapa final SI'!AC242="","",'Mapa final SI'!AC242)</f>
        <v/>
      </c>
      <c r="J239" s="332" t="str">
        <f>IF('Mapa final SI'!AE242="","",'Mapa final SI'!AE242)</f>
        <v/>
      </c>
      <c r="K239" s="332" t="str">
        <f t="shared" si="35"/>
        <v/>
      </c>
      <c r="L239" s="332" t="str">
        <f>IF('Mapa final SI'!AH242="","",'Mapa final SI'!AH242)</f>
        <v/>
      </c>
      <c r="M239" s="271" t="str">
        <f>IF('Mapa final SI'!T242="","",'Mapa final SI'!T242)</f>
        <v/>
      </c>
      <c r="N239" s="65"/>
      <c r="O239" s="65"/>
      <c r="P239" s="65"/>
      <c r="Q239" s="152"/>
    </row>
    <row r="240" spans="1:17" ht="43.5" customHeight="1" x14ac:dyDescent="0.25">
      <c r="A240" s="111" t="s">
        <v>772</v>
      </c>
      <c r="B240" s="1104"/>
      <c r="C240" s="1106"/>
      <c r="D240" s="1329"/>
      <c r="E240" s="1106"/>
      <c r="F240" s="1109"/>
      <c r="G240" s="1109"/>
      <c r="H240" s="1111"/>
      <c r="I240" s="332" t="str">
        <f>IF('Mapa final SI'!AC243="","",'Mapa final SI'!AC243)</f>
        <v/>
      </c>
      <c r="J240" s="332" t="str">
        <f>IF('Mapa final SI'!AE243="","",'Mapa final SI'!AE243)</f>
        <v/>
      </c>
      <c r="K240" s="332" t="str">
        <f t="shared" si="35"/>
        <v/>
      </c>
      <c r="L240" s="332" t="str">
        <f>IF('Mapa final SI'!AH243="","",'Mapa final SI'!AH243)</f>
        <v/>
      </c>
      <c r="M240" s="271" t="str">
        <f>IF('Mapa final SI'!T243="","",'Mapa final SI'!T243)</f>
        <v/>
      </c>
      <c r="N240" s="65"/>
      <c r="O240" s="65"/>
      <c r="P240" s="65"/>
      <c r="Q240" s="152"/>
    </row>
    <row r="241" spans="1:17" ht="43.5" customHeight="1" x14ac:dyDescent="0.25">
      <c r="A241" s="111" t="s">
        <v>773</v>
      </c>
      <c r="B241" s="1103"/>
      <c r="C241" s="1105" t="str">
        <f>IF('Mapa final SI'!G244="","",'Mapa final SI'!G244)</f>
        <v/>
      </c>
      <c r="D241" s="1328"/>
      <c r="E241" s="1105" t="str">
        <f>IF('Mapa final SI'!F244="","",'Mapa final SI'!F244)</f>
        <v/>
      </c>
      <c r="F241" s="1110" t="str">
        <f>IF('Mapa final SI'!L244="","",'Mapa final SI'!L244)</f>
        <v/>
      </c>
      <c r="G241" s="1110" t="str">
        <f>IF('Mapa final SI'!P244="","",'Mapa final SI'!P244)</f>
        <v/>
      </c>
      <c r="H241" s="1244"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32" t="str">
        <f>IF('Mapa final SI'!AC244="","",'Mapa final SI'!AC244)</f>
        <v/>
      </c>
      <c r="J241" s="332" t="str">
        <f>IF('Mapa final SI'!AE244="","",'Mapa final SI'!AE244)</f>
        <v/>
      </c>
      <c r="K241" s="332" t="str">
        <f t="shared" si="35"/>
        <v/>
      </c>
      <c r="L241" s="332" t="str">
        <f>IF('Mapa final SI'!AH244="","",'Mapa final SI'!AH244)</f>
        <v/>
      </c>
      <c r="M241" s="271" t="str">
        <f>IF('Mapa final SI'!T244="","",'Mapa final SI'!T244)</f>
        <v/>
      </c>
      <c r="N241" s="65"/>
      <c r="O241" s="65"/>
      <c r="P241" s="65"/>
      <c r="Q241" s="152"/>
    </row>
    <row r="242" spans="1:17" ht="43.5" customHeight="1" x14ac:dyDescent="0.25">
      <c r="A242" s="111" t="s">
        <v>774</v>
      </c>
      <c r="B242" s="1104"/>
      <c r="C242" s="1106"/>
      <c r="D242" s="1329"/>
      <c r="E242" s="1106"/>
      <c r="F242" s="1109"/>
      <c r="G242" s="1109"/>
      <c r="H242" s="1244"/>
      <c r="I242" s="332" t="str">
        <f>IF('Mapa final SI'!AC245="","",'Mapa final SI'!AC245)</f>
        <v/>
      </c>
      <c r="J242" s="332" t="str">
        <f>IF('Mapa final SI'!AE245="","",'Mapa final SI'!AE245)</f>
        <v/>
      </c>
      <c r="K242" s="332" t="str">
        <f t="shared" si="35"/>
        <v/>
      </c>
      <c r="L242" s="332" t="str">
        <f>IF('Mapa final SI'!AH245="","",'Mapa final SI'!AH245)</f>
        <v/>
      </c>
      <c r="M242" s="271" t="str">
        <f>IF('Mapa final SI'!T245="","",'Mapa final SI'!T245)</f>
        <v/>
      </c>
      <c r="N242" s="65"/>
      <c r="O242" s="65"/>
      <c r="P242" s="65"/>
      <c r="Q242" s="152"/>
    </row>
    <row r="243" spans="1:17" ht="43.5" customHeight="1" x14ac:dyDescent="0.25">
      <c r="A243" s="111" t="s">
        <v>775</v>
      </c>
      <c r="B243" s="1104"/>
      <c r="C243" s="1106"/>
      <c r="D243" s="1329"/>
      <c r="E243" s="1106"/>
      <c r="F243" s="1109"/>
      <c r="G243" s="1109"/>
      <c r="H243" s="1244"/>
      <c r="I243" s="332" t="str">
        <f>IF('Mapa final SI'!AC246="","",'Mapa final SI'!AC246)</f>
        <v/>
      </c>
      <c r="J243" s="332" t="str">
        <f>IF('Mapa final SI'!AE246="","",'Mapa final SI'!AE246)</f>
        <v/>
      </c>
      <c r="K243" s="332" t="str">
        <f t="shared" si="35"/>
        <v/>
      </c>
      <c r="L243" s="332" t="str">
        <f>IF('Mapa final SI'!AH246="","",'Mapa final SI'!AH246)</f>
        <v/>
      </c>
      <c r="M243" s="271" t="str">
        <f>IF('Mapa final SI'!T246="","",'Mapa final SI'!T246)</f>
        <v/>
      </c>
      <c r="N243" s="65"/>
      <c r="O243" s="65"/>
      <c r="P243" s="65"/>
      <c r="Q243" s="152"/>
    </row>
    <row r="244" spans="1:17" ht="43.5" customHeight="1" x14ac:dyDescent="0.25">
      <c r="A244" s="111" t="s">
        <v>776</v>
      </c>
      <c r="B244" s="1104"/>
      <c r="C244" s="1106"/>
      <c r="D244" s="1329"/>
      <c r="E244" s="1106"/>
      <c r="F244" s="1109"/>
      <c r="G244" s="1109"/>
      <c r="H244" s="1244"/>
      <c r="I244" s="332" t="str">
        <f>IF('Mapa final SI'!AC247="","",'Mapa final SI'!AC247)</f>
        <v/>
      </c>
      <c r="J244" s="332" t="str">
        <f>IF('Mapa final SI'!AE247="","",'Mapa final SI'!AE247)</f>
        <v/>
      </c>
      <c r="K244" s="332" t="str">
        <f t="shared" si="35"/>
        <v/>
      </c>
      <c r="L244" s="332" t="str">
        <f>IF('Mapa final SI'!AH247="","",'Mapa final SI'!AH247)</f>
        <v/>
      </c>
      <c r="M244" s="271" t="str">
        <f>IF('Mapa final SI'!T247="","",'Mapa final SI'!T247)</f>
        <v/>
      </c>
      <c r="N244" s="65"/>
      <c r="O244" s="65"/>
      <c r="P244" s="65"/>
      <c r="Q244" s="152"/>
    </row>
    <row r="245" spans="1:17" ht="43.5" customHeight="1" x14ac:dyDescent="0.25">
      <c r="A245" s="111" t="s">
        <v>777</v>
      </c>
      <c r="B245" s="1104"/>
      <c r="C245" s="1106"/>
      <c r="D245" s="1329"/>
      <c r="E245" s="1106"/>
      <c r="F245" s="1109"/>
      <c r="G245" s="1109"/>
      <c r="H245" s="1244"/>
      <c r="I245" s="332" t="str">
        <f>IF('Mapa final SI'!AC248="","",'Mapa final SI'!AC248)</f>
        <v/>
      </c>
      <c r="J245" s="332" t="str">
        <f>IF('Mapa final SI'!AE248="","",'Mapa final SI'!AE248)</f>
        <v/>
      </c>
      <c r="K245" s="332" t="str">
        <f t="shared" si="35"/>
        <v/>
      </c>
      <c r="L245" s="332" t="str">
        <f>IF('Mapa final SI'!AH248="","",'Mapa final SI'!AH248)</f>
        <v/>
      </c>
      <c r="M245" s="271" t="str">
        <f>IF('Mapa final SI'!T248="","",'Mapa final SI'!T248)</f>
        <v/>
      </c>
      <c r="N245" s="65"/>
      <c r="O245" s="65"/>
      <c r="P245" s="65"/>
      <c r="Q245" s="152"/>
    </row>
    <row r="246" spans="1:17" ht="43.5" customHeight="1" x14ac:dyDescent="0.25">
      <c r="A246" s="111" t="s">
        <v>778</v>
      </c>
      <c r="B246" s="1104"/>
      <c r="C246" s="1106"/>
      <c r="D246" s="1329"/>
      <c r="E246" s="1106"/>
      <c r="F246" s="1109"/>
      <c r="G246" s="1109"/>
      <c r="H246" s="1111"/>
      <c r="I246" s="332" t="str">
        <f>IF('Mapa final SI'!AC249="","",'Mapa final SI'!AC249)</f>
        <v/>
      </c>
      <c r="J246" s="332" t="str">
        <f>IF('Mapa final SI'!AE249="","",'Mapa final SI'!AE249)</f>
        <v/>
      </c>
      <c r="K246" s="332" t="str">
        <f t="shared" si="35"/>
        <v/>
      </c>
      <c r="L246" s="332" t="str">
        <f>IF('Mapa final SI'!AH249="","",'Mapa final SI'!AH249)</f>
        <v/>
      </c>
      <c r="M246" s="271" t="str">
        <f>IF('Mapa final SI'!T249="","",'Mapa final SI'!T249)</f>
        <v/>
      </c>
      <c r="N246" s="65"/>
      <c r="O246" s="65"/>
      <c r="P246" s="65"/>
      <c r="Q246" s="152"/>
    </row>
    <row r="247" spans="1:17" ht="43.5" customHeight="1" x14ac:dyDescent="0.25">
      <c r="A247" s="111" t="s">
        <v>779</v>
      </c>
      <c r="B247" s="1103"/>
      <c r="C247" s="1105" t="str">
        <f>IF('Mapa final SI'!G250="","",'Mapa final SI'!G250)</f>
        <v/>
      </c>
      <c r="D247" s="1328"/>
      <c r="E247" s="1105" t="str">
        <f>IF('Mapa final SI'!F250="","",'Mapa final SI'!F250)</f>
        <v/>
      </c>
      <c r="F247" s="1110" t="str">
        <f>IF('Mapa final SI'!L250="","",'Mapa final SI'!L250)</f>
        <v/>
      </c>
      <c r="G247" s="1110" t="str">
        <f>IF('Mapa final SI'!P250="","",'Mapa final SI'!P250)</f>
        <v/>
      </c>
      <c r="H247" s="1244"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32" t="str">
        <f>IF('Mapa final SI'!AC250="","",'Mapa final SI'!AC250)</f>
        <v/>
      </c>
      <c r="J247" s="332" t="str">
        <f>IF('Mapa final SI'!AE250="","",'Mapa final SI'!AE250)</f>
        <v/>
      </c>
      <c r="K247" s="332" t="str">
        <f t="shared" si="35"/>
        <v/>
      </c>
      <c r="L247" s="332" t="str">
        <f>IF('Mapa final SI'!AH250="","",'Mapa final SI'!AH250)</f>
        <v/>
      </c>
      <c r="M247" s="271" t="str">
        <f>IF('Mapa final SI'!T250="","",'Mapa final SI'!T250)</f>
        <v/>
      </c>
      <c r="N247" s="65"/>
      <c r="O247" s="65"/>
      <c r="P247" s="65"/>
      <c r="Q247" s="152"/>
    </row>
    <row r="248" spans="1:17" ht="43.5" customHeight="1" x14ac:dyDescent="0.25">
      <c r="A248" s="111" t="s">
        <v>780</v>
      </c>
      <c r="B248" s="1104"/>
      <c r="C248" s="1106"/>
      <c r="D248" s="1329"/>
      <c r="E248" s="1106"/>
      <c r="F248" s="1109"/>
      <c r="G248" s="1109"/>
      <c r="H248" s="1244"/>
      <c r="I248" s="332" t="str">
        <f>IF('Mapa final SI'!AC251="","",'Mapa final SI'!AC251)</f>
        <v/>
      </c>
      <c r="J248" s="332" t="str">
        <f>IF('Mapa final SI'!AE251="","",'Mapa final SI'!AE251)</f>
        <v/>
      </c>
      <c r="K248" s="332" t="str">
        <f t="shared" si="35"/>
        <v/>
      </c>
      <c r="L248" s="332" t="str">
        <f>IF('Mapa final SI'!AH251="","",'Mapa final SI'!AH251)</f>
        <v/>
      </c>
      <c r="M248" s="271" t="str">
        <f>IF('Mapa final SI'!T251="","",'Mapa final SI'!T251)</f>
        <v/>
      </c>
      <c r="N248" s="65"/>
      <c r="O248" s="65"/>
      <c r="P248" s="65"/>
      <c r="Q248" s="152"/>
    </row>
    <row r="249" spans="1:17" ht="43.5" customHeight="1" x14ac:dyDescent="0.25">
      <c r="A249" s="111" t="s">
        <v>781</v>
      </c>
      <c r="B249" s="1104"/>
      <c r="C249" s="1106"/>
      <c r="D249" s="1329"/>
      <c r="E249" s="1106"/>
      <c r="F249" s="1109"/>
      <c r="G249" s="1109"/>
      <c r="H249" s="1244"/>
      <c r="I249" s="332" t="str">
        <f>IF('Mapa final SI'!AC252="","",'Mapa final SI'!AC252)</f>
        <v/>
      </c>
      <c r="J249" s="332" t="str">
        <f>IF('Mapa final SI'!AE252="","",'Mapa final SI'!AE252)</f>
        <v/>
      </c>
      <c r="K249" s="332" t="str">
        <f t="shared" si="35"/>
        <v/>
      </c>
      <c r="L249" s="332" t="str">
        <f>IF('Mapa final SI'!AH252="","",'Mapa final SI'!AH252)</f>
        <v/>
      </c>
      <c r="M249" s="271" t="str">
        <f>IF('Mapa final SI'!T252="","",'Mapa final SI'!T252)</f>
        <v/>
      </c>
      <c r="N249" s="65"/>
      <c r="O249" s="65"/>
      <c r="P249" s="65"/>
      <c r="Q249" s="152"/>
    </row>
    <row r="250" spans="1:17" ht="43.5" customHeight="1" x14ac:dyDescent="0.25">
      <c r="A250" s="111" t="s">
        <v>782</v>
      </c>
      <c r="B250" s="1104"/>
      <c r="C250" s="1106"/>
      <c r="D250" s="1329"/>
      <c r="E250" s="1106"/>
      <c r="F250" s="1109"/>
      <c r="G250" s="1109"/>
      <c r="H250" s="1244"/>
      <c r="I250" s="332" t="str">
        <f>IF('Mapa final SI'!AC253="","",'Mapa final SI'!AC253)</f>
        <v/>
      </c>
      <c r="J250" s="332" t="str">
        <f>IF('Mapa final SI'!AE253="","",'Mapa final SI'!AE253)</f>
        <v/>
      </c>
      <c r="K250" s="332" t="str">
        <f t="shared" si="35"/>
        <v/>
      </c>
      <c r="L250" s="332" t="str">
        <f>IF('Mapa final SI'!AH253="","",'Mapa final SI'!AH253)</f>
        <v/>
      </c>
      <c r="M250" s="271" t="str">
        <f>IF('Mapa final SI'!T253="","",'Mapa final SI'!T253)</f>
        <v/>
      </c>
      <c r="N250" s="65"/>
      <c r="O250" s="65"/>
      <c r="P250" s="65"/>
      <c r="Q250" s="152"/>
    </row>
    <row r="251" spans="1:17" ht="43.5" customHeight="1" x14ac:dyDescent="0.25">
      <c r="A251" s="111" t="s">
        <v>783</v>
      </c>
      <c r="B251" s="1104"/>
      <c r="C251" s="1106"/>
      <c r="D251" s="1329"/>
      <c r="E251" s="1106"/>
      <c r="F251" s="1109"/>
      <c r="G251" s="1109"/>
      <c r="H251" s="1244"/>
      <c r="I251" s="332" t="str">
        <f>IF('Mapa final SI'!AC254="","",'Mapa final SI'!AC254)</f>
        <v/>
      </c>
      <c r="J251" s="332" t="str">
        <f>IF('Mapa final SI'!AE254="","",'Mapa final SI'!AE254)</f>
        <v/>
      </c>
      <c r="K251" s="332" t="str">
        <f t="shared" si="35"/>
        <v/>
      </c>
      <c r="L251" s="332" t="str">
        <f>IF('Mapa final SI'!AH254="","",'Mapa final SI'!AH254)</f>
        <v/>
      </c>
      <c r="M251" s="271" t="str">
        <f>IF('Mapa final SI'!T254="","",'Mapa final SI'!T254)</f>
        <v/>
      </c>
      <c r="N251" s="65"/>
      <c r="O251" s="65"/>
      <c r="P251" s="65"/>
      <c r="Q251" s="152"/>
    </row>
    <row r="252" spans="1:17" ht="43.5" customHeight="1" x14ac:dyDescent="0.25">
      <c r="A252" s="111" t="s">
        <v>784</v>
      </c>
      <c r="B252" s="1104"/>
      <c r="C252" s="1106"/>
      <c r="D252" s="1329"/>
      <c r="E252" s="1106"/>
      <c r="F252" s="1109"/>
      <c r="G252" s="1109"/>
      <c r="H252" s="1111"/>
      <c r="I252" s="332" t="str">
        <f>IF('Mapa final SI'!AC255="","",'Mapa final SI'!AC255)</f>
        <v/>
      </c>
      <c r="J252" s="332" t="str">
        <f>IF('Mapa final SI'!AE255="","",'Mapa final SI'!AE255)</f>
        <v/>
      </c>
      <c r="K252" s="332" t="str">
        <f t="shared" si="35"/>
        <v/>
      </c>
      <c r="L252" s="332" t="str">
        <f>IF('Mapa final SI'!AH255="","",'Mapa final SI'!AH255)</f>
        <v/>
      </c>
      <c r="M252" s="271" t="str">
        <f>IF('Mapa final SI'!T255="","",'Mapa final SI'!T255)</f>
        <v/>
      </c>
      <c r="N252" s="65"/>
      <c r="O252" s="65"/>
      <c r="P252" s="65"/>
      <c r="Q252" s="152"/>
    </row>
    <row r="253" spans="1:17" ht="43.5" customHeight="1" x14ac:dyDescent="0.25">
      <c r="A253" s="111" t="s">
        <v>785</v>
      </c>
      <c r="B253" s="1103"/>
      <c r="C253" s="1105" t="str">
        <f>IF('Mapa final SI'!G256="","",'Mapa final SI'!G256)</f>
        <v/>
      </c>
      <c r="D253" s="1328"/>
      <c r="E253" s="1105" t="str">
        <f>IF('Mapa final SI'!F256="","",'Mapa final SI'!F256)</f>
        <v/>
      </c>
      <c r="F253" s="1110" t="str">
        <f>IF('Mapa final SI'!L256="","",'Mapa final SI'!L256)</f>
        <v/>
      </c>
      <c r="G253" s="1110" t="str">
        <f>IF('Mapa final SI'!P256="","",'Mapa final SI'!P256)</f>
        <v/>
      </c>
      <c r="H253" s="1244"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32" t="str">
        <f>IF('Mapa final SI'!AC256="","",'Mapa final SI'!AC256)</f>
        <v/>
      </c>
      <c r="J253" s="332" t="str">
        <f>IF('Mapa final SI'!AE256="","",'Mapa final SI'!AE256)</f>
        <v/>
      </c>
      <c r="K253" s="332" t="str">
        <f t="shared" si="35"/>
        <v/>
      </c>
      <c r="L253" s="332" t="str">
        <f>IF('Mapa final SI'!AH256="","",'Mapa final SI'!AH256)</f>
        <v/>
      </c>
      <c r="M253" s="271" t="str">
        <f>IF('Mapa final SI'!T256="","",'Mapa final SI'!T256)</f>
        <v/>
      </c>
      <c r="N253" s="65"/>
      <c r="O253" s="65"/>
      <c r="P253" s="65"/>
      <c r="Q253" s="152"/>
    </row>
    <row r="254" spans="1:17" ht="43.5" customHeight="1" x14ac:dyDescent="0.25">
      <c r="A254" s="111" t="s">
        <v>786</v>
      </c>
      <c r="B254" s="1104"/>
      <c r="C254" s="1106"/>
      <c r="D254" s="1329"/>
      <c r="E254" s="1106"/>
      <c r="F254" s="1109"/>
      <c r="G254" s="1109"/>
      <c r="H254" s="1244"/>
      <c r="I254" s="332" t="str">
        <f>IF('Mapa final SI'!AC257="","",'Mapa final SI'!AC257)</f>
        <v/>
      </c>
      <c r="J254" s="332" t="str">
        <f>IF('Mapa final SI'!AE257="","",'Mapa final SI'!AE257)</f>
        <v/>
      </c>
      <c r="K254" s="332" t="str">
        <f t="shared" si="35"/>
        <v/>
      </c>
      <c r="L254" s="332" t="str">
        <f>IF('Mapa final SI'!AH257="","",'Mapa final SI'!AH257)</f>
        <v/>
      </c>
      <c r="M254" s="271" t="str">
        <f>IF('Mapa final SI'!T257="","",'Mapa final SI'!T257)</f>
        <v/>
      </c>
      <c r="N254" s="65"/>
      <c r="O254" s="65"/>
      <c r="P254" s="65"/>
      <c r="Q254" s="152"/>
    </row>
    <row r="255" spans="1:17" ht="43.5" customHeight="1" x14ac:dyDescent="0.25">
      <c r="A255" s="111" t="s">
        <v>787</v>
      </c>
      <c r="B255" s="1104"/>
      <c r="C255" s="1106"/>
      <c r="D255" s="1329"/>
      <c r="E255" s="1106"/>
      <c r="F255" s="1109"/>
      <c r="G255" s="1109"/>
      <c r="H255" s="1244"/>
      <c r="I255" s="332" t="str">
        <f>IF('Mapa final SI'!AC258="","",'Mapa final SI'!AC258)</f>
        <v/>
      </c>
      <c r="J255" s="332" t="str">
        <f>IF('Mapa final SI'!AE258="","",'Mapa final SI'!AE258)</f>
        <v/>
      </c>
      <c r="K255" s="332" t="str">
        <f t="shared" si="35"/>
        <v/>
      </c>
      <c r="L255" s="332" t="str">
        <f>IF('Mapa final SI'!AH258="","",'Mapa final SI'!AH258)</f>
        <v/>
      </c>
      <c r="M255" s="271" t="str">
        <f>IF('Mapa final SI'!T258="","",'Mapa final SI'!T258)</f>
        <v/>
      </c>
      <c r="N255" s="65"/>
      <c r="O255" s="65"/>
      <c r="P255" s="65"/>
      <c r="Q255" s="152"/>
    </row>
    <row r="256" spans="1:17" ht="43.5" customHeight="1" x14ac:dyDescent="0.25">
      <c r="A256" s="111" t="s">
        <v>788</v>
      </c>
      <c r="B256" s="1104"/>
      <c r="C256" s="1106"/>
      <c r="D256" s="1329"/>
      <c r="E256" s="1106"/>
      <c r="F256" s="1109"/>
      <c r="G256" s="1109"/>
      <c r="H256" s="1244"/>
      <c r="I256" s="332" t="str">
        <f>IF('Mapa final SI'!AC259="","",'Mapa final SI'!AC259)</f>
        <v/>
      </c>
      <c r="J256" s="332" t="str">
        <f>IF('Mapa final SI'!AE259="","",'Mapa final SI'!AE259)</f>
        <v/>
      </c>
      <c r="K256" s="332" t="str">
        <f t="shared" si="35"/>
        <v/>
      </c>
      <c r="L256" s="332" t="str">
        <f>IF('Mapa final SI'!AH259="","",'Mapa final SI'!AH259)</f>
        <v/>
      </c>
      <c r="M256" s="271" t="str">
        <f>IF('Mapa final SI'!T259="","",'Mapa final SI'!T259)</f>
        <v/>
      </c>
      <c r="N256" s="65"/>
      <c r="O256" s="65"/>
      <c r="P256" s="65"/>
      <c r="Q256" s="152"/>
    </row>
    <row r="257" spans="1:17" ht="43.5" customHeight="1" x14ac:dyDescent="0.25">
      <c r="A257" s="111" t="s">
        <v>789</v>
      </c>
      <c r="B257" s="1104"/>
      <c r="C257" s="1106"/>
      <c r="D257" s="1329"/>
      <c r="E257" s="1106"/>
      <c r="F257" s="1109"/>
      <c r="G257" s="1109"/>
      <c r="H257" s="1244"/>
      <c r="I257" s="332" t="str">
        <f>IF('Mapa final SI'!AC260="","",'Mapa final SI'!AC260)</f>
        <v/>
      </c>
      <c r="J257" s="332" t="str">
        <f>IF('Mapa final SI'!AE260="","",'Mapa final SI'!AE260)</f>
        <v/>
      </c>
      <c r="K257" s="332" t="str">
        <f t="shared" si="35"/>
        <v/>
      </c>
      <c r="L257" s="332" t="str">
        <f>IF('Mapa final SI'!AH260="","",'Mapa final SI'!AH260)</f>
        <v/>
      </c>
      <c r="M257" s="271" t="str">
        <f>IF('Mapa final SI'!T260="","",'Mapa final SI'!T260)</f>
        <v/>
      </c>
      <c r="N257" s="65"/>
      <c r="O257" s="65"/>
      <c r="P257" s="65"/>
      <c r="Q257" s="152"/>
    </row>
    <row r="258" spans="1:17" ht="43.5" customHeight="1" x14ac:dyDescent="0.25">
      <c r="A258" s="111" t="s">
        <v>790</v>
      </c>
      <c r="B258" s="1104"/>
      <c r="C258" s="1106"/>
      <c r="D258" s="1329"/>
      <c r="E258" s="1106"/>
      <c r="F258" s="1109"/>
      <c r="G258" s="1109"/>
      <c r="H258" s="1111"/>
      <c r="I258" s="332" t="str">
        <f>IF('Mapa final SI'!AC261="","",'Mapa final SI'!AC261)</f>
        <v/>
      </c>
      <c r="J258" s="332" t="str">
        <f>IF('Mapa final SI'!AE261="","",'Mapa final SI'!AE261)</f>
        <v/>
      </c>
      <c r="K258" s="332" t="str">
        <f t="shared" si="35"/>
        <v/>
      </c>
      <c r="L258" s="332" t="str">
        <f>IF('Mapa final SI'!AH261="","",'Mapa final SI'!AH261)</f>
        <v/>
      </c>
      <c r="M258" s="271" t="str">
        <f>IF('Mapa final SI'!T261="","",'Mapa final SI'!T261)</f>
        <v/>
      </c>
      <c r="N258" s="65"/>
      <c r="O258" s="65"/>
      <c r="P258" s="65"/>
      <c r="Q258" s="152"/>
    </row>
    <row r="259" spans="1:17" ht="43.5" customHeight="1" x14ac:dyDescent="0.25">
      <c r="A259" s="111" t="s">
        <v>791</v>
      </c>
      <c r="B259" s="1103"/>
      <c r="C259" s="1105" t="str">
        <f>IF('Mapa final SI'!G262="","",'Mapa final SI'!G262)</f>
        <v/>
      </c>
      <c r="D259" s="1328"/>
      <c r="E259" s="1105" t="str">
        <f>IF('Mapa final SI'!F262="","",'Mapa final SI'!F262)</f>
        <v/>
      </c>
      <c r="F259" s="1110" t="str">
        <f>IF('Mapa final SI'!L262="","",'Mapa final SI'!L262)</f>
        <v/>
      </c>
      <c r="G259" s="1110" t="str">
        <f>IF('Mapa final SI'!P262="","",'Mapa final SI'!P262)</f>
        <v/>
      </c>
      <c r="H259" s="1244"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32" t="str">
        <f>IF('Mapa final SI'!AC262="","",'Mapa final SI'!AC262)</f>
        <v/>
      </c>
      <c r="J259" s="332" t="str">
        <f>IF('Mapa final SI'!AE262="","",'Mapa final SI'!AE262)</f>
        <v/>
      </c>
      <c r="K259" s="332" t="str">
        <f t="shared" si="35"/>
        <v/>
      </c>
      <c r="L259" s="332" t="str">
        <f>IF('Mapa final SI'!AH262="","",'Mapa final SI'!AH262)</f>
        <v/>
      </c>
      <c r="M259" s="271" t="str">
        <f>IF('Mapa final SI'!T262="","",'Mapa final SI'!T262)</f>
        <v/>
      </c>
      <c r="N259" s="65"/>
      <c r="O259" s="65"/>
      <c r="P259" s="65"/>
      <c r="Q259" s="152"/>
    </row>
    <row r="260" spans="1:17" ht="43.5" customHeight="1" x14ac:dyDescent="0.25">
      <c r="A260" s="111" t="s">
        <v>792</v>
      </c>
      <c r="B260" s="1104"/>
      <c r="C260" s="1106"/>
      <c r="D260" s="1329"/>
      <c r="E260" s="1106"/>
      <c r="F260" s="1109"/>
      <c r="G260" s="1109"/>
      <c r="H260" s="1244"/>
      <c r="I260" s="332" t="str">
        <f>IF('Mapa final SI'!AC263="","",'Mapa final SI'!AC263)</f>
        <v/>
      </c>
      <c r="J260" s="332" t="str">
        <f>IF('Mapa final SI'!AE263="","",'Mapa final SI'!AE263)</f>
        <v/>
      </c>
      <c r="K260" s="332" t="str">
        <f t="shared" si="35"/>
        <v/>
      </c>
      <c r="L260" s="332" t="str">
        <f>IF('Mapa final SI'!AH263="","",'Mapa final SI'!AH263)</f>
        <v/>
      </c>
      <c r="M260" s="271" t="str">
        <f>IF('Mapa final SI'!T263="","",'Mapa final SI'!T263)</f>
        <v/>
      </c>
      <c r="N260" s="65"/>
      <c r="O260" s="65"/>
      <c r="P260" s="65"/>
      <c r="Q260" s="152"/>
    </row>
    <row r="261" spans="1:17" ht="43.5" customHeight="1" x14ac:dyDescent="0.25">
      <c r="A261" s="111" t="s">
        <v>793</v>
      </c>
      <c r="B261" s="1104"/>
      <c r="C261" s="1106"/>
      <c r="D261" s="1329"/>
      <c r="E261" s="1106"/>
      <c r="F261" s="1109"/>
      <c r="G261" s="1109"/>
      <c r="H261" s="1244"/>
      <c r="I261" s="332" t="str">
        <f>IF('Mapa final SI'!AC264="","",'Mapa final SI'!AC264)</f>
        <v/>
      </c>
      <c r="J261" s="332" t="str">
        <f>IF('Mapa final SI'!AE264="","",'Mapa final SI'!AE264)</f>
        <v/>
      </c>
      <c r="K261" s="332" t="str">
        <f t="shared" si="35"/>
        <v/>
      </c>
      <c r="L261" s="332" t="str">
        <f>IF('Mapa final SI'!AH264="","",'Mapa final SI'!AH264)</f>
        <v/>
      </c>
      <c r="M261" s="271" t="str">
        <f>IF('Mapa final SI'!T264="","",'Mapa final SI'!T264)</f>
        <v/>
      </c>
      <c r="N261" s="65"/>
      <c r="O261" s="65"/>
      <c r="P261" s="65"/>
      <c r="Q261" s="152"/>
    </row>
    <row r="262" spans="1:17" ht="43.5" customHeight="1" x14ac:dyDescent="0.25">
      <c r="A262" s="111" t="s">
        <v>794</v>
      </c>
      <c r="B262" s="1104"/>
      <c r="C262" s="1106"/>
      <c r="D262" s="1329"/>
      <c r="E262" s="1106"/>
      <c r="F262" s="1109"/>
      <c r="G262" s="1109"/>
      <c r="H262" s="1244"/>
      <c r="I262" s="332" t="str">
        <f>IF('Mapa final SI'!AC265="","",'Mapa final SI'!AC265)</f>
        <v/>
      </c>
      <c r="J262" s="332" t="str">
        <f>IF('Mapa final SI'!AE265="","",'Mapa final SI'!AE265)</f>
        <v/>
      </c>
      <c r="K262" s="332" t="str">
        <f t="shared" si="35"/>
        <v/>
      </c>
      <c r="L262" s="332" t="str">
        <f>IF('Mapa final SI'!AH265="","",'Mapa final SI'!AH265)</f>
        <v/>
      </c>
      <c r="M262" s="271" t="str">
        <f>IF('Mapa final SI'!T265="","",'Mapa final SI'!T265)</f>
        <v/>
      </c>
      <c r="N262" s="65"/>
      <c r="O262" s="65"/>
      <c r="P262" s="65"/>
      <c r="Q262" s="152"/>
    </row>
    <row r="263" spans="1:17" ht="43.5" customHeight="1" x14ac:dyDescent="0.25">
      <c r="A263" s="111" t="s">
        <v>795</v>
      </c>
      <c r="B263" s="1104"/>
      <c r="C263" s="1106"/>
      <c r="D263" s="1329"/>
      <c r="E263" s="1106"/>
      <c r="F263" s="1109"/>
      <c r="G263" s="1109"/>
      <c r="H263" s="1244"/>
      <c r="I263" s="332" t="str">
        <f>IF('Mapa final SI'!AC266="","",'Mapa final SI'!AC266)</f>
        <v/>
      </c>
      <c r="J263" s="332" t="str">
        <f>IF('Mapa final SI'!AE266="","",'Mapa final SI'!AE266)</f>
        <v/>
      </c>
      <c r="K263" s="332" t="str">
        <f t="shared" si="35"/>
        <v/>
      </c>
      <c r="L263" s="332" t="str">
        <f>IF('Mapa final SI'!AH266="","",'Mapa final SI'!AH266)</f>
        <v/>
      </c>
      <c r="M263" s="271" t="str">
        <f>IF('Mapa final SI'!T266="","",'Mapa final SI'!T266)</f>
        <v/>
      </c>
      <c r="N263" s="65"/>
      <c r="O263" s="65"/>
      <c r="P263" s="65"/>
      <c r="Q263" s="152"/>
    </row>
    <row r="264" spans="1:17" ht="43.5" customHeight="1" x14ac:dyDescent="0.25">
      <c r="A264" s="111" t="s">
        <v>796</v>
      </c>
      <c r="B264" s="1104"/>
      <c r="C264" s="1106"/>
      <c r="D264" s="1329"/>
      <c r="E264" s="1106"/>
      <c r="F264" s="1109"/>
      <c r="G264" s="1109"/>
      <c r="H264" s="1111"/>
      <c r="I264" s="332" t="str">
        <f>IF('Mapa final SI'!AC267="","",'Mapa final SI'!AC267)</f>
        <v/>
      </c>
      <c r="J264" s="332" t="str">
        <f>IF('Mapa final SI'!AE267="","",'Mapa final SI'!AE267)</f>
        <v/>
      </c>
      <c r="K264" s="332"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32" t="str">
        <f>IF('Mapa final SI'!AH267="","",'Mapa final SI'!AH267)</f>
        <v/>
      </c>
      <c r="M264" s="271" t="str">
        <f>IF('Mapa final SI'!T267="","",'Mapa final SI'!T267)</f>
        <v/>
      </c>
      <c r="N264" s="65"/>
      <c r="O264" s="65"/>
      <c r="P264" s="65"/>
      <c r="Q264" s="152"/>
    </row>
    <row r="265" spans="1:17" ht="43.5" customHeight="1" x14ac:dyDescent="0.25">
      <c r="A265" s="111" t="s">
        <v>797</v>
      </c>
      <c r="B265" s="1103"/>
      <c r="C265" s="1105" t="str">
        <f>IF('Mapa final SI'!G268="","",'Mapa final SI'!G268)</f>
        <v/>
      </c>
      <c r="D265" s="1328"/>
      <c r="E265" s="1105" t="str">
        <f>IF('Mapa final SI'!F268="","",'Mapa final SI'!F268)</f>
        <v/>
      </c>
      <c r="F265" s="1110" t="str">
        <f>IF('Mapa final SI'!L268="","",'Mapa final SI'!L268)</f>
        <v/>
      </c>
      <c r="G265" s="1110" t="str">
        <f>IF('Mapa final SI'!P268="","",'Mapa final SI'!P268)</f>
        <v/>
      </c>
      <c r="H265" s="1244"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32" t="str">
        <f>IF('Mapa final SI'!AC268="","",'Mapa final SI'!AC268)</f>
        <v/>
      </c>
      <c r="J265" s="332" t="str">
        <f>IF('Mapa final SI'!AE268="","",'Mapa final SI'!AE268)</f>
        <v/>
      </c>
      <c r="K265" s="332" t="str">
        <f t="shared" si="46"/>
        <v/>
      </c>
      <c r="L265" s="332" t="str">
        <f>IF('Mapa final SI'!AH268="","",'Mapa final SI'!AH268)</f>
        <v/>
      </c>
      <c r="M265" s="271" t="str">
        <f>IF('Mapa final SI'!T268="","",'Mapa final SI'!T268)</f>
        <v/>
      </c>
      <c r="N265" s="65"/>
      <c r="O265" s="65"/>
      <c r="P265" s="65"/>
      <c r="Q265" s="152"/>
    </row>
    <row r="266" spans="1:17" ht="43.5" customHeight="1" x14ac:dyDescent="0.25">
      <c r="A266" s="111" t="s">
        <v>798</v>
      </c>
      <c r="B266" s="1104"/>
      <c r="C266" s="1106"/>
      <c r="D266" s="1329"/>
      <c r="E266" s="1106"/>
      <c r="F266" s="1109"/>
      <c r="G266" s="1109"/>
      <c r="H266" s="1244"/>
      <c r="I266" s="332" t="str">
        <f>IF('Mapa final SI'!AC269="","",'Mapa final SI'!AC269)</f>
        <v/>
      </c>
      <c r="J266" s="332" t="str">
        <f>IF('Mapa final SI'!AE269="","",'Mapa final SI'!AE269)</f>
        <v/>
      </c>
      <c r="K266" s="332" t="str">
        <f t="shared" si="46"/>
        <v/>
      </c>
      <c r="L266" s="332" t="str">
        <f>IF('Mapa final SI'!AH269="","",'Mapa final SI'!AH269)</f>
        <v/>
      </c>
      <c r="M266" s="271" t="str">
        <f>IF('Mapa final SI'!T269="","",'Mapa final SI'!T269)</f>
        <v/>
      </c>
      <c r="N266" s="65"/>
      <c r="O266" s="65"/>
      <c r="P266" s="65"/>
      <c r="Q266" s="152"/>
    </row>
    <row r="267" spans="1:17" ht="43.5" customHeight="1" x14ac:dyDescent="0.25">
      <c r="A267" s="111" t="s">
        <v>799</v>
      </c>
      <c r="B267" s="1104"/>
      <c r="C267" s="1106"/>
      <c r="D267" s="1329"/>
      <c r="E267" s="1106"/>
      <c r="F267" s="1109"/>
      <c r="G267" s="1109"/>
      <c r="H267" s="1244"/>
      <c r="I267" s="332" t="str">
        <f>IF('Mapa final SI'!AC270="","",'Mapa final SI'!AC270)</f>
        <v/>
      </c>
      <c r="J267" s="332" t="str">
        <f>IF('Mapa final SI'!AE270="","",'Mapa final SI'!AE270)</f>
        <v/>
      </c>
      <c r="K267" s="332" t="str">
        <f t="shared" si="46"/>
        <v/>
      </c>
      <c r="L267" s="332" t="str">
        <f>IF('Mapa final SI'!AH270="","",'Mapa final SI'!AH270)</f>
        <v/>
      </c>
      <c r="M267" s="271" t="str">
        <f>IF('Mapa final SI'!T270="","",'Mapa final SI'!T270)</f>
        <v/>
      </c>
      <c r="N267" s="65"/>
      <c r="O267" s="65"/>
      <c r="P267" s="65"/>
      <c r="Q267" s="152"/>
    </row>
    <row r="268" spans="1:17" ht="43.5" customHeight="1" x14ac:dyDescent="0.25">
      <c r="A268" s="111" t="s">
        <v>800</v>
      </c>
      <c r="B268" s="1104"/>
      <c r="C268" s="1106"/>
      <c r="D268" s="1329"/>
      <c r="E268" s="1106"/>
      <c r="F268" s="1109"/>
      <c r="G268" s="1109"/>
      <c r="H268" s="1244"/>
      <c r="I268" s="332" t="str">
        <f>IF('Mapa final SI'!AC271="","",'Mapa final SI'!AC271)</f>
        <v/>
      </c>
      <c r="J268" s="332" t="str">
        <f>IF('Mapa final SI'!AE271="","",'Mapa final SI'!AE271)</f>
        <v/>
      </c>
      <c r="K268" s="332" t="str">
        <f t="shared" si="46"/>
        <v/>
      </c>
      <c r="L268" s="332" t="str">
        <f>IF('Mapa final SI'!AH271="","",'Mapa final SI'!AH271)</f>
        <v/>
      </c>
      <c r="M268" s="271" t="str">
        <f>IF('Mapa final SI'!T271="","",'Mapa final SI'!T271)</f>
        <v/>
      </c>
      <c r="N268" s="65"/>
      <c r="O268" s="65"/>
      <c r="P268" s="65"/>
      <c r="Q268" s="152"/>
    </row>
    <row r="269" spans="1:17" ht="43.5" customHeight="1" x14ac:dyDescent="0.25">
      <c r="A269" s="111" t="s">
        <v>801</v>
      </c>
      <c r="B269" s="1104"/>
      <c r="C269" s="1106"/>
      <c r="D269" s="1329"/>
      <c r="E269" s="1106"/>
      <c r="F269" s="1109"/>
      <c r="G269" s="1109"/>
      <c r="H269" s="1244"/>
      <c r="I269" s="332" t="str">
        <f>IF('Mapa final SI'!AC272="","",'Mapa final SI'!AC272)</f>
        <v/>
      </c>
      <c r="J269" s="332" t="str">
        <f>IF('Mapa final SI'!AE272="","",'Mapa final SI'!AE272)</f>
        <v/>
      </c>
      <c r="K269" s="332" t="str">
        <f t="shared" si="46"/>
        <v/>
      </c>
      <c r="L269" s="332" t="str">
        <f>IF('Mapa final SI'!AH272="","",'Mapa final SI'!AH272)</f>
        <v/>
      </c>
      <c r="M269" s="271" t="str">
        <f>IF('Mapa final SI'!T272="","",'Mapa final SI'!T272)</f>
        <v/>
      </c>
      <c r="N269" s="65"/>
      <c r="O269" s="65"/>
      <c r="P269" s="65"/>
      <c r="Q269" s="152"/>
    </row>
    <row r="270" spans="1:17" ht="43.5" customHeight="1" x14ac:dyDescent="0.25">
      <c r="A270" s="111" t="s">
        <v>802</v>
      </c>
      <c r="B270" s="1104"/>
      <c r="C270" s="1106"/>
      <c r="D270" s="1329"/>
      <c r="E270" s="1106"/>
      <c r="F270" s="1109"/>
      <c r="G270" s="1109"/>
      <c r="H270" s="1111"/>
      <c r="I270" s="332" t="str">
        <f>IF('Mapa final SI'!AC273="","",'Mapa final SI'!AC273)</f>
        <v/>
      </c>
      <c r="J270" s="332" t="str">
        <f>IF('Mapa final SI'!AE273="","",'Mapa final SI'!AE273)</f>
        <v/>
      </c>
      <c r="K270" s="332" t="str">
        <f t="shared" si="46"/>
        <v/>
      </c>
      <c r="L270" s="332" t="str">
        <f>IF('Mapa final SI'!AH273="","",'Mapa final SI'!AH273)</f>
        <v/>
      </c>
      <c r="M270" s="271" t="str">
        <f>IF('Mapa final SI'!T273="","",'Mapa final SI'!T273)</f>
        <v/>
      </c>
      <c r="N270" s="65"/>
      <c r="O270" s="65"/>
      <c r="P270" s="65"/>
      <c r="Q270" s="152"/>
    </row>
    <row r="271" spans="1:17" ht="43.5" customHeight="1" x14ac:dyDescent="0.25">
      <c r="A271" s="111" t="s">
        <v>803</v>
      </c>
      <c r="B271" s="1103"/>
      <c r="C271" s="1105" t="str">
        <f>IF('Mapa final SI'!G274="","",'Mapa final SI'!G274)</f>
        <v/>
      </c>
      <c r="D271" s="1328"/>
      <c r="E271" s="1105" t="str">
        <f>IF('Mapa final SI'!F274="","",'Mapa final SI'!F274)</f>
        <v/>
      </c>
      <c r="F271" s="1110" t="str">
        <f>IF('Mapa final SI'!L274="","",'Mapa final SI'!L274)</f>
        <v/>
      </c>
      <c r="G271" s="1110" t="str">
        <f>IF('Mapa final SI'!P274="","",'Mapa final SI'!P274)</f>
        <v/>
      </c>
      <c r="H271" s="1244"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32" t="str">
        <f>IF('Mapa final SI'!AC274="","",'Mapa final SI'!AC274)</f>
        <v/>
      </c>
      <c r="J271" s="332" t="str">
        <f>IF('Mapa final SI'!AE274="","",'Mapa final SI'!AE274)</f>
        <v/>
      </c>
      <c r="K271" s="332" t="str">
        <f t="shared" si="46"/>
        <v/>
      </c>
      <c r="L271" s="332" t="str">
        <f>IF('Mapa final SI'!AH274="","",'Mapa final SI'!AH274)</f>
        <v/>
      </c>
      <c r="M271" s="271" t="str">
        <f>IF('Mapa final SI'!T274="","",'Mapa final SI'!T274)</f>
        <v/>
      </c>
      <c r="N271" s="65"/>
      <c r="O271" s="65"/>
      <c r="P271" s="65"/>
      <c r="Q271" s="152"/>
    </row>
    <row r="272" spans="1:17" ht="43.5" customHeight="1" x14ac:dyDescent="0.25">
      <c r="A272" s="111" t="s">
        <v>804</v>
      </c>
      <c r="B272" s="1104"/>
      <c r="C272" s="1106"/>
      <c r="D272" s="1329"/>
      <c r="E272" s="1106"/>
      <c r="F272" s="1109"/>
      <c r="G272" s="1109"/>
      <c r="H272" s="1244"/>
      <c r="I272" s="332" t="str">
        <f>IF('Mapa final SI'!AC275="","",'Mapa final SI'!AC275)</f>
        <v/>
      </c>
      <c r="J272" s="332" t="str">
        <f>IF('Mapa final SI'!AE275="","",'Mapa final SI'!AE275)</f>
        <v/>
      </c>
      <c r="K272" s="332" t="str">
        <f t="shared" si="46"/>
        <v/>
      </c>
      <c r="L272" s="332" t="str">
        <f>IF('Mapa final SI'!AH275="","",'Mapa final SI'!AH275)</f>
        <v/>
      </c>
      <c r="M272" s="271" t="str">
        <f>IF('Mapa final SI'!T275="","",'Mapa final SI'!T275)</f>
        <v/>
      </c>
      <c r="N272" s="65"/>
      <c r="O272" s="65"/>
      <c r="P272" s="65"/>
      <c r="Q272" s="152"/>
    </row>
    <row r="273" spans="1:17" ht="43.5" customHeight="1" x14ac:dyDescent="0.25">
      <c r="A273" s="111" t="s">
        <v>805</v>
      </c>
      <c r="B273" s="1104"/>
      <c r="C273" s="1106"/>
      <c r="D273" s="1329"/>
      <c r="E273" s="1106"/>
      <c r="F273" s="1109"/>
      <c r="G273" s="1109"/>
      <c r="H273" s="1244"/>
      <c r="I273" s="332" t="str">
        <f>IF('Mapa final SI'!AC276="","",'Mapa final SI'!AC276)</f>
        <v/>
      </c>
      <c r="J273" s="332" t="str">
        <f>IF('Mapa final SI'!AE276="","",'Mapa final SI'!AE276)</f>
        <v/>
      </c>
      <c r="K273" s="332" t="str">
        <f t="shared" si="46"/>
        <v/>
      </c>
      <c r="L273" s="332" t="str">
        <f>IF('Mapa final SI'!AH276="","",'Mapa final SI'!AH276)</f>
        <v/>
      </c>
      <c r="M273" s="271" t="str">
        <f>IF('Mapa final SI'!T276="","",'Mapa final SI'!T276)</f>
        <v/>
      </c>
      <c r="N273" s="65"/>
      <c r="O273" s="65"/>
      <c r="P273" s="65"/>
      <c r="Q273" s="152"/>
    </row>
    <row r="274" spans="1:17" ht="43.5" customHeight="1" x14ac:dyDescent="0.25">
      <c r="A274" s="111" t="s">
        <v>806</v>
      </c>
      <c r="B274" s="1104"/>
      <c r="C274" s="1106"/>
      <c r="D274" s="1329"/>
      <c r="E274" s="1106"/>
      <c r="F274" s="1109"/>
      <c r="G274" s="1109"/>
      <c r="H274" s="1244"/>
      <c r="I274" s="332" t="str">
        <f>IF('Mapa final SI'!AC277="","",'Mapa final SI'!AC277)</f>
        <v/>
      </c>
      <c r="J274" s="332" t="str">
        <f>IF('Mapa final SI'!AE277="","",'Mapa final SI'!AE277)</f>
        <v/>
      </c>
      <c r="K274" s="332" t="str">
        <f t="shared" si="46"/>
        <v/>
      </c>
      <c r="L274" s="332" t="str">
        <f>IF('Mapa final SI'!AH277="","",'Mapa final SI'!AH277)</f>
        <v/>
      </c>
      <c r="M274" s="271" t="str">
        <f>IF('Mapa final SI'!T277="","",'Mapa final SI'!T277)</f>
        <v/>
      </c>
      <c r="N274" s="65"/>
      <c r="O274" s="65"/>
      <c r="P274" s="65"/>
      <c r="Q274" s="152"/>
    </row>
    <row r="275" spans="1:17" ht="43.5" customHeight="1" x14ac:dyDescent="0.25">
      <c r="A275" s="111" t="s">
        <v>807</v>
      </c>
      <c r="B275" s="1104"/>
      <c r="C275" s="1106"/>
      <c r="D275" s="1329"/>
      <c r="E275" s="1106"/>
      <c r="F275" s="1109"/>
      <c r="G275" s="1109"/>
      <c r="H275" s="1244"/>
      <c r="I275" s="332" t="str">
        <f>IF('Mapa final SI'!AC278="","",'Mapa final SI'!AC278)</f>
        <v/>
      </c>
      <c r="J275" s="332" t="str">
        <f>IF('Mapa final SI'!AE278="","",'Mapa final SI'!AE278)</f>
        <v/>
      </c>
      <c r="K275" s="332" t="str">
        <f t="shared" si="46"/>
        <v/>
      </c>
      <c r="L275" s="332" t="str">
        <f>IF('Mapa final SI'!AH278="","",'Mapa final SI'!AH278)</f>
        <v/>
      </c>
      <c r="M275" s="271" t="str">
        <f>IF('Mapa final SI'!T278="","",'Mapa final SI'!T278)</f>
        <v/>
      </c>
      <c r="N275" s="65"/>
      <c r="O275" s="65"/>
      <c r="P275" s="65"/>
      <c r="Q275" s="152"/>
    </row>
    <row r="276" spans="1:17" ht="43.5" customHeight="1" x14ac:dyDescent="0.25">
      <c r="A276" s="111" t="s">
        <v>808</v>
      </c>
      <c r="B276" s="1104"/>
      <c r="C276" s="1106"/>
      <c r="D276" s="1329"/>
      <c r="E276" s="1106"/>
      <c r="F276" s="1109"/>
      <c r="G276" s="1109"/>
      <c r="H276" s="1111"/>
      <c r="I276" s="332" t="str">
        <f>IF('Mapa final SI'!AC279="","",'Mapa final SI'!AC279)</f>
        <v/>
      </c>
      <c r="J276" s="332" t="str">
        <f>IF('Mapa final SI'!AE279="","",'Mapa final SI'!AE279)</f>
        <v/>
      </c>
      <c r="K276" s="332" t="str">
        <f t="shared" si="46"/>
        <v/>
      </c>
      <c r="L276" s="332" t="str">
        <f>IF('Mapa final SI'!AH279="","",'Mapa final SI'!AH279)</f>
        <v/>
      </c>
      <c r="M276" s="271" t="str">
        <f>IF('Mapa final SI'!T279="","",'Mapa final SI'!T279)</f>
        <v/>
      </c>
      <c r="N276" s="65"/>
      <c r="O276" s="65"/>
      <c r="P276" s="65"/>
      <c r="Q276" s="152"/>
    </row>
    <row r="277" spans="1:17" ht="43.5" customHeight="1" x14ac:dyDescent="0.25">
      <c r="A277" s="111" t="s">
        <v>809</v>
      </c>
      <c r="B277" s="1103"/>
      <c r="C277" s="1105" t="str">
        <f>IF('Mapa final SI'!G280="","",'Mapa final SI'!G280)</f>
        <v/>
      </c>
      <c r="D277" s="1328"/>
      <c r="E277" s="1105" t="str">
        <f>IF('Mapa final SI'!F280="","",'Mapa final SI'!F280)</f>
        <v/>
      </c>
      <c r="F277" s="1110" t="str">
        <f>IF('Mapa final SI'!L280="","",'Mapa final SI'!L280)</f>
        <v/>
      </c>
      <c r="G277" s="1110" t="str">
        <f>IF('Mapa final SI'!P280="","",'Mapa final SI'!P280)</f>
        <v/>
      </c>
      <c r="H277" s="1244"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32" t="str">
        <f>IF('Mapa final SI'!AC280="","",'Mapa final SI'!AC280)</f>
        <v/>
      </c>
      <c r="J277" s="332" t="str">
        <f>IF('Mapa final SI'!AE280="","",'Mapa final SI'!AE280)</f>
        <v/>
      </c>
      <c r="K277" s="332" t="str">
        <f t="shared" si="46"/>
        <v/>
      </c>
      <c r="L277" s="332" t="str">
        <f>IF('Mapa final SI'!AH280="","",'Mapa final SI'!AH280)</f>
        <v/>
      </c>
      <c r="M277" s="271" t="str">
        <f>IF('Mapa final SI'!T280="","",'Mapa final SI'!T280)</f>
        <v/>
      </c>
      <c r="N277" s="65"/>
      <c r="O277" s="65"/>
      <c r="P277" s="65"/>
      <c r="Q277" s="152"/>
    </row>
    <row r="278" spans="1:17" ht="43.5" customHeight="1" x14ac:dyDescent="0.25">
      <c r="A278" s="111" t="s">
        <v>810</v>
      </c>
      <c r="B278" s="1104"/>
      <c r="C278" s="1106"/>
      <c r="D278" s="1329"/>
      <c r="E278" s="1106"/>
      <c r="F278" s="1109"/>
      <c r="G278" s="1109"/>
      <c r="H278" s="1244"/>
      <c r="I278" s="332" t="str">
        <f>IF('Mapa final SI'!AC281="","",'Mapa final SI'!AC281)</f>
        <v/>
      </c>
      <c r="J278" s="332" t="str">
        <f>IF('Mapa final SI'!AE281="","",'Mapa final SI'!AE281)</f>
        <v/>
      </c>
      <c r="K278" s="332" t="str">
        <f t="shared" si="46"/>
        <v/>
      </c>
      <c r="L278" s="332" t="str">
        <f>IF('Mapa final SI'!AH281="","",'Mapa final SI'!AH281)</f>
        <v/>
      </c>
      <c r="M278" s="271" t="str">
        <f>IF('Mapa final SI'!T281="","",'Mapa final SI'!T281)</f>
        <v/>
      </c>
      <c r="N278" s="65"/>
      <c r="O278" s="65"/>
      <c r="P278" s="65"/>
      <c r="Q278" s="152"/>
    </row>
    <row r="279" spans="1:17" ht="43.5" customHeight="1" x14ac:dyDescent="0.25">
      <c r="A279" s="111" t="s">
        <v>811</v>
      </c>
      <c r="B279" s="1104"/>
      <c r="C279" s="1106"/>
      <c r="D279" s="1329"/>
      <c r="E279" s="1106"/>
      <c r="F279" s="1109"/>
      <c r="G279" s="1109"/>
      <c r="H279" s="1244"/>
      <c r="I279" s="332" t="str">
        <f>IF('Mapa final SI'!AC282="","",'Mapa final SI'!AC282)</f>
        <v/>
      </c>
      <c r="J279" s="332" t="str">
        <f>IF('Mapa final SI'!AE282="","",'Mapa final SI'!AE282)</f>
        <v/>
      </c>
      <c r="K279" s="332" t="str">
        <f t="shared" si="46"/>
        <v/>
      </c>
      <c r="L279" s="332" t="str">
        <f>IF('Mapa final SI'!AH282="","",'Mapa final SI'!AH282)</f>
        <v/>
      </c>
      <c r="M279" s="271" t="str">
        <f>IF('Mapa final SI'!T282="","",'Mapa final SI'!T282)</f>
        <v/>
      </c>
      <c r="N279" s="65"/>
      <c r="O279" s="65"/>
      <c r="P279" s="65"/>
      <c r="Q279" s="152"/>
    </row>
    <row r="280" spans="1:17" ht="43.5" customHeight="1" x14ac:dyDescent="0.25">
      <c r="A280" s="111" t="s">
        <v>812</v>
      </c>
      <c r="B280" s="1104"/>
      <c r="C280" s="1106"/>
      <c r="D280" s="1329"/>
      <c r="E280" s="1106"/>
      <c r="F280" s="1109"/>
      <c r="G280" s="1109"/>
      <c r="H280" s="1244"/>
      <c r="I280" s="332" t="str">
        <f>IF('Mapa final SI'!AC283="","",'Mapa final SI'!AC283)</f>
        <v/>
      </c>
      <c r="J280" s="332" t="str">
        <f>IF('Mapa final SI'!AE283="","",'Mapa final SI'!AE283)</f>
        <v/>
      </c>
      <c r="K280" s="332" t="str">
        <f t="shared" si="46"/>
        <v/>
      </c>
      <c r="L280" s="332" t="str">
        <f>IF('Mapa final SI'!AH283="","",'Mapa final SI'!AH283)</f>
        <v/>
      </c>
      <c r="M280" s="271" t="str">
        <f>IF('Mapa final SI'!T283="","",'Mapa final SI'!T283)</f>
        <v/>
      </c>
      <c r="N280" s="65"/>
      <c r="O280" s="65"/>
      <c r="P280" s="65"/>
      <c r="Q280" s="152"/>
    </row>
    <row r="281" spans="1:17" ht="43.5" customHeight="1" x14ac:dyDescent="0.25">
      <c r="A281" s="111" t="s">
        <v>813</v>
      </c>
      <c r="B281" s="1104"/>
      <c r="C281" s="1106"/>
      <c r="D281" s="1329"/>
      <c r="E281" s="1106"/>
      <c r="F281" s="1109"/>
      <c r="G281" s="1109"/>
      <c r="H281" s="1244"/>
      <c r="I281" s="332" t="str">
        <f>IF('Mapa final SI'!AC284="","",'Mapa final SI'!AC284)</f>
        <v/>
      </c>
      <c r="J281" s="332" t="str">
        <f>IF('Mapa final SI'!AE284="","",'Mapa final SI'!AE284)</f>
        <v/>
      </c>
      <c r="K281" s="332" t="str">
        <f t="shared" si="46"/>
        <v/>
      </c>
      <c r="L281" s="332" t="str">
        <f>IF('Mapa final SI'!AH284="","",'Mapa final SI'!AH284)</f>
        <v/>
      </c>
      <c r="M281" s="271" t="str">
        <f>IF('Mapa final SI'!T284="","",'Mapa final SI'!T284)</f>
        <v/>
      </c>
      <c r="N281" s="65"/>
      <c r="O281" s="65"/>
      <c r="P281" s="65"/>
      <c r="Q281" s="152"/>
    </row>
    <row r="282" spans="1:17" ht="43.5" customHeight="1" x14ac:dyDescent="0.25">
      <c r="A282" s="111" t="s">
        <v>814</v>
      </c>
      <c r="B282" s="1104"/>
      <c r="C282" s="1106"/>
      <c r="D282" s="1329"/>
      <c r="E282" s="1106"/>
      <c r="F282" s="1109"/>
      <c r="G282" s="1109"/>
      <c r="H282" s="1111"/>
      <c r="I282" s="332" t="str">
        <f>IF('Mapa final SI'!AC285="","",'Mapa final SI'!AC285)</f>
        <v/>
      </c>
      <c r="J282" s="332" t="str">
        <f>IF('Mapa final SI'!AE285="","",'Mapa final SI'!AE285)</f>
        <v/>
      </c>
      <c r="K282" s="332" t="str">
        <f t="shared" si="46"/>
        <v/>
      </c>
      <c r="L282" s="332" t="str">
        <f>IF('Mapa final SI'!AH285="","",'Mapa final SI'!AH285)</f>
        <v/>
      </c>
      <c r="M282" s="271" t="str">
        <f>IF('Mapa final SI'!T285="","",'Mapa final SI'!T285)</f>
        <v/>
      </c>
      <c r="N282" s="65"/>
      <c r="O282" s="65"/>
      <c r="P282" s="65"/>
      <c r="Q282" s="152"/>
    </row>
    <row r="283" spans="1:17" ht="43.5" customHeight="1" x14ac:dyDescent="0.25">
      <c r="A283" s="111" t="s">
        <v>815</v>
      </c>
      <c r="B283" s="1103"/>
      <c r="C283" s="1105" t="str">
        <f>IF('Mapa final SI'!G286="","",'Mapa final SI'!G286)</f>
        <v/>
      </c>
      <c r="D283" s="1328"/>
      <c r="E283" s="1105" t="str">
        <f>IF('Mapa final SI'!F286="","",'Mapa final SI'!F286)</f>
        <v/>
      </c>
      <c r="F283" s="1110" t="str">
        <f>IF('Mapa final SI'!L286="","",'Mapa final SI'!L286)</f>
        <v/>
      </c>
      <c r="G283" s="1110" t="str">
        <f>IF('Mapa final SI'!P286="","",'Mapa final SI'!P286)</f>
        <v/>
      </c>
      <c r="H283" s="1244"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32" t="str">
        <f>IF('Mapa final SI'!AC286="","",'Mapa final SI'!AC286)</f>
        <v/>
      </c>
      <c r="J283" s="332" t="str">
        <f>IF('Mapa final SI'!AE286="","",'Mapa final SI'!AE286)</f>
        <v/>
      </c>
      <c r="K283" s="332" t="str">
        <f t="shared" si="46"/>
        <v/>
      </c>
      <c r="L283" s="332" t="str">
        <f>IF('Mapa final SI'!AH286="","",'Mapa final SI'!AH286)</f>
        <v/>
      </c>
      <c r="M283" s="271" t="str">
        <f>IF('Mapa final SI'!T286="","",'Mapa final SI'!T286)</f>
        <v/>
      </c>
      <c r="N283" s="65"/>
      <c r="O283" s="65"/>
      <c r="P283" s="65"/>
      <c r="Q283" s="152"/>
    </row>
    <row r="284" spans="1:17" ht="43.5" customHeight="1" x14ac:dyDescent="0.25">
      <c r="A284" s="111" t="s">
        <v>816</v>
      </c>
      <c r="B284" s="1104"/>
      <c r="C284" s="1106"/>
      <c r="D284" s="1329"/>
      <c r="E284" s="1106"/>
      <c r="F284" s="1109"/>
      <c r="G284" s="1109"/>
      <c r="H284" s="1244"/>
      <c r="I284" s="332" t="str">
        <f>IF('Mapa final SI'!AC287="","",'Mapa final SI'!AC287)</f>
        <v/>
      </c>
      <c r="J284" s="332" t="str">
        <f>IF('Mapa final SI'!AE287="","",'Mapa final SI'!AE287)</f>
        <v/>
      </c>
      <c r="K284" s="332" t="str">
        <f t="shared" si="46"/>
        <v/>
      </c>
      <c r="L284" s="332" t="str">
        <f>IF('Mapa final SI'!AH287="","",'Mapa final SI'!AH287)</f>
        <v/>
      </c>
      <c r="M284" s="271" t="str">
        <f>IF('Mapa final SI'!T287="","",'Mapa final SI'!T287)</f>
        <v/>
      </c>
      <c r="N284" s="65"/>
      <c r="O284" s="65"/>
      <c r="P284" s="65"/>
      <c r="Q284" s="152"/>
    </row>
    <row r="285" spans="1:17" ht="43.5" customHeight="1" x14ac:dyDescent="0.25">
      <c r="A285" s="111" t="s">
        <v>817</v>
      </c>
      <c r="B285" s="1104"/>
      <c r="C285" s="1106"/>
      <c r="D285" s="1329"/>
      <c r="E285" s="1106"/>
      <c r="F285" s="1109"/>
      <c r="G285" s="1109"/>
      <c r="H285" s="1244"/>
      <c r="I285" s="332" t="str">
        <f>IF('Mapa final SI'!AC288="","",'Mapa final SI'!AC288)</f>
        <v/>
      </c>
      <c r="J285" s="332" t="str">
        <f>IF('Mapa final SI'!AE288="","",'Mapa final SI'!AE288)</f>
        <v/>
      </c>
      <c r="K285" s="332" t="str">
        <f t="shared" si="46"/>
        <v/>
      </c>
      <c r="L285" s="332" t="str">
        <f>IF('Mapa final SI'!AH288="","",'Mapa final SI'!AH288)</f>
        <v/>
      </c>
      <c r="M285" s="271" t="str">
        <f>IF('Mapa final SI'!T288="","",'Mapa final SI'!T288)</f>
        <v/>
      </c>
      <c r="N285" s="65"/>
      <c r="O285" s="65"/>
      <c r="P285" s="65"/>
      <c r="Q285" s="152"/>
    </row>
    <row r="286" spans="1:17" ht="43.5" customHeight="1" x14ac:dyDescent="0.25">
      <c r="A286" s="111" t="s">
        <v>818</v>
      </c>
      <c r="B286" s="1104"/>
      <c r="C286" s="1106"/>
      <c r="D286" s="1329"/>
      <c r="E286" s="1106"/>
      <c r="F286" s="1109"/>
      <c r="G286" s="1109"/>
      <c r="H286" s="1244"/>
      <c r="I286" s="332" t="str">
        <f>IF('Mapa final SI'!AC289="","",'Mapa final SI'!AC289)</f>
        <v/>
      </c>
      <c r="J286" s="332" t="str">
        <f>IF('Mapa final SI'!AE289="","",'Mapa final SI'!AE289)</f>
        <v/>
      </c>
      <c r="K286" s="332" t="str">
        <f t="shared" si="46"/>
        <v/>
      </c>
      <c r="L286" s="332" t="str">
        <f>IF('Mapa final SI'!AH289="","",'Mapa final SI'!AH289)</f>
        <v/>
      </c>
      <c r="M286" s="271" t="str">
        <f>IF('Mapa final SI'!T289="","",'Mapa final SI'!T289)</f>
        <v/>
      </c>
      <c r="N286" s="65"/>
      <c r="O286" s="65"/>
      <c r="P286" s="65"/>
      <c r="Q286" s="152"/>
    </row>
    <row r="287" spans="1:17" ht="43.5" customHeight="1" x14ac:dyDescent="0.25">
      <c r="A287" s="111" t="s">
        <v>819</v>
      </c>
      <c r="B287" s="1104"/>
      <c r="C287" s="1106"/>
      <c r="D287" s="1329"/>
      <c r="E287" s="1106"/>
      <c r="F287" s="1109"/>
      <c r="G287" s="1109"/>
      <c r="H287" s="1244"/>
      <c r="I287" s="332" t="str">
        <f>IF('Mapa final SI'!AC290="","",'Mapa final SI'!AC290)</f>
        <v/>
      </c>
      <c r="J287" s="332" t="str">
        <f>IF('Mapa final SI'!AE290="","",'Mapa final SI'!AE290)</f>
        <v/>
      </c>
      <c r="K287" s="332" t="str">
        <f t="shared" si="46"/>
        <v/>
      </c>
      <c r="L287" s="332" t="str">
        <f>IF('Mapa final SI'!AH290="","",'Mapa final SI'!AH290)</f>
        <v/>
      </c>
      <c r="M287" s="271" t="str">
        <f>IF('Mapa final SI'!T290="","",'Mapa final SI'!T290)</f>
        <v/>
      </c>
      <c r="N287" s="65"/>
      <c r="O287" s="65"/>
      <c r="P287" s="65"/>
      <c r="Q287" s="152"/>
    </row>
    <row r="288" spans="1:17" ht="43.5" customHeight="1" x14ac:dyDescent="0.25">
      <c r="A288" s="111" t="s">
        <v>820</v>
      </c>
      <c r="B288" s="1104"/>
      <c r="C288" s="1106"/>
      <c r="D288" s="1329"/>
      <c r="E288" s="1106"/>
      <c r="F288" s="1109"/>
      <c r="G288" s="1109"/>
      <c r="H288" s="1111"/>
      <c r="I288" s="332" t="str">
        <f>IF('Mapa final SI'!AC291="","",'Mapa final SI'!AC291)</f>
        <v/>
      </c>
      <c r="J288" s="332" t="str">
        <f>IF('Mapa final SI'!AE291="","",'Mapa final SI'!AE291)</f>
        <v/>
      </c>
      <c r="K288" s="332" t="str">
        <f t="shared" si="46"/>
        <v/>
      </c>
      <c r="L288" s="332" t="str">
        <f>IF('Mapa final SI'!AH291="","",'Mapa final SI'!AH291)</f>
        <v/>
      </c>
      <c r="M288" s="271" t="str">
        <f>IF('Mapa final SI'!T291="","",'Mapa final SI'!T291)</f>
        <v/>
      </c>
      <c r="N288" s="65"/>
      <c r="O288" s="65"/>
      <c r="P288" s="65"/>
      <c r="Q288" s="152"/>
    </row>
    <row r="289" spans="1:17" ht="43.5" customHeight="1" x14ac:dyDescent="0.25">
      <c r="A289" s="111" t="s">
        <v>821</v>
      </c>
      <c r="B289" s="1103"/>
      <c r="C289" s="1105" t="str">
        <f>IF('Mapa final SI'!G292="","",'Mapa final SI'!G292)</f>
        <v/>
      </c>
      <c r="D289" s="1328"/>
      <c r="E289" s="1105" t="str">
        <f>IF('Mapa final SI'!F292="","",'Mapa final SI'!F292)</f>
        <v/>
      </c>
      <c r="F289" s="1110" t="str">
        <f>IF('Mapa final SI'!L292="","",'Mapa final SI'!L292)</f>
        <v/>
      </c>
      <c r="G289" s="1110" t="str">
        <f>IF('Mapa final SI'!P292="","",'Mapa final SI'!P292)</f>
        <v/>
      </c>
      <c r="H289" s="1244"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32" t="str">
        <f>IF('Mapa final SI'!AC292="","",'Mapa final SI'!AC292)</f>
        <v/>
      </c>
      <c r="J289" s="332" t="str">
        <f>IF('Mapa final SI'!AE292="","",'Mapa final SI'!AE292)</f>
        <v/>
      </c>
      <c r="K289" s="332" t="str">
        <f t="shared" si="46"/>
        <v/>
      </c>
      <c r="L289" s="332" t="str">
        <f>IF('Mapa final SI'!AH292="","",'Mapa final SI'!AH292)</f>
        <v/>
      </c>
      <c r="M289" s="271" t="str">
        <f>IF('Mapa final SI'!T292="","",'Mapa final SI'!T292)</f>
        <v/>
      </c>
      <c r="N289" s="65"/>
      <c r="O289" s="65"/>
      <c r="P289" s="65"/>
      <c r="Q289" s="152"/>
    </row>
    <row r="290" spans="1:17" ht="43.5" customHeight="1" x14ac:dyDescent="0.25">
      <c r="A290" s="111" t="s">
        <v>822</v>
      </c>
      <c r="B290" s="1104"/>
      <c r="C290" s="1106"/>
      <c r="D290" s="1329"/>
      <c r="E290" s="1106"/>
      <c r="F290" s="1109"/>
      <c r="G290" s="1109"/>
      <c r="H290" s="1244"/>
      <c r="I290" s="332" t="str">
        <f>IF('Mapa final SI'!AC293="","",'Mapa final SI'!AC293)</f>
        <v/>
      </c>
      <c r="J290" s="332" t="str">
        <f>IF('Mapa final SI'!AE293="","",'Mapa final SI'!AE293)</f>
        <v/>
      </c>
      <c r="K290" s="332" t="str">
        <f t="shared" si="46"/>
        <v/>
      </c>
      <c r="L290" s="332" t="str">
        <f>IF('Mapa final SI'!AH293="","",'Mapa final SI'!AH293)</f>
        <v/>
      </c>
      <c r="M290" s="271" t="str">
        <f>IF('Mapa final SI'!T293="","",'Mapa final SI'!T293)</f>
        <v/>
      </c>
      <c r="N290" s="65"/>
      <c r="O290" s="65"/>
      <c r="P290" s="65"/>
      <c r="Q290" s="152"/>
    </row>
    <row r="291" spans="1:17" ht="43.5" customHeight="1" x14ac:dyDescent="0.25">
      <c r="A291" s="111" t="s">
        <v>823</v>
      </c>
      <c r="B291" s="1104"/>
      <c r="C291" s="1106"/>
      <c r="D291" s="1329"/>
      <c r="E291" s="1106"/>
      <c r="F291" s="1109"/>
      <c r="G291" s="1109"/>
      <c r="H291" s="1244"/>
      <c r="I291" s="332" t="str">
        <f>IF('Mapa final SI'!AC294="","",'Mapa final SI'!AC294)</f>
        <v/>
      </c>
      <c r="J291" s="332" t="str">
        <f>IF('Mapa final SI'!AE294="","",'Mapa final SI'!AE294)</f>
        <v/>
      </c>
      <c r="K291" s="332" t="str">
        <f t="shared" si="46"/>
        <v/>
      </c>
      <c r="L291" s="332" t="str">
        <f>IF('Mapa final SI'!AH294="","",'Mapa final SI'!AH294)</f>
        <v/>
      </c>
      <c r="M291" s="271" t="str">
        <f>IF('Mapa final SI'!T294="","",'Mapa final SI'!T294)</f>
        <v/>
      </c>
      <c r="N291" s="65"/>
      <c r="O291" s="65"/>
      <c r="P291" s="65"/>
      <c r="Q291" s="152"/>
    </row>
    <row r="292" spans="1:17" ht="43.5" customHeight="1" x14ac:dyDescent="0.25">
      <c r="A292" s="111" t="s">
        <v>824</v>
      </c>
      <c r="B292" s="1104"/>
      <c r="C292" s="1106"/>
      <c r="D292" s="1329"/>
      <c r="E292" s="1106"/>
      <c r="F292" s="1109"/>
      <c r="G292" s="1109"/>
      <c r="H292" s="1244"/>
      <c r="I292" s="332" t="str">
        <f>IF('Mapa final SI'!AC295="","",'Mapa final SI'!AC295)</f>
        <v/>
      </c>
      <c r="J292" s="332" t="str">
        <f>IF('Mapa final SI'!AE295="","",'Mapa final SI'!AE295)</f>
        <v/>
      </c>
      <c r="K292" s="332" t="str">
        <f t="shared" si="46"/>
        <v/>
      </c>
      <c r="L292" s="332" t="str">
        <f>IF('Mapa final SI'!AH295="","",'Mapa final SI'!AH295)</f>
        <v/>
      </c>
      <c r="M292" s="271" t="str">
        <f>IF('Mapa final SI'!T295="","",'Mapa final SI'!T295)</f>
        <v/>
      </c>
      <c r="N292" s="65"/>
      <c r="O292" s="65"/>
      <c r="P292" s="65"/>
      <c r="Q292" s="152"/>
    </row>
    <row r="293" spans="1:17" ht="43.5" customHeight="1" x14ac:dyDescent="0.25">
      <c r="A293" s="111" t="s">
        <v>825</v>
      </c>
      <c r="B293" s="1104"/>
      <c r="C293" s="1106"/>
      <c r="D293" s="1329"/>
      <c r="E293" s="1106"/>
      <c r="F293" s="1109"/>
      <c r="G293" s="1109"/>
      <c r="H293" s="1244"/>
      <c r="I293" s="332" t="str">
        <f>IF('Mapa final SI'!AC296="","",'Mapa final SI'!AC296)</f>
        <v/>
      </c>
      <c r="J293" s="332" t="str">
        <f>IF('Mapa final SI'!AE296="","",'Mapa final SI'!AE296)</f>
        <v/>
      </c>
      <c r="K293" s="332" t="str">
        <f t="shared" si="46"/>
        <v/>
      </c>
      <c r="L293" s="332" t="str">
        <f>IF('Mapa final SI'!AH296="","",'Mapa final SI'!AH296)</f>
        <v/>
      </c>
      <c r="M293" s="271" t="str">
        <f>IF('Mapa final SI'!T296="","",'Mapa final SI'!T296)</f>
        <v/>
      </c>
      <c r="N293" s="65"/>
      <c r="O293" s="65"/>
      <c r="P293" s="65"/>
      <c r="Q293" s="152"/>
    </row>
    <row r="294" spans="1:17" ht="43.5" customHeight="1" x14ac:dyDescent="0.25">
      <c r="A294" s="111" t="s">
        <v>826</v>
      </c>
      <c r="B294" s="1104"/>
      <c r="C294" s="1106"/>
      <c r="D294" s="1329"/>
      <c r="E294" s="1106"/>
      <c r="F294" s="1109"/>
      <c r="G294" s="1109"/>
      <c r="H294" s="1111"/>
      <c r="I294" s="332" t="str">
        <f>IF('Mapa final SI'!AC297="","",'Mapa final SI'!AC297)</f>
        <v/>
      </c>
      <c r="J294" s="332" t="str">
        <f>IF('Mapa final SI'!AE297="","",'Mapa final SI'!AE297)</f>
        <v/>
      </c>
      <c r="K294" s="332" t="str">
        <f t="shared" si="46"/>
        <v/>
      </c>
      <c r="L294" s="332" t="str">
        <f>IF('Mapa final SI'!AH297="","",'Mapa final SI'!AH297)</f>
        <v/>
      </c>
      <c r="M294" s="271" t="str">
        <f>IF('Mapa final SI'!T297="","",'Mapa final SI'!T297)</f>
        <v/>
      </c>
      <c r="N294" s="65"/>
      <c r="O294" s="65"/>
      <c r="P294" s="65"/>
      <c r="Q294" s="152"/>
    </row>
    <row r="295" spans="1:17" ht="43.5" customHeight="1" x14ac:dyDescent="0.25">
      <c r="A295" s="111" t="s">
        <v>827</v>
      </c>
      <c r="B295" s="1103"/>
      <c r="C295" s="1105" t="str">
        <f>IF('Mapa final SI'!G298="","",'Mapa final SI'!G298)</f>
        <v/>
      </c>
      <c r="D295" s="1328"/>
      <c r="E295" s="1105" t="str">
        <f>IF('Mapa final SI'!F298="","",'Mapa final SI'!F298)</f>
        <v/>
      </c>
      <c r="F295" s="1110" t="str">
        <f>IF('Mapa final SI'!L298="","",'Mapa final SI'!L298)</f>
        <v/>
      </c>
      <c r="G295" s="1110" t="str">
        <f>IF('Mapa final SI'!P298="","",'Mapa final SI'!P298)</f>
        <v/>
      </c>
      <c r="H295" s="1244"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32" t="str">
        <f>IF('Mapa final SI'!AC298="","",'Mapa final SI'!AC298)</f>
        <v/>
      </c>
      <c r="J295" s="332" t="str">
        <f>IF('Mapa final SI'!AE298="","",'Mapa final SI'!AE298)</f>
        <v/>
      </c>
      <c r="K295" s="332" t="str">
        <f t="shared" si="46"/>
        <v/>
      </c>
      <c r="L295" s="332" t="str">
        <f>IF('Mapa final SI'!AH298="","",'Mapa final SI'!AH298)</f>
        <v/>
      </c>
      <c r="M295" s="271" t="str">
        <f>IF('Mapa final SI'!T298="","",'Mapa final SI'!T298)</f>
        <v/>
      </c>
      <c r="N295" s="65"/>
      <c r="O295" s="65"/>
      <c r="P295" s="65"/>
      <c r="Q295" s="152"/>
    </row>
    <row r="296" spans="1:17" ht="43.5" customHeight="1" x14ac:dyDescent="0.25">
      <c r="A296" s="111" t="s">
        <v>828</v>
      </c>
      <c r="B296" s="1104"/>
      <c r="C296" s="1106"/>
      <c r="D296" s="1329"/>
      <c r="E296" s="1106"/>
      <c r="F296" s="1109"/>
      <c r="G296" s="1109"/>
      <c r="H296" s="1244"/>
      <c r="I296" s="332" t="str">
        <f>IF('Mapa final SI'!AC299="","",'Mapa final SI'!AC299)</f>
        <v/>
      </c>
      <c r="J296" s="332" t="str">
        <f>IF('Mapa final SI'!AE299="","",'Mapa final SI'!AE299)</f>
        <v/>
      </c>
      <c r="K296" s="332" t="str">
        <f t="shared" si="46"/>
        <v/>
      </c>
      <c r="L296" s="332" t="str">
        <f>IF('Mapa final SI'!AH299="","",'Mapa final SI'!AH299)</f>
        <v/>
      </c>
      <c r="M296" s="271" t="str">
        <f>IF('Mapa final SI'!T299="","",'Mapa final SI'!T299)</f>
        <v/>
      </c>
      <c r="N296" s="65"/>
      <c r="O296" s="65"/>
      <c r="P296" s="65"/>
      <c r="Q296" s="152"/>
    </row>
    <row r="297" spans="1:17" ht="43.5" customHeight="1" x14ac:dyDescent="0.25">
      <c r="A297" s="111" t="s">
        <v>829</v>
      </c>
      <c r="B297" s="1104"/>
      <c r="C297" s="1106"/>
      <c r="D297" s="1329"/>
      <c r="E297" s="1106"/>
      <c r="F297" s="1109"/>
      <c r="G297" s="1109"/>
      <c r="H297" s="1244"/>
      <c r="I297" s="332" t="str">
        <f>IF('Mapa final SI'!AC300="","",'Mapa final SI'!AC300)</f>
        <v/>
      </c>
      <c r="J297" s="332" t="str">
        <f>IF('Mapa final SI'!AE300="","",'Mapa final SI'!AE300)</f>
        <v/>
      </c>
      <c r="K297" s="332" t="str">
        <f t="shared" si="46"/>
        <v/>
      </c>
      <c r="L297" s="332" t="str">
        <f>IF('Mapa final SI'!AH300="","",'Mapa final SI'!AH300)</f>
        <v/>
      </c>
      <c r="M297" s="271" t="str">
        <f>IF('Mapa final SI'!T300="","",'Mapa final SI'!T300)</f>
        <v/>
      </c>
      <c r="N297" s="65"/>
      <c r="O297" s="65"/>
      <c r="P297" s="65"/>
      <c r="Q297" s="152"/>
    </row>
    <row r="298" spans="1:17" ht="43.5" customHeight="1" x14ac:dyDescent="0.25">
      <c r="A298" s="111" t="s">
        <v>830</v>
      </c>
      <c r="B298" s="1104"/>
      <c r="C298" s="1106"/>
      <c r="D298" s="1329"/>
      <c r="E298" s="1106"/>
      <c r="F298" s="1109"/>
      <c r="G298" s="1109"/>
      <c r="H298" s="1244"/>
      <c r="I298" s="332" t="str">
        <f>IF('Mapa final SI'!AC301="","",'Mapa final SI'!AC301)</f>
        <v/>
      </c>
      <c r="J298" s="332" t="str">
        <f>IF('Mapa final SI'!AE301="","",'Mapa final SI'!AE301)</f>
        <v/>
      </c>
      <c r="K298" s="332" t="str">
        <f t="shared" si="46"/>
        <v/>
      </c>
      <c r="L298" s="332" t="str">
        <f>IF('Mapa final SI'!AH301="","",'Mapa final SI'!AH301)</f>
        <v/>
      </c>
      <c r="M298" s="271" t="str">
        <f>IF('Mapa final SI'!T301="","",'Mapa final SI'!T301)</f>
        <v/>
      </c>
      <c r="N298" s="65"/>
      <c r="O298" s="65"/>
      <c r="P298" s="65"/>
      <c r="Q298" s="152"/>
    </row>
    <row r="299" spans="1:17" ht="43.5" customHeight="1" x14ac:dyDescent="0.25">
      <c r="A299" s="111" t="s">
        <v>831</v>
      </c>
      <c r="B299" s="1104"/>
      <c r="C299" s="1106"/>
      <c r="D299" s="1329"/>
      <c r="E299" s="1106"/>
      <c r="F299" s="1109"/>
      <c r="G299" s="1109"/>
      <c r="H299" s="1244"/>
      <c r="I299" s="332" t="str">
        <f>IF('Mapa final SI'!AC302="","",'Mapa final SI'!AC302)</f>
        <v/>
      </c>
      <c r="J299" s="332" t="str">
        <f>IF('Mapa final SI'!AE302="","",'Mapa final SI'!AE302)</f>
        <v/>
      </c>
      <c r="K299" s="332" t="str">
        <f t="shared" si="46"/>
        <v/>
      </c>
      <c r="L299" s="332" t="str">
        <f>IF('Mapa final SI'!AH302="","",'Mapa final SI'!AH302)</f>
        <v/>
      </c>
      <c r="M299" s="271" t="str">
        <f>IF('Mapa final SI'!T302="","",'Mapa final SI'!T302)</f>
        <v/>
      </c>
      <c r="N299" s="65"/>
      <c r="O299" s="65"/>
      <c r="P299" s="65"/>
      <c r="Q299" s="152"/>
    </row>
    <row r="300" spans="1:17" ht="43.5" customHeight="1" x14ac:dyDescent="0.25">
      <c r="A300" s="111" t="s">
        <v>832</v>
      </c>
      <c r="B300" s="1104"/>
      <c r="C300" s="1106"/>
      <c r="D300" s="1329"/>
      <c r="E300" s="1106"/>
      <c r="F300" s="1109"/>
      <c r="G300" s="1109"/>
      <c r="H300" s="1111"/>
      <c r="I300" s="332" t="str">
        <f>IF('Mapa final SI'!AC303="","",'Mapa final SI'!AC303)</f>
        <v/>
      </c>
      <c r="J300" s="332" t="str">
        <f>IF('Mapa final SI'!AE303="","",'Mapa final SI'!AE303)</f>
        <v/>
      </c>
      <c r="K300" s="332" t="str">
        <f t="shared" si="46"/>
        <v/>
      </c>
      <c r="L300" s="332" t="str">
        <f>IF('Mapa final SI'!AH303="","",'Mapa final SI'!AH303)</f>
        <v/>
      </c>
      <c r="M300" s="271" t="str">
        <f>IF('Mapa final SI'!T303="","",'Mapa final SI'!T303)</f>
        <v/>
      </c>
      <c r="N300" s="65"/>
      <c r="O300" s="65"/>
      <c r="P300" s="65"/>
      <c r="Q300" s="152"/>
    </row>
    <row r="301" spans="1:17" ht="43.5" customHeight="1" x14ac:dyDescent="0.25">
      <c r="A301" s="111" t="s">
        <v>833</v>
      </c>
      <c r="B301" s="1103"/>
      <c r="C301" s="1105" t="str">
        <f>IF('Mapa final SI'!G304="","",'Mapa final SI'!G304)</f>
        <v/>
      </c>
      <c r="D301" s="1328"/>
      <c r="E301" s="1105" t="str">
        <f>IF('Mapa final SI'!F304="","",'Mapa final SI'!F304)</f>
        <v/>
      </c>
      <c r="F301" s="1110" t="str">
        <f>IF('Mapa final SI'!L304="","",'Mapa final SI'!L304)</f>
        <v/>
      </c>
      <c r="G301" s="1110" t="str">
        <f>IF('Mapa final SI'!P304="","",'Mapa final SI'!P304)</f>
        <v/>
      </c>
      <c r="H301" s="1244"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32" t="str">
        <f>IF('Mapa final SI'!AC304="","",'Mapa final SI'!AC304)</f>
        <v/>
      </c>
      <c r="J301" s="332" t="str">
        <f>IF('Mapa final SI'!AE304="","",'Mapa final SI'!AE304)</f>
        <v/>
      </c>
      <c r="K301" s="332" t="str">
        <f t="shared" si="46"/>
        <v/>
      </c>
      <c r="L301" s="332" t="str">
        <f>IF('Mapa final SI'!AH304="","",'Mapa final SI'!AH304)</f>
        <v/>
      </c>
      <c r="M301" s="271" t="str">
        <f>IF('Mapa final SI'!T304="","",'Mapa final SI'!T304)</f>
        <v/>
      </c>
      <c r="N301" s="65"/>
      <c r="O301" s="65"/>
      <c r="P301" s="65"/>
      <c r="Q301" s="152"/>
    </row>
    <row r="302" spans="1:17" ht="43.5" customHeight="1" x14ac:dyDescent="0.25">
      <c r="A302" s="111" t="s">
        <v>834</v>
      </c>
      <c r="B302" s="1104"/>
      <c r="C302" s="1106"/>
      <c r="D302" s="1329"/>
      <c r="E302" s="1106"/>
      <c r="F302" s="1109"/>
      <c r="G302" s="1109"/>
      <c r="H302" s="1244"/>
      <c r="I302" s="332" t="str">
        <f>IF('Mapa final SI'!AC305="","",'Mapa final SI'!AC305)</f>
        <v/>
      </c>
      <c r="J302" s="332" t="str">
        <f>IF('Mapa final SI'!AE305="","",'Mapa final SI'!AE305)</f>
        <v/>
      </c>
      <c r="K302" s="332" t="str">
        <f t="shared" si="46"/>
        <v/>
      </c>
      <c r="L302" s="332" t="str">
        <f>IF('Mapa final SI'!AH305="","",'Mapa final SI'!AH305)</f>
        <v/>
      </c>
      <c r="M302" s="271" t="str">
        <f>IF('Mapa final SI'!T305="","",'Mapa final SI'!T305)</f>
        <v/>
      </c>
      <c r="N302" s="65"/>
      <c r="O302" s="65"/>
      <c r="P302" s="65"/>
      <c r="Q302" s="152"/>
    </row>
    <row r="303" spans="1:17" ht="43.5" customHeight="1" x14ac:dyDescent="0.25">
      <c r="A303" s="111" t="s">
        <v>835</v>
      </c>
      <c r="B303" s="1104"/>
      <c r="C303" s="1106"/>
      <c r="D303" s="1329"/>
      <c r="E303" s="1106"/>
      <c r="F303" s="1109"/>
      <c r="G303" s="1109"/>
      <c r="H303" s="1244"/>
      <c r="I303" s="332" t="str">
        <f>IF('Mapa final SI'!AC306="","",'Mapa final SI'!AC306)</f>
        <v/>
      </c>
      <c r="J303" s="332" t="str">
        <f>IF('Mapa final SI'!AE306="","",'Mapa final SI'!AE306)</f>
        <v/>
      </c>
      <c r="K303" s="332" t="str">
        <f t="shared" si="46"/>
        <v/>
      </c>
      <c r="L303" s="332" t="str">
        <f>IF('Mapa final SI'!AH306="","",'Mapa final SI'!AH306)</f>
        <v/>
      </c>
      <c r="M303" s="271" t="str">
        <f>IF('Mapa final SI'!T306="","",'Mapa final SI'!T306)</f>
        <v/>
      </c>
      <c r="N303" s="65"/>
      <c r="O303" s="65"/>
      <c r="P303" s="65"/>
      <c r="Q303" s="152"/>
    </row>
    <row r="304" spans="1:17" ht="43.5" customHeight="1" x14ac:dyDescent="0.25">
      <c r="A304" s="111" t="s">
        <v>836</v>
      </c>
      <c r="B304" s="1104"/>
      <c r="C304" s="1106"/>
      <c r="D304" s="1329"/>
      <c r="E304" s="1106"/>
      <c r="F304" s="1109"/>
      <c r="G304" s="1109"/>
      <c r="H304" s="1244"/>
      <c r="I304" s="332" t="str">
        <f>IF('Mapa final SI'!AC307="","",'Mapa final SI'!AC307)</f>
        <v/>
      </c>
      <c r="J304" s="332" t="str">
        <f>IF('Mapa final SI'!AE307="","",'Mapa final SI'!AE307)</f>
        <v/>
      </c>
      <c r="K304" s="332" t="str">
        <f t="shared" si="46"/>
        <v/>
      </c>
      <c r="L304" s="332" t="str">
        <f>IF('Mapa final SI'!AH307="","",'Mapa final SI'!AH307)</f>
        <v/>
      </c>
      <c r="M304" s="271" t="str">
        <f>IF('Mapa final SI'!T307="","",'Mapa final SI'!T307)</f>
        <v/>
      </c>
      <c r="N304" s="65"/>
      <c r="O304" s="65"/>
      <c r="P304" s="65"/>
      <c r="Q304" s="152"/>
    </row>
    <row r="305" spans="1:17" ht="43.5" customHeight="1" x14ac:dyDescent="0.25">
      <c r="A305" s="111" t="s">
        <v>837</v>
      </c>
      <c r="B305" s="1104"/>
      <c r="C305" s="1106"/>
      <c r="D305" s="1329"/>
      <c r="E305" s="1106"/>
      <c r="F305" s="1109"/>
      <c r="G305" s="1109"/>
      <c r="H305" s="1244"/>
      <c r="I305" s="332" t="str">
        <f>IF('Mapa final SI'!AC308="","",'Mapa final SI'!AC308)</f>
        <v/>
      </c>
      <c r="J305" s="332" t="str">
        <f>IF('Mapa final SI'!AE308="","",'Mapa final SI'!AE308)</f>
        <v/>
      </c>
      <c r="K305" s="332" t="str">
        <f t="shared" si="46"/>
        <v/>
      </c>
      <c r="L305" s="332" t="str">
        <f>IF('Mapa final SI'!AH308="","",'Mapa final SI'!AH308)</f>
        <v/>
      </c>
      <c r="M305" s="271" t="str">
        <f>IF('Mapa final SI'!T308="","",'Mapa final SI'!T308)</f>
        <v/>
      </c>
      <c r="N305" s="65"/>
      <c r="O305" s="65"/>
      <c r="P305" s="65"/>
      <c r="Q305" s="152"/>
    </row>
    <row r="306" spans="1:17" ht="43.5" customHeight="1" x14ac:dyDescent="0.25">
      <c r="A306" s="111" t="s">
        <v>838</v>
      </c>
      <c r="B306" s="1104"/>
      <c r="C306" s="1106"/>
      <c r="D306" s="1329"/>
      <c r="E306" s="1106"/>
      <c r="F306" s="1109"/>
      <c r="G306" s="1109"/>
      <c r="H306" s="1111"/>
      <c r="I306" s="332" t="str">
        <f>IF('Mapa final SI'!AC309="","",'Mapa final SI'!AC309)</f>
        <v/>
      </c>
      <c r="J306" s="332" t="str">
        <f>IF('Mapa final SI'!AE309="","",'Mapa final SI'!AE309)</f>
        <v/>
      </c>
      <c r="K306" s="332" t="str">
        <f t="shared" si="46"/>
        <v/>
      </c>
      <c r="L306" s="332" t="str">
        <f>IF('Mapa final SI'!AH309="","",'Mapa final SI'!AH309)</f>
        <v/>
      </c>
      <c r="M306" s="271" t="str">
        <f>IF('Mapa final SI'!T309="","",'Mapa final SI'!T309)</f>
        <v/>
      </c>
      <c r="N306" s="65"/>
      <c r="O306" s="65"/>
      <c r="P306" s="65"/>
      <c r="Q306" s="152"/>
    </row>
    <row r="307" spans="1:17" ht="43.5" customHeight="1" x14ac:dyDescent="0.25">
      <c r="A307" s="111" t="s">
        <v>839</v>
      </c>
      <c r="B307" s="1103"/>
      <c r="C307" s="1105" t="str">
        <f>IF('Mapa final SI'!G310="","",'Mapa final SI'!G310)</f>
        <v/>
      </c>
      <c r="D307" s="1328"/>
      <c r="E307" s="1105" t="str">
        <f>IF('Mapa final SI'!F310="","",'Mapa final SI'!F310)</f>
        <v/>
      </c>
      <c r="F307" s="1110" t="str">
        <f>IF('Mapa final SI'!L310="","",'Mapa final SI'!L310)</f>
        <v/>
      </c>
      <c r="G307" s="1110" t="str">
        <f>IF('Mapa final SI'!P310="","",'Mapa final SI'!P310)</f>
        <v/>
      </c>
      <c r="H307" s="1244"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32" t="str">
        <f>IF('Mapa final SI'!AC310="","",'Mapa final SI'!AC310)</f>
        <v/>
      </c>
      <c r="J307" s="332" t="str">
        <f>IF('Mapa final SI'!AE310="","",'Mapa final SI'!AE310)</f>
        <v/>
      </c>
      <c r="K307" s="332" t="str">
        <f t="shared" si="46"/>
        <v/>
      </c>
      <c r="L307" s="332" t="str">
        <f>IF('Mapa final SI'!AH310="","",'Mapa final SI'!AH310)</f>
        <v/>
      </c>
      <c r="M307" s="271" t="str">
        <f>IF('Mapa final SI'!T310="","",'Mapa final SI'!T310)</f>
        <v/>
      </c>
      <c r="N307" s="65"/>
      <c r="O307" s="65"/>
      <c r="P307" s="65"/>
      <c r="Q307" s="152"/>
    </row>
    <row r="308" spans="1:17" ht="43.5" customHeight="1" x14ac:dyDescent="0.25">
      <c r="A308" s="111" t="s">
        <v>840</v>
      </c>
      <c r="B308" s="1104"/>
      <c r="C308" s="1106"/>
      <c r="D308" s="1329"/>
      <c r="E308" s="1106"/>
      <c r="F308" s="1109"/>
      <c r="G308" s="1109"/>
      <c r="H308" s="1244"/>
      <c r="I308" s="332" t="str">
        <f>IF('Mapa final SI'!AC311="","",'Mapa final SI'!AC311)</f>
        <v/>
      </c>
      <c r="J308" s="332" t="str">
        <f>IF('Mapa final SI'!AE311="","",'Mapa final SI'!AE311)</f>
        <v/>
      </c>
      <c r="K308" s="332" t="str">
        <f t="shared" si="46"/>
        <v/>
      </c>
      <c r="L308" s="332" t="str">
        <f>IF('Mapa final SI'!AH311="","",'Mapa final SI'!AH311)</f>
        <v/>
      </c>
      <c r="M308" s="271" t="str">
        <f>IF('Mapa final SI'!T311="","",'Mapa final SI'!T311)</f>
        <v/>
      </c>
      <c r="N308" s="65"/>
      <c r="O308" s="65"/>
      <c r="P308" s="65"/>
      <c r="Q308" s="152"/>
    </row>
    <row r="309" spans="1:17" ht="43.5" customHeight="1" x14ac:dyDescent="0.25">
      <c r="A309" s="111" t="s">
        <v>841</v>
      </c>
      <c r="B309" s="1104"/>
      <c r="C309" s="1106"/>
      <c r="D309" s="1329"/>
      <c r="E309" s="1106"/>
      <c r="F309" s="1109"/>
      <c r="G309" s="1109"/>
      <c r="H309" s="1244"/>
      <c r="I309" s="332" t="str">
        <f>IF('Mapa final SI'!AC312="","",'Mapa final SI'!AC312)</f>
        <v/>
      </c>
      <c r="J309" s="332" t="str">
        <f>IF('Mapa final SI'!AE312="","",'Mapa final SI'!AE312)</f>
        <v/>
      </c>
      <c r="K309" s="332" t="str">
        <f t="shared" si="46"/>
        <v/>
      </c>
      <c r="L309" s="332" t="str">
        <f>IF('Mapa final SI'!AH312="","",'Mapa final SI'!AH312)</f>
        <v/>
      </c>
      <c r="M309" s="271" t="str">
        <f>IF('Mapa final SI'!T312="","",'Mapa final SI'!T312)</f>
        <v/>
      </c>
      <c r="N309" s="65"/>
      <c r="O309" s="65"/>
      <c r="P309" s="65"/>
      <c r="Q309" s="152"/>
    </row>
    <row r="310" spans="1:17" ht="43.5" customHeight="1" x14ac:dyDescent="0.25">
      <c r="A310" s="111" t="s">
        <v>842</v>
      </c>
      <c r="B310" s="1104"/>
      <c r="C310" s="1106"/>
      <c r="D310" s="1329"/>
      <c r="E310" s="1106"/>
      <c r="F310" s="1109"/>
      <c r="G310" s="1109"/>
      <c r="H310" s="1244"/>
      <c r="I310" s="332" t="str">
        <f>IF('Mapa final SI'!AC313="","",'Mapa final SI'!AC313)</f>
        <v/>
      </c>
      <c r="J310" s="332" t="str">
        <f>IF('Mapa final SI'!AE313="","",'Mapa final SI'!AE313)</f>
        <v/>
      </c>
      <c r="K310" s="332" t="str">
        <f t="shared" si="46"/>
        <v/>
      </c>
      <c r="L310" s="332" t="str">
        <f>IF('Mapa final SI'!AH313="","",'Mapa final SI'!AH313)</f>
        <v/>
      </c>
      <c r="M310" s="271" t="str">
        <f>IF('Mapa final SI'!T313="","",'Mapa final SI'!T313)</f>
        <v/>
      </c>
      <c r="N310" s="65"/>
      <c r="O310" s="65"/>
      <c r="P310" s="65"/>
      <c r="Q310" s="152"/>
    </row>
    <row r="311" spans="1:17" ht="43.5" customHeight="1" x14ac:dyDescent="0.25">
      <c r="A311" s="111" t="s">
        <v>843</v>
      </c>
      <c r="B311" s="1104"/>
      <c r="C311" s="1106"/>
      <c r="D311" s="1329"/>
      <c r="E311" s="1106"/>
      <c r="F311" s="1109"/>
      <c r="G311" s="1109"/>
      <c r="H311" s="1244"/>
      <c r="I311" s="332" t="str">
        <f>IF('Mapa final SI'!AC314="","",'Mapa final SI'!AC314)</f>
        <v/>
      </c>
      <c r="J311" s="332" t="str">
        <f>IF('Mapa final SI'!AE314="","",'Mapa final SI'!AE314)</f>
        <v/>
      </c>
      <c r="K311" s="332" t="str">
        <f t="shared" si="46"/>
        <v/>
      </c>
      <c r="L311" s="332" t="str">
        <f>IF('Mapa final SI'!AH314="","",'Mapa final SI'!AH314)</f>
        <v/>
      </c>
      <c r="M311" s="271" t="str">
        <f>IF('Mapa final SI'!T314="","",'Mapa final SI'!T314)</f>
        <v/>
      </c>
      <c r="N311" s="65"/>
      <c r="O311" s="65"/>
      <c r="P311" s="65"/>
      <c r="Q311" s="152"/>
    </row>
    <row r="312" spans="1:17" ht="43.5" customHeight="1" x14ac:dyDescent="0.25">
      <c r="A312" s="111" t="s">
        <v>844</v>
      </c>
      <c r="B312" s="1104"/>
      <c r="C312" s="1106"/>
      <c r="D312" s="1329"/>
      <c r="E312" s="1106"/>
      <c r="F312" s="1109"/>
      <c r="G312" s="1109"/>
      <c r="H312" s="1111"/>
      <c r="I312" s="332" t="str">
        <f>IF('Mapa final SI'!AC315="","",'Mapa final SI'!AC315)</f>
        <v/>
      </c>
      <c r="J312" s="332" t="str">
        <f>IF('Mapa final SI'!AE315="","",'Mapa final SI'!AE315)</f>
        <v/>
      </c>
      <c r="K312" s="332" t="str">
        <f t="shared" si="46"/>
        <v/>
      </c>
      <c r="L312" s="332" t="str">
        <f>IF('Mapa final SI'!AH315="","",'Mapa final SI'!AH315)</f>
        <v/>
      </c>
      <c r="M312" s="271" t="str">
        <f>IF('Mapa final SI'!T315="","",'Mapa final SI'!T315)</f>
        <v/>
      </c>
      <c r="N312" s="65"/>
      <c r="O312" s="65"/>
      <c r="P312" s="65"/>
      <c r="Q312" s="152"/>
    </row>
    <row r="313" spans="1:17" ht="43.5" customHeight="1" x14ac:dyDescent="0.25">
      <c r="A313" s="111" t="s">
        <v>845</v>
      </c>
      <c r="B313" s="1103"/>
      <c r="C313" s="1105" t="str">
        <f>IF('Mapa final SI'!G316="","",'Mapa final SI'!G316)</f>
        <v/>
      </c>
      <c r="D313" s="1328"/>
      <c r="E313" s="1105" t="str">
        <f>IF('Mapa final SI'!F316="","",'Mapa final SI'!F316)</f>
        <v/>
      </c>
      <c r="F313" s="1110" t="str">
        <f>IF('Mapa final SI'!L316="","",'Mapa final SI'!L316)</f>
        <v/>
      </c>
      <c r="G313" s="1110" t="str">
        <f>IF('Mapa final SI'!P316="","",'Mapa final SI'!P316)</f>
        <v/>
      </c>
      <c r="H313" s="1244"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32" t="str">
        <f>IF('Mapa final SI'!AC316="","",'Mapa final SI'!AC316)</f>
        <v/>
      </c>
      <c r="J313" s="332" t="str">
        <f>IF('Mapa final SI'!AE316="","",'Mapa final SI'!AE316)</f>
        <v/>
      </c>
      <c r="K313" s="332" t="str">
        <f t="shared" si="46"/>
        <v/>
      </c>
      <c r="L313" s="332" t="str">
        <f>IF('Mapa final SI'!AH316="","",'Mapa final SI'!AH316)</f>
        <v/>
      </c>
      <c r="M313" s="271" t="str">
        <f>IF('Mapa final SI'!T316="","",'Mapa final SI'!T316)</f>
        <v/>
      </c>
      <c r="N313" s="65"/>
      <c r="O313" s="65"/>
      <c r="P313" s="65"/>
      <c r="Q313" s="152"/>
    </row>
    <row r="314" spans="1:17" ht="43.5" customHeight="1" x14ac:dyDescent="0.25">
      <c r="A314" s="111" t="s">
        <v>846</v>
      </c>
      <c r="B314" s="1104"/>
      <c r="C314" s="1106"/>
      <c r="D314" s="1329"/>
      <c r="E314" s="1106"/>
      <c r="F314" s="1109"/>
      <c r="G314" s="1109"/>
      <c r="H314" s="1244"/>
      <c r="I314" s="332" t="str">
        <f>IF('Mapa final SI'!AC317="","",'Mapa final SI'!AC317)</f>
        <v/>
      </c>
      <c r="J314" s="332" t="str">
        <f>IF('Mapa final SI'!AE317="","",'Mapa final SI'!AE317)</f>
        <v/>
      </c>
      <c r="K314" s="332" t="str">
        <f t="shared" si="46"/>
        <v/>
      </c>
      <c r="L314" s="332" t="str">
        <f>IF('Mapa final SI'!AH317="","",'Mapa final SI'!AH317)</f>
        <v/>
      </c>
      <c r="M314" s="271" t="str">
        <f>IF('Mapa final SI'!T317="","",'Mapa final SI'!T317)</f>
        <v/>
      </c>
      <c r="N314" s="65"/>
      <c r="O314" s="65"/>
      <c r="P314" s="65"/>
      <c r="Q314" s="152"/>
    </row>
    <row r="315" spans="1:17" ht="43.5" customHeight="1" x14ac:dyDescent="0.25">
      <c r="A315" s="111" t="s">
        <v>847</v>
      </c>
      <c r="B315" s="1104"/>
      <c r="C315" s="1106"/>
      <c r="D315" s="1329"/>
      <c r="E315" s="1106"/>
      <c r="F315" s="1109"/>
      <c r="G315" s="1109"/>
      <c r="H315" s="1244"/>
      <c r="I315" s="332" t="str">
        <f>IF('Mapa final SI'!AC318="","",'Mapa final SI'!AC318)</f>
        <v/>
      </c>
      <c r="J315" s="332" t="str">
        <f>IF('Mapa final SI'!AE318="","",'Mapa final SI'!AE318)</f>
        <v/>
      </c>
      <c r="K315" s="332" t="str">
        <f t="shared" si="46"/>
        <v/>
      </c>
      <c r="L315" s="332" t="str">
        <f>IF('Mapa final SI'!AH318="","",'Mapa final SI'!AH318)</f>
        <v/>
      </c>
      <c r="M315" s="271" t="str">
        <f>IF('Mapa final SI'!T318="","",'Mapa final SI'!T318)</f>
        <v/>
      </c>
      <c r="N315" s="65"/>
      <c r="O315" s="65"/>
      <c r="P315" s="65"/>
      <c r="Q315" s="152"/>
    </row>
    <row r="316" spans="1:17" ht="43.5" customHeight="1" x14ac:dyDescent="0.25">
      <c r="A316" s="111" t="s">
        <v>848</v>
      </c>
      <c r="B316" s="1104"/>
      <c r="C316" s="1106"/>
      <c r="D316" s="1329"/>
      <c r="E316" s="1106"/>
      <c r="F316" s="1109"/>
      <c r="G316" s="1109"/>
      <c r="H316" s="1244"/>
      <c r="I316" s="332" t="str">
        <f>IF('Mapa final SI'!AC319="","",'Mapa final SI'!AC319)</f>
        <v/>
      </c>
      <c r="J316" s="332" t="str">
        <f>IF('Mapa final SI'!AE319="","",'Mapa final SI'!AE319)</f>
        <v/>
      </c>
      <c r="K316" s="332" t="str">
        <f t="shared" si="46"/>
        <v/>
      </c>
      <c r="L316" s="332" t="str">
        <f>IF('Mapa final SI'!AH319="","",'Mapa final SI'!AH319)</f>
        <v/>
      </c>
      <c r="M316" s="271" t="str">
        <f>IF('Mapa final SI'!T319="","",'Mapa final SI'!T319)</f>
        <v/>
      </c>
      <c r="N316" s="65"/>
      <c r="O316" s="65"/>
      <c r="P316" s="65"/>
      <c r="Q316" s="152"/>
    </row>
    <row r="317" spans="1:17" ht="43.5" customHeight="1" x14ac:dyDescent="0.25">
      <c r="A317" s="111" t="s">
        <v>849</v>
      </c>
      <c r="B317" s="1104"/>
      <c r="C317" s="1106"/>
      <c r="D317" s="1329"/>
      <c r="E317" s="1106"/>
      <c r="F317" s="1109"/>
      <c r="G317" s="1109"/>
      <c r="H317" s="1244"/>
      <c r="I317" s="332" t="str">
        <f>IF('Mapa final SI'!AC320="","",'Mapa final SI'!AC320)</f>
        <v/>
      </c>
      <c r="J317" s="332" t="str">
        <f>IF('Mapa final SI'!AE320="","",'Mapa final SI'!AE320)</f>
        <v/>
      </c>
      <c r="K317" s="332" t="str">
        <f t="shared" si="46"/>
        <v/>
      </c>
      <c r="L317" s="332" t="str">
        <f>IF('Mapa final SI'!AH320="","",'Mapa final SI'!AH320)</f>
        <v/>
      </c>
      <c r="M317" s="271" t="str">
        <f>IF('Mapa final SI'!T320="","",'Mapa final SI'!T320)</f>
        <v/>
      </c>
      <c r="N317" s="65"/>
      <c r="O317" s="65"/>
      <c r="P317" s="65"/>
      <c r="Q317" s="152"/>
    </row>
    <row r="318" spans="1:17" ht="43.5" customHeight="1" x14ac:dyDescent="0.25">
      <c r="A318" s="111" t="s">
        <v>850</v>
      </c>
      <c r="B318" s="1104"/>
      <c r="C318" s="1106"/>
      <c r="D318" s="1329"/>
      <c r="E318" s="1106"/>
      <c r="F318" s="1109"/>
      <c r="G318" s="1109"/>
      <c r="H318" s="1111"/>
      <c r="I318" s="332" t="str">
        <f>IF('Mapa final SI'!AC321="","",'Mapa final SI'!AC321)</f>
        <v/>
      </c>
      <c r="J318" s="332" t="str">
        <f>IF('Mapa final SI'!AE321="","",'Mapa final SI'!AE321)</f>
        <v/>
      </c>
      <c r="K318" s="332" t="str">
        <f t="shared" si="46"/>
        <v/>
      </c>
      <c r="L318" s="332" t="str">
        <f>IF('Mapa final SI'!AH321="","",'Mapa final SI'!AH321)</f>
        <v/>
      </c>
      <c r="M318" s="271" t="str">
        <f>IF('Mapa final SI'!T321="","",'Mapa final SI'!T321)</f>
        <v/>
      </c>
      <c r="N318" s="65"/>
      <c r="O318" s="65"/>
      <c r="P318" s="65"/>
      <c r="Q318" s="152"/>
    </row>
    <row r="319" spans="1:17" ht="43.5" customHeight="1" x14ac:dyDescent="0.25">
      <c r="A319" s="111" t="s">
        <v>851</v>
      </c>
      <c r="B319" s="1103"/>
      <c r="C319" s="1105" t="str">
        <f>IF('Mapa final SI'!G322="","",'Mapa final SI'!G322)</f>
        <v/>
      </c>
      <c r="D319" s="1328"/>
      <c r="E319" s="1105" t="str">
        <f>IF('Mapa final SI'!F322="","",'Mapa final SI'!F322)</f>
        <v/>
      </c>
      <c r="F319" s="1110" t="str">
        <f>IF('Mapa final SI'!L322="","",'Mapa final SI'!L322)</f>
        <v/>
      </c>
      <c r="G319" s="1110" t="str">
        <f>IF('Mapa final SI'!P322="","",'Mapa final SI'!P322)</f>
        <v/>
      </c>
      <c r="H319" s="1244"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32" t="str">
        <f>IF('Mapa final SI'!AC322="","",'Mapa final SI'!AC322)</f>
        <v/>
      </c>
      <c r="J319" s="332" t="str">
        <f>IF('Mapa final SI'!AE322="","",'Mapa final SI'!AE322)</f>
        <v/>
      </c>
      <c r="K319" s="332" t="str">
        <f t="shared" si="46"/>
        <v/>
      </c>
      <c r="L319" s="332" t="str">
        <f>IF('Mapa final SI'!AH322="","",'Mapa final SI'!AH322)</f>
        <v/>
      </c>
      <c r="M319" s="271" t="str">
        <f>IF('Mapa final SI'!T322="","",'Mapa final SI'!T322)</f>
        <v/>
      </c>
      <c r="N319" s="65"/>
      <c r="O319" s="65"/>
      <c r="P319" s="65"/>
      <c r="Q319" s="152"/>
    </row>
    <row r="320" spans="1:17" ht="43.5" customHeight="1" x14ac:dyDescent="0.25">
      <c r="A320" s="111" t="s">
        <v>852</v>
      </c>
      <c r="B320" s="1104"/>
      <c r="C320" s="1106"/>
      <c r="D320" s="1329"/>
      <c r="E320" s="1106"/>
      <c r="F320" s="1109"/>
      <c r="G320" s="1109"/>
      <c r="H320" s="1244"/>
      <c r="I320" s="332" t="str">
        <f>IF('Mapa final SI'!AC323="","",'Mapa final SI'!AC323)</f>
        <v/>
      </c>
      <c r="J320" s="332" t="str">
        <f>IF('Mapa final SI'!AE323="","",'Mapa final SI'!AE323)</f>
        <v/>
      </c>
      <c r="K320" s="332" t="str">
        <f t="shared" si="46"/>
        <v/>
      </c>
      <c r="L320" s="332" t="str">
        <f>IF('Mapa final SI'!AH323="","",'Mapa final SI'!AH323)</f>
        <v/>
      </c>
      <c r="M320" s="271" t="str">
        <f>IF('Mapa final SI'!T323="","",'Mapa final SI'!T323)</f>
        <v/>
      </c>
      <c r="N320" s="65"/>
      <c r="O320" s="65"/>
      <c r="P320" s="65"/>
      <c r="Q320" s="152"/>
    </row>
    <row r="321" spans="1:17" ht="43.5" customHeight="1" x14ac:dyDescent="0.25">
      <c r="A321" s="111" t="s">
        <v>853</v>
      </c>
      <c r="B321" s="1104"/>
      <c r="C321" s="1106"/>
      <c r="D321" s="1329"/>
      <c r="E321" s="1106"/>
      <c r="F321" s="1109"/>
      <c r="G321" s="1109"/>
      <c r="H321" s="1244"/>
      <c r="I321" s="332" t="str">
        <f>IF('Mapa final SI'!AC324="","",'Mapa final SI'!AC324)</f>
        <v/>
      </c>
      <c r="J321" s="332" t="str">
        <f>IF('Mapa final SI'!AE324="","",'Mapa final SI'!AE324)</f>
        <v/>
      </c>
      <c r="K321" s="332" t="str">
        <f t="shared" si="46"/>
        <v/>
      </c>
      <c r="L321" s="332" t="str">
        <f>IF('Mapa final SI'!AH324="","",'Mapa final SI'!AH324)</f>
        <v/>
      </c>
      <c r="M321" s="271" t="str">
        <f>IF('Mapa final SI'!T324="","",'Mapa final SI'!T324)</f>
        <v/>
      </c>
      <c r="N321" s="65"/>
      <c r="O321" s="65"/>
      <c r="P321" s="65"/>
      <c r="Q321" s="152"/>
    </row>
    <row r="322" spans="1:17" ht="43.5" customHeight="1" x14ac:dyDescent="0.25">
      <c r="A322" s="111" t="s">
        <v>854</v>
      </c>
      <c r="B322" s="1104"/>
      <c r="C322" s="1106"/>
      <c r="D322" s="1329"/>
      <c r="E322" s="1106"/>
      <c r="F322" s="1109"/>
      <c r="G322" s="1109"/>
      <c r="H322" s="1244"/>
      <c r="I322" s="332" t="str">
        <f>IF('Mapa final SI'!AC325="","",'Mapa final SI'!AC325)</f>
        <v/>
      </c>
      <c r="J322" s="332" t="str">
        <f>IF('Mapa final SI'!AE325="","",'Mapa final SI'!AE325)</f>
        <v/>
      </c>
      <c r="K322" s="332" t="str">
        <f t="shared" si="46"/>
        <v/>
      </c>
      <c r="L322" s="332" t="str">
        <f>IF('Mapa final SI'!AH325="","",'Mapa final SI'!AH325)</f>
        <v/>
      </c>
      <c r="M322" s="271" t="str">
        <f>IF('Mapa final SI'!T325="","",'Mapa final SI'!T325)</f>
        <v/>
      </c>
      <c r="N322" s="65"/>
      <c r="O322" s="65"/>
      <c r="P322" s="65"/>
      <c r="Q322" s="152"/>
    </row>
    <row r="323" spans="1:17" ht="43.5" customHeight="1" x14ac:dyDescent="0.25">
      <c r="A323" s="111" t="s">
        <v>855</v>
      </c>
      <c r="B323" s="1104"/>
      <c r="C323" s="1106"/>
      <c r="D323" s="1329"/>
      <c r="E323" s="1106"/>
      <c r="F323" s="1109"/>
      <c r="G323" s="1109"/>
      <c r="H323" s="1244"/>
      <c r="I323" s="332" t="str">
        <f>IF('Mapa final SI'!AC326="","",'Mapa final SI'!AC326)</f>
        <v/>
      </c>
      <c r="J323" s="332" t="str">
        <f>IF('Mapa final SI'!AE326="","",'Mapa final SI'!AE326)</f>
        <v/>
      </c>
      <c r="K323" s="332" t="str">
        <f t="shared" si="46"/>
        <v/>
      </c>
      <c r="L323" s="332" t="str">
        <f>IF('Mapa final SI'!AH326="","",'Mapa final SI'!AH326)</f>
        <v/>
      </c>
      <c r="M323" s="271" t="str">
        <f>IF('Mapa final SI'!T326="","",'Mapa final SI'!T326)</f>
        <v/>
      </c>
      <c r="N323" s="65"/>
      <c r="O323" s="65"/>
      <c r="P323" s="65"/>
      <c r="Q323" s="152"/>
    </row>
    <row r="324" spans="1:17" ht="43.5" customHeight="1" x14ac:dyDescent="0.25">
      <c r="A324" s="111" t="s">
        <v>856</v>
      </c>
      <c r="B324" s="1104"/>
      <c r="C324" s="1106"/>
      <c r="D324" s="1329"/>
      <c r="E324" s="1106"/>
      <c r="F324" s="1109"/>
      <c r="G324" s="1109"/>
      <c r="H324" s="1111"/>
      <c r="I324" s="332" t="str">
        <f>IF('Mapa final SI'!AC327="","",'Mapa final SI'!AC327)</f>
        <v/>
      </c>
      <c r="J324" s="332" t="str">
        <f>IF('Mapa final SI'!AE327="","",'Mapa final SI'!AE327)</f>
        <v/>
      </c>
      <c r="K324" s="332" t="str">
        <f t="shared" si="46"/>
        <v/>
      </c>
      <c r="L324" s="332" t="str">
        <f>IF('Mapa final SI'!AH327="","",'Mapa final SI'!AH327)</f>
        <v/>
      </c>
      <c r="M324" s="271" t="str">
        <f>IF('Mapa final SI'!T327="","",'Mapa final SI'!T327)</f>
        <v/>
      </c>
      <c r="N324" s="65"/>
      <c r="O324" s="65"/>
      <c r="P324" s="65"/>
      <c r="Q324" s="152"/>
    </row>
    <row r="325" spans="1:17" ht="43.5" customHeight="1" x14ac:dyDescent="0.25">
      <c r="A325" s="111" t="s">
        <v>857</v>
      </c>
      <c r="B325" s="1103"/>
      <c r="C325" s="1105" t="str">
        <f>IF('Mapa final SI'!G328="","",'Mapa final SI'!G328)</f>
        <v/>
      </c>
      <c r="D325" s="1328"/>
      <c r="E325" s="1105" t="str">
        <f>IF('Mapa final SI'!F328="","",'Mapa final SI'!F328)</f>
        <v/>
      </c>
      <c r="F325" s="1110" t="str">
        <f>IF('Mapa final SI'!L328="","",'Mapa final SI'!L328)</f>
        <v/>
      </c>
      <c r="G325" s="1110" t="str">
        <f>IF('Mapa final SI'!P328="","",'Mapa final SI'!P328)</f>
        <v/>
      </c>
      <c r="H325" s="1244"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32" t="str">
        <f>IF('Mapa final SI'!AC328="","",'Mapa final SI'!AC328)</f>
        <v/>
      </c>
      <c r="J325" s="332" t="str">
        <f>IF('Mapa final SI'!AE328="","",'Mapa final SI'!AE328)</f>
        <v/>
      </c>
      <c r="K325" s="332" t="str">
        <f t="shared" si="46"/>
        <v/>
      </c>
      <c r="L325" s="332" t="str">
        <f>IF('Mapa final SI'!AH328="","",'Mapa final SI'!AH328)</f>
        <v/>
      </c>
      <c r="M325" s="271" t="str">
        <f>IF('Mapa final SI'!T328="","",'Mapa final SI'!T328)</f>
        <v/>
      </c>
      <c r="N325" s="65"/>
      <c r="O325" s="65"/>
      <c r="P325" s="65"/>
      <c r="Q325" s="152"/>
    </row>
    <row r="326" spans="1:17" ht="43.5" customHeight="1" x14ac:dyDescent="0.25">
      <c r="A326" s="111" t="s">
        <v>858</v>
      </c>
      <c r="B326" s="1104"/>
      <c r="C326" s="1106"/>
      <c r="D326" s="1329"/>
      <c r="E326" s="1106"/>
      <c r="F326" s="1109"/>
      <c r="G326" s="1109"/>
      <c r="H326" s="1244"/>
      <c r="I326" s="332" t="str">
        <f>IF('Mapa final SI'!AC329="","",'Mapa final SI'!AC329)</f>
        <v/>
      </c>
      <c r="J326" s="332" t="str">
        <f>IF('Mapa final SI'!AE329="","",'Mapa final SI'!AE329)</f>
        <v/>
      </c>
      <c r="K326" s="332" t="str">
        <f t="shared" si="46"/>
        <v/>
      </c>
      <c r="L326" s="332" t="str">
        <f>IF('Mapa final SI'!AH329="","",'Mapa final SI'!AH329)</f>
        <v/>
      </c>
      <c r="M326" s="271" t="str">
        <f>IF('Mapa final SI'!T329="","",'Mapa final SI'!T329)</f>
        <v/>
      </c>
      <c r="N326" s="65"/>
      <c r="O326" s="65"/>
      <c r="P326" s="65"/>
      <c r="Q326" s="152"/>
    </row>
    <row r="327" spans="1:17" ht="43.5" customHeight="1" x14ac:dyDescent="0.25">
      <c r="A327" s="111" t="s">
        <v>859</v>
      </c>
      <c r="B327" s="1104"/>
      <c r="C327" s="1106"/>
      <c r="D327" s="1329"/>
      <c r="E327" s="1106"/>
      <c r="F327" s="1109"/>
      <c r="G327" s="1109"/>
      <c r="H327" s="1244"/>
      <c r="I327" s="332" t="str">
        <f>IF('Mapa final SI'!AC330="","",'Mapa final SI'!AC330)</f>
        <v/>
      </c>
      <c r="J327" s="332" t="str">
        <f>IF('Mapa final SI'!AE330="","",'Mapa final SI'!AE330)</f>
        <v/>
      </c>
      <c r="K327" s="332" t="str">
        <f t="shared" si="46"/>
        <v/>
      </c>
      <c r="L327" s="332" t="str">
        <f>IF('Mapa final SI'!AH330="","",'Mapa final SI'!AH330)</f>
        <v/>
      </c>
      <c r="M327" s="271" t="str">
        <f>IF('Mapa final SI'!T330="","",'Mapa final SI'!T330)</f>
        <v/>
      </c>
      <c r="N327" s="65"/>
      <c r="O327" s="65"/>
      <c r="P327" s="65"/>
      <c r="Q327" s="152"/>
    </row>
    <row r="328" spans="1:17" ht="43.5" customHeight="1" x14ac:dyDescent="0.25">
      <c r="A328" s="111" t="s">
        <v>860</v>
      </c>
      <c r="B328" s="1104"/>
      <c r="C328" s="1106"/>
      <c r="D328" s="1329"/>
      <c r="E328" s="1106"/>
      <c r="F328" s="1109"/>
      <c r="G328" s="1109"/>
      <c r="H328" s="1244"/>
      <c r="I328" s="332" t="str">
        <f>IF('Mapa final SI'!AC331="","",'Mapa final SI'!AC331)</f>
        <v/>
      </c>
      <c r="J328" s="332" t="str">
        <f>IF('Mapa final SI'!AE331="","",'Mapa final SI'!AE331)</f>
        <v/>
      </c>
      <c r="K328" s="332"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32" t="str">
        <f>IF('Mapa final SI'!AH331="","",'Mapa final SI'!AH331)</f>
        <v/>
      </c>
      <c r="M328" s="271" t="str">
        <f>IF('Mapa final SI'!T331="","",'Mapa final SI'!T331)</f>
        <v/>
      </c>
      <c r="N328" s="65"/>
      <c r="O328" s="65"/>
      <c r="P328" s="65"/>
      <c r="Q328" s="152"/>
    </row>
    <row r="329" spans="1:17" ht="43.5" customHeight="1" x14ac:dyDescent="0.25">
      <c r="A329" s="111" t="s">
        <v>861</v>
      </c>
      <c r="B329" s="1104"/>
      <c r="C329" s="1106"/>
      <c r="D329" s="1329"/>
      <c r="E329" s="1106"/>
      <c r="F329" s="1109"/>
      <c r="G329" s="1109"/>
      <c r="H329" s="1244"/>
      <c r="I329" s="332" t="str">
        <f>IF('Mapa final SI'!AC332="","",'Mapa final SI'!AC332)</f>
        <v/>
      </c>
      <c r="J329" s="332" t="str">
        <f>IF('Mapa final SI'!AE332="","",'Mapa final SI'!AE332)</f>
        <v/>
      </c>
      <c r="K329" s="332" t="str">
        <f t="shared" si="58"/>
        <v/>
      </c>
      <c r="L329" s="332" t="str">
        <f>IF('Mapa final SI'!AH332="","",'Mapa final SI'!AH332)</f>
        <v/>
      </c>
      <c r="M329" s="271" t="str">
        <f>IF('Mapa final SI'!T332="","",'Mapa final SI'!T332)</f>
        <v/>
      </c>
      <c r="N329" s="65"/>
      <c r="O329" s="65"/>
      <c r="P329" s="65"/>
      <c r="Q329" s="152"/>
    </row>
    <row r="330" spans="1:17" ht="43.5" customHeight="1" x14ac:dyDescent="0.25">
      <c r="A330" s="111" t="s">
        <v>862</v>
      </c>
      <c r="B330" s="1104"/>
      <c r="C330" s="1106"/>
      <c r="D330" s="1329"/>
      <c r="E330" s="1106"/>
      <c r="F330" s="1109"/>
      <c r="G330" s="1109"/>
      <c r="H330" s="1111"/>
      <c r="I330" s="332" t="str">
        <f>IF('Mapa final SI'!AC333="","",'Mapa final SI'!AC333)</f>
        <v/>
      </c>
      <c r="J330" s="332" t="str">
        <f>IF('Mapa final SI'!AE333="","",'Mapa final SI'!AE333)</f>
        <v/>
      </c>
      <c r="K330" s="332" t="str">
        <f t="shared" si="58"/>
        <v/>
      </c>
      <c r="L330" s="332" t="str">
        <f>IF('Mapa final SI'!AH333="","",'Mapa final SI'!AH333)</f>
        <v/>
      </c>
      <c r="M330" s="271" t="str">
        <f>IF('Mapa final SI'!T333="","",'Mapa final SI'!T333)</f>
        <v/>
      </c>
      <c r="N330" s="65"/>
      <c r="O330" s="65"/>
      <c r="P330" s="65"/>
      <c r="Q330" s="152"/>
    </row>
    <row r="331" spans="1:17" ht="43.5" customHeight="1" x14ac:dyDescent="0.25">
      <c r="A331" s="111" t="s">
        <v>863</v>
      </c>
      <c r="B331" s="1103"/>
      <c r="C331" s="1105" t="str">
        <f>IF('Mapa final SI'!G334="","",'Mapa final SI'!G334)</f>
        <v/>
      </c>
      <c r="D331" s="1328"/>
      <c r="E331" s="1105" t="str">
        <f>IF('Mapa final SI'!F334="","",'Mapa final SI'!F334)</f>
        <v/>
      </c>
      <c r="F331" s="1110" t="str">
        <f>IF('Mapa final SI'!L334="","",'Mapa final SI'!L334)</f>
        <v/>
      </c>
      <c r="G331" s="1110" t="str">
        <f>IF('Mapa final SI'!P334="","",'Mapa final SI'!P334)</f>
        <v/>
      </c>
      <c r="H331" s="1244"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32" t="str">
        <f>IF('Mapa final SI'!AC334="","",'Mapa final SI'!AC334)</f>
        <v/>
      </c>
      <c r="J331" s="332" t="str">
        <f>IF('Mapa final SI'!AE334="","",'Mapa final SI'!AE334)</f>
        <v/>
      </c>
      <c r="K331" s="332" t="str">
        <f t="shared" si="58"/>
        <v/>
      </c>
      <c r="L331" s="332" t="str">
        <f>IF('Mapa final SI'!AH334="","",'Mapa final SI'!AH334)</f>
        <v/>
      </c>
      <c r="M331" s="271" t="str">
        <f>IF('Mapa final SI'!T334="","",'Mapa final SI'!T334)</f>
        <v/>
      </c>
      <c r="N331" s="65"/>
      <c r="O331" s="65"/>
      <c r="P331" s="65"/>
      <c r="Q331" s="152"/>
    </row>
    <row r="332" spans="1:17" ht="43.5" customHeight="1" x14ac:dyDescent="0.25">
      <c r="A332" s="111" t="s">
        <v>864</v>
      </c>
      <c r="B332" s="1104"/>
      <c r="C332" s="1106"/>
      <c r="D332" s="1329"/>
      <c r="E332" s="1106"/>
      <c r="F332" s="1109"/>
      <c r="G332" s="1109"/>
      <c r="H332" s="1244"/>
      <c r="I332" s="332" t="str">
        <f>IF('Mapa final SI'!AC335="","",'Mapa final SI'!AC335)</f>
        <v/>
      </c>
      <c r="J332" s="332" t="str">
        <f>IF('Mapa final SI'!AE335="","",'Mapa final SI'!AE335)</f>
        <v/>
      </c>
      <c r="K332" s="332" t="str">
        <f t="shared" si="58"/>
        <v/>
      </c>
      <c r="L332" s="332" t="str">
        <f>IF('Mapa final SI'!AH335="","",'Mapa final SI'!AH335)</f>
        <v/>
      </c>
      <c r="M332" s="271" t="str">
        <f>IF('Mapa final SI'!T335="","",'Mapa final SI'!T335)</f>
        <v/>
      </c>
      <c r="N332" s="65"/>
      <c r="O332" s="65"/>
      <c r="P332" s="65"/>
      <c r="Q332" s="152"/>
    </row>
    <row r="333" spans="1:17" ht="43.5" customHeight="1" x14ac:dyDescent="0.25">
      <c r="A333" s="111" t="s">
        <v>865</v>
      </c>
      <c r="B333" s="1104"/>
      <c r="C333" s="1106"/>
      <c r="D333" s="1329"/>
      <c r="E333" s="1106"/>
      <c r="F333" s="1109"/>
      <c r="G333" s="1109"/>
      <c r="H333" s="1244"/>
      <c r="I333" s="332" t="str">
        <f>IF('Mapa final SI'!AC336="","",'Mapa final SI'!AC336)</f>
        <v/>
      </c>
      <c r="J333" s="332" t="str">
        <f>IF('Mapa final SI'!AE336="","",'Mapa final SI'!AE336)</f>
        <v/>
      </c>
      <c r="K333" s="332" t="str">
        <f t="shared" si="58"/>
        <v/>
      </c>
      <c r="L333" s="332" t="str">
        <f>IF('Mapa final SI'!AH336="","",'Mapa final SI'!AH336)</f>
        <v/>
      </c>
      <c r="M333" s="271" t="str">
        <f>IF('Mapa final SI'!T336="","",'Mapa final SI'!T336)</f>
        <v/>
      </c>
      <c r="N333" s="65"/>
      <c r="O333" s="65"/>
      <c r="P333" s="65"/>
      <c r="Q333" s="152"/>
    </row>
    <row r="334" spans="1:17" ht="43.5" customHeight="1" x14ac:dyDescent="0.25">
      <c r="A334" s="111" t="s">
        <v>866</v>
      </c>
      <c r="B334" s="1104"/>
      <c r="C334" s="1106"/>
      <c r="D334" s="1329"/>
      <c r="E334" s="1106"/>
      <c r="F334" s="1109"/>
      <c r="G334" s="1109"/>
      <c r="H334" s="1244"/>
      <c r="I334" s="332" t="str">
        <f>IF('Mapa final SI'!AC337="","",'Mapa final SI'!AC337)</f>
        <v/>
      </c>
      <c r="J334" s="332" t="str">
        <f>IF('Mapa final SI'!AE337="","",'Mapa final SI'!AE337)</f>
        <v/>
      </c>
      <c r="K334" s="332" t="str">
        <f t="shared" si="58"/>
        <v/>
      </c>
      <c r="L334" s="332" t="str">
        <f>IF('Mapa final SI'!AH337="","",'Mapa final SI'!AH337)</f>
        <v/>
      </c>
      <c r="M334" s="271" t="str">
        <f>IF('Mapa final SI'!T337="","",'Mapa final SI'!T337)</f>
        <v/>
      </c>
      <c r="N334" s="65"/>
      <c r="O334" s="65"/>
      <c r="P334" s="65"/>
      <c r="Q334" s="152"/>
    </row>
    <row r="335" spans="1:17" ht="43.5" customHeight="1" x14ac:dyDescent="0.25">
      <c r="A335" s="111" t="s">
        <v>867</v>
      </c>
      <c r="B335" s="1104"/>
      <c r="C335" s="1106"/>
      <c r="D335" s="1329"/>
      <c r="E335" s="1106"/>
      <c r="F335" s="1109"/>
      <c r="G335" s="1109"/>
      <c r="H335" s="1244"/>
      <c r="I335" s="332" t="str">
        <f>IF('Mapa final SI'!AC338="","",'Mapa final SI'!AC338)</f>
        <v/>
      </c>
      <c r="J335" s="332" t="str">
        <f>IF('Mapa final SI'!AE338="","",'Mapa final SI'!AE338)</f>
        <v/>
      </c>
      <c r="K335" s="332" t="str">
        <f t="shared" si="58"/>
        <v/>
      </c>
      <c r="L335" s="332" t="str">
        <f>IF('Mapa final SI'!AH338="","",'Mapa final SI'!AH338)</f>
        <v/>
      </c>
      <c r="M335" s="271" t="str">
        <f>IF('Mapa final SI'!T338="","",'Mapa final SI'!T338)</f>
        <v/>
      </c>
      <c r="N335" s="65"/>
      <c r="O335" s="65"/>
      <c r="P335" s="65"/>
      <c r="Q335" s="152"/>
    </row>
    <row r="336" spans="1:17" ht="43.5" customHeight="1" x14ac:dyDescent="0.25">
      <c r="A336" s="111" t="s">
        <v>868</v>
      </c>
      <c r="B336" s="1104"/>
      <c r="C336" s="1106"/>
      <c r="D336" s="1329"/>
      <c r="E336" s="1106"/>
      <c r="F336" s="1109"/>
      <c r="G336" s="1109"/>
      <c r="H336" s="1111"/>
      <c r="I336" s="332" t="str">
        <f>IF('Mapa final SI'!AC339="","",'Mapa final SI'!AC339)</f>
        <v/>
      </c>
      <c r="J336" s="332" t="str">
        <f>IF('Mapa final SI'!AE339="","",'Mapa final SI'!AE339)</f>
        <v/>
      </c>
      <c r="K336" s="332" t="str">
        <f t="shared" si="58"/>
        <v/>
      </c>
      <c r="L336" s="332" t="str">
        <f>IF('Mapa final SI'!AH339="","",'Mapa final SI'!AH339)</f>
        <v/>
      </c>
      <c r="M336" s="271" t="str">
        <f>IF('Mapa final SI'!T339="","",'Mapa final SI'!T339)</f>
        <v/>
      </c>
      <c r="N336" s="65"/>
      <c r="O336" s="65"/>
      <c r="P336" s="65"/>
      <c r="Q336" s="152"/>
    </row>
    <row r="337" spans="1:17" ht="43.5" customHeight="1" x14ac:dyDescent="0.25">
      <c r="A337" s="111" t="s">
        <v>869</v>
      </c>
      <c r="B337" s="1103"/>
      <c r="C337" s="1105" t="str">
        <f>IF('Mapa final SI'!G340="","",'Mapa final SI'!G340)</f>
        <v/>
      </c>
      <c r="D337" s="1328"/>
      <c r="E337" s="1105" t="str">
        <f>IF('Mapa final SI'!F340="","",'Mapa final SI'!F340)</f>
        <v/>
      </c>
      <c r="F337" s="1110" t="str">
        <f>IF('Mapa final SI'!L340="","",'Mapa final SI'!L340)</f>
        <v/>
      </c>
      <c r="G337" s="1110" t="str">
        <f>IF('Mapa final SI'!P340="","",'Mapa final SI'!P340)</f>
        <v/>
      </c>
      <c r="H337" s="1244"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32" t="str">
        <f>IF('Mapa final SI'!AC340="","",'Mapa final SI'!AC340)</f>
        <v/>
      </c>
      <c r="J337" s="332" t="str">
        <f>IF('Mapa final SI'!AE340="","",'Mapa final SI'!AE340)</f>
        <v/>
      </c>
      <c r="K337" s="332" t="str">
        <f t="shared" si="58"/>
        <v/>
      </c>
      <c r="L337" s="332" t="str">
        <f>IF('Mapa final SI'!AH340="","",'Mapa final SI'!AH340)</f>
        <v/>
      </c>
      <c r="M337" s="271" t="str">
        <f>IF('Mapa final SI'!T340="","",'Mapa final SI'!T340)</f>
        <v/>
      </c>
      <c r="N337" s="65"/>
      <c r="O337" s="65"/>
      <c r="P337" s="65"/>
      <c r="Q337" s="152"/>
    </row>
    <row r="338" spans="1:17" ht="43.5" customHeight="1" x14ac:dyDescent="0.25">
      <c r="A338" s="111" t="s">
        <v>870</v>
      </c>
      <c r="B338" s="1104"/>
      <c r="C338" s="1106"/>
      <c r="D338" s="1329"/>
      <c r="E338" s="1106"/>
      <c r="F338" s="1109"/>
      <c r="G338" s="1109"/>
      <c r="H338" s="1244"/>
      <c r="I338" s="332" t="str">
        <f>IF('Mapa final SI'!AC341="","",'Mapa final SI'!AC341)</f>
        <v/>
      </c>
      <c r="J338" s="332" t="str">
        <f>IF('Mapa final SI'!AE341="","",'Mapa final SI'!AE341)</f>
        <v/>
      </c>
      <c r="K338" s="332" t="str">
        <f t="shared" si="58"/>
        <v/>
      </c>
      <c r="L338" s="332" t="str">
        <f>IF('Mapa final SI'!AH341="","",'Mapa final SI'!AH341)</f>
        <v/>
      </c>
      <c r="M338" s="271" t="str">
        <f>IF('Mapa final SI'!T341="","",'Mapa final SI'!T341)</f>
        <v/>
      </c>
      <c r="N338" s="65"/>
      <c r="O338" s="65"/>
      <c r="P338" s="65"/>
      <c r="Q338" s="152"/>
    </row>
    <row r="339" spans="1:17" ht="43.5" customHeight="1" x14ac:dyDescent="0.25">
      <c r="A339" s="111" t="s">
        <v>871</v>
      </c>
      <c r="B339" s="1104"/>
      <c r="C339" s="1106"/>
      <c r="D339" s="1329"/>
      <c r="E339" s="1106"/>
      <c r="F339" s="1109"/>
      <c r="G339" s="1109"/>
      <c r="H339" s="1244"/>
      <c r="I339" s="332" t="str">
        <f>IF('Mapa final SI'!AC342="","",'Mapa final SI'!AC342)</f>
        <v/>
      </c>
      <c r="J339" s="332" t="str">
        <f>IF('Mapa final SI'!AE342="","",'Mapa final SI'!AE342)</f>
        <v/>
      </c>
      <c r="K339" s="332" t="str">
        <f t="shared" si="58"/>
        <v/>
      </c>
      <c r="L339" s="332" t="str">
        <f>IF('Mapa final SI'!AH342="","",'Mapa final SI'!AH342)</f>
        <v/>
      </c>
      <c r="M339" s="271" t="str">
        <f>IF('Mapa final SI'!T342="","",'Mapa final SI'!T342)</f>
        <v/>
      </c>
      <c r="N339" s="65"/>
      <c r="O339" s="65"/>
      <c r="P339" s="65"/>
      <c r="Q339" s="152"/>
    </row>
    <row r="340" spans="1:17" ht="43.5" customHeight="1" x14ac:dyDescent="0.25">
      <c r="A340" s="111" t="s">
        <v>872</v>
      </c>
      <c r="B340" s="1104"/>
      <c r="C340" s="1106"/>
      <c r="D340" s="1329"/>
      <c r="E340" s="1106"/>
      <c r="F340" s="1109"/>
      <c r="G340" s="1109"/>
      <c r="H340" s="1244"/>
      <c r="I340" s="332" t="str">
        <f>IF('Mapa final SI'!AC343="","",'Mapa final SI'!AC343)</f>
        <v/>
      </c>
      <c r="J340" s="332" t="str">
        <f>IF('Mapa final SI'!AE343="","",'Mapa final SI'!AE343)</f>
        <v/>
      </c>
      <c r="K340" s="332" t="str">
        <f t="shared" si="58"/>
        <v/>
      </c>
      <c r="L340" s="332" t="str">
        <f>IF('Mapa final SI'!AH343="","",'Mapa final SI'!AH343)</f>
        <v/>
      </c>
      <c r="M340" s="271" t="str">
        <f>IF('Mapa final SI'!T343="","",'Mapa final SI'!T343)</f>
        <v/>
      </c>
      <c r="N340" s="65"/>
      <c r="O340" s="65"/>
      <c r="P340" s="65"/>
      <c r="Q340" s="152"/>
    </row>
    <row r="341" spans="1:17" ht="43.5" customHeight="1" x14ac:dyDescent="0.25">
      <c r="A341" s="111" t="s">
        <v>873</v>
      </c>
      <c r="B341" s="1104"/>
      <c r="C341" s="1106"/>
      <c r="D341" s="1329"/>
      <c r="E341" s="1106"/>
      <c r="F341" s="1109"/>
      <c r="G341" s="1109"/>
      <c r="H341" s="1244"/>
      <c r="I341" s="332" t="str">
        <f>IF('Mapa final SI'!AC344="","",'Mapa final SI'!AC344)</f>
        <v/>
      </c>
      <c r="J341" s="332" t="str">
        <f>IF('Mapa final SI'!AE344="","",'Mapa final SI'!AE344)</f>
        <v/>
      </c>
      <c r="K341" s="332" t="str">
        <f t="shared" si="58"/>
        <v/>
      </c>
      <c r="L341" s="332" t="str">
        <f>IF('Mapa final SI'!AH344="","",'Mapa final SI'!AH344)</f>
        <v/>
      </c>
      <c r="M341" s="271" t="str">
        <f>IF('Mapa final SI'!T344="","",'Mapa final SI'!T344)</f>
        <v/>
      </c>
      <c r="N341" s="65"/>
      <c r="O341" s="65"/>
      <c r="P341" s="65"/>
      <c r="Q341" s="152"/>
    </row>
    <row r="342" spans="1:17" ht="43.5" customHeight="1" x14ac:dyDescent="0.25">
      <c r="A342" s="111" t="s">
        <v>874</v>
      </c>
      <c r="B342" s="1104"/>
      <c r="C342" s="1106"/>
      <c r="D342" s="1329"/>
      <c r="E342" s="1106"/>
      <c r="F342" s="1109"/>
      <c r="G342" s="1109"/>
      <c r="H342" s="1111"/>
      <c r="I342" s="332" t="str">
        <f>IF('Mapa final SI'!AC345="","",'Mapa final SI'!AC345)</f>
        <v/>
      </c>
      <c r="J342" s="332" t="str">
        <f>IF('Mapa final SI'!AE345="","",'Mapa final SI'!AE345)</f>
        <v/>
      </c>
      <c r="K342" s="332" t="str">
        <f t="shared" si="58"/>
        <v/>
      </c>
      <c r="L342" s="332" t="str">
        <f>IF('Mapa final SI'!AH345="","",'Mapa final SI'!AH345)</f>
        <v/>
      </c>
      <c r="M342" s="271" t="str">
        <f>IF('Mapa final SI'!T345="","",'Mapa final SI'!T345)</f>
        <v/>
      </c>
      <c r="N342" s="65"/>
      <c r="O342" s="65"/>
      <c r="P342" s="65"/>
      <c r="Q342" s="152"/>
    </row>
    <row r="343" spans="1:17" ht="43.5" customHeight="1" x14ac:dyDescent="0.25">
      <c r="A343" s="111" t="s">
        <v>875</v>
      </c>
      <c r="B343" s="1103"/>
      <c r="C343" s="1105" t="str">
        <f>IF('Mapa final SI'!G346="","",'Mapa final SI'!G346)</f>
        <v/>
      </c>
      <c r="D343" s="1328"/>
      <c r="E343" s="1105" t="str">
        <f>IF('Mapa final SI'!F346="","",'Mapa final SI'!F346)</f>
        <v/>
      </c>
      <c r="F343" s="1110" t="str">
        <f>IF('Mapa final SI'!L346="","",'Mapa final SI'!L346)</f>
        <v/>
      </c>
      <c r="G343" s="1110" t="str">
        <f>IF('Mapa final SI'!P346="","",'Mapa final SI'!P346)</f>
        <v/>
      </c>
      <c r="H343" s="1244"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32" t="str">
        <f>IF('Mapa final SI'!AC346="","",'Mapa final SI'!AC346)</f>
        <v/>
      </c>
      <c r="J343" s="332" t="str">
        <f>IF('Mapa final SI'!AE346="","",'Mapa final SI'!AE346)</f>
        <v/>
      </c>
      <c r="K343" s="332" t="str">
        <f t="shared" si="58"/>
        <v/>
      </c>
      <c r="L343" s="332" t="str">
        <f>IF('Mapa final SI'!AH346="","",'Mapa final SI'!AH346)</f>
        <v/>
      </c>
      <c r="M343" s="271" t="str">
        <f>IF('Mapa final SI'!T346="","",'Mapa final SI'!T346)</f>
        <v/>
      </c>
      <c r="N343" s="65"/>
      <c r="O343" s="65"/>
      <c r="P343" s="65"/>
      <c r="Q343" s="152"/>
    </row>
    <row r="344" spans="1:17" ht="43.5" customHeight="1" x14ac:dyDescent="0.25">
      <c r="A344" s="111" t="s">
        <v>876</v>
      </c>
      <c r="B344" s="1104"/>
      <c r="C344" s="1106"/>
      <c r="D344" s="1329"/>
      <c r="E344" s="1106"/>
      <c r="F344" s="1109"/>
      <c r="G344" s="1109"/>
      <c r="H344" s="1244"/>
      <c r="I344" s="332" t="str">
        <f>IF('Mapa final SI'!AC347="","",'Mapa final SI'!AC347)</f>
        <v/>
      </c>
      <c r="J344" s="332" t="str">
        <f>IF('Mapa final SI'!AE347="","",'Mapa final SI'!AE347)</f>
        <v/>
      </c>
      <c r="K344" s="332" t="str">
        <f t="shared" si="58"/>
        <v/>
      </c>
      <c r="L344" s="332" t="str">
        <f>IF('Mapa final SI'!AH347="","",'Mapa final SI'!AH347)</f>
        <v/>
      </c>
      <c r="M344" s="271" t="str">
        <f>IF('Mapa final SI'!T347="","",'Mapa final SI'!T347)</f>
        <v/>
      </c>
      <c r="N344" s="65"/>
      <c r="O344" s="65"/>
      <c r="P344" s="65"/>
      <c r="Q344" s="152"/>
    </row>
    <row r="345" spans="1:17" ht="43.5" customHeight="1" x14ac:dyDescent="0.25">
      <c r="A345" s="111" t="s">
        <v>877</v>
      </c>
      <c r="B345" s="1104"/>
      <c r="C345" s="1106"/>
      <c r="D345" s="1329"/>
      <c r="E345" s="1106"/>
      <c r="F345" s="1109"/>
      <c r="G345" s="1109"/>
      <c r="H345" s="1244"/>
      <c r="I345" s="332" t="str">
        <f>IF('Mapa final SI'!AC348="","",'Mapa final SI'!AC348)</f>
        <v/>
      </c>
      <c r="J345" s="332" t="str">
        <f>IF('Mapa final SI'!AE348="","",'Mapa final SI'!AE348)</f>
        <v/>
      </c>
      <c r="K345" s="332" t="str">
        <f t="shared" si="58"/>
        <v/>
      </c>
      <c r="L345" s="332" t="str">
        <f>IF('Mapa final SI'!AH348="","",'Mapa final SI'!AH348)</f>
        <v/>
      </c>
      <c r="M345" s="271" t="str">
        <f>IF('Mapa final SI'!T348="","",'Mapa final SI'!T348)</f>
        <v/>
      </c>
      <c r="N345" s="65"/>
      <c r="O345" s="65"/>
      <c r="P345" s="65"/>
      <c r="Q345" s="152"/>
    </row>
    <row r="346" spans="1:17" ht="43.5" customHeight="1" x14ac:dyDescent="0.25">
      <c r="A346" s="111" t="s">
        <v>878</v>
      </c>
      <c r="B346" s="1104"/>
      <c r="C346" s="1106"/>
      <c r="D346" s="1329"/>
      <c r="E346" s="1106"/>
      <c r="F346" s="1109"/>
      <c r="G346" s="1109"/>
      <c r="H346" s="1244"/>
      <c r="I346" s="332" t="str">
        <f>IF('Mapa final SI'!AC349="","",'Mapa final SI'!AC349)</f>
        <v/>
      </c>
      <c r="J346" s="332" t="str">
        <f>IF('Mapa final SI'!AE349="","",'Mapa final SI'!AE349)</f>
        <v/>
      </c>
      <c r="K346" s="332" t="str">
        <f t="shared" si="58"/>
        <v/>
      </c>
      <c r="L346" s="332" t="str">
        <f>IF('Mapa final SI'!AH349="","",'Mapa final SI'!AH349)</f>
        <v/>
      </c>
      <c r="M346" s="271" t="str">
        <f>IF('Mapa final SI'!T349="","",'Mapa final SI'!T349)</f>
        <v/>
      </c>
      <c r="N346" s="65"/>
      <c r="O346" s="65"/>
      <c r="P346" s="65"/>
      <c r="Q346" s="152"/>
    </row>
    <row r="347" spans="1:17" ht="43.5" customHeight="1" x14ac:dyDescent="0.25">
      <c r="A347" s="111" t="s">
        <v>879</v>
      </c>
      <c r="B347" s="1104"/>
      <c r="C347" s="1106"/>
      <c r="D347" s="1329"/>
      <c r="E347" s="1106"/>
      <c r="F347" s="1109"/>
      <c r="G347" s="1109"/>
      <c r="H347" s="1244"/>
      <c r="I347" s="332" t="str">
        <f>IF('Mapa final SI'!AC350="","",'Mapa final SI'!AC350)</f>
        <v/>
      </c>
      <c r="J347" s="332" t="str">
        <f>IF('Mapa final SI'!AE350="","",'Mapa final SI'!AE350)</f>
        <v/>
      </c>
      <c r="K347" s="332" t="str">
        <f t="shared" si="58"/>
        <v/>
      </c>
      <c r="L347" s="332" t="str">
        <f>IF('Mapa final SI'!AH350="","",'Mapa final SI'!AH350)</f>
        <v/>
      </c>
      <c r="M347" s="271" t="str">
        <f>IF('Mapa final SI'!T350="","",'Mapa final SI'!T350)</f>
        <v/>
      </c>
      <c r="N347" s="65"/>
      <c r="O347" s="65"/>
      <c r="P347" s="65"/>
      <c r="Q347" s="152"/>
    </row>
    <row r="348" spans="1:17" ht="43.5" customHeight="1" x14ac:dyDescent="0.25">
      <c r="A348" s="111" t="s">
        <v>880</v>
      </c>
      <c r="B348" s="1104"/>
      <c r="C348" s="1106"/>
      <c r="D348" s="1329"/>
      <c r="E348" s="1106"/>
      <c r="F348" s="1109"/>
      <c r="G348" s="1109"/>
      <c r="H348" s="1111"/>
      <c r="I348" s="332" t="str">
        <f>IF('Mapa final SI'!AC351="","",'Mapa final SI'!AC351)</f>
        <v/>
      </c>
      <c r="J348" s="332" t="str">
        <f>IF('Mapa final SI'!AE351="","",'Mapa final SI'!AE351)</f>
        <v/>
      </c>
      <c r="K348" s="332" t="str">
        <f t="shared" si="58"/>
        <v/>
      </c>
      <c r="L348" s="332" t="str">
        <f>IF('Mapa final SI'!AH351="","",'Mapa final SI'!AH351)</f>
        <v/>
      </c>
      <c r="M348" s="271" t="str">
        <f>IF('Mapa final SI'!T351="","",'Mapa final SI'!T351)</f>
        <v/>
      </c>
      <c r="N348" s="65"/>
      <c r="O348" s="65"/>
      <c r="P348" s="65"/>
      <c r="Q348" s="152"/>
    </row>
    <row r="349" spans="1:17" ht="43.5" customHeight="1" x14ac:dyDescent="0.25">
      <c r="A349" s="111" t="s">
        <v>881</v>
      </c>
      <c r="B349" s="1103"/>
      <c r="C349" s="1105" t="str">
        <f>IF('Mapa final SI'!G352="","",'Mapa final SI'!G352)</f>
        <v/>
      </c>
      <c r="D349" s="1328"/>
      <c r="E349" s="1105" t="str">
        <f>IF('Mapa final SI'!F352="","",'Mapa final SI'!F352)</f>
        <v/>
      </c>
      <c r="F349" s="1110" t="str">
        <f>IF('Mapa final SI'!L352="","",'Mapa final SI'!L352)</f>
        <v/>
      </c>
      <c r="G349" s="1110" t="str">
        <f>IF('Mapa final SI'!P352="","",'Mapa final SI'!P352)</f>
        <v/>
      </c>
      <c r="H349" s="1244"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32" t="str">
        <f>IF('Mapa final SI'!AC352="","",'Mapa final SI'!AC352)</f>
        <v/>
      </c>
      <c r="J349" s="332" t="str">
        <f>IF('Mapa final SI'!AE352="","",'Mapa final SI'!AE352)</f>
        <v/>
      </c>
      <c r="K349" s="332" t="str">
        <f t="shared" si="58"/>
        <v/>
      </c>
      <c r="L349" s="332" t="str">
        <f>IF('Mapa final SI'!AH352="","",'Mapa final SI'!AH352)</f>
        <v/>
      </c>
      <c r="M349" s="271" t="str">
        <f>IF('Mapa final SI'!T352="","",'Mapa final SI'!T352)</f>
        <v/>
      </c>
      <c r="N349" s="65"/>
      <c r="O349" s="65"/>
      <c r="P349" s="65"/>
      <c r="Q349" s="152"/>
    </row>
    <row r="350" spans="1:17" ht="43.5" customHeight="1" x14ac:dyDescent="0.25">
      <c r="A350" s="111" t="s">
        <v>882</v>
      </c>
      <c r="B350" s="1104"/>
      <c r="C350" s="1106"/>
      <c r="D350" s="1329"/>
      <c r="E350" s="1106"/>
      <c r="F350" s="1109"/>
      <c r="G350" s="1109"/>
      <c r="H350" s="1244"/>
      <c r="I350" s="332" t="str">
        <f>IF('Mapa final SI'!AC353="","",'Mapa final SI'!AC353)</f>
        <v/>
      </c>
      <c r="J350" s="332" t="str">
        <f>IF('Mapa final SI'!AE353="","",'Mapa final SI'!AE353)</f>
        <v/>
      </c>
      <c r="K350" s="332" t="str">
        <f t="shared" si="58"/>
        <v/>
      </c>
      <c r="L350" s="332" t="str">
        <f>IF('Mapa final SI'!AH353="","",'Mapa final SI'!AH353)</f>
        <v/>
      </c>
      <c r="M350" s="271" t="str">
        <f>IF('Mapa final SI'!T353="","",'Mapa final SI'!T353)</f>
        <v/>
      </c>
      <c r="N350" s="65"/>
      <c r="O350" s="65"/>
      <c r="P350" s="65"/>
      <c r="Q350" s="152"/>
    </row>
    <row r="351" spans="1:17" ht="43.5" customHeight="1" x14ac:dyDescent="0.25">
      <c r="A351" s="111" t="s">
        <v>883</v>
      </c>
      <c r="B351" s="1104"/>
      <c r="C351" s="1106"/>
      <c r="D351" s="1329"/>
      <c r="E351" s="1106"/>
      <c r="F351" s="1109"/>
      <c r="G351" s="1109"/>
      <c r="H351" s="1244"/>
      <c r="I351" s="332" t="str">
        <f>IF('Mapa final SI'!AC354="","",'Mapa final SI'!AC354)</f>
        <v/>
      </c>
      <c r="J351" s="332" t="str">
        <f>IF('Mapa final SI'!AE354="","",'Mapa final SI'!AE354)</f>
        <v/>
      </c>
      <c r="K351" s="332" t="str">
        <f t="shared" si="58"/>
        <v/>
      </c>
      <c r="L351" s="332" t="str">
        <f>IF('Mapa final SI'!AH354="","",'Mapa final SI'!AH354)</f>
        <v/>
      </c>
      <c r="M351" s="271" t="str">
        <f>IF('Mapa final SI'!T354="","",'Mapa final SI'!T354)</f>
        <v/>
      </c>
      <c r="N351" s="65"/>
      <c r="O351" s="65"/>
      <c r="P351" s="65"/>
      <c r="Q351" s="152"/>
    </row>
    <row r="352" spans="1:17" ht="43.5" customHeight="1" x14ac:dyDescent="0.25">
      <c r="A352" s="111" t="s">
        <v>884</v>
      </c>
      <c r="B352" s="1104"/>
      <c r="C352" s="1106"/>
      <c r="D352" s="1329"/>
      <c r="E352" s="1106"/>
      <c r="F352" s="1109"/>
      <c r="G352" s="1109"/>
      <c r="H352" s="1244"/>
      <c r="I352" s="332" t="str">
        <f>IF('Mapa final SI'!AC355="","",'Mapa final SI'!AC355)</f>
        <v/>
      </c>
      <c r="J352" s="332" t="str">
        <f>IF('Mapa final SI'!AE355="","",'Mapa final SI'!AE355)</f>
        <v/>
      </c>
      <c r="K352" s="332" t="str">
        <f t="shared" si="58"/>
        <v/>
      </c>
      <c r="L352" s="332" t="str">
        <f>IF('Mapa final SI'!AH355="","",'Mapa final SI'!AH355)</f>
        <v/>
      </c>
      <c r="M352" s="271" t="str">
        <f>IF('Mapa final SI'!T355="","",'Mapa final SI'!T355)</f>
        <v/>
      </c>
      <c r="N352" s="65"/>
      <c r="O352" s="65"/>
      <c r="P352" s="65"/>
      <c r="Q352" s="152"/>
    </row>
    <row r="353" spans="1:17" ht="43.5" customHeight="1" x14ac:dyDescent="0.25">
      <c r="A353" s="111" t="s">
        <v>885</v>
      </c>
      <c r="B353" s="1104"/>
      <c r="C353" s="1106"/>
      <c r="D353" s="1329"/>
      <c r="E353" s="1106"/>
      <c r="F353" s="1109"/>
      <c r="G353" s="1109"/>
      <c r="H353" s="1244"/>
      <c r="I353" s="332" t="str">
        <f>IF('Mapa final SI'!AC356="","",'Mapa final SI'!AC356)</f>
        <v/>
      </c>
      <c r="J353" s="332" t="str">
        <f>IF('Mapa final SI'!AE356="","",'Mapa final SI'!AE356)</f>
        <v/>
      </c>
      <c r="K353" s="332" t="str">
        <f t="shared" si="58"/>
        <v/>
      </c>
      <c r="L353" s="332" t="str">
        <f>IF('Mapa final SI'!AH356="","",'Mapa final SI'!AH356)</f>
        <v/>
      </c>
      <c r="M353" s="271" t="str">
        <f>IF('Mapa final SI'!T356="","",'Mapa final SI'!T356)</f>
        <v/>
      </c>
      <c r="N353" s="65"/>
      <c r="O353" s="65"/>
      <c r="P353" s="65"/>
      <c r="Q353" s="152"/>
    </row>
    <row r="354" spans="1:17" ht="43.5" customHeight="1" x14ac:dyDescent="0.25">
      <c r="A354" s="111" t="s">
        <v>886</v>
      </c>
      <c r="B354" s="1104"/>
      <c r="C354" s="1106"/>
      <c r="D354" s="1329"/>
      <c r="E354" s="1106"/>
      <c r="F354" s="1109"/>
      <c r="G354" s="1109"/>
      <c r="H354" s="1111"/>
      <c r="I354" s="332" t="str">
        <f>IF('Mapa final SI'!AC357="","",'Mapa final SI'!AC357)</f>
        <v/>
      </c>
      <c r="J354" s="332" t="str">
        <f>IF('Mapa final SI'!AE357="","",'Mapa final SI'!AE357)</f>
        <v/>
      </c>
      <c r="K354" s="332" t="str">
        <f t="shared" si="58"/>
        <v/>
      </c>
      <c r="L354" s="332" t="str">
        <f>IF('Mapa final SI'!AH357="","",'Mapa final SI'!AH357)</f>
        <v/>
      </c>
      <c r="M354" s="271" t="str">
        <f>IF('Mapa final SI'!T357="","",'Mapa final SI'!T357)</f>
        <v/>
      </c>
      <c r="N354" s="65"/>
      <c r="O354" s="65"/>
      <c r="P354" s="65"/>
      <c r="Q354" s="152"/>
    </row>
    <row r="355" spans="1:17" ht="43.5" customHeight="1" x14ac:dyDescent="0.25">
      <c r="A355" s="111" t="s">
        <v>887</v>
      </c>
      <c r="B355" s="1103"/>
      <c r="C355" s="1105" t="str">
        <f>IF('Mapa final SI'!G358="","",'Mapa final SI'!G358)</f>
        <v/>
      </c>
      <c r="D355" s="1328"/>
      <c r="E355" s="1105" t="str">
        <f>IF('Mapa final SI'!F358="","",'Mapa final SI'!F358)</f>
        <v/>
      </c>
      <c r="F355" s="1110" t="str">
        <f>IF('Mapa final SI'!L358="","",'Mapa final SI'!L358)</f>
        <v/>
      </c>
      <c r="G355" s="1110" t="str">
        <f>IF('Mapa final SI'!P358="","",'Mapa final SI'!P358)</f>
        <v/>
      </c>
      <c r="H355" s="1244"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32" t="str">
        <f>IF('Mapa final SI'!AC358="","",'Mapa final SI'!AC358)</f>
        <v/>
      </c>
      <c r="J355" s="332" t="str">
        <f>IF('Mapa final SI'!AE358="","",'Mapa final SI'!AE358)</f>
        <v/>
      </c>
      <c r="K355" s="332" t="str">
        <f t="shared" si="58"/>
        <v/>
      </c>
      <c r="L355" s="332" t="str">
        <f>IF('Mapa final SI'!AH358="","",'Mapa final SI'!AH358)</f>
        <v/>
      </c>
      <c r="M355" s="271" t="str">
        <f>IF('Mapa final SI'!T358="","",'Mapa final SI'!T358)</f>
        <v/>
      </c>
      <c r="N355" s="65"/>
      <c r="O355" s="65"/>
      <c r="P355" s="65"/>
      <c r="Q355" s="152"/>
    </row>
    <row r="356" spans="1:17" ht="43.5" customHeight="1" x14ac:dyDescent="0.25">
      <c r="A356" s="111" t="s">
        <v>888</v>
      </c>
      <c r="B356" s="1104"/>
      <c r="C356" s="1106"/>
      <c r="D356" s="1329"/>
      <c r="E356" s="1106"/>
      <c r="F356" s="1109"/>
      <c r="G356" s="1109"/>
      <c r="H356" s="1244"/>
      <c r="I356" s="332" t="str">
        <f>IF('Mapa final SI'!AC359="","",'Mapa final SI'!AC359)</f>
        <v/>
      </c>
      <c r="J356" s="332" t="str">
        <f>IF('Mapa final SI'!AE359="","",'Mapa final SI'!AE359)</f>
        <v/>
      </c>
      <c r="K356" s="332" t="str">
        <f t="shared" si="58"/>
        <v/>
      </c>
      <c r="L356" s="332" t="str">
        <f>IF('Mapa final SI'!AH359="","",'Mapa final SI'!AH359)</f>
        <v/>
      </c>
      <c r="M356" s="271" t="str">
        <f>IF('Mapa final SI'!T359="","",'Mapa final SI'!T359)</f>
        <v/>
      </c>
      <c r="N356" s="65"/>
      <c r="O356" s="65"/>
      <c r="P356" s="65"/>
      <c r="Q356" s="152"/>
    </row>
    <row r="357" spans="1:17" ht="43.5" customHeight="1" x14ac:dyDescent="0.25">
      <c r="A357" s="111" t="s">
        <v>889</v>
      </c>
      <c r="B357" s="1104"/>
      <c r="C357" s="1106"/>
      <c r="D357" s="1329"/>
      <c r="E357" s="1106"/>
      <c r="F357" s="1109"/>
      <c r="G357" s="1109"/>
      <c r="H357" s="1244"/>
      <c r="I357" s="332" t="str">
        <f>IF('Mapa final SI'!AC360="","",'Mapa final SI'!AC360)</f>
        <v/>
      </c>
      <c r="J357" s="332" t="str">
        <f>IF('Mapa final SI'!AE360="","",'Mapa final SI'!AE360)</f>
        <v/>
      </c>
      <c r="K357" s="332" t="str">
        <f t="shared" si="58"/>
        <v/>
      </c>
      <c r="L357" s="332" t="str">
        <f>IF('Mapa final SI'!AH360="","",'Mapa final SI'!AH360)</f>
        <v/>
      </c>
      <c r="M357" s="271" t="str">
        <f>IF('Mapa final SI'!T360="","",'Mapa final SI'!T360)</f>
        <v/>
      </c>
      <c r="N357" s="65"/>
      <c r="O357" s="65"/>
      <c r="P357" s="65"/>
      <c r="Q357" s="152"/>
    </row>
    <row r="358" spans="1:17" ht="43.5" customHeight="1" x14ac:dyDescent="0.25">
      <c r="A358" s="111" t="s">
        <v>890</v>
      </c>
      <c r="B358" s="1104"/>
      <c r="C358" s="1106"/>
      <c r="D358" s="1329"/>
      <c r="E358" s="1106"/>
      <c r="F358" s="1109"/>
      <c r="G358" s="1109"/>
      <c r="H358" s="1244"/>
      <c r="I358" s="332" t="str">
        <f>IF('Mapa final SI'!AC361="","",'Mapa final SI'!AC361)</f>
        <v/>
      </c>
      <c r="J358" s="332" t="str">
        <f>IF('Mapa final SI'!AE361="","",'Mapa final SI'!AE361)</f>
        <v/>
      </c>
      <c r="K358" s="332" t="str">
        <f t="shared" si="58"/>
        <v/>
      </c>
      <c r="L358" s="332" t="str">
        <f>IF('Mapa final SI'!AH361="","",'Mapa final SI'!AH361)</f>
        <v/>
      </c>
      <c r="M358" s="271" t="str">
        <f>IF('Mapa final SI'!T361="","",'Mapa final SI'!T361)</f>
        <v/>
      </c>
      <c r="N358" s="65"/>
      <c r="O358" s="65"/>
      <c r="P358" s="65"/>
      <c r="Q358" s="152"/>
    </row>
    <row r="359" spans="1:17" ht="43.5" customHeight="1" x14ac:dyDescent="0.25">
      <c r="A359" s="111" t="s">
        <v>891</v>
      </c>
      <c r="B359" s="1104"/>
      <c r="C359" s="1106"/>
      <c r="D359" s="1329"/>
      <c r="E359" s="1106"/>
      <c r="F359" s="1109"/>
      <c r="G359" s="1109"/>
      <c r="H359" s="1244"/>
      <c r="I359" s="332" t="str">
        <f>IF('Mapa final SI'!AC362="","",'Mapa final SI'!AC362)</f>
        <v/>
      </c>
      <c r="J359" s="332" t="str">
        <f>IF('Mapa final SI'!AE362="","",'Mapa final SI'!AE362)</f>
        <v/>
      </c>
      <c r="K359" s="332" t="str">
        <f t="shared" si="58"/>
        <v/>
      </c>
      <c r="L359" s="332" t="str">
        <f>IF('Mapa final SI'!AH362="","",'Mapa final SI'!AH362)</f>
        <v/>
      </c>
      <c r="M359" s="271" t="str">
        <f>IF('Mapa final SI'!T362="","",'Mapa final SI'!T362)</f>
        <v/>
      </c>
      <c r="N359" s="65"/>
      <c r="O359" s="65"/>
      <c r="P359" s="65"/>
      <c r="Q359" s="152"/>
    </row>
    <row r="360" spans="1:17" ht="43.5" customHeight="1" x14ac:dyDescent="0.25">
      <c r="A360" s="111" t="s">
        <v>892</v>
      </c>
      <c r="B360" s="1104"/>
      <c r="C360" s="1106"/>
      <c r="D360" s="1329"/>
      <c r="E360" s="1106"/>
      <c r="F360" s="1109"/>
      <c r="G360" s="1109"/>
      <c r="H360" s="1111"/>
      <c r="I360" s="332" t="str">
        <f>IF('Mapa final SI'!AC363="","",'Mapa final SI'!AC363)</f>
        <v/>
      </c>
      <c r="J360" s="332" t="str">
        <f>IF('Mapa final SI'!AE363="","",'Mapa final SI'!AE363)</f>
        <v/>
      </c>
      <c r="K360" s="332" t="str">
        <f t="shared" si="58"/>
        <v/>
      </c>
      <c r="L360" s="332" t="str">
        <f>IF('Mapa final SI'!AH363="","",'Mapa final SI'!AH363)</f>
        <v/>
      </c>
      <c r="M360" s="271" t="str">
        <f>IF('Mapa final SI'!T363="","",'Mapa final SI'!T363)</f>
        <v/>
      </c>
      <c r="N360" s="65"/>
      <c r="O360" s="65"/>
      <c r="P360" s="65"/>
      <c r="Q360" s="152"/>
    </row>
    <row r="361" spans="1:17" ht="43.5" customHeight="1" x14ac:dyDescent="0.25">
      <c r="A361" s="111" t="s">
        <v>893</v>
      </c>
      <c r="B361" s="1103"/>
      <c r="C361" s="1105" t="str">
        <f>IF('Mapa final SI'!G364="","",'Mapa final SI'!G364)</f>
        <v/>
      </c>
      <c r="D361" s="1328"/>
      <c r="E361" s="1105" t="str">
        <f>IF('Mapa final SI'!F364="","",'Mapa final SI'!F364)</f>
        <v/>
      </c>
      <c r="F361" s="1110" t="str">
        <f>IF('Mapa final SI'!L364="","",'Mapa final SI'!L364)</f>
        <v/>
      </c>
      <c r="G361" s="1110" t="str">
        <f>IF('Mapa final SI'!P364="","",'Mapa final SI'!P364)</f>
        <v/>
      </c>
      <c r="H361" s="1244"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32" t="str">
        <f>IF('Mapa final SI'!AC364="","",'Mapa final SI'!AC364)</f>
        <v/>
      </c>
      <c r="J361" s="332" t="str">
        <f>IF('Mapa final SI'!AE364="","",'Mapa final SI'!AE364)</f>
        <v/>
      </c>
      <c r="K361" s="332" t="str">
        <f t="shared" si="58"/>
        <v/>
      </c>
      <c r="L361" s="332" t="str">
        <f>IF('Mapa final SI'!AH364="","",'Mapa final SI'!AH364)</f>
        <v/>
      </c>
      <c r="M361" s="271" t="str">
        <f>IF('Mapa final SI'!T364="","",'Mapa final SI'!T364)</f>
        <v/>
      </c>
      <c r="N361" s="65"/>
      <c r="O361" s="65"/>
      <c r="P361" s="65"/>
      <c r="Q361" s="152"/>
    </row>
    <row r="362" spans="1:17" ht="43.5" customHeight="1" x14ac:dyDescent="0.25">
      <c r="A362" s="111" t="s">
        <v>894</v>
      </c>
      <c r="B362" s="1104"/>
      <c r="C362" s="1106"/>
      <c r="D362" s="1329"/>
      <c r="E362" s="1106"/>
      <c r="F362" s="1109"/>
      <c r="G362" s="1109"/>
      <c r="H362" s="1244"/>
      <c r="I362" s="332" t="str">
        <f>IF('Mapa final SI'!AC365="","",'Mapa final SI'!AC365)</f>
        <v/>
      </c>
      <c r="J362" s="332" t="str">
        <f>IF('Mapa final SI'!AE365="","",'Mapa final SI'!AE365)</f>
        <v/>
      </c>
      <c r="K362" s="332" t="str">
        <f t="shared" si="58"/>
        <v/>
      </c>
      <c r="L362" s="332" t="str">
        <f>IF('Mapa final SI'!AH365="","",'Mapa final SI'!AH365)</f>
        <v/>
      </c>
      <c r="M362" s="271" t="str">
        <f>IF('Mapa final SI'!T365="","",'Mapa final SI'!T365)</f>
        <v/>
      </c>
      <c r="N362" s="65"/>
      <c r="O362" s="65"/>
      <c r="P362" s="65"/>
      <c r="Q362" s="152"/>
    </row>
    <row r="363" spans="1:17" ht="51.75" customHeight="1" x14ac:dyDescent="0.25">
      <c r="A363" s="111" t="s">
        <v>895</v>
      </c>
      <c r="B363" s="1104"/>
      <c r="C363" s="1106"/>
      <c r="D363" s="1329"/>
      <c r="E363" s="1106"/>
      <c r="F363" s="1109"/>
      <c r="G363" s="1109"/>
      <c r="H363" s="1244"/>
      <c r="I363" s="332" t="str">
        <f>IF('Mapa final SI'!AC366="","",'Mapa final SI'!AC366)</f>
        <v/>
      </c>
      <c r="J363" s="332" t="str">
        <f>IF('Mapa final SI'!AE366="","",'Mapa final SI'!AE366)</f>
        <v/>
      </c>
      <c r="K363" s="332" t="str">
        <f t="shared" si="58"/>
        <v/>
      </c>
      <c r="L363" s="332" t="str">
        <f>IF('Mapa final SI'!AH366="","",'Mapa final SI'!AH366)</f>
        <v/>
      </c>
      <c r="M363" s="271" t="str">
        <f>IF('Mapa final SI'!T366="","",'Mapa final SI'!T366)</f>
        <v/>
      </c>
      <c r="N363" s="65"/>
      <c r="O363" s="65"/>
      <c r="P363" s="65"/>
      <c r="Q363" s="152"/>
    </row>
    <row r="364" spans="1:17" ht="51.75" customHeight="1" x14ac:dyDescent="0.25">
      <c r="A364" s="111" t="s">
        <v>896</v>
      </c>
      <c r="B364" s="1104"/>
      <c r="C364" s="1106"/>
      <c r="D364" s="1329"/>
      <c r="E364" s="1106"/>
      <c r="F364" s="1109"/>
      <c r="G364" s="1109"/>
      <c r="H364" s="1244"/>
      <c r="I364" s="332" t="str">
        <f>IF('Mapa final SI'!AC367="","",'Mapa final SI'!AC367)</f>
        <v/>
      </c>
      <c r="J364" s="332" t="str">
        <f>IF('Mapa final SI'!AE367="","",'Mapa final SI'!AE367)</f>
        <v/>
      </c>
      <c r="K364" s="332" t="str">
        <f t="shared" si="58"/>
        <v/>
      </c>
      <c r="L364" s="332" t="str">
        <f>IF('Mapa final SI'!AH367="","",'Mapa final SI'!AH367)</f>
        <v/>
      </c>
      <c r="M364" s="271" t="str">
        <f>IF('Mapa final SI'!T367="","",'Mapa final SI'!T367)</f>
        <v/>
      </c>
      <c r="N364" s="65"/>
      <c r="O364" s="65"/>
      <c r="P364" s="65"/>
      <c r="Q364" s="152"/>
    </row>
    <row r="365" spans="1:17" ht="51.75" customHeight="1" x14ac:dyDescent="0.25">
      <c r="A365" s="111" t="s">
        <v>897</v>
      </c>
      <c r="B365" s="1104"/>
      <c r="C365" s="1106"/>
      <c r="D365" s="1329"/>
      <c r="E365" s="1106"/>
      <c r="F365" s="1109"/>
      <c r="G365" s="1109"/>
      <c r="H365" s="1244"/>
      <c r="I365" s="332" t="str">
        <f>IF('Mapa final SI'!AC368="","",'Mapa final SI'!AC368)</f>
        <v/>
      </c>
      <c r="J365" s="332" t="str">
        <f>IF('Mapa final SI'!AE368="","",'Mapa final SI'!AE368)</f>
        <v/>
      </c>
      <c r="K365" s="332" t="str">
        <f t="shared" si="58"/>
        <v/>
      </c>
      <c r="L365" s="332" t="str">
        <f>IF('Mapa final SI'!AH368="","",'Mapa final SI'!AH368)</f>
        <v/>
      </c>
      <c r="M365" s="271" t="str">
        <f>IF('Mapa final SI'!T368="","",'Mapa final SI'!T368)</f>
        <v/>
      </c>
      <c r="N365" s="65"/>
      <c r="O365" s="65"/>
      <c r="P365" s="65"/>
      <c r="Q365" s="152"/>
    </row>
    <row r="366" spans="1:17" ht="51.75" customHeight="1" x14ac:dyDescent="0.25">
      <c r="A366" s="111" t="s">
        <v>898</v>
      </c>
      <c r="B366" s="1104"/>
      <c r="C366" s="1106"/>
      <c r="D366" s="1329"/>
      <c r="E366" s="1106"/>
      <c r="F366" s="1109"/>
      <c r="G366" s="1109"/>
      <c r="H366" s="1111"/>
      <c r="I366" s="332" t="str">
        <f>IF('Mapa final SI'!AC369="","",'Mapa final SI'!AC369)</f>
        <v/>
      </c>
      <c r="J366" s="332" t="str">
        <f>IF('Mapa final SI'!AE369="","",'Mapa final SI'!AE369)</f>
        <v/>
      </c>
      <c r="K366" s="332" t="str">
        <f t="shared" si="58"/>
        <v/>
      </c>
      <c r="L366" s="332" t="str">
        <f>IF('Mapa final SI'!AH369="","",'Mapa final SI'!AH369)</f>
        <v/>
      </c>
      <c r="M366" s="271" t="str">
        <f>IF('Mapa final SI'!T369="","",'Mapa final SI'!T369)</f>
        <v/>
      </c>
      <c r="N366" s="65"/>
      <c r="O366" s="65"/>
      <c r="P366" s="65"/>
      <c r="Q366" s="152"/>
    </row>
    <row r="367" spans="1:17" ht="51.75" customHeight="1" x14ac:dyDescent="0.25">
      <c r="A367" s="111" t="s">
        <v>899</v>
      </c>
      <c r="B367" s="1103"/>
      <c r="C367" s="1105" t="str">
        <f>IF('Mapa final SI'!G370="","",'Mapa final SI'!G370)</f>
        <v/>
      </c>
      <c r="D367" s="1328"/>
      <c r="E367" s="1105" t="str">
        <f>IF('Mapa final SI'!F370="","",'Mapa final SI'!F370)</f>
        <v/>
      </c>
      <c r="F367" s="1110" t="str">
        <f>IF('Mapa final SI'!L370="","",'Mapa final SI'!L370)</f>
        <v/>
      </c>
      <c r="G367" s="1110" t="str">
        <f>IF('Mapa final SI'!P370="","",'Mapa final SI'!P370)</f>
        <v/>
      </c>
      <c r="H367" s="1244"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32" t="str">
        <f>IF('Mapa final SI'!AC370="","",'Mapa final SI'!AC370)</f>
        <v/>
      </c>
      <c r="J367" s="332" t="str">
        <f>IF('Mapa final SI'!AE370="","",'Mapa final SI'!AE370)</f>
        <v/>
      </c>
      <c r="K367" s="332" t="str">
        <f t="shared" si="58"/>
        <v/>
      </c>
      <c r="L367" s="332" t="str">
        <f>IF('Mapa final SI'!AH370="","",'Mapa final SI'!AH370)</f>
        <v/>
      </c>
      <c r="M367" s="271" t="str">
        <f>IF('Mapa final SI'!T370="","",'Mapa final SI'!T370)</f>
        <v/>
      </c>
      <c r="N367" s="65"/>
      <c r="O367" s="65"/>
      <c r="P367" s="65"/>
      <c r="Q367" s="152"/>
    </row>
    <row r="368" spans="1:17" ht="51.75" customHeight="1" x14ac:dyDescent="0.25">
      <c r="A368" s="111" t="s">
        <v>900</v>
      </c>
      <c r="B368" s="1104"/>
      <c r="C368" s="1106"/>
      <c r="D368" s="1329"/>
      <c r="E368" s="1106"/>
      <c r="F368" s="1109"/>
      <c r="G368" s="1109"/>
      <c r="H368" s="1244"/>
      <c r="I368" s="332" t="str">
        <f>IF('Mapa final SI'!AC371="","",'Mapa final SI'!AC371)</f>
        <v/>
      </c>
      <c r="J368" s="332" t="str">
        <f>IF('Mapa final SI'!AE371="","",'Mapa final SI'!AE371)</f>
        <v/>
      </c>
      <c r="K368" s="332" t="str">
        <f t="shared" si="58"/>
        <v/>
      </c>
      <c r="L368" s="332" t="str">
        <f>IF('Mapa final SI'!AH371="","",'Mapa final SI'!AH371)</f>
        <v/>
      </c>
      <c r="M368" s="271" t="str">
        <f>IF('Mapa final SI'!T371="","",'Mapa final SI'!T371)</f>
        <v/>
      </c>
      <c r="N368" s="65"/>
      <c r="O368" s="65"/>
      <c r="P368" s="65"/>
      <c r="Q368" s="152"/>
    </row>
    <row r="369" spans="1:17" ht="51.75" customHeight="1" x14ac:dyDescent="0.25">
      <c r="A369" s="111" t="s">
        <v>901</v>
      </c>
      <c r="B369" s="1104"/>
      <c r="C369" s="1106"/>
      <c r="D369" s="1329"/>
      <c r="E369" s="1106"/>
      <c r="F369" s="1109"/>
      <c r="G369" s="1109"/>
      <c r="H369" s="1244"/>
      <c r="I369" s="332" t="str">
        <f>IF('Mapa final SI'!AC372="","",'Mapa final SI'!AC372)</f>
        <v/>
      </c>
      <c r="J369" s="332" t="str">
        <f>IF('Mapa final SI'!AE372="","",'Mapa final SI'!AE372)</f>
        <v/>
      </c>
      <c r="K369" s="332" t="str">
        <f t="shared" si="58"/>
        <v/>
      </c>
      <c r="L369" s="332" t="str">
        <f>IF('Mapa final SI'!AH372="","",'Mapa final SI'!AH372)</f>
        <v/>
      </c>
      <c r="M369" s="271" t="str">
        <f>IF('Mapa final SI'!T372="","",'Mapa final SI'!T372)</f>
        <v/>
      </c>
      <c r="N369" s="65"/>
      <c r="O369" s="65"/>
      <c r="P369" s="65"/>
      <c r="Q369" s="152"/>
    </row>
    <row r="370" spans="1:17" ht="51.75" customHeight="1" x14ac:dyDescent="0.25">
      <c r="A370" s="111" t="s">
        <v>902</v>
      </c>
      <c r="B370" s="1104"/>
      <c r="C370" s="1106"/>
      <c r="D370" s="1329"/>
      <c r="E370" s="1106"/>
      <c r="F370" s="1109"/>
      <c r="G370" s="1109"/>
      <c r="H370" s="1244"/>
      <c r="I370" s="332" t="str">
        <f>IF('Mapa final SI'!AC373="","",'Mapa final SI'!AC373)</f>
        <v/>
      </c>
      <c r="J370" s="332" t="str">
        <f>IF('Mapa final SI'!AE373="","",'Mapa final SI'!AE373)</f>
        <v/>
      </c>
      <c r="K370" s="332" t="str">
        <f t="shared" si="58"/>
        <v/>
      </c>
      <c r="L370" s="332" t="str">
        <f>IF('Mapa final SI'!AH373="","",'Mapa final SI'!AH373)</f>
        <v/>
      </c>
      <c r="M370" s="271" t="str">
        <f>IF('Mapa final SI'!T373="","",'Mapa final SI'!T373)</f>
        <v/>
      </c>
      <c r="N370" s="65"/>
      <c r="O370" s="65"/>
      <c r="P370" s="65"/>
      <c r="Q370" s="152"/>
    </row>
    <row r="371" spans="1:17" ht="51.75" customHeight="1" x14ac:dyDescent="0.25">
      <c r="A371" s="111" t="s">
        <v>903</v>
      </c>
      <c r="B371" s="1104"/>
      <c r="C371" s="1106"/>
      <c r="D371" s="1329"/>
      <c r="E371" s="1106"/>
      <c r="F371" s="1109"/>
      <c r="G371" s="1109"/>
      <c r="H371" s="1244"/>
      <c r="I371" s="332" t="str">
        <f>IF('Mapa final SI'!AC374="","",'Mapa final SI'!AC374)</f>
        <v/>
      </c>
      <c r="J371" s="332" t="str">
        <f>IF('Mapa final SI'!AE374="","",'Mapa final SI'!AE374)</f>
        <v/>
      </c>
      <c r="K371" s="332" t="str">
        <f t="shared" si="58"/>
        <v/>
      </c>
      <c r="L371" s="332" t="str">
        <f>IF('Mapa final SI'!AH374="","",'Mapa final SI'!AH374)</f>
        <v/>
      </c>
      <c r="M371" s="271" t="str">
        <f>IF('Mapa final SI'!T374="","",'Mapa final SI'!T374)</f>
        <v/>
      </c>
      <c r="N371" s="65"/>
      <c r="O371" s="65"/>
      <c r="P371" s="65"/>
      <c r="Q371" s="152"/>
    </row>
    <row r="372" spans="1:17" ht="51.75" customHeight="1" x14ac:dyDescent="0.25">
      <c r="A372" s="111" t="s">
        <v>904</v>
      </c>
      <c r="B372" s="1104"/>
      <c r="C372" s="1106"/>
      <c r="D372" s="1329"/>
      <c r="E372" s="1106"/>
      <c r="F372" s="1109"/>
      <c r="G372" s="1109"/>
      <c r="H372" s="1111"/>
      <c r="I372" s="332" t="str">
        <f>IF('Mapa final SI'!AC375="","",'Mapa final SI'!AC375)</f>
        <v/>
      </c>
      <c r="J372" s="332" t="str">
        <f>IF('Mapa final SI'!AE375="","",'Mapa final SI'!AE375)</f>
        <v/>
      </c>
      <c r="K372" s="332" t="str">
        <f t="shared" si="58"/>
        <v/>
      </c>
      <c r="L372" s="332" t="str">
        <f>IF('Mapa final SI'!AH375="","",'Mapa final SI'!AH375)</f>
        <v/>
      </c>
      <c r="M372" s="271" t="str">
        <f>IF('Mapa final SI'!T375="","",'Mapa final SI'!T375)</f>
        <v/>
      </c>
      <c r="N372" s="65"/>
      <c r="O372" s="65"/>
      <c r="P372" s="65"/>
      <c r="Q372" s="152"/>
    </row>
    <row r="373" spans="1:17" ht="51.75" customHeight="1" x14ac:dyDescent="0.25">
      <c r="A373" s="111" t="s">
        <v>905</v>
      </c>
      <c r="B373" s="1103"/>
      <c r="C373" s="1105" t="str">
        <f>IF('Mapa final SI'!G376="","",'Mapa final SI'!G376)</f>
        <v/>
      </c>
      <c r="D373" s="1328"/>
      <c r="E373" s="1105" t="str">
        <f>IF('Mapa final SI'!F376="","",'Mapa final SI'!F376)</f>
        <v/>
      </c>
      <c r="F373" s="1110" t="str">
        <f>IF('Mapa final SI'!L376="","",'Mapa final SI'!L376)</f>
        <v/>
      </c>
      <c r="G373" s="1110" t="str">
        <f>IF('Mapa final SI'!P376="","",'Mapa final SI'!P376)</f>
        <v/>
      </c>
      <c r="H373" s="1244"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32" t="str">
        <f>IF('Mapa final SI'!AC376="","",'Mapa final SI'!AC376)</f>
        <v/>
      </c>
      <c r="J373" s="332" t="str">
        <f>IF('Mapa final SI'!AE376="","",'Mapa final SI'!AE376)</f>
        <v/>
      </c>
      <c r="K373" s="332" t="str">
        <f t="shared" si="58"/>
        <v/>
      </c>
      <c r="L373" s="332" t="str">
        <f>IF('Mapa final SI'!AH376="","",'Mapa final SI'!AH376)</f>
        <v/>
      </c>
      <c r="M373" s="271" t="str">
        <f>IF('Mapa final SI'!T376="","",'Mapa final SI'!T376)</f>
        <v/>
      </c>
      <c r="N373" s="65"/>
      <c r="O373" s="65"/>
      <c r="P373" s="65"/>
      <c r="Q373" s="152"/>
    </row>
    <row r="374" spans="1:17" ht="51.75" customHeight="1" x14ac:dyDescent="0.25">
      <c r="A374" s="111" t="s">
        <v>906</v>
      </c>
      <c r="B374" s="1104"/>
      <c r="C374" s="1106"/>
      <c r="D374" s="1329"/>
      <c r="E374" s="1106"/>
      <c r="F374" s="1109"/>
      <c r="G374" s="1109"/>
      <c r="H374" s="1244"/>
      <c r="I374" s="332" t="str">
        <f>IF('Mapa final SI'!AC377="","",'Mapa final SI'!AC377)</f>
        <v/>
      </c>
      <c r="J374" s="332" t="str">
        <f>IF('Mapa final SI'!AE377="","",'Mapa final SI'!AE377)</f>
        <v/>
      </c>
      <c r="K374" s="332" t="str">
        <f t="shared" si="58"/>
        <v/>
      </c>
      <c r="L374" s="332" t="str">
        <f>IF('Mapa final SI'!AH377="","",'Mapa final SI'!AH377)</f>
        <v/>
      </c>
      <c r="M374" s="271" t="str">
        <f>IF('Mapa final SI'!T377="","",'Mapa final SI'!T377)</f>
        <v/>
      </c>
      <c r="N374" s="65"/>
      <c r="O374" s="65"/>
      <c r="P374" s="65"/>
      <c r="Q374" s="152"/>
    </row>
    <row r="375" spans="1:17" ht="51.75" customHeight="1" x14ac:dyDescent="0.25">
      <c r="A375" s="111" t="s">
        <v>907</v>
      </c>
      <c r="B375" s="1104"/>
      <c r="C375" s="1106"/>
      <c r="D375" s="1329"/>
      <c r="E375" s="1106"/>
      <c r="F375" s="1109"/>
      <c r="G375" s="1109"/>
      <c r="H375" s="1244"/>
      <c r="I375" s="332" t="str">
        <f>IF('Mapa final SI'!AC378="","",'Mapa final SI'!AC378)</f>
        <v/>
      </c>
      <c r="J375" s="332" t="str">
        <f>IF('Mapa final SI'!AE378="","",'Mapa final SI'!AE378)</f>
        <v/>
      </c>
      <c r="K375" s="332" t="str">
        <f t="shared" si="58"/>
        <v/>
      </c>
      <c r="L375" s="332" t="str">
        <f>IF('Mapa final SI'!AH378="","",'Mapa final SI'!AH378)</f>
        <v/>
      </c>
      <c r="M375" s="271" t="str">
        <f>IF('Mapa final SI'!T378="","",'Mapa final SI'!T378)</f>
        <v/>
      </c>
      <c r="N375" s="65"/>
      <c r="O375" s="65"/>
      <c r="P375" s="65"/>
      <c r="Q375" s="152"/>
    </row>
    <row r="376" spans="1:17" ht="51.75" customHeight="1" x14ac:dyDescent="0.25">
      <c r="A376" s="111" t="s">
        <v>908</v>
      </c>
      <c r="B376" s="1104"/>
      <c r="C376" s="1106"/>
      <c r="D376" s="1329"/>
      <c r="E376" s="1106"/>
      <c r="F376" s="1109"/>
      <c r="G376" s="1109"/>
      <c r="H376" s="1244"/>
      <c r="I376" s="332" t="str">
        <f>IF('Mapa final SI'!AC379="","",'Mapa final SI'!AC379)</f>
        <v/>
      </c>
      <c r="J376" s="332" t="str">
        <f>IF('Mapa final SI'!AE379="","",'Mapa final SI'!AE379)</f>
        <v/>
      </c>
      <c r="K376" s="332" t="str">
        <f t="shared" si="58"/>
        <v/>
      </c>
      <c r="L376" s="332" t="str">
        <f>IF('Mapa final SI'!AH379="","",'Mapa final SI'!AH379)</f>
        <v/>
      </c>
      <c r="M376" s="271" t="str">
        <f>IF('Mapa final SI'!T379="","",'Mapa final SI'!T379)</f>
        <v/>
      </c>
      <c r="N376" s="65"/>
      <c r="O376" s="65"/>
      <c r="P376" s="65"/>
      <c r="Q376" s="152"/>
    </row>
    <row r="377" spans="1:17" ht="51.75" customHeight="1" x14ac:dyDescent="0.25">
      <c r="A377" s="111" t="s">
        <v>909</v>
      </c>
      <c r="B377" s="1104"/>
      <c r="C377" s="1106"/>
      <c r="D377" s="1329"/>
      <c r="E377" s="1106"/>
      <c r="F377" s="1109"/>
      <c r="G377" s="1109"/>
      <c r="H377" s="1244"/>
      <c r="I377" s="332" t="str">
        <f>IF('Mapa final SI'!AC380="","",'Mapa final SI'!AC380)</f>
        <v/>
      </c>
      <c r="J377" s="332" t="str">
        <f>IF('Mapa final SI'!AE380="","",'Mapa final SI'!AE380)</f>
        <v/>
      </c>
      <c r="K377" s="332" t="str">
        <f t="shared" si="58"/>
        <v/>
      </c>
      <c r="L377" s="332" t="str">
        <f>IF('Mapa final SI'!AH380="","",'Mapa final SI'!AH380)</f>
        <v/>
      </c>
      <c r="M377" s="271" t="str">
        <f>IF('Mapa final SI'!T380="","",'Mapa final SI'!T380)</f>
        <v/>
      </c>
      <c r="N377" s="65"/>
      <c r="O377" s="65"/>
      <c r="P377" s="65"/>
      <c r="Q377" s="152"/>
    </row>
    <row r="378" spans="1:17" ht="51.75" customHeight="1" x14ac:dyDescent="0.25">
      <c r="A378" s="111" t="s">
        <v>910</v>
      </c>
      <c r="B378" s="1104"/>
      <c r="C378" s="1106"/>
      <c r="D378" s="1329"/>
      <c r="E378" s="1106"/>
      <c r="F378" s="1109"/>
      <c r="G378" s="1109"/>
      <c r="H378" s="1111"/>
      <c r="I378" s="332" t="str">
        <f>IF('Mapa final SI'!AC381="","",'Mapa final SI'!AC381)</f>
        <v/>
      </c>
      <c r="J378" s="332" t="str">
        <f>IF('Mapa final SI'!AE381="","",'Mapa final SI'!AE381)</f>
        <v/>
      </c>
      <c r="K378" s="332" t="str">
        <f t="shared" si="58"/>
        <v/>
      </c>
      <c r="L378" s="332" t="str">
        <f>IF('Mapa final SI'!AH381="","",'Mapa final SI'!AH381)</f>
        <v/>
      </c>
      <c r="M378" s="271" t="str">
        <f>IF('Mapa final SI'!T381="","",'Mapa final SI'!T381)</f>
        <v/>
      </c>
      <c r="N378" s="65"/>
      <c r="O378" s="65"/>
      <c r="P378" s="65"/>
      <c r="Q378" s="152"/>
    </row>
    <row r="379" spans="1:17" ht="51.75" customHeight="1" x14ac:dyDescent="0.25">
      <c r="A379" s="111" t="s">
        <v>911</v>
      </c>
      <c r="B379" s="1103"/>
      <c r="C379" s="1105" t="str">
        <f>IF('Mapa final SI'!G382="","",'Mapa final SI'!G382)</f>
        <v/>
      </c>
      <c r="D379" s="1328"/>
      <c r="E379" s="1105" t="str">
        <f>IF('Mapa final SI'!F382="","",'Mapa final SI'!F382)</f>
        <v/>
      </c>
      <c r="F379" s="1110" t="str">
        <f>IF('Mapa final SI'!L382="","",'Mapa final SI'!L382)</f>
        <v/>
      </c>
      <c r="G379" s="1110" t="str">
        <f>IF('Mapa final SI'!P382="","",'Mapa final SI'!P382)</f>
        <v/>
      </c>
      <c r="H379" s="1244"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32" t="str">
        <f>IF('Mapa final SI'!AC382="","",'Mapa final SI'!AC382)</f>
        <v/>
      </c>
      <c r="J379" s="332" t="str">
        <f>IF('Mapa final SI'!AE382="","",'Mapa final SI'!AE382)</f>
        <v/>
      </c>
      <c r="K379" s="332" t="str">
        <f t="shared" si="58"/>
        <v/>
      </c>
      <c r="L379" s="332" t="str">
        <f>IF('Mapa final SI'!AH382="","",'Mapa final SI'!AH382)</f>
        <v/>
      </c>
      <c r="M379" s="271" t="str">
        <f>IF('Mapa final SI'!T382="","",'Mapa final SI'!T382)</f>
        <v/>
      </c>
      <c r="N379" s="65"/>
      <c r="O379" s="65"/>
      <c r="P379" s="65"/>
      <c r="Q379" s="152"/>
    </row>
    <row r="380" spans="1:17" ht="51.75" customHeight="1" x14ac:dyDescent="0.25">
      <c r="A380" s="111" t="s">
        <v>912</v>
      </c>
      <c r="B380" s="1104"/>
      <c r="C380" s="1106"/>
      <c r="D380" s="1329"/>
      <c r="E380" s="1106"/>
      <c r="F380" s="1109"/>
      <c r="G380" s="1109"/>
      <c r="H380" s="1244"/>
      <c r="I380" s="332" t="str">
        <f>IF('Mapa final SI'!AC383="","",'Mapa final SI'!AC383)</f>
        <v/>
      </c>
      <c r="J380" s="332" t="str">
        <f>IF('Mapa final SI'!AE383="","",'Mapa final SI'!AE383)</f>
        <v/>
      </c>
      <c r="K380" s="332" t="str">
        <f t="shared" si="58"/>
        <v/>
      </c>
      <c r="L380" s="332" t="str">
        <f>IF('Mapa final SI'!AH383="","",'Mapa final SI'!AH383)</f>
        <v/>
      </c>
      <c r="M380" s="271" t="str">
        <f>IF('Mapa final SI'!T383="","",'Mapa final SI'!T383)</f>
        <v/>
      </c>
      <c r="N380" s="65"/>
      <c r="O380" s="65"/>
      <c r="P380" s="65"/>
      <c r="Q380" s="152"/>
    </row>
    <row r="381" spans="1:17" ht="51.75" customHeight="1" x14ac:dyDescent="0.25">
      <c r="A381" s="111" t="s">
        <v>913</v>
      </c>
      <c r="B381" s="1104"/>
      <c r="C381" s="1106"/>
      <c r="D381" s="1329"/>
      <c r="E381" s="1106"/>
      <c r="F381" s="1109"/>
      <c r="G381" s="1109"/>
      <c r="H381" s="1244"/>
      <c r="I381" s="332" t="str">
        <f>IF('Mapa final SI'!AC384="","",'Mapa final SI'!AC384)</f>
        <v/>
      </c>
      <c r="J381" s="332" t="str">
        <f>IF('Mapa final SI'!AE384="","",'Mapa final SI'!AE384)</f>
        <v/>
      </c>
      <c r="K381" s="332" t="str">
        <f t="shared" si="58"/>
        <v/>
      </c>
      <c r="L381" s="332" t="str">
        <f>IF('Mapa final SI'!AH384="","",'Mapa final SI'!AH384)</f>
        <v/>
      </c>
      <c r="M381" s="271" t="str">
        <f>IF('Mapa final SI'!T384="","",'Mapa final SI'!T384)</f>
        <v/>
      </c>
      <c r="N381" s="65"/>
      <c r="O381" s="65"/>
      <c r="P381" s="65"/>
      <c r="Q381" s="152"/>
    </row>
    <row r="382" spans="1:17" ht="51.75" customHeight="1" x14ac:dyDescent="0.25">
      <c r="A382" s="111" t="s">
        <v>914</v>
      </c>
      <c r="B382" s="1104"/>
      <c r="C382" s="1106"/>
      <c r="D382" s="1329"/>
      <c r="E382" s="1106"/>
      <c r="F382" s="1109"/>
      <c r="G382" s="1109"/>
      <c r="H382" s="1244"/>
      <c r="I382" s="332" t="str">
        <f>IF('Mapa final SI'!AC385="","",'Mapa final SI'!AC385)</f>
        <v/>
      </c>
      <c r="J382" s="332" t="str">
        <f>IF('Mapa final SI'!AE385="","",'Mapa final SI'!AE385)</f>
        <v/>
      </c>
      <c r="K382" s="332" t="str">
        <f t="shared" si="58"/>
        <v/>
      </c>
      <c r="L382" s="332" t="str">
        <f>IF('Mapa final SI'!AH385="","",'Mapa final SI'!AH385)</f>
        <v/>
      </c>
      <c r="M382" s="271" t="str">
        <f>IF('Mapa final SI'!T385="","",'Mapa final SI'!T385)</f>
        <v/>
      </c>
      <c r="N382" s="65"/>
      <c r="O382" s="65"/>
      <c r="P382" s="65"/>
      <c r="Q382" s="152"/>
    </row>
    <row r="383" spans="1:17" ht="51.75" customHeight="1" x14ac:dyDescent="0.25">
      <c r="A383" s="111" t="s">
        <v>915</v>
      </c>
      <c r="B383" s="1104"/>
      <c r="C383" s="1106"/>
      <c r="D383" s="1329"/>
      <c r="E383" s="1106"/>
      <c r="F383" s="1109"/>
      <c r="G383" s="1109"/>
      <c r="H383" s="1244"/>
      <c r="I383" s="332" t="str">
        <f>IF('Mapa final SI'!AC386="","",'Mapa final SI'!AC386)</f>
        <v/>
      </c>
      <c r="J383" s="332" t="str">
        <f>IF('Mapa final SI'!AE386="","",'Mapa final SI'!AE386)</f>
        <v/>
      </c>
      <c r="K383" s="332" t="str">
        <f t="shared" si="58"/>
        <v/>
      </c>
      <c r="L383" s="332" t="str">
        <f>IF('Mapa final SI'!AH386="","",'Mapa final SI'!AH386)</f>
        <v/>
      </c>
      <c r="M383" s="271" t="str">
        <f>IF('Mapa final SI'!T386="","",'Mapa final SI'!T386)</f>
        <v/>
      </c>
      <c r="N383" s="65"/>
      <c r="O383" s="65"/>
      <c r="P383" s="65"/>
      <c r="Q383" s="152"/>
    </row>
    <row r="384" spans="1:17" ht="51.75" customHeight="1" x14ac:dyDescent="0.25">
      <c r="A384" s="111" t="s">
        <v>916</v>
      </c>
      <c r="B384" s="1104"/>
      <c r="C384" s="1106"/>
      <c r="D384" s="1329"/>
      <c r="E384" s="1106"/>
      <c r="F384" s="1109"/>
      <c r="G384" s="1109"/>
      <c r="H384" s="1111"/>
      <c r="I384" s="332" t="str">
        <f>IF('Mapa final SI'!AC387="","",'Mapa final SI'!AC387)</f>
        <v/>
      </c>
      <c r="J384" s="332" t="str">
        <f>IF('Mapa final SI'!AE387="","",'Mapa final SI'!AE387)</f>
        <v/>
      </c>
      <c r="K384" s="332" t="str">
        <f t="shared" si="58"/>
        <v/>
      </c>
      <c r="L384" s="332" t="str">
        <f>IF('Mapa final SI'!AH387="","",'Mapa final SI'!AH387)</f>
        <v/>
      </c>
      <c r="M384" s="271" t="str">
        <f>IF('Mapa final SI'!T387="","",'Mapa final SI'!T387)</f>
        <v/>
      </c>
      <c r="N384" s="65"/>
      <c r="O384" s="65"/>
      <c r="P384" s="65"/>
      <c r="Q384" s="152"/>
    </row>
    <row r="385" spans="1:17" ht="51.75" customHeight="1" x14ac:dyDescent="0.25">
      <c r="A385" s="111" t="s">
        <v>917</v>
      </c>
      <c r="B385" s="1103"/>
      <c r="C385" s="1105" t="str">
        <f>IF('Mapa final SI'!G388="","",'Mapa final SI'!G388)</f>
        <v/>
      </c>
      <c r="D385" s="1328"/>
      <c r="E385" s="1105" t="str">
        <f>IF('Mapa final SI'!F388="","",'Mapa final SI'!F388)</f>
        <v/>
      </c>
      <c r="F385" s="1110" t="str">
        <f>IF('Mapa final SI'!L388="","",'Mapa final SI'!L388)</f>
        <v/>
      </c>
      <c r="G385" s="1110" t="str">
        <f>IF('Mapa final SI'!P388="","",'Mapa final SI'!P388)</f>
        <v/>
      </c>
      <c r="H385" s="1244"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32" t="str">
        <f>IF('Mapa final SI'!AC388="","",'Mapa final SI'!AC388)</f>
        <v/>
      </c>
      <c r="J385" s="332" t="str">
        <f>IF('Mapa final SI'!AE388="","",'Mapa final SI'!AE388)</f>
        <v/>
      </c>
      <c r="K385" s="332" t="str">
        <f t="shared" si="58"/>
        <v/>
      </c>
      <c r="L385" s="332" t="str">
        <f>IF('Mapa final SI'!AH388="","",'Mapa final SI'!AH388)</f>
        <v/>
      </c>
      <c r="M385" s="271" t="str">
        <f>IF('Mapa final SI'!T388="","",'Mapa final SI'!T388)</f>
        <v/>
      </c>
      <c r="N385" s="65"/>
      <c r="O385" s="65"/>
      <c r="P385" s="65"/>
      <c r="Q385" s="152"/>
    </row>
    <row r="386" spans="1:17" ht="51.75" customHeight="1" x14ac:dyDescent="0.25">
      <c r="A386" s="111" t="s">
        <v>918</v>
      </c>
      <c r="B386" s="1104"/>
      <c r="C386" s="1106"/>
      <c r="D386" s="1329"/>
      <c r="E386" s="1106"/>
      <c r="F386" s="1109"/>
      <c r="G386" s="1109"/>
      <c r="H386" s="1244"/>
      <c r="I386" s="332" t="str">
        <f>IF('Mapa final SI'!AC389="","",'Mapa final SI'!AC389)</f>
        <v/>
      </c>
      <c r="J386" s="332" t="str">
        <f>IF('Mapa final SI'!AE389="","",'Mapa final SI'!AE389)</f>
        <v/>
      </c>
      <c r="K386" s="332" t="str">
        <f t="shared" si="58"/>
        <v/>
      </c>
      <c r="L386" s="332" t="str">
        <f>IF('Mapa final SI'!AH389="","",'Mapa final SI'!AH389)</f>
        <v/>
      </c>
      <c r="M386" s="271" t="str">
        <f>IF('Mapa final SI'!T389="","",'Mapa final SI'!T389)</f>
        <v/>
      </c>
      <c r="N386" s="65"/>
      <c r="O386" s="65"/>
      <c r="P386" s="65"/>
      <c r="Q386" s="152"/>
    </row>
    <row r="387" spans="1:17" ht="51.75" customHeight="1" x14ac:dyDescent="0.25">
      <c r="A387" s="111" t="s">
        <v>919</v>
      </c>
      <c r="B387" s="1104"/>
      <c r="C387" s="1106"/>
      <c r="D387" s="1329"/>
      <c r="E387" s="1106"/>
      <c r="F387" s="1109"/>
      <c r="G387" s="1109"/>
      <c r="H387" s="1244"/>
      <c r="I387" s="332" t="str">
        <f>IF('Mapa final SI'!AC390="","",'Mapa final SI'!AC390)</f>
        <v/>
      </c>
      <c r="J387" s="332" t="str">
        <f>IF('Mapa final SI'!AE390="","",'Mapa final SI'!AE390)</f>
        <v/>
      </c>
      <c r="K387" s="332" t="str">
        <f t="shared" si="58"/>
        <v/>
      </c>
      <c r="L387" s="332" t="str">
        <f>IF('Mapa final SI'!AH390="","",'Mapa final SI'!AH390)</f>
        <v/>
      </c>
      <c r="M387" s="271" t="str">
        <f>IF('Mapa final SI'!T390="","",'Mapa final SI'!T390)</f>
        <v/>
      </c>
      <c r="N387" s="65"/>
      <c r="O387" s="65"/>
      <c r="P387" s="65"/>
      <c r="Q387" s="152"/>
    </row>
    <row r="388" spans="1:17" ht="51.75" customHeight="1" x14ac:dyDescent="0.25">
      <c r="A388" s="111" t="s">
        <v>920</v>
      </c>
      <c r="B388" s="1104"/>
      <c r="C388" s="1106"/>
      <c r="D388" s="1329"/>
      <c r="E388" s="1106"/>
      <c r="F388" s="1109"/>
      <c r="G388" s="1109"/>
      <c r="H388" s="1244"/>
      <c r="I388" s="332" t="str">
        <f>IF('Mapa final SI'!AC391="","",'Mapa final SI'!AC391)</f>
        <v/>
      </c>
      <c r="J388" s="332" t="str">
        <f>IF('Mapa final SI'!AE391="","",'Mapa final SI'!AE391)</f>
        <v/>
      </c>
      <c r="K388" s="332" t="str">
        <f t="shared" si="58"/>
        <v/>
      </c>
      <c r="L388" s="332" t="str">
        <f>IF('Mapa final SI'!AH391="","",'Mapa final SI'!AH391)</f>
        <v/>
      </c>
      <c r="M388" s="271" t="str">
        <f>IF('Mapa final SI'!T391="","",'Mapa final SI'!T391)</f>
        <v/>
      </c>
      <c r="N388" s="65"/>
      <c r="O388" s="65"/>
      <c r="P388" s="65"/>
      <c r="Q388" s="152"/>
    </row>
    <row r="389" spans="1:17" ht="51.75" customHeight="1" x14ac:dyDescent="0.25">
      <c r="A389" s="111" t="s">
        <v>921</v>
      </c>
      <c r="B389" s="1104"/>
      <c r="C389" s="1106"/>
      <c r="D389" s="1329"/>
      <c r="E389" s="1106"/>
      <c r="F389" s="1109"/>
      <c r="G389" s="1109"/>
      <c r="H389" s="1244"/>
      <c r="I389" s="332" t="str">
        <f>IF('Mapa final SI'!AC392="","",'Mapa final SI'!AC392)</f>
        <v/>
      </c>
      <c r="J389" s="332" t="str">
        <f>IF('Mapa final SI'!AE392="","",'Mapa final SI'!AE392)</f>
        <v/>
      </c>
      <c r="K389" s="332" t="str">
        <f t="shared" si="58"/>
        <v/>
      </c>
      <c r="L389" s="332" t="str">
        <f>IF('Mapa final SI'!AH392="","",'Mapa final SI'!AH392)</f>
        <v/>
      </c>
      <c r="M389" s="271" t="str">
        <f>IF('Mapa final SI'!T392="","",'Mapa final SI'!T392)</f>
        <v/>
      </c>
      <c r="N389" s="65"/>
      <c r="O389" s="65"/>
      <c r="P389" s="65"/>
      <c r="Q389" s="152"/>
    </row>
    <row r="390" spans="1:17" ht="51.75" customHeight="1" x14ac:dyDescent="0.25">
      <c r="A390" s="111" t="s">
        <v>922</v>
      </c>
      <c r="B390" s="1104"/>
      <c r="C390" s="1106"/>
      <c r="D390" s="1329"/>
      <c r="E390" s="1106"/>
      <c r="F390" s="1109"/>
      <c r="G390" s="1109"/>
      <c r="H390" s="1111"/>
      <c r="I390" s="332" t="str">
        <f>IF('Mapa final SI'!AC393="","",'Mapa final SI'!AC393)</f>
        <v/>
      </c>
      <c r="J390" s="332" t="str">
        <f>IF('Mapa final SI'!AE393="","",'Mapa final SI'!AE393)</f>
        <v/>
      </c>
      <c r="K390" s="332" t="str">
        <f t="shared" si="58"/>
        <v/>
      </c>
      <c r="L390" s="332" t="str">
        <f>IF('Mapa final SI'!AH393="","",'Mapa final SI'!AH393)</f>
        <v/>
      </c>
      <c r="M390" s="271" t="str">
        <f>IF('Mapa final SI'!T393="","",'Mapa final SI'!T393)</f>
        <v/>
      </c>
      <c r="N390" s="65"/>
      <c r="O390" s="65"/>
      <c r="P390" s="65"/>
      <c r="Q390" s="152"/>
    </row>
    <row r="391" spans="1:17" ht="51.75" customHeight="1" x14ac:dyDescent="0.25">
      <c r="A391" s="111" t="s">
        <v>923</v>
      </c>
      <c r="B391" s="1103"/>
      <c r="C391" s="1105" t="str">
        <f>IF('Mapa final SI'!G394="","",'Mapa final SI'!G394)</f>
        <v/>
      </c>
      <c r="D391" s="1328"/>
      <c r="E391" s="1105" t="str">
        <f>IF('Mapa final SI'!F394="","",'Mapa final SI'!F394)</f>
        <v/>
      </c>
      <c r="F391" s="1110" t="str">
        <f>IF('Mapa final SI'!L394="","",'Mapa final SI'!L394)</f>
        <v/>
      </c>
      <c r="G391" s="1110" t="str">
        <f>IF('Mapa final SI'!P394="","",'Mapa final SI'!P394)</f>
        <v/>
      </c>
      <c r="H391" s="1244"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32" t="str">
        <f>IF('Mapa final SI'!AC394="","",'Mapa final SI'!AC394)</f>
        <v/>
      </c>
      <c r="J391" s="332" t="str">
        <f>IF('Mapa final SI'!AE394="","",'Mapa final SI'!AE394)</f>
        <v/>
      </c>
      <c r="K391" s="332" t="str">
        <f t="shared" si="58"/>
        <v/>
      </c>
      <c r="L391" s="332" t="str">
        <f>IF('Mapa final SI'!AH394="","",'Mapa final SI'!AH394)</f>
        <v/>
      </c>
      <c r="M391" s="271" t="str">
        <f>IF('Mapa final SI'!T394="","",'Mapa final SI'!T394)</f>
        <v/>
      </c>
      <c r="N391" s="65"/>
      <c r="O391" s="65"/>
      <c r="P391" s="65"/>
      <c r="Q391" s="152"/>
    </row>
    <row r="392" spans="1:17" ht="51.75" customHeight="1" x14ac:dyDescent="0.25">
      <c r="A392" s="111" t="s">
        <v>924</v>
      </c>
      <c r="B392" s="1104"/>
      <c r="C392" s="1106"/>
      <c r="D392" s="1329"/>
      <c r="E392" s="1106"/>
      <c r="F392" s="1109"/>
      <c r="G392" s="1109"/>
      <c r="H392" s="1244"/>
      <c r="I392" s="332" t="str">
        <f>IF('Mapa final SI'!AC395="","",'Mapa final SI'!AC395)</f>
        <v/>
      </c>
      <c r="J392" s="332" t="str">
        <f>IF('Mapa final SI'!AE395="","",'Mapa final SI'!AE395)</f>
        <v/>
      </c>
      <c r="K392" s="332"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32" t="str">
        <f>IF('Mapa final SI'!AH395="","",'Mapa final SI'!AH395)</f>
        <v/>
      </c>
      <c r="M392" s="271" t="str">
        <f>IF('Mapa final SI'!T395="","",'Mapa final SI'!T395)</f>
        <v/>
      </c>
      <c r="N392" s="65"/>
      <c r="O392" s="65"/>
      <c r="P392" s="65"/>
      <c r="Q392" s="152"/>
    </row>
    <row r="393" spans="1:17" ht="51.75" customHeight="1" x14ac:dyDescent="0.25">
      <c r="A393" s="111" t="s">
        <v>925</v>
      </c>
      <c r="B393" s="1104"/>
      <c r="C393" s="1106"/>
      <c r="D393" s="1329"/>
      <c r="E393" s="1106"/>
      <c r="F393" s="1109"/>
      <c r="G393" s="1109"/>
      <c r="H393" s="1244"/>
      <c r="I393" s="332" t="str">
        <f>IF('Mapa final SI'!AC396="","",'Mapa final SI'!AC396)</f>
        <v/>
      </c>
      <c r="J393" s="332" t="str">
        <f>IF('Mapa final SI'!AE396="","",'Mapa final SI'!AE396)</f>
        <v/>
      </c>
      <c r="K393" s="332" t="str">
        <f t="shared" si="70"/>
        <v/>
      </c>
      <c r="L393" s="332" t="str">
        <f>IF('Mapa final SI'!AH396="","",'Mapa final SI'!AH396)</f>
        <v/>
      </c>
      <c r="M393" s="271" t="str">
        <f>IF('Mapa final SI'!T396="","",'Mapa final SI'!T396)</f>
        <v/>
      </c>
      <c r="N393" s="65"/>
      <c r="O393" s="65"/>
      <c r="P393" s="65"/>
      <c r="Q393" s="152"/>
    </row>
    <row r="394" spans="1:17" ht="51.75" customHeight="1" x14ac:dyDescent="0.25">
      <c r="A394" s="111" t="s">
        <v>926</v>
      </c>
      <c r="B394" s="1104"/>
      <c r="C394" s="1106"/>
      <c r="D394" s="1329"/>
      <c r="E394" s="1106"/>
      <c r="F394" s="1109"/>
      <c r="G394" s="1109"/>
      <c r="H394" s="1244"/>
      <c r="I394" s="332" t="str">
        <f>IF('Mapa final SI'!AC397="","",'Mapa final SI'!AC397)</f>
        <v/>
      </c>
      <c r="J394" s="332" t="str">
        <f>IF('Mapa final SI'!AE397="","",'Mapa final SI'!AE397)</f>
        <v/>
      </c>
      <c r="K394" s="332" t="str">
        <f t="shared" si="70"/>
        <v/>
      </c>
      <c r="L394" s="332" t="str">
        <f>IF('Mapa final SI'!AH397="","",'Mapa final SI'!AH397)</f>
        <v/>
      </c>
      <c r="M394" s="271" t="str">
        <f>IF('Mapa final SI'!T397="","",'Mapa final SI'!T397)</f>
        <v/>
      </c>
      <c r="N394" s="65"/>
      <c r="O394" s="65"/>
      <c r="P394" s="65"/>
      <c r="Q394" s="152"/>
    </row>
    <row r="395" spans="1:17" ht="51.75" customHeight="1" x14ac:dyDescent="0.25">
      <c r="A395" s="111" t="s">
        <v>927</v>
      </c>
      <c r="B395" s="1104"/>
      <c r="C395" s="1106"/>
      <c r="D395" s="1329"/>
      <c r="E395" s="1106"/>
      <c r="F395" s="1109"/>
      <c r="G395" s="1109"/>
      <c r="H395" s="1244"/>
      <c r="I395" s="332" t="str">
        <f>IF('Mapa final SI'!AC398="","",'Mapa final SI'!AC398)</f>
        <v/>
      </c>
      <c r="J395" s="332" t="str">
        <f>IF('Mapa final SI'!AE398="","",'Mapa final SI'!AE398)</f>
        <v/>
      </c>
      <c r="K395" s="332" t="str">
        <f t="shared" si="70"/>
        <v/>
      </c>
      <c r="L395" s="332" t="str">
        <f>IF('Mapa final SI'!AH398="","",'Mapa final SI'!AH398)</f>
        <v/>
      </c>
      <c r="M395" s="271" t="str">
        <f>IF('Mapa final SI'!T398="","",'Mapa final SI'!T398)</f>
        <v/>
      </c>
      <c r="N395" s="65"/>
      <c r="O395" s="65"/>
      <c r="P395" s="65"/>
      <c r="Q395" s="152"/>
    </row>
    <row r="396" spans="1:17" ht="51.75" customHeight="1" x14ac:dyDescent="0.25">
      <c r="A396" s="111" t="s">
        <v>928</v>
      </c>
      <c r="B396" s="1104"/>
      <c r="C396" s="1106"/>
      <c r="D396" s="1329"/>
      <c r="E396" s="1106"/>
      <c r="F396" s="1109"/>
      <c r="G396" s="1109"/>
      <c r="H396" s="1111"/>
      <c r="I396" s="332" t="str">
        <f>IF('Mapa final SI'!AC399="","",'Mapa final SI'!AC399)</f>
        <v/>
      </c>
      <c r="J396" s="332" t="str">
        <f>IF('Mapa final SI'!AE399="","",'Mapa final SI'!AE399)</f>
        <v/>
      </c>
      <c r="K396" s="332" t="str">
        <f t="shared" si="70"/>
        <v/>
      </c>
      <c r="L396" s="332" t="str">
        <f>IF('Mapa final SI'!AH399="","",'Mapa final SI'!AH399)</f>
        <v/>
      </c>
      <c r="M396" s="271" t="str">
        <f>IF('Mapa final SI'!T399="","",'Mapa final SI'!T399)</f>
        <v/>
      </c>
      <c r="N396" s="65"/>
      <c r="O396" s="65"/>
      <c r="P396" s="65"/>
      <c r="Q396" s="152"/>
    </row>
    <row r="397" spans="1:17" ht="51.75" customHeight="1" x14ac:dyDescent="0.25">
      <c r="A397" s="111" t="s">
        <v>929</v>
      </c>
      <c r="B397" s="1103"/>
      <c r="C397" s="1105" t="str">
        <f>IF('Mapa final SI'!G400="","",'Mapa final SI'!G400)</f>
        <v/>
      </c>
      <c r="D397" s="1328"/>
      <c r="E397" s="1105" t="str">
        <f>IF('Mapa final SI'!F400="","",'Mapa final SI'!F400)</f>
        <v/>
      </c>
      <c r="F397" s="1110" t="str">
        <f>IF('Mapa final SI'!L400="","",'Mapa final SI'!L400)</f>
        <v/>
      </c>
      <c r="G397" s="1110" t="str">
        <f>IF('Mapa final SI'!P400="","",'Mapa final SI'!P400)</f>
        <v/>
      </c>
      <c r="H397" s="1244"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32" t="str">
        <f>IF('Mapa final SI'!AC400="","",'Mapa final SI'!AC400)</f>
        <v/>
      </c>
      <c r="J397" s="332" t="str">
        <f>IF('Mapa final SI'!AE400="","",'Mapa final SI'!AE400)</f>
        <v/>
      </c>
      <c r="K397" s="332" t="str">
        <f t="shared" si="70"/>
        <v/>
      </c>
      <c r="L397" s="332" t="str">
        <f>IF('Mapa final SI'!AH400="","",'Mapa final SI'!AH400)</f>
        <v/>
      </c>
      <c r="M397" s="271" t="str">
        <f>IF('Mapa final SI'!T400="","",'Mapa final SI'!T400)</f>
        <v/>
      </c>
      <c r="N397" s="65"/>
      <c r="O397" s="65"/>
      <c r="P397" s="65"/>
      <c r="Q397" s="152"/>
    </row>
    <row r="398" spans="1:17" ht="51.75" customHeight="1" x14ac:dyDescent="0.25">
      <c r="A398" s="111" t="s">
        <v>930</v>
      </c>
      <c r="B398" s="1104"/>
      <c r="C398" s="1106"/>
      <c r="D398" s="1329"/>
      <c r="E398" s="1106"/>
      <c r="F398" s="1109"/>
      <c r="G398" s="1109"/>
      <c r="H398" s="1244"/>
      <c r="I398" s="332" t="str">
        <f>IF('Mapa final SI'!AC401="","",'Mapa final SI'!AC401)</f>
        <v/>
      </c>
      <c r="J398" s="332" t="str">
        <f>IF('Mapa final SI'!AE401="","",'Mapa final SI'!AE401)</f>
        <v/>
      </c>
      <c r="K398" s="332" t="str">
        <f t="shared" si="70"/>
        <v/>
      </c>
      <c r="L398" s="332" t="str">
        <f>IF('Mapa final SI'!AH401="","",'Mapa final SI'!AH401)</f>
        <v/>
      </c>
      <c r="M398" s="271" t="str">
        <f>IF('Mapa final SI'!T401="","",'Mapa final SI'!T401)</f>
        <v/>
      </c>
      <c r="N398" s="65"/>
      <c r="O398" s="65"/>
      <c r="P398" s="65"/>
      <c r="Q398" s="152"/>
    </row>
    <row r="399" spans="1:17" ht="51.75" customHeight="1" x14ac:dyDescent="0.25">
      <c r="A399" s="111" t="s">
        <v>931</v>
      </c>
      <c r="B399" s="1104"/>
      <c r="C399" s="1106"/>
      <c r="D399" s="1329"/>
      <c r="E399" s="1106"/>
      <c r="F399" s="1109"/>
      <c r="G399" s="1109"/>
      <c r="H399" s="1244"/>
      <c r="I399" s="332" t="str">
        <f>IF('Mapa final SI'!AC402="","",'Mapa final SI'!AC402)</f>
        <v/>
      </c>
      <c r="J399" s="332" t="str">
        <f>IF('Mapa final SI'!AE402="","",'Mapa final SI'!AE402)</f>
        <v/>
      </c>
      <c r="K399" s="332" t="str">
        <f t="shared" si="70"/>
        <v/>
      </c>
      <c r="L399" s="332" t="str">
        <f>IF('Mapa final SI'!AH402="","",'Mapa final SI'!AH402)</f>
        <v/>
      </c>
      <c r="M399" s="271" t="str">
        <f>IF('Mapa final SI'!T402="","",'Mapa final SI'!T402)</f>
        <v/>
      </c>
      <c r="N399" s="65"/>
      <c r="O399" s="65"/>
      <c r="P399" s="65"/>
      <c r="Q399" s="152"/>
    </row>
    <row r="400" spans="1:17" ht="51.75" customHeight="1" x14ac:dyDescent="0.25">
      <c r="A400" s="111" t="s">
        <v>932</v>
      </c>
      <c r="B400" s="1104"/>
      <c r="C400" s="1106"/>
      <c r="D400" s="1329"/>
      <c r="E400" s="1106"/>
      <c r="F400" s="1109"/>
      <c r="G400" s="1109"/>
      <c r="H400" s="1244"/>
      <c r="I400" s="332" t="str">
        <f>IF('Mapa final SI'!AC403="","",'Mapa final SI'!AC403)</f>
        <v/>
      </c>
      <c r="J400" s="332" t="str">
        <f>IF('Mapa final SI'!AE403="","",'Mapa final SI'!AE403)</f>
        <v/>
      </c>
      <c r="K400" s="332" t="str">
        <f t="shared" si="70"/>
        <v/>
      </c>
      <c r="L400" s="332" t="str">
        <f>IF('Mapa final SI'!AH403="","",'Mapa final SI'!AH403)</f>
        <v/>
      </c>
      <c r="M400" s="271" t="str">
        <f>IF('Mapa final SI'!T403="","",'Mapa final SI'!T403)</f>
        <v/>
      </c>
      <c r="N400" s="65"/>
      <c r="O400" s="65"/>
      <c r="P400" s="65"/>
      <c r="Q400" s="152"/>
    </row>
    <row r="401" spans="1:17" ht="51.75" customHeight="1" x14ac:dyDescent="0.25">
      <c r="A401" s="111" t="s">
        <v>933</v>
      </c>
      <c r="B401" s="1104"/>
      <c r="C401" s="1106"/>
      <c r="D401" s="1329"/>
      <c r="E401" s="1106"/>
      <c r="F401" s="1109"/>
      <c r="G401" s="1109"/>
      <c r="H401" s="1244"/>
      <c r="I401" s="332" t="str">
        <f>IF('Mapa final SI'!AC404="","",'Mapa final SI'!AC404)</f>
        <v/>
      </c>
      <c r="J401" s="332" t="str">
        <f>IF('Mapa final SI'!AE404="","",'Mapa final SI'!AE404)</f>
        <v/>
      </c>
      <c r="K401" s="332" t="str">
        <f t="shared" si="70"/>
        <v/>
      </c>
      <c r="L401" s="332" t="str">
        <f>IF('Mapa final SI'!AH404="","",'Mapa final SI'!AH404)</f>
        <v/>
      </c>
      <c r="M401" s="271" t="str">
        <f>IF('Mapa final SI'!T404="","",'Mapa final SI'!T404)</f>
        <v/>
      </c>
      <c r="N401" s="65"/>
      <c r="O401" s="65"/>
      <c r="P401" s="65"/>
      <c r="Q401" s="152"/>
    </row>
    <row r="402" spans="1:17" ht="51.75" customHeight="1" x14ac:dyDescent="0.25">
      <c r="A402" s="111" t="s">
        <v>934</v>
      </c>
      <c r="B402" s="1104"/>
      <c r="C402" s="1106"/>
      <c r="D402" s="1329"/>
      <c r="E402" s="1106"/>
      <c r="F402" s="1109"/>
      <c r="G402" s="1109"/>
      <c r="H402" s="1111"/>
      <c r="I402" s="332" t="str">
        <f>IF('Mapa final SI'!AC405="","",'Mapa final SI'!AC405)</f>
        <v/>
      </c>
      <c r="J402" s="332" t="str">
        <f>IF('Mapa final SI'!AE405="","",'Mapa final SI'!AE405)</f>
        <v/>
      </c>
      <c r="K402" s="332" t="str">
        <f t="shared" si="70"/>
        <v/>
      </c>
      <c r="L402" s="332" t="str">
        <f>IF('Mapa final SI'!AH405="","",'Mapa final SI'!AH405)</f>
        <v/>
      </c>
      <c r="M402" s="271" t="str">
        <f>IF('Mapa final SI'!T405="","",'Mapa final SI'!T405)</f>
        <v/>
      </c>
      <c r="N402" s="65"/>
      <c r="O402" s="65"/>
      <c r="P402" s="65"/>
      <c r="Q402" s="152"/>
    </row>
    <row r="403" spans="1:17" ht="51.75" customHeight="1" x14ac:dyDescent="0.25">
      <c r="A403" s="111" t="s">
        <v>935</v>
      </c>
      <c r="B403" s="1103"/>
      <c r="C403" s="1105" t="str">
        <f>IF('Mapa final SI'!G406="","",'Mapa final SI'!G406)</f>
        <v/>
      </c>
      <c r="D403" s="1328"/>
      <c r="E403" s="1105" t="str">
        <f>IF('Mapa final SI'!F406="","",'Mapa final SI'!F406)</f>
        <v/>
      </c>
      <c r="F403" s="1110" t="str">
        <f>IF('Mapa final SI'!L406="","",'Mapa final SI'!L406)</f>
        <v/>
      </c>
      <c r="G403" s="1110" t="str">
        <f>IF('Mapa final SI'!P406="","",'Mapa final SI'!P406)</f>
        <v/>
      </c>
      <c r="H403" s="1244"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32" t="str">
        <f>IF('Mapa final SI'!AC406="","",'Mapa final SI'!AC406)</f>
        <v/>
      </c>
      <c r="J403" s="332" t="str">
        <f>IF('Mapa final SI'!AE406="","",'Mapa final SI'!AE406)</f>
        <v/>
      </c>
      <c r="K403" s="332" t="str">
        <f t="shared" si="70"/>
        <v/>
      </c>
      <c r="L403" s="332" t="str">
        <f>IF('Mapa final SI'!AH406="","",'Mapa final SI'!AH406)</f>
        <v/>
      </c>
      <c r="M403" s="271" t="str">
        <f>IF('Mapa final SI'!T406="","",'Mapa final SI'!T406)</f>
        <v/>
      </c>
      <c r="N403" s="65"/>
      <c r="O403" s="65"/>
      <c r="P403" s="65"/>
      <c r="Q403" s="152"/>
    </row>
    <row r="404" spans="1:17" ht="51.75" customHeight="1" x14ac:dyDescent="0.25">
      <c r="A404" s="111" t="s">
        <v>936</v>
      </c>
      <c r="B404" s="1104"/>
      <c r="C404" s="1106"/>
      <c r="D404" s="1329"/>
      <c r="E404" s="1106"/>
      <c r="F404" s="1109"/>
      <c r="G404" s="1109"/>
      <c r="H404" s="1244"/>
      <c r="I404" s="332" t="str">
        <f>IF('Mapa final SI'!AC407="","",'Mapa final SI'!AC407)</f>
        <v/>
      </c>
      <c r="J404" s="332" t="str">
        <f>IF('Mapa final SI'!AE407="","",'Mapa final SI'!AE407)</f>
        <v/>
      </c>
      <c r="K404" s="332" t="str">
        <f t="shared" si="70"/>
        <v/>
      </c>
      <c r="L404" s="332" t="str">
        <f>IF('Mapa final SI'!AH407="","",'Mapa final SI'!AH407)</f>
        <v/>
      </c>
      <c r="M404" s="271" t="str">
        <f>IF('Mapa final SI'!T407="","",'Mapa final SI'!T407)</f>
        <v/>
      </c>
      <c r="N404" s="65"/>
      <c r="O404" s="65"/>
      <c r="P404" s="65"/>
      <c r="Q404" s="152"/>
    </row>
    <row r="405" spans="1:17" ht="51.75" customHeight="1" x14ac:dyDescent="0.25">
      <c r="A405" s="111" t="s">
        <v>937</v>
      </c>
      <c r="B405" s="1104"/>
      <c r="C405" s="1106"/>
      <c r="D405" s="1329"/>
      <c r="E405" s="1106"/>
      <c r="F405" s="1109"/>
      <c r="G405" s="1109"/>
      <c r="H405" s="1244"/>
      <c r="I405" s="332" t="str">
        <f>IF('Mapa final SI'!AC408="","",'Mapa final SI'!AC408)</f>
        <v/>
      </c>
      <c r="J405" s="332" t="str">
        <f>IF('Mapa final SI'!AE408="","",'Mapa final SI'!AE408)</f>
        <v/>
      </c>
      <c r="K405" s="332" t="str">
        <f t="shared" si="70"/>
        <v/>
      </c>
      <c r="L405" s="332" t="str">
        <f>IF('Mapa final SI'!AH408="","",'Mapa final SI'!AH408)</f>
        <v/>
      </c>
      <c r="M405" s="271" t="str">
        <f>IF('Mapa final SI'!T408="","",'Mapa final SI'!T408)</f>
        <v/>
      </c>
      <c r="N405" s="65"/>
      <c r="O405" s="65"/>
      <c r="P405" s="65"/>
      <c r="Q405" s="152"/>
    </row>
    <row r="406" spans="1:17" ht="51.75" customHeight="1" x14ac:dyDescent="0.25">
      <c r="A406" s="111" t="s">
        <v>938</v>
      </c>
      <c r="B406" s="1104"/>
      <c r="C406" s="1106"/>
      <c r="D406" s="1329"/>
      <c r="E406" s="1106"/>
      <c r="F406" s="1109"/>
      <c r="G406" s="1109"/>
      <c r="H406" s="1244"/>
      <c r="I406" s="332" t="str">
        <f>IF('Mapa final SI'!AC409="","",'Mapa final SI'!AC409)</f>
        <v/>
      </c>
      <c r="J406" s="332" t="str">
        <f>IF('Mapa final SI'!AE409="","",'Mapa final SI'!AE409)</f>
        <v/>
      </c>
      <c r="K406" s="332" t="str">
        <f t="shared" si="70"/>
        <v/>
      </c>
      <c r="L406" s="332" t="str">
        <f>IF('Mapa final SI'!AH409="","",'Mapa final SI'!AH409)</f>
        <v/>
      </c>
      <c r="M406" s="271" t="str">
        <f>IF('Mapa final SI'!T409="","",'Mapa final SI'!T409)</f>
        <v/>
      </c>
      <c r="N406" s="65"/>
      <c r="O406" s="65"/>
      <c r="P406" s="65"/>
      <c r="Q406" s="152"/>
    </row>
    <row r="407" spans="1:17" ht="51.75" customHeight="1" x14ac:dyDescent="0.25">
      <c r="A407" s="111" t="s">
        <v>939</v>
      </c>
      <c r="B407" s="1104"/>
      <c r="C407" s="1106"/>
      <c r="D407" s="1329"/>
      <c r="E407" s="1106"/>
      <c r="F407" s="1109"/>
      <c r="G407" s="1109"/>
      <c r="H407" s="1244"/>
      <c r="I407" s="332" t="str">
        <f>IF('Mapa final SI'!AC410="","",'Mapa final SI'!AC410)</f>
        <v/>
      </c>
      <c r="J407" s="332" t="str">
        <f>IF('Mapa final SI'!AE410="","",'Mapa final SI'!AE410)</f>
        <v/>
      </c>
      <c r="K407" s="332" t="str">
        <f t="shared" si="70"/>
        <v/>
      </c>
      <c r="L407" s="332" t="str">
        <f>IF('Mapa final SI'!AH410="","",'Mapa final SI'!AH410)</f>
        <v/>
      </c>
      <c r="M407" s="271" t="str">
        <f>IF('Mapa final SI'!T410="","",'Mapa final SI'!T410)</f>
        <v/>
      </c>
      <c r="N407" s="65"/>
      <c r="O407" s="65"/>
      <c r="P407" s="65"/>
      <c r="Q407" s="152"/>
    </row>
    <row r="408" spans="1:17" ht="51.75" customHeight="1" x14ac:dyDescent="0.25">
      <c r="A408" s="111" t="s">
        <v>940</v>
      </c>
      <c r="B408" s="1104"/>
      <c r="C408" s="1106"/>
      <c r="D408" s="1329"/>
      <c r="E408" s="1106"/>
      <c r="F408" s="1109"/>
      <c r="G408" s="1109"/>
      <c r="H408" s="1111"/>
      <c r="I408" s="332" t="str">
        <f>IF('Mapa final SI'!AC411="","",'Mapa final SI'!AC411)</f>
        <v/>
      </c>
      <c r="J408" s="332" t="str">
        <f>IF('Mapa final SI'!AE411="","",'Mapa final SI'!AE411)</f>
        <v/>
      </c>
      <c r="K408" s="332" t="str">
        <f t="shared" si="70"/>
        <v/>
      </c>
      <c r="L408" s="332" t="str">
        <f>IF('Mapa final SI'!AH411="","",'Mapa final SI'!AH411)</f>
        <v/>
      </c>
      <c r="M408" s="271" t="str">
        <f>IF('Mapa final SI'!T411="","",'Mapa final SI'!T411)</f>
        <v/>
      </c>
      <c r="N408" s="65"/>
      <c r="O408" s="65"/>
      <c r="P408" s="65"/>
      <c r="Q408" s="152"/>
    </row>
    <row r="409" spans="1:17" ht="51.75" customHeight="1" x14ac:dyDescent="0.25">
      <c r="A409" s="111" t="s">
        <v>941</v>
      </c>
      <c r="B409" s="1103"/>
      <c r="C409" s="1105" t="str">
        <f>IF('Mapa final SI'!G412="","",'Mapa final SI'!G412)</f>
        <v/>
      </c>
      <c r="D409" s="1328"/>
      <c r="E409" s="1105" t="str">
        <f>IF('Mapa final SI'!F412="","",'Mapa final SI'!F412)</f>
        <v/>
      </c>
      <c r="F409" s="1110" t="str">
        <f>IF('Mapa final SI'!L412="","",'Mapa final SI'!L412)</f>
        <v/>
      </c>
      <c r="G409" s="1110" t="str">
        <f>IF('Mapa final SI'!P412="","",'Mapa final SI'!P412)</f>
        <v/>
      </c>
      <c r="H409" s="1244"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32" t="str">
        <f>IF('Mapa final SI'!AC412="","",'Mapa final SI'!AC412)</f>
        <v/>
      </c>
      <c r="J409" s="332" t="str">
        <f>IF('Mapa final SI'!AE412="","",'Mapa final SI'!AE412)</f>
        <v/>
      </c>
      <c r="K409" s="332" t="str">
        <f t="shared" si="70"/>
        <v/>
      </c>
      <c r="L409" s="332" t="str">
        <f>IF('Mapa final SI'!AH412="","",'Mapa final SI'!AH412)</f>
        <v/>
      </c>
      <c r="M409" s="271" t="str">
        <f>IF('Mapa final SI'!T412="","",'Mapa final SI'!T412)</f>
        <v/>
      </c>
      <c r="N409" s="65"/>
      <c r="O409" s="65"/>
      <c r="P409" s="65"/>
      <c r="Q409" s="152"/>
    </row>
    <row r="410" spans="1:17" ht="51.75" customHeight="1" x14ac:dyDescent="0.25">
      <c r="A410" s="111" t="s">
        <v>942</v>
      </c>
      <c r="B410" s="1104"/>
      <c r="C410" s="1106"/>
      <c r="D410" s="1329"/>
      <c r="E410" s="1106"/>
      <c r="F410" s="1109"/>
      <c r="G410" s="1109"/>
      <c r="H410" s="1244"/>
      <c r="I410" s="332" t="str">
        <f>IF('Mapa final SI'!AC413="","",'Mapa final SI'!AC413)</f>
        <v/>
      </c>
      <c r="J410" s="332" t="str">
        <f>IF('Mapa final SI'!AE413="","",'Mapa final SI'!AE413)</f>
        <v/>
      </c>
      <c r="K410" s="332" t="str">
        <f t="shared" si="70"/>
        <v/>
      </c>
      <c r="L410" s="332" t="str">
        <f>IF('Mapa final SI'!AH413="","",'Mapa final SI'!AH413)</f>
        <v/>
      </c>
      <c r="M410" s="271" t="str">
        <f>IF('Mapa final SI'!T413="","",'Mapa final SI'!T413)</f>
        <v/>
      </c>
      <c r="N410" s="65"/>
      <c r="O410" s="65"/>
      <c r="P410" s="65"/>
      <c r="Q410" s="152"/>
    </row>
    <row r="411" spans="1:17" ht="51.75" customHeight="1" x14ac:dyDescent="0.25">
      <c r="A411" s="111" t="s">
        <v>943</v>
      </c>
      <c r="B411" s="1104"/>
      <c r="C411" s="1106"/>
      <c r="D411" s="1329"/>
      <c r="E411" s="1106"/>
      <c r="F411" s="1109"/>
      <c r="G411" s="1109"/>
      <c r="H411" s="1244"/>
      <c r="I411" s="332" t="str">
        <f>IF('Mapa final SI'!AC414="","",'Mapa final SI'!AC414)</f>
        <v/>
      </c>
      <c r="J411" s="332" t="str">
        <f>IF('Mapa final SI'!AE414="","",'Mapa final SI'!AE414)</f>
        <v/>
      </c>
      <c r="K411" s="332" t="str">
        <f t="shared" si="70"/>
        <v/>
      </c>
      <c r="L411" s="332" t="str">
        <f>IF('Mapa final SI'!AH414="","",'Mapa final SI'!AH414)</f>
        <v/>
      </c>
      <c r="M411" s="271" t="str">
        <f>IF('Mapa final SI'!T414="","",'Mapa final SI'!T414)</f>
        <v/>
      </c>
      <c r="N411" s="65"/>
      <c r="O411" s="65"/>
      <c r="P411" s="65"/>
      <c r="Q411" s="152"/>
    </row>
    <row r="412" spans="1:17" ht="51.75" customHeight="1" x14ac:dyDescent="0.25">
      <c r="A412" s="111" t="s">
        <v>944</v>
      </c>
      <c r="B412" s="1104"/>
      <c r="C412" s="1106"/>
      <c r="D412" s="1329"/>
      <c r="E412" s="1106"/>
      <c r="F412" s="1109"/>
      <c r="G412" s="1109"/>
      <c r="H412" s="1244"/>
      <c r="I412" s="332" t="str">
        <f>IF('Mapa final SI'!AC415="","",'Mapa final SI'!AC415)</f>
        <v/>
      </c>
      <c r="J412" s="332" t="str">
        <f>IF('Mapa final SI'!AE415="","",'Mapa final SI'!AE415)</f>
        <v/>
      </c>
      <c r="K412" s="332" t="str">
        <f t="shared" si="70"/>
        <v/>
      </c>
      <c r="L412" s="332" t="str">
        <f>IF('Mapa final SI'!AH415="","",'Mapa final SI'!AH415)</f>
        <v/>
      </c>
      <c r="M412" s="271" t="str">
        <f>IF('Mapa final SI'!T415="","",'Mapa final SI'!T415)</f>
        <v/>
      </c>
      <c r="N412" s="65"/>
      <c r="O412" s="65"/>
      <c r="P412" s="65"/>
      <c r="Q412" s="152"/>
    </row>
    <row r="413" spans="1:17" ht="51.75" customHeight="1" x14ac:dyDescent="0.25">
      <c r="A413" s="111" t="s">
        <v>945</v>
      </c>
      <c r="B413" s="1104"/>
      <c r="C413" s="1106"/>
      <c r="D413" s="1329"/>
      <c r="E413" s="1106"/>
      <c r="F413" s="1109"/>
      <c r="G413" s="1109"/>
      <c r="H413" s="1244"/>
      <c r="I413" s="332" t="str">
        <f>IF('Mapa final SI'!AC416="","",'Mapa final SI'!AC416)</f>
        <v/>
      </c>
      <c r="J413" s="332" t="str">
        <f>IF('Mapa final SI'!AE416="","",'Mapa final SI'!AE416)</f>
        <v/>
      </c>
      <c r="K413" s="332" t="str">
        <f t="shared" si="70"/>
        <v/>
      </c>
      <c r="L413" s="332" t="str">
        <f>IF('Mapa final SI'!AH416="","",'Mapa final SI'!AH416)</f>
        <v/>
      </c>
      <c r="M413" s="271" t="str">
        <f>IF('Mapa final SI'!T416="","",'Mapa final SI'!T416)</f>
        <v/>
      </c>
      <c r="N413" s="65"/>
      <c r="O413" s="65"/>
      <c r="P413" s="65"/>
      <c r="Q413" s="152"/>
    </row>
    <row r="414" spans="1:17" ht="51.75" customHeight="1" x14ac:dyDescent="0.25">
      <c r="A414" s="111" t="s">
        <v>946</v>
      </c>
      <c r="B414" s="1104"/>
      <c r="C414" s="1106"/>
      <c r="D414" s="1329"/>
      <c r="E414" s="1106"/>
      <c r="F414" s="1109"/>
      <c r="G414" s="1109"/>
      <c r="H414" s="1111"/>
      <c r="I414" s="332" t="str">
        <f>IF('Mapa final SI'!AC417="","",'Mapa final SI'!AC417)</f>
        <v/>
      </c>
      <c r="J414" s="332" t="str">
        <f>IF('Mapa final SI'!AE417="","",'Mapa final SI'!AE417)</f>
        <v/>
      </c>
      <c r="K414" s="332" t="str">
        <f t="shared" si="70"/>
        <v/>
      </c>
      <c r="L414" s="332" t="str">
        <f>IF('Mapa final SI'!AH417="","",'Mapa final SI'!AH417)</f>
        <v/>
      </c>
      <c r="M414" s="271" t="str">
        <f>IF('Mapa final SI'!T417="","",'Mapa final SI'!T417)</f>
        <v/>
      </c>
      <c r="N414" s="65"/>
      <c r="O414" s="65"/>
      <c r="P414" s="65"/>
      <c r="Q414" s="152"/>
    </row>
    <row r="415" spans="1:17" ht="51.75" customHeight="1" x14ac:dyDescent="0.25">
      <c r="A415" s="111" t="s">
        <v>947</v>
      </c>
      <c r="B415" s="1103"/>
      <c r="C415" s="1105" t="str">
        <f>IF('Mapa final SI'!G418="","",'Mapa final SI'!G418)</f>
        <v/>
      </c>
      <c r="D415" s="1328"/>
      <c r="E415" s="1105" t="str">
        <f>IF('Mapa final SI'!F418="","",'Mapa final SI'!F418)</f>
        <v/>
      </c>
      <c r="F415" s="1110" t="str">
        <f>IF('Mapa final SI'!L418="","",'Mapa final SI'!L418)</f>
        <v/>
      </c>
      <c r="G415" s="1110" t="str">
        <f>IF('Mapa final SI'!P418="","",'Mapa final SI'!P418)</f>
        <v/>
      </c>
      <c r="H415" s="1244"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32" t="str">
        <f>IF('Mapa final SI'!AC418="","",'Mapa final SI'!AC418)</f>
        <v/>
      </c>
      <c r="J415" s="332" t="str">
        <f>IF('Mapa final SI'!AE418="","",'Mapa final SI'!AE418)</f>
        <v/>
      </c>
      <c r="K415" s="332" t="str">
        <f t="shared" si="70"/>
        <v/>
      </c>
      <c r="L415" s="332" t="str">
        <f>IF('Mapa final SI'!AH418="","",'Mapa final SI'!AH418)</f>
        <v/>
      </c>
      <c r="M415" s="271" t="str">
        <f>IF('Mapa final SI'!T418="","",'Mapa final SI'!T418)</f>
        <v/>
      </c>
      <c r="N415" s="65"/>
      <c r="O415" s="65"/>
      <c r="P415" s="65"/>
      <c r="Q415" s="152"/>
    </row>
    <row r="416" spans="1:17" ht="51.75" customHeight="1" x14ac:dyDescent="0.25">
      <c r="A416" s="111" t="s">
        <v>948</v>
      </c>
      <c r="B416" s="1104"/>
      <c r="C416" s="1106"/>
      <c r="D416" s="1329"/>
      <c r="E416" s="1106"/>
      <c r="F416" s="1109"/>
      <c r="G416" s="1109"/>
      <c r="H416" s="1244"/>
      <c r="I416" s="332" t="str">
        <f>IF('Mapa final SI'!AC419="","",'Mapa final SI'!AC419)</f>
        <v/>
      </c>
      <c r="J416" s="332" t="str">
        <f>IF('Mapa final SI'!AE419="","",'Mapa final SI'!AE419)</f>
        <v/>
      </c>
      <c r="K416" s="332" t="str">
        <f t="shared" si="70"/>
        <v/>
      </c>
      <c r="L416" s="332" t="str">
        <f>IF('Mapa final SI'!AH419="","",'Mapa final SI'!AH419)</f>
        <v/>
      </c>
      <c r="M416" s="271" t="str">
        <f>IF('Mapa final SI'!T419="","",'Mapa final SI'!T419)</f>
        <v/>
      </c>
      <c r="N416" s="65"/>
      <c r="O416" s="65"/>
      <c r="P416" s="65"/>
      <c r="Q416" s="152"/>
    </row>
    <row r="417" spans="1:18" ht="51.75" customHeight="1" x14ac:dyDescent="0.25">
      <c r="A417" s="111" t="s">
        <v>949</v>
      </c>
      <c r="B417" s="1104"/>
      <c r="C417" s="1106"/>
      <c r="D417" s="1329"/>
      <c r="E417" s="1106"/>
      <c r="F417" s="1109"/>
      <c r="G417" s="1109"/>
      <c r="H417" s="1244"/>
      <c r="I417" s="332" t="str">
        <f>IF('Mapa final SI'!AC420="","",'Mapa final SI'!AC420)</f>
        <v/>
      </c>
      <c r="J417" s="332" t="str">
        <f>IF('Mapa final SI'!AE420="","",'Mapa final SI'!AE420)</f>
        <v/>
      </c>
      <c r="K417" s="332" t="str">
        <f t="shared" si="70"/>
        <v/>
      </c>
      <c r="L417" s="332" t="str">
        <f>IF('Mapa final SI'!AH420="","",'Mapa final SI'!AH420)</f>
        <v/>
      </c>
      <c r="M417" s="271" t="str">
        <f>IF('Mapa final SI'!T420="","",'Mapa final SI'!T420)</f>
        <v/>
      </c>
      <c r="N417" s="65"/>
      <c r="O417" s="65"/>
      <c r="P417" s="65"/>
      <c r="Q417" s="152"/>
    </row>
    <row r="418" spans="1:18" ht="51.75" customHeight="1" x14ac:dyDescent="0.25">
      <c r="A418" s="111" t="s">
        <v>950</v>
      </c>
      <c r="B418" s="1104"/>
      <c r="C418" s="1106"/>
      <c r="D418" s="1329"/>
      <c r="E418" s="1106"/>
      <c r="F418" s="1109"/>
      <c r="G418" s="1109"/>
      <c r="H418" s="1244"/>
      <c r="I418" s="332" t="str">
        <f>IF('Mapa final SI'!AC421="","",'Mapa final SI'!AC421)</f>
        <v/>
      </c>
      <c r="J418" s="332" t="str">
        <f>IF('Mapa final SI'!AE421="","",'Mapa final SI'!AE421)</f>
        <v/>
      </c>
      <c r="K418" s="332" t="str">
        <f t="shared" si="70"/>
        <v/>
      </c>
      <c r="L418" s="332" t="str">
        <f>IF('Mapa final SI'!AH421="","",'Mapa final SI'!AH421)</f>
        <v/>
      </c>
      <c r="M418" s="271" t="str">
        <f>IF('Mapa final SI'!T421="","",'Mapa final SI'!T421)</f>
        <v/>
      </c>
      <c r="N418" s="65"/>
      <c r="O418" s="65"/>
      <c r="P418" s="65"/>
      <c r="Q418" s="152"/>
    </row>
    <row r="419" spans="1:18" ht="51.75" customHeight="1" x14ac:dyDescent="0.25">
      <c r="A419" s="111" t="s">
        <v>951</v>
      </c>
      <c r="B419" s="1104"/>
      <c r="C419" s="1106"/>
      <c r="D419" s="1329"/>
      <c r="E419" s="1106"/>
      <c r="F419" s="1109"/>
      <c r="G419" s="1109"/>
      <c r="H419" s="1244"/>
      <c r="I419" s="332" t="str">
        <f>IF('Mapa final SI'!AC422="","",'Mapa final SI'!AC422)</f>
        <v/>
      </c>
      <c r="J419" s="332" t="str">
        <f>IF('Mapa final SI'!AE422="","",'Mapa final SI'!AE422)</f>
        <v/>
      </c>
      <c r="K419" s="332" t="str">
        <f t="shared" si="70"/>
        <v/>
      </c>
      <c r="L419" s="332" t="str">
        <f>IF('Mapa final SI'!AH422="","",'Mapa final SI'!AH422)</f>
        <v/>
      </c>
      <c r="M419" s="271" t="str">
        <f>IF('Mapa final SI'!T422="","",'Mapa final SI'!T422)</f>
        <v/>
      </c>
      <c r="N419" s="65"/>
      <c r="O419" s="65"/>
      <c r="P419" s="65"/>
      <c r="Q419" s="152"/>
    </row>
    <row r="420" spans="1:18" ht="51.75" customHeight="1" x14ac:dyDescent="0.25">
      <c r="A420" s="111" t="s">
        <v>952</v>
      </c>
      <c r="B420" s="1104"/>
      <c r="C420" s="1106"/>
      <c r="D420" s="1329"/>
      <c r="E420" s="1106"/>
      <c r="F420" s="1109"/>
      <c r="G420" s="1109"/>
      <c r="H420" s="1111"/>
      <c r="I420" s="332" t="str">
        <f>IF('Mapa final SI'!AC423="","",'Mapa final SI'!AC423)</f>
        <v/>
      </c>
      <c r="J420" s="332" t="str">
        <f>IF('Mapa final SI'!AE423="","",'Mapa final SI'!AE423)</f>
        <v/>
      </c>
      <c r="K420" s="332" t="str">
        <f t="shared" si="70"/>
        <v/>
      </c>
      <c r="L420" s="332" t="str">
        <f>IF('Mapa final SI'!AH423="","",'Mapa final SI'!AH423)</f>
        <v/>
      </c>
      <c r="M420" s="271" t="str">
        <f>IF('Mapa final SI'!T423="","",'Mapa final SI'!T423)</f>
        <v/>
      </c>
      <c r="N420" s="65"/>
      <c r="O420" s="65"/>
      <c r="P420" s="65"/>
      <c r="Q420" s="152"/>
    </row>
    <row r="421" spans="1:18" ht="51.75" customHeight="1" x14ac:dyDescent="0.25">
      <c r="A421" s="111" t="s">
        <v>953</v>
      </c>
      <c r="B421" s="1103"/>
      <c r="C421" s="1105" t="str">
        <f>IF('Mapa final SI'!G424="","",'Mapa final SI'!G424)</f>
        <v/>
      </c>
      <c r="D421" s="1328"/>
      <c r="E421" s="1105" t="str">
        <f>IF('Mapa final SI'!F424="","",'Mapa final SI'!F424)</f>
        <v/>
      </c>
      <c r="F421" s="1110" t="str">
        <f>IF('Mapa final SI'!L424="","",'Mapa final SI'!L424)</f>
        <v/>
      </c>
      <c r="G421" s="1110" t="str">
        <f>IF('Mapa final SI'!P424="","",'Mapa final SI'!P424)</f>
        <v/>
      </c>
      <c r="H421" s="1244"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32" t="str">
        <f>IF('Mapa final SI'!AC424="","",'Mapa final SI'!AC424)</f>
        <v/>
      </c>
      <c r="J421" s="332" t="str">
        <f>IF('Mapa final SI'!AE424="","",'Mapa final SI'!AE424)</f>
        <v/>
      </c>
      <c r="K421" s="332" t="str">
        <f t="shared" si="70"/>
        <v/>
      </c>
      <c r="L421" s="332" t="str">
        <f>IF('Mapa final SI'!AH424="","",'Mapa final SI'!AH424)</f>
        <v/>
      </c>
      <c r="M421" s="271" t="str">
        <f>IF('Mapa final SI'!T424="","",'Mapa final SI'!T424)</f>
        <v/>
      </c>
      <c r="N421" s="65"/>
      <c r="O421" s="65"/>
      <c r="P421" s="65"/>
      <c r="Q421" s="152"/>
    </row>
    <row r="422" spans="1:18" ht="51.75" customHeight="1" x14ac:dyDescent="0.25">
      <c r="A422" s="111" t="s">
        <v>954</v>
      </c>
      <c r="B422" s="1104"/>
      <c r="C422" s="1106"/>
      <c r="D422" s="1329"/>
      <c r="E422" s="1106"/>
      <c r="F422" s="1109"/>
      <c r="G422" s="1109"/>
      <c r="H422" s="1244"/>
      <c r="I422" s="332" t="str">
        <f>IF('Mapa final SI'!AC425="","",'Mapa final SI'!AC425)</f>
        <v/>
      </c>
      <c r="J422" s="332" t="str">
        <f>IF('Mapa final SI'!AE425="","",'Mapa final SI'!AE425)</f>
        <v/>
      </c>
      <c r="K422" s="332" t="str">
        <f t="shared" si="70"/>
        <v/>
      </c>
      <c r="L422" s="332" t="str">
        <f>IF('Mapa final SI'!AH425="","",'Mapa final SI'!AH425)</f>
        <v/>
      </c>
      <c r="M422" s="271" t="str">
        <f>IF('Mapa final SI'!T425="","",'Mapa final SI'!T425)</f>
        <v/>
      </c>
      <c r="N422" s="65"/>
      <c r="O422" s="65"/>
      <c r="P422" s="65"/>
      <c r="Q422" s="152"/>
    </row>
    <row r="423" spans="1:18" ht="51.75" customHeight="1" x14ac:dyDescent="0.25">
      <c r="A423" s="111" t="s">
        <v>955</v>
      </c>
      <c r="B423" s="1104"/>
      <c r="C423" s="1106"/>
      <c r="D423" s="1329"/>
      <c r="E423" s="1106"/>
      <c r="F423" s="1109"/>
      <c r="G423" s="1109"/>
      <c r="H423" s="1244"/>
      <c r="I423" s="332" t="str">
        <f>IF('Mapa final SI'!AC426="","",'Mapa final SI'!AC426)</f>
        <v/>
      </c>
      <c r="J423" s="332" t="str">
        <f>IF('Mapa final SI'!AE426="","",'Mapa final SI'!AE426)</f>
        <v/>
      </c>
      <c r="K423" s="332" t="str">
        <f t="shared" si="70"/>
        <v/>
      </c>
      <c r="L423" s="332" t="str">
        <f>IF('Mapa final SI'!AH426="","",'Mapa final SI'!AH426)</f>
        <v/>
      </c>
      <c r="M423" s="271" t="str">
        <f>IF('Mapa final SI'!T426="","",'Mapa final SI'!T426)</f>
        <v/>
      </c>
      <c r="N423" s="65"/>
      <c r="O423" s="65"/>
      <c r="P423" s="65"/>
      <c r="Q423" s="152"/>
    </row>
    <row r="424" spans="1:18" ht="51.75" customHeight="1" x14ac:dyDescent="0.25">
      <c r="A424" s="111" t="s">
        <v>956</v>
      </c>
      <c r="B424" s="1104"/>
      <c r="C424" s="1106"/>
      <c r="D424" s="1329"/>
      <c r="E424" s="1106"/>
      <c r="F424" s="1109"/>
      <c r="G424" s="1109"/>
      <c r="H424" s="1244"/>
      <c r="I424" s="332" t="str">
        <f>IF('Mapa final SI'!AC427="","",'Mapa final SI'!AC427)</f>
        <v/>
      </c>
      <c r="J424" s="332" t="str">
        <f>IF('Mapa final SI'!AE427="","",'Mapa final SI'!AE427)</f>
        <v/>
      </c>
      <c r="K424" s="332" t="str">
        <f t="shared" si="70"/>
        <v/>
      </c>
      <c r="L424" s="332" t="str">
        <f>IF('Mapa final SI'!AH427="","",'Mapa final SI'!AH427)</f>
        <v/>
      </c>
      <c r="M424" s="271" t="str">
        <f>IF('Mapa final SI'!T427="","",'Mapa final SI'!T427)</f>
        <v/>
      </c>
      <c r="N424" s="65"/>
      <c r="O424" s="65"/>
      <c r="P424" s="65"/>
      <c r="Q424" s="152"/>
    </row>
    <row r="425" spans="1:18" ht="51.75" customHeight="1" x14ac:dyDescent="0.25">
      <c r="A425" s="111" t="s">
        <v>957</v>
      </c>
      <c r="B425" s="1104"/>
      <c r="C425" s="1106"/>
      <c r="D425" s="1329"/>
      <c r="E425" s="1106"/>
      <c r="F425" s="1109"/>
      <c r="G425" s="1109"/>
      <c r="H425" s="1244"/>
      <c r="I425" s="332" t="str">
        <f>IF('Mapa final SI'!AC428="","",'Mapa final SI'!AC428)</f>
        <v/>
      </c>
      <c r="J425" s="332" t="str">
        <f>IF('Mapa final SI'!AE428="","",'Mapa final SI'!AE428)</f>
        <v/>
      </c>
      <c r="K425" s="332" t="str">
        <f t="shared" si="70"/>
        <v/>
      </c>
      <c r="L425" s="332" t="str">
        <f>IF('Mapa final SI'!AH428="","",'Mapa final SI'!AH428)</f>
        <v/>
      </c>
      <c r="M425" s="271" t="str">
        <f>IF('Mapa final SI'!T428="","",'Mapa final SI'!T428)</f>
        <v/>
      </c>
      <c r="N425" s="65"/>
      <c r="O425" s="65"/>
      <c r="P425" s="65"/>
      <c r="Q425" s="152"/>
    </row>
    <row r="426" spans="1:18" ht="51.75" customHeight="1" x14ac:dyDescent="0.25">
      <c r="A426" s="111" t="s">
        <v>958</v>
      </c>
      <c r="B426" s="1104"/>
      <c r="C426" s="1106"/>
      <c r="D426" s="1329"/>
      <c r="E426" s="1106"/>
      <c r="F426" s="1109"/>
      <c r="G426" s="1109"/>
      <c r="H426" s="1111"/>
      <c r="I426" s="332" t="str">
        <f>IF('Mapa final SI'!AC429="","",'Mapa final SI'!AC429)</f>
        <v/>
      </c>
      <c r="J426" s="332" t="str">
        <f>IF('Mapa final SI'!AE429="","",'Mapa final SI'!AE429)</f>
        <v/>
      </c>
      <c r="K426" s="332" t="str">
        <f t="shared" si="70"/>
        <v/>
      </c>
      <c r="L426" s="332" t="str">
        <f>IF('Mapa final SI'!AH429="","",'Mapa final SI'!AH429)</f>
        <v/>
      </c>
      <c r="M426" s="271" t="str">
        <f>IF('Mapa final SI'!T429="","",'Mapa final SI'!T429)</f>
        <v/>
      </c>
      <c r="N426" s="65"/>
      <c r="O426" s="65"/>
      <c r="P426" s="65"/>
      <c r="Q426" s="152"/>
      <c r="R426" s="107"/>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zoomScale="110" zoomScaleNormal="110" workbookViewId="0">
      <selection activeCell="B4" sqref="B4:H5"/>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827" t="s">
        <v>1204</v>
      </c>
      <c r="C2" s="828"/>
      <c r="D2" s="828"/>
      <c r="E2" s="828"/>
      <c r="F2" s="828"/>
      <c r="G2" s="828"/>
      <c r="H2" s="829"/>
    </row>
    <row r="3" spans="2:8" x14ac:dyDescent="0.25">
      <c r="B3" s="156"/>
      <c r="C3" s="157"/>
      <c r="D3" s="157"/>
      <c r="E3" s="157"/>
      <c r="F3" s="157"/>
      <c r="G3" s="157"/>
      <c r="H3" s="158"/>
    </row>
    <row r="4" spans="2:8" ht="63" customHeight="1" x14ac:dyDescent="0.25">
      <c r="B4" s="830" t="s">
        <v>986</v>
      </c>
      <c r="C4" s="831"/>
      <c r="D4" s="831"/>
      <c r="E4" s="831"/>
      <c r="F4" s="831"/>
      <c r="G4" s="831"/>
      <c r="H4" s="832"/>
    </row>
    <row r="5" spans="2:8" ht="63" customHeight="1" x14ac:dyDescent="0.25">
      <c r="B5" s="833"/>
      <c r="C5" s="834"/>
      <c r="D5" s="834"/>
      <c r="E5" s="834"/>
      <c r="F5" s="834"/>
      <c r="G5" s="834"/>
      <c r="H5" s="835"/>
    </row>
    <row r="6" spans="2:8" ht="16.5" x14ac:dyDescent="0.25">
      <c r="B6" s="836" t="s">
        <v>987</v>
      </c>
      <c r="C6" s="837"/>
      <c r="D6" s="837"/>
      <c r="E6" s="837"/>
      <c r="F6" s="837"/>
      <c r="G6" s="837"/>
      <c r="H6" s="838"/>
    </row>
    <row r="7" spans="2:8" ht="102.75" customHeight="1" x14ac:dyDescent="0.25">
      <c r="B7" s="839" t="s">
        <v>988</v>
      </c>
      <c r="C7" s="840"/>
      <c r="D7" s="840"/>
      <c r="E7" s="840"/>
      <c r="F7" s="840"/>
      <c r="G7" s="840"/>
      <c r="H7" s="841"/>
    </row>
    <row r="8" spans="2:8" ht="16.5" x14ac:dyDescent="0.25">
      <c r="B8" s="159"/>
      <c r="C8" s="160"/>
      <c r="D8" s="160"/>
      <c r="E8" s="160"/>
      <c r="F8" s="160"/>
      <c r="G8" s="160"/>
      <c r="H8" s="161"/>
    </row>
    <row r="9" spans="2:8" ht="16.5" customHeight="1" x14ac:dyDescent="0.25">
      <c r="B9" s="842" t="s">
        <v>1179</v>
      </c>
      <c r="C9" s="843"/>
      <c r="D9" s="843"/>
      <c r="E9" s="843"/>
      <c r="F9" s="843"/>
      <c r="G9" s="843"/>
      <c r="H9" s="844"/>
    </row>
    <row r="10" spans="2:8" ht="44.25" customHeight="1" x14ac:dyDescent="0.25">
      <c r="B10" s="842"/>
      <c r="C10" s="843"/>
      <c r="D10" s="843"/>
      <c r="E10" s="843"/>
      <c r="F10" s="843"/>
      <c r="G10" s="843"/>
      <c r="H10" s="844"/>
    </row>
    <row r="11" spans="2:8" ht="15.75" thickBot="1" x14ac:dyDescent="0.3">
      <c r="B11" s="162"/>
      <c r="C11" s="163"/>
      <c r="D11" s="164"/>
      <c r="E11" s="165"/>
      <c r="F11" s="165"/>
      <c r="G11" s="166"/>
      <c r="H11" s="167"/>
    </row>
    <row r="12" spans="2:8" ht="15.75" thickTop="1" x14ac:dyDescent="0.25">
      <c r="B12" s="162"/>
      <c r="C12" s="823" t="s">
        <v>989</v>
      </c>
      <c r="D12" s="824"/>
      <c r="E12" s="825" t="s">
        <v>990</v>
      </c>
      <c r="F12" s="826"/>
      <c r="G12" s="163"/>
      <c r="H12" s="167"/>
    </row>
    <row r="13" spans="2:8" ht="35.25" customHeight="1" x14ac:dyDescent="0.25">
      <c r="B13" s="162"/>
      <c r="C13" s="819" t="s">
        <v>1</v>
      </c>
      <c r="D13" s="820"/>
      <c r="E13" s="821" t="s">
        <v>991</v>
      </c>
      <c r="F13" s="822"/>
      <c r="G13" s="163"/>
      <c r="H13" s="167"/>
    </row>
    <row r="14" spans="2:8" ht="17.25" customHeight="1" x14ac:dyDescent="0.25">
      <c r="B14" s="162"/>
      <c r="C14" s="819" t="s">
        <v>992</v>
      </c>
      <c r="D14" s="820"/>
      <c r="E14" s="821" t="s">
        <v>993</v>
      </c>
      <c r="F14" s="822"/>
      <c r="G14" s="163"/>
      <c r="H14" s="167"/>
    </row>
    <row r="15" spans="2:8" ht="19.5" customHeight="1" x14ac:dyDescent="0.25">
      <c r="B15" s="162"/>
      <c r="C15" s="819" t="s">
        <v>994</v>
      </c>
      <c r="D15" s="820"/>
      <c r="E15" s="821" t="s">
        <v>995</v>
      </c>
      <c r="F15" s="822"/>
      <c r="G15" s="163"/>
      <c r="H15" s="167"/>
    </row>
    <row r="16" spans="2:8" ht="69.75" customHeight="1" x14ac:dyDescent="0.25">
      <c r="B16" s="162"/>
      <c r="C16" s="819" t="s">
        <v>996</v>
      </c>
      <c r="D16" s="820"/>
      <c r="E16" s="821" t="s">
        <v>997</v>
      </c>
      <c r="F16" s="822"/>
      <c r="G16" s="163"/>
      <c r="H16" s="167"/>
    </row>
    <row r="17" spans="2:8" ht="34.5" customHeight="1" x14ac:dyDescent="0.25">
      <c r="B17" s="162"/>
      <c r="C17" s="817" t="s">
        <v>5</v>
      </c>
      <c r="D17" s="818"/>
      <c r="E17" s="811" t="s">
        <v>998</v>
      </c>
      <c r="F17" s="812"/>
      <c r="G17" s="163"/>
      <c r="H17" s="167"/>
    </row>
    <row r="18" spans="2:8" ht="27.75" customHeight="1" x14ac:dyDescent="0.25">
      <c r="B18" s="162"/>
      <c r="C18" s="817" t="s">
        <v>999</v>
      </c>
      <c r="D18" s="818"/>
      <c r="E18" s="811" t="s">
        <v>1000</v>
      </c>
      <c r="F18" s="812"/>
      <c r="G18" s="163"/>
      <c r="H18" s="167"/>
    </row>
    <row r="19" spans="2:8" ht="28.5" customHeight="1" x14ac:dyDescent="0.25">
      <c r="B19" s="162"/>
      <c r="C19" s="817" t="s">
        <v>1001</v>
      </c>
      <c r="D19" s="818"/>
      <c r="E19" s="811" t="s">
        <v>1002</v>
      </c>
      <c r="F19" s="812"/>
      <c r="G19" s="163"/>
      <c r="H19" s="167"/>
    </row>
    <row r="20" spans="2:8" ht="72.75" customHeight="1" x14ac:dyDescent="0.25">
      <c r="B20" s="162"/>
      <c r="C20" s="817" t="s">
        <v>184</v>
      </c>
      <c r="D20" s="818"/>
      <c r="E20" s="811" t="s">
        <v>1194</v>
      </c>
      <c r="F20" s="812"/>
      <c r="G20" s="163"/>
      <c r="H20" s="167"/>
    </row>
    <row r="21" spans="2:8" ht="64.5" customHeight="1" x14ac:dyDescent="0.25">
      <c r="B21" s="162"/>
      <c r="C21" s="817" t="s">
        <v>1003</v>
      </c>
      <c r="D21" s="818"/>
      <c r="E21" s="811" t="s">
        <v>1004</v>
      </c>
      <c r="F21" s="812"/>
      <c r="G21" s="163"/>
      <c r="H21" s="167"/>
    </row>
    <row r="22" spans="2:8" ht="71.25" customHeight="1" x14ac:dyDescent="0.25">
      <c r="B22" s="162"/>
      <c r="C22" s="817" t="s">
        <v>1005</v>
      </c>
      <c r="D22" s="818"/>
      <c r="E22" s="811" t="s">
        <v>1006</v>
      </c>
      <c r="F22" s="812"/>
      <c r="G22" s="163"/>
      <c r="H22" s="167"/>
    </row>
    <row r="23" spans="2:8" ht="55.5" customHeight="1" x14ac:dyDescent="0.25">
      <c r="B23" s="162"/>
      <c r="C23" s="809" t="s">
        <v>1007</v>
      </c>
      <c r="D23" s="810"/>
      <c r="E23" s="811" t="s">
        <v>1008</v>
      </c>
      <c r="F23" s="812"/>
      <c r="G23" s="163"/>
      <c r="H23" s="167"/>
    </row>
    <row r="24" spans="2:8" ht="42" customHeight="1" x14ac:dyDescent="0.25">
      <c r="B24" s="162"/>
      <c r="C24" s="809" t="s">
        <v>157</v>
      </c>
      <c r="D24" s="810"/>
      <c r="E24" s="811" t="s">
        <v>1009</v>
      </c>
      <c r="F24" s="812"/>
      <c r="G24" s="163"/>
      <c r="H24" s="167"/>
    </row>
    <row r="25" spans="2:8" ht="59.25" customHeight="1" x14ac:dyDescent="0.25">
      <c r="B25" s="162"/>
      <c r="C25" s="809" t="s">
        <v>1010</v>
      </c>
      <c r="D25" s="810"/>
      <c r="E25" s="811" t="s">
        <v>1195</v>
      </c>
      <c r="F25" s="812"/>
      <c r="G25" s="163"/>
      <c r="H25" s="167"/>
    </row>
    <row r="26" spans="2:8" ht="23.25" customHeight="1" x14ac:dyDescent="0.25">
      <c r="B26" s="162"/>
      <c r="C26" s="809" t="s">
        <v>1011</v>
      </c>
      <c r="D26" s="810"/>
      <c r="E26" s="811" t="s">
        <v>1012</v>
      </c>
      <c r="F26" s="812"/>
      <c r="G26" s="163"/>
      <c r="H26" s="167"/>
    </row>
    <row r="27" spans="2:8" ht="30.75" customHeight="1" x14ac:dyDescent="0.25">
      <c r="B27" s="162"/>
      <c r="C27" s="809" t="s">
        <v>1196</v>
      </c>
      <c r="D27" s="810"/>
      <c r="E27" s="811" t="s">
        <v>1013</v>
      </c>
      <c r="F27" s="812"/>
      <c r="G27" s="163"/>
      <c r="H27" s="167"/>
    </row>
    <row r="28" spans="2:8" ht="35.25" customHeight="1" x14ac:dyDescent="0.25">
      <c r="B28" s="162"/>
      <c r="C28" s="809" t="s">
        <v>1197</v>
      </c>
      <c r="D28" s="810"/>
      <c r="E28" s="811" t="s">
        <v>1014</v>
      </c>
      <c r="F28" s="812"/>
      <c r="G28" s="163"/>
      <c r="H28" s="167"/>
    </row>
    <row r="29" spans="2:8" ht="33" customHeight="1" x14ac:dyDescent="0.25">
      <c r="B29" s="162"/>
      <c r="C29" s="809" t="s">
        <v>1197</v>
      </c>
      <c r="D29" s="810"/>
      <c r="E29" s="811" t="s">
        <v>1014</v>
      </c>
      <c r="F29" s="812"/>
      <c r="G29" s="163"/>
      <c r="H29" s="167"/>
    </row>
    <row r="30" spans="2:8" ht="30" customHeight="1" x14ac:dyDescent="0.25">
      <c r="B30" s="162"/>
      <c r="C30" s="809" t="s">
        <v>1198</v>
      </c>
      <c r="D30" s="810"/>
      <c r="E30" s="811" t="s">
        <v>1015</v>
      </c>
      <c r="F30" s="812"/>
      <c r="G30" s="163"/>
      <c r="H30" s="167"/>
    </row>
    <row r="31" spans="2:8" ht="35.25" customHeight="1" x14ac:dyDescent="0.25">
      <c r="B31" s="162"/>
      <c r="C31" s="809" t="s">
        <v>1199</v>
      </c>
      <c r="D31" s="810"/>
      <c r="E31" s="811" t="s">
        <v>1016</v>
      </c>
      <c r="F31" s="812"/>
      <c r="G31" s="163"/>
      <c r="H31" s="167"/>
    </row>
    <row r="32" spans="2:8" ht="31.5" customHeight="1" x14ac:dyDescent="0.25">
      <c r="B32" s="162"/>
      <c r="C32" s="809" t="s">
        <v>1200</v>
      </c>
      <c r="D32" s="810"/>
      <c r="E32" s="811" t="s">
        <v>1017</v>
      </c>
      <c r="F32" s="812"/>
      <c r="G32" s="163"/>
      <c r="H32" s="167"/>
    </row>
    <row r="33" spans="2:8" ht="35.25" customHeight="1" x14ac:dyDescent="0.25">
      <c r="B33" s="162"/>
      <c r="C33" s="809" t="s">
        <v>1201</v>
      </c>
      <c r="D33" s="810"/>
      <c r="E33" s="811" t="s">
        <v>1018</v>
      </c>
      <c r="F33" s="812"/>
      <c r="G33" s="163"/>
      <c r="H33" s="167"/>
    </row>
    <row r="34" spans="2:8" ht="59.25" customHeight="1" x14ac:dyDescent="0.25">
      <c r="B34" s="162"/>
      <c r="C34" s="809" t="s">
        <v>1019</v>
      </c>
      <c r="D34" s="810"/>
      <c r="E34" s="811" t="s">
        <v>1202</v>
      </c>
      <c r="F34" s="812"/>
      <c r="G34" s="163"/>
      <c r="H34" s="167"/>
    </row>
    <row r="35" spans="2:8" ht="29.25" customHeight="1" x14ac:dyDescent="0.25">
      <c r="B35" s="162"/>
      <c r="C35" s="809" t="s">
        <v>77</v>
      </c>
      <c r="D35" s="810"/>
      <c r="E35" s="811" t="s">
        <v>1020</v>
      </c>
      <c r="F35" s="812"/>
      <c r="G35" s="163"/>
      <c r="H35" s="167"/>
    </row>
    <row r="36" spans="2:8" ht="82.5" customHeight="1" x14ac:dyDescent="0.25">
      <c r="B36" s="162"/>
      <c r="C36" s="809" t="s">
        <v>1203</v>
      </c>
      <c r="D36" s="810"/>
      <c r="E36" s="811" t="s">
        <v>1021</v>
      </c>
      <c r="F36" s="812"/>
      <c r="G36" s="163"/>
      <c r="H36" s="167"/>
    </row>
    <row r="37" spans="2:8" ht="46.5" customHeight="1" x14ac:dyDescent="0.25">
      <c r="B37" s="162"/>
      <c r="C37" s="809" t="s">
        <v>1022</v>
      </c>
      <c r="D37" s="810"/>
      <c r="E37" s="811" t="s">
        <v>1023</v>
      </c>
      <c r="F37" s="812"/>
      <c r="G37" s="163"/>
      <c r="H37" s="167"/>
    </row>
    <row r="38" spans="2:8" ht="6.75" customHeight="1" thickBot="1" x14ac:dyDescent="0.3">
      <c r="B38" s="162"/>
      <c r="C38" s="813"/>
      <c r="D38" s="814"/>
      <c r="E38" s="815"/>
      <c r="F38" s="816"/>
      <c r="G38" s="163"/>
      <c r="H38" s="167"/>
    </row>
    <row r="39" spans="2:8" ht="15.75" thickTop="1" x14ac:dyDescent="0.25">
      <c r="B39" s="162"/>
      <c r="C39" s="168"/>
      <c r="D39" s="168"/>
      <c r="E39" s="169"/>
      <c r="F39" s="169"/>
      <c r="G39" s="163"/>
      <c r="H39" s="167"/>
    </row>
    <row r="40" spans="2:8" ht="21" customHeight="1" x14ac:dyDescent="0.25">
      <c r="B40" s="806" t="s">
        <v>1180</v>
      </c>
      <c r="C40" s="807"/>
      <c r="D40" s="807"/>
      <c r="E40" s="807"/>
      <c r="F40" s="807"/>
      <c r="G40" s="807"/>
      <c r="H40" s="808"/>
    </row>
    <row r="41" spans="2:8" ht="20.25" customHeight="1" x14ac:dyDescent="0.25">
      <c r="B41" s="806" t="s">
        <v>1181</v>
      </c>
      <c r="C41" s="807"/>
      <c r="D41" s="807"/>
      <c r="E41" s="807"/>
      <c r="F41" s="807"/>
      <c r="G41" s="807"/>
      <c r="H41" s="808"/>
    </row>
    <row r="42" spans="2:8" ht="20.25" customHeight="1" x14ac:dyDescent="0.25">
      <c r="B42" s="806" t="s">
        <v>1182</v>
      </c>
      <c r="C42" s="807"/>
      <c r="D42" s="807"/>
      <c r="E42" s="807"/>
      <c r="F42" s="807"/>
      <c r="G42" s="807"/>
      <c r="H42" s="808"/>
    </row>
    <row r="43" spans="2:8" ht="20.25" customHeight="1" x14ac:dyDescent="0.25">
      <c r="B43" s="806" t="s">
        <v>1183</v>
      </c>
      <c r="C43" s="807"/>
      <c r="D43" s="807"/>
      <c r="E43" s="807"/>
      <c r="F43" s="807"/>
      <c r="G43" s="807"/>
      <c r="H43" s="808"/>
    </row>
    <row r="44" spans="2:8" x14ac:dyDescent="0.25">
      <c r="B44" s="806" t="s">
        <v>1184</v>
      </c>
      <c r="C44" s="807"/>
      <c r="D44" s="807"/>
      <c r="E44" s="807"/>
      <c r="F44" s="807"/>
      <c r="G44" s="807"/>
      <c r="H44" s="808"/>
    </row>
    <row r="45" spans="2:8" ht="15.75" thickBot="1" x14ac:dyDescent="0.3">
      <c r="B45" s="170"/>
      <c r="C45" s="171"/>
      <c r="D45" s="171"/>
      <c r="E45" s="171"/>
      <c r="F45" s="171"/>
      <c r="G45" s="171"/>
      <c r="H45" s="172"/>
    </row>
  </sheetData>
  <sheetProtection algorithmName="SHA-512" hashValue="cbN7do6gZpKjjA+bcaUeEw5y4y9PAycRZbdD1YjbtFTpKUqpnDPP355gJseCRxjSaoonHlOp2FBdPJS2BrN49w==" saltValue="wIah5UuzAsSosRztwzy5Fg==" spinCount="100000"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P138"/>
  <sheetViews>
    <sheetView topLeftCell="AE10" zoomScale="55" zoomScaleNormal="55" zoomScalePageLayoutView="31" workbookViewId="0">
      <selection activeCell="AL11" sqref="AL11"/>
    </sheetView>
  </sheetViews>
  <sheetFormatPr baseColWidth="10" defaultColWidth="11.42578125" defaultRowHeight="15.75" x14ac:dyDescent="0.2"/>
  <cols>
    <col min="1" max="1" width="9.42578125" style="744" customWidth="1"/>
    <col min="2" max="2" width="22.42578125" style="745" customWidth="1"/>
    <col min="3" max="3" width="39.5703125" style="746" customWidth="1"/>
    <col min="4" max="4" width="37" style="746" customWidth="1"/>
    <col min="5" max="5" width="47" style="465" customWidth="1"/>
    <col min="6" max="6" width="22.7109375" style="746" customWidth="1"/>
    <col min="7" max="7" width="17.85546875" style="465" customWidth="1"/>
    <col min="8" max="8" width="16.42578125" style="465" customWidth="1"/>
    <col min="9" max="9" width="7.140625" style="465" bestFit="1" customWidth="1"/>
    <col min="10" max="10" width="27.28515625" style="465" bestFit="1" customWidth="1"/>
    <col min="11" max="11" width="30.42578125" style="465" hidden="1" customWidth="1"/>
    <col min="12" max="12" width="17.42578125" style="465" customWidth="1"/>
    <col min="13" max="13" width="6.42578125" style="465" bestFit="1" customWidth="1"/>
    <col min="14" max="14" width="16" style="465" customWidth="1"/>
    <col min="15" max="15" width="5.85546875" style="714" customWidth="1"/>
    <col min="16" max="16" width="97.85546875" style="465" customWidth="1"/>
    <col min="17" max="17" width="15.140625" style="465" bestFit="1" customWidth="1"/>
    <col min="18" max="18" width="6.85546875" style="465" customWidth="1"/>
    <col min="19" max="19" width="5" style="465" customWidth="1"/>
    <col min="20" max="20" width="5.42578125" style="465" customWidth="1"/>
    <col min="21" max="21" width="7.140625" style="465" customWidth="1"/>
    <col min="22" max="22" width="6.7109375" style="465" customWidth="1"/>
    <col min="23" max="23" width="7.42578125" style="465" customWidth="1"/>
    <col min="24" max="24" width="9.140625" style="465" hidden="1" customWidth="1"/>
    <col min="25" max="25" width="8.7109375" style="465" customWidth="1"/>
    <col min="26" max="26" width="10.42578125" style="465" customWidth="1"/>
    <col min="27" max="27" width="9.28515625" style="465" customWidth="1"/>
    <col min="28" max="28" width="9.140625" style="465" customWidth="1"/>
    <col min="29" max="29" width="8.42578125" style="465" customWidth="1"/>
    <col min="30" max="30" width="7.28515625" style="465" customWidth="1"/>
    <col min="31" max="31" width="73.140625" style="715" bestFit="1" customWidth="1"/>
    <col min="32" max="32" width="35.5703125" style="715" customWidth="1"/>
    <col min="33" max="33" width="24.42578125" style="715" customWidth="1"/>
    <col min="34" max="34" width="25.28515625" style="722" customWidth="1"/>
    <col min="35" max="35" width="57.28515625" style="715" customWidth="1"/>
    <col min="36" max="36" width="21" style="715" customWidth="1"/>
    <col min="37" max="37" width="120.7109375" style="715" customWidth="1"/>
    <col min="38" max="38" width="100" style="715" customWidth="1"/>
    <col min="39" max="39" width="31.140625" style="715" customWidth="1"/>
    <col min="40" max="16384" width="11.42578125" style="715"/>
  </cols>
  <sheetData>
    <row r="1" spans="1:68" ht="32.25" customHeight="1" x14ac:dyDescent="0.2">
      <c r="A1" s="914"/>
      <c r="B1" s="915"/>
      <c r="C1" s="915"/>
      <c r="D1" s="915"/>
      <c r="E1" s="915"/>
      <c r="F1" s="915"/>
      <c r="G1" s="915"/>
      <c r="H1" s="915"/>
      <c r="I1" s="915"/>
      <c r="J1" s="915"/>
      <c r="K1" s="915"/>
      <c r="L1" s="915"/>
      <c r="M1" s="915"/>
      <c r="N1" s="915"/>
      <c r="O1" s="915"/>
      <c r="P1" s="915"/>
      <c r="Q1" s="915"/>
      <c r="R1" s="915"/>
      <c r="S1" s="915"/>
      <c r="T1" s="915"/>
      <c r="U1" s="915"/>
      <c r="V1" s="915"/>
      <c r="W1" s="915"/>
      <c r="X1" s="915"/>
      <c r="Y1" s="915"/>
      <c r="Z1" s="915"/>
      <c r="AA1" s="915"/>
      <c r="AB1" s="915"/>
      <c r="AC1" s="915"/>
      <c r="AD1" s="915"/>
      <c r="AE1" s="915"/>
      <c r="AF1" s="915"/>
      <c r="AG1" s="915"/>
      <c r="AH1" s="915"/>
      <c r="AI1" s="915"/>
      <c r="AJ1" s="915"/>
      <c r="AK1" s="915"/>
      <c r="AL1" s="915"/>
      <c r="AM1" s="915"/>
    </row>
    <row r="2" spans="1:68" ht="133.5" customHeight="1" x14ac:dyDescent="0.2">
      <c r="A2" s="914"/>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row>
    <row r="3" spans="1:68" x14ac:dyDescent="0.2">
      <c r="A3" s="716"/>
      <c r="B3" s="717"/>
      <c r="C3" s="718"/>
      <c r="D3" s="718"/>
      <c r="E3" s="463"/>
      <c r="F3" s="718"/>
      <c r="G3" s="463"/>
      <c r="H3" s="463"/>
      <c r="I3" s="463"/>
      <c r="J3" s="463"/>
      <c r="K3" s="463"/>
      <c r="L3" s="463"/>
      <c r="M3" s="463"/>
      <c r="N3" s="463"/>
      <c r="O3" s="710"/>
      <c r="P3" s="463"/>
      <c r="Q3" s="463"/>
      <c r="R3" s="463"/>
      <c r="S3" s="463"/>
      <c r="T3" s="463"/>
      <c r="U3" s="463"/>
      <c r="V3" s="463"/>
      <c r="W3" s="463"/>
      <c r="X3" s="463"/>
      <c r="Y3" s="463"/>
      <c r="Z3" s="463"/>
      <c r="AA3" s="463"/>
      <c r="AB3" s="463"/>
      <c r="AC3" s="463"/>
      <c r="AD3" s="463"/>
      <c r="AE3" s="719"/>
      <c r="AF3" s="719"/>
      <c r="AG3" s="719"/>
      <c r="AH3" s="720"/>
      <c r="AI3" s="719"/>
      <c r="AJ3" s="719"/>
      <c r="AK3" s="719"/>
      <c r="AL3" s="719"/>
      <c r="AM3" s="719"/>
      <c r="AN3" s="719"/>
      <c r="AO3" s="719"/>
      <c r="AP3" s="719"/>
      <c r="AQ3" s="719"/>
      <c r="AR3" s="719"/>
      <c r="AS3" s="719"/>
      <c r="AT3" s="719"/>
      <c r="AU3" s="719"/>
      <c r="AV3" s="719"/>
      <c r="AW3" s="719"/>
      <c r="AX3" s="719"/>
      <c r="AY3" s="719"/>
      <c r="AZ3" s="719"/>
      <c r="BA3" s="719"/>
      <c r="BB3" s="719"/>
      <c r="BC3" s="719"/>
      <c r="BD3" s="719"/>
      <c r="BE3" s="719"/>
      <c r="BF3" s="719"/>
      <c r="BG3" s="719"/>
      <c r="BH3" s="719"/>
      <c r="BI3" s="719"/>
      <c r="BJ3" s="719"/>
      <c r="BK3" s="719"/>
      <c r="BL3" s="719"/>
      <c r="BM3" s="719"/>
      <c r="BN3" s="719"/>
      <c r="BO3" s="719"/>
      <c r="BP3" s="719"/>
    </row>
    <row r="4" spans="1:68" ht="26.25" customHeight="1" x14ac:dyDescent="0.2">
      <c r="A4" s="922" t="s">
        <v>1024</v>
      </c>
      <c r="B4" s="923"/>
      <c r="C4" s="930" t="s">
        <v>1190</v>
      </c>
      <c r="D4" s="931"/>
      <c r="E4" s="931"/>
      <c r="F4" s="931"/>
      <c r="G4" s="931"/>
      <c r="H4" s="931"/>
      <c r="I4" s="931"/>
      <c r="J4" s="931"/>
      <c r="K4" s="931"/>
      <c r="L4" s="931"/>
      <c r="M4" s="931"/>
      <c r="N4" s="931"/>
      <c r="O4" s="931"/>
      <c r="P4" s="931"/>
      <c r="Q4" s="931"/>
      <c r="R4" s="931"/>
      <c r="S4" s="931"/>
      <c r="T4" s="931"/>
      <c r="U4" s="931"/>
      <c r="V4" s="932"/>
      <c r="W4" s="464"/>
      <c r="X4" s="464"/>
      <c r="Y4" s="464"/>
      <c r="Z4" s="464"/>
      <c r="AA4" s="464"/>
      <c r="AB4" s="464"/>
      <c r="AC4" s="464"/>
      <c r="AD4" s="464"/>
      <c r="AE4" s="721"/>
      <c r="AF4" s="721"/>
      <c r="AG4" s="721"/>
      <c r="AH4" s="721"/>
      <c r="AI4" s="721"/>
      <c r="AJ4" s="721"/>
      <c r="AK4" s="721"/>
      <c r="AL4" s="721"/>
      <c r="AM4" s="721"/>
      <c r="AN4" s="719"/>
      <c r="AO4" s="719"/>
      <c r="AP4" s="719"/>
      <c r="AQ4" s="719"/>
      <c r="AR4" s="719"/>
      <c r="AS4" s="719"/>
      <c r="AT4" s="719"/>
      <c r="AU4" s="719"/>
      <c r="AV4" s="719"/>
      <c r="AW4" s="719"/>
      <c r="AX4" s="719"/>
      <c r="AY4" s="719"/>
      <c r="AZ4" s="719"/>
      <c r="BA4" s="719"/>
      <c r="BB4" s="719"/>
      <c r="BC4" s="719"/>
      <c r="BD4" s="719"/>
      <c r="BE4" s="719"/>
      <c r="BF4" s="719"/>
      <c r="BG4" s="719"/>
      <c r="BH4" s="719"/>
      <c r="BI4" s="719"/>
      <c r="BJ4" s="719"/>
      <c r="BK4" s="719"/>
      <c r="BL4" s="719"/>
      <c r="BM4" s="719"/>
      <c r="BN4" s="719"/>
      <c r="BO4" s="719"/>
      <c r="BP4" s="719"/>
    </row>
    <row r="5" spans="1:68" ht="77.25" customHeight="1" x14ac:dyDescent="0.2">
      <c r="A5" s="922" t="s">
        <v>1025</v>
      </c>
      <c r="B5" s="923"/>
      <c r="C5" s="927" t="str">
        <f>IFERROR(INDEX(Tabla10[],MATCH(C4,Tabla10[PROCESOS],0),2),"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D5" s="928"/>
      <c r="E5" s="928"/>
      <c r="F5" s="928"/>
      <c r="G5" s="928"/>
      <c r="H5" s="928"/>
      <c r="I5" s="928"/>
      <c r="J5" s="928"/>
      <c r="K5" s="928"/>
      <c r="L5" s="928"/>
      <c r="M5" s="928"/>
      <c r="N5" s="928"/>
      <c r="O5" s="928"/>
      <c r="P5" s="928"/>
      <c r="Q5" s="928"/>
      <c r="R5" s="928"/>
      <c r="S5" s="928"/>
      <c r="T5" s="928"/>
      <c r="U5" s="928"/>
      <c r="V5" s="928"/>
      <c r="W5" s="928"/>
      <c r="X5" s="928"/>
      <c r="Y5" s="928"/>
      <c r="Z5" s="928"/>
      <c r="AA5" s="928"/>
      <c r="AB5" s="928"/>
      <c r="AC5" s="928"/>
      <c r="AD5" s="928"/>
      <c r="AE5" s="928"/>
      <c r="AF5" s="928"/>
      <c r="AG5" s="928"/>
      <c r="AH5" s="928"/>
      <c r="AI5" s="928"/>
      <c r="AJ5" s="928"/>
      <c r="AK5" s="928"/>
      <c r="AL5" s="928"/>
      <c r="AM5" s="929"/>
      <c r="AN5" s="719"/>
      <c r="AO5" s="719"/>
      <c r="AP5" s="719"/>
      <c r="AQ5" s="719"/>
      <c r="AR5" s="719"/>
      <c r="AS5" s="719"/>
      <c r="AT5" s="719"/>
      <c r="AU5" s="719"/>
      <c r="AV5" s="719"/>
      <c r="AW5" s="719"/>
      <c r="AX5" s="719"/>
      <c r="AY5" s="719"/>
      <c r="AZ5" s="719"/>
      <c r="BA5" s="719"/>
      <c r="BB5" s="719"/>
      <c r="BC5" s="719"/>
      <c r="BD5" s="719"/>
      <c r="BE5" s="719"/>
      <c r="BF5" s="719"/>
      <c r="BG5" s="719"/>
      <c r="BH5" s="719"/>
      <c r="BI5" s="719"/>
      <c r="BJ5" s="719"/>
      <c r="BK5" s="719"/>
      <c r="BL5" s="719"/>
      <c r="BM5" s="719"/>
      <c r="BN5" s="719"/>
      <c r="BO5" s="719"/>
      <c r="BP5" s="719"/>
    </row>
    <row r="6" spans="1:68" ht="49.5" customHeight="1" x14ac:dyDescent="0.2">
      <c r="A6" s="922" t="s">
        <v>1026</v>
      </c>
      <c r="B6" s="949"/>
      <c r="C6" s="924" t="str">
        <f>IFERROR(INDEX(Tabla10[],MATCH(C4,Tabla10[PROCESOS],0),3)," ")</f>
        <v>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v>
      </c>
      <c r="D6" s="925"/>
      <c r="E6" s="925"/>
      <c r="F6" s="925"/>
      <c r="G6" s="925"/>
      <c r="H6" s="925"/>
      <c r="I6" s="925"/>
      <c r="J6" s="925"/>
      <c r="K6" s="925"/>
      <c r="L6" s="925"/>
      <c r="M6" s="925"/>
      <c r="N6" s="925"/>
      <c r="O6" s="925"/>
      <c r="P6" s="925"/>
      <c r="Q6" s="925"/>
      <c r="R6" s="925"/>
      <c r="S6" s="925"/>
      <c r="T6" s="925"/>
      <c r="U6" s="925"/>
      <c r="V6" s="925"/>
      <c r="W6" s="925"/>
      <c r="X6" s="925"/>
      <c r="Y6" s="925"/>
      <c r="Z6" s="925"/>
      <c r="AA6" s="925"/>
      <c r="AB6" s="925"/>
      <c r="AC6" s="925"/>
      <c r="AD6" s="925"/>
      <c r="AE6" s="925"/>
      <c r="AF6" s="925"/>
      <c r="AG6" s="925"/>
      <c r="AH6" s="925"/>
      <c r="AI6" s="925"/>
      <c r="AJ6" s="925"/>
      <c r="AK6" s="925"/>
      <c r="AL6" s="925"/>
      <c r="AM6" s="926"/>
      <c r="AN6" s="719"/>
      <c r="AO6" s="719"/>
      <c r="AP6" s="719"/>
      <c r="AQ6" s="719"/>
      <c r="AR6" s="719"/>
      <c r="AS6" s="719"/>
      <c r="AT6" s="719"/>
      <c r="AU6" s="719"/>
      <c r="AV6" s="719"/>
      <c r="AW6" s="719"/>
      <c r="AX6" s="719"/>
      <c r="AY6" s="719"/>
      <c r="AZ6" s="719"/>
      <c r="BA6" s="719"/>
      <c r="BB6" s="719"/>
      <c r="BC6" s="719"/>
      <c r="BD6" s="719"/>
      <c r="BE6" s="719"/>
      <c r="BF6" s="719"/>
      <c r="BG6" s="719"/>
      <c r="BH6" s="719"/>
      <c r="BI6" s="719"/>
      <c r="BJ6" s="719"/>
      <c r="BK6" s="719"/>
      <c r="BL6" s="719"/>
      <c r="BM6" s="719"/>
      <c r="BN6" s="719"/>
      <c r="BO6" s="719"/>
      <c r="BP6" s="719"/>
    </row>
    <row r="7" spans="1:68" ht="28.5" customHeight="1" x14ac:dyDescent="0.2">
      <c r="A7" s="950" t="s">
        <v>1027</v>
      </c>
      <c r="B7" s="951"/>
      <c r="C7" s="941"/>
      <c r="D7" s="941"/>
      <c r="E7" s="941"/>
      <c r="F7" s="941"/>
      <c r="G7" s="942"/>
      <c r="H7" s="952" t="s">
        <v>1028</v>
      </c>
      <c r="I7" s="953"/>
      <c r="J7" s="953"/>
      <c r="K7" s="953"/>
      <c r="L7" s="953"/>
      <c r="M7" s="953"/>
      <c r="N7" s="954"/>
      <c r="O7" s="936" t="s">
        <v>1029</v>
      </c>
      <c r="P7" s="941"/>
      <c r="Q7" s="941"/>
      <c r="R7" s="941"/>
      <c r="S7" s="941"/>
      <c r="T7" s="941"/>
      <c r="U7" s="941"/>
      <c r="V7" s="941"/>
      <c r="W7" s="942"/>
      <c r="X7" s="952" t="s">
        <v>1030</v>
      </c>
      <c r="Y7" s="953"/>
      <c r="Z7" s="953"/>
      <c r="AA7" s="953"/>
      <c r="AB7" s="953"/>
      <c r="AC7" s="953"/>
      <c r="AD7" s="954"/>
      <c r="AE7" s="936" t="s">
        <v>1031</v>
      </c>
      <c r="AF7" s="941"/>
      <c r="AG7" s="941"/>
      <c r="AH7" s="941"/>
      <c r="AI7" s="941"/>
      <c r="AJ7" s="942"/>
      <c r="AK7" s="936" t="s">
        <v>153</v>
      </c>
      <c r="AL7" s="941"/>
      <c r="AM7" s="941"/>
      <c r="AN7" s="719"/>
      <c r="AO7" s="719"/>
      <c r="AP7" s="719"/>
      <c r="AQ7" s="719"/>
      <c r="AR7" s="719"/>
      <c r="AS7" s="719"/>
      <c r="AT7" s="719"/>
      <c r="AU7" s="719"/>
      <c r="AV7" s="719"/>
      <c r="AW7" s="719"/>
      <c r="AX7" s="719"/>
      <c r="AY7" s="719"/>
      <c r="AZ7" s="719"/>
      <c r="BA7" s="719"/>
      <c r="BB7" s="719"/>
      <c r="BC7" s="719"/>
      <c r="BD7" s="719"/>
      <c r="BE7" s="719"/>
      <c r="BF7" s="719"/>
      <c r="BG7" s="719"/>
      <c r="BH7" s="719"/>
      <c r="BI7" s="719"/>
      <c r="BJ7" s="719"/>
      <c r="BK7" s="719"/>
      <c r="BL7" s="719"/>
      <c r="BM7" s="719"/>
      <c r="BN7" s="719"/>
      <c r="BO7" s="719"/>
      <c r="BP7" s="719"/>
    </row>
    <row r="8" spans="1:68" s="722" customFormat="1" ht="16.5" customHeight="1" x14ac:dyDescent="0.25">
      <c r="A8" s="943" t="s">
        <v>1032</v>
      </c>
      <c r="B8" s="945" t="s">
        <v>5</v>
      </c>
      <c r="C8" s="934" t="s">
        <v>999</v>
      </c>
      <c r="D8" s="934" t="s">
        <v>1001</v>
      </c>
      <c r="E8" s="946" t="s">
        <v>184</v>
      </c>
      <c r="F8" s="933" t="s">
        <v>1003</v>
      </c>
      <c r="G8" s="934" t="s">
        <v>1033</v>
      </c>
      <c r="H8" s="948" t="s">
        <v>1034</v>
      </c>
      <c r="I8" s="937" t="s">
        <v>1035</v>
      </c>
      <c r="J8" s="933" t="s">
        <v>1036</v>
      </c>
      <c r="K8" s="933" t="s">
        <v>1037</v>
      </c>
      <c r="L8" s="935" t="s">
        <v>1038</v>
      </c>
      <c r="M8" s="937" t="s">
        <v>1035</v>
      </c>
      <c r="N8" s="934" t="s">
        <v>157</v>
      </c>
      <c r="O8" s="939" t="s">
        <v>1039</v>
      </c>
      <c r="P8" s="938" t="s">
        <v>1010</v>
      </c>
      <c r="Q8" s="933" t="s">
        <v>1011</v>
      </c>
      <c r="R8" s="938" t="s">
        <v>1040</v>
      </c>
      <c r="S8" s="938"/>
      <c r="T8" s="938"/>
      <c r="U8" s="938"/>
      <c r="V8" s="938"/>
      <c r="W8" s="938"/>
      <c r="X8" s="957" t="s">
        <v>1041</v>
      </c>
      <c r="Y8" s="957" t="s">
        <v>1042</v>
      </c>
      <c r="Z8" s="957" t="s">
        <v>1035</v>
      </c>
      <c r="AA8" s="957" t="s">
        <v>1043</v>
      </c>
      <c r="AB8" s="957" t="s">
        <v>1035</v>
      </c>
      <c r="AC8" s="957" t="s">
        <v>1044</v>
      </c>
      <c r="AD8" s="955" t="s">
        <v>77</v>
      </c>
      <c r="AE8" s="938" t="s">
        <v>1031</v>
      </c>
      <c r="AF8" s="938" t="s">
        <v>0</v>
      </c>
      <c r="AG8" s="938" t="s">
        <v>1045</v>
      </c>
      <c r="AH8" s="938" t="s">
        <v>1046</v>
      </c>
      <c r="AI8" s="938" t="s">
        <v>153</v>
      </c>
      <c r="AJ8" s="938" t="s">
        <v>1022</v>
      </c>
      <c r="AK8" s="938" t="s">
        <v>1238</v>
      </c>
      <c r="AL8" s="938" t="s">
        <v>1239</v>
      </c>
      <c r="AM8" s="938" t="s">
        <v>1240</v>
      </c>
      <c r="AN8" s="720"/>
      <c r="AO8" s="720"/>
      <c r="AP8" s="720"/>
      <c r="AQ8" s="720"/>
      <c r="AR8" s="720"/>
      <c r="AS8" s="720"/>
      <c r="AT8" s="720"/>
      <c r="AU8" s="720"/>
      <c r="AV8" s="720"/>
      <c r="AW8" s="720"/>
      <c r="AX8" s="720"/>
      <c r="AY8" s="720"/>
      <c r="AZ8" s="720"/>
      <c r="BA8" s="720"/>
      <c r="BB8" s="720"/>
      <c r="BC8" s="720"/>
      <c r="BD8" s="720"/>
      <c r="BE8" s="720"/>
      <c r="BF8" s="720"/>
      <c r="BG8" s="720"/>
      <c r="BH8" s="720"/>
      <c r="BI8" s="720"/>
      <c r="BJ8" s="720"/>
      <c r="BK8" s="720"/>
      <c r="BL8" s="720"/>
      <c r="BM8" s="720"/>
      <c r="BN8" s="720"/>
      <c r="BO8" s="720"/>
      <c r="BP8" s="720"/>
    </row>
    <row r="9" spans="1:68" s="724" customFormat="1" ht="94.5" customHeight="1" x14ac:dyDescent="0.25">
      <c r="A9" s="944"/>
      <c r="B9" s="945"/>
      <c r="C9" s="938"/>
      <c r="D9" s="938"/>
      <c r="E9" s="947"/>
      <c r="F9" s="934"/>
      <c r="G9" s="938"/>
      <c r="H9" s="934"/>
      <c r="I9" s="936"/>
      <c r="J9" s="934"/>
      <c r="K9" s="934"/>
      <c r="L9" s="936"/>
      <c r="M9" s="936"/>
      <c r="N9" s="938"/>
      <c r="O9" s="940"/>
      <c r="P9" s="938"/>
      <c r="Q9" s="934"/>
      <c r="R9" s="711" t="s">
        <v>27</v>
      </c>
      <c r="S9" s="711" t="s">
        <v>1047</v>
      </c>
      <c r="T9" s="711" t="s">
        <v>1048</v>
      </c>
      <c r="U9" s="711" t="s">
        <v>1049</v>
      </c>
      <c r="V9" s="711" t="s">
        <v>154</v>
      </c>
      <c r="W9" s="711" t="s">
        <v>1050</v>
      </c>
      <c r="X9" s="957"/>
      <c r="Y9" s="957"/>
      <c r="Z9" s="957"/>
      <c r="AA9" s="957"/>
      <c r="AB9" s="957"/>
      <c r="AC9" s="957"/>
      <c r="AD9" s="956"/>
      <c r="AE9" s="938"/>
      <c r="AF9" s="938"/>
      <c r="AG9" s="938"/>
      <c r="AH9" s="938"/>
      <c r="AI9" s="938"/>
      <c r="AJ9" s="938"/>
      <c r="AK9" s="938"/>
      <c r="AL9" s="938"/>
      <c r="AM9" s="938"/>
      <c r="AN9" s="723"/>
      <c r="AO9" s="723"/>
      <c r="AP9" s="723"/>
      <c r="AQ9" s="723"/>
      <c r="AR9" s="723"/>
      <c r="AS9" s="723"/>
      <c r="AT9" s="723"/>
      <c r="AU9" s="723"/>
      <c r="AV9" s="723"/>
      <c r="AW9" s="723"/>
      <c r="AX9" s="723"/>
      <c r="AY9" s="723"/>
      <c r="AZ9" s="723"/>
      <c r="BA9" s="723"/>
      <c r="BB9" s="723"/>
      <c r="BC9" s="723"/>
      <c r="BD9" s="723"/>
      <c r="BE9" s="723"/>
      <c r="BF9" s="723"/>
      <c r="BG9" s="723"/>
      <c r="BH9" s="723"/>
      <c r="BI9" s="723"/>
      <c r="BJ9" s="723"/>
      <c r="BK9" s="723"/>
      <c r="BL9" s="723"/>
      <c r="BM9" s="723"/>
      <c r="BN9" s="723"/>
      <c r="BO9" s="723"/>
      <c r="BP9" s="723"/>
    </row>
    <row r="10" spans="1:68" s="722" customFormat="1" ht="105" x14ac:dyDescent="0.25">
      <c r="A10" s="857">
        <v>1</v>
      </c>
      <c r="B10" s="908" t="s">
        <v>1142</v>
      </c>
      <c r="C10" s="908" t="s">
        <v>1254</v>
      </c>
      <c r="D10" s="908" t="s">
        <v>1255</v>
      </c>
      <c r="E10" s="908" t="s">
        <v>1256</v>
      </c>
      <c r="F10" s="908" t="s">
        <v>1150</v>
      </c>
      <c r="G10" s="911">
        <v>132</v>
      </c>
      <c r="H10" s="902" t="str">
        <f>IF(G10&lt;=0,"",IF(G10&lt;=2,"Muy Baja",IF(G10&lt;=24,"Baja",IF(G10&lt;=500,"Media",IF(G10&lt;=5000,"Alta","Muy Alta")))))</f>
        <v>Media</v>
      </c>
      <c r="I10" s="863">
        <f>IF(H10="","",IF(H10="Muy Baja",0.2,IF(H10="Baja",0.4,IF(H10="Media",0.6,IF(H10="Alta",0.8,IF(H10="Muy Alta",1,))))))</f>
        <v>0.6</v>
      </c>
      <c r="J10" s="872" t="s">
        <v>1101</v>
      </c>
      <c r="K10" s="863" t="str">
        <f>IF(NOT(ISERROR(MATCH(J10,'[1]Tabla Impacto'!$B$221:$B$223,0))),'[1]Tabla Impacto'!$F$223&amp;"Por favor no seleccionar los criterios de impacto(Afectación Económica o presupuestal y Pérdida Reputacional)",J10)</f>
        <v xml:space="preserve">     El riesgo afecta la imagen de de la entidad con efecto publicitario sostenido a nivel de sector administrativo, nivel departamental o municipal</v>
      </c>
      <c r="L10" s="878" t="str">
        <f>IF(OR(K10='Tabla Impacto'!$C$11,K10='Tabla Impacto'!$D$11),"Leve",IF(OR(K10='Tabla Impacto'!$C$12,K10='Tabla Impacto'!$D$12),"Menor",IF(OR(K10='Tabla Impacto'!$C$13,K10='Tabla Impacto'!$D$13),"Moderado",IF(OR(K10='Tabla Impacto'!$C$14,K10='Tabla Impacto'!$D$14),"Mayor",IF(OR(K10='Tabla Impacto'!$C$15,K10='Tabla Impacto'!$D$15),"Catastrófico","")))))</f>
        <v>Mayor</v>
      </c>
      <c r="M10" s="863">
        <f>IF(L10="","",IF(L10="Leve",0.2,IF(L10="Menor",0.4,IF(L10="Moderado",0.6,IF(L10="Mayor",0.8,IF(L10="Catastrófico",1,))))))</f>
        <v>0.8</v>
      </c>
      <c r="N10" s="845"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589">
        <v>1</v>
      </c>
      <c r="P10" s="647" t="s">
        <v>1680</v>
      </c>
      <c r="Q10" s="590" t="str">
        <f>IF(OR(R10="Preventivo",R10="Detectivo"),"Probabilidad",IF(R10="Correctivo","Impacto",""))</f>
        <v>Probabilidad</v>
      </c>
      <c r="R10" s="591" t="s">
        <v>1114</v>
      </c>
      <c r="S10" s="591" t="s">
        <v>1122</v>
      </c>
      <c r="T10" s="592" t="str">
        <f>IF(AND(R10="Preventivo",S10="Automático"),"50%",IF(AND(R10="Preventivo",S10="Manual"),"40%",IF(AND(R10="Detectivo",S10="Automático"),"40%",IF(AND(R10="Detectivo",S10="Manual"),"30%",IF(AND(R10="Correctivo",S10="Automático"),"35%",IF(AND(R10="Correctivo",S10="Manual"),"25%",""))))))</f>
        <v>40%</v>
      </c>
      <c r="U10" s="591" t="s">
        <v>1128</v>
      </c>
      <c r="V10" s="591" t="s">
        <v>1130</v>
      </c>
      <c r="W10" s="591" t="s">
        <v>1136</v>
      </c>
      <c r="X10" s="593">
        <f>IFERROR(IF(Q10="Probabilidad",(I10-(+I10*T10)),IF(Q10="Impacto",I10,"")),"")</f>
        <v>0.36</v>
      </c>
      <c r="Y10" s="594" t="str">
        <f>IFERROR(IF(X10="","",IF(X10&lt;=0.2,"Muy Baja",IF(X10&lt;=0.4,"Baja",IF(X10&lt;=0.6,"Media",IF(X10&lt;=0.8,"Alta","Muy Alta"))))),"")</f>
        <v>Baja</v>
      </c>
      <c r="Z10" s="595">
        <f>+X10</f>
        <v>0.36</v>
      </c>
      <c r="AA10" s="594" t="str">
        <f>IFERROR(IF(AB10="","",IF(AB10&lt;=0.2,"Leve",IF(AB10&lt;=0.4,"Menor",IF(AB10&lt;=0.6,"Moderado",IF(AB10&lt;=0.8,"Mayor","Catastrófico"))))),"")</f>
        <v>Mayor</v>
      </c>
      <c r="AB10" s="595">
        <f>IFERROR(IF(Q10="Impacto",(M10-(+M10*T10)),IF(Q10="Probabilidad",M10,"")),"")</f>
        <v>0.8</v>
      </c>
      <c r="AC10" s="596"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597"/>
      <c r="AE10" s="635"/>
      <c r="AF10" s="636"/>
      <c r="AG10" s="637"/>
      <c r="AH10" s="637"/>
      <c r="AI10" s="586"/>
      <c r="AJ10" s="725"/>
      <c r="AK10" s="586" t="s">
        <v>1684</v>
      </c>
      <c r="AL10" s="586" t="s">
        <v>1837</v>
      </c>
      <c r="AM10" s="725"/>
      <c r="AN10" s="720"/>
      <c r="AO10" s="720"/>
      <c r="AP10" s="720"/>
      <c r="AQ10" s="720"/>
      <c r="AR10" s="720"/>
      <c r="AS10" s="720"/>
      <c r="AT10" s="720"/>
      <c r="AU10" s="720"/>
      <c r="AV10" s="720"/>
      <c r="AW10" s="720"/>
      <c r="AX10" s="720"/>
      <c r="AY10" s="720"/>
      <c r="AZ10" s="720"/>
      <c r="BA10" s="720"/>
      <c r="BB10" s="720"/>
      <c r="BC10" s="720"/>
      <c r="BD10" s="720"/>
      <c r="BE10" s="720"/>
      <c r="BF10" s="720"/>
      <c r="BG10" s="720"/>
      <c r="BH10" s="720"/>
      <c r="BI10" s="720"/>
      <c r="BJ10" s="720"/>
      <c r="BK10" s="720"/>
      <c r="BL10" s="720"/>
      <c r="BM10" s="720"/>
      <c r="BN10" s="720"/>
      <c r="BO10" s="720"/>
      <c r="BP10" s="720"/>
    </row>
    <row r="11" spans="1:68" ht="105" x14ac:dyDescent="0.2">
      <c r="A11" s="858"/>
      <c r="B11" s="909"/>
      <c r="C11" s="909"/>
      <c r="D11" s="909"/>
      <c r="E11" s="909"/>
      <c r="F11" s="909"/>
      <c r="G11" s="912"/>
      <c r="H11" s="903"/>
      <c r="I11" s="864"/>
      <c r="J11" s="873"/>
      <c r="K11" s="864">
        <f>IF(NOT(ISERROR(MATCH(J11,_xlfn.ANCHORARRAY(E22),0))),I24&amp;"Por favor no seleccionar los criterios de impacto",J11)</f>
        <v>0</v>
      </c>
      <c r="L11" s="879"/>
      <c r="M11" s="864"/>
      <c r="N11" s="846"/>
      <c r="O11" s="589">
        <v>2</v>
      </c>
      <c r="P11" s="647" t="s">
        <v>1681</v>
      </c>
      <c r="Q11" s="590" t="str">
        <f t="shared" ref="Q11:Q80" si="0">IF(OR(R11="Preventivo",R11="Detectivo"),"Probabilidad",IF(R11="Correctivo","Impacto",""))</f>
        <v>Probabilidad</v>
      </c>
      <c r="R11" s="591" t="s">
        <v>1114</v>
      </c>
      <c r="S11" s="591" t="s">
        <v>1122</v>
      </c>
      <c r="T11" s="592" t="str">
        <f t="shared" ref="T11:T80" si="1">IF(AND(R11="Preventivo",S11="Automático"),"50%",IF(AND(R11="Preventivo",S11="Manual"),"40%",IF(AND(R11="Detectivo",S11="Automático"),"40%",IF(AND(R11="Detectivo",S11="Manual"),"30%",IF(AND(R11="Correctivo",S11="Automático"),"35%",IF(AND(R11="Correctivo",S11="Manual"),"25%",""))))))</f>
        <v>40%</v>
      </c>
      <c r="U11" s="591" t="s">
        <v>1128</v>
      </c>
      <c r="V11" s="591" t="s">
        <v>1130</v>
      </c>
      <c r="W11" s="591" t="s">
        <v>1134</v>
      </c>
      <c r="X11" s="638">
        <f>IFERROR(IF(AND(Q10="Probabilidad",Q11="Probabilidad"),(Z10-(+Z10*T11)),IF(Q11="Probabilidad",(I10-(+I10*T11)),IF(Q11="Impacto",Z10,""))),"")</f>
        <v>0.216</v>
      </c>
      <c r="Y11" s="594" t="str">
        <f>IFERROR(IF(X11="","",IF(X11&lt;=0.2,"Muy Baja",IF(X11&lt;=0.4,"Baja",IF(X11&lt;=0.6,"Media",IF(X11&lt;=0.8,"Alta","Muy Alta"))))),"")</f>
        <v>Baja</v>
      </c>
      <c r="Z11" s="595">
        <f>+X11</f>
        <v>0.216</v>
      </c>
      <c r="AA11" s="594" t="str">
        <f t="shared" ref="AA11:AA80" si="2">IFERROR(IF(AB11="","",IF(AB11&lt;=0.2,"Leve",IF(AB11&lt;=0.4,"Menor",IF(AB11&lt;=0.6,"Moderado",IF(AB11&lt;=0.8,"Mayor","Catastrófico"))))),"")</f>
        <v>Mayor</v>
      </c>
      <c r="AB11" s="595">
        <f>IFERROR(IF(AND(Q10="Impacto",Q11="Impacto"),(AB10-(+AB10*T11)),IF(Q11="Impacto",(M10-(+M10*T11)),IF(Q11="Probabilidad",AB10,""))),"")</f>
        <v>0.8</v>
      </c>
      <c r="AC11" s="596" t="str">
        <f t="shared" ref="AC11:AC18" si="3">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Alto</v>
      </c>
      <c r="AD11" s="597" t="s">
        <v>1145</v>
      </c>
      <c r="AE11" s="713" t="s">
        <v>1682</v>
      </c>
      <c r="AF11" s="713" t="s">
        <v>1498</v>
      </c>
      <c r="AG11" s="726">
        <v>45292</v>
      </c>
      <c r="AH11" s="575">
        <v>45535</v>
      </c>
      <c r="AI11" s="586" t="s">
        <v>1836</v>
      </c>
      <c r="AJ11" s="727" t="s">
        <v>1148</v>
      </c>
      <c r="AK11" s="586" t="s">
        <v>1683</v>
      </c>
      <c r="AL11" s="586" t="s">
        <v>1838</v>
      </c>
      <c r="AM11" s="725"/>
      <c r="AN11" s="719"/>
      <c r="AO11" s="719"/>
      <c r="AP11" s="719"/>
      <c r="AQ11" s="719"/>
      <c r="AR11" s="719"/>
      <c r="AS11" s="719"/>
      <c r="AT11" s="719"/>
      <c r="AU11" s="719"/>
      <c r="AV11" s="719"/>
      <c r="AW11" s="719"/>
      <c r="AX11" s="719"/>
      <c r="AY11" s="719"/>
      <c r="AZ11" s="719"/>
      <c r="BA11" s="719"/>
      <c r="BB11" s="719"/>
      <c r="BC11" s="719"/>
      <c r="BD11" s="719"/>
      <c r="BE11" s="719"/>
      <c r="BF11" s="719"/>
      <c r="BG11" s="719"/>
      <c r="BH11" s="719"/>
      <c r="BI11" s="719"/>
      <c r="BJ11" s="719"/>
      <c r="BK11" s="719"/>
      <c r="BL11" s="719"/>
      <c r="BM11" s="719"/>
      <c r="BN11" s="719"/>
      <c r="BO11" s="719"/>
      <c r="BP11" s="719"/>
    </row>
    <row r="12" spans="1:68" x14ac:dyDescent="0.2">
      <c r="A12" s="858"/>
      <c r="B12" s="909"/>
      <c r="C12" s="909"/>
      <c r="D12" s="909"/>
      <c r="E12" s="909"/>
      <c r="F12" s="909"/>
      <c r="G12" s="912"/>
      <c r="H12" s="903"/>
      <c r="I12" s="864"/>
      <c r="J12" s="873"/>
      <c r="K12" s="864">
        <f>IF(NOT(ISERROR(MATCH(J12,_xlfn.ANCHORARRAY(E23),0))),I25&amp;"Por favor no seleccionar los criterios de impacto",J12)</f>
        <v>0</v>
      </c>
      <c r="L12" s="879"/>
      <c r="M12" s="864"/>
      <c r="N12" s="846"/>
      <c r="O12" s="589">
        <v>3</v>
      </c>
      <c r="P12" s="639"/>
      <c r="Q12" s="590" t="str">
        <f t="shared" si="0"/>
        <v/>
      </c>
      <c r="R12" s="591"/>
      <c r="S12" s="591"/>
      <c r="T12" s="592" t="str">
        <f t="shared" si="1"/>
        <v/>
      </c>
      <c r="U12" s="591"/>
      <c r="V12" s="591"/>
      <c r="W12" s="591"/>
      <c r="X12" s="593" t="str">
        <f t="shared" ref="X12:X27" si="4">IFERROR(IF(Q12="Probabilidad",(I12-(+I12*T12)),IF(Q12="Impacto",I12,"")),"")</f>
        <v/>
      </c>
      <c r="Y12" s="594" t="str">
        <f t="shared" ref="Y12:Y80" si="5">IFERROR(IF(X12="","",IF(X12&lt;=0.2,"Muy Baja",IF(X12&lt;=0.4,"Baja",IF(X12&lt;=0.6,"Media",IF(X12&lt;=0.8,"Alta","Muy Alta"))))),"")</f>
        <v/>
      </c>
      <c r="Z12" s="595" t="str">
        <f t="shared" ref="Z12:Z80" si="6">+X12</f>
        <v/>
      </c>
      <c r="AA12" s="594" t="str">
        <f t="shared" si="2"/>
        <v/>
      </c>
      <c r="AB12" s="595" t="str">
        <f>IFERROR(IF(AND(Q11="Impacto",Q12="Impacto"),(AB11-(+AB11*T12)),IF(AND(Q11="Probabilidad",Q12="Impacto"),(AB10-(+AB10*T12)),IF(Q12="Probabilidad",AB11,""))),"")</f>
        <v/>
      </c>
      <c r="AC12" s="596" t="str">
        <f t="shared" si="3"/>
        <v/>
      </c>
      <c r="AD12" s="597"/>
      <c r="AE12" s="640"/>
      <c r="AF12" s="636"/>
      <c r="AG12" s="637"/>
      <c r="AH12" s="637"/>
      <c r="AI12" s="586"/>
      <c r="AJ12" s="725"/>
      <c r="AK12" s="586"/>
      <c r="AL12" s="725"/>
      <c r="AM12" s="725"/>
      <c r="AN12" s="719"/>
      <c r="AO12" s="719"/>
      <c r="AP12" s="719"/>
      <c r="AQ12" s="719"/>
      <c r="AR12" s="719"/>
      <c r="AS12" s="719"/>
      <c r="AT12" s="719"/>
      <c r="AU12" s="719"/>
      <c r="AV12" s="719"/>
      <c r="AW12" s="719"/>
      <c r="AX12" s="719"/>
      <c r="AY12" s="719"/>
      <c r="AZ12" s="719"/>
      <c r="BA12" s="719"/>
      <c r="BB12" s="719"/>
      <c r="BC12" s="719"/>
      <c r="BD12" s="719"/>
      <c r="BE12" s="719"/>
      <c r="BF12" s="719"/>
      <c r="BG12" s="719"/>
      <c r="BH12" s="719"/>
      <c r="BI12" s="719"/>
      <c r="BJ12" s="719"/>
      <c r="BK12" s="719"/>
      <c r="BL12" s="719"/>
      <c r="BM12" s="719"/>
      <c r="BN12" s="719"/>
      <c r="BO12" s="719"/>
      <c r="BP12" s="719"/>
    </row>
    <row r="13" spans="1:68" x14ac:dyDescent="0.2">
      <c r="A13" s="858"/>
      <c r="B13" s="909"/>
      <c r="C13" s="909"/>
      <c r="D13" s="909"/>
      <c r="E13" s="909"/>
      <c r="F13" s="909"/>
      <c r="G13" s="912"/>
      <c r="H13" s="903"/>
      <c r="I13" s="864"/>
      <c r="J13" s="873"/>
      <c r="K13" s="864">
        <f>IF(NOT(ISERROR(MATCH(J13,_xlfn.ANCHORARRAY(E24),0))),I26&amp;"Por favor no seleccionar los criterios de impacto",J13)</f>
        <v>0</v>
      </c>
      <c r="L13" s="879"/>
      <c r="M13" s="864"/>
      <c r="N13" s="846"/>
      <c r="O13" s="589">
        <v>4</v>
      </c>
      <c r="P13" s="639"/>
      <c r="Q13" s="590" t="str">
        <f t="shared" si="0"/>
        <v/>
      </c>
      <c r="R13" s="591"/>
      <c r="S13" s="591"/>
      <c r="T13" s="592" t="str">
        <f t="shared" si="1"/>
        <v/>
      </c>
      <c r="U13" s="591"/>
      <c r="V13" s="591"/>
      <c r="W13" s="591"/>
      <c r="X13" s="593" t="str">
        <f t="shared" si="4"/>
        <v/>
      </c>
      <c r="Y13" s="594" t="str">
        <f t="shared" si="5"/>
        <v/>
      </c>
      <c r="Z13" s="595" t="str">
        <f t="shared" si="6"/>
        <v/>
      </c>
      <c r="AA13" s="594" t="str">
        <f t="shared" si="2"/>
        <v/>
      </c>
      <c r="AB13" s="595" t="str">
        <f>IFERROR(IF(AND(Q12="Impacto",Q13="Impacto"),(AB12-(+AB12*T13)),IF(AND(Q12="Probabilidad",Q13="Impacto"),(AB11-(+AB11*T13)),IF(Q13="Probabilidad",AB12,""))),"")</f>
        <v/>
      </c>
      <c r="AC13" s="596" t="str">
        <f t="shared" si="3"/>
        <v/>
      </c>
      <c r="AD13" s="597"/>
      <c r="AE13" s="640"/>
      <c r="AF13" s="636"/>
      <c r="AG13" s="637"/>
      <c r="AH13" s="637"/>
      <c r="AI13" s="586"/>
      <c r="AJ13" s="725"/>
      <c r="AK13" s="586"/>
      <c r="AL13" s="725"/>
      <c r="AM13" s="725"/>
      <c r="AN13" s="719"/>
      <c r="AO13" s="719"/>
      <c r="AP13" s="719"/>
      <c r="AQ13" s="719"/>
      <c r="AR13" s="719"/>
      <c r="AS13" s="719"/>
      <c r="AT13" s="719"/>
      <c r="AU13" s="719"/>
      <c r="AV13" s="719"/>
      <c r="AW13" s="719"/>
      <c r="AX13" s="719"/>
      <c r="AY13" s="719"/>
      <c r="AZ13" s="719"/>
      <c r="BA13" s="719"/>
      <c r="BB13" s="719"/>
      <c r="BC13" s="719"/>
      <c r="BD13" s="719"/>
      <c r="BE13" s="719"/>
      <c r="BF13" s="719"/>
      <c r="BG13" s="719"/>
      <c r="BH13" s="719"/>
      <c r="BI13" s="719"/>
      <c r="BJ13" s="719"/>
      <c r="BK13" s="719"/>
      <c r="BL13" s="719"/>
      <c r="BM13" s="719"/>
      <c r="BN13" s="719"/>
      <c r="BO13" s="719"/>
      <c r="BP13" s="719"/>
    </row>
    <row r="14" spans="1:68" x14ac:dyDescent="0.2">
      <c r="A14" s="858"/>
      <c r="B14" s="909"/>
      <c r="C14" s="909"/>
      <c r="D14" s="909"/>
      <c r="E14" s="909"/>
      <c r="F14" s="909"/>
      <c r="G14" s="912"/>
      <c r="H14" s="903"/>
      <c r="I14" s="864"/>
      <c r="J14" s="873"/>
      <c r="K14" s="864">
        <f>IF(NOT(ISERROR(MATCH(J14,_xlfn.ANCHORARRAY(E25),0))),I27&amp;"Por favor no seleccionar los criterios de impacto",J14)</f>
        <v>0</v>
      </c>
      <c r="L14" s="879"/>
      <c r="M14" s="864"/>
      <c r="N14" s="846"/>
      <c r="O14" s="589">
        <v>5</v>
      </c>
      <c r="P14" s="639"/>
      <c r="Q14" s="590" t="str">
        <f t="shared" si="0"/>
        <v/>
      </c>
      <c r="R14" s="591"/>
      <c r="S14" s="591"/>
      <c r="T14" s="592" t="str">
        <f t="shared" si="1"/>
        <v/>
      </c>
      <c r="U14" s="591"/>
      <c r="V14" s="591"/>
      <c r="W14" s="591"/>
      <c r="X14" s="593" t="str">
        <f t="shared" si="4"/>
        <v/>
      </c>
      <c r="Y14" s="594" t="str">
        <f t="shared" si="5"/>
        <v/>
      </c>
      <c r="Z14" s="595" t="str">
        <f t="shared" si="6"/>
        <v/>
      </c>
      <c r="AA14" s="594" t="str">
        <f t="shared" si="2"/>
        <v/>
      </c>
      <c r="AB14" s="595" t="str">
        <f>IFERROR(IF(AND(Q13="Impacto",Q14="Impacto"),(AB13-(+AB13*T14)),IF(AND(Q13="Probabilidad",Q14="Impacto"),(AB12-(+AB12*T14)),IF(Q14="Probabilidad",AB13,""))),"")</f>
        <v/>
      </c>
      <c r="AC14" s="596" t="str">
        <f t="shared" si="3"/>
        <v/>
      </c>
      <c r="AD14" s="597"/>
      <c r="AE14" s="640"/>
      <c r="AF14" s="636"/>
      <c r="AG14" s="637"/>
      <c r="AH14" s="637"/>
      <c r="AI14" s="586"/>
      <c r="AJ14" s="725"/>
      <c r="AK14" s="586"/>
      <c r="AL14" s="725"/>
      <c r="AM14" s="725"/>
      <c r="AN14" s="719"/>
      <c r="AO14" s="719"/>
      <c r="AP14" s="719"/>
      <c r="AQ14" s="719"/>
      <c r="AR14" s="719"/>
      <c r="AS14" s="719"/>
      <c r="AT14" s="719"/>
      <c r="AU14" s="719"/>
      <c r="AV14" s="719"/>
      <c r="AW14" s="719"/>
      <c r="AX14" s="719"/>
      <c r="AY14" s="719"/>
      <c r="AZ14" s="719"/>
      <c r="BA14" s="719"/>
      <c r="BB14" s="719"/>
      <c r="BC14" s="719"/>
      <c r="BD14" s="719"/>
      <c r="BE14" s="719"/>
      <c r="BF14" s="719"/>
      <c r="BG14" s="719"/>
      <c r="BH14" s="719"/>
      <c r="BI14" s="719"/>
      <c r="BJ14" s="719"/>
      <c r="BK14" s="719"/>
      <c r="BL14" s="719"/>
      <c r="BM14" s="719"/>
      <c r="BN14" s="719"/>
      <c r="BO14" s="719"/>
      <c r="BP14" s="719"/>
    </row>
    <row r="15" spans="1:68" x14ac:dyDescent="0.2">
      <c r="A15" s="859"/>
      <c r="B15" s="910"/>
      <c r="C15" s="910"/>
      <c r="D15" s="910"/>
      <c r="E15" s="910"/>
      <c r="F15" s="910"/>
      <c r="G15" s="913"/>
      <c r="H15" s="904"/>
      <c r="I15" s="865"/>
      <c r="J15" s="874"/>
      <c r="K15" s="865">
        <f>IF(NOT(ISERROR(MATCH(J15,_xlfn.ANCHORARRAY(E26),0))),I28&amp;"Por favor no seleccionar los criterios de impacto",J15)</f>
        <v>0</v>
      </c>
      <c r="L15" s="880"/>
      <c r="M15" s="865"/>
      <c r="N15" s="847"/>
      <c r="O15" s="589">
        <v>6</v>
      </c>
      <c r="P15" s="639"/>
      <c r="Q15" s="590" t="str">
        <f t="shared" si="0"/>
        <v/>
      </c>
      <c r="R15" s="591"/>
      <c r="S15" s="591"/>
      <c r="T15" s="592" t="str">
        <f t="shared" si="1"/>
        <v/>
      </c>
      <c r="U15" s="591"/>
      <c r="V15" s="591"/>
      <c r="W15" s="591"/>
      <c r="X15" s="593" t="str">
        <f t="shared" si="4"/>
        <v/>
      </c>
      <c r="Y15" s="594" t="str">
        <f t="shared" si="5"/>
        <v/>
      </c>
      <c r="Z15" s="595" t="str">
        <f t="shared" si="6"/>
        <v/>
      </c>
      <c r="AA15" s="594" t="str">
        <f t="shared" si="2"/>
        <v/>
      </c>
      <c r="AB15" s="595" t="str">
        <f>IFERROR(IF(AND(Q14="Impacto",Q15="Impacto"),(AB14-(+AB14*T15)),IF(AND(Q14="Probabilidad",Q15="Impacto"),(AB13-(+AB13*T15)),IF(Q15="Probabilidad",AB14,""))),"")</f>
        <v/>
      </c>
      <c r="AC15" s="596" t="str">
        <f t="shared" si="3"/>
        <v/>
      </c>
      <c r="AD15" s="597"/>
      <c r="AE15" s="640"/>
      <c r="AF15" s="636"/>
      <c r="AG15" s="637"/>
      <c r="AH15" s="637"/>
      <c r="AI15" s="586"/>
      <c r="AJ15" s="725"/>
      <c r="AK15" s="586"/>
      <c r="AL15" s="725"/>
      <c r="AM15" s="725"/>
      <c r="AN15" s="719"/>
      <c r="AO15" s="719"/>
      <c r="AP15" s="719"/>
      <c r="AQ15" s="719"/>
      <c r="AR15" s="719"/>
      <c r="AS15" s="719"/>
      <c r="AT15" s="719"/>
      <c r="AU15" s="719"/>
      <c r="AV15" s="719"/>
      <c r="AW15" s="719"/>
      <c r="AX15" s="719"/>
      <c r="AY15" s="719"/>
      <c r="AZ15" s="719"/>
      <c r="BA15" s="719"/>
      <c r="BB15" s="719"/>
      <c r="BC15" s="719"/>
      <c r="BD15" s="719"/>
      <c r="BE15" s="719"/>
      <c r="BF15" s="719"/>
      <c r="BG15" s="719"/>
      <c r="BH15" s="719"/>
      <c r="BI15" s="719"/>
      <c r="BJ15" s="719"/>
      <c r="BK15" s="719"/>
      <c r="BL15" s="719"/>
      <c r="BM15" s="719"/>
      <c r="BN15" s="719"/>
      <c r="BO15" s="719"/>
      <c r="BP15" s="719"/>
    </row>
    <row r="16" spans="1:68" s="730" customFormat="1" ht="198.75" customHeight="1" x14ac:dyDescent="0.2">
      <c r="A16" s="854">
        <v>2</v>
      </c>
      <c r="B16" s="851" t="s">
        <v>1142</v>
      </c>
      <c r="C16" s="851" t="s">
        <v>1257</v>
      </c>
      <c r="D16" s="851" t="s">
        <v>1620</v>
      </c>
      <c r="E16" s="908" t="s">
        <v>1619</v>
      </c>
      <c r="F16" s="851" t="s">
        <v>1150</v>
      </c>
      <c r="G16" s="905">
        <v>12</v>
      </c>
      <c r="H16" s="890" t="str">
        <f t="shared" ref="H16" si="7">IF(G16&lt;=0,"",IF(G16&lt;=2,"Muy Baja",IF(G16&lt;=24,"Baja",IF(G16&lt;=500,"Media",IF(G16&lt;=5000,"Alta","Muy Alta")))))</f>
        <v>Baja</v>
      </c>
      <c r="I16" s="860">
        <f t="shared" ref="I16" si="8">IF(H16="","",IF(H16="Muy Baja",0.2,IF(H16="Baja",0.4,IF(H16="Media",0.6,IF(H16="Alta",0.8,IF(H16="Muy Alta",1,))))))</f>
        <v>0.4</v>
      </c>
      <c r="J16" s="893" t="s">
        <v>1101</v>
      </c>
      <c r="K16" s="866" t="str">
        <f>IF(NOT(ISERROR(MATCH(J16,'Tabla Impacto'!$B$221:$B$223,0))),'Tabla Impacto'!$F$223&amp;"Por favor no seleccionar los criterios de impacto(Afectación Económica o presupuestal y Pérdida Reputacional)",J16)</f>
        <v xml:space="preserve">     El riesgo afecta la imagen de de la entidad con efecto publicitario sostenido a nivel de sector administrativo, nivel departamental o municipal</v>
      </c>
      <c r="L16" s="896" t="str">
        <f>IF(OR(K16='Tabla Impacto'!$C$11,K16='Tabla Impacto'!$D$11),"Leve",IF(OR(K16='Tabla Impacto'!$C$12,K16='Tabla Impacto'!$D$12),"Menor",IF(OR(K16='Tabla Impacto'!$C$13,K16='Tabla Impacto'!$D$13),"Moderado",IF(OR(K16='Tabla Impacto'!$C$14,K16='Tabla Impacto'!$D$14),"Mayor",IF(OR(K16='Tabla Impacto'!$C$15,K16='Tabla Impacto'!$D$15),"Catastrófico","")))))</f>
        <v>Mayor</v>
      </c>
      <c r="M16" s="860">
        <f t="shared" ref="M16" si="9">IF(L16="","",IF(L16="Leve",0.2,IF(L16="Menor",0.4,IF(L16="Moderado",0.6,IF(L16="Mayor",0.8,IF(L16="Catastrófico",1,))))))</f>
        <v>0.8</v>
      </c>
      <c r="N16" s="899" t="str">
        <f t="shared" ref="N16" si="10">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538">
        <v>1</v>
      </c>
      <c r="P16" s="588" t="s">
        <v>1622</v>
      </c>
      <c r="Q16" s="540" t="str">
        <f t="shared" si="0"/>
        <v>Probabilidad</v>
      </c>
      <c r="R16" s="541" t="s">
        <v>1116</v>
      </c>
      <c r="S16" s="541" t="s">
        <v>1122</v>
      </c>
      <c r="T16" s="542" t="str">
        <f t="shared" si="1"/>
        <v>30%</v>
      </c>
      <c r="U16" s="541" t="s">
        <v>1125</v>
      </c>
      <c r="V16" s="541" t="s">
        <v>1130</v>
      </c>
      <c r="W16" s="541" t="s">
        <v>1277</v>
      </c>
      <c r="X16" s="543">
        <f t="shared" si="4"/>
        <v>0.28000000000000003</v>
      </c>
      <c r="Y16" s="544" t="str">
        <f>IFERROR(IF(X16="","",IF(X16&lt;=0.2,"Muy Baja",IF(X16&lt;=0.4,"Baja",IF(X16&lt;=0.6,"Media",IF(X16&lt;=0.8,"Alta","Muy Alta"))))),"")</f>
        <v>Baja</v>
      </c>
      <c r="Z16" s="545">
        <f t="shared" si="6"/>
        <v>0.28000000000000003</v>
      </c>
      <c r="AA16" s="544" t="str">
        <f t="shared" si="2"/>
        <v>Mayor</v>
      </c>
      <c r="AB16" s="545">
        <f>IFERROR(IF(Q16="Impacto",(M16-(+M16*T16)),IF(Q16="Probabilidad",M16,"")),"")</f>
        <v>0.8</v>
      </c>
      <c r="AC16" s="546" t="str">
        <f t="shared" si="3"/>
        <v>Alto</v>
      </c>
      <c r="AD16" s="547" t="s">
        <v>1145</v>
      </c>
      <c r="AE16" s="573" t="s">
        <v>1278</v>
      </c>
      <c r="AF16" s="574" t="s">
        <v>1279</v>
      </c>
      <c r="AG16" s="575">
        <v>45292</v>
      </c>
      <c r="AH16" s="575">
        <v>45535</v>
      </c>
      <c r="AI16" s="586" t="s">
        <v>1784</v>
      </c>
      <c r="AJ16" s="727" t="s">
        <v>1148</v>
      </c>
      <c r="AK16" s="586" t="s">
        <v>1648</v>
      </c>
      <c r="AL16" s="586" t="s">
        <v>1785</v>
      </c>
      <c r="AM16" s="728"/>
      <c r="AN16" s="729"/>
      <c r="AO16" s="729"/>
      <c r="AP16" s="729"/>
      <c r="AQ16" s="729"/>
      <c r="AR16" s="729"/>
      <c r="AS16" s="729"/>
      <c r="AT16" s="729"/>
      <c r="AU16" s="729"/>
      <c r="AV16" s="729"/>
      <c r="AW16" s="729"/>
      <c r="AX16" s="729"/>
      <c r="AY16" s="729"/>
      <c r="AZ16" s="729"/>
      <c r="BA16" s="729"/>
      <c r="BB16" s="729"/>
      <c r="BC16" s="729"/>
      <c r="BD16" s="729"/>
      <c r="BE16" s="729"/>
      <c r="BF16" s="729"/>
      <c r="BG16" s="729"/>
      <c r="BH16" s="729"/>
      <c r="BI16" s="729"/>
      <c r="BJ16" s="729"/>
      <c r="BK16" s="729"/>
      <c r="BL16" s="729"/>
      <c r="BM16" s="729"/>
      <c r="BN16" s="729"/>
      <c r="BO16" s="729"/>
      <c r="BP16" s="729"/>
    </row>
    <row r="17" spans="1:68" s="730" customFormat="1" x14ac:dyDescent="0.2">
      <c r="A17" s="855"/>
      <c r="B17" s="852"/>
      <c r="C17" s="852"/>
      <c r="D17" s="852"/>
      <c r="E17" s="909"/>
      <c r="F17" s="852"/>
      <c r="G17" s="906"/>
      <c r="H17" s="891"/>
      <c r="I17" s="861"/>
      <c r="J17" s="894"/>
      <c r="K17" s="867">
        <f>IF(NOT(ISERROR(MATCH(J17,_xlfn.ANCHORARRAY(E28),0))),I30&amp;"Por favor no seleccionar los criterios de impacto",J17)</f>
        <v>0</v>
      </c>
      <c r="L17" s="897"/>
      <c r="M17" s="861"/>
      <c r="N17" s="900"/>
      <c r="O17" s="538">
        <v>2</v>
      </c>
      <c r="P17" s="572"/>
      <c r="Q17" s="540" t="str">
        <f t="shared" si="0"/>
        <v/>
      </c>
      <c r="R17" s="541"/>
      <c r="S17" s="541"/>
      <c r="T17" s="542" t="str">
        <f t="shared" si="1"/>
        <v/>
      </c>
      <c r="U17" s="541"/>
      <c r="V17" s="541"/>
      <c r="W17" s="541"/>
      <c r="X17" s="543" t="str">
        <f t="shared" si="4"/>
        <v/>
      </c>
      <c r="Y17" s="544" t="str">
        <f t="shared" si="5"/>
        <v/>
      </c>
      <c r="Z17" s="545" t="str">
        <f t="shared" si="6"/>
        <v/>
      </c>
      <c r="AA17" s="544" t="str">
        <f t="shared" si="2"/>
        <v/>
      </c>
      <c r="AB17" s="545" t="str">
        <f>IFERROR(IF(AND(Q16="Impacto",Q17="Impacto"),(AB16-(+AB16*T17)),IF(Q17="Impacto",(M16-(+M16*T17)),IF(Q17="Probabilidad",AB16,""))),"")</f>
        <v/>
      </c>
      <c r="AC17" s="546" t="str">
        <f t="shared" si="3"/>
        <v/>
      </c>
      <c r="AD17" s="547"/>
      <c r="AE17" s="574"/>
      <c r="AF17" s="576"/>
      <c r="AG17" s="575"/>
      <c r="AH17" s="577"/>
      <c r="AI17" s="586"/>
      <c r="AJ17" s="728"/>
      <c r="AK17" s="586"/>
      <c r="AL17" s="728"/>
      <c r="AM17" s="728"/>
      <c r="AN17" s="729"/>
      <c r="AO17" s="729"/>
      <c r="AP17" s="729"/>
      <c r="AQ17" s="729"/>
      <c r="AR17" s="729"/>
      <c r="AS17" s="729"/>
      <c r="AT17" s="729"/>
      <c r="AU17" s="729"/>
      <c r="AV17" s="729"/>
      <c r="AW17" s="729"/>
      <c r="AX17" s="729"/>
      <c r="AY17" s="729"/>
      <c r="AZ17" s="729"/>
      <c r="BA17" s="729"/>
      <c r="BB17" s="729"/>
      <c r="BC17" s="729"/>
      <c r="BD17" s="729"/>
      <c r="BE17" s="729"/>
      <c r="BF17" s="729"/>
      <c r="BG17" s="729"/>
      <c r="BH17" s="729"/>
      <c r="BI17" s="729"/>
      <c r="BJ17" s="729"/>
      <c r="BK17" s="729"/>
      <c r="BL17" s="729"/>
      <c r="BM17" s="729"/>
      <c r="BN17" s="729"/>
      <c r="BO17" s="729"/>
      <c r="BP17" s="729"/>
    </row>
    <row r="18" spans="1:68" s="730" customFormat="1" x14ac:dyDescent="0.2">
      <c r="A18" s="855"/>
      <c r="B18" s="852"/>
      <c r="C18" s="852"/>
      <c r="D18" s="852"/>
      <c r="E18" s="909"/>
      <c r="F18" s="852"/>
      <c r="G18" s="906"/>
      <c r="H18" s="891"/>
      <c r="I18" s="861"/>
      <c r="J18" s="894"/>
      <c r="K18" s="867">
        <f>IF(NOT(ISERROR(MATCH(J18,_xlfn.ANCHORARRAY(E29),0))),I31&amp;"Por favor no seleccionar los criterios de impacto",J18)</f>
        <v>0</v>
      </c>
      <c r="L18" s="897"/>
      <c r="M18" s="861"/>
      <c r="N18" s="900"/>
      <c r="O18" s="538">
        <v>3</v>
      </c>
      <c r="P18" s="572"/>
      <c r="Q18" s="540" t="str">
        <f t="shared" si="0"/>
        <v/>
      </c>
      <c r="R18" s="541"/>
      <c r="S18" s="541"/>
      <c r="T18" s="542" t="str">
        <f t="shared" si="1"/>
        <v/>
      </c>
      <c r="U18" s="541"/>
      <c r="V18" s="541"/>
      <c r="W18" s="541"/>
      <c r="X18" s="543" t="str">
        <f t="shared" si="4"/>
        <v/>
      </c>
      <c r="Y18" s="544" t="str">
        <f t="shared" si="5"/>
        <v/>
      </c>
      <c r="Z18" s="545" t="str">
        <f t="shared" si="6"/>
        <v/>
      </c>
      <c r="AA18" s="544" t="str">
        <f t="shared" si="2"/>
        <v/>
      </c>
      <c r="AB18" s="545" t="str">
        <f>IFERROR(IF(AND(Q17="Impacto",Q18="Impacto"),(AB17-(+AB17*T18)),IF(AND(Q17="Probabilidad",Q18="Impacto"),(AB16-(+AB16*T18)),IF(Q18="Probabilidad",AB17,""))),"")</f>
        <v/>
      </c>
      <c r="AC18" s="546" t="str">
        <f t="shared" si="3"/>
        <v/>
      </c>
      <c r="AD18" s="547"/>
      <c r="AE18" s="574"/>
      <c r="AF18" s="576"/>
      <c r="AG18" s="575"/>
      <c r="AH18" s="577"/>
      <c r="AI18" s="586"/>
      <c r="AJ18" s="728"/>
      <c r="AK18" s="586"/>
      <c r="AL18" s="728"/>
      <c r="AM18" s="728"/>
      <c r="AN18" s="729"/>
      <c r="AO18" s="729"/>
      <c r="AP18" s="729"/>
      <c r="AQ18" s="729"/>
      <c r="AR18" s="729"/>
      <c r="AS18" s="729"/>
      <c r="AT18" s="729"/>
      <c r="AU18" s="729"/>
      <c r="AV18" s="729"/>
      <c r="AW18" s="729"/>
      <c r="AX18" s="729"/>
      <c r="AY18" s="729"/>
      <c r="AZ18" s="729"/>
      <c r="BA18" s="729"/>
      <c r="BB18" s="729"/>
      <c r="BC18" s="729"/>
      <c r="BD18" s="729"/>
      <c r="BE18" s="729"/>
      <c r="BF18" s="729"/>
      <c r="BG18" s="729"/>
      <c r="BH18" s="729"/>
      <c r="BI18" s="729"/>
      <c r="BJ18" s="729"/>
      <c r="BK18" s="729"/>
      <c r="BL18" s="729"/>
      <c r="BM18" s="729"/>
      <c r="BN18" s="729"/>
      <c r="BO18" s="729"/>
      <c r="BP18" s="729"/>
    </row>
    <row r="19" spans="1:68" s="730" customFormat="1" x14ac:dyDescent="0.2">
      <c r="A19" s="855"/>
      <c r="B19" s="852"/>
      <c r="C19" s="852"/>
      <c r="D19" s="852"/>
      <c r="E19" s="909"/>
      <c r="F19" s="852"/>
      <c r="G19" s="906"/>
      <c r="H19" s="891"/>
      <c r="I19" s="861"/>
      <c r="J19" s="894"/>
      <c r="K19" s="867">
        <f>IF(NOT(ISERROR(MATCH(J19,_xlfn.ANCHORARRAY(E30),0))),I32&amp;"Por favor no seleccionar los criterios de impacto",J19)</f>
        <v>0</v>
      </c>
      <c r="L19" s="897"/>
      <c r="M19" s="861"/>
      <c r="N19" s="900"/>
      <c r="O19" s="538">
        <v>4</v>
      </c>
      <c r="P19" s="572"/>
      <c r="Q19" s="540" t="str">
        <f t="shared" si="0"/>
        <v/>
      </c>
      <c r="R19" s="541"/>
      <c r="S19" s="541"/>
      <c r="T19" s="542" t="str">
        <f t="shared" si="1"/>
        <v/>
      </c>
      <c r="U19" s="541"/>
      <c r="V19" s="541"/>
      <c r="W19" s="541"/>
      <c r="X19" s="543" t="str">
        <f t="shared" si="4"/>
        <v/>
      </c>
      <c r="Y19" s="544" t="str">
        <f t="shared" si="5"/>
        <v/>
      </c>
      <c r="Z19" s="545" t="str">
        <f t="shared" si="6"/>
        <v/>
      </c>
      <c r="AA19" s="544" t="str">
        <f t="shared" si="2"/>
        <v/>
      </c>
      <c r="AB19" s="545" t="str">
        <f>IFERROR(IF(AND(Q18="Impacto",Q19="Impacto"),(AB18-(+AB18*T19)),IF(AND(Q18="Probabilidad",Q19="Impacto"),(AB17-(+AB17*T19)),IF(Q19="Probabilidad",AB18,""))),"")</f>
        <v/>
      </c>
      <c r="AC19" s="546"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547"/>
      <c r="AE19" s="574"/>
      <c r="AF19" s="576"/>
      <c r="AG19" s="575"/>
      <c r="AH19" s="577"/>
      <c r="AI19" s="586"/>
      <c r="AJ19" s="728"/>
      <c r="AK19" s="586"/>
      <c r="AL19" s="728"/>
      <c r="AM19" s="728"/>
      <c r="AN19" s="729"/>
      <c r="AO19" s="729"/>
      <c r="AP19" s="729"/>
      <c r="AQ19" s="729"/>
      <c r="AR19" s="729"/>
      <c r="AS19" s="729"/>
      <c r="AT19" s="729"/>
      <c r="AU19" s="729"/>
      <c r="AV19" s="729"/>
      <c r="AW19" s="729"/>
      <c r="AX19" s="729"/>
      <c r="AY19" s="729"/>
      <c r="AZ19" s="729"/>
      <c r="BA19" s="729"/>
      <c r="BB19" s="729"/>
      <c r="BC19" s="729"/>
      <c r="BD19" s="729"/>
      <c r="BE19" s="729"/>
      <c r="BF19" s="729"/>
      <c r="BG19" s="729"/>
      <c r="BH19" s="729"/>
      <c r="BI19" s="729"/>
      <c r="BJ19" s="729"/>
      <c r="BK19" s="729"/>
      <c r="BL19" s="729"/>
      <c r="BM19" s="729"/>
      <c r="BN19" s="729"/>
      <c r="BO19" s="729"/>
      <c r="BP19" s="729"/>
    </row>
    <row r="20" spans="1:68" s="730" customFormat="1" x14ac:dyDescent="0.2">
      <c r="A20" s="855"/>
      <c r="B20" s="852"/>
      <c r="C20" s="852"/>
      <c r="D20" s="852"/>
      <c r="E20" s="909"/>
      <c r="F20" s="852"/>
      <c r="G20" s="906"/>
      <c r="H20" s="891"/>
      <c r="I20" s="861"/>
      <c r="J20" s="894"/>
      <c r="K20" s="867">
        <f>IF(NOT(ISERROR(MATCH(J20,_xlfn.ANCHORARRAY(E31),0))),I33&amp;"Por favor no seleccionar los criterios de impacto",J20)</f>
        <v>0</v>
      </c>
      <c r="L20" s="897"/>
      <c r="M20" s="861"/>
      <c r="N20" s="900"/>
      <c r="O20" s="538">
        <v>5</v>
      </c>
      <c r="P20" s="572"/>
      <c r="Q20" s="540" t="str">
        <f t="shared" si="0"/>
        <v/>
      </c>
      <c r="R20" s="541"/>
      <c r="S20" s="541"/>
      <c r="T20" s="542" t="str">
        <f t="shared" si="1"/>
        <v/>
      </c>
      <c r="U20" s="541"/>
      <c r="V20" s="541"/>
      <c r="W20" s="541"/>
      <c r="X20" s="543" t="str">
        <f t="shared" si="4"/>
        <v/>
      </c>
      <c r="Y20" s="544" t="str">
        <f t="shared" si="5"/>
        <v/>
      </c>
      <c r="Z20" s="545" t="str">
        <f t="shared" si="6"/>
        <v/>
      </c>
      <c r="AA20" s="544" t="str">
        <f t="shared" si="2"/>
        <v/>
      </c>
      <c r="AB20" s="545" t="str">
        <f>IFERROR(IF(AND(Q19="Impacto",Q20="Impacto"),(AB19-(+AB19*T20)),IF(AND(Q19="Probabilidad",Q20="Impacto"),(AB18-(+AB18*T20)),IF(Q20="Probabilidad",AB19,""))),"")</f>
        <v/>
      </c>
      <c r="AC20" s="546"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547"/>
      <c r="AE20" s="574"/>
      <c r="AF20" s="576"/>
      <c r="AG20" s="575"/>
      <c r="AH20" s="577"/>
      <c r="AI20" s="586"/>
      <c r="AJ20" s="728"/>
      <c r="AK20" s="586"/>
      <c r="AL20" s="728"/>
      <c r="AM20" s="728"/>
      <c r="AN20" s="729"/>
      <c r="AO20" s="729"/>
      <c r="AP20" s="729"/>
      <c r="AQ20" s="729"/>
      <c r="AR20" s="729"/>
      <c r="AS20" s="729"/>
      <c r="AT20" s="729"/>
      <c r="AU20" s="729"/>
      <c r="AV20" s="729"/>
      <c r="AW20" s="729"/>
      <c r="AX20" s="729"/>
      <c r="AY20" s="729"/>
      <c r="AZ20" s="729"/>
      <c r="BA20" s="729"/>
      <c r="BB20" s="729"/>
      <c r="BC20" s="729"/>
      <c r="BD20" s="729"/>
      <c r="BE20" s="729"/>
      <c r="BF20" s="729"/>
      <c r="BG20" s="729"/>
      <c r="BH20" s="729"/>
      <c r="BI20" s="729"/>
      <c r="BJ20" s="729"/>
      <c r="BK20" s="729"/>
      <c r="BL20" s="729"/>
      <c r="BM20" s="729"/>
      <c r="BN20" s="729"/>
      <c r="BO20" s="729"/>
      <c r="BP20" s="729"/>
    </row>
    <row r="21" spans="1:68" s="730" customFormat="1" ht="35.25" customHeight="1" x14ac:dyDescent="0.2">
      <c r="A21" s="856"/>
      <c r="B21" s="853"/>
      <c r="C21" s="853"/>
      <c r="D21" s="853"/>
      <c r="E21" s="910"/>
      <c r="F21" s="853"/>
      <c r="G21" s="907"/>
      <c r="H21" s="892"/>
      <c r="I21" s="862"/>
      <c r="J21" s="895"/>
      <c r="K21" s="868">
        <f>IF(NOT(ISERROR(MATCH(J21,_xlfn.ANCHORARRAY(E32),0))),I34&amp;"Por favor no seleccionar los criterios de impacto",J21)</f>
        <v>0</v>
      </c>
      <c r="L21" s="898"/>
      <c r="M21" s="862"/>
      <c r="N21" s="901"/>
      <c r="O21" s="538">
        <v>6</v>
      </c>
      <c r="P21" s="572"/>
      <c r="Q21" s="540" t="str">
        <f t="shared" si="0"/>
        <v/>
      </c>
      <c r="R21" s="541"/>
      <c r="S21" s="541"/>
      <c r="T21" s="542" t="str">
        <f t="shared" si="1"/>
        <v/>
      </c>
      <c r="U21" s="541"/>
      <c r="V21" s="541"/>
      <c r="W21" s="541"/>
      <c r="X21" s="543" t="str">
        <f t="shared" si="4"/>
        <v/>
      </c>
      <c r="Y21" s="544" t="str">
        <f t="shared" si="5"/>
        <v/>
      </c>
      <c r="Z21" s="545" t="str">
        <f t="shared" si="6"/>
        <v/>
      </c>
      <c r="AA21" s="544" t="str">
        <f t="shared" si="2"/>
        <v/>
      </c>
      <c r="AB21" s="545" t="str">
        <f>IFERROR(IF(AND(Q20="Impacto",Q21="Impacto"),(AB20-(+AB20*T21)),IF(AND(Q20="Probabilidad",Q21="Impacto"),(AB19-(+AB19*T21)),IF(Q21="Probabilidad",AB20,""))),"")</f>
        <v/>
      </c>
      <c r="AC21" s="546" t="str">
        <f t="shared" si="11"/>
        <v/>
      </c>
      <c r="AD21" s="547"/>
      <c r="AE21" s="574"/>
      <c r="AF21" s="576"/>
      <c r="AG21" s="575"/>
      <c r="AH21" s="577"/>
      <c r="AI21" s="586"/>
      <c r="AJ21" s="728"/>
      <c r="AK21" s="586"/>
      <c r="AL21" s="728"/>
      <c r="AM21" s="728"/>
      <c r="AN21" s="729"/>
      <c r="AO21" s="729"/>
      <c r="AP21" s="729"/>
      <c r="AQ21" s="729"/>
      <c r="AR21" s="729"/>
      <c r="AS21" s="729"/>
      <c r="AT21" s="729"/>
      <c r="AU21" s="729"/>
      <c r="AV21" s="729"/>
      <c r="AW21" s="729"/>
      <c r="AX21" s="729"/>
      <c r="AY21" s="729"/>
      <c r="AZ21" s="729"/>
      <c r="BA21" s="729"/>
      <c r="BB21" s="729"/>
      <c r="BC21" s="729"/>
      <c r="BD21" s="729"/>
      <c r="BE21" s="729"/>
      <c r="BF21" s="729"/>
      <c r="BG21" s="729"/>
      <c r="BH21" s="729"/>
      <c r="BI21" s="729"/>
      <c r="BJ21" s="729"/>
      <c r="BK21" s="729"/>
      <c r="BL21" s="729"/>
      <c r="BM21" s="729"/>
      <c r="BN21" s="729"/>
      <c r="BO21" s="729"/>
      <c r="BP21" s="729"/>
    </row>
    <row r="22" spans="1:68" s="732" customFormat="1" ht="174" customHeight="1" x14ac:dyDescent="0.25">
      <c r="A22" s="854">
        <v>3</v>
      </c>
      <c r="B22" s="851" t="s">
        <v>1142</v>
      </c>
      <c r="C22" s="851" t="s">
        <v>1258</v>
      </c>
      <c r="D22" s="851" t="s">
        <v>1621</v>
      </c>
      <c r="E22" s="908" t="s">
        <v>1810</v>
      </c>
      <c r="F22" s="851" t="s">
        <v>1150</v>
      </c>
      <c r="G22" s="905">
        <v>12</v>
      </c>
      <c r="H22" s="890" t="str">
        <f>IF(G22&lt;=0,"",IF(G22&lt;=2,"Muy Baja",IF(G22&lt;=24,"Baja",IF(G22&lt;=500,"Media",IF(G22&lt;=5000,"Alta","Muy Alta")))))</f>
        <v>Baja</v>
      </c>
      <c r="I22" s="860">
        <f>IF(H22="","",IF(H22="Muy Baja",0.2,IF(H22="Baja",0.4,IF(H22="Media",0.6,IF(H22="Alta",0.8,IF(H22="Muy Alta",1,))))))</f>
        <v>0.4</v>
      </c>
      <c r="J22" s="893" t="s">
        <v>1101</v>
      </c>
      <c r="K22" s="860" t="str">
        <f>IF(NOT(ISERROR(MATCH(J22,'Tabla Impacto'!$B$221:$B$223,0))),'Tabla Impacto'!$F$223&amp;"Por favor no seleccionar los criterios de impacto(Afectación Económica o presupuestal y Pérdida Reputacional)",J22)</f>
        <v xml:space="preserve">     El riesgo afecta la imagen de de la entidad con efecto publicitario sostenido a nivel de sector administrativo, nivel departamental o municipal</v>
      </c>
      <c r="L22" s="896" t="str">
        <f>IF(OR(K22='Tabla Impacto'!$C$11,K22='Tabla Impacto'!$D$11),"Leve",IF(OR(K22='Tabla Impacto'!$C$12,K22='Tabla Impacto'!$D$12),"Menor",IF(OR(K22='Tabla Impacto'!$C$13,K22='Tabla Impacto'!$D$13),"Moderado",IF(OR(K22='Tabla Impacto'!$C$14,K22='Tabla Impacto'!$D$14),"Mayor",IF(OR(K22='Tabla Impacto'!$C$15,K22='Tabla Impacto'!$D$15),"Catastrófico","")))))</f>
        <v>Mayor</v>
      </c>
      <c r="M22" s="860">
        <f>IF(L22="","",IF(L22="Leve",0.2,IF(L22="Menor",0.4,IF(L22="Moderado",0.6,IF(L22="Mayor",0.8,IF(L22="Catastrófico",1,))))))</f>
        <v>0.8</v>
      </c>
      <c r="N22" s="899"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Alto</v>
      </c>
      <c r="O22" s="538">
        <v>1</v>
      </c>
      <c r="P22" s="588" t="s">
        <v>1623</v>
      </c>
      <c r="Q22" s="540" t="str">
        <f t="shared" si="0"/>
        <v>Probabilidad</v>
      </c>
      <c r="R22" s="541" t="s">
        <v>1116</v>
      </c>
      <c r="S22" s="541" t="s">
        <v>1122</v>
      </c>
      <c r="T22" s="542" t="str">
        <f t="shared" si="1"/>
        <v>30%</v>
      </c>
      <c r="U22" s="541" t="s">
        <v>1125</v>
      </c>
      <c r="V22" s="541" t="s">
        <v>1132</v>
      </c>
      <c r="W22" s="541" t="s">
        <v>1277</v>
      </c>
      <c r="X22" s="543">
        <f t="shared" si="4"/>
        <v>0.28000000000000003</v>
      </c>
      <c r="Y22" s="544" t="str">
        <f t="shared" si="5"/>
        <v>Baja</v>
      </c>
      <c r="Z22" s="545">
        <f t="shared" si="6"/>
        <v>0.28000000000000003</v>
      </c>
      <c r="AA22" s="544" t="str">
        <f t="shared" si="2"/>
        <v>Mayor</v>
      </c>
      <c r="AB22" s="545">
        <f>IFERROR(IF(Q22="Impacto",(M22-(+M22*T22)),IF(Q22="Probabilidad",M22,"")),"")</f>
        <v>0.8</v>
      </c>
      <c r="AC22" s="546"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Alto</v>
      </c>
      <c r="AD22" s="547" t="s">
        <v>1145</v>
      </c>
      <c r="AE22" s="573" t="s">
        <v>1280</v>
      </c>
      <c r="AF22" s="574" t="s">
        <v>1281</v>
      </c>
      <c r="AG22" s="575">
        <v>45292</v>
      </c>
      <c r="AH22" s="575">
        <v>45535</v>
      </c>
      <c r="AI22" s="586" t="s">
        <v>1783</v>
      </c>
      <c r="AJ22" s="727" t="s">
        <v>1148</v>
      </c>
      <c r="AK22" s="586" t="s">
        <v>1649</v>
      </c>
      <c r="AL22" s="586" t="s">
        <v>1786</v>
      </c>
      <c r="AM22" s="728"/>
      <c r="AN22" s="731"/>
      <c r="AO22" s="731"/>
      <c r="AP22" s="731"/>
      <c r="AQ22" s="731"/>
      <c r="AR22" s="731"/>
      <c r="AS22" s="731"/>
      <c r="AT22" s="731"/>
      <c r="AU22" s="731"/>
      <c r="AV22" s="731"/>
      <c r="AW22" s="731"/>
      <c r="AX22" s="731"/>
      <c r="AY22" s="731"/>
      <c r="AZ22" s="731"/>
      <c r="BA22" s="731"/>
      <c r="BB22" s="731"/>
      <c r="BC22" s="731"/>
      <c r="BD22" s="731"/>
      <c r="BE22" s="731"/>
      <c r="BF22" s="731"/>
      <c r="BG22" s="731"/>
      <c r="BH22" s="731"/>
      <c r="BI22" s="731"/>
      <c r="BJ22" s="731"/>
      <c r="BK22" s="731"/>
      <c r="BL22" s="731"/>
      <c r="BM22" s="731"/>
      <c r="BN22" s="731"/>
      <c r="BO22" s="731"/>
      <c r="BP22" s="731"/>
    </row>
    <row r="23" spans="1:68" s="730" customFormat="1" x14ac:dyDescent="0.2">
      <c r="A23" s="855"/>
      <c r="B23" s="852"/>
      <c r="C23" s="852"/>
      <c r="D23" s="909"/>
      <c r="E23" s="909"/>
      <c r="F23" s="852"/>
      <c r="G23" s="906"/>
      <c r="H23" s="891"/>
      <c r="I23" s="861"/>
      <c r="J23" s="894"/>
      <c r="K23" s="861">
        <v>0</v>
      </c>
      <c r="L23" s="897"/>
      <c r="M23" s="861"/>
      <c r="N23" s="900"/>
      <c r="O23" s="538">
        <v>2</v>
      </c>
      <c r="P23" s="435"/>
      <c r="Q23" s="516" t="str">
        <f t="shared" si="0"/>
        <v/>
      </c>
      <c r="R23" s="517"/>
      <c r="S23" s="517"/>
      <c r="T23" s="518" t="str">
        <f t="shared" si="1"/>
        <v/>
      </c>
      <c r="U23" s="517"/>
      <c r="V23" s="517"/>
      <c r="W23" s="517"/>
      <c r="X23" s="519" t="str">
        <f t="shared" si="4"/>
        <v/>
      </c>
      <c r="Y23" s="520" t="str">
        <f t="shared" si="5"/>
        <v/>
      </c>
      <c r="Z23" s="521" t="str">
        <f t="shared" si="6"/>
        <v/>
      </c>
      <c r="AA23" s="520" t="str">
        <f>IFERROR(IF(AB23="","",IF(AB23&lt;=0.2,"Leve",IF(AB23&lt;=0.4,"Menor",IF(AB23&lt;=0.6,"Moderado",IF(AB23&lt;=0.8,"Mayor","Catastrófico"))))),"")</f>
        <v/>
      </c>
      <c r="AB23" s="521" t="str">
        <f>IFERROR(IF(AND(Q22="Impacto",Q23="Impacto"),(AB22-(+AB22*T23)),IF(Q23="Impacto",(M22-(+M22*T23)),IF(Q23="Probabilidad",AB22,""))),"")</f>
        <v/>
      </c>
      <c r="AC23" s="522" t="str">
        <f t="shared" ref="AC23:AC29" si="12">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511"/>
      <c r="AE23" s="515"/>
      <c r="AF23" s="513"/>
      <c r="AG23" s="514"/>
      <c r="AH23" s="514"/>
      <c r="AI23" s="586"/>
      <c r="AJ23" s="728"/>
      <c r="AK23" s="586"/>
      <c r="AL23" s="586"/>
      <c r="AM23" s="733"/>
      <c r="AN23" s="729"/>
      <c r="AO23" s="729"/>
      <c r="AP23" s="729"/>
      <c r="AQ23" s="729"/>
      <c r="AR23" s="729"/>
      <c r="AS23" s="729"/>
      <c r="AT23" s="729"/>
      <c r="AU23" s="729"/>
      <c r="AV23" s="729"/>
      <c r="AW23" s="729"/>
      <c r="AX23" s="729"/>
      <c r="AY23" s="729"/>
      <c r="AZ23" s="729"/>
      <c r="BA23" s="729"/>
      <c r="BB23" s="729"/>
      <c r="BC23" s="729"/>
      <c r="BD23" s="729"/>
      <c r="BE23" s="729"/>
      <c r="BF23" s="729"/>
      <c r="BG23" s="729"/>
      <c r="BH23" s="729"/>
      <c r="BI23" s="729"/>
      <c r="BJ23" s="729"/>
      <c r="BK23" s="729"/>
      <c r="BL23" s="729"/>
      <c r="BM23" s="729"/>
      <c r="BN23" s="729"/>
      <c r="BO23" s="729"/>
      <c r="BP23" s="729"/>
    </row>
    <row r="24" spans="1:68" s="730" customFormat="1" x14ac:dyDescent="0.2">
      <c r="A24" s="855"/>
      <c r="B24" s="852"/>
      <c r="C24" s="852"/>
      <c r="D24" s="909"/>
      <c r="E24" s="909"/>
      <c r="F24" s="852"/>
      <c r="G24" s="906"/>
      <c r="H24" s="891"/>
      <c r="I24" s="861"/>
      <c r="J24" s="894"/>
      <c r="K24" s="861">
        <v>0</v>
      </c>
      <c r="L24" s="897"/>
      <c r="M24" s="861"/>
      <c r="N24" s="900"/>
      <c r="O24" s="538">
        <v>3</v>
      </c>
      <c r="P24" s="435"/>
      <c r="Q24" s="516" t="str">
        <f t="shared" si="0"/>
        <v/>
      </c>
      <c r="R24" s="517"/>
      <c r="S24" s="517"/>
      <c r="T24" s="518" t="str">
        <f t="shared" si="1"/>
        <v/>
      </c>
      <c r="U24" s="517"/>
      <c r="V24" s="517"/>
      <c r="W24" s="517"/>
      <c r="X24" s="519" t="str">
        <f t="shared" si="4"/>
        <v/>
      </c>
      <c r="Y24" s="520" t="str">
        <f t="shared" si="5"/>
        <v/>
      </c>
      <c r="Z24" s="521" t="str">
        <f t="shared" si="6"/>
        <v/>
      </c>
      <c r="AA24" s="520" t="str">
        <f t="shared" si="2"/>
        <v/>
      </c>
      <c r="AB24" s="521" t="str">
        <f>IFERROR(IF(AND(Q23="Impacto",Q24="Impacto"),(AB23-(+AB23*T24)),IF(AND(Q23="Probabilidad",Q24="Impacto"),(AB22-(+AB22*T24)),IF(Q24="Probabilidad",AB23,""))),"")</f>
        <v/>
      </c>
      <c r="AC24" s="522" t="str">
        <f t="shared" si="12"/>
        <v/>
      </c>
      <c r="AD24" s="511"/>
      <c r="AE24" s="515"/>
      <c r="AF24" s="513"/>
      <c r="AG24" s="514"/>
      <c r="AH24" s="514"/>
      <c r="AI24" s="586"/>
      <c r="AJ24" s="728"/>
      <c r="AK24" s="586"/>
      <c r="AL24" s="586"/>
      <c r="AM24" s="728"/>
      <c r="AN24" s="729"/>
      <c r="AO24" s="729"/>
      <c r="AP24" s="729"/>
      <c r="AQ24" s="729"/>
      <c r="AR24" s="729"/>
      <c r="AS24" s="729"/>
      <c r="AT24" s="729"/>
      <c r="AU24" s="729"/>
      <c r="AV24" s="729"/>
      <c r="AW24" s="729"/>
      <c r="AX24" s="729"/>
      <c r="AY24" s="729"/>
      <c r="AZ24" s="729"/>
      <c r="BA24" s="729"/>
      <c r="BB24" s="729"/>
      <c r="BC24" s="729"/>
      <c r="BD24" s="729"/>
      <c r="BE24" s="729"/>
      <c r="BF24" s="729"/>
      <c r="BG24" s="729"/>
      <c r="BH24" s="729"/>
      <c r="BI24" s="729"/>
      <c r="BJ24" s="729"/>
      <c r="BK24" s="729"/>
      <c r="BL24" s="729"/>
      <c r="BM24" s="729"/>
      <c r="BN24" s="729"/>
      <c r="BO24" s="729"/>
      <c r="BP24" s="729"/>
    </row>
    <row r="25" spans="1:68" s="730" customFormat="1" x14ac:dyDescent="0.2">
      <c r="A25" s="855"/>
      <c r="B25" s="852"/>
      <c r="C25" s="852"/>
      <c r="D25" s="909"/>
      <c r="E25" s="909"/>
      <c r="F25" s="852"/>
      <c r="G25" s="906"/>
      <c r="H25" s="891"/>
      <c r="I25" s="861"/>
      <c r="J25" s="894"/>
      <c r="K25" s="861">
        <v>0</v>
      </c>
      <c r="L25" s="897"/>
      <c r="M25" s="861"/>
      <c r="N25" s="900"/>
      <c r="O25" s="538">
        <v>4</v>
      </c>
      <c r="P25" s="435"/>
      <c r="Q25" s="516" t="str">
        <f t="shared" si="0"/>
        <v/>
      </c>
      <c r="R25" s="517"/>
      <c r="S25" s="517"/>
      <c r="T25" s="518" t="str">
        <f t="shared" si="1"/>
        <v/>
      </c>
      <c r="U25" s="517"/>
      <c r="V25" s="517"/>
      <c r="W25" s="517"/>
      <c r="X25" s="519" t="str">
        <f t="shared" si="4"/>
        <v/>
      </c>
      <c r="Y25" s="520" t="str">
        <f t="shared" si="5"/>
        <v/>
      </c>
      <c r="Z25" s="521" t="str">
        <f t="shared" si="6"/>
        <v/>
      </c>
      <c r="AA25" s="520" t="str">
        <f t="shared" si="2"/>
        <v/>
      </c>
      <c r="AB25" s="521" t="str">
        <f>IFERROR(IF(AND(Q24="Impacto",Q25="Impacto"),(AB24-(+AB24*T25)),IF(AND(Q24="Probabilidad",Q25="Impacto"),(AB23-(+AB23*T25)),IF(Q25="Probabilidad",AB24,""))),"")</f>
        <v/>
      </c>
      <c r="AC25" s="522" t="str">
        <f t="shared" si="12"/>
        <v/>
      </c>
      <c r="AD25" s="511"/>
      <c r="AE25" s="515"/>
      <c r="AF25" s="513"/>
      <c r="AG25" s="514"/>
      <c r="AH25" s="514"/>
      <c r="AI25" s="586"/>
      <c r="AJ25" s="728"/>
      <c r="AK25" s="586"/>
      <c r="AL25" s="586"/>
      <c r="AM25" s="728"/>
      <c r="AN25" s="729"/>
      <c r="AO25" s="729"/>
      <c r="AP25" s="729"/>
      <c r="AQ25" s="729"/>
      <c r="AR25" s="729"/>
      <c r="AS25" s="729"/>
      <c r="AT25" s="729"/>
      <c r="AU25" s="729"/>
      <c r="AV25" s="729"/>
      <c r="AW25" s="729"/>
      <c r="AX25" s="729"/>
      <c r="AY25" s="729"/>
      <c r="AZ25" s="729"/>
      <c r="BA25" s="729"/>
      <c r="BB25" s="729"/>
      <c r="BC25" s="729"/>
      <c r="BD25" s="729"/>
      <c r="BE25" s="729"/>
      <c r="BF25" s="729"/>
      <c r="BG25" s="729"/>
      <c r="BH25" s="729"/>
      <c r="BI25" s="729"/>
      <c r="BJ25" s="729"/>
      <c r="BK25" s="729"/>
      <c r="BL25" s="729"/>
      <c r="BM25" s="729"/>
      <c r="BN25" s="729"/>
      <c r="BO25" s="729"/>
      <c r="BP25" s="729"/>
    </row>
    <row r="26" spans="1:68" s="730" customFormat="1" x14ac:dyDescent="0.2">
      <c r="A26" s="855"/>
      <c r="B26" s="852"/>
      <c r="C26" s="852"/>
      <c r="D26" s="909"/>
      <c r="E26" s="909"/>
      <c r="F26" s="852"/>
      <c r="G26" s="906"/>
      <c r="H26" s="891"/>
      <c r="I26" s="861"/>
      <c r="J26" s="894"/>
      <c r="K26" s="861">
        <v>0</v>
      </c>
      <c r="L26" s="897"/>
      <c r="M26" s="861"/>
      <c r="N26" s="900"/>
      <c r="O26" s="538">
        <v>5</v>
      </c>
      <c r="P26" s="435"/>
      <c r="Q26" s="516" t="str">
        <f t="shared" si="0"/>
        <v/>
      </c>
      <c r="R26" s="517"/>
      <c r="S26" s="517"/>
      <c r="T26" s="518" t="str">
        <f t="shared" si="1"/>
        <v/>
      </c>
      <c r="U26" s="517"/>
      <c r="V26" s="517"/>
      <c r="W26" s="517"/>
      <c r="X26" s="519" t="str">
        <f t="shared" si="4"/>
        <v/>
      </c>
      <c r="Y26" s="520" t="str">
        <f t="shared" si="5"/>
        <v/>
      </c>
      <c r="Z26" s="521" t="str">
        <f t="shared" si="6"/>
        <v/>
      </c>
      <c r="AA26" s="520" t="str">
        <f t="shared" si="2"/>
        <v/>
      </c>
      <c r="AB26" s="521" t="str">
        <f>IFERROR(IF(AND(Q25="Impacto",Q26="Impacto"),(AB25-(+AB25*T26)),IF(AND(Q25="Probabilidad",Q26="Impacto"),(AB24-(+AB24*T26)),IF(Q26="Probabilidad",AB25,""))),"")</f>
        <v/>
      </c>
      <c r="AC26" s="522" t="str">
        <f t="shared" si="12"/>
        <v/>
      </c>
      <c r="AD26" s="511"/>
      <c r="AE26" s="515"/>
      <c r="AF26" s="513"/>
      <c r="AG26" s="514"/>
      <c r="AH26" s="514"/>
      <c r="AI26" s="586"/>
      <c r="AJ26" s="728"/>
      <c r="AK26" s="586"/>
      <c r="AL26" s="586"/>
      <c r="AM26" s="728"/>
      <c r="AN26" s="729"/>
      <c r="AO26" s="729"/>
      <c r="AP26" s="729"/>
      <c r="AQ26" s="729"/>
      <c r="AR26" s="729"/>
      <c r="AS26" s="729"/>
      <c r="AT26" s="729"/>
      <c r="AU26" s="729"/>
      <c r="AV26" s="729"/>
      <c r="AW26" s="729"/>
      <c r="AX26" s="729"/>
      <c r="AY26" s="729"/>
      <c r="AZ26" s="729"/>
      <c r="BA26" s="729"/>
      <c r="BB26" s="729"/>
      <c r="BC26" s="729"/>
      <c r="BD26" s="729"/>
      <c r="BE26" s="729"/>
      <c r="BF26" s="729"/>
      <c r="BG26" s="729"/>
      <c r="BH26" s="729"/>
      <c r="BI26" s="729"/>
      <c r="BJ26" s="729"/>
      <c r="BK26" s="729"/>
      <c r="BL26" s="729"/>
      <c r="BM26" s="729"/>
      <c r="BN26" s="729"/>
      <c r="BO26" s="729"/>
      <c r="BP26" s="729"/>
    </row>
    <row r="27" spans="1:68" s="730" customFormat="1" x14ac:dyDescent="0.2">
      <c r="A27" s="856"/>
      <c r="B27" s="853"/>
      <c r="C27" s="853"/>
      <c r="D27" s="910"/>
      <c r="E27" s="910"/>
      <c r="F27" s="853"/>
      <c r="G27" s="907"/>
      <c r="H27" s="892"/>
      <c r="I27" s="862"/>
      <c r="J27" s="895"/>
      <c r="K27" s="862">
        <v>0</v>
      </c>
      <c r="L27" s="898"/>
      <c r="M27" s="862"/>
      <c r="N27" s="901"/>
      <c r="O27" s="538">
        <v>6</v>
      </c>
      <c r="P27" s="435"/>
      <c r="Q27" s="516" t="str">
        <f t="shared" si="0"/>
        <v/>
      </c>
      <c r="R27" s="517"/>
      <c r="S27" s="517"/>
      <c r="T27" s="518" t="str">
        <f t="shared" si="1"/>
        <v/>
      </c>
      <c r="U27" s="517"/>
      <c r="V27" s="517"/>
      <c r="W27" s="517"/>
      <c r="X27" s="519" t="str">
        <f t="shared" si="4"/>
        <v/>
      </c>
      <c r="Y27" s="520" t="str">
        <f t="shared" si="5"/>
        <v/>
      </c>
      <c r="Z27" s="521" t="str">
        <f t="shared" si="6"/>
        <v/>
      </c>
      <c r="AA27" s="520" t="str">
        <f t="shared" si="2"/>
        <v/>
      </c>
      <c r="AB27" s="521" t="str">
        <f>IFERROR(IF(AND(Q26="Impacto",Q27="Impacto"),(AB26-(+AB26*T27)),IF(AND(Q26="Probabilidad",Q27="Impacto"),(AB25-(+AB25*T27)),IF(Q27="Probabilidad",AB26,""))),"")</f>
        <v/>
      </c>
      <c r="AC27" s="522" t="str">
        <f t="shared" si="12"/>
        <v/>
      </c>
      <c r="AD27" s="511"/>
      <c r="AE27" s="515"/>
      <c r="AF27" s="513"/>
      <c r="AG27" s="514"/>
      <c r="AH27" s="514"/>
      <c r="AI27" s="586"/>
      <c r="AJ27" s="728"/>
      <c r="AK27" s="586"/>
      <c r="AL27" s="586"/>
      <c r="AM27" s="728"/>
      <c r="AN27" s="729"/>
      <c r="AO27" s="729"/>
      <c r="AP27" s="729"/>
      <c r="AQ27" s="729"/>
      <c r="AR27" s="729"/>
      <c r="AS27" s="729"/>
      <c r="AT27" s="729"/>
      <c r="AU27" s="729"/>
      <c r="AV27" s="729"/>
      <c r="AW27" s="729"/>
      <c r="AX27" s="729"/>
      <c r="AY27" s="729"/>
      <c r="AZ27" s="729"/>
      <c r="BA27" s="729"/>
      <c r="BB27" s="729"/>
      <c r="BC27" s="729"/>
      <c r="BD27" s="729"/>
      <c r="BE27" s="729"/>
      <c r="BF27" s="729"/>
      <c r="BG27" s="729"/>
      <c r="BH27" s="729"/>
      <c r="BI27" s="729"/>
      <c r="BJ27" s="729"/>
      <c r="BK27" s="729"/>
      <c r="BL27" s="729"/>
      <c r="BM27" s="729"/>
      <c r="BN27" s="729"/>
      <c r="BO27" s="729"/>
      <c r="BP27" s="729"/>
    </row>
    <row r="28" spans="1:68" s="730" customFormat="1" ht="81" customHeight="1" x14ac:dyDescent="0.2">
      <c r="A28" s="857">
        <v>4</v>
      </c>
      <c r="B28" s="908" t="s">
        <v>1142</v>
      </c>
      <c r="C28" s="908" t="s">
        <v>1259</v>
      </c>
      <c r="D28" s="908" t="s">
        <v>1472</v>
      </c>
      <c r="E28" s="908" t="s">
        <v>1473</v>
      </c>
      <c r="F28" s="908" t="s">
        <v>1150</v>
      </c>
      <c r="G28" s="911">
        <v>25000</v>
      </c>
      <c r="H28" s="902" t="str">
        <f t="shared" ref="H28" si="13">IF(G28&lt;=0,"",IF(G28&lt;=2,"Muy Baja",IF(G28&lt;=24,"Baja",IF(G28&lt;=500,"Media",IF(G28&lt;=5000,"Alta","Muy Alta")))))</f>
        <v>Muy Alta</v>
      </c>
      <c r="I28" s="863">
        <f t="shared" ref="I28" si="14">IF(H28="","",IF(H28="Muy Baja",0.2,IF(H28="Baja",0.4,IF(H28="Media",0.6,IF(H28="Alta",0.8,IF(H28="Muy Alta",1,))))))</f>
        <v>1</v>
      </c>
      <c r="J28" s="872" t="s">
        <v>1100</v>
      </c>
      <c r="K28" s="860" t="str">
        <f>IF(NOT(ISERROR(MATCH(J28,'Tabla Impacto'!$B$221:$B$223,0))),'Tabla Impacto'!$F$223&amp;"Por favor no seleccionar los criterios de impacto(Afectación Económica o presupuestal y Pérdida Reputacional)",J28)</f>
        <v xml:space="preserve">     El riesgo afecta la imagen de la entidad con algunos usuarios de relevancia frente al logro de los objetivos</v>
      </c>
      <c r="L28" s="878" t="str">
        <f>IF(OR(K28='Tabla Impacto'!$C$11,K28='Tabla Impacto'!$D$11),"Leve",IF(OR(K28='Tabla Impacto'!$C$12,K28='Tabla Impacto'!$D$12),"Menor",IF(OR(K28='Tabla Impacto'!$C$13,K28='Tabla Impacto'!$D$13),"Moderado",IF(OR(K28='Tabla Impacto'!$C$14,K28='Tabla Impacto'!$D$14),"Mayor",IF(OR(K28='Tabla Impacto'!$C$15,K28='Tabla Impacto'!$D$15),"Catastrófico","")))))</f>
        <v>Moderado</v>
      </c>
      <c r="M28" s="863">
        <f t="shared" ref="M28" si="15">IF(L28="","",IF(L28="Leve",0.2,IF(L28="Menor",0.4,IF(L28="Moderado",0.6,IF(L28="Mayor",0.8,IF(L28="Catastrófico",1,))))))</f>
        <v>0.6</v>
      </c>
      <c r="N28" s="845" t="str">
        <f t="shared" ref="N28" si="16">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Alto</v>
      </c>
      <c r="O28" s="589">
        <v>1</v>
      </c>
      <c r="P28" s="712" t="s">
        <v>1653</v>
      </c>
      <c r="Q28" s="590" t="str">
        <f t="shared" si="0"/>
        <v>Probabilidad</v>
      </c>
      <c r="R28" s="591" t="s">
        <v>1114</v>
      </c>
      <c r="S28" s="591" t="s">
        <v>1122</v>
      </c>
      <c r="T28" s="592" t="str">
        <f t="shared" si="1"/>
        <v>40%</v>
      </c>
      <c r="U28" s="591" t="s">
        <v>1125</v>
      </c>
      <c r="V28" s="591" t="s">
        <v>1130</v>
      </c>
      <c r="W28" s="591" t="s">
        <v>1277</v>
      </c>
      <c r="X28" s="593">
        <f>IFERROR(IF(Q28="Probabilidad",(I28-(+I28*T28)),IF(Q28="Impacto",I28,"")),"")</f>
        <v>0.6</v>
      </c>
      <c r="Y28" s="594" t="str">
        <f t="shared" si="5"/>
        <v>Media</v>
      </c>
      <c r="Z28" s="595">
        <f t="shared" si="6"/>
        <v>0.6</v>
      </c>
      <c r="AA28" s="594" t="str">
        <f t="shared" si="2"/>
        <v>Moderado</v>
      </c>
      <c r="AB28" s="595">
        <f>IFERROR(IF(Q28="Impacto",(M28-(+M28*T28)),IF(Q28="Probabilidad",M28,"")),"")</f>
        <v>0.6</v>
      </c>
      <c r="AC28" s="596"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Moderado</v>
      </c>
      <c r="AD28" s="597"/>
      <c r="AE28" s="515"/>
      <c r="AF28" s="513"/>
      <c r="AG28" s="514"/>
      <c r="AH28" s="514"/>
      <c r="AI28" s="586"/>
      <c r="AJ28" s="728"/>
      <c r="AK28" s="736" t="s">
        <v>1776</v>
      </c>
      <c r="AL28" s="736" t="s">
        <v>1776</v>
      </c>
      <c r="AM28" s="728"/>
      <c r="AN28" s="729"/>
      <c r="AO28" s="729"/>
      <c r="AP28" s="729"/>
      <c r="AQ28" s="729"/>
      <c r="AR28" s="729"/>
      <c r="AS28" s="729"/>
      <c r="AT28" s="729"/>
      <c r="AU28" s="729"/>
      <c r="AV28" s="729"/>
      <c r="AW28" s="729"/>
      <c r="AX28" s="729"/>
      <c r="AY28" s="729"/>
      <c r="AZ28" s="729"/>
      <c r="BA28" s="729"/>
      <c r="BB28" s="729"/>
      <c r="BC28" s="729"/>
      <c r="BD28" s="729"/>
      <c r="BE28" s="729"/>
      <c r="BF28" s="729"/>
      <c r="BG28" s="729"/>
      <c r="BH28" s="729"/>
      <c r="BI28" s="729"/>
      <c r="BJ28" s="729"/>
      <c r="BK28" s="729"/>
      <c r="BL28" s="729"/>
      <c r="BM28" s="729"/>
      <c r="BN28" s="729"/>
      <c r="BO28" s="729"/>
      <c r="BP28" s="729"/>
    </row>
    <row r="29" spans="1:68" s="730" customFormat="1" ht="150" x14ac:dyDescent="0.2">
      <c r="A29" s="858"/>
      <c r="B29" s="909"/>
      <c r="C29" s="909"/>
      <c r="D29" s="909"/>
      <c r="E29" s="909"/>
      <c r="F29" s="909"/>
      <c r="G29" s="912"/>
      <c r="H29" s="903"/>
      <c r="I29" s="864"/>
      <c r="J29" s="873"/>
      <c r="K29" s="861">
        <v>0</v>
      </c>
      <c r="L29" s="879"/>
      <c r="M29" s="864"/>
      <c r="N29" s="846"/>
      <c r="O29" s="589">
        <v>2</v>
      </c>
      <c r="P29" s="712" t="s">
        <v>1654</v>
      </c>
      <c r="Q29" s="590" t="str">
        <f t="shared" si="0"/>
        <v>Probabilidad</v>
      </c>
      <c r="R29" s="591" t="s">
        <v>1114</v>
      </c>
      <c r="S29" s="591" t="s">
        <v>1122</v>
      </c>
      <c r="T29" s="592" t="str">
        <f t="shared" si="1"/>
        <v>40%</v>
      </c>
      <c r="U29" s="591" t="s">
        <v>1125</v>
      </c>
      <c r="V29" s="591" t="s">
        <v>1130</v>
      </c>
      <c r="W29" s="591" t="s">
        <v>1277</v>
      </c>
      <c r="X29" s="593">
        <f>IFERROR(IF(AND(Q28="Probabilidad",Q29="Probabilidad"),(Z28-(+Z28*T29)),IF(Q29="Probabilidad",(I28-(+I28*T29)),IF(Q29="Impacto",Z28,""))),"")</f>
        <v>0.36</v>
      </c>
      <c r="Y29" s="594" t="str">
        <f t="shared" si="5"/>
        <v>Baja</v>
      </c>
      <c r="Z29" s="595">
        <f t="shared" si="6"/>
        <v>0.36</v>
      </c>
      <c r="AA29" s="594" t="str">
        <f t="shared" si="2"/>
        <v>Moderado</v>
      </c>
      <c r="AB29" s="595">
        <f>IFERROR(IF(AND(Q28="Impacto",Q29="Impacto"),(AB28-(+AB28*T29)),IF(Q29="Impacto",(M28-(+M28*T29)),IF(Q29="Probabilidad",AB28,""))),"")</f>
        <v>0.6</v>
      </c>
      <c r="AC29" s="596" t="str">
        <f t="shared" si="12"/>
        <v>Moderado</v>
      </c>
      <c r="AD29" s="597" t="s">
        <v>1145</v>
      </c>
      <c r="AE29" s="647" t="s">
        <v>1655</v>
      </c>
      <c r="AF29" s="713" t="s">
        <v>1656</v>
      </c>
      <c r="AG29" s="726">
        <v>45292</v>
      </c>
      <c r="AH29" s="726">
        <v>45535</v>
      </c>
      <c r="AI29" s="586" t="s">
        <v>1657</v>
      </c>
      <c r="AJ29" s="727" t="s">
        <v>1148</v>
      </c>
      <c r="AK29" s="736" t="s">
        <v>1776</v>
      </c>
      <c r="AL29" s="792" t="s">
        <v>1831</v>
      </c>
      <c r="AM29" s="728"/>
      <c r="AN29" s="729"/>
      <c r="AO29" s="729"/>
      <c r="AP29" s="729"/>
      <c r="AQ29" s="729"/>
      <c r="AR29" s="729"/>
      <c r="AS29" s="729"/>
      <c r="AT29" s="729"/>
      <c r="AU29" s="729"/>
      <c r="AV29" s="729"/>
      <c r="AW29" s="729"/>
      <c r="AX29" s="729"/>
      <c r="AY29" s="729"/>
      <c r="AZ29" s="729"/>
      <c r="BA29" s="729"/>
      <c r="BB29" s="729"/>
      <c r="BC29" s="729"/>
      <c r="BD29" s="729"/>
      <c r="BE29" s="729"/>
      <c r="BF29" s="729"/>
      <c r="BG29" s="729"/>
      <c r="BH29" s="729"/>
      <c r="BI29" s="729"/>
      <c r="BJ29" s="729"/>
      <c r="BK29" s="729"/>
      <c r="BL29" s="729"/>
      <c r="BM29" s="729"/>
      <c r="BN29" s="729"/>
      <c r="BO29" s="729"/>
      <c r="BP29" s="729"/>
    </row>
    <row r="30" spans="1:68" s="730" customFormat="1" x14ac:dyDescent="0.2">
      <c r="A30" s="858"/>
      <c r="B30" s="909"/>
      <c r="C30" s="909"/>
      <c r="D30" s="909"/>
      <c r="E30" s="909"/>
      <c r="F30" s="909"/>
      <c r="G30" s="912"/>
      <c r="H30" s="903"/>
      <c r="I30" s="864"/>
      <c r="J30" s="873"/>
      <c r="K30" s="861">
        <v>0</v>
      </c>
      <c r="L30" s="879"/>
      <c r="M30" s="864"/>
      <c r="N30" s="846"/>
      <c r="O30" s="589">
        <v>3</v>
      </c>
      <c r="P30" s="524"/>
      <c r="Q30" s="516"/>
      <c r="R30" s="517"/>
      <c r="S30" s="517"/>
      <c r="T30" s="518" t="str">
        <f t="shared" si="1"/>
        <v/>
      </c>
      <c r="U30" s="517"/>
      <c r="V30" s="517"/>
      <c r="W30" s="517"/>
      <c r="X30" s="519" t="str">
        <f>IFERROR(IF(AND(Q29="Probabilidad",Q30="Probabilidad"),(Z29-(+Z29*T30)),IF(Q30="Probabilidad",(I29-(+I29*T30)),IF(Q30="Impacto",Z29,""))),"")</f>
        <v/>
      </c>
      <c r="Y30" s="520" t="str">
        <f t="shared" si="5"/>
        <v/>
      </c>
      <c r="Z30" s="521" t="str">
        <f t="shared" si="6"/>
        <v/>
      </c>
      <c r="AA30" s="520" t="str">
        <f t="shared" si="2"/>
        <v/>
      </c>
      <c r="AB30" s="521" t="str">
        <f>IFERROR(IF(AND(Q29="Impacto",Q30="Impacto"),(AB29-(+AB29*T30)),IF(Q30="Impacto",(M29-(+M29*T30)),IF(Q30="Probabilidad",AB29,""))),"")</f>
        <v/>
      </c>
      <c r="AC30" s="522" t="str">
        <f>IFERROR(IF(OR(AND(Y30="Muy Baja",AA30="Leve"),AND(Y30="Muy Baja",AA30="Menor"),AND(Y30="Baja",AA30="Leve")),"Bajo",IF(OR(AND(Y30="Muy baja",AA30="Moderado"),AND(Y30="Baja",AA30="Menor"),AND(Y30="Baja",AA30="Moderado"),AND(Y30="Media",AA30="Leve"),AND(Y30="Media",AA30="Menor"),AND(Y30="Media",AA30="Moderado"),AND(Y30="Alta",AA30="Leve"),AND(Y30="Alta",AA30="Menor")),"Moderado",IF(OR(AND(Y30="Muy Baja",AA30="Mayor"),AND(Y30="Baja",AA30="Mayor"),AND(Y30="Media",AA30="Mayor"),AND(Y30="Alta",AA30="Moderado"),AND(Y30="Alta",AA30="Mayor"),AND(Y30="Muy Alta",AA30="Leve"),AND(Y30="Muy Alta",AA30="Menor"),AND(Y30="Muy Alta",AA30="Moderado"),AND(Y30="Muy Alta",AA30="Mayor")),"Alto",IF(OR(AND(Y30="Muy Baja",AA30="Catastrófico"),AND(Y30="Baja",AA30="Catastrófico"),AND(Y30="Media",AA30="Catastrófico"),AND(Y30="Alta",AA30="Catastrófico"),AND(Y30="Muy Alta",AA30="Catastrófico")),"Extremo","")))),"")</f>
        <v/>
      </c>
      <c r="AD30" s="511"/>
      <c r="AE30" s="436"/>
      <c r="AF30" s="697"/>
      <c r="AG30" s="525"/>
      <c r="AH30" s="525"/>
      <c r="AI30" s="586"/>
      <c r="AJ30" s="728"/>
      <c r="AK30" s="586"/>
      <c r="AL30" s="586"/>
      <c r="AM30" s="733"/>
      <c r="AN30" s="729"/>
      <c r="AO30" s="729"/>
      <c r="AP30" s="729"/>
      <c r="AQ30" s="729"/>
      <c r="AR30" s="729"/>
      <c r="AS30" s="729"/>
      <c r="AT30" s="729"/>
      <c r="AU30" s="729"/>
      <c r="AV30" s="729"/>
      <c r="AW30" s="729"/>
      <c r="AX30" s="729"/>
      <c r="AY30" s="729"/>
      <c r="AZ30" s="729"/>
      <c r="BA30" s="729"/>
      <c r="BB30" s="729"/>
      <c r="BC30" s="729"/>
      <c r="BD30" s="729"/>
      <c r="BE30" s="729"/>
      <c r="BF30" s="729"/>
      <c r="BG30" s="729"/>
      <c r="BH30" s="729"/>
      <c r="BI30" s="729"/>
      <c r="BJ30" s="729"/>
      <c r="BK30" s="729"/>
      <c r="BL30" s="729"/>
      <c r="BM30" s="729"/>
      <c r="BN30" s="729"/>
      <c r="BO30" s="729"/>
      <c r="BP30" s="729"/>
    </row>
    <row r="31" spans="1:68" s="730" customFormat="1" x14ac:dyDescent="0.2">
      <c r="A31" s="858"/>
      <c r="B31" s="909"/>
      <c r="C31" s="909"/>
      <c r="D31" s="909"/>
      <c r="E31" s="909"/>
      <c r="F31" s="909"/>
      <c r="G31" s="912"/>
      <c r="H31" s="903"/>
      <c r="I31" s="864"/>
      <c r="J31" s="873"/>
      <c r="K31" s="861">
        <v>0</v>
      </c>
      <c r="L31" s="879"/>
      <c r="M31" s="864"/>
      <c r="N31" s="846"/>
      <c r="O31" s="589">
        <v>4</v>
      </c>
      <c r="P31" s="435"/>
      <c r="Q31" s="516" t="str">
        <f t="shared" si="0"/>
        <v/>
      </c>
      <c r="R31" s="517"/>
      <c r="S31" s="517"/>
      <c r="T31" s="518" t="str">
        <f t="shared" si="1"/>
        <v/>
      </c>
      <c r="U31" s="517"/>
      <c r="V31" s="517"/>
      <c r="W31" s="517"/>
      <c r="X31" s="519" t="str">
        <f t="shared" ref="X31:X33" si="17">IFERROR(IF(Q31="Probabilidad",(I31-(+I31*T31)),IF(Q31="Impacto",I31,"")),"")</f>
        <v/>
      </c>
      <c r="Y31" s="520" t="str">
        <f t="shared" si="5"/>
        <v/>
      </c>
      <c r="Z31" s="521" t="str">
        <f t="shared" si="6"/>
        <v/>
      </c>
      <c r="AA31" s="520" t="str">
        <f t="shared" si="2"/>
        <v/>
      </c>
      <c r="AB31" s="521" t="str">
        <f>IFERROR(IF(AND(Q30="Impacto",Q31="Impacto"),(AB30-(+AB30*T31)),IF(AND(Q30="Probabilidad",Q31="Impacto"),(AB29-(+AB29*T31)),IF(Q31="Probabilidad",AB30,""))),"")</f>
        <v/>
      </c>
      <c r="AC31" s="522" t="s">
        <v>1241</v>
      </c>
      <c r="AD31" s="511"/>
      <c r="AE31" s="515"/>
      <c r="AF31" s="513"/>
      <c r="AG31" s="514"/>
      <c r="AH31" s="514"/>
      <c r="AI31" s="586"/>
      <c r="AJ31" s="728"/>
      <c r="AK31" s="586"/>
      <c r="AL31" s="586"/>
      <c r="AM31" s="728"/>
      <c r="AN31" s="729"/>
      <c r="AO31" s="729"/>
      <c r="AP31" s="729"/>
      <c r="AQ31" s="729"/>
      <c r="AR31" s="729"/>
      <c r="AS31" s="729"/>
      <c r="AT31" s="729"/>
      <c r="AU31" s="729"/>
      <c r="AV31" s="729"/>
      <c r="AW31" s="729"/>
      <c r="AX31" s="729"/>
      <c r="AY31" s="729"/>
      <c r="AZ31" s="729"/>
      <c r="BA31" s="729"/>
      <c r="BB31" s="729"/>
      <c r="BC31" s="729"/>
      <c r="BD31" s="729"/>
      <c r="BE31" s="729"/>
      <c r="BF31" s="729"/>
      <c r="BG31" s="729"/>
      <c r="BH31" s="729"/>
      <c r="BI31" s="729"/>
      <c r="BJ31" s="729"/>
      <c r="BK31" s="729"/>
      <c r="BL31" s="729"/>
      <c r="BM31" s="729"/>
      <c r="BN31" s="729"/>
      <c r="BO31" s="729"/>
      <c r="BP31" s="729"/>
    </row>
    <row r="32" spans="1:68" s="730" customFormat="1" x14ac:dyDescent="0.2">
      <c r="A32" s="858"/>
      <c r="B32" s="909"/>
      <c r="C32" s="909"/>
      <c r="D32" s="909"/>
      <c r="E32" s="909"/>
      <c r="F32" s="909"/>
      <c r="G32" s="912"/>
      <c r="H32" s="903"/>
      <c r="I32" s="864"/>
      <c r="J32" s="873"/>
      <c r="K32" s="861">
        <v>0</v>
      </c>
      <c r="L32" s="879"/>
      <c r="M32" s="864"/>
      <c r="N32" s="846"/>
      <c r="O32" s="589">
        <v>5</v>
      </c>
      <c r="P32" s="435"/>
      <c r="Q32" s="516" t="str">
        <f t="shared" si="0"/>
        <v/>
      </c>
      <c r="R32" s="517"/>
      <c r="S32" s="517"/>
      <c r="T32" s="518" t="str">
        <f t="shared" si="1"/>
        <v/>
      </c>
      <c r="U32" s="517"/>
      <c r="V32" s="517"/>
      <c r="W32" s="517"/>
      <c r="X32" s="519" t="str">
        <f t="shared" si="17"/>
        <v/>
      </c>
      <c r="Y32" s="520" t="str">
        <f t="shared" si="5"/>
        <v/>
      </c>
      <c r="Z32" s="521" t="str">
        <f t="shared" si="6"/>
        <v/>
      </c>
      <c r="AA32" s="520" t="str">
        <f t="shared" si="2"/>
        <v/>
      </c>
      <c r="AB32" s="521" t="str">
        <f>IFERROR(IF(AND(Q31="Impacto",Q32="Impacto"),(AB31-(+AB31*T32)),IF(AND(Q31="Probabilidad",Q32="Impacto"),(AB30-(+AB30*T32)),IF(Q32="Probabilidad",AB31,""))),"")</f>
        <v/>
      </c>
      <c r="AC32" s="522" t="s">
        <v>1241</v>
      </c>
      <c r="AD32" s="511"/>
      <c r="AE32" s="515"/>
      <c r="AF32" s="513"/>
      <c r="AG32" s="514"/>
      <c r="AH32" s="514"/>
      <c r="AI32" s="586"/>
      <c r="AJ32" s="728"/>
      <c r="AK32" s="586"/>
      <c r="AL32" s="586"/>
      <c r="AM32" s="728"/>
      <c r="AN32" s="729"/>
      <c r="AO32" s="729"/>
      <c r="AP32" s="729"/>
      <c r="AQ32" s="729"/>
      <c r="AR32" s="729"/>
      <c r="AS32" s="729"/>
      <c r="AT32" s="729"/>
      <c r="AU32" s="729"/>
      <c r="AV32" s="729"/>
      <c r="AW32" s="729"/>
      <c r="AX32" s="729"/>
      <c r="AY32" s="729"/>
      <c r="AZ32" s="729"/>
      <c r="BA32" s="729"/>
      <c r="BB32" s="729"/>
      <c r="BC32" s="729"/>
      <c r="BD32" s="729"/>
      <c r="BE32" s="729"/>
      <c r="BF32" s="729"/>
      <c r="BG32" s="729"/>
      <c r="BH32" s="729"/>
      <c r="BI32" s="729"/>
      <c r="BJ32" s="729"/>
      <c r="BK32" s="729"/>
      <c r="BL32" s="729"/>
      <c r="BM32" s="729"/>
      <c r="BN32" s="729"/>
      <c r="BO32" s="729"/>
      <c r="BP32" s="729"/>
    </row>
    <row r="33" spans="1:68" s="730" customFormat="1" x14ac:dyDescent="0.2">
      <c r="A33" s="859"/>
      <c r="B33" s="910"/>
      <c r="C33" s="910"/>
      <c r="D33" s="910"/>
      <c r="E33" s="910"/>
      <c r="F33" s="910"/>
      <c r="G33" s="913"/>
      <c r="H33" s="904"/>
      <c r="I33" s="865"/>
      <c r="J33" s="874"/>
      <c r="K33" s="862">
        <v>0</v>
      </c>
      <c r="L33" s="880"/>
      <c r="M33" s="865"/>
      <c r="N33" s="847"/>
      <c r="O33" s="589">
        <v>6</v>
      </c>
      <c r="P33" s="435"/>
      <c r="Q33" s="516" t="str">
        <f t="shared" si="0"/>
        <v/>
      </c>
      <c r="R33" s="517"/>
      <c r="S33" s="517"/>
      <c r="T33" s="518" t="str">
        <f t="shared" si="1"/>
        <v/>
      </c>
      <c r="U33" s="517"/>
      <c r="V33" s="517"/>
      <c r="W33" s="517"/>
      <c r="X33" s="519" t="str">
        <f t="shared" si="17"/>
        <v/>
      </c>
      <c r="Y33" s="520" t="str">
        <f t="shared" si="5"/>
        <v/>
      </c>
      <c r="Z33" s="521" t="str">
        <f t="shared" si="6"/>
        <v/>
      </c>
      <c r="AA33" s="520" t="str">
        <f t="shared" si="2"/>
        <v/>
      </c>
      <c r="AB33" s="521" t="str">
        <f>IFERROR(IF(AND(Q32="Impacto",Q33="Impacto"),(AB32-(+AB32*T33)),IF(AND(Q32="Probabilidad",Q33="Impacto"),(AB31-(+AB31*T33)),IF(Q33="Probabilidad",AB32,""))),"")</f>
        <v/>
      </c>
      <c r="AC33" s="522" t="s">
        <v>1241</v>
      </c>
      <c r="AD33" s="511"/>
      <c r="AE33" s="515"/>
      <c r="AF33" s="513"/>
      <c r="AG33" s="514"/>
      <c r="AH33" s="514"/>
      <c r="AI33" s="586"/>
      <c r="AJ33" s="728"/>
      <c r="AK33" s="586"/>
      <c r="AL33" s="586"/>
      <c r="AM33" s="728"/>
      <c r="AN33" s="729"/>
      <c r="AO33" s="729"/>
      <c r="AP33" s="729"/>
      <c r="AQ33" s="729"/>
      <c r="AR33" s="729"/>
      <c r="AS33" s="729"/>
      <c r="AT33" s="729"/>
      <c r="AU33" s="729"/>
      <c r="AV33" s="729"/>
      <c r="AW33" s="729"/>
      <c r="AX33" s="729"/>
      <c r="AY33" s="729"/>
      <c r="AZ33" s="729"/>
      <c r="BA33" s="729"/>
      <c r="BB33" s="729"/>
      <c r="BC33" s="729"/>
      <c r="BD33" s="729"/>
      <c r="BE33" s="729"/>
      <c r="BF33" s="729"/>
      <c r="BG33" s="729"/>
      <c r="BH33" s="729"/>
      <c r="BI33" s="729"/>
      <c r="BJ33" s="729"/>
      <c r="BK33" s="729"/>
      <c r="BL33" s="729"/>
      <c r="BM33" s="729"/>
      <c r="BN33" s="729"/>
      <c r="BO33" s="729"/>
      <c r="BP33" s="729"/>
    </row>
    <row r="34" spans="1:68" s="730" customFormat="1" ht="95.25" x14ac:dyDescent="0.2">
      <c r="A34" s="857">
        <v>5</v>
      </c>
      <c r="B34" s="908" t="s">
        <v>1142</v>
      </c>
      <c r="C34" s="908" t="s">
        <v>1651</v>
      </c>
      <c r="D34" s="908" t="s">
        <v>1652</v>
      </c>
      <c r="E34" s="919" t="s">
        <v>1778</v>
      </c>
      <c r="F34" s="908" t="s">
        <v>1150</v>
      </c>
      <c r="G34" s="911">
        <v>450</v>
      </c>
      <c r="H34" s="902" t="str">
        <f t="shared" ref="H34" si="18">IF(G34&lt;=0,"",IF(G34&lt;=2,"Muy Baja",IF(G34&lt;=24,"Baja",IF(G34&lt;=500,"Media",IF(G34&lt;=5000,"Alta","Muy Alta")))))</f>
        <v>Media</v>
      </c>
      <c r="I34" s="863">
        <f t="shared" ref="I34" si="19">IF(H34="","",IF(H34="Muy Baja",0.2,IF(H34="Baja",0.4,IF(H34="Media",0.6,IF(H34="Alta",0.8,IF(H34="Muy Alta",1,))))))</f>
        <v>0.6</v>
      </c>
      <c r="J34" s="872" t="s">
        <v>1100</v>
      </c>
      <c r="K34" s="863" t="str">
        <f>IF(NOT(ISERROR(MATCH(J34,'Tabla Impacto'!$B$221:$B$223,0))),'Tabla Impacto'!$F$223&amp;"Por favor no seleccionar los criterios de impacto(Afectación Económica o presupuestal y Pérdida Reputacional)",J34)</f>
        <v xml:space="preserve">     El riesgo afecta la imagen de la entidad con algunos usuarios de relevancia frente al logro de los objetivos</v>
      </c>
      <c r="L34" s="878" t="str">
        <f>IF(OR(K34='Tabla Impacto'!$C$11,K34='Tabla Impacto'!$D$11),"Leve",IF(OR(K34='Tabla Impacto'!$C$12,K34='Tabla Impacto'!$D$12),"Menor",IF(OR(K34='Tabla Impacto'!$C$13,K34='Tabla Impacto'!$D$13),"Moderado",IF(OR(K34='Tabla Impacto'!$C$14,K34='Tabla Impacto'!$D$14),"Mayor",IF(OR(K34='Tabla Impacto'!$C$15,K34='Tabla Impacto'!$D$15),"Catastrófico","")))))</f>
        <v>Moderado</v>
      </c>
      <c r="M34" s="863">
        <f t="shared" ref="M34" si="20">IF(L34="","",IF(L34="Leve",0.2,IF(L34="Menor",0.4,IF(L34="Moderado",0.6,IF(L34="Mayor",0.8,IF(L34="Catastrófico",1,))))))</f>
        <v>0.6</v>
      </c>
      <c r="N34" s="845" t="str">
        <f t="shared" ref="N34" si="2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Moderado</v>
      </c>
      <c r="O34" s="589">
        <v>1</v>
      </c>
      <c r="P34" s="712" t="s">
        <v>1658</v>
      </c>
      <c r="Q34" s="590" t="str">
        <f t="shared" si="0"/>
        <v>Probabilidad</v>
      </c>
      <c r="R34" s="591" t="s">
        <v>1116</v>
      </c>
      <c r="S34" s="591" t="s">
        <v>1122</v>
      </c>
      <c r="T34" s="592" t="str">
        <f t="shared" si="1"/>
        <v>30%</v>
      </c>
      <c r="U34" s="591" t="s">
        <v>1128</v>
      </c>
      <c r="V34" s="591" t="s">
        <v>1132</v>
      </c>
      <c r="W34" s="591" t="s">
        <v>1158</v>
      </c>
      <c r="X34" s="593">
        <f>IFERROR(IF(Q34="Probabilidad",(I34-(+I34*T34)),IF(Q34="Impacto",I34,"")),"")</f>
        <v>0.42</v>
      </c>
      <c r="Y34" s="594" t="str">
        <f t="shared" si="5"/>
        <v>Media</v>
      </c>
      <c r="Z34" s="595">
        <f>+X34</f>
        <v>0.42</v>
      </c>
      <c r="AA34" s="594" t="str">
        <f t="shared" si="2"/>
        <v>Moderado</v>
      </c>
      <c r="AB34" s="595">
        <f>IFERROR(IF(Q34="Impacto",(M34-(+M34*T34)),IF(Q34="Probabilidad",M34,"")),"")</f>
        <v>0.6</v>
      </c>
      <c r="AC34" s="596"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Moderado</v>
      </c>
      <c r="AD34" s="597" t="s">
        <v>1145</v>
      </c>
      <c r="AE34" s="647" t="s">
        <v>1659</v>
      </c>
      <c r="AF34" s="713" t="s">
        <v>1474</v>
      </c>
      <c r="AG34" s="726">
        <v>45292</v>
      </c>
      <c r="AH34" s="726">
        <v>45535</v>
      </c>
      <c r="AI34" s="586" t="s">
        <v>1660</v>
      </c>
      <c r="AJ34" s="727" t="s">
        <v>1148</v>
      </c>
      <c r="AK34" s="736" t="s">
        <v>1776</v>
      </c>
      <c r="AL34" s="792" t="s">
        <v>1832</v>
      </c>
      <c r="AM34" s="728"/>
      <c r="AN34" s="729"/>
      <c r="AO34" s="729"/>
      <c r="AP34" s="729"/>
      <c r="AQ34" s="729"/>
      <c r="AR34" s="729"/>
      <c r="AS34" s="729"/>
      <c r="AT34" s="729"/>
      <c r="AU34" s="729"/>
      <c r="AV34" s="729"/>
      <c r="AW34" s="729"/>
      <c r="AX34" s="729"/>
      <c r="AY34" s="729"/>
      <c r="AZ34" s="729"/>
      <c r="BA34" s="729"/>
      <c r="BB34" s="729"/>
      <c r="BC34" s="729"/>
      <c r="BD34" s="729"/>
      <c r="BE34" s="729"/>
      <c r="BF34" s="729"/>
      <c r="BG34" s="729"/>
      <c r="BH34" s="729"/>
      <c r="BI34" s="729"/>
      <c r="BJ34" s="729"/>
      <c r="BK34" s="729"/>
      <c r="BL34" s="729"/>
      <c r="BM34" s="729"/>
      <c r="BN34" s="729"/>
      <c r="BO34" s="729"/>
      <c r="BP34" s="729"/>
    </row>
    <row r="35" spans="1:68" s="730" customFormat="1" x14ac:dyDescent="0.2">
      <c r="A35" s="858"/>
      <c r="B35" s="909"/>
      <c r="C35" s="909"/>
      <c r="D35" s="909"/>
      <c r="E35" s="920"/>
      <c r="F35" s="909"/>
      <c r="G35" s="912"/>
      <c r="H35" s="903"/>
      <c r="I35" s="864"/>
      <c r="J35" s="873"/>
      <c r="K35" s="864">
        <f t="shared" ref="K35:K39" si="22">IF(NOT(ISERROR(MATCH(J35,_xlfn.ANCHORARRAY(E46),0))),I48&amp;"Por favor no seleccionar los criterios de impacto",J35)</f>
        <v>0</v>
      </c>
      <c r="L35" s="879"/>
      <c r="M35" s="864"/>
      <c r="N35" s="846"/>
      <c r="O35" s="589">
        <v>2</v>
      </c>
      <c r="P35" s="435"/>
      <c r="Q35" s="516" t="str">
        <f t="shared" si="0"/>
        <v/>
      </c>
      <c r="R35" s="517"/>
      <c r="S35" s="517"/>
      <c r="T35" s="518" t="str">
        <f t="shared" si="1"/>
        <v/>
      </c>
      <c r="U35" s="517"/>
      <c r="V35" s="517"/>
      <c r="W35" s="517"/>
      <c r="X35" s="519" t="str">
        <f t="shared" ref="X35:X39" si="23">IFERROR(IF(Q35="Probabilidad",(I35-(+I35*T35)),IF(Q35="Impacto",I35,"")),"")</f>
        <v/>
      </c>
      <c r="Y35" s="520" t="str">
        <f t="shared" si="5"/>
        <v/>
      </c>
      <c r="Z35" s="521" t="str">
        <f t="shared" si="6"/>
        <v/>
      </c>
      <c r="AA35" s="520" t="str">
        <f t="shared" si="2"/>
        <v/>
      </c>
      <c r="AB35" s="521" t="str">
        <f>IFERROR(IF(AND(Q34="Impacto",Q35="Impacto"),(AB34-(+AB34*T35)),IF(Q35="Impacto",(M34-(+M34*T35)),IF(Q35="Probabilidad",AB34,""))),"")</f>
        <v/>
      </c>
      <c r="AC35" s="522" t="str">
        <f t="shared" ref="AC35:AC36" si="2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511"/>
      <c r="AE35" s="515"/>
      <c r="AF35" s="513"/>
      <c r="AG35" s="514"/>
      <c r="AH35" s="514"/>
      <c r="AI35" s="586"/>
      <c r="AJ35" s="728"/>
      <c r="AK35" s="586"/>
      <c r="AL35" s="586"/>
      <c r="AM35" s="728"/>
      <c r="AN35" s="729"/>
      <c r="AO35" s="729"/>
      <c r="AP35" s="729"/>
      <c r="AQ35" s="729"/>
      <c r="AR35" s="729"/>
      <c r="AS35" s="729"/>
      <c r="AT35" s="729"/>
      <c r="AU35" s="729"/>
      <c r="AV35" s="729"/>
      <c r="AW35" s="729"/>
      <c r="AX35" s="729"/>
      <c r="AY35" s="729"/>
      <c r="AZ35" s="729"/>
      <c r="BA35" s="729"/>
      <c r="BB35" s="729"/>
      <c r="BC35" s="729"/>
      <c r="BD35" s="729"/>
      <c r="BE35" s="729"/>
      <c r="BF35" s="729"/>
      <c r="BG35" s="729"/>
      <c r="BH35" s="729"/>
      <c r="BI35" s="729"/>
      <c r="BJ35" s="729"/>
      <c r="BK35" s="729"/>
      <c r="BL35" s="729"/>
      <c r="BM35" s="729"/>
      <c r="BN35" s="729"/>
      <c r="BO35" s="729"/>
      <c r="BP35" s="729"/>
    </row>
    <row r="36" spans="1:68" s="730" customFormat="1" x14ac:dyDescent="0.2">
      <c r="A36" s="858"/>
      <c r="B36" s="909"/>
      <c r="C36" s="909"/>
      <c r="D36" s="909"/>
      <c r="E36" s="920"/>
      <c r="F36" s="909"/>
      <c r="G36" s="912"/>
      <c r="H36" s="903"/>
      <c r="I36" s="864"/>
      <c r="J36" s="873"/>
      <c r="K36" s="864">
        <f t="shared" si="22"/>
        <v>0</v>
      </c>
      <c r="L36" s="879"/>
      <c r="M36" s="864"/>
      <c r="N36" s="846"/>
      <c r="O36" s="589">
        <v>3</v>
      </c>
      <c r="P36" s="435"/>
      <c r="Q36" s="516" t="str">
        <f t="shared" si="0"/>
        <v/>
      </c>
      <c r="R36" s="517"/>
      <c r="S36" s="517"/>
      <c r="T36" s="518" t="str">
        <f t="shared" si="1"/>
        <v/>
      </c>
      <c r="U36" s="517"/>
      <c r="V36" s="517"/>
      <c r="W36" s="517"/>
      <c r="X36" s="519" t="str">
        <f t="shared" si="23"/>
        <v/>
      </c>
      <c r="Y36" s="520" t="str">
        <f t="shared" si="5"/>
        <v/>
      </c>
      <c r="Z36" s="521" t="str">
        <f t="shared" si="6"/>
        <v/>
      </c>
      <c r="AA36" s="520" t="str">
        <f t="shared" si="2"/>
        <v/>
      </c>
      <c r="AB36" s="521" t="str">
        <f>IFERROR(IF(AND(Q35="Impacto",Q36="Impacto"),(AB35-(+AB35*T36)),IF(AND(Q35="Probabilidad",Q36="Impacto"),(AB34-(+AB34*T36)),IF(Q36="Probabilidad",AB35,""))),"")</f>
        <v/>
      </c>
      <c r="AC36" s="522" t="str">
        <f t="shared" si="24"/>
        <v/>
      </c>
      <c r="AD36" s="511"/>
      <c r="AE36" s="515"/>
      <c r="AF36" s="513"/>
      <c r="AG36" s="514"/>
      <c r="AH36" s="514"/>
      <c r="AI36" s="586"/>
      <c r="AJ36" s="728"/>
      <c r="AK36" s="586"/>
      <c r="AL36" s="586"/>
      <c r="AM36" s="728"/>
      <c r="AN36" s="729"/>
      <c r="AO36" s="729"/>
      <c r="AP36" s="729"/>
      <c r="AQ36" s="729"/>
      <c r="AR36" s="729"/>
      <c r="AS36" s="729"/>
      <c r="AT36" s="729"/>
      <c r="AU36" s="729"/>
      <c r="AV36" s="729"/>
      <c r="AW36" s="729"/>
      <c r="AX36" s="729"/>
      <c r="AY36" s="729"/>
      <c r="AZ36" s="729"/>
      <c r="BA36" s="729"/>
      <c r="BB36" s="729"/>
      <c r="BC36" s="729"/>
      <c r="BD36" s="729"/>
      <c r="BE36" s="729"/>
      <c r="BF36" s="729"/>
      <c r="BG36" s="729"/>
      <c r="BH36" s="729"/>
      <c r="BI36" s="729"/>
      <c r="BJ36" s="729"/>
      <c r="BK36" s="729"/>
      <c r="BL36" s="729"/>
      <c r="BM36" s="729"/>
      <c r="BN36" s="729"/>
      <c r="BO36" s="729"/>
      <c r="BP36" s="729"/>
    </row>
    <row r="37" spans="1:68" s="730" customFormat="1" x14ac:dyDescent="0.2">
      <c r="A37" s="858"/>
      <c r="B37" s="909"/>
      <c r="C37" s="909"/>
      <c r="D37" s="909"/>
      <c r="E37" s="920"/>
      <c r="F37" s="909"/>
      <c r="G37" s="912"/>
      <c r="H37" s="903"/>
      <c r="I37" s="864"/>
      <c r="J37" s="873"/>
      <c r="K37" s="864">
        <f t="shared" si="22"/>
        <v>0</v>
      </c>
      <c r="L37" s="879"/>
      <c r="M37" s="864"/>
      <c r="N37" s="846"/>
      <c r="O37" s="589">
        <v>4</v>
      </c>
      <c r="P37" s="435"/>
      <c r="Q37" s="516" t="str">
        <f t="shared" si="0"/>
        <v/>
      </c>
      <c r="R37" s="517"/>
      <c r="S37" s="517"/>
      <c r="T37" s="518" t="str">
        <f t="shared" si="1"/>
        <v/>
      </c>
      <c r="U37" s="517"/>
      <c r="V37" s="517"/>
      <c r="W37" s="517"/>
      <c r="X37" s="519" t="str">
        <f t="shared" si="23"/>
        <v/>
      </c>
      <c r="Y37" s="520" t="str">
        <f t="shared" si="5"/>
        <v/>
      </c>
      <c r="Z37" s="521" t="str">
        <f t="shared" si="6"/>
        <v/>
      </c>
      <c r="AA37" s="520" t="str">
        <f t="shared" si="2"/>
        <v/>
      </c>
      <c r="AB37" s="521" t="str">
        <f>IFERROR(IF(AND(Q36="Impacto",Q37="Impacto"),(AB36-(+AB36*T37)),IF(AND(Q36="Probabilidad",Q37="Impacto"),(AB35-(+AB35*T37)),IF(Q37="Probabilidad",AB36,""))),"")</f>
        <v/>
      </c>
      <c r="AC37" s="522"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511"/>
      <c r="AE37" s="515"/>
      <c r="AF37" s="513"/>
      <c r="AG37" s="514"/>
      <c r="AH37" s="514"/>
      <c r="AI37" s="586"/>
      <c r="AJ37" s="728"/>
      <c r="AK37" s="586"/>
      <c r="AL37" s="586"/>
      <c r="AM37" s="728"/>
      <c r="AN37" s="729"/>
      <c r="AO37" s="729"/>
      <c r="AP37" s="729"/>
      <c r="AQ37" s="729"/>
      <c r="AR37" s="729"/>
      <c r="AS37" s="729"/>
      <c r="AT37" s="729"/>
      <c r="AU37" s="729"/>
      <c r="AV37" s="729"/>
      <c r="AW37" s="729"/>
      <c r="AX37" s="729"/>
      <c r="AY37" s="729"/>
      <c r="AZ37" s="729"/>
      <c r="BA37" s="729"/>
      <c r="BB37" s="729"/>
      <c r="BC37" s="729"/>
      <c r="BD37" s="729"/>
      <c r="BE37" s="729"/>
      <c r="BF37" s="729"/>
      <c r="BG37" s="729"/>
      <c r="BH37" s="729"/>
      <c r="BI37" s="729"/>
      <c r="BJ37" s="729"/>
      <c r="BK37" s="729"/>
      <c r="BL37" s="729"/>
      <c r="BM37" s="729"/>
      <c r="BN37" s="729"/>
      <c r="BO37" s="729"/>
      <c r="BP37" s="729"/>
    </row>
    <row r="38" spans="1:68" s="730" customFormat="1" x14ac:dyDescent="0.2">
      <c r="A38" s="858"/>
      <c r="B38" s="909"/>
      <c r="C38" s="909"/>
      <c r="D38" s="909"/>
      <c r="E38" s="920"/>
      <c r="F38" s="909"/>
      <c r="G38" s="912"/>
      <c r="H38" s="903"/>
      <c r="I38" s="864"/>
      <c r="J38" s="873"/>
      <c r="K38" s="864">
        <f t="shared" si="22"/>
        <v>0</v>
      </c>
      <c r="L38" s="879"/>
      <c r="M38" s="864"/>
      <c r="N38" s="846"/>
      <c r="O38" s="589">
        <v>5</v>
      </c>
      <c r="P38" s="435"/>
      <c r="Q38" s="516" t="str">
        <f t="shared" si="0"/>
        <v/>
      </c>
      <c r="R38" s="517"/>
      <c r="S38" s="517"/>
      <c r="T38" s="518" t="str">
        <f t="shared" si="1"/>
        <v/>
      </c>
      <c r="U38" s="517"/>
      <c r="V38" s="517"/>
      <c r="W38" s="517"/>
      <c r="X38" s="519" t="str">
        <f t="shared" si="23"/>
        <v/>
      </c>
      <c r="Y38" s="520" t="str">
        <f t="shared" si="5"/>
        <v/>
      </c>
      <c r="Z38" s="521" t="str">
        <f t="shared" si="6"/>
        <v/>
      </c>
      <c r="AA38" s="520" t="str">
        <f t="shared" si="2"/>
        <v/>
      </c>
      <c r="AB38" s="521" t="str">
        <f>IFERROR(IF(AND(Q37="Impacto",Q38="Impacto"),(AB37-(+AB37*T38)),IF(AND(Q37="Probabilidad",Q38="Impacto"),(AB36-(+AB36*T38)),IF(Q38="Probabilidad",AB37,""))),"")</f>
        <v/>
      </c>
      <c r="AC38" s="522" t="str">
        <f t="shared" ref="AC38:AC39" si="25">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511"/>
      <c r="AE38" s="515"/>
      <c r="AF38" s="513"/>
      <c r="AG38" s="514"/>
      <c r="AH38" s="514"/>
      <c r="AI38" s="586"/>
      <c r="AJ38" s="728"/>
      <c r="AK38" s="586"/>
      <c r="AL38" s="586"/>
      <c r="AM38" s="728"/>
      <c r="AN38" s="729"/>
      <c r="AO38" s="729"/>
      <c r="AP38" s="729"/>
      <c r="AQ38" s="729"/>
      <c r="AR38" s="729"/>
      <c r="AS38" s="729"/>
      <c r="AT38" s="729"/>
      <c r="AU38" s="729"/>
      <c r="AV38" s="729"/>
      <c r="AW38" s="729"/>
      <c r="AX38" s="729"/>
      <c r="AY38" s="729"/>
      <c r="AZ38" s="729"/>
      <c r="BA38" s="729"/>
      <c r="BB38" s="729"/>
      <c r="BC38" s="729"/>
      <c r="BD38" s="729"/>
      <c r="BE38" s="729"/>
      <c r="BF38" s="729"/>
      <c r="BG38" s="729"/>
      <c r="BH38" s="729"/>
      <c r="BI38" s="729"/>
      <c r="BJ38" s="729"/>
      <c r="BK38" s="729"/>
      <c r="BL38" s="729"/>
      <c r="BM38" s="729"/>
      <c r="BN38" s="729"/>
      <c r="BO38" s="729"/>
      <c r="BP38" s="729"/>
    </row>
    <row r="39" spans="1:68" s="730" customFormat="1" x14ac:dyDescent="0.2">
      <c r="A39" s="859"/>
      <c r="B39" s="910"/>
      <c r="C39" s="910"/>
      <c r="D39" s="910"/>
      <c r="E39" s="921"/>
      <c r="F39" s="910"/>
      <c r="G39" s="913"/>
      <c r="H39" s="904"/>
      <c r="I39" s="865"/>
      <c r="J39" s="874"/>
      <c r="K39" s="865">
        <f t="shared" si="22"/>
        <v>0</v>
      </c>
      <c r="L39" s="880"/>
      <c r="M39" s="865"/>
      <c r="N39" s="847"/>
      <c r="O39" s="589">
        <v>6</v>
      </c>
      <c r="P39" s="435"/>
      <c r="Q39" s="516" t="str">
        <f t="shared" si="0"/>
        <v/>
      </c>
      <c r="R39" s="517"/>
      <c r="S39" s="517"/>
      <c r="T39" s="518" t="str">
        <f t="shared" si="1"/>
        <v/>
      </c>
      <c r="U39" s="517"/>
      <c r="V39" s="517"/>
      <c r="W39" s="517"/>
      <c r="X39" s="519" t="str">
        <f t="shared" si="23"/>
        <v/>
      </c>
      <c r="Y39" s="520" t="str">
        <f t="shared" si="5"/>
        <v/>
      </c>
      <c r="Z39" s="521" t="str">
        <f t="shared" si="6"/>
        <v/>
      </c>
      <c r="AA39" s="520" t="str">
        <f t="shared" si="2"/>
        <v/>
      </c>
      <c r="AB39" s="521" t="str">
        <f>IFERROR(IF(AND(Q38="Impacto",Q39="Impacto"),(AB38-(+AB38*T39)),IF(AND(Q38="Probabilidad",Q39="Impacto"),(AB37-(+AB37*T39)),IF(Q39="Probabilidad",AB38,""))),"")</f>
        <v/>
      </c>
      <c r="AC39" s="522" t="str">
        <f t="shared" si="25"/>
        <v/>
      </c>
      <c r="AD39" s="511"/>
      <c r="AE39" s="515"/>
      <c r="AF39" s="513"/>
      <c r="AG39" s="514"/>
      <c r="AH39" s="514"/>
      <c r="AI39" s="586"/>
      <c r="AJ39" s="728"/>
      <c r="AK39" s="586"/>
      <c r="AL39" s="586"/>
      <c r="AM39" s="728"/>
      <c r="AN39" s="729"/>
      <c r="AO39" s="729"/>
      <c r="AP39" s="729"/>
      <c r="AQ39" s="729"/>
      <c r="AR39" s="729"/>
      <c r="AS39" s="729"/>
      <c r="AT39" s="729"/>
      <c r="AU39" s="729"/>
      <c r="AV39" s="729"/>
      <c r="AW39" s="729"/>
      <c r="AX39" s="729"/>
      <c r="AY39" s="729"/>
      <c r="AZ39" s="729"/>
      <c r="BA39" s="729"/>
      <c r="BB39" s="729"/>
      <c r="BC39" s="729"/>
      <c r="BD39" s="729"/>
      <c r="BE39" s="729"/>
      <c r="BF39" s="729"/>
      <c r="BG39" s="729"/>
      <c r="BH39" s="729"/>
      <c r="BI39" s="729"/>
      <c r="BJ39" s="729"/>
      <c r="BK39" s="729"/>
      <c r="BL39" s="729"/>
      <c r="BM39" s="729"/>
      <c r="BN39" s="729"/>
      <c r="BO39" s="729"/>
      <c r="BP39" s="729"/>
    </row>
    <row r="40" spans="1:68" s="730" customFormat="1" ht="81" x14ac:dyDescent="0.2">
      <c r="A40" s="857">
        <v>6</v>
      </c>
      <c r="B40" s="908" t="s">
        <v>1142</v>
      </c>
      <c r="C40" s="908" t="s">
        <v>1260</v>
      </c>
      <c r="D40" s="908" t="s">
        <v>1261</v>
      </c>
      <c r="E40" s="919" t="s">
        <v>1777</v>
      </c>
      <c r="F40" s="908" t="s">
        <v>1150</v>
      </c>
      <c r="G40" s="911">
        <v>36</v>
      </c>
      <c r="H40" s="902" t="str">
        <f t="shared" ref="H40" si="26">IF(G40&lt;=0,"",IF(G40&lt;=2,"Muy Baja",IF(G40&lt;=24,"Baja",IF(G40&lt;=500,"Media",IF(G40&lt;=5000,"Alta","Muy Alta")))))</f>
        <v>Media</v>
      </c>
      <c r="I40" s="863">
        <f t="shared" ref="I40" si="27">IF(H40="","",IF(H40="Muy Baja",0.2,IF(H40="Baja",0.4,IF(H40="Media",0.6,IF(H40="Alta",0.8,IF(H40="Muy Alta",1,))))))</f>
        <v>0.6</v>
      </c>
      <c r="J40" s="872" t="s">
        <v>1096</v>
      </c>
      <c r="K40" s="863" t="str">
        <f>IF(NOT(ISERROR(MATCH(J40,'Tabla Impacto'!$B$221:$B$223,0))),'Tabla Impacto'!$F$223&amp;"Por favor no seleccionar los criterios de impacto(Afectación Económica o presupuestal y Pérdida Reputacional)",J40)</f>
        <v xml:space="preserve">     El riesgo afecta la imagen de alguna área de la organización</v>
      </c>
      <c r="L40" s="878" t="str">
        <f>IF(OR(K40='Tabla Impacto'!$C$11,K40='Tabla Impacto'!$D$11),"Leve",IF(OR(K40='Tabla Impacto'!$C$12,K40='Tabla Impacto'!$D$12),"Menor",IF(OR(K40='Tabla Impacto'!$C$13,K40='Tabla Impacto'!$D$13),"Moderado",IF(OR(K40='Tabla Impacto'!$C$14,K40='Tabla Impacto'!$D$14),"Mayor",IF(OR(K40='Tabla Impacto'!$C$15,K40='Tabla Impacto'!$D$15),"Catastrófico","")))))</f>
        <v>Leve</v>
      </c>
      <c r="M40" s="863">
        <f t="shared" ref="M40" si="28">IF(L40="","",IF(L40="Leve",0.2,IF(L40="Menor",0.4,IF(L40="Moderado",0.6,IF(L40="Mayor",0.8,IF(L40="Catastrófico",1,))))))</f>
        <v>0.2</v>
      </c>
      <c r="N40" s="845" t="str">
        <f t="shared" ref="N40" si="29">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Moderado</v>
      </c>
      <c r="O40" s="589">
        <v>1</v>
      </c>
      <c r="P40" s="647" t="s">
        <v>1661</v>
      </c>
      <c r="Q40" s="590" t="str">
        <f t="shared" si="0"/>
        <v>Probabilidad</v>
      </c>
      <c r="R40" s="591" t="s">
        <v>1114</v>
      </c>
      <c r="S40" s="591" t="s">
        <v>1122</v>
      </c>
      <c r="T40" s="592" t="str">
        <f t="shared" si="1"/>
        <v>40%</v>
      </c>
      <c r="U40" s="591" t="s">
        <v>1125</v>
      </c>
      <c r="V40" s="591" t="s">
        <v>1132</v>
      </c>
      <c r="W40" s="591" t="s">
        <v>1277</v>
      </c>
      <c r="X40" s="593">
        <f>IFERROR(IF(Q40="Probabilidad",(I40-(+I40*T40)),IF(Q40="Impacto",I40,"")),"")</f>
        <v>0.36</v>
      </c>
      <c r="Y40" s="594" t="str">
        <f t="shared" si="5"/>
        <v>Baja</v>
      </c>
      <c r="Z40" s="595">
        <f t="shared" si="6"/>
        <v>0.36</v>
      </c>
      <c r="AA40" s="594" t="str">
        <f t="shared" si="2"/>
        <v>Leve</v>
      </c>
      <c r="AB40" s="595">
        <v>0.2</v>
      </c>
      <c r="AC40" s="596"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Bajo</v>
      </c>
      <c r="AD40" s="597" t="s">
        <v>1139</v>
      </c>
      <c r="AE40" s="647"/>
      <c r="AF40" s="713"/>
      <c r="AG40" s="734"/>
      <c r="AH40" s="735"/>
      <c r="AI40" s="586"/>
      <c r="AJ40" s="725"/>
      <c r="AK40" s="586" t="s">
        <v>1662</v>
      </c>
      <c r="AL40" s="792" t="s">
        <v>1833</v>
      </c>
      <c r="AM40" s="728"/>
      <c r="AN40" s="729"/>
      <c r="AO40" s="729"/>
      <c r="AP40" s="729"/>
      <c r="AQ40" s="729"/>
      <c r="AR40" s="729"/>
      <c r="AS40" s="729"/>
      <c r="AT40" s="729"/>
      <c r="AU40" s="729"/>
      <c r="AV40" s="729"/>
      <c r="AW40" s="729"/>
      <c r="AX40" s="729"/>
      <c r="AY40" s="729"/>
      <c r="AZ40" s="729"/>
      <c r="BA40" s="729"/>
      <c r="BB40" s="729"/>
      <c r="BC40" s="729"/>
      <c r="BD40" s="729"/>
      <c r="BE40" s="729"/>
      <c r="BF40" s="729"/>
      <c r="BG40" s="729"/>
      <c r="BH40" s="729"/>
      <c r="BI40" s="729"/>
      <c r="BJ40" s="729"/>
      <c r="BK40" s="729"/>
      <c r="BL40" s="729"/>
      <c r="BM40" s="729"/>
      <c r="BN40" s="729"/>
      <c r="BO40" s="729"/>
      <c r="BP40" s="729"/>
    </row>
    <row r="41" spans="1:68" s="730" customFormat="1" x14ac:dyDescent="0.2">
      <c r="A41" s="858"/>
      <c r="B41" s="909"/>
      <c r="C41" s="909"/>
      <c r="D41" s="909"/>
      <c r="E41" s="920"/>
      <c r="F41" s="909"/>
      <c r="G41" s="912"/>
      <c r="H41" s="903"/>
      <c r="I41" s="864"/>
      <c r="J41" s="873"/>
      <c r="K41" s="864">
        <f t="shared" ref="K41:K45" si="30">IF(NOT(ISERROR(MATCH(J41,_xlfn.ANCHORARRAY(E52),0))),I54&amp;"Por favor no seleccionar los criterios de impacto",J41)</f>
        <v>0</v>
      </c>
      <c r="L41" s="879"/>
      <c r="M41" s="864"/>
      <c r="N41" s="846"/>
      <c r="O41" s="589">
        <v>2</v>
      </c>
      <c r="P41" s="436"/>
      <c r="Q41" s="516"/>
      <c r="R41" s="517"/>
      <c r="S41" s="517"/>
      <c r="T41" s="518" t="str">
        <f t="shared" si="1"/>
        <v/>
      </c>
      <c r="U41" s="517"/>
      <c r="V41" s="517"/>
      <c r="W41" s="517"/>
      <c r="X41" s="519" t="str">
        <f>IFERROR(IF(AND(Q40="Probabilidad",Q41="Probabilidad"),(Z40-(+Z40*T41)),IF(Q41="Probabilidad",(I40-(+I40*T41)),IF(Q41="Impacto",Z40,""))),"")</f>
        <v/>
      </c>
      <c r="Y41" s="520" t="str">
        <f t="shared" si="5"/>
        <v/>
      </c>
      <c r="Z41" s="521" t="str">
        <f t="shared" si="6"/>
        <v/>
      </c>
      <c r="AA41" s="520"/>
      <c r="AB41" s="521"/>
      <c r="AC41" s="522" t="str">
        <f t="shared" ref="AC41:AC42" si="31">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511"/>
      <c r="AE41" s="515"/>
      <c r="AF41" s="512"/>
      <c r="AG41" s="514"/>
      <c r="AH41" s="514"/>
      <c r="AI41" s="586"/>
      <c r="AJ41" s="728"/>
      <c r="AK41" s="586"/>
      <c r="AL41" s="586"/>
      <c r="AM41" s="728"/>
      <c r="AN41" s="729"/>
      <c r="AO41" s="729"/>
      <c r="AP41" s="729"/>
      <c r="AQ41" s="729"/>
      <c r="AR41" s="729"/>
      <c r="AS41" s="729"/>
      <c r="AT41" s="729"/>
      <c r="AU41" s="729"/>
      <c r="AV41" s="729"/>
      <c r="AW41" s="729"/>
      <c r="AX41" s="729"/>
      <c r="AY41" s="729"/>
      <c r="AZ41" s="729"/>
      <c r="BA41" s="729"/>
      <c r="BB41" s="729"/>
      <c r="BC41" s="729"/>
      <c r="BD41" s="729"/>
      <c r="BE41" s="729"/>
      <c r="BF41" s="729"/>
      <c r="BG41" s="729"/>
      <c r="BH41" s="729"/>
      <c r="BI41" s="729"/>
      <c r="BJ41" s="729"/>
      <c r="BK41" s="729"/>
      <c r="BL41" s="729"/>
      <c r="BM41" s="729"/>
      <c r="BN41" s="729"/>
      <c r="BO41" s="729"/>
      <c r="BP41" s="729"/>
    </row>
    <row r="42" spans="1:68" s="730" customFormat="1" x14ac:dyDescent="0.2">
      <c r="A42" s="858"/>
      <c r="B42" s="909"/>
      <c r="C42" s="909"/>
      <c r="D42" s="909"/>
      <c r="E42" s="920"/>
      <c r="F42" s="909"/>
      <c r="G42" s="912"/>
      <c r="H42" s="903"/>
      <c r="I42" s="864"/>
      <c r="J42" s="873"/>
      <c r="K42" s="864">
        <f t="shared" si="30"/>
        <v>0</v>
      </c>
      <c r="L42" s="879"/>
      <c r="M42" s="864"/>
      <c r="N42" s="846"/>
      <c r="O42" s="589">
        <v>3</v>
      </c>
      <c r="P42" s="437"/>
      <c r="Q42" s="516" t="str">
        <f t="shared" si="0"/>
        <v/>
      </c>
      <c r="R42" s="517"/>
      <c r="S42" s="517"/>
      <c r="T42" s="518" t="str">
        <f t="shared" si="1"/>
        <v/>
      </c>
      <c r="U42" s="517"/>
      <c r="V42" s="517"/>
      <c r="W42" s="517"/>
      <c r="X42" s="519" t="str">
        <f t="shared" ref="X42:X45" si="32">IFERROR(IF(Q42="Probabilidad",(I42-(+I42*T42)),IF(Q42="Impacto",I42,"")),"")</f>
        <v/>
      </c>
      <c r="Y42" s="520" t="str">
        <f t="shared" si="5"/>
        <v/>
      </c>
      <c r="Z42" s="521" t="str">
        <f t="shared" si="6"/>
        <v/>
      </c>
      <c r="AA42" s="520" t="str">
        <f t="shared" si="2"/>
        <v/>
      </c>
      <c r="AB42" s="521"/>
      <c r="AC42" s="522" t="str">
        <f t="shared" si="31"/>
        <v/>
      </c>
      <c r="AD42" s="511"/>
      <c r="AE42" s="515"/>
      <c r="AF42" s="512"/>
      <c r="AG42" s="514"/>
      <c r="AH42" s="514"/>
      <c r="AI42" s="586"/>
      <c r="AJ42" s="728"/>
      <c r="AK42" s="586"/>
      <c r="AL42" s="586"/>
      <c r="AM42" s="728"/>
      <c r="AN42" s="729"/>
      <c r="AO42" s="729"/>
      <c r="AP42" s="729"/>
      <c r="AQ42" s="729"/>
      <c r="AR42" s="729"/>
      <c r="AS42" s="729"/>
      <c r="AT42" s="729"/>
      <c r="AU42" s="729"/>
      <c r="AV42" s="729"/>
      <c r="AW42" s="729"/>
      <c r="AX42" s="729"/>
      <c r="AY42" s="729"/>
      <c r="AZ42" s="729"/>
      <c r="BA42" s="729"/>
      <c r="BB42" s="729"/>
      <c r="BC42" s="729"/>
      <c r="BD42" s="729"/>
      <c r="BE42" s="729"/>
      <c r="BF42" s="729"/>
      <c r="BG42" s="729"/>
      <c r="BH42" s="729"/>
      <c r="BI42" s="729"/>
      <c r="BJ42" s="729"/>
      <c r="BK42" s="729"/>
      <c r="BL42" s="729"/>
      <c r="BM42" s="729"/>
      <c r="BN42" s="729"/>
      <c r="BO42" s="729"/>
      <c r="BP42" s="729"/>
    </row>
    <row r="43" spans="1:68" s="730" customFormat="1" x14ac:dyDescent="0.2">
      <c r="A43" s="858"/>
      <c r="B43" s="909"/>
      <c r="C43" s="909"/>
      <c r="D43" s="909"/>
      <c r="E43" s="920"/>
      <c r="F43" s="909"/>
      <c r="G43" s="912"/>
      <c r="H43" s="903"/>
      <c r="I43" s="864"/>
      <c r="J43" s="873"/>
      <c r="K43" s="864">
        <f t="shared" si="30"/>
        <v>0</v>
      </c>
      <c r="L43" s="879"/>
      <c r="M43" s="864"/>
      <c r="N43" s="846"/>
      <c r="O43" s="589">
        <v>4</v>
      </c>
      <c r="P43" s="436"/>
      <c r="Q43" s="516" t="str">
        <f t="shared" si="0"/>
        <v/>
      </c>
      <c r="R43" s="517"/>
      <c r="S43" s="517"/>
      <c r="T43" s="518" t="str">
        <f t="shared" si="1"/>
        <v/>
      </c>
      <c r="U43" s="517"/>
      <c r="V43" s="517"/>
      <c r="W43" s="517"/>
      <c r="X43" s="519" t="str">
        <f t="shared" si="32"/>
        <v/>
      </c>
      <c r="Y43" s="520" t="str">
        <f t="shared" si="5"/>
        <v/>
      </c>
      <c r="Z43" s="521" t="str">
        <f t="shared" si="6"/>
        <v/>
      </c>
      <c r="AA43" s="520" t="str">
        <f t="shared" si="2"/>
        <v/>
      </c>
      <c r="AB43" s="521" t="s">
        <v>1241</v>
      </c>
      <c r="AC43" s="522"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511"/>
      <c r="AE43" s="515"/>
      <c r="AF43" s="513"/>
      <c r="AG43" s="514"/>
      <c r="AH43" s="514"/>
      <c r="AI43" s="586"/>
      <c r="AJ43" s="728"/>
      <c r="AK43" s="586"/>
      <c r="AL43" s="586"/>
      <c r="AM43" s="728"/>
      <c r="AN43" s="729"/>
      <c r="AO43" s="729"/>
      <c r="AP43" s="729"/>
      <c r="AQ43" s="729"/>
      <c r="AR43" s="729"/>
      <c r="AS43" s="729"/>
      <c r="AT43" s="729"/>
      <c r="AU43" s="729"/>
      <c r="AV43" s="729"/>
      <c r="AW43" s="729"/>
      <c r="AX43" s="729"/>
      <c r="AY43" s="729"/>
      <c r="AZ43" s="729"/>
      <c r="BA43" s="729"/>
      <c r="BB43" s="729"/>
      <c r="BC43" s="729"/>
      <c r="BD43" s="729"/>
      <c r="BE43" s="729"/>
      <c r="BF43" s="729"/>
      <c r="BG43" s="729"/>
      <c r="BH43" s="729"/>
      <c r="BI43" s="729"/>
      <c r="BJ43" s="729"/>
      <c r="BK43" s="729"/>
      <c r="BL43" s="729"/>
      <c r="BM43" s="729"/>
      <c r="BN43" s="729"/>
      <c r="BO43" s="729"/>
      <c r="BP43" s="729"/>
    </row>
    <row r="44" spans="1:68" s="730" customFormat="1" x14ac:dyDescent="0.2">
      <c r="A44" s="858"/>
      <c r="B44" s="909"/>
      <c r="C44" s="909"/>
      <c r="D44" s="909"/>
      <c r="E44" s="920"/>
      <c r="F44" s="909"/>
      <c r="G44" s="912"/>
      <c r="H44" s="903"/>
      <c r="I44" s="864"/>
      <c r="J44" s="873"/>
      <c r="K44" s="864">
        <f t="shared" si="30"/>
        <v>0</v>
      </c>
      <c r="L44" s="879"/>
      <c r="M44" s="864"/>
      <c r="N44" s="846"/>
      <c r="O44" s="589">
        <v>5</v>
      </c>
      <c r="P44" s="436"/>
      <c r="Q44" s="516" t="str">
        <f t="shared" si="0"/>
        <v/>
      </c>
      <c r="R44" s="517"/>
      <c r="S44" s="517"/>
      <c r="T44" s="518" t="str">
        <f t="shared" si="1"/>
        <v/>
      </c>
      <c r="U44" s="517"/>
      <c r="V44" s="517"/>
      <c r="W44" s="517"/>
      <c r="X44" s="519" t="str">
        <f t="shared" si="32"/>
        <v/>
      </c>
      <c r="Y44" s="520" t="str">
        <f t="shared" si="5"/>
        <v/>
      </c>
      <c r="Z44" s="521" t="str">
        <f t="shared" si="6"/>
        <v/>
      </c>
      <c r="AA44" s="520" t="str">
        <f t="shared" si="2"/>
        <v/>
      </c>
      <c r="AB44" s="521" t="s">
        <v>1241</v>
      </c>
      <c r="AC44" s="522" t="str">
        <f t="shared" ref="AC44" si="33">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511"/>
      <c r="AE44" s="515"/>
      <c r="AF44" s="513"/>
      <c r="AG44" s="514"/>
      <c r="AH44" s="514"/>
      <c r="AI44" s="586"/>
      <c r="AJ44" s="728"/>
      <c r="AK44" s="586"/>
      <c r="AL44" s="586"/>
      <c r="AM44" s="728"/>
      <c r="AN44" s="729"/>
      <c r="AO44" s="729"/>
      <c r="AP44" s="729"/>
      <c r="AQ44" s="729"/>
      <c r="AR44" s="729"/>
      <c r="AS44" s="729"/>
      <c r="AT44" s="729"/>
      <c r="AU44" s="729"/>
      <c r="AV44" s="729"/>
      <c r="AW44" s="729"/>
      <c r="AX44" s="729"/>
      <c r="AY44" s="729"/>
      <c r="AZ44" s="729"/>
      <c r="BA44" s="729"/>
      <c r="BB44" s="729"/>
      <c r="BC44" s="729"/>
      <c r="BD44" s="729"/>
      <c r="BE44" s="729"/>
      <c r="BF44" s="729"/>
      <c r="BG44" s="729"/>
      <c r="BH44" s="729"/>
      <c r="BI44" s="729"/>
      <c r="BJ44" s="729"/>
      <c r="BK44" s="729"/>
      <c r="BL44" s="729"/>
      <c r="BM44" s="729"/>
      <c r="BN44" s="729"/>
      <c r="BO44" s="729"/>
      <c r="BP44" s="729"/>
    </row>
    <row r="45" spans="1:68" s="730" customFormat="1" x14ac:dyDescent="0.2">
      <c r="A45" s="859"/>
      <c r="B45" s="910"/>
      <c r="C45" s="910"/>
      <c r="D45" s="910"/>
      <c r="E45" s="921"/>
      <c r="F45" s="910"/>
      <c r="G45" s="913"/>
      <c r="H45" s="904"/>
      <c r="I45" s="865"/>
      <c r="J45" s="874"/>
      <c r="K45" s="865">
        <f t="shared" si="30"/>
        <v>0</v>
      </c>
      <c r="L45" s="880"/>
      <c r="M45" s="865"/>
      <c r="N45" s="847"/>
      <c r="O45" s="589">
        <v>6</v>
      </c>
      <c r="P45" s="436"/>
      <c r="Q45" s="516" t="str">
        <f t="shared" si="0"/>
        <v/>
      </c>
      <c r="R45" s="517"/>
      <c r="S45" s="517"/>
      <c r="T45" s="518" t="str">
        <f t="shared" si="1"/>
        <v/>
      </c>
      <c r="U45" s="517"/>
      <c r="V45" s="517"/>
      <c r="W45" s="517"/>
      <c r="X45" s="519" t="str">
        <f t="shared" si="32"/>
        <v/>
      </c>
      <c r="Y45" s="520" t="str">
        <f t="shared" si="5"/>
        <v/>
      </c>
      <c r="Z45" s="521" t="str">
        <f t="shared" si="6"/>
        <v/>
      </c>
      <c r="AA45" s="520" t="str">
        <f t="shared" si="2"/>
        <v/>
      </c>
      <c r="AB45" s="521" t="s">
        <v>1241</v>
      </c>
      <c r="AC45" s="522"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511"/>
      <c r="AE45" s="515"/>
      <c r="AF45" s="513"/>
      <c r="AG45" s="514"/>
      <c r="AH45" s="514"/>
      <c r="AI45" s="586"/>
      <c r="AJ45" s="728"/>
      <c r="AK45" s="586"/>
      <c r="AL45" s="586"/>
      <c r="AM45" s="728"/>
      <c r="AN45" s="729"/>
      <c r="AO45" s="729"/>
      <c r="AP45" s="729"/>
      <c r="AQ45" s="729"/>
      <c r="AR45" s="729"/>
      <c r="AS45" s="729"/>
      <c r="AT45" s="729"/>
      <c r="AU45" s="729"/>
      <c r="AV45" s="729"/>
      <c r="AW45" s="729"/>
      <c r="AX45" s="729"/>
      <c r="AY45" s="729"/>
      <c r="AZ45" s="729"/>
      <c r="BA45" s="729"/>
      <c r="BB45" s="729"/>
      <c r="BC45" s="729"/>
      <c r="BD45" s="729"/>
      <c r="BE45" s="729"/>
      <c r="BF45" s="729"/>
      <c r="BG45" s="729"/>
      <c r="BH45" s="729"/>
      <c r="BI45" s="729"/>
      <c r="BJ45" s="729"/>
      <c r="BK45" s="729"/>
      <c r="BL45" s="729"/>
      <c r="BM45" s="729"/>
      <c r="BN45" s="729"/>
      <c r="BO45" s="729"/>
      <c r="BP45" s="729"/>
    </row>
    <row r="46" spans="1:68" s="730" customFormat="1" ht="81" x14ac:dyDescent="0.2">
      <c r="A46" s="857">
        <v>7</v>
      </c>
      <c r="B46" s="908" t="s">
        <v>1142</v>
      </c>
      <c r="C46" s="908" t="s">
        <v>1262</v>
      </c>
      <c r="D46" s="908" t="s">
        <v>1263</v>
      </c>
      <c r="E46" s="908" t="s">
        <v>1264</v>
      </c>
      <c r="F46" s="908" t="s">
        <v>1150</v>
      </c>
      <c r="G46" s="911">
        <v>12</v>
      </c>
      <c r="H46" s="902" t="str">
        <f t="shared" ref="H46" si="34">IF(G46&lt;=0,"",IF(G46&lt;=2,"Muy Baja",IF(G46&lt;=24,"Baja",IF(G46&lt;=500,"Media",IF(G46&lt;=5000,"Alta","Muy Alta")))))</f>
        <v>Baja</v>
      </c>
      <c r="I46" s="863">
        <f t="shared" ref="I46" si="35">IF(H46="","",IF(H46="Muy Baja",0.2,IF(H46="Baja",0.4,IF(H46="Media",0.6,IF(H46="Alta",0.8,IF(H46="Muy Alta",1,))))))</f>
        <v>0.4</v>
      </c>
      <c r="J46" s="872" t="s">
        <v>1096</v>
      </c>
      <c r="K46" s="863" t="str">
        <f>IF(NOT(ISERROR(MATCH(J46,'Tabla Impacto'!$B$221:$B$223,0))),'Tabla Impacto'!$F$223&amp;"Por favor no seleccionar los criterios de impacto(Afectación Económica o presupuestal y Pérdida Reputacional)",J46)</f>
        <v xml:space="preserve">     El riesgo afecta la imagen de alguna área de la organización</v>
      </c>
      <c r="L46" s="878" t="str">
        <f>IF(OR(K46='Tabla Impacto'!$C$11,K46='Tabla Impacto'!$D$11),"Leve",IF(OR(K46='Tabla Impacto'!$C$12,K46='Tabla Impacto'!$D$12),"Menor",IF(OR(K46='Tabla Impacto'!$C$13,K46='Tabla Impacto'!$D$13),"Moderado",IF(OR(K46='Tabla Impacto'!$C$14,K46='Tabla Impacto'!$D$14),"Mayor",IF(OR(K46='Tabla Impacto'!$C$15,K46='Tabla Impacto'!$D$15),"Catastrófico","")))))</f>
        <v>Leve</v>
      </c>
      <c r="M46" s="863">
        <f t="shared" ref="M46" si="36">IF(L46="","",IF(L46="Leve",0.2,IF(L46="Menor",0.4,IF(L46="Moderado",0.6,IF(L46="Mayor",0.8,IF(L46="Catastrófico",1,))))))</f>
        <v>0.2</v>
      </c>
      <c r="N46" s="845" t="str">
        <f t="shared" ref="N46" si="37">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Bajo</v>
      </c>
      <c r="O46" s="589">
        <v>1</v>
      </c>
      <c r="P46" s="647" t="s">
        <v>1663</v>
      </c>
      <c r="Q46" s="590" t="str">
        <f t="shared" si="0"/>
        <v>Probabilidad</v>
      </c>
      <c r="R46" s="591" t="s">
        <v>1114</v>
      </c>
      <c r="S46" s="591" t="s">
        <v>1122</v>
      </c>
      <c r="T46" s="592" t="str">
        <f t="shared" si="1"/>
        <v>40%</v>
      </c>
      <c r="U46" s="591" t="s">
        <v>1125</v>
      </c>
      <c r="V46" s="591" t="s">
        <v>1130</v>
      </c>
      <c r="W46" s="591" t="s">
        <v>1277</v>
      </c>
      <c r="X46" s="593">
        <f>IFERROR(IF(Q46="Probabilidad",(I46-(+I46*T46)),IF(Q46="Impacto",I46,"")),"")</f>
        <v>0.24</v>
      </c>
      <c r="Y46" s="594" t="str">
        <f t="shared" si="5"/>
        <v>Baja</v>
      </c>
      <c r="Z46" s="595">
        <f t="shared" si="6"/>
        <v>0.24</v>
      </c>
      <c r="AA46" s="594" t="str">
        <f t="shared" si="2"/>
        <v>Leve</v>
      </c>
      <c r="AB46" s="595">
        <v>0.2</v>
      </c>
      <c r="AC46" s="596"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Bajo</v>
      </c>
      <c r="AD46" s="597" t="s">
        <v>1139</v>
      </c>
      <c r="AE46" s="647"/>
      <c r="AF46" s="713"/>
      <c r="AG46" s="734"/>
      <c r="AH46" s="735"/>
      <c r="AI46" s="586"/>
      <c r="AJ46" s="725"/>
      <c r="AK46" s="586" t="s">
        <v>1664</v>
      </c>
      <c r="AL46" s="736" t="s">
        <v>1776</v>
      </c>
      <c r="AM46" s="728"/>
      <c r="AN46" s="729"/>
      <c r="AO46" s="729"/>
      <c r="AP46" s="729"/>
      <c r="AQ46" s="729"/>
      <c r="AR46" s="729"/>
      <c r="AS46" s="729"/>
      <c r="AT46" s="729"/>
      <c r="AU46" s="729"/>
      <c r="AV46" s="729"/>
      <c r="AW46" s="729"/>
      <c r="AX46" s="729"/>
      <c r="AY46" s="729"/>
      <c r="AZ46" s="729"/>
      <c r="BA46" s="729"/>
      <c r="BB46" s="729"/>
      <c r="BC46" s="729"/>
      <c r="BD46" s="729"/>
      <c r="BE46" s="729"/>
      <c r="BF46" s="729"/>
      <c r="BG46" s="729"/>
      <c r="BH46" s="729"/>
      <c r="BI46" s="729"/>
      <c r="BJ46" s="729"/>
      <c r="BK46" s="729"/>
      <c r="BL46" s="729"/>
      <c r="BM46" s="729"/>
      <c r="BN46" s="729"/>
      <c r="BO46" s="729"/>
      <c r="BP46" s="729"/>
    </row>
    <row r="47" spans="1:68" s="730" customFormat="1" x14ac:dyDescent="0.2">
      <c r="A47" s="858"/>
      <c r="B47" s="909"/>
      <c r="C47" s="909"/>
      <c r="D47" s="909"/>
      <c r="E47" s="909"/>
      <c r="F47" s="909"/>
      <c r="G47" s="912"/>
      <c r="H47" s="903"/>
      <c r="I47" s="864"/>
      <c r="J47" s="873"/>
      <c r="K47" s="864">
        <f t="shared" ref="K47:K50" si="38">IF(NOT(ISERROR(MATCH(J47,_xlfn.ANCHORARRAY(E58),0))),I60&amp;"Por favor no seleccionar los criterios de impacto",J47)</f>
        <v>0</v>
      </c>
      <c r="L47" s="879"/>
      <c r="M47" s="864"/>
      <c r="N47" s="846"/>
      <c r="O47" s="589">
        <v>2</v>
      </c>
      <c r="P47" s="435"/>
      <c r="Q47" s="516" t="str">
        <f t="shared" si="0"/>
        <v/>
      </c>
      <c r="R47" s="517"/>
      <c r="S47" s="517"/>
      <c r="T47" s="518" t="str">
        <f t="shared" si="1"/>
        <v/>
      </c>
      <c r="U47" s="517"/>
      <c r="V47" s="517"/>
      <c r="W47" s="517"/>
      <c r="X47" s="519" t="str">
        <f t="shared" ref="X47:X51" si="39">IFERROR(IF(Q47="Probabilidad",(I47-(+I47*T47)),IF(Q47="Impacto",I47,"")),"")</f>
        <v/>
      </c>
      <c r="Y47" s="520" t="str">
        <f t="shared" si="5"/>
        <v/>
      </c>
      <c r="Z47" s="521" t="str">
        <f t="shared" si="6"/>
        <v/>
      </c>
      <c r="AA47" s="520" t="str">
        <f t="shared" si="2"/>
        <v/>
      </c>
      <c r="AB47" s="521"/>
      <c r="AC47" s="522" t="str">
        <f t="shared" ref="AC47:AC48" si="4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511"/>
      <c r="AE47" s="515"/>
      <c r="AF47" s="512"/>
      <c r="AG47" s="514"/>
      <c r="AH47" s="514"/>
      <c r="AI47" s="586"/>
      <c r="AJ47" s="728"/>
      <c r="AK47" s="586"/>
      <c r="AL47" s="586"/>
      <c r="AM47" s="728"/>
      <c r="AN47" s="729"/>
      <c r="AO47" s="729"/>
      <c r="AP47" s="729"/>
      <c r="AQ47" s="729"/>
      <c r="AR47" s="729"/>
      <c r="AS47" s="729"/>
      <c r="AT47" s="729"/>
      <c r="AU47" s="729"/>
      <c r="AV47" s="729"/>
      <c r="AW47" s="729"/>
      <c r="AX47" s="729"/>
      <c r="AY47" s="729"/>
      <c r="AZ47" s="729"/>
      <c r="BA47" s="729"/>
      <c r="BB47" s="729"/>
      <c r="BC47" s="729"/>
      <c r="BD47" s="729"/>
      <c r="BE47" s="729"/>
      <c r="BF47" s="729"/>
      <c r="BG47" s="729"/>
      <c r="BH47" s="729"/>
      <c r="BI47" s="729"/>
      <c r="BJ47" s="729"/>
      <c r="BK47" s="729"/>
      <c r="BL47" s="729"/>
      <c r="BM47" s="729"/>
      <c r="BN47" s="729"/>
      <c r="BO47" s="729"/>
      <c r="BP47" s="729"/>
    </row>
    <row r="48" spans="1:68" s="730" customFormat="1" x14ac:dyDescent="0.2">
      <c r="A48" s="858"/>
      <c r="B48" s="909"/>
      <c r="C48" s="909"/>
      <c r="D48" s="909"/>
      <c r="E48" s="909"/>
      <c r="F48" s="909"/>
      <c r="G48" s="912"/>
      <c r="H48" s="903"/>
      <c r="I48" s="864"/>
      <c r="J48" s="873"/>
      <c r="K48" s="864">
        <f t="shared" si="38"/>
        <v>0</v>
      </c>
      <c r="L48" s="879"/>
      <c r="M48" s="864"/>
      <c r="N48" s="846"/>
      <c r="O48" s="589">
        <v>3</v>
      </c>
      <c r="P48" s="435"/>
      <c r="Q48" s="516" t="str">
        <f t="shared" si="0"/>
        <v/>
      </c>
      <c r="R48" s="517"/>
      <c r="S48" s="517"/>
      <c r="T48" s="518" t="str">
        <f t="shared" si="1"/>
        <v/>
      </c>
      <c r="U48" s="517"/>
      <c r="V48" s="517"/>
      <c r="W48" s="517"/>
      <c r="X48" s="519" t="str">
        <f t="shared" si="39"/>
        <v/>
      </c>
      <c r="Y48" s="520" t="str">
        <f t="shared" si="5"/>
        <v/>
      </c>
      <c r="Z48" s="521" t="str">
        <f t="shared" si="6"/>
        <v/>
      </c>
      <c r="AA48" s="520" t="str">
        <f t="shared" si="2"/>
        <v/>
      </c>
      <c r="AB48" s="521" t="s">
        <v>1241</v>
      </c>
      <c r="AC48" s="522" t="str">
        <f t="shared" si="40"/>
        <v/>
      </c>
      <c r="AD48" s="511"/>
      <c r="AE48" s="515"/>
      <c r="AF48" s="513"/>
      <c r="AG48" s="514"/>
      <c r="AH48" s="514"/>
      <c r="AI48" s="586"/>
      <c r="AJ48" s="728"/>
      <c r="AK48" s="586"/>
      <c r="AL48" s="586"/>
      <c r="AM48" s="728"/>
      <c r="AN48" s="729"/>
      <c r="AO48" s="729"/>
      <c r="AP48" s="729"/>
      <c r="AQ48" s="729"/>
      <c r="AR48" s="729"/>
      <c r="AS48" s="729"/>
      <c r="AT48" s="729"/>
      <c r="AU48" s="729"/>
      <c r="AV48" s="729"/>
      <c r="AW48" s="729"/>
      <c r="AX48" s="729"/>
      <c r="AY48" s="729"/>
      <c r="AZ48" s="729"/>
      <c r="BA48" s="729"/>
      <c r="BB48" s="729"/>
      <c r="BC48" s="729"/>
      <c r="BD48" s="729"/>
      <c r="BE48" s="729"/>
      <c r="BF48" s="729"/>
      <c r="BG48" s="729"/>
      <c r="BH48" s="729"/>
      <c r="BI48" s="729"/>
      <c r="BJ48" s="729"/>
      <c r="BK48" s="729"/>
      <c r="BL48" s="729"/>
      <c r="BM48" s="729"/>
      <c r="BN48" s="729"/>
      <c r="BO48" s="729"/>
      <c r="BP48" s="729"/>
    </row>
    <row r="49" spans="1:68" s="730" customFormat="1" x14ac:dyDescent="0.2">
      <c r="A49" s="858"/>
      <c r="B49" s="909"/>
      <c r="C49" s="909"/>
      <c r="D49" s="909"/>
      <c r="E49" s="909"/>
      <c r="F49" s="909"/>
      <c r="G49" s="912"/>
      <c r="H49" s="903"/>
      <c r="I49" s="864"/>
      <c r="J49" s="873"/>
      <c r="K49" s="864">
        <f t="shared" si="38"/>
        <v>0</v>
      </c>
      <c r="L49" s="879"/>
      <c r="M49" s="864"/>
      <c r="N49" s="846"/>
      <c r="O49" s="589">
        <v>4</v>
      </c>
      <c r="P49" s="435"/>
      <c r="Q49" s="516" t="str">
        <f t="shared" si="0"/>
        <v/>
      </c>
      <c r="R49" s="517"/>
      <c r="S49" s="517"/>
      <c r="T49" s="518" t="str">
        <f t="shared" si="1"/>
        <v/>
      </c>
      <c r="U49" s="517"/>
      <c r="V49" s="517"/>
      <c r="W49" s="517"/>
      <c r="X49" s="519" t="str">
        <f t="shared" si="39"/>
        <v/>
      </c>
      <c r="Y49" s="520" t="str">
        <f t="shared" si="5"/>
        <v/>
      </c>
      <c r="Z49" s="521" t="str">
        <f t="shared" si="6"/>
        <v/>
      </c>
      <c r="AA49" s="520" t="str">
        <f t="shared" si="2"/>
        <v/>
      </c>
      <c r="AB49" s="521" t="s">
        <v>1241</v>
      </c>
      <c r="AC49" s="522"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511"/>
      <c r="AE49" s="515"/>
      <c r="AF49" s="513"/>
      <c r="AG49" s="514"/>
      <c r="AH49" s="514"/>
      <c r="AI49" s="586"/>
      <c r="AJ49" s="728"/>
      <c r="AK49" s="586"/>
      <c r="AL49" s="586"/>
      <c r="AM49" s="728"/>
      <c r="AN49" s="729"/>
      <c r="AO49" s="729"/>
      <c r="AP49" s="729"/>
      <c r="AQ49" s="729"/>
      <c r="AR49" s="729"/>
      <c r="AS49" s="729"/>
      <c r="AT49" s="729"/>
      <c r="AU49" s="729"/>
      <c r="AV49" s="729"/>
      <c r="AW49" s="729"/>
      <c r="AX49" s="729"/>
      <c r="AY49" s="729"/>
      <c r="AZ49" s="729"/>
      <c r="BA49" s="729"/>
      <c r="BB49" s="729"/>
      <c r="BC49" s="729"/>
      <c r="BD49" s="729"/>
      <c r="BE49" s="729"/>
      <c r="BF49" s="729"/>
      <c r="BG49" s="729"/>
      <c r="BH49" s="729"/>
      <c r="BI49" s="729"/>
      <c r="BJ49" s="729"/>
      <c r="BK49" s="729"/>
      <c r="BL49" s="729"/>
      <c r="BM49" s="729"/>
      <c r="BN49" s="729"/>
      <c r="BO49" s="729"/>
      <c r="BP49" s="729"/>
    </row>
    <row r="50" spans="1:68" s="730" customFormat="1" x14ac:dyDescent="0.2">
      <c r="A50" s="858"/>
      <c r="B50" s="909"/>
      <c r="C50" s="909"/>
      <c r="D50" s="909"/>
      <c r="E50" s="909"/>
      <c r="F50" s="909"/>
      <c r="G50" s="912"/>
      <c r="H50" s="903"/>
      <c r="I50" s="864"/>
      <c r="J50" s="873"/>
      <c r="K50" s="864">
        <f t="shared" si="38"/>
        <v>0</v>
      </c>
      <c r="L50" s="879"/>
      <c r="M50" s="864"/>
      <c r="N50" s="846"/>
      <c r="O50" s="589">
        <v>5</v>
      </c>
      <c r="P50" s="435"/>
      <c r="Q50" s="516" t="str">
        <f t="shared" si="0"/>
        <v/>
      </c>
      <c r="R50" s="517"/>
      <c r="S50" s="517"/>
      <c r="T50" s="518" t="str">
        <f t="shared" si="1"/>
        <v/>
      </c>
      <c r="U50" s="517"/>
      <c r="V50" s="517"/>
      <c r="W50" s="517"/>
      <c r="X50" s="519" t="str">
        <f t="shared" si="39"/>
        <v/>
      </c>
      <c r="Y50" s="520" t="str">
        <f t="shared" si="5"/>
        <v/>
      </c>
      <c r="Z50" s="521" t="str">
        <f t="shared" si="6"/>
        <v/>
      </c>
      <c r="AA50" s="520" t="str">
        <f t="shared" si="2"/>
        <v/>
      </c>
      <c r="AB50" s="521" t="s">
        <v>1241</v>
      </c>
      <c r="AC50" s="522" t="str">
        <f t="shared" ref="AC50:AC51" si="41">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511"/>
      <c r="AE50" s="515"/>
      <c r="AF50" s="513"/>
      <c r="AG50" s="514"/>
      <c r="AH50" s="514"/>
      <c r="AI50" s="586"/>
      <c r="AJ50" s="728"/>
      <c r="AK50" s="586"/>
      <c r="AL50" s="586"/>
      <c r="AM50" s="728"/>
      <c r="AN50" s="729"/>
      <c r="AO50" s="729"/>
      <c r="AP50" s="729"/>
      <c r="AQ50" s="729"/>
      <c r="AR50" s="729"/>
      <c r="AS50" s="729"/>
      <c r="AT50" s="729"/>
      <c r="AU50" s="729"/>
      <c r="AV50" s="729"/>
      <c r="AW50" s="729"/>
      <c r="AX50" s="729"/>
      <c r="AY50" s="729"/>
      <c r="AZ50" s="729"/>
      <c r="BA50" s="729"/>
      <c r="BB50" s="729"/>
      <c r="BC50" s="729"/>
      <c r="BD50" s="729"/>
      <c r="BE50" s="729"/>
      <c r="BF50" s="729"/>
      <c r="BG50" s="729"/>
      <c r="BH50" s="729"/>
      <c r="BI50" s="729"/>
      <c r="BJ50" s="729"/>
      <c r="BK50" s="729"/>
      <c r="BL50" s="729"/>
      <c r="BM50" s="729"/>
      <c r="BN50" s="729"/>
      <c r="BO50" s="729"/>
      <c r="BP50" s="729"/>
    </row>
    <row r="51" spans="1:68" s="730" customFormat="1" x14ac:dyDescent="0.2">
      <c r="A51" s="859"/>
      <c r="B51" s="910"/>
      <c r="C51" s="910"/>
      <c r="D51" s="910"/>
      <c r="E51" s="910"/>
      <c r="F51" s="910"/>
      <c r="G51" s="913"/>
      <c r="H51" s="904"/>
      <c r="I51" s="865"/>
      <c r="J51" s="874"/>
      <c r="K51" s="865">
        <f>IF(NOT(ISERROR(MATCH(J51,_xlfn.ANCHORARRAY(E62),0))),I130&amp;"Por favor no seleccionar los criterios de impacto",J51)</f>
        <v>0</v>
      </c>
      <c r="L51" s="880"/>
      <c r="M51" s="865"/>
      <c r="N51" s="847"/>
      <c r="O51" s="589">
        <v>6</v>
      </c>
      <c r="P51" s="435"/>
      <c r="Q51" s="516" t="str">
        <f t="shared" si="0"/>
        <v/>
      </c>
      <c r="R51" s="517"/>
      <c r="S51" s="517"/>
      <c r="T51" s="518" t="str">
        <f t="shared" si="1"/>
        <v/>
      </c>
      <c r="U51" s="517"/>
      <c r="V51" s="517"/>
      <c r="W51" s="517"/>
      <c r="X51" s="519" t="str">
        <f t="shared" si="39"/>
        <v/>
      </c>
      <c r="Y51" s="520" t="str">
        <f t="shared" si="5"/>
        <v/>
      </c>
      <c r="Z51" s="521" t="str">
        <f t="shared" si="6"/>
        <v/>
      </c>
      <c r="AA51" s="520" t="str">
        <f t="shared" si="2"/>
        <v/>
      </c>
      <c r="AB51" s="521" t="s">
        <v>1241</v>
      </c>
      <c r="AC51" s="522" t="str">
        <f t="shared" si="41"/>
        <v/>
      </c>
      <c r="AD51" s="511"/>
      <c r="AE51" s="515"/>
      <c r="AF51" s="513"/>
      <c r="AG51" s="514"/>
      <c r="AH51" s="514"/>
      <c r="AI51" s="586"/>
      <c r="AJ51" s="728"/>
      <c r="AK51" s="586"/>
      <c r="AL51" s="586"/>
      <c r="AM51" s="728"/>
      <c r="AN51" s="729"/>
      <c r="AO51" s="729"/>
      <c r="AP51" s="729"/>
      <c r="AQ51" s="729"/>
      <c r="AR51" s="729"/>
      <c r="AS51" s="729"/>
      <c r="AT51" s="729"/>
      <c r="AU51" s="729"/>
      <c r="AV51" s="729"/>
      <c r="AW51" s="729"/>
      <c r="AX51" s="729"/>
      <c r="AY51" s="729"/>
      <c r="AZ51" s="729"/>
      <c r="BA51" s="729"/>
      <c r="BB51" s="729"/>
      <c r="BC51" s="729"/>
      <c r="BD51" s="729"/>
      <c r="BE51" s="729"/>
      <c r="BF51" s="729"/>
      <c r="BG51" s="729"/>
      <c r="BH51" s="729"/>
      <c r="BI51" s="729"/>
      <c r="BJ51" s="729"/>
      <c r="BK51" s="729"/>
      <c r="BL51" s="729"/>
      <c r="BM51" s="729"/>
      <c r="BN51" s="729"/>
      <c r="BO51" s="729"/>
      <c r="BP51" s="729"/>
    </row>
    <row r="52" spans="1:68" ht="293.25" customHeight="1" x14ac:dyDescent="0.2">
      <c r="A52" s="857">
        <v>8</v>
      </c>
      <c r="B52" s="908" t="s">
        <v>1142</v>
      </c>
      <c r="C52" s="908" t="s">
        <v>1698</v>
      </c>
      <c r="D52" s="908" t="s">
        <v>1699</v>
      </c>
      <c r="E52" s="908" t="s">
        <v>1689</v>
      </c>
      <c r="F52" s="908" t="s">
        <v>1150</v>
      </c>
      <c r="G52" s="911">
        <v>1800000</v>
      </c>
      <c r="H52" s="902" t="str">
        <f t="shared" ref="H52" si="42">IF(G52&lt;=0,"",IF(G52&lt;=2,"Muy Baja",IF(G52&lt;=24,"Baja",IF(G52&lt;=500,"Media",IF(G52&lt;=5000,"Alta","Muy Alta")))))</f>
        <v>Muy Alta</v>
      </c>
      <c r="I52" s="863">
        <f t="shared" ref="I52" si="43">IF(H52="","",IF(H52="Muy Baja",0.2,IF(H52="Baja",0.4,IF(H52="Media",0.6,IF(H52="Alta",0.8,IF(H52="Muy Alta",1,))))))</f>
        <v>1</v>
      </c>
      <c r="J52" s="872" t="s">
        <v>1099</v>
      </c>
      <c r="K52" s="863" t="str">
        <f>IF(NOT(ISERROR(MATCH(J52,'Tabla Impacto'!$B$221:$B$223,0))),'Tabla Impacto'!$F$223&amp;"Por favor no seleccionar los criterios de impacto(Afectación Económica o presupuestal y Pérdida Reputacional)",J52)</f>
        <v xml:space="preserve">     El riesgo afecta la imagen de la entidad internamente, de conocimiento general, nivel interno, de junta dircetiva y accionistas y/o de provedores</v>
      </c>
      <c r="L52" s="878" t="str">
        <f>IF(OR(K52='Tabla Impacto'!$C$11,K52='Tabla Impacto'!$D$11),"Leve",IF(OR(K52='Tabla Impacto'!$C$12,K52='Tabla Impacto'!$D$12),"Menor",IF(OR(K52='Tabla Impacto'!$C$13,K52='Tabla Impacto'!$D$13),"Moderado",IF(OR(K52='Tabla Impacto'!$C$14,K52='Tabla Impacto'!$D$14),"Mayor",IF(OR(K52='Tabla Impacto'!$C$15,K52='Tabla Impacto'!$D$15),"Catastrófico","")))))</f>
        <v>Menor</v>
      </c>
      <c r="M52" s="863">
        <f t="shared" ref="M52" si="44">IF(L52="","",IF(L52="Leve",0.2,IF(L52="Menor",0.4,IF(L52="Moderado",0.6,IF(L52="Mayor",0.8,IF(L52="Catastrófico",1,))))))</f>
        <v>0.4</v>
      </c>
      <c r="N52" s="845" t="str">
        <f t="shared" ref="N52" si="45">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Alto</v>
      </c>
      <c r="O52" s="589">
        <v>1</v>
      </c>
      <c r="P52" s="647" t="s">
        <v>1535</v>
      </c>
      <c r="Q52" s="590" t="str">
        <f t="shared" si="0"/>
        <v>Probabilidad</v>
      </c>
      <c r="R52" s="591" t="s">
        <v>1114</v>
      </c>
      <c r="S52" s="591" t="s">
        <v>1122</v>
      </c>
      <c r="T52" s="592" t="str">
        <f t="shared" si="1"/>
        <v>40%</v>
      </c>
      <c r="U52" s="591" t="s">
        <v>1125</v>
      </c>
      <c r="V52" s="591" t="s">
        <v>1130</v>
      </c>
      <c r="W52" s="591" t="s">
        <v>1277</v>
      </c>
      <c r="X52" s="593">
        <f>IFERROR(IF(Q52="Probabilidad",(I52-(+I52*T52)),IF(Q52="Impacto",I52,"")),"")</f>
        <v>0.6</v>
      </c>
      <c r="Y52" s="594" t="str">
        <f t="shared" si="5"/>
        <v>Media</v>
      </c>
      <c r="Z52" s="595">
        <f t="shared" si="6"/>
        <v>0.6</v>
      </c>
      <c r="AA52" s="594" t="str">
        <f t="shared" si="2"/>
        <v>Menor</v>
      </c>
      <c r="AB52" s="595">
        <f>IFERROR(IF(Q52="Impacto",(M52-(+M52*T52)),IF(Q52="Probabilidad",M52,"")),"")</f>
        <v>0.4</v>
      </c>
      <c r="AC52" s="596"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Moderado</v>
      </c>
      <c r="AD52" s="597" t="s">
        <v>1145</v>
      </c>
      <c r="AE52" s="647" t="s">
        <v>1506</v>
      </c>
      <c r="AF52" s="713" t="s">
        <v>1282</v>
      </c>
      <c r="AG52" s="726">
        <v>45292</v>
      </c>
      <c r="AH52" s="726">
        <v>45535</v>
      </c>
      <c r="AI52" s="586" t="s">
        <v>1791</v>
      </c>
      <c r="AJ52" s="727" t="s">
        <v>1148</v>
      </c>
      <c r="AK52" s="586" t="s">
        <v>1690</v>
      </c>
      <c r="AL52" s="586" t="s">
        <v>1790</v>
      </c>
      <c r="AM52" s="725"/>
      <c r="AN52" s="719"/>
      <c r="AO52" s="719"/>
      <c r="AP52" s="719"/>
      <c r="AQ52" s="719"/>
      <c r="AR52" s="719"/>
      <c r="AS52" s="719"/>
      <c r="AT52" s="719"/>
      <c r="AU52" s="719"/>
      <c r="AV52" s="719"/>
      <c r="AW52" s="719"/>
      <c r="AX52" s="719"/>
      <c r="AY52" s="719"/>
      <c r="AZ52" s="719"/>
      <c r="BA52" s="719"/>
      <c r="BB52" s="719"/>
      <c r="BC52" s="719"/>
      <c r="BD52" s="719"/>
      <c r="BE52" s="719"/>
      <c r="BF52" s="719"/>
      <c r="BG52" s="719"/>
      <c r="BH52" s="719"/>
      <c r="BI52" s="719"/>
      <c r="BJ52" s="719"/>
      <c r="BK52" s="719"/>
      <c r="BL52" s="719"/>
      <c r="BM52" s="719"/>
      <c r="BN52" s="719"/>
      <c r="BO52" s="719"/>
      <c r="BP52" s="719"/>
    </row>
    <row r="53" spans="1:68" x14ac:dyDescent="0.2">
      <c r="A53" s="858"/>
      <c r="B53" s="909"/>
      <c r="C53" s="909"/>
      <c r="D53" s="909"/>
      <c r="E53" s="909"/>
      <c r="F53" s="909"/>
      <c r="G53" s="912"/>
      <c r="H53" s="903"/>
      <c r="I53" s="864"/>
      <c r="J53" s="873"/>
      <c r="K53" s="864">
        <f>IF(NOT(ISERROR(MATCH(J53,_xlfn.ANCHORARRAY(E130),0))),I132&amp;"Por favor no seleccionar los criterios de impacto",J53)</f>
        <v>0</v>
      </c>
      <c r="L53" s="879"/>
      <c r="M53" s="864"/>
      <c r="N53" s="846"/>
      <c r="O53" s="589">
        <v>2</v>
      </c>
      <c r="P53" s="639"/>
      <c r="Q53" s="590" t="str">
        <f t="shared" si="0"/>
        <v/>
      </c>
      <c r="R53" s="591"/>
      <c r="S53" s="591"/>
      <c r="T53" s="592" t="str">
        <f t="shared" si="1"/>
        <v/>
      </c>
      <c r="U53" s="591"/>
      <c r="V53" s="591"/>
      <c r="W53" s="591"/>
      <c r="X53" s="593" t="str">
        <f t="shared" ref="X53:X57" si="46">IFERROR(IF(Q53="Probabilidad",(I53-(+I53*T53)),IF(Q53="Impacto",I53,"")),"")</f>
        <v/>
      </c>
      <c r="Y53" s="594" t="str">
        <f t="shared" si="5"/>
        <v/>
      </c>
      <c r="Z53" s="595" t="str">
        <f t="shared" si="6"/>
        <v/>
      </c>
      <c r="AA53" s="594" t="str">
        <f t="shared" si="2"/>
        <v/>
      </c>
      <c r="AB53" s="595" t="str">
        <f>IFERROR(IF(AND(Q52="Impacto",Q53="Impacto"),(AB52-(+AB52*T53)),IF(Q53="Impacto",(M52-(+M52*T53)),IF(Q53="Probabilidad",AB52,""))),"")</f>
        <v/>
      </c>
      <c r="AC53" s="596" t="str">
        <f t="shared" ref="AC53:AC54" si="4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597"/>
      <c r="AE53" s="640"/>
      <c r="AF53" s="635"/>
      <c r="AG53" s="637"/>
      <c r="AH53" s="637"/>
      <c r="AI53" s="586"/>
      <c r="AJ53" s="725"/>
      <c r="AK53" s="586"/>
      <c r="AL53" s="586"/>
      <c r="AM53" s="725"/>
      <c r="AN53" s="719"/>
      <c r="AO53" s="719"/>
      <c r="AP53" s="719"/>
      <c r="AQ53" s="719"/>
      <c r="AR53" s="719"/>
      <c r="AS53" s="719"/>
      <c r="AT53" s="719"/>
      <c r="AU53" s="719"/>
      <c r="AV53" s="719"/>
      <c r="AW53" s="719"/>
      <c r="AX53" s="719"/>
      <c r="AY53" s="719"/>
      <c r="AZ53" s="719"/>
      <c r="BA53" s="719"/>
      <c r="BB53" s="719"/>
      <c r="BC53" s="719"/>
      <c r="BD53" s="719"/>
      <c r="BE53" s="719"/>
      <c r="BF53" s="719"/>
      <c r="BG53" s="719"/>
      <c r="BH53" s="719"/>
      <c r="BI53" s="719"/>
      <c r="BJ53" s="719"/>
      <c r="BK53" s="719"/>
      <c r="BL53" s="719"/>
      <c r="BM53" s="719"/>
      <c r="BN53" s="719"/>
      <c r="BO53" s="719"/>
      <c r="BP53" s="719"/>
    </row>
    <row r="54" spans="1:68" x14ac:dyDescent="0.2">
      <c r="A54" s="858"/>
      <c r="B54" s="909"/>
      <c r="C54" s="909"/>
      <c r="D54" s="909"/>
      <c r="E54" s="909"/>
      <c r="F54" s="909"/>
      <c r="G54" s="912"/>
      <c r="H54" s="903"/>
      <c r="I54" s="864"/>
      <c r="J54" s="873"/>
      <c r="K54" s="864">
        <f>IF(NOT(ISERROR(MATCH(J54,_xlfn.ANCHORARRAY(E131),0))),I133&amp;"Por favor no seleccionar los criterios de impacto",J54)</f>
        <v>0</v>
      </c>
      <c r="L54" s="879"/>
      <c r="M54" s="864"/>
      <c r="N54" s="846"/>
      <c r="O54" s="589">
        <v>3</v>
      </c>
      <c r="P54" s="639"/>
      <c r="Q54" s="590" t="str">
        <f t="shared" si="0"/>
        <v/>
      </c>
      <c r="R54" s="591"/>
      <c r="S54" s="591"/>
      <c r="T54" s="592" t="str">
        <f t="shared" si="1"/>
        <v/>
      </c>
      <c r="U54" s="591"/>
      <c r="V54" s="591"/>
      <c r="W54" s="591"/>
      <c r="X54" s="593" t="str">
        <f t="shared" si="46"/>
        <v/>
      </c>
      <c r="Y54" s="594" t="str">
        <f t="shared" si="5"/>
        <v/>
      </c>
      <c r="Z54" s="595" t="str">
        <f t="shared" si="6"/>
        <v/>
      </c>
      <c r="AA54" s="594" t="str">
        <f t="shared" si="2"/>
        <v/>
      </c>
      <c r="AB54" s="595" t="str">
        <f>IFERROR(IF(AND(Q53="Impacto",Q54="Impacto"),(AB53-(+AB53*T54)),IF(AND(Q53="Probabilidad",Q54="Impacto"),(AB52-(+AB52*T54)),IF(Q54="Probabilidad",AB53,""))),"")</f>
        <v/>
      </c>
      <c r="AC54" s="596" t="str">
        <f t="shared" si="47"/>
        <v/>
      </c>
      <c r="AD54" s="597"/>
      <c r="AE54" s="640"/>
      <c r="AF54" s="636"/>
      <c r="AG54" s="637"/>
      <c r="AH54" s="637"/>
      <c r="AI54" s="586"/>
      <c r="AJ54" s="725"/>
      <c r="AK54" s="586"/>
      <c r="AL54" s="586"/>
      <c r="AM54" s="725"/>
      <c r="AN54" s="719"/>
      <c r="AO54" s="719"/>
      <c r="AP54" s="719"/>
      <c r="AQ54" s="719"/>
      <c r="AR54" s="719"/>
      <c r="AS54" s="719"/>
      <c r="AT54" s="719"/>
      <c r="AU54" s="719"/>
      <c r="AV54" s="719"/>
      <c r="AW54" s="719"/>
      <c r="AX54" s="719"/>
      <c r="AY54" s="719"/>
      <c r="AZ54" s="719"/>
      <c r="BA54" s="719"/>
      <c r="BB54" s="719"/>
      <c r="BC54" s="719"/>
      <c r="BD54" s="719"/>
      <c r="BE54" s="719"/>
      <c r="BF54" s="719"/>
      <c r="BG54" s="719"/>
      <c r="BH54" s="719"/>
      <c r="BI54" s="719"/>
      <c r="BJ54" s="719"/>
      <c r="BK54" s="719"/>
      <c r="BL54" s="719"/>
      <c r="BM54" s="719"/>
      <c r="BN54" s="719"/>
      <c r="BO54" s="719"/>
      <c r="BP54" s="719"/>
    </row>
    <row r="55" spans="1:68" x14ac:dyDescent="0.2">
      <c r="A55" s="858"/>
      <c r="B55" s="909"/>
      <c r="C55" s="909"/>
      <c r="D55" s="909"/>
      <c r="E55" s="909"/>
      <c r="F55" s="909"/>
      <c r="G55" s="912"/>
      <c r="H55" s="903"/>
      <c r="I55" s="864"/>
      <c r="J55" s="873"/>
      <c r="K55" s="864">
        <f>IF(NOT(ISERROR(MATCH(J55,_xlfn.ANCHORARRAY(E132),0))),I134&amp;"Por favor no seleccionar los criterios de impacto",J55)</f>
        <v>0</v>
      </c>
      <c r="L55" s="879"/>
      <c r="M55" s="864"/>
      <c r="N55" s="846"/>
      <c r="O55" s="589">
        <v>4</v>
      </c>
      <c r="P55" s="639"/>
      <c r="Q55" s="590" t="str">
        <f t="shared" si="0"/>
        <v/>
      </c>
      <c r="R55" s="591"/>
      <c r="S55" s="591"/>
      <c r="T55" s="592" t="str">
        <f t="shared" si="1"/>
        <v/>
      </c>
      <c r="U55" s="591"/>
      <c r="V55" s="591"/>
      <c r="W55" s="591"/>
      <c r="X55" s="593" t="str">
        <f t="shared" si="46"/>
        <v/>
      </c>
      <c r="Y55" s="594" t="str">
        <f t="shared" si="5"/>
        <v/>
      </c>
      <c r="Z55" s="595" t="str">
        <f t="shared" si="6"/>
        <v/>
      </c>
      <c r="AA55" s="594" t="str">
        <f t="shared" si="2"/>
        <v/>
      </c>
      <c r="AB55" s="595" t="str">
        <f>IFERROR(IF(AND(Q54="Impacto",Q55="Impacto"),(AB54-(+AB54*T55)),IF(AND(Q54="Probabilidad",Q55="Impacto"),(AB53-(+AB53*T55)),IF(Q55="Probabilidad",AB54,""))),"")</f>
        <v/>
      </c>
      <c r="AC55" s="596"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597"/>
      <c r="AE55" s="640"/>
      <c r="AF55" s="636"/>
      <c r="AG55" s="637"/>
      <c r="AH55" s="637"/>
      <c r="AI55" s="586"/>
      <c r="AJ55" s="725"/>
      <c r="AK55" s="586"/>
      <c r="AL55" s="586"/>
      <c r="AM55" s="725"/>
      <c r="AN55" s="719"/>
      <c r="AO55" s="719"/>
      <c r="AP55" s="719"/>
      <c r="AQ55" s="719"/>
      <c r="AR55" s="719"/>
      <c r="AS55" s="719"/>
      <c r="AT55" s="719"/>
      <c r="AU55" s="719"/>
      <c r="AV55" s="719"/>
      <c r="AW55" s="719"/>
      <c r="AX55" s="719"/>
      <c r="AY55" s="719"/>
      <c r="AZ55" s="719"/>
      <c r="BA55" s="719"/>
      <c r="BB55" s="719"/>
      <c r="BC55" s="719"/>
      <c r="BD55" s="719"/>
      <c r="BE55" s="719"/>
      <c r="BF55" s="719"/>
      <c r="BG55" s="719"/>
      <c r="BH55" s="719"/>
      <c r="BI55" s="719"/>
      <c r="BJ55" s="719"/>
      <c r="BK55" s="719"/>
      <c r="BL55" s="719"/>
      <c r="BM55" s="719"/>
      <c r="BN55" s="719"/>
      <c r="BO55" s="719"/>
      <c r="BP55" s="719"/>
    </row>
    <row r="56" spans="1:68" x14ac:dyDescent="0.2">
      <c r="A56" s="858"/>
      <c r="B56" s="909"/>
      <c r="C56" s="909"/>
      <c r="D56" s="909"/>
      <c r="E56" s="909"/>
      <c r="F56" s="909"/>
      <c r="G56" s="912"/>
      <c r="H56" s="903"/>
      <c r="I56" s="864"/>
      <c r="J56" s="873"/>
      <c r="K56" s="864">
        <f>IF(NOT(ISERROR(MATCH(J56,_xlfn.ANCHORARRAY(E133),0))),I135&amp;"Por favor no seleccionar los criterios de impacto",J56)</f>
        <v>0</v>
      </c>
      <c r="L56" s="879"/>
      <c r="M56" s="864"/>
      <c r="N56" s="846"/>
      <c r="O56" s="589">
        <v>5</v>
      </c>
      <c r="P56" s="639"/>
      <c r="Q56" s="590" t="str">
        <f t="shared" si="0"/>
        <v/>
      </c>
      <c r="R56" s="591"/>
      <c r="S56" s="591"/>
      <c r="T56" s="592" t="str">
        <f t="shared" si="1"/>
        <v/>
      </c>
      <c r="U56" s="591"/>
      <c r="V56" s="591"/>
      <c r="W56" s="591"/>
      <c r="X56" s="593" t="str">
        <f t="shared" si="46"/>
        <v/>
      </c>
      <c r="Y56" s="594" t="str">
        <f t="shared" si="5"/>
        <v/>
      </c>
      <c r="Z56" s="595" t="str">
        <f t="shared" si="6"/>
        <v/>
      </c>
      <c r="AA56" s="594" t="str">
        <f t="shared" si="2"/>
        <v/>
      </c>
      <c r="AB56" s="595" t="str">
        <f>IFERROR(IF(AND(Q55="Impacto",Q56="Impacto"),(AB55-(+AB55*T56)),IF(AND(Q55="Probabilidad",Q56="Impacto"),(AB54-(+AB54*T56)),IF(Q56="Probabilidad",AB55,""))),"")</f>
        <v/>
      </c>
      <c r="AC56" s="596" t="str">
        <f t="shared" ref="AC56:AC57" si="48">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597"/>
      <c r="AE56" s="640"/>
      <c r="AF56" s="636"/>
      <c r="AG56" s="637"/>
      <c r="AH56" s="637"/>
      <c r="AI56" s="586"/>
      <c r="AJ56" s="725"/>
      <c r="AK56" s="586"/>
      <c r="AL56" s="586"/>
      <c r="AM56" s="725"/>
      <c r="AN56" s="719"/>
      <c r="AO56" s="719"/>
      <c r="AP56" s="719"/>
      <c r="AQ56" s="719"/>
      <c r="AR56" s="719"/>
      <c r="AS56" s="719"/>
      <c r="AT56" s="719"/>
      <c r="AU56" s="719"/>
      <c r="AV56" s="719"/>
      <c r="AW56" s="719"/>
      <c r="AX56" s="719"/>
      <c r="AY56" s="719"/>
      <c r="AZ56" s="719"/>
      <c r="BA56" s="719"/>
      <c r="BB56" s="719"/>
      <c r="BC56" s="719"/>
      <c r="BD56" s="719"/>
      <c r="BE56" s="719"/>
      <c r="BF56" s="719"/>
      <c r="BG56" s="719"/>
      <c r="BH56" s="719"/>
      <c r="BI56" s="719"/>
      <c r="BJ56" s="719"/>
      <c r="BK56" s="719"/>
      <c r="BL56" s="719"/>
      <c r="BM56" s="719"/>
      <c r="BN56" s="719"/>
      <c r="BO56" s="719"/>
      <c r="BP56" s="719"/>
    </row>
    <row r="57" spans="1:68" x14ac:dyDescent="0.2">
      <c r="A57" s="859"/>
      <c r="B57" s="910"/>
      <c r="C57" s="910"/>
      <c r="D57" s="910"/>
      <c r="E57" s="910"/>
      <c r="F57" s="910"/>
      <c r="G57" s="913"/>
      <c r="H57" s="904"/>
      <c r="I57" s="865"/>
      <c r="J57" s="874"/>
      <c r="K57" s="865">
        <f>IF(NOT(ISERROR(MATCH(J57,_xlfn.ANCHORARRAY(E134),0))),I136&amp;"Por favor no seleccionar los criterios de impacto",J57)</f>
        <v>0</v>
      </c>
      <c r="L57" s="880"/>
      <c r="M57" s="865"/>
      <c r="N57" s="847"/>
      <c r="O57" s="589">
        <v>6</v>
      </c>
      <c r="P57" s="639"/>
      <c r="Q57" s="590" t="str">
        <f t="shared" si="0"/>
        <v/>
      </c>
      <c r="R57" s="591"/>
      <c r="S57" s="591"/>
      <c r="T57" s="592" t="str">
        <f t="shared" si="1"/>
        <v/>
      </c>
      <c r="U57" s="591"/>
      <c r="V57" s="591"/>
      <c r="W57" s="591"/>
      <c r="X57" s="593" t="str">
        <f t="shared" si="46"/>
        <v/>
      </c>
      <c r="Y57" s="594" t="str">
        <f t="shared" si="5"/>
        <v/>
      </c>
      <c r="Z57" s="595" t="str">
        <f t="shared" si="6"/>
        <v/>
      </c>
      <c r="AA57" s="594" t="str">
        <f t="shared" si="2"/>
        <v/>
      </c>
      <c r="AB57" s="595" t="str">
        <f>IFERROR(IF(AND(Q56="Impacto",Q57="Impacto"),(AB56-(+AB56*T57)),IF(AND(Q56="Probabilidad",Q57="Impacto"),(AB55-(+AB55*T57)),IF(Q57="Probabilidad",AB56,""))),"")</f>
        <v/>
      </c>
      <c r="AC57" s="596" t="str">
        <f t="shared" si="48"/>
        <v/>
      </c>
      <c r="AD57" s="597"/>
      <c r="AE57" s="640"/>
      <c r="AF57" s="636"/>
      <c r="AG57" s="637"/>
      <c r="AH57" s="637"/>
      <c r="AI57" s="586"/>
      <c r="AJ57" s="725"/>
      <c r="AK57" s="586"/>
      <c r="AL57" s="586"/>
      <c r="AM57" s="725"/>
      <c r="AN57" s="719"/>
      <c r="AO57" s="719"/>
      <c r="AP57" s="719"/>
      <c r="AQ57" s="719"/>
      <c r="AR57" s="719"/>
      <c r="AS57" s="719"/>
      <c r="AT57" s="719"/>
      <c r="AU57" s="719"/>
      <c r="AV57" s="719"/>
      <c r="AW57" s="719"/>
      <c r="AX57" s="719"/>
      <c r="AY57" s="719"/>
      <c r="AZ57" s="719"/>
      <c r="BA57" s="719"/>
      <c r="BB57" s="719"/>
      <c r="BC57" s="719"/>
      <c r="BD57" s="719"/>
      <c r="BE57" s="719"/>
      <c r="BF57" s="719"/>
      <c r="BG57" s="719"/>
      <c r="BH57" s="719"/>
      <c r="BI57" s="719"/>
      <c r="BJ57" s="719"/>
      <c r="BK57" s="719"/>
      <c r="BL57" s="719"/>
      <c r="BM57" s="719"/>
      <c r="BN57" s="719"/>
      <c r="BO57" s="719"/>
      <c r="BP57" s="719"/>
    </row>
    <row r="58" spans="1:68" ht="409.5" x14ac:dyDescent="0.2">
      <c r="A58" s="857">
        <v>9</v>
      </c>
      <c r="B58" s="908" t="s">
        <v>1142</v>
      </c>
      <c r="C58" s="908" t="s">
        <v>1507</v>
      </c>
      <c r="D58" s="908" t="s">
        <v>1508</v>
      </c>
      <c r="E58" s="908" t="s">
        <v>1509</v>
      </c>
      <c r="F58" s="908" t="s">
        <v>1150</v>
      </c>
      <c r="G58" s="911">
        <v>350</v>
      </c>
      <c r="H58" s="902" t="str">
        <f t="shared" ref="H58" si="49">IF(G58&lt;=0,"",IF(G58&lt;=2,"Muy Baja",IF(G58&lt;=24,"Baja",IF(G58&lt;=500,"Media",IF(G58&lt;=5000,"Alta","Muy Alta")))))</f>
        <v>Media</v>
      </c>
      <c r="I58" s="863">
        <f t="shared" ref="I58" si="50">IF(H58="","",IF(H58="Muy Baja",0.2,IF(H58="Baja",0.4,IF(H58="Media",0.6,IF(H58="Alta",0.8,IF(H58="Muy Alta",1,))))))</f>
        <v>0.6</v>
      </c>
      <c r="J58" s="872" t="s">
        <v>1099</v>
      </c>
      <c r="K58" s="863" t="str">
        <f>IF(NOT(ISERROR(MATCH(J58,'Tabla Impacto'!$B$221:$B$223,0))),'Tabla Impacto'!$F$223&amp;"Por favor no seleccionar los criterios de impacto(Afectación Económica o presupuestal y Pérdida Reputacional)",J58)</f>
        <v xml:space="preserve">     El riesgo afecta la imagen de la entidad internamente, de conocimiento general, nivel interno, de junta dircetiva y accionistas y/o de provedores</v>
      </c>
      <c r="L58" s="878" t="str">
        <f>IF(OR(K58='Tabla Impacto'!$C$11,K58='Tabla Impacto'!$D$11),"Leve",IF(OR(K58='Tabla Impacto'!$C$12,K58='Tabla Impacto'!$D$12),"Menor",IF(OR(K58='Tabla Impacto'!$C$13,K58='Tabla Impacto'!$D$13),"Moderado",IF(OR(K58='Tabla Impacto'!$C$14,K58='Tabla Impacto'!$D$14),"Mayor",IF(OR(K58='Tabla Impacto'!$C$15,K58='Tabla Impacto'!$D$15),"Catastrófico","")))))</f>
        <v>Menor</v>
      </c>
      <c r="M58" s="863">
        <f t="shared" ref="M58" si="51">IF(L58="","",IF(L58="Leve",0.2,IF(L58="Menor",0.4,IF(L58="Moderado",0.6,IF(L58="Mayor",0.8,IF(L58="Catastrófico",1,))))))</f>
        <v>0.4</v>
      </c>
      <c r="N58" s="845" t="str">
        <f t="shared" ref="N58" si="52">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Moderado</v>
      </c>
      <c r="O58" s="589">
        <v>1</v>
      </c>
      <c r="P58" s="647" t="s">
        <v>1510</v>
      </c>
      <c r="Q58" s="590" t="str">
        <f t="shared" si="0"/>
        <v>Probabilidad</v>
      </c>
      <c r="R58" s="591" t="s">
        <v>1114</v>
      </c>
      <c r="S58" s="591" t="s">
        <v>1122</v>
      </c>
      <c r="T58" s="592" t="str">
        <f t="shared" si="1"/>
        <v>40%</v>
      </c>
      <c r="U58" s="591" t="s">
        <v>1125</v>
      </c>
      <c r="V58" s="591" t="s">
        <v>1130</v>
      </c>
      <c r="W58" s="591" t="s">
        <v>1277</v>
      </c>
      <c r="X58" s="593">
        <f>IFERROR(IF(Q58="Probabilidad",(I58-(+I58*T58)),IF(Q58="Impacto",I58,"")),"")</f>
        <v>0.36</v>
      </c>
      <c r="Y58" s="594" t="str">
        <f t="shared" si="5"/>
        <v>Baja</v>
      </c>
      <c r="Z58" s="595">
        <f t="shared" si="6"/>
        <v>0.36</v>
      </c>
      <c r="AA58" s="594" t="str">
        <f t="shared" si="2"/>
        <v>Menor</v>
      </c>
      <c r="AB58" s="595">
        <f>IFERROR(IF(Q58="Impacto",(M58-(+M58*T58)),IF(Q58="Probabilidad",M58,"")),"")</f>
        <v>0.4</v>
      </c>
      <c r="AC58" s="596"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Moderado</v>
      </c>
      <c r="AD58" s="597"/>
      <c r="AE58" s="644"/>
      <c r="AF58" s="635"/>
      <c r="AG58" s="637"/>
      <c r="AH58" s="637"/>
      <c r="AI58" s="586"/>
      <c r="AJ58" s="725"/>
      <c r="AK58" s="586" t="s">
        <v>1692</v>
      </c>
      <c r="AL58" s="586" t="s">
        <v>1792</v>
      </c>
      <c r="AM58" s="725"/>
      <c r="AN58" s="719"/>
      <c r="AO58" s="719"/>
      <c r="AP58" s="719"/>
      <c r="AQ58" s="719"/>
      <c r="AR58" s="719"/>
      <c r="AS58" s="719"/>
      <c r="AT58" s="719"/>
      <c r="AU58" s="719"/>
      <c r="AV58" s="719"/>
      <c r="AW58" s="719"/>
      <c r="AX58" s="719"/>
      <c r="AY58" s="719"/>
      <c r="AZ58" s="719"/>
      <c r="BA58" s="719"/>
      <c r="BB58" s="719"/>
      <c r="BC58" s="719"/>
      <c r="BD58" s="719"/>
      <c r="BE58" s="719"/>
      <c r="BF58" s="719"/>
      <c r="BG58" s="719"/>
      <c r="BH58" s="719"/>
      <c r="BI58" s="719"/>
      <c r="BJ58" s="719"/>
      <c r="BK58" s="719"/>
      <c r="BL58" s="719"/>
      <c r="BM58" s="719"/>
      <c r="BN58" s="719"/>
      <c r="BO58" s="719"/>
      <c r="BP58" s="719"/>
    </row>
    <row r="59" spans="1:68" ht="94.15" customHeight="1" x14ac:dyDescent="0.2">
      <c r="A59" s="858"/>
      <c r="B59" s="909"/>
      <c r="C59" s="909"/>
      <c r="D59" s="909"/>
      <c r="E59" s="909"/>
      <c r="F59" s="909"/>
      <c r="G59" s="912"/>
      <c r="H59" s="903"/>
      <c r="I59" s="864"/>
      <c r="J59" s="873"/>
      <c r="K59" s="864">
        <f>IF(NOT(ISERROR(MATCH(J59,_xlfn.ANCHORARRAY(E136),0))),I138&amp;"Por favor no seleccionar los criterios de impacto",J59)</f>
        <v>0</v>
      </c>
      <c r="L59" s="879"/>
      <c r="M59" s="864"/>
      <c r="N59" s="846"/>
      <c r="O59" s="589">
        <v>2</v>
      </c>
      <c r="P59" s="647" t="s">
        <v>1511</v>
      </c>
      <c r="Q59" s="590" t="str">
        <f t="shared" si="0"/>
        <v>Probabilidad</v>
      </c>
      <c r="R59" s="591" t="s">
        <v>1114</v>
      </c>
      <c r="S59" s="591" t="s">
        <v>1122</v>
      </c>
      <c r="T59" s="592" t="str">
        <f t="shared" si="1"/>
        <v>40%</v>
      </c>
      <c r="U59" s="591" t="s">
        <v>1125</v>
      </c>
      <c r="V59" s="591" t="s">
        <v>1130</v>
      </c>
      <c r="W59" s="591" t="s">
        <v>1277</v>
      </c>
      <c r="X59" s="593">
        <f>IFERROR(IF(AND(Q58="Probabilidad",Q59="Probabilidad"),(Z58-(+Z58*T59)),IF(Q59="Probabilidad",(I58-(+I58*T59)),IF(Q59="Impacto",Z58,""))),"")</f>
        <v>0.216</v>
      </c>
      <c r="Y59" s="594" t="str">
        <f t="shared" si="5"/>
        <v>Baja</v>
      </c>
      <c r="Z59" s="595">
        <f t="shared" si="6"/>
        <v>0.216</v>
      </c>
      <c r="AA59" s="594" t="str">
        <f t="shared" si="2"/>
        <v>Menor</v>
      </c>
      <c r="AB59" s="595">
        <f>IFERROR(IF(AND(Q58="Impacto",Q59="Impacto"),(AB58-(+AB58*T59)),IF(Q59="Impacto",(M58-(+M58*T59)),IF(Q59="Probabilidad",AB58,""))),"")</f>
        <v>0.4</v>
      </c>
      <c r="AC59" s="596" t="str">
        <f t="shared" ref="AC59:AC128" si="53">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Moderado</v>
      </c>
      <c r="AD59" s="597" t="s">
        <v>1145</v>
      </c>
      <c r="AE59" s="647" t="s">
        <v>1512</v>
      </c>
      <c r="AF59" s="713" t="s">
        <v>1282</v>
      </c>
      <c r="AG59" s="726">
        <v>45292</v>
      </c>
      <c r="AH59" s="726">
        <v>45535</v>
      </c>
      <c r="AI59" s="586" t="s">
        <v>1693</v>
      </c>
      <c r="AJ59" s="727" t="s">
        <v>1148</v>
      </c>
      <c r="AK59" s="586" t="s">
        <v>1693</v>
      </c>
      <c r="AL59" s="586" t="s">
        <v>1792</v>
      </c>
      <c r="AM59" s="725"/>
      <c r="AN59" s="719"/>
      <c r="AO59" s="719"/>
      <c r="AP59" s="719"/>
      <c r="AQ59" s="719"/>
      <c r="AR59" s="719"/>
      <c r="AS59" s="719"/>
      <c r="AT59" s="719"/>
      <c r="AU59" s="719"/>
      <c r="AV59" s="719"/>
      <c r="AW59" s="719"/>
      <c r="AX59" s="719"/>
      <c r="AY59" s="719"/>
      <c r="AZ59" s="719"/>
      <c r="BA59" s="719"/>
      <c r="BB59" s="719"/>
      <c r="BC59" s="719"/>
      <c r="BD59" s="719"/>
      <c r="BE59" s="719"/>
      <c r="BF59" s="719"/>
      <c r="BG59" s="719"/>
      <c r="BH59" s="719"/>
      <c r="BI59" s="719"/>
      <c r="BJ59" s="719"/>
      <c r="BK59" s="719"/>
      <c r="BL59" s="719"/>
      <c r="BM59" s="719"/>
      <c r="BN59" s="719"/>
      <c r="BO59" s="719"/>
      <c r="BP59" s="719"/>
    </row>
    <row r="60" spans="1:68" x14ac:dyDescent="0.2">
      <c r="A60" s="858"/>
      <c r="B60" s="909"/>
      <c r="C60" s="909"/>
      <c r="D60" s="909"/>
      <c r="E60" s="909"/>
      <c r="F60" s="909"/>
      <c r="G60" s="912"/>
      <c r="H60" s="903"/>
      <c r="I60" s="864"/>
      <c r="J60" s="873"/>
      <c r="K60" s="864">
        <f>IF(NOT(ISERROR(MATCH(J60,_xlfn.ANCHORARRAY(E137),0))),I139&amp;"Por favor no seleccionar los criterios de impacto",J60)</f>
        <v>0</v>
      </c>
      <c r="L60" s="879"/>
      <c r="M60" s="864"/>
      <c r="N60" s="846"/>
      <c r="O60" s="589">
        <v>3</v>
      </c>
      <c r="P60" s="639"/>
      <c r="Q60" s="590" t="str">
        <f t="shared" si="0"/>
        <v/>
      </c>
      <c r="R60" s="591"/>
      <c r="S60" s="591"/>
      <c r="T60" s="592" t="str">
        <f t="shared" si="1"/>
        <v/>
      </c>
      <c r="U60" s="591"/>
      <c r="V60" s="591"/>
      <c r="W60" s="591"/>
      <c r="X60" s="593" t="str">
        <f t="shared" ref="X60:X63" si="54">IFERROR(IF(Q60="Probabilidad",(I60-(+I60*T60)),IF(Q60="Impacto",I60,"")),"")</f>
        <v/>
      </c>
      <c r="Y60" s="594" t="str">
        <f t="shared" si="5"/>
        <v/>
      </c>
      <c r="Z60" s="595" t="str">
        <f t="shared" si="6"/>
        <v/>
      </c>
      <c r="AA60" s="594" t="str">
        <f t="shared" si="2"/>
        <v/>
      </c>
      <c r="AB60" s="595" t="str">
        <f>IFERROR(IF(AND(Q59="Impacto",Q60="Impacto"),(AB59-(+AB59*T60)),IF(AND(Q59="Probabilidad",Q60="Impacto"),(AB58-(+AB58*T60)),IF(Q60="Probabilidad",AB59,""))),"")</f>
        <v/>
      </c>
      <c r="AC60" s="596" t="str">
        <f t="shared" si="53"/>
        <v/>
      </c>
      <c r="AD60" s="597"/>
      <c r="AE60" s="640"/>
      <c r="AF60" s="635"/>
      <c r="AG60" s="637"/>
      <c r="AH60" s="637"/>
      <c r="AI60" s="586"/>
      <c r="AJ60" s="725"/>
      <c r="AK60" s="586"/>
      <c r="AL60" s="586"/>
      <c r="AM60" s="725"/>
      <c r="AN60" s="719"/>
      <c r="AO60" s="719"/>
      <c r="AP60" s="719"/>
      <c r="AQ60" s="719"/>
      <c r="AR60" s="719"/>
      <c r="AS60" s="719"/>
      <c r="AT60" s="719"/>
      <c r="AU60" s="719"/>
      <c r="AV60" s="719"/>
      <c r="AW60" s="719"/>
      <c r="AX60" s="719"/>
      <c r="AY60" s="719"/>
      <c r="AZ60" s="719"/>
      <c r="BA60" s="719"/>
      <c r="BB60" s="719"/>
      <c r="BC60" s="719"/>
      <c r="BD60" s="719"/>
      <c r="BE60" s="719"/>
      <c r="BF60" s="719"/>
      <c r="BG60" s="719"/>
      <c r="BH60" s="719"/>
      <c r="BI60" s="719"/>
      <c r="BJ60" s="719"/>
      <c r="BK60" s="719"/>
      <c r="BL60" s="719"/>
      <c r="BM60" s="719"/>
      <c r="BN60" s="719"/>
      <c r="BO60" s="719"/>
      <c r="BP60" s="719"/>
    </row>
    <row r="61" spans="1:68" x14ac:dyDescent="0.2">
      <c r="A61" s="858"/>
      <c r="B61" s="909"/>
      <c r="C61" s="909"/>
      <c r="D61" s="909"/>
      <c r="E61" s="909"/>
      <c r="F61" s="909"/>
      <c r="G61" s="912"/>
      <c r="H61" s="903"/>
      <c r="I61" s="864"/>
      <c r="J61" s="873"/>
      <c r="K61" s="864">
        <f>IF(NOT(ISERROR(MATCH(J61,_xlfn.ANCHORARRAY(E138),0))),I140&amp;"Por favor no seleccionar los criterios de impacto",J61)</f>
        <v>0</v>
      </c>
      <c r="L61" s="879"/>
      <c r="M61" s="864"/>
      <c r="N61" s="846"/>
      <c r="O61" s="589">
        <v>4</v>
      </c>
      <c r="P61" s="639"/>
      <c r="Q61" s="590" t="str">
        <f t="shared" si="0"/>
        <v/>
      </c>
      <c r="R61" s="591"/>
      <c r="S61" s="591"/>
      <c r="T61" s="592" t="str">
        <f t="shared" si="1"/>
        <v/>
      </c>
      <c r="U61" s="591"/>
      <c r="V61" s="591"/>
      <c r="W61" s="591"/>
      <c r="X61" s="593" t="str">
        <f t="shared" si="54"/>
        <v/>
      </c>
      <c r="Y61" s="594" t="str">
        <f t="shared" si="5"/>
        <v/>
      </c>
      <c r="Z61" s="595" t="str">
        <f t="shared" si="6"/>
        <v/>
      </c>
      <c r="AA61" s="594" t="str">
        <f t="shared" si="2"/>
        <v/>
      </c>
      <c r="AB61" s="595" t="str">
        <f>IFERROR(IF(AND(Q60="Impacto",Q61="Impacto"),(AB60-(+AB60*T61)),IF(AND(Q60="Probabilidad",Q61="Impacto"),(AB59-(+AB59*T61)),IF(Q61="Probabilidad",AB60,""))),"")</f>
        <v/>
      </c>
      <c r="AC61" s="596" t="str">
        <f t="shared" si="53"/>
        <v/>
      </c>
      <c r="AD61" s="597"/>
      <c r="AE61" s="640"/>
      <c r="AF61" s="636"/>
      <c r="AG61" s="637"/>
      <c r="AH61" s="637"/>
      <c r="AI61" s="586"/>
      <c r="AJ61" s="725"/>
      <c r="AK61" s="586"/>
      <c r="AL61" s="586"/>
      <c r="AM61" s="725"/>
      <c r="AN61" s="719"/>
      <c r="AO61" s="719"/>
      <c r="AP61" s="719"/>
      <c r="AQ61" s="719"/>
      <c r="AR61" s="719"/>
      <c r="AS61" s="719"/>
      <c r="AT61" s="719"/>
      <c r="AU61" s="719"/>
      <c r="AV61" s="719"/>
      <c r="AW61" s="719"/>
      <c r="AX61" s="719"/>
      <c r="AY61" s="719"/>
      <c r="AZ61" s="719"/>
      <c r="BA61" s="719"/>
      <c r="BB61" s="719"/>
      <c r="BC61" s="719"/>
      <c r="BD61" s="719"/>
      <c r="BE61" s="719"/>
      <c r="BF61" s="719"/>
      <c r="BG61" s="719"/>
      <c r="BH61" s="719"/>
      <c r="BI61" s="719"/>
      <c r="BJ61" s="719"/>
      <c r="BK61" s="719"/>
      <c r="BL61" s="719"/>
      <c r="BM61" s="719"/>
      <c r="BN61" s="719"/>
      <c r="BO61" s="719"/>
      <c r="BP61" s="719"/>
    </row>
    <row r="62" spans="1:68" x14ac:dyDescent="0.2">
      <c r="A62" s="858"/>
      <c r="B62" s="909"/>
      <c r="C62" s="909"/>
      <c r="D62" s="909"/>
      <c r="E62" s="909"/>
      <c r="F62" s="909"/>
      <c r="G62" s="912"/>
      <c r="H62" s="903"/>
      <c r="I62" s="864"/>
      <c r="J62" s="873"/>
      <c r="K62" s="864">
        <f>IF(NOT(ISERROR(MATCH(J62,_xlfn.ANCHORARRAY(E139),0))),I141&amp;"Por favor no seleccionar los criterios de impacto",J62)</f>
        <v>0</v>
      </c>
      <c r="L62" s="879"/>
      <c r="M62" s="864"/>
      <c r="N62" s="846"/>
      <c r="O62" s="589">
        <v>5</v>
      </c>
      <c r="P62" s="639"/>
      <c r="Q62" s="590" t="str">
        <f t="shared" si="0"/>
        <v/>
      </c>
      <c r="R62" s="591"/>
      <c r="S62" s="591"/>
      <c r="T62" s="592" t="str">
        <f t="shared" si="1"/>
        <v/>
      </c>
      <c r="U62" s="591"/>
      <c r="V62" s="591"/>
      <c r="W62" s="591"/>
      <c r="X62" s="593" t="str">
        <f t="shared" si="54"/>
        <v/>
      </c>
      <c r="Y62" s="594" t="str">
        <f t="shared" si="5"/>
        <v/>
      </c>
      <c r="Z62" s="595" t="str">
        <f t="shared" si="6"/>
        <v/>
      </c>
      <c r="AA62" s="594" t="str">
        <f t="shared" si="2"/>
        <v/>
      </c>
      <c r="AB62" s="595" t="str">
        <f>IFERROR(IF(AND(Q61="Impacto",Q62="Impacto"),(AB61-(+AB61*T62)),IF(AND(Q61="Probabilidad",Q62="Impacto"),(AB60-(+AB60*T62)),IF(Q62="Probabilidad",AB61,""))),"")</f>
        <v/>
      </c>
      <c r="AC62" s="596" t="str">
        <f t="shared" si="53"/>
        <v/>
      </c>
      <c r="AD62" s="597"/>
      <c r="AE62" s="640"/>
      <c r="AF62" s="636"/>
      <c r="AG62" s="637"/>
      <c r="AH62" s="637"/>
      <c r="AI62" s="586"/>
      <c r="AJ62" s="725"/>
      <c r="AK62" s="586"/>
      <c r="AL62" s="586"/>
      <c r="AM62" s="725"/>
      <c r="AN62" s="719"/>
      <c r="AO62" s="719"/>
      <c r="AP62" s="719"/>
      <c r="AQ62" s="719"/>
      <c r="AR62" s="719"/>
      <c r="AS62" s="719"/>
      <c r="AT62" s="719"/>
      <c r="AU62" s="719"/>
      <c r="AV62" s="719"/>
      <c r="AW62" s="719"/>
      <c r="AX62" s="719"/>
      <c r="AY62" s="719"/>
      <c r="AZ62" s="719"/>
      <c r="BA62" s="719"/>
      <c r="BB62" s="719"/>
      <c r="BC62" s="719"/>
      <c r="BD62" s="719"/>
      <c r="BE62" s="719"/>
      <c r="BF62" s="719"/>
      <c r="BG62" s="719"/>
      <c r="BH62" s="719"/>
      <c r="BI62" s="719"/>
      <c r="BJ62" s="719"/>
      <c r="BK62" s="719"/>
      <c r="BL62" s="719"/>
      <c r="BM62" s="719"/>
      <c r="BN62" s="719"/>
      <c r="BO62" s="719"/>
      <c r="BP62" s="719"/>
    </row>
    <row r="63" spans="1:68" x14ac:dyDescent="0.2">
      <c r="A63" s="859"/>
      <c r="B63" s="910"/>
      <c r="C63" s="910"/>
      <c r="D63" s="910"/>
      <c r="E63" s="910"/>
      <c r="F63" s="910"/>
      <c r="G63" s="913"/>
      <c r="H63" s="904"/>
      <c r="I63" s="865"/>
      <c r="J63" s="874"/>
      <c r="K63" s="865">
        <f>IF(NOT(ISERROR(MATCH(J63,_xlfn.ANCHORARRAY(E140),0))),I142&amp;"Por favor no seleccionar los criterios de impacto",J63)</f>
        <v>0</v>
      </c>
      <c r="L63" s="880"/>
      <c r="M63" s="865"/>
      <c r="N63" s="847"/>
      <c r="O63" s="589">
        <v>6</v>
      </c>
      <c r="P63" s="639"/>
      <c r="Q63" s="590" t="str">
        <f t="shared" si="0"/>
        <v/>
      </c>
      <c r="R63" s="591"/>
      <c r="S63" s="591"/>
      <c r="T63" s="592" t="str">
        <f t="shared" si="1"/>
        <v/>
      </c>
      <c r="U63" s="591"/>
      <c r="V63" s="591"/>
      <c r="W63" s="591"/>
      <c r="X63" s="593" t="str">
        <f t="shared" si="54"/>
        <v/>
      </c>
      <c r="Y63" s="594" t="str">
        <f t="shared" si="5"/>
        <v/>
      </c>
      <c r="Z63" s="595" t="str">
        <f t="shared" si="6"/>
        <v/>
      </c>
      <c r="AA63" s="594" t="str">
        <f t="shared" si="2"/>
        <v/>
      </c>
      <c r="AB63" s="595" t="str">
        <f>IFERROR(IF(AND(Q62="Impacto",Q63="Impacto"),(AB62-(+AB62*T63)),IF(AND(Q62="Probabilidad",Q63="Impacto"),(AB61-(+AB61*T63)),IF(Q63="Probabilidad",AB62,""))),"")</f>
        <v/>
      </c>
      <c r="AC63" s="596" t="str">
        <f t="shared" si="53"/>
        <v/>
      </c>
      <c r="AD63" s="597"/>
      <c r="AE63" s="640"/>
      <c r="AF63" s="636"/>
      <c r="AG63" s="637"/>
      <c r="AH63" s="637"/>
      <c r="AI63" s="586"/>
      <c r="AJ63" s="725"/>
      <c r="AK63" s="586"/>
      <c r="AL63" s="586"/>
      <c r="AM63" s="725"/>
      <c r="AN63" s="719"/>
      <c r="AO63" s="719"/>
      <c r="AP63" s="719"/>
      <c r="AQ63" s="719"/>
      <c r="AR63" s="719"/>
      <c r="AS63" s="719"/>
      <c r="AT63" s="719"/>
      <c r="AU63" s="719"/>
      <c r="AV63" s="719"/>
      <c r="AW63" s="719"/>
      <c r="AX63" s="719"/>
      <c r="AY63" s="719"/>
      <c r="AZ63" s="719"/>
      <c r="BA63" s="719"/>
      <c r="BB63" s="719"/>
      <c r="BC63" s="719"/>
      <c r="BD63" s="719"/>
      <c r="BE63" s="719"/>
      <c r="BF63" s="719"/>
      <c r="BG63" s="719"/>
      <c r="BH63" s="719"/>
      <c r="BI63" s="719"/>
      <c r="BJ63" s="719"/>
      <c r="BK63" s="719"/>
      <c r="BL63" s="719"/>
      <c r="BM63" s="719"/>
      <c r="BN63" s="719"/>
      <c r="BO63" s="719"/>
      <c r="BP63" s="719"/>
    </row>
    <row r="64" spans="1:68" ht="106.5" customHeight="1" x14ac:dyDescent="0.2">
      <c r="A64" s="857">
        <v>10</v>
      </c>
      <c r="B64" s="908" t="s">
        <v>1142</v>
      </c>
      <c r="C64" s="908" t="s">
        <v>1513</v>
      </c>
      <c r="D64" s="908" t="s">
        <v>1514</v>
      </c>
      <c r="E64" s="908" t="s">
        <v>1515</v>
      </c>
      <c r="F64" s="908" t="s">
        <v>1150</v>
      </c>
      <c r="G64" s="911">
        <v>200</v>
      </c>
      <c r="H64" s="902" t="str">
        <f>IF(G64&lt;=0,"",IF(G64&lt;=2,"Muy Baja",IF(G64&lt;=24,"Baja",IF(G64&lt;=500,"Media",IF(G64&lt;=5000,"Alta","Muy Alta")))))</f>
        <v>Media</v>
      </c>
      <c r="I64" s="863">
        <f t="shared" ref="I64" si="55">IF(H64="","",IF(H64="Muy Baja",0.2,IF(H64="Baja",0.4,IF(H64="Media",0.6,IF(H64="Alta",0.8,IF(H64="Muy Alta",1,))))))</f>
        <v>0.6</v>
      </c>
      <c r="J64" s="872" t="s">
        <v>1100</v>
      </c>
      <c r="K64" s="863" t="str">
        <f>IF(NOT(ISERROR(MATCH(J64,'Tabla Impacto'!$B$221:$B$223,0))),'Tabla Impacto'!$F$223&amp;"Por favor no seleccionar los criterios de impacto(Afectación Económica o presupuestal y Pérdida Reputacional)",J64)</f>
        <v xml:space="preserve">     El riesgo afecta la imagen de la entidad con algunos usuarios de relevancia frente al logro de los objetivos</v>
      </c>
      <c r="L64" s="878" t="str">
        <f>IF(OR(K64='Tabla Impacto'!$C$11,K64='Tabla Impacto'!$D$11),"Leve",IF(OR(K64='Tabla Impacto'!$C$12,K64='Tabla Impacto'!$D$12),"Menor",IF(OR(K64='Tabla Impacto'!$C$13,K64='Tabla Impacto'!$D$13),"Moderado",IF(OR(K64='Tabla Impacto'!$C$14,K64='Tabla Impacto'!$D$14),"Mayor",IF(OR(K64='Tabla Impacto'!$C$15,K64='Tabla Impacto'!$D$15),"Catastrófico","")))))</f>
        <v>Moderado</v>
      </c>
      <c r="M64" s="863">
        <f t="shared" ref="M64" si="56">IF(L64="","",IF(L64="Leve",0.2,IF(L64="Menor",0.4,IF(L64="Moderado",0.6,IF(L64="Mayor",0.8,IF(L64="Catastrófico",1,))))))</f>
        <v>0.6</v>
      </c>
      <c r="N64" s="845" t="str">
        <f t="shared" ref="N64" si="57">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Moderado</v>
      </c>
      <c r="O64" s="589">
        <v>1</v>
      </c>
      <c r="P64" s="647" t="s">
        <v>1516</v>
      </c>
      <c r="Q64" s="590" t="str">
        <f t="shared" si="0"/>
        <v>Probabilidad</v>
      </c>
      <c r="R64" s="591" t="s">
        <v>1114</v>
      </c>
      <c r="S64" s="591" t="s">
        <v>1122</v>
      </c>
      <c r="T64" s="592" t="str">
        <f t="shared" si="1"/>
        <v>40%</v>
      </c>
      <c r="U64" s="591" t="s">
        <v>1125</v>
      </c>
      <c r="V64" s="591" t="s">
        <v>1130</v>
      </c>
      <c r="W64" s="591" t="s">
        <v>1134</v>
      </c>
      <c r="X64" s="593">
        <f>IFERROR(IF(Q64="Probabilidad",(I64-(+I64*T64)),IF(Q64="Impacto",I64,"")),"")</f>
        <v>0.36</v>
      </c>
      <c r="Y64" s="594" t="str">
        <f t="shared" si="5"/>
        <v>Baja</v>
      </c>
      <c r="Z64" s="595">
        <f t="shared" si="6"/>
        <v>0.36</v>
      </c>
      <c r="AA64" s="594" t="str">
        <f t="shared" si="2"/>
        <v>Moderado</v>
      </c>
      <c r="AB64" s="595">
        <f>IFERROR(IF(Q64="Impacto",(M64-(+M64*T64)),IF(Q64="Probabilidad",M64,"")),"")</f>
        <v>0.6</v>
      </c>
      <c r="AC64" s="596" t="str">
        <f t="shared" si="53"/>
        <v>Moderado</v>
      </c>
      <c r="AD64" s="597" t="s">
        <v>1145</v>
      </c>
      <c r="AE64" s="647" t="s">
        <v>1517</v>
      </c>
      <c r="AF64" s="713" t="s">
        <v>1282</v>
      </c>
      <c r="AG64" s="726">
        <v>45292</v>
      </c>
      <c r="AH64" s="726">
        <v>45535</v>
      </c>
      <c r="AI64" s="586" t="s">
        <v>1694</v>
      </c>
      <c r="AJ64" s="727" t="s">
        <v>1148</v>
      </c>
      <c r="AK64" s="586" t="s">
        <v>1695</v>
      </c>
      <c r="AL64" s="586" t="s">
        <v>1793</v>
      </c>
      <c r="AM64" s="725"/>
      <c r="AN64" s="719"/>
      <c r="AO64" s="719"/>
      <c r="AP64" s="719"/>
      <c r="AQ64" s="719"/>
      <c r="AR64" s="719"/>
      <c r="AS64" s="719"/>
      <c r="AT64" s="719"/>
      <c r="AU64" s="719"/>
      <c r="AV64" s="719"/>
      <c r="AW64" s="719"/>
      <c r="AX64" s="719"/>
      <c r="AY64" s="719"/>
      <c r="AZ64" s="719"/>
      <c r="BA64" s="719"/>
      <c r="BB64" s="719"/>
      <c r="BC64" s="719"/>
      <c r="BD64" s="719"/>
      <c r="BE64" s="719"/>
      <c r="BF64" s="719"/>
      <c r="BG64" s="719"/>
      <c r="BH64" s="719"/>
      <c r="BI64" s="719"/>
      <c r="BJ64" s="719"/>
      <c r="BK64" s="719"/>
      <c r="BL64" s="719"/>
      <c r="BM64" s="719"/>
      <c r="BN64" s="719"/>
      <c r="BO64" s="719"/>
      <c r="BP64" s="719"/>
    </row>
    <row r="65" spans="1:68" ht="153" customHeight="1" x14ac:dyDescent="0.2">
      <c r="A65" s="858"/>
      <c r="B65" s="909"/>
      <c r="C65" s="909"/>
      <c r="D65" s="909"/>
      <c r="E65" s="909"/>
      <c r="F65" s="909"/>
      <c r="G65" s="912"/>
      <c r="H65" s="903"/>
      <c r="I65" s="864"/>
      <c r="J65" s="873"/>
      <c r="K65" s="864">
        <f>IF(NOT(ISERROR(MATCH(J65,_xlfn.ANCHORARRAY(E142),0))),I144&amp;"Por favor no seleccionar los criterios de impacto",J65)</f>
        <v>0</v>
      </c>
      <c r="L65" s="879"/>
      <c r="M65" s="864"/>
      <c r="N65" s="846"/>
      <c r="O65" s="589">
        <v>2</v>
      </c>
      <c r="P65" s="639"/>
      <c r="Q65" s="590" t="str">
        <f t="shared" si="0"/>
        <v/>
      </c>
      <c r="R65" s="591"/>
      <c r="S65" s="591"/>
      <c r="T65" s="592"/>
      <c r="U65" s="591"/>
      <c r="V65" s="591"/>
      <c r="W65" s="591"/>
      <c r="X65" s="593" t="str">
        <f>IFERROR(IF(AND(Q64="Probabilidad",Q65="Probabilidad"),(Z64-(+Z64*T65)),IF(Q65="Probabilidad",(I64-(+I64*T65)),IF(Q65="Impacto",Z64,""))),"")</f>
        <v/>
      </c>
      <c r="Y65" s="594" t="str">
        <f t="shared" si="5"/>
        <v/>
      </c>
      <c r="Z65" s="595" t="str">
        <f t="shared" si="6"/>
        <v/>
      </c>
      <c r="AA65" s="594" t="str">
        <f t="shared" si="2"/>
        <v/>
      </c>
      <c r="AB65" s="595" t="str">
        <f>IFERROR(IF(AND(Q64="Impacto",Q65="Impacto"),(AB64-(+AB64*T65)),IF(Q65="Impacto",(M64-(+M64*T65)),IF(Q65="Probabilidad",AB64,""))),"")</f>
        <v/>
      </c>
      <c r="AC65" s="596" t="str">
        <f t="shared" si="53"/>
        <v/>
      </c>
      <c r="AD65" s="597"/>
      <c r="AE65" s="644"/>
      <c r="AF65" s="635"/>
      <c r="AG65" s="637"/>
      <c r="AH65" s="637"/>
      <c r="AI65" s="586"/>
      <c r="AJ65" s="725"/>
      <c r="AK65" s="586"/>
      <c r="AL65" s="586"/>
      <c r="AM65" s="725"/>
      <c r="AN65" s="719"/>
      <c r="AO65" s="719"/>
      <c r="AP65" s="719"/>
      <c r="AQ65" s="719"/>
      <c r="AR65" s="719"/>
      <c r="AS65" s="719"/>
      <c r="AT65" s="719"/>
      <c r="AU65" s="719"/>
      <c r="AV65" s="719"/>
      <c r="AW65" s="719"/>
      <c r="AX65" s="719"/>
      <c r="AY65" s="719"/>
      <c r="AZ65" s="719"/>
      <c r="BA65" s="719"/>
      <c r="BB65" s="719"/>
      <c r="BC65" s="719"/>
      <c r="BD65" s="719"/>
      <c r="BE65" s="719"/>
      <c r="BF65" s="719"/>
      <c r="BG65" s="719"/>
      <c r="BH65" s="719"/>
      <c r="BI65" s="719"/>
      <c r="BJ65" s="719"/>
      <c r="BK65" s="719"/>
      <c r="BL65" s="719"/>
      <c r="BM65" s="719"/>
      <c r="BN65" s="719"/>
      <c r="BO65" s="719"/>
      <c r="BP65" s="719"/>
    </row>
    <row r="66" spans="1:68" x14ac:dyDescent="0.2">
      <c r="A66" s="858"/>
      <c r="B66" s="909"/>
      <c r="C66" s="909"/>
      <c r="D66" s="909"/>
      <c r="E66" s="909"/>
      <c r="F66" s="909"/>
      <c r="G66" s="912"/>
      <c r="H66" s="903"/>
      <c r="I66" s="864"/>
      <c r="J66" s="873"/>
      <c r="K66" s="864">
        <f>IF(NOT(ISERROR(MATCH(J66,_xlfn.ANCHORARRAY(E143),0))),I145&amp;"Por favor no seleccionar los criterios de impacto",J66)</f>
        <v>0</v>
      </c>
      <c r="L66" s="879"/>
      <c r="M66" s="864"/>
      <c r="N66" s="846"/>
      <c r="O66" s="589">
        <v>3</v>
      </c>
      <c r="P66" s="639"/>
      <c r="Q66" s="590" t="str">
        <f t="shared" si="0"/>
        <v/>
      </c>
      <c r="R66" s="591"/>
      <c r="S66" s="591"/>
      <c r="T66" s="592" t="str">
        <f t="shared" si="1"/>
        <v/>
      </c>
      <c r="U66" s="591"/>
      <c r="V66" s="591"/>
      <c r="W66" s="591"/>
      <c r="X66" s="593" t="str">
        <f t="shared" ref="X66:X69" si="58">IFERROR(IF(Q66="Probabilidad",(I66-(+I66*T66)),IF(Q66="Impacto",I66,"")),"")</f>
        <v/>
      </c>
      <c r="Y66" s="594" t="str">
        <f t="shared" si="5"/>
        <v/>
      </c>
      <c r="Z66" s="595" t="str">
        <f t="shared" si="6"/>
        <v/>
      </c>
      <c r="AA66" s="594" t="str">
        <f t="shared" si="2"/>
        <v/>
      </c>
      <c r="AB66" s="595" t="str">
        <f>IFERROR(IF(AND(Q65="Impacto",Q66="Impacto"),(AB65-(+AB65*T66)),IF(AND(Q65="Probabilidad",Q66="Impacto"),(AB64-(+AB64*T66)),IF(Q66="Probabilidad",AB65,""))),"")</f>
        <v/>
      </c>
      <c r="AC66" s="596" t="str">
        <f t="shared" si="53"/>
        <v/>
      </c>
      <c r="AD66" s="597"/>
      <c r="AE66" s="640"/>
      <c r="AF66" s="636"/>
      <c r="AG66" s="637"/>
      <c r="AH66" s="637"/>
      <c r="AI66" s="586"/>
      <c r="AJ66" s="725"/>
      <c r="AK66" s="586"/>
      <c r="AL66" s="586"/>
      <c r="AM66" s="725"/>
      <c r="AN66" s="719"/>
      <c r="AO66" s="719"/>
      <c r="AP66" s="719"/>
      <c r="AQ66" s="719"/>
      <c r="AR66" s="719"/>
      <c r="AS66" s="719"/>
      <c r="AT66" s="719"/>
      <c r="AU66" s="719"/>
      <c r="AV66" s="719"/>
      <c r="AW66" s="719"/>
      <c r="AX66" s="719"/>
      <c r="AY66" s="719"/>
      <c r="AZ66" s="719"/>
      <c r="BA66" s="719"/>
      <c r="BB66" s="719"/>
      <c r="BC66" s="719"/>
      <c r="BD66" s="719"/>
      <c r="BE66" s="719"/>
      <c r="BF66" s="719"/>
      <c r="BG66" s="719"/>
      <c r="BH66" s="719"/>
      <c r="BI66" s="719"/>
      <c r="BJ66" s="719"/>
      <c r="BK66" s="719"/>
      <c r="BL66" s="719"/>
      <c r="BM66" s="719"/>
      <c r="BN66" s="719"/>
      <c r="BO66" s="719"/>
      <c r="BP66" s="719"/>
    </row>
    <row r="67" spans="1:68" x14ac:dyDescent="0.2">
      <c r="A67" s="858"/>
      <c r="B67" s="909"/>
      <c r="C67" s="909"/>
      <c r="D67" s="909"/>
      <c r="E67" s="909"/>
      <c r="F67" s="909"/>
      <c r="G67" s="912"/>
      <c r="H67" s="903"/>
      <c r="I67" s="864"/>
      <c r="J67" s="873"/>
      <c r="K67" s="864">
        <f>IF(NOT(ISERROR(MATCH(J67,_xlfn.ANCHORARRAY(E144),0))),I146&amp;"Por favor no seleccionar los criterios de impacto",J67)</f>
        <v>0</v>
      </c>
      <c r="L67" s="879"/>
      <c r="M67" s="864"/>
      <c r="N67" s="846"/>
      <c r="O67" s="589">
        <v>4</v>
      </c>
      <c r="P67" s="639"/>
      <c r="Q67" s="590" t="str">
        <f t="shared" si="0"/>
        <v/>
      </c>
      <c r="R67" s="591"/>
      <c r="S67" s="591"/>
      <c r="T67" s="592" t="str">
        <f t="shared" si="1"/>
        <v/>
      </c>
      <c r="U67" s="591"/>
      <c r="V67" s="591"/>
      <c r="W67" s="591"/>
      <c r="X67" s="593" t="str">
        <f t="shared" si="58"/>
        <v/>
      </c>
      <c r="Y67" s="594" t="str">
        <f t="shared" si="5"/>
        <v/>
      </c>
      <c r="Z67" s="595" t="str">
        <f t="shared" si="6"/>
        <v/>
      </c>
      <c r="AA67" s="594" t="str">
        <f t="shared" si="2"/>
        <v/>
      </c>
      <c r="AB67" s="595" t="str">
        <f>IFERROR(IF(AND(Q66="Impacto",Q67="Impacto"),(AB66-(+AB66*T67)),IF(AND(Q66="Probabilidad",Q67="Impacto"),(AB65-(+AB65*T67)),IF(Q67="Probabilidad",AB66,""))),"")</f>
        <v/>
      </c>
      <c r="AC67" s="596" t="str">
        <f t="shared" si="53"/>
        <v/>
      </c>
      <c r="AD67" s="597"/>
      <c r="AE67" s="640"/>
      <c r="AF67" s="636"/>
      <c r="AG67" s="637"/>
      <c r="AH67" s="637"/>
      <c r="AI67" s="586"/>
      <c r="AJ67" s="725"/>
      <c r="AK67" s="586"/>
      <c r="AL67" s="586"/>
      <c r="AM67" s="725"/>
      <c r="AN67" s="719"/>
      <c r="AO67" s="719"/>
      <c r="AP67" s="719"/>
      <c r="AQ67" s="719"/>
      <c r="AR67" s="719"/>
      <c r="AS67" s="719"/>
      <c r="AT67" s="719"/>
      <c r="AU67" s="719"/>
      <c r="AV67" s="719"/>
      <c r="AW67" s="719"/>
      <c r="AX67" s="719"/>
      <c r="AY67" s="719"/>
      <c r="AZ67" s="719"/>
      <c r="BA67" s="719"/>
      <c r="BB67" s="719"/>
      <c r="BC67" s="719"/>
      <c r="BD67" s="719"/>
      <c r="BE67" s="719"/>
      <c r="BF67" s="719"/>
      <c r="BG67" s="719"/>
      <c r="BH67" s="719"/>
      <c r="BI67" s="719"/>
      <c r="BJ67" s="719"/>
      <c r="BK67" s="719"/>
      <c r="BL67" s="719"/>
      <c r="BM67" s="719"/>
      <c r="BN67" s="719"/>
      <c r="BO67" s="719"/>
      <c r="BP67" s="719"/>
    </row>
    <row r="68" spans="1:68" x14ac:dyDescent="0.2">
      <c r="A68" s="858"/>
      <c r="B68" s="909"/>
      <c r="C68" s="909"/>
      <c r="D68" s="909"/>
      <c r="E68" s="909"/>
      <c r="F68" s="909"/>
      <c r="G68" s="912"/>
      <c r="H68" s="903"/>
      <c r="I68" s="864"/>
      <c r="J68" s="873"/>
      <c r="K68" s="864">
        <f>IF(NOT(ISERROR(MATCH(J68,_xlfn.ANCHORARRAY(E145),0))),I147&amp;"Por favor no seleccionar los criterios de impacto",J68)</f>
        <v>0</v>
      </c>
      <c r="L68" s="879"/>
      <c r="M68" s="864"/>
      <c r="N68" s="846"/>
      <c r="O68" s="589">
        <v>5</v>
      </c>
      <c r="P68" s="639"/>
      <c r="Q68" s="590" t="str">
        <f t="shared" si="0"/>
        <v/>
      </c>
      <c r="R68" s="591"/>
      <c r="S68" s="591"/>
      <c r="T68" s="592" t="str">
        <f t="shared" si="1"/>
        <v/>
      </c>
      <c r="U68" s="591"/>
      <c r="V68" s="591"/>
      <c r="W68" s="591"/>
      <c r="X68" s="593" t="str">
        <f t="shared" si="58"/>
        <v/>
      </c>
      <c r="Y68" s="594" t="str">
        <f t="shared" si="5"/>
        <v/>
      </c>
      <c r="Z68" s="595" t="str">
        <f t="shared" si="6"/>
        <v/>
      </c>
      <c r="AA68" s="594" t="str">
        <f t="shared" si="2"/>
        <v/>
      </c>
      <c r="AB68" s="595" t="str">
        <f>IFERROR(IF(AND(Q67="Impacto",Q68="Impacto"),(AB67-(+AB67*T68)),IF(AND(Q67="Probabilidad",Q68="Impacto"),(AB66-(+AB66*T68)),IF(Q68="Probabilidad",AB67,""))),"")</f>
        <v/>
      </c>
      <c r="AC68" s="596" t="str">
        <f t="shared" si="53"/>
        <v/>
      </c>
      <c r="AD68" s="597"/>
      <c r="AE68" s="640"/>
      <c r="AF68" s="636"/>
      <c r="AG68" s="637"/>
      <c r="AH68" s="637"/>
      <c r="AI68" s="586"/>
      <c r="AJ68" s="725"/>
      <c r="AK68" s="586"/>
      <c r="AL68" s="586"/>
      <c r="AM68" s="725"/>
      <c r="AN68" s="719"/>
      <c r="AO68" s="719"/>
      <c r="AP68" s="719"/>
      <c r="AQ68" s="719"/>
      <c r="AR68" s="719"/>
      <c r="AS68" s="719"/>
      <c r="AT68" s="719"/>
      <c r="AU68" s="719"/>
      <c r="AV68" s="719"/>
      <c r="AW68" s="719"/>
      <c r="AX68" s="719"/>
      <c r="AY68" s="719"/>
      <c r="AZ68" s="719"/>
      <c r="BA68" s="719"/>
      <c r="BB68" s="719"/>
      <c r="BC68" s="719"/>
      <c r="BD68" s="719"/>
      <c r="BE68" s="719"/>
      <c r="BF68" s="719"/>
      <c r="BG68" s="719"/>
      <c r="BH68" s="719"/>
      <c r="BI68" s="719"/>
      <c r="BJ68" s="719"/>
      <c r="BK68" s="719"/>
      <c r="BL68" s="719"/>
      <c r="BM68" s="719"/>
      <c r="BN68" s="719"/>
      <c r="BO68" s="719"/>
      <c r="BP68" s="719"/>
    </row>
    <row r="69" spans="1:68" x14ac:dyDescent="0.2">
      <c r="A69" s="859"/>
      <c r="B69" s="910"/>
      <c r="C69" s="910"/>
      <c r="D69" s="910"/>
      <c r="E69" s="910"/>
      <c r="F69" s="910"/>
      <c r="G69" s="913"/>
      <c r="H69" s="904"/>
      <c r="I69" s="865"/>
      <c r="J69" s="874"/>
      <c r="K69" s="865">
        <f>IF(NOT(ISERROR(MATCH(J69,_xlfn.ANCHORARRAY(E146),0))),I148&amp;"Por favor no seleccionar los criterios de impacto",J69)</f>
        <v>0</v>
      </c>
      <c r="L69" s="880"/>
      <c r="M69" s="865"/>
      <c r="N69" s="847"/>
      <c r="O69" s="589">
        <v>6</v>
      </c>
      <c r="P69" s="639"/>
      <c r="Q69" s="590" t="str">
        <f t="shared" si="0"/>
        <v/>
      </c>
      <c r="R69" s="591"/>
      <c r="S69" s="591"/>
      <c r="T69" s="592" t="str">
        <f t="shared" si="1"/>
        <v/>
      </c>
      <c r="U69" s="591"/>
      <c r="V69" s="591"/>
      <c r="W69" s="591"/>
      <c r="X69" s="593" t="str">
        <f t="shared" si="58"/>
        <v/>
      </c>
      <c r="Y69" s="594" t="str">
        <f t="shared" si="5"/>
        <v/>
      </c>
      <c r="Z69" s="595" t="str">
        <f t="shared" si="6"/>
        <v/>
      </c>
      <c r="AA69" s="594" t="str">
        <f t="shared" si="2"/>
        <v/>
      </c>
      <c r="AB69" s="595" t="str">
        <f>IFERROR(IF(AND(Q68="Impacto",Q69="Impacto"),(AB68-(+AB68*T69)),IF(AND(Q68="Probabilidad",Q69="Impacto"),(AB67-(+AB67*T69)),IF(Q69="Probabilidad",AB68,""))),"")</f>
        <v/>
      </c>
      <c r="AC69" s="596" t="str">
        <f t="shared" si="53"/>
        <v/>
      </c>
      <c r="AD69" s="597"/>
      <c r="AE69" s="640"/>
      <c r="AF69" s="636"/>
      <c r="AG69" s="637"/>
      <c r="AH69" s="637"/>
      <c r="AI69" s="586"/>
      <c r="AJ69" s="725"/>
      <c r="AK69" s="586"/>
      <c r="AL69" s="586"/>
      <c r="AM69" s="725"/>
      <c r="AN69" s="719"/>
      <c r="AO69" s="719"/>
      <c r="AP69" s="719"/>
      <c r="AQ69" s="719"/>
      <c r="AR69" s="719"/>
      <c r="AS69" s="719"/>
      <c r="AT69" s="719"/>
      <c r="AU69" s="719"/>
      <c r="AV69" s="719"/>
      <c r="AW69" s="719"/>
      <c r="AX69" s="719"/>
      <c r="AY69" s="719"/>
      <c r="AZ69" s="719"/>
      <c r="BA69" s="719"/>
      <c r="BB69" s="719"/>
      <c r="BC69" s="719"/>
      <c r="BD69" s="719"/>
      <c r="BE69" s="719"/>
      <c r="BF69" s="719"/>
      <c r="BG69" s="719"/>
      <c r="BH69" s="719"/>
      <c r="BI69" s="719"/>
      <c r="BJ69" s="719"/>
      <c r="BK69" s="719"/>
      <c r="BL69" s="719"/>
      <c r="BM69" s="719"/>
      <c r="BN69" s="719"/>
      <c r="BO69" s="719"/>
      <c r="BP69" s="719"/>
    </row>
    <row r="70" spans="1:68" ht="80.25" customHeight="1" x14ac:dyDescent="0.2">
      <c r="A70" s="857">
        <v>11</v>
      </c>
      <c r="B70" s="908" t="s">
        <v>1142</v>
      </c>
      <c r="C70" s="908" t="s">
        <v>1518</v>
      </c>
      <c r="D70" s="908" t="s">
        <v>1519</v>
      </c>
      <c r="E70" s="908" t="s">
        <v>1520</v>
      </c>
      <c r="F70" s="908" t="s">
        <v>1150</v>
      </c>
      <c r="G70" s="911">
        <v>60000</v>
      </c>
      <c r="H70" s="902" t="str">
        <f t="shared" ref="H70" si="59">IF(G70&lt;=0,"",IF(G70&lt;=2,"Muy Baja",IF(G70&lt;=24,"Baja",IF(G70&lt;=500,"Media",IF(G70&lt;=5000,"Alta","Muy Alta")))))</f>
        <v>Muy Alta</v>
      </c>
      <c r="I70" s="863">
        <f t="shared" ref="I70" si="60">IF(H70="","",IF(H70="Muy Baja",0.2,IF(H70="Baja",0.4,IF(H70="Media",0.6,IF(H70="Alta",0.8,IF(H70="Muy Alta",1,))))))</f>
        <v>1</v>
      </c>
      <c r="J70" s="872" t="s">
        <v>1096</v>
      </c>
      <c r="K70" s="863" t="str">
        <f>IF(NOT(ISERROR(MATCH(J70,'Tabla Impacto'!$B$221:$B$223,0))),'Tabla Impacto'!$F$223&amp;"Por favor no seleccionar los criterios de impacto(Afectación Económica o presupuestal y Pérdida Reputacional)",J70)</f>
        <v xml:space="preserve">     El riesgo afecta la imagen de alguna área de la organización</v>
      </c>
      <c r="L70" s="878" t="str">
        <f>IF(OR(K70='Tabla Impacto'!$C$11,K70='Tabla Impacto'!$D$11),"Leve",IF(OR(K70='Tabla Impacto'!$C$12,K70='Tabla Impacto'!$D$12),"Menor",IF(OR(K70='Tabla Impacto'!$C$13,K70='Tabla Impacto'!$D$13),"Moderado",IF(OR(K70='Tabla Impacto'!$C$14,K70='Tabla Impacto'!$D$14),"Mayor",IF(OR(K70='Tabla Impacto'!$C$15,K70='Tabla Impacto'!$D$15),"Catastrófico","")))))</f>
        <v>Leve</v>
      </c>
      <c r="M70" s="863">
        <f>IF(L70="","",IF(L70="Leve",0.2,IF(L70="Menor",0.4,IF(L70="Moderado",0.6,IF(L70="Mayor",0.8,IF(L70="Catastrófico",1,))))))</f>
        <v>0.2</v>
      </c>
      <c r="N70" s="845" t="str">
        <f t="shared" ref="N70" si="61">IF(OR(AND(H70="Muy Baja",L70="Leve"),AND(H70="Muy Baja",L70="Menor"),AND(H70="Baja",L70="Leve")),"Bajo",IF(OR(AND(H70="Muy baja",L70="Moderado"),AND(H70="Baja",L70="Menor"),AND(H70="Baja",L70="Moderado"),AND(H70="Media",L70="Leve"),AND(H70="Media",L70="Menor"),AND(H70="Media",L70="Moderado"),AND(H70="Alta",L70="Leve"),AND(H70="Alta",L70="Menor")),"Moderado",IF(OR(AND(H70="Muy Baja",L70="Mayor"),AND(H70="Baja",L70="Mayor"),AND(H70="Media",L70="Mayor"),AND(H70="Alta",L70="Moderado"),AND(H70="Alta",L70="Mayor"),AND(H70="Muy Alta",L70="Leve"),AND(H70="Muy Alta",L70="Menor"),AND(H70="Muy Alta",L70="Moderado"),AND(H70="Muy Alta",L70="Mayor")),"Alto",IF(OR(AND(H70="Muy Baja",L70="Catastrófico"),AND(H70="Baja",L70="Catastrófico"),AND(H70="Media",L70="Catastrófico"),AND(H70="Alta",L70="Catastrófico"),AND(H70="Muy Alta",L70="Catastrófico")),"Extremo",""))))</f>
        <v>Alto</v>
      </c>
      <c r="O70" s="589">
        <v>1</v>
      </c>
      <c r="P70" s="647" t="s">
        <v>1521</v>
      </c>
      <c r="Q70" s="590" t="str">
        <f t="shared" ref="Q70:Q75" si="62">IF(OR(R70="Preventivo",R70="Detectivo"),"Probabilidad",IF(R70="Correctivo","Impacto",""))</f>
        <v>Probabilidad</v>
      </c>
      <c r="R70" s="591" t="s">
        <v>1114</v>
      </c>
      <c r="S70" s="591" t="s">
        <v>1122</v>
      </c>
      <c r="T70" s="592" t="str">
        <f t="shared" ref="T70:T75" si="63">IF(AND(R70="Preventivo",S70="Automático"),"50%",IF(AND(R70="Preventivo",S70="Manual"),"40%",IF(AND(R70="Detectivo",S70="Automático"),"40%",IF(AND(R70="Detectivo",S70="Manual"),"30%",IF(AND(R70="Correctivo",S70="Automático"),"35%",IF(AND(R70="Correctivo",S70="Manual"),"25%",""))))))</f>
        <v>40%</v>
      </c>
      <c r="U70" s="591" t="s">
        <v>1128</v>
      </c>
      <c r="V70" s="591" t="s">
        <v>1132</v>
      </c>
      <c r="W70" s="591" t="s">
        <v>1136</v>
      </c>
      <c r="X70" s="593">
        <f>IFERROR(IF(Q70="Probabilidad",(I70-(+I70*T70)),IF(Q70="Impacto",I70,"")),"")</f>
        <v>0.6</v>
      </c>
      <c r="Y70" s="594" t="str">
        <f t="shared" ref="Y70:Y75" si="64">IFERROR(IF(X70="","",IF(X70&lt;=0.2,"Muy Baja",IF(X70&lt;=0.4,"Baja",IF(X70&lt;=0.6,"Media",IF(X70&lt;=0.8,"Alta","Muy Alta"))))),"")</f>
        <v>Media</v>
      </c>
      <c r="Z70" s="595">
        <f t="shared" ref="Z70:Z75" si="65">+X70</f>
        <v>0.6</v>
      </c>
      <c r="AA70" s="594" t="str">
        <f>IFERROR(IF(AB70="","",IF(AB70&lt;=0.2,"Leve",IF(AB70&lt;=0.4,"Menor",IF(AB70&lt;=0.6,"Moderado",IF(AB70&lt;=0.8,"Mayor","Catastrófico"))))),"")</f>
        <v>Leve</v>
      </c>
      <c r="AB70" s="595">
        <f>IFERROR(IF(Q70="Impacto",(M70-(+M70*T70)),IF(Q70="Probabilidad",M70,"")),"")</f>
        <v>0.2</v>
      </c>
      <c r="AC70" s="596" t="str">
        <f t="shared" ref="AC70:AC75" si="66">IFERROR(IF(OR(AND(Y70="Muy Baja",AA70="Leve"),AND(Y70="Muy Baja",AA70="Menor"),AND(Y70="Baja",AA70="Leve")),"Bajo",IF(OR(AND(Y70="Muy baja",AA70="Moderado"),AND(Y70="Baja",AA70="Menor"),AND(Y70="Baja",AA70="Moderado"),AND(Y70="Media",AA70="Leve"),AND(Y70="Media",AA70="Menor"),AND(Y70="Media",AA70="Moderado"),AND(Y70="Alta",AA70="Leve"),AND(Y70="Alta",AA70="Menor")),"Moderado",IF(OR(AND(Y70="Muy Baja",AA70="Mayor"),AND(Y70="Baja",AA70="Mayor"),AND(Y70="Media",AA70="Mayor"),AND(Y70="Alta",AA70="Moderado"),AND(Y70="Alta",AA70="Mayor"),AND(Y70="Muy Alta",AA70="Leve"),AND(Y70="Muy Alta",AA70="Menor"),AND(Y70="Muy Alta",AA70="Moderado"),AND(Y70="Muy Alta",AA70="Mayor")),"Alto",IF(OR(AND(Y70="Muy Baja",AA70="Catastrófico"),AND(Y70="Baja",AA70="Catastrófico"),AND(Y70="Media",AA70="Catastrófico"),AND(Y70="Alta",AA70="Catastrófico"),AND(Y70="Muy Alta",AA70="Catastrófico")),"Extremo","")))),"")</f>
        <v>Moderado</v>
      </c>
      <c r="AD70" s="597"/>
      <c r="AE70" s="645"/>
      <c r="AF70" s="644"/>
      <c r="AG70" s="637"/>
      <c r="AH70" s="637"/>
      <c r="AI70" s="586"/>
      <c r="AJ70" s="725"/>
      <c r="AK70" s="736" t="s">
        <v>1779</v>
      </c>
      <c r="AL70" s="736" t="s">
        <v>1776</v>
      </c>
      <c r="AM70" s="725"/>
      <c r="AN70" s="719"/>
      <c r="AO70" s="719"/>
      <c r="AP70" s="719"/>
      <c r="AQ70" s="719"/>
      <c r="AR70" s="719"/>
      <c r="AS70" s="719"/>
      <c r="AT70" s="719"/>
      <c r="AU70" s="719"/>
      <c r="AV70" s="719"/>
      <c r="AW70" s="719"/>
      <c r="AX70" s="719"/>
      <c r="AY70" s="719"/>
      <c r="AZ70" s="719"/>
      <c r="BA70" s="719"/>
      <c r="BB70" s="719"/>
      <c r="BC70" s="719"/>
      <c r="BD70" s="719"/>
      <c r="BE70" s="719"/>
      <c r="BF70" s="719"/>
      <c r="BG70" s="719"/>
      <c r="BH70" s="719"/>
      <c r="BI70" s="719"/>
      <c r="BJ70" s="719"/>
      <c r="BK70" s="719"/>
      <c r="BL70" s="719"/>
      <c r="BM70" s="719"/>
      <c r="BN70" s="719"/>
      <c r="BO70" s="719"/>
      <c r="BP70" s="719"/>
    </row>
    <row r="71" spans="1:68" ht="409.6" customHeight="1" x14ac:dyDescent="0.2">
      <c r="A71" s="858"/>
      <c r="B71" s="909"/>
      <c r="C71" s="909"/>
      <c r="D71" s="909"/>
      <c r="E71" s="909"/>
      <c r="F71" s="909"/>
      <c r="G71" s="912"/>
      <c r="H71" s="903"/>
      <c r="I71" s="864"/>
      <c r="J71" s="873"/>
      <c r="K71" s="864">
        <f>IF(NOT(ISERROR(MATCH(J71,_xlfn.ANCHORARRAY(E142),0))),I144&amp;"Por favor no seleccionar los criterios de impacto",J71)</f>
        <v>0</v>
      </c>
      <c r="L71" s="879"/>
      <c r="M71" s="864"/>
      <c r="N71" s="846"/>
      <c r="O71" s="589">
        <v>2</v>
      </c>
      <c r="P71" s="647" t="s">
        <v>1522</v>
      </c>
      <c r="Q71" s="590" t="str">
        <f t="shared" si="62"/>
        <v>Probabilidad</v>
      </c>
      <c r="R71" s="591" t="s">
        <v>1114</v>
      </c>
      <c r="S71" s="591" t="s">
        <v>1122</v>
      </c>
      <c r="T71" s="592" t="str">
        <f t="shared" si="63"/>
        <v>40%</v>
      </c>
      <c r="U71" s="591" t="s">
        <v>1128</v>
      </c>
      <c r="V71" s="591" t="s">
        <v>1130</v>
      </c>
      <c r="W71" s="591" t="s">
        <v>1136</v>
      </c>
      <c r="X71" s="593">
        <f>IFERROR(IF(AND(Q70="Probabilidad",Q71="Probabilidad"),(Z70-(+Z70*T71)),IF(Q71="Probabilidad",(I70-(+I70*T71)),IF(Q71="Impacto",Z70,""))),"")</f>
        <v>0.36</v>
      </c>
      <c r="Y71" s="594" t="str">
        <f t="shared" si="64"/>
        <v>Baja</v>
      </c>
      <c r="Z71" s="595">
        <f t="shared" si="65"/>
        <v>0.36</v>
      </c>
      <c r="AA71" s="594" t="str">
        <f t="shared" ref="AA71:AA75" si="67">IFERROR(IF(AB71="","",IF(AB71&lt;=0.2,"Leve",IF(AB71&lt;=0.4,"Menor",IF(AB71&lt;=0.6,"Moderado",IF(AB71&lt;=0.8,"Mayor","Catastrófico"))))),"")</f>
        <v>Leve</v>
      </c>
      <c r="AB71" s="595">
        <f>IFERROR(IF(AND(Q70="Impacto",Q71="Impacto"),(AB70-(+AB70*T71)),IF(Q71="Impacto",(M70-(+M70*T71)),IF(Q71="Probabilidad",AB70,""))),"")</f>
        <v>0.2</v>
      </c>
      <c r="AC71" s="596" t="str">
        <f t="shared" si="66"/>
        <v>Bajo</v>
      </c>
      <c r="AD71" s="597" t="s">
        <v>1145</v>
      </c>
      <c r="AE71" s="647" t="s">
        <v>1774</v>
      </c>
      <c r="AF71" s="713" t="s">
        <v>1282</v>
      </c>
      <c r="AG71" s="726">
        <v>45292</v>
      </c>
      <c r="AH71" s="726">
        <v>45535</v>
      </c>
      <c r="AI71" s="586" t="s">
        <v>1696</v>
      </c>
      <c r="AJ71" s="727" t="s">
        <v>1148</v>
      </c>
      <c r="AK71" s="586" t="s">
        <v>1697</v>
      </c>
      <c r="AL71" s="586" t="s">
        <v>1794</v>
      </c>
      <c r="AM71" s="725"/>
      <c r="AN71" s="719"/>
      <c r="AO71" s="719"/>
      <c r="AP71" s="719"/>
      <c r="AQ71" s="719"/>
      <c r="AR71" s="719"/>
      <c r="AS71" s="719"/>
      <c r="AT71" s="719"/>
      <c r="AU71" s="719"/>
      <c r="AV71" s="719"/>
      <c r="AW71" s="719"/>
      <c r="AX71" s="719"/>
      <c r="AY71" s="719"/>
      <c r="AZ71" s="719"/>
      <c r="BA71" s="719"/>
      <c r="BB71" s="719"/>
      <c r="BC71" s="719"/>
      <c r="BD71" s="719"/>
      <c r="BE71" s="719"/>
      <c r="BF71" s="719"/>
      <c r="BG71" s="719"/>
      <c r="BH71" s="719"/>
      <c r="BI71" s="719"/>
      <c r="BJ71" s="719"/>
      <c r="BK71" s="719"/>
      <c r="BL71" s="719"/>
      <c r="BM71" s="719"/>
      <c r="BN71" s="719"/>
      <c r="BO71" s="719"/>
      <c r="BP71" s="719"/>
    </row>
    <row r="72" spans="1:68" x14ac:dyDescent="0.2">
      <c r="A72" s="858"/>
      <c r="B72" s="909"/>
      <c r="C72" s="909"/>
      <c r="D72" s="909"/>
      <c r="E72" s="909"/>
      <c r="F72" s="909"/>
      <c r="G72" s="912"/>
      <c r="H72" s="903"/>
      <c r="I72" s="864"/>
      <c r="J72" s="873"/>
      <c r="K72" s="864">
        <f>IF(NOT(ISERROR(MATCH(J72,_xlfn.ANCHORARRAY(E143),0))),I145&amp;"Por favor no seleccionar los criterios de impacto",J72)</f>
        <v>0</v>
      </c>
      <c r="L72" s="879"/>
      <c r="M72" s="864"/>
      <c r="N72" s="846"/>
      <c r="O72" s="589">
        <v>3</v>
      </c>
      <c r="P72" s="646"/>
      <c r="Q72" s="590" t="str">
        <f t="shared" si="62"/>
        <v/>
      </c>
      <c r="R72" s="591"/>
      <c r="S72" s="591"/>
      <c r="T72" s="592" t="str">
        <f t="shared" si="63"/>
        <v/>
      </c>
      <c r="U72" s="591"/>
      <c r="V72" s="591"/>
      <c r="W72" s="591"/>
      <c r="X72" s="593" t="str">
        <f t="shared" ref="X72:X75" si="68">IFERROR(IF(Q72="Probabilidad",(I72-(+I72*T72)),IF(Q72="Impacto",I72,"")),"")</f>
        <v/>
      </c>
      <c r="Y72" s="594" t="str">
        <f t="shared" si="64"/>
        <v/>
      </c>
      <c r="Z72" s="595" t="str">
        <f t="shared" si="65"/>
        <v/>
      </c>
      <c r="AA72" s="594" t="str">
        <f t="shared" si="67"/>
        <v/>
      </c>
      <c r="AB72" s="595" t="str">
        <f>IFERROR(IF(AND(Q71="Impacto",Q72="Impacto"),(AB71-(+AB71*T72)),IF(AND(Q71="Probabilidad",Q72="Impacto"),(AB70-(+AB70*T72)),IF(Q72="Probabilidad",AB71,""))),"")</f>
        <v/>
      </c>
      <c r="AC72" s="596" t="str">
        <f t="shared" si="66"/>
        <v/>
      </c>
      <c r="AD72" s="597"/>
      <c r="AE72" s="640"/>
      <c r="AF72" s="636"/>
      <c r="AG72" s="637"/>
      <c r="AH72" s="637"/>
      <c r="AI72" s="586"/>
      <c r="AJ72" s="725"/>
      <c r="AK72" s="586"/>
      <c r="AL72" s="586"/>
      <c r="AM72" s="725"/>
      <c r="AN72" s="719"/>
      <c r="AO72" s="719"/>
      <c r="AP72" s="719"/>
      <c r="AQ72" s="719"/>
      <c r="AR72" s="719"/>
      <c r="AS72" s="719"/>
      <c r="AT72" s="719"/>
      <c r="AU72" s="719"/>
      <c r="AV72" s="719"/>
      <c r="AW72" s="719"/>
      <c r="AX72" s="719"/>
      <c r="AY72" s="719"/>
      <c r="AZ72" s="719"/>
      <c r="BA72" s="719"/>
      <c r="BB72" s="719"/>
      <c r="BC72" s="719"/>
      <c r="BD72" s="719"/>
      <c r="BE72" s="719"/>
      <c r="BF72" s="719"/>
      <c r="BG72" s="719"/>
      <c r="BH72" s="719"/>
      <c r="BI72" s="719"/>
      <c r="BJ72" s="719"/>
      <c r="BK72" s="719"/>
      <c r="BL72" s="719"/>
      <c r="BM72" s="719"/>
      <c r="BN72" s="719"/>
      <c r="BO72" s="719"/>
      <c r="BP72" s="719"/>
    </row>
    <row r="73" spans="1:68" x14ac:dyDescent="0.2">
      <c r="A73" s="858"/>
      <c r="B73" s="909"/>
      <c r="C73" s="909"/>
      <c r="D73" s="909"/>
      <c r="E73" s="909"/>
      <c r="F73" s="909"/>
      <c r="G73" s="912"/>
      <c r="H73" s="903"/>
      <c r="I73" s="864"/>
      <c r="J73" s="873"/>
      <c r="K73" s="864">
        <f>IF(NOT(ISERROR(MATCH(J73,_xlfn.ANCHORARRAY(E144),0))),I146&amp;"Por favor no seleccionar los criterios de impacto",J73)</f>
        <v>0</v>
      </c>
      <c r="L73" s="879"/>
      <c r="M73" s="864"/>
      <c r="N73" s="846"/>
      <c r="O73" s="589">
        <v>4</v>
      </c>
      <c r="P73" s="647"/>
      <c r="Q73" s="590" t="str">
        <f t="shared" si="62"/>
        <v/>
      </c>
      <c r="R73" s="591"/>
      <c r="S73" s="591"/>
      <c r="T73" s="592" t="str">
        <f t="shared" si="63"/>
        <v/>
      </c>
      <c r="U73" s="591"/>
      <c r="V73" s="591"/>
      <c r="W73" s="591"/>
      <c r="X73" s="593" t="str">
        <f t="shared" si="68"/>
        <v/>
      </c>
      <c r="Y73" s="594" t="str">
        <f t="shared" si="64"/>
        <v/>
      </c>
      <c r="Z73" s="595" t="str">
        <f t="shared" si="65"/>
        <v/>
      </c>
      <c r="AA73" s="594" t="str">
        <f t="shared" si="67"/>
        <v/>
      </c>
      <c r="AB73" s="595" t="str">
        <f>IFERROR(IF(AND(Q72="Impacto",Q73="Impacto"),(AB72-(+AB72*T73)),IF(AND(Q72="Probabilidad",Q73="Impacto"),(AB71-(+AB71*T73)),IF(Q73="Probabilidad",AB72,""))),"")</f>
        <v/>
      </c>
      <c r="AC73" s="596" t="str">
        <f t="shared" si="66"/>
        <v/>
      </c>
      <c r="AD73" s="597"/>
      <c r="AE73" s="640"/>
      <c r="AF73" s="636"/>
      <c r="AG73" s="637"/>
      <c r="AH73" s="637"/>
      <c r="AI73" s="586"/>
      <c r="AJ73" s="725"/>
      <c r="AK73" s="586"/>
      <c r="AL73" s="586"/>
      <c r="AM73" s="725"/>
      <c r="AN73" s="719"/>
      <c r="AO73" s="719"/>
      <c r="AP73" s="719"/>
      <c r="AQ73" s="719"/>
      <c r="AR73" s="719"/>
      <c r="AS73" s="719"/>
      <c r="AT73" s="719"/>
      <c r="AU73" s="719"/>
      <c r="AV73" s="719"/>
      <c r="AW73" s="719"/>
      <c r="AX73" s="719"/>
      <c r="AY73" s="719"/>
      <c r="AZ73" s="719"/>
      <c r="BA73" s="719"/>
      <c r="BB73" s="719"/>
      <c r="BC73" s="719"/>
      <c r="BD73" s="719"/>
      <c r="BE73" s="719"/>
      <c r="BF73" s="719"/>
      <c r="BG73" s="719"/>
      <c r="BH73" s="719"/>
      <c r="BI73" s="719"/>
      <c r="BJ73" s="719"/>
      <c r="BK73" s="719"/>
      <c r="BL73" s="719"/>
      <c r="BM73" s="719"/>
      <c r="BN73" s="719"/>
      <c r="BO73" s="719"/>
      <c r="BP73" s="719"/>
    </row>
    <row r="74" spans="1:68" x14ac:dyDescent="0.2">
      <c r="A74" s="858"/>
      <c r="B74" s="909"/>
      <c r="C74" s="909"/>
      <c r="D74" s="909"/>
      <c r="E74" s="909"/>
      <c r="F74" s="909"/>
      <c r="G74" s="912"/>
      <c r="H74" s="903"/>
      <c r="I74" s="864"/>
      <c r="J74" s="873"/>
      <c r="K74" s="864">
        <f>IF(NOT(ISERROR(MATCH(J74,_xlfn.ANCHORARRAY(E145),0))),I147&amp;"Por favor no seleccionar los criterios de impacto",J74)</f>
        <v>0</v>
      </c>
      <c r="L74" s="879"/>
      <c r="M74" s="864"/>
      <c r="N74" s="846"/>
      <c r="O74" s="589">
        <v>5</v>
      </c>
      <c r="P74" s="647"/>
      <c r="Q74" s="590" t="str">
        <f t="shared" si="62"/>
        <v/>
      </c>
      <c r="R74" s="591"/>
      <c r="S74" s="591"/>
      <c r="T74" s="592" t="str">
        <f t="shared" si="63"/>
        <v/>
      </c>
      <c r="U74" s="591"/>
      <c r="V74" s="591"/>
      <c r="W74" s="591"/>
      <c r="X74" s="593" t="str">
        <f t="shared" si="68"/>
        <v/>
      </c>
      <c r="Y74" s="594" t="str">
        <f t="shared" si="64"/>
        <v/>
      </c>
      <c r="Z74" s="595" t="str">
        <f t="shared" si="65"/>
        <v/>
      </c>
      <c r="AA74" s="594" t="str">
        <f t="shared" si="67"/>
        <v/>
      </c>
      <c r="AB74" s="595" t="str">
        <f>IFERROR(IF(AND(Q73="Impacto",Q74="Impacto"),(AB73-(+AB73*T74)),IF(AND(Q73="Probabilidad",Q74="Impacto"),(AB72-(+AB72*T74)),IF(Q74="Probabilidad",AB73,""))),"")</f>
        <v/>
      </c>
      <c r="AC74" s="596" t="str">
        <f t="shared" si="66"/>
        <v/>
      </c>
      <c r="AD74" s="597"/>
      <c r="AE74" s="640"/>
      <c r="AF74" s="636"/>
      <c r="AG74" s="637"/>
      <c r="AH74" s="637"/>
      <c r="AI74" s="586"/>
      <c r="AJ74" s="725"/>
      <c r="AK74" s="586"/>
      <c r="AL74" s="586"/>
      <c r="AM74" s="725"/>
      <c r="AN74" s="719"/>
      <c r="AO74" s="719"/>
      <c r="AP74" s="719"/>
      <c r="AQ74" s="719"/>
      <c r="AR74" s="719"/>
      <c r="AS74" s="719"/>
      <c r="AT74" s="719"/>
      <c r="AU74" s="719"/>
      <c r="AV74" s="719"/>
      <c r="AW74" s="719"/>
      <c r="AX74" s="719"/>
      <c r="AY74" s="719"/>
      <c r="AZ74" s="719"/>
      <c r="BA74" s="719"/>
      <c r="BB74" s="719"/>
      <c r="BC74" s="719"/>
      <c r="BD74" s="719"/>
      <c r="BE74" s="719"/>
      <c r="BF74" s="719"/>
      <c r="BG74" s="719"/>
      <c r="BH74" s="719"/>
      <c r="BI74" s="719"/>
      <c r="BJ74" s="719"/>
      <c r="BK74" s="719"/>
      <c r="BL74" s="719"/>
      <c r="BM74" s="719"/>
      <c r="BN74" s="719"/>
      <c r="BO74" s="719"/>
      <c r="BP74" s="719"/>
    </row>
    <row r="75" spans="1:68" x14ac:dyDescent="0.2">
      <c r="A75" s="859"/>
      <c r="B75" s="910"/>
      <c r="C75" s="910"/>
      <c r="D75" s="910"/>
      <c r="E75" s="910"/>
      <c r="F75" s="910"/>
      <c r="G75" s="913"/>
      <c r="H75" s="904"/>
      <c r="I75" s="865"/>
      <c r="J75" s="874"/>
      <c r="K75" s="865">
        <f>IF(NOT(ISERROR(MATCH(J75,_xlfn.ANCHORARRAY(E146),0))),I148&amp;"Por favor no seleccionar los criterios de impacto",J75)</f>
        <v>0</v>
      </c>
      <c r="L75" s="880"/>
      <c r="M75" s="865"/>
      <c r="N75" s="847"/>
      <c r="O75" s="589">
        <v>6</v>
      </c>
      <c r="P75" s="647"/>
      <c r="Q75" s="590" t="str">
        <f t="shared" si="62"/>
        <v/>
      </c>
      <c r="R75" s="591"/>
      <c r="S75" s="591"/>
      <c r="T75" s="592" t="str">
        <f t="shared" si="63"/>
        <v/>
      </c>
      <c r="U75" s="591"/>
      <c r="V75" s="591"/>
      <c r="W75" s="591"/>
      <c r="X75" s="593" t="str">
        <f t="shared" si="68"/>
        <v/>
      </c>
      <c r="Y75" s="594" t="str">
        <f t="shared" si="64"/>
        <v/>
      </c>
      <c r="Z75" s="595" t="str">
        <f t="shared" si="65"/>
        <v/>
      </c>
      <c r="AA75" s="594" t="str">
        <f t="shared" si="67"/>
        <v/>
      </c>
      <c r="AB75" s="595" t="str">
        <f>IFERROR(IF(AND(Q74="Impacto",Q75="Impacto"),(AB74-(+AB74*T75)),IF(AND(Q74="Probabilidad",Q75="Impacto"),(AB73-(+AB73*T75)),IF(Q75="Probabilidad",AB74,""))),"")</f>
        <v/>
      </c>
      <c r="AC75" s="596" t="str">
        <f t="shared" si="66"/>
        <v/>
      </c>
      <c r="AD75" s="597"/>
      <c r="AE75" s="640"/>
      <c r="AF75" s="636"/>
      <c r="AG75" s="637"/>
      <c r="AH75" s="637"/>
      <c r="AI75" s="586"/>
      <c r="AJ75" s="725"/>
      <c r="AK75" s="586"/>
      <c r="AL75" s="586"/>
      <c r="AM75" s="725"/>
      <c r="AN75" s="719"/>
      <c r="AO75" s="719"/>
      <c r="AP75" s="719"/>
      <c r="AQ75" s="719"/>
      <c r="AR75" s="719"/>
      <c r="AS75" s="719"/>
      <c r="AT75" s="719"/>
      <c r="AU75" s="719"/>
      <c r="AV75" s="719"/>
      <c r="AW75" s="719"/>
      <c r="AX75" s="719"/>
      <c r="AY75" s="719"/>
      <c r="AZ75" s="719"/>
      <c r="BA75" s="719"/>
      <c r="BB75" s="719"/>
      <c r="BC75" s="719"/>
      <c r="BD75" s="719"/>
      <c r="BE75" s="719"/>
      <c r="BF75" s="719"/>
      <c r="BG75" s="719"/>
      <c r="BH75" s="719"/>
      <c r="BI75" s="719"/>
      <c r="BJ75" s="719"/>
      <c r="BK75" s="719"/>
      <c r="BL75" s="719"/>
      <c r="BM75" s="719"/>
      <c r="BN75" s="719"/>
      <c r="BO75" s="719"/>
      <c r="BP75" s="719"/>
    </row>
    <row r="76" spans="1:68" ht="136.5" customHeight="1" x14ac:dyDescent="0.2">
      <c r="A76" s="857">
        <v>12</v>
      </c>
      <c r="B76" s="908" t="s">
        <v>1142</v>
      </c>
      <c r="C76" s="908" t="s">
        <v>1265</v>
      </c>
      <c r="D76" s="908" t="s">
        <v>1266</v>
      </c>
      <c r="E76" s="908" t="s">
        <v>1267</v>
      </c>
      <c r="F76" s="908" t="s">
        <v>1150</v>
      </c>
      <c r="G76" s="911">
        <f>37.5*12</f>
        <v>450</v>
      </c>
      <c r="H76" s="902" t="str">
        <f t="shared" ref="H76" si="69">IF(G76&lt;=0,"",IF(G76&lt;=2,"Muy Baja",IF(G76&lt;=24,"Baja",IF(G76&lt;=500,"Media",IF(G76&lt;=5000,"Alta","Muy Alta")))))</f>
        <v>Media</v>
      </c>
      <c r="I76" s="863">
        <f t="shared" ref="I76" si="70">IF(H76="","",IF(H76="Muy Baja",0.2,IF(H76="Baja",0.4,IF(H76="Media",0.6,IF(H76="Alta",0.8,IF(H76="Muy Alta",1,))))))</f>
        <v>0.6</v>
      </c>
      <c r="J76" s="872" t="s">
        <v>1100</v>
      </c>
      <c r="K76" s="863" t="str">
        <f>IF(NOT(ISERROR(MATCH(J76,'Tabla Impacto'!$B$221:$B$223,0))),'Tabla Impacto'!$F$223&amp;"Por favor no seleccionar los criterios de impacto(Afectación Económica o presupuestal y Pérdida Reputacional)",J76)</f>
        <v xml:space="preserve">     El riesgo afecta la imagen de la entidad con algunos usuarios de relevancia frente al logro de los objetivos</v>
      </c>
      <c r="L76" s="878" t="str">
        <f>IF(OR(K76='Tabla Impacto'!$C$11,K76='Tabla Impacto'!$D$11),"Leve",IF(OR(K76='Tabla Impacto'!$C$12,K76='Tabla Impacto'!$D$12),"Menor",IF(OR(K76='Tabla Impacto'!$C$13,K76='Tabla Impacto'!$D$13),"Moderado",IF(OR(K76='Tabla Impacto'!$C$14,K76='Tabla Impacto'!$D$14),"Mayor",IF(OR(K76='Tabla Impacto'!$C$15,K76='Tabla Impacto'!$D$15),"Catastrófico","")))))</f>
        <v>Moderado</v>
      </c>
      <c r="M76" s="863">
        <f t="shared" ref="M76" si="71">IF(L76="","",IF(L76="Leve",0.2,IF(L76="Menor",0.4,IF(L76="Moderado",0.6,IF(L76="Mayor",0.8,IF(L76="Catastrófico",1,))))))</f>
        <v>0.6</v>
      </c>
      <c r="N76" s="845" t="str">
        <f t="shared" ref="N76" si="72">IF(OR(AND(H76="Muy Baja",L76="Leve"),AND(H76="Muy Baja",L76="Menor"),AND(H76="Baja",L76="Leve")),"Bajo",IF(OR(AND(H76="Muy baja",L76="Moderado"),AND(H76="Baja",L76="Menor"),AND(H76="Baja",L76="Moderado"),AND(H76="Media",L76="Leve"),AND(H76="Media",L76="Menor"),AND(H76="Media",L76="Moderado"),AND(H76="Alta",L76="Leve"),AND(H76="Alta",L76="Menor")),"Moderado",IF(OR(AND(H76="Muy Baja",L76="Mayor"),AND(H76="Baja",L76="Mayor"),AND(H76="Media",L76="Mayor"),AND(H76="Alta",L76="Moderado"),AND(H76="Alta",L76="Mayor"),AND(H76="Muy Alta",L76="Leve"),AND(H76="Muy Alta",L76="Menor"),AND(H76="Muy Alta",L76="Moderado"),AND(H76="Muy Alta",L76="Mayor")),"Alto",IF(OR(AND(H76="Muy Baja",L76="Catastrófico"),AND(H76="Baja",L76="Catastrófico"),AND(H76="Media",L76="Catastrófico"),AND(H76="Alta",L76="Catastrófico"),AND(H76="Muy Alta",L76="Catastrófico")),"Extremo",""))))</f>
        <v>Moderado</v>
      </c>
      <c r="O76" s="589">
        <v>1</v>
      </c>
      <c r="P76" s="647" t="s">
        <v>1710</v>
      </c>
      <c r="Q76" s="590" t="str">
        <f t="shared" si="0"/>
        <v>Probabilidad</v>
      </c>
      <c r="R76" s="591" t="s">
        <v>1114</v>
      </c>
      <c r="S76" s="591" t="s">
        <v>1122</v>
      </c>
      <c r="T76" s="592" t="str">
        <f t="shared" si="1"/>
        <v>40%</v>
      </c>
      <c r="U76" s="591" t="s">
        <v>1125</v>
      </c>
      <c r="V76" s="591" t="s">
        <v>1130</v>
      </c>
      <c r="W76" s="591" t="s">
        <v>1277</v>
      </c>
      <c r="X76" s="593">
        <f>IFERROR(IF(Q76="Probabilidad",(I76-(+I76*T76)),IF(Q76="Impacto",I76,"")),"")</f>
        <v>0.36</v>
      </c>
      <c r="Y76" s="594" t="str">
        <f t="shared" si="5"/>
        <v>Baja</v>
      </c>
      <c r="Z76" s="595">
        <f t="shared" si="6"/>
        <v>0.36</v>
      </c>
      <c r="AA76" s="594" t="str">
        <f t="shared" si="2"/>
        <v>Moderado</v>
      </c>
      <c r="AB76" s="595">
        <f>IFERROR(IF(Q76="Impacto",(M76-(+M76*T76)),IF(Q76="Probabilidad",M76,"")),"")</f>
        <v>0.6</v>
      </c>
      <c r="AC76" s="596" t="str">
        <f t="shared" si="53"/>
        <v>Moderado</v>
      </c>
      <c r="AD76" s="597"/>
      <c r="AE76" s="640" t="s">
        <v>1715</v>
      </c>
      <c r="AF76" s="644" t="s">
        <v>1283</v>
      </c>
      <c r="AG76" s="726">
        <v>45292</v>
      </c>
      <c r="AH76" s="726">
        <v>45535</v>
      </c>
      <c r="AI76" s="782" t="s">
        <v>1716</v>
      </c>
      <c r="AJ76" s="764" t="s">
        <v>1148</v>
      </c>
      <c r="AK76" s="645" t="s">
        <v>1717</v>
      </c>
      <c r="AL76" s="586" t="s">
        <v>1798</v>
      </c>
      <c r="AM76" s="725"/>
      <c r="AN76" s="719"/>
      <c r="AO76" s="719"/>
      <c r="AP76" s="719"/>
      <c r="AQ76" s="719"/>
      <c r="AR76" s="719"/>
      <c r="AS76" s="719"/>
      <c r="AT76" s="719"/>
      <c r="AU76" s="719"/>
      <c r="AV76" s="719"/>
      <c r="AW76" s="719"/>
      <c r="AX76" s="719"/>
      <c r="AY76" s="719"/>
      <c r="AZ76" s="719"/>
      <c r="BA76" s="719"/>
      <c r="BB76" s="719"/>
      <c r="BC76" s="719"/>
      <c r="BD76" s="719"/>
      <c r="BE76" s="719"/>
      <c r="BF76" s="719"/>
      <c r="BG76" s="719"/>
      <c r="BH76" s="719"/>
      <c r="BI76" s="719"/>
      <c r="BJ76" s="719"/>
      <c r="BK76" s="719"/>
      <c r="BL76" s="719"/>
      <c r="BM76" s="719"/>
      <c r="BN76" s="719"/>
      <c r="BO76" s="719"/>
      <c r="BP76" s="719"/>
    </row>
    <row r="77" spans="1:68" ht="116.25" customHeight="1" x14ac:dyDescent="0.2">
      <c r="A77" s="858"/>
      <c r="B77" s="909"/>
      <c r="C77" s="909"/>
      <c r="D77" s="909"/>
      <c r="E77" s="909"/>
      <c r="F77" s="909"/>
      <c r="G77" s="912"/>
      <c r="H77" s="903"/>
      <c r="I77" s="864"/>
      <c r="J77" s="873"/>
      <c r="K77" s="864">
        <f>IF(NOT(ISERROR(MATCH(J77,_xlfn.ANCHORARRAY(E148),0))),I150&amp;"Por favor no seleccionar los criterios de impacto",J77)</f>
        <v>0</v>
      </c>
      <c r="L77" s="879"/>
      <c r="M77" s="864"/>
      <c r="N77" s="846"/>
      <c r="O77" s="589">
        <v>2</v>
      </c>
      <c r="P77" s="647" t="s">
        <v>1711</v>
      </c>
      <c r="Q77" s="590" t="str">
        <f t="shared" si="0"/>
        <v>Probabilidad</v>
      </c>
      <c r="R77" s="591" t="s">
        <v>1114</v>
      </c>
      <c r="S77" s="591" t="s">
        <v>1122</v>
      </c>
      <c r="T77" s="592" t="str">
        <f t="shared" si="1"/>
        <v>40%</v>
      </c>
      <c r="U77" s="591" t="s">
        <v>1125</v>
      </c>
      <c r="V77" s="591" t="s">
        <v>1130</v>
      </c>
      <c r="W77" s="591" t="s">
        <v>1134</v>
      </c>
      <c r="X77" s="593">
        <f>IFERROR(IF(AND(Q76="Probabilidad",Q77="Probabilidad"),(Z76-(+Z76*T77)),IF(Q77="Probabilidad",(I76-(+I76*T77)),IF(Q77="Impacto",Z76,""))),"")</f>
        <v>0.216</v>
      </c>
      <c r="Y77" s="594" t="str">
        <f t="shared" si="5"/>
        <v>Baja</v>
      </c>
      <c r="Z77" s="595">
        <f t="shared" si="6"/>
        <v>0.216</v>
      </c>
      <c r="AA77" s="594" t="str">
        <f t="shared" si="2"/>
        <v>Moderado</v>
      </c>
      <c r="AB77" s="595">
        <f>IFERROR(IF(AND(Q76="Impacto",Q77="Impacto"),(AB76-(+AB76*T77)),IF(Q77="Impacto",(M70-(+M70*T77)),IF(Q77="Probabilidad",AB76,""))),"")</f>
        <v>0.6</v>
      </c>
      <c r="AC77" s="596" t="str">
        <f t="shared" si="53"/>
        <v>Moderado</v>
      </c>
      <c r="AD77" s="597" t="s">
        <v>1145</v>
      </c>
      <c r="AE77" s="640" t="s">
        <v>1718</v>
      </c>
      <c r="AF77" s="644" t="s">
        <v>1283</v>
      </c>
      <c r="AG77" s="726">
        <v>45292</v>
      </c>
      <c r="AH77" s="726">
        <v>45535</v>
      </c>
      <c r="AI77" s="782" t="s">
        <v>1719</v>
      </c>
      <c r="AJ77" s="764" t="s">
        <v>1148</v>
      </c>
      <c r="AK77" s="645" t="s">
        <v>1720</v>
      </c>
      <c r="AL77" s="586" t="s">
        <v>1799</v>
      </c>
      <c r="AM77" s="725"/>
      <c r="AN77" s="719"/>
      <c r="AO77" s="719"/>
      <c r="AP77" s="719"/>
      <c r="AQ77" s="719"/>
      <c r="AR77" s="719"/>
      <c r="AS77" s="719"/>
      <c r="AT77" s="719"/>
      <c r="AU77" s="719"/>
      <c r="AV77" s="719"/>
      <c r="AW77" s="719"/>
      <c r="AX77" s="719"/>
      <c r="AY77" s="719"/>
      <c r="AZ77" s="719"/>
      <c r="BA77" s="719"/>
      <c r="BB77" s="719"/>
      <c r="BC77" s="719"/>
      <c r="BD77" s="719"/>
      <c r="BE77" s="719"/>
      <c r="BF77" s="719"/>
      <c r="BG77" s="719"/>
      <c r="BH77" s="719"/>
      <c r="BI77" s="719"/>
      <c r="BJ77" s="719"/>
      <c r="BK77" s="719"/>
      <c r="BL77" s="719"/>
      <c r="BM77" s="719"/>
      <c r="BN77" s="719"/>
      <c r="BO77" s="719"/>
      <c r="BP77" s="719"/>
    </row>
    <row r="78" spans="1:68" x14ac:dyDescent="0.2">
      <c r="A78" s="858"/>
      <c r="B78" s="909"/>
      <c r="C78" s="909"/>
      <c r="D78" s="909"/>
      <c r="E78" s="909"/>
      <c r="F78" s="909"/>
      <c r="G78" s="912"/>
      <c r="H78" s="903"/>
      <c r="I78" s="864"/>
      <c r="J78" s="873"/>
      <c r="K78" s="864">
        <f>IF(NOT(ISERROR(MATCH(J78,_xlfn.ANCHORARRAY(E149),0))),I151&amp;"Por favor no seleccionar los criterios de impacto",J78)</f>
        <v>0</v>
      </c>
      <c r="L78" s="879"/>
      <c r="M78" s="864"/>
      <c r="N78" s="846"/>
      <c r="O78" s="589">
        <v>3</v>
      </c>
      <c r="P78" s="646"/>
      <c r="Q78" s="590" t="str">
        <f t="shared" si="0"/>
        <v/>
      </c>
      <c r="R78" s="591"/>
      <c r="S78" s="591"/>
      <c r="T78" s="592" t="str">
        <f t="shared" si="1"/>
        <v/>
      </c>
      <c r="U78" s="591"/>
      <c r="V78" s="591"/>
      <c r="W78" s="591"/>
      <c r="X78" s="593" t="str">
        <f t="shared" ref="X78:X81" si="73">IFERROR(IF(Q78="Probabilidad",(I78-(+I78*T78)),IF(Q78="Impacto",I78,"")),"")</f>
        <v/>
      </c>
      <c r="Y78" s="594" t="str">
        <f t="shared" si="5"/>
        <v/>
      </c>
      <c r="Z78" s="595" t="str">
        <f t="shared" si="6"/>
        <v/>
      </c>
      <c r="AA78" s="594" t="str">
        <f t="shared" si="2"/>
        <v/>
      </c>
      <c r="AB78" s="595" t="str">
        <f>IFERROR(IF(AND(Q77="Impacto",Q78="Impacto"),(AB77-(+AB77*T78)),IF(AND(Q77="Probabilidad",Q78="Impacto"),(AB76-(+AB76*T78)),IF(Q78="Probabilidad",AB77,""))),"")</f>
        <v/>
      </c>
      <c r="AC78" s="596" t="str">
        <f t="shared" si="53"/>
        <v/>
      </c>
      <c r="AD78" s="597"/>
      <c r="AE78" s="640"/>
      <c r="AF78" s="636"/>
      <c r="AG78" s="637"/>
      <c r="AH78" s="637"/>
      <c r="AI78" s="586"/>
      <c r="AJ78" s="725"/>
      <c r="AK78" s="586"/>
      <c r="AL78" s="586"/>
      <c r="AM78" s="725"/>
      <c r="AN78" s="719"/>
      <c r="AO78" s="719"/>
      <c r="AP78" s="719"/>
      <c r="AQ78" s="719"/>
      <c r="AR78" s="719"/>
      <c r="AS78" s="719"/>
      <c r="AT78" s="719"/>
      <c r="AU78" s="719"/>
      <c r="AV78" s="719"/>
      <c r="AW78" s="719"/>
      <c r="AX78" s="719"/>
      <c r="AY78" s="719"/>
      <c r="AZ78" s="719"/>
      <c r="BA78" s="719"/>
      <c r="BB78" s="719"/>
      <c r="BC78" s="719"/>
      <c r="BD78" s="719"/>
      <c r="BE78" s="719"/>
      <c r="BF78" s="719"/>
      <c r="BG78" s="719"/>
      <c r="BH78" s="719"/>
      <c r="BI78" s="719"/>
      <c r="BJ78" s="719"/>
      <c r="BK78" s="719"/>
      <c r="BL78" s="719"/>
      <c r="BM78" s="719"/>
      <c r="BN78" s="719"/>
      <c r="BO78" s="719"/>
      <c r="BP78" s="719"/>
    </row>
    <row r="79" spans="1:68" x14ac:dyDescent="0.2">
      <c r="A79" s="858"/>
      <c r="B79" s="909"/>
      <c r="C79" s="909"/>
      <c r="D79" s="909"/>
      <c r="E79" s="909"/>
      <c r="F79" s="909"/>
      <c r="G79" s="912"/>
      <c r="H79" s="903"/>
      <c r="I79" s="864"/>
      <c r="J79" s="873"/>
      <c r="K79" s="864">
        <f>IF(NOT(ISERROR(MATCH(J79,_xlfn.ANCHORARRAY(E150),0))),I152&amp;"Por favor no seleccionar los criterios de impacto",J79)</f>
        <v>0</v>
      </c>
      <c r="L79" s="879"/>
      <c r="M79" s="864"/>
      <c r="N79" s="846"/>
      <c r="O79" s="589">
        <v>4</v>
      </c>
      <c r="P79" s="647"/>
      <c r="Q79" s="590" t="str">
        <f t="shared" si="0"/>
        <v/>
      </c>
      <c r="R79" s="591"/>
      <c r="S79" s="591"/>
      <c r="T79" s="592" t="str">
        <f t="shared" si="1"/>
        <v/>
      </c>
      <c r="U79" s="591"/>
      <c r="V79" s="591"/>
      <c r="W79" s="591"/>
      <c r="X79" s="593" t="str">
        <f t="shared" si="73"/>
        <v/>
      </c>
      <c r="Y79" s="594" t="str">
        <f t="shared" si="5"/>
        <v/>
      </c>
      <c r="Z79" s="595" t="str">
        <f t="shared" si="6"/>
        <v/>
      </c>
      <c r="AA79" s="594" t="str">
        <f t="shared" si="2"/>
        <v/>
      </c>
      <c r="AB79" s="595" t="str">
        <f>IFERROR(IF(AND(Q78="Impacto",Q79="Impacto"),(AB78-(+AB78*T79)),IF(AND(Q78="Probabilidad",Q79="Impacto"),(AB77-(+AB77*T79)),IF(Q79="Probabilidad",AB78,""))),"")</f>
        <v/>
      </c>
      <c r="AC79" s="596" t="str">
        <f t="shared" si="53"/>
        <v/>
      </c>
      <c r="AD79" s="597"/>
      <c r="AE79" s="640"/>
      <c r="AF79" s="636"/>
      <c r="AG79" s="637"/>
      <c r="AH79" s="637"/>
      <c r="AI79" s="586"/>
      <c r="AJ79" s="725"/>
      <c r="AK79" s="586"/>
      <c r="AL79" s="586"/>
      <c r="AM79" s="725"/>
      <c r="AN79" s="719"/>
      <c r="AO79" s="719"/>
      <c r="AP79" s="719"/>
      <c r="AQ79" s="719"/>
      <c r="AR79" s="719"/>
      <c r="AS79" s="719"/>
      <c r="AT79" s="719"/>
      <c r="AU79" s="719"/>
      <c r="AV79" s="719"/>
      <c r="AW79" s="719"/>
      <c r="AX79" s="719"/>
      <c r="AY79" s="719"/>
      <c r="AZ79" s="719"/>
      <c r="BA79" s="719"/>
      <c r="BB79" s="719"/>
      <c r="BC79" s="719"/>
      <c r="BD79" s="719"/>
      <c r="BE79" s="719"/>
      <c r="BF79" s="719"/>
      <c r="BG79" s="719"/>
      <c r="BH79" s="719"/>
      <c r="BI79" s="719"/>
      <c r="BJ79" s="719"/>
      <c r="BK79" s="719"/>
      <c r="BL79" s="719"/>
      <c r="BM79" s="719"/>
      <c r="BN79" s="719"/>
      <c r="BO79" s="719"/>
      <c r="BP79" s="719"/>
    </row>
    <row r="80" spans="1:68" x14ac:dyDescent="0.2">
      <c r="A80" s="858"/>
      <c r="B80" s="909"/>
      <c r="C80" s="909"/>
      <c r="D80" s="909"/>
      <c r="E80" s="909"/>
      <c r="F80" s="909"/>
      <c r="G80" s="912"/>
      <c r="H80" s="903"/>
      <c r="I80" s="864"/>
      <c r="J80" s="873"/>
      <c r="K80" s="864">
        <f>IF(NOT(ISERROR(MATCH(J80,_xlfn.ANCHORARRAY(E151),0))),I153&amp;"Por favor no seleccionar los criterios de impacto",J80)</f>
        <v>0</v>
      </c>
      <c r="L80" s="879"/>
      <c r="M80" s="864"/>
      <c r="N80" s="846"/>
      <c r="O80" s="589">
        <v>5</v>
      </c>
      <c r="P80" s="647"/>
      <c r="Q80" s="590" t="str">
        <f t="shared" si="0"/>
        <v/>
      </c>
      <c r="R80" s="591"/>
      <c r="S80" s="591"/>
      <c r="T80" s="592" t="str">
        <f t="shared" si="1"/>
        <v/>
      </c>
      <c r="U80" s="591"/>
      <c r="V80" s="591"/>
      <c r="W80" s="591"/>
      <c r="X80" s="593" t="str">
        <f t="shared" si="73"/>
        <v/>
      </c>
      <c r="Y80" s="594" t="str">
        <f t="shared" si="5"/>
        <v/>
      </c>
      <c r="Z80" s="595" t="str">
        <f t="shared" si="6"/>
        <v/>
      </c>
      <c r="AA80" s="594" t="str">
        <f t="shared" si="2"/>
        <v/>
      </c>
      <c r="AB80" s="595" t="str">
        <f>IFERROR(IF(AND(Q79="Impacto",Q80="Impacto"),(AB79-(+AB79*T80)),IF(AND(Q79="Probabilidad",Q80="Impacto"),(AB78-(+AB78*T80)),IF(Q80="Probabilidad",AB79,""))),"")</f>
        <v/>
      </c>
      <c r="AC80" s="596" t="str">
        <f t="shared" si="53"/>
        <v/>
      </c>
      <c r="AD80" s="597"/>
      <c r="AE80" s="640"/>
      <c r="AF80" s="636"/>
      <c r="AG80" s="637"/>
      <c r="AH80" s="637"/>
      <c r="AI80" s="586"/>
      <c r="AJ80" s="725"/>
      <c r="AK80" s="586"/>
      <c r="AL80" s="586"/>
      <c r="AM80" s="725"/>
      <c r="AN80" s="719"/>
      <c r="AO80" s="719"/>
      <c r="AP80" s="719"/>
      <c r="AQ80" s="719"/>
      <c r="AR80" s="719"/>
      <c r="AS80" s="719"/>
      <c r="AT80" s="719"/>
      <c r="AU80" s="719"/>
      <c r="AV80" s="719"/>
      <c r="AW80" s="719"/>
      <c r="AX80" s="719"/>
      <c r="AY80" s="719"/>
      <c r="AZ80" s="719"/>
      <c r="BA80" s="719"/>
      <c r="BB80" s="719"/>
      <c r="BC80" s="719"/>
      <c r="BD80" s="719"/>
      <c r="BE80" s="719"/>
      <c r="BF80" s="719"/>
      <c r="BG80" s="719"/>
      <c r="BH80" s="719"/>
      <c r="BI80" s="719"/>
      <c r="BJ80" s="719"/>
      <c r="BK80" s="719"/>
      <c r="BL80" s="719"/>
      <c r="BM80" s="719"/>
      <c r="BN80" s="719"/>
      <c r="BO80" s="719"/>
      <c r="BP80" s="719"/>
    </row>
    <row r="81" spans="1:68" x14ac:dyDescent="0.2">
      <c r="A81" s="859"/>
      <c r="B81" s="910"/>
      <c r="C81" s="910"/>
      <c r="D81" s="910"/>
      <c r="E81" s="910"/>
      <c r="F81" s="910"/>
      <c r="G81" s="913"/>
      <c r="H81" s="904"/>
      <c r="I81" s="865"/>
      <c r="J81" s="874"/>
      <c r="K81" s="865">
        <f>IF(NOT(ISERROR(MATCH(J81,_xlfn.ANCHORARRAY(E152),0))),I154&amp;"Por favor no seleccionar los criterios de impacto",J81)</f>
        <v>0</v>
      </c>
      <c r="L81" s="880"/>
      <c r="M81" s="865"/>
      <c r="N81" s="847"/>
      <c r="O81" s="589">
        <v>6</v>
      </c>
      <c r="P81" s="647"/>
      <c r="Q81" s="590" t="str">
        <f t="shared" ref="Q81:Q135" si="74">IF(OR(R81="Preventivo",R81="Detectivo"),"Probabilidad",IF(R81="Correctivo","Impacto",""))</f>
        <v/>
      </c>
      <c r="R81" s="591"/>
      <c r="S81" s="591"/>
      <c r="T81" s="592" t="str">
        <f t="shared" ref="T81:T135" si="75">IF(AND(R81="Preventivo",S81="Automático"),"50%",IF(AND(R81="Preventivo",S81="Manual"),"40%",IF(AND(R81="Detectivo",S81="Automático"),"40%",IF(AND(R81="Detectivo",S81="Manual"),"30%",IF(AND(R81="Correctivo",S81="Automático"),"35%",IF(AND(R81="Correctivo",S81="Manual"),"25%",""))))))</f>
        <v/>
      </c>
      <c r="U81" s="591"/>
      <c r="V81" s="591"/>
      <c r="W81" s="591"/>
      <c r="X81" s="593" t="str">
        <f t="shared" si="73"/>
        <v/>
      </c>
      <c r="Y81" s="594" t="str">
        <f t="shared" ref="Y81:Y135" si="76">IFERROR(IF(X81="","",IF(X81&lt;=0.2,"Muy Baja",IF(X81&lt;=0.4,"Baja",IF(X81&lt;=0.6,"Media",IF(X81&lt;=0.8,"Alta","Muy Alta"))))),"")</f>
        <v/>
      </c>
      <c r="Z81" s="595" t="str">
        <f t="shared" ref="Z81:Z135" si="77">+X81</f>
        <v/>
      </c>
      <c r="AA81" s="594" t="str">
        <f t="shared" ref="AA81:AA135" si="78">IFERROR(IF(AB81="","",IF(AB81&lt;=0.2,"Leve",IF(AB81&lt;=0.4,"Menor",IF(AB81&lt;=0.6,"Moderado",IF(AB81&lt;=0.8,"Mayor","Catastrófico"))))),"")</f>
        <v/>
      </c>
      <c r="AB81" s="595" t="str">
        <f>IFERROR(IF(AND(Q80="Impacto",Q81="Impacto"),(AB80-(+AB80*T81)),IF(AND(Q80="Probabilidad",Q81="Impacto"),(AB79-(+AB79*T81)),IF(Q81="Probabilidad",AB80,""))),"")</f>
        <v/>
      </c>
      <c r="AC81" s="596" t="str">
        <f t="shared" si="53"/>
        <v/>
      </c>
      <c r="AD81" s="597"/>
      <c r="AE81" s="640"/>
      <c r="AF81" s="636"/>
      <c r="AG81" s="637"/>
      <c r="AH81" s="637"/>
      <c r="AI81" s="586"/>
      <c r="AJ81" s="725"/>
      <c r="AK81" s="586"/>
      <c r="AL81" s="586"/>
      <c r="AM81" s="725"/>
      <c r="AN81" s="719"/>
      <c r="AO81" s="719"/>
      <c r="AP81" s="719"/>
      <c r="AQ81" s="719"/>
      <c r="AR81" s="719"/>
      <c r="AS81" s="719"/>
      <c r="AT81" s="719"/>
      <c r="AU81" s="719"/>
      <c r="AV81" s="719"/>
      <c r="AW81" s="719"/>
      <c r="AX81" s="719"/>
      <c r="AY81" s="719"/>
      <c r="AZ81" s="719"/>
      <c r="BA81" s="719"/>
      <c r="BB81" s="719"/>
      <c r="BC81" s="719"/>
      <c r="BD81" s="719"/>
      <c r="BE81" s="719"/>
      <c r="BF81" s="719"/>
      <c r="BG81" s="719"/>
      <c r="BH81" s="719"/>
      <c r="BI81" s="719"/>
      <c r="BJ81" s="719"/>
      <c r="BK81" s="719"/>
      <c r="BL81" s="719"/>
      <c r="BM81" s="719"/>
      <c r="BN81" s="719"/>
      <c r="BO81" s="719"/>
      <c r="BP81" s="719"/>
    </row>
    <row r="82" spans="1:68" ht="165" x14ac:dyDescent="0.2">
      <c r="A82" s="857">
        <v>13</v>
      </c>
      <c r="B82" s="908" t="s">
        <v>1142</v>
      </c>
      <c r="C82" s="908" t="s">
        <v>1268</v>
      </c>
      <c r="D82" s="908" t="s">
        <v>1269</v>
      </c>
      <c r="E82" s="908" t="s">
        <v>1270</v>
      </c>
      <c r="F82" s="908" t="s">
        <v>1150</v>
      </c>
      <c r="G82" s="908">
        <v>475</v>
      </c>
      <c r="H82" s="902" t="str">
        <f t="shared" ref="H82" si="79">IF(G82&lt;=0,"",IF(G82&lt;=2,"Muy Baja",IF(G82&lt;=24,"Baja",IF(G82&lt;=500,"Media",IF(G82&lt;=5000,"Alta","Muy Alta")))))</f>
        <v>Media</v>
      </c>
      <c r="I82" s="863">
        <f t="shared" ref="I82" si="80">IF(H82="","",IF(H82="Muy Baja",0.2,IF(H82="Baja",0.4,IF(H82="Media",0.6,IF(H82="Alta",0.8,IF(H82="Muy Alta",1,))))))</f>
        <v>0.6</v>
      </c>
      <c r="J82" s="872" t="s">
        <v>1096</v>
      </c>
      <c r="K82" s="863" t="str">
        <f>IF(NOT(ISERROR(MATCH(J82,'Tabla Impacto'!$B$221:$B$223,0))),'Tabla Impacto'!$F$223&amp;"Por favor no seleccionar los criterios de impacto(Afectación Económica o presupuestal y Pérdida Reputacional)",J82)</f>
        <v xml:space="preserve">     El riesgo afecta la imagen de alguna área de la organización</v>
      </c>
      <c r="L82" s="878" t="str">
        <f>IF(OR(K82='Tabla Impacto'!$C$11,K82='Tabla Impacto'!$D$11),"Leve",IF(OR(K82='Tabla Impacto'!$C$12,K82='Tabla Impacto'!$D$12),"Menor",IF(OR(K82='Tabla Impacto'!$C$13,K82='Tabla Impacto'!$D$13),"Moderado",IF(OR(K82='Tabla Impacto'!$C$14,K82='Tabla Impacto'!$D$14),"Mayor",IF(OR(K82='Tabla Impacto'!$C$15,K82='Tabla Impacto'!$D$15),"Catastrófico","")))))</f>
        <v>Leve</v>
      </c>
      <c r="M82" s="863">
        <f t="shared" ref="M82" si="81">IF(L82="","",IF(L82="Leve",0.2,IF(L82="Menor",0.4,IF(L82="Moderado",0.6,IF(L82="Mayor",0.8,IF(L82="Catastrófico",1,))))))</f>
        <v>0.2</v>
      </c>
      <c r="N82" s="845" t="str">
        <f t="shared" ref="N82" si="82">IF(OR(AND(H82="Muy Baja",L82="Leve"),AND(H82="Muy Baja",L82="Menor"),AND(H82="Baja",L82="Leve")),"Bajo",IF(OR(AND(H82="Muy baja",L82="Moderado"),AND(H82="Baja",L82="Menor"),AND(H82="Baja",L82="Moderado"),AND(H82="Media",L82="Leve"),AND(H82="Media",L82="Menor"),AND(H82="Media",L82="Moderado"),AND(H82="Alta",L82="Leve"),AND(H82="Alta",L82="Menor")),"Moderado",IF(OR(AND(H82="Muy Baja",L82="Mayor"),AND(H82="Baja",L82="Mayor"),AND(H82="Media",L82="Mayor"),AND(H82="Alta",L82="Moderado"),AND(H82="Alta",L82="Mayor"),AND(H82="Muy Alta",L82="Leve"),AND(H82="Muy Alta",L82="Menor"),AND(H82="Muy Alta",L82="Moderado"),AND(H82="Muy Alta",L82="Mayor")),"Alto",IF(OR(AND(H82="Muy Baja",L82="Catastrófico"),AND(H82="Baja",L82="Catastrófico"),AND(H82="Media",L82="Catastrófico"),AND(H82="Alta",L82="Catastrófico"),AND(H82="Muy Alta",L82="Catastrófico")),"Extremo",""))))</f>
        <v>Moderado</v>
      </c>
      <c r="O82" s="589">
        <v>1</v>
      </c>
      <c r="P82" s="647" t="s">
        <v>1712</v>
      </c>
      <c r="Q82" s="590" t="str">
        <f t="shared" si="74"/>
        <v>Probabilidad</v>
      </c>
      <c r="R82" s="591" t="s">
        <v>1114</v>
      </c>
      <c r="S82" s="591" t="s">
        <v>1122</v>
      </c>
      <c r="T82" s="592" t="str">
        <f t="shared" si="75"/>
        <v>40%</v>
      </c>
      <c r="U82" s="591" t="s">
        <v>1125</v>
      </c>
      <c r="V82" s="591" t="s">
        <v>1130</v>
      </c>
      <c r="W82" s="591" t="s">
        <v>1277</v>
      </c>
      <c r="X82" s="593">
        <f>IFERROR(IF(Q82="Probabilidad",(I82-(+I82*T82)),IF(Q82="Impacto",I82,"")),"")</f>
        <v>0.36</v>
      </c>
      <c r="Y82" s="594" t="str">
        <f>IFERROR(IF(X82="","",IF(X82&lt;=0.2,"Muy Baja",IF(X82&lt;=0.4,"Baja",IF(X82&lt;=0.6,"Media",IF(X82&lt;=0.8,"Alta","Muy Alta"))))),"")</f>
        <v>Baja</v>
      </c>
      <c r="Z82" s="595">
        <f t="shared" si="77"/>
        <v>0.36</v>
      </c>
      <c r="AA82" s="594" t="str">
        <f>IFERROR(IF(AB82="","",IF(AB82&lt;=0.2,"Leve",IF(AB82&lt;=0.4,"Menor",IF(AB82&lt;=0.6,"Moderado",IF(AB82&lt;=0.8,"Mayor","Catastrófico"))))),"")</f>
        <v>Leve</v>
      </c>
      <c r="AB82" s="595">
        <f>IFERROR(IF(Q82="Impacto",(M82-(+M82*T82)),IF(Q82="Probabilidad",M82,"")),"")</f>
        <v>0.2</v>
      </c>
      <c r="AC82" s="596" t="str">
        <f t="shared" si="53"/>
        <v>Bajo</v>
      </c>
      <c r="AD82" s="597" t="s">
        <v>1139</v>
      </c>
      <c r="AE82" s="640"/>
      <c r="AF82" s="635"/>
      <c r="AG82" s="637"/>
      <c r="AH82" s="637"/>
      <c r="AI82" s="586"/>
      <c r="AJ82" s="725"/>
      <c r="AK82" s="586" t="s">
        <v>1721</v>
      </c>
      <c r="AL82" s="586" t="s">
        <v>1800</v>
      </c>
      <c r="AM82" s="725"/>
      <c r="AN82" s="719"/>
      <c r="AO82" s="719"/>
      <c r="AP82" s="719"/>
      <c r="AQ82" s="719"/>
      <c r="AR82" s="719"/>
      <c r="AS82" s="719"/>
      <c r="AT82" s="719"/>
      <c r="AU82" s="719"/>
      <c r="AV82" s="719"/>
      <c r="AW82" s="719"/>
      <c r="AX82" s="719"/>
      <c r="AY82" s="719"/>
      <c r="AZ82" s="719"/>
      <c r="BA82" s="719"/>
      <c r="BB82" s="719"/>
      <c r="BC82" s="719"/>
      <c r="BD82" s="719"/>
      <c r="BE82" s="719"/>
      <c r="BF82" s="719"/>
      <c r="BG82" s="719"/>
      <c r="BH82" s="719"/>
      <c r="BI82" s="719"/>
      <c r="BJ82" s="719"/>
      <c r="BK82" s="719"/>
      <c r="BL82" s="719"/>
      <c r="BM82" s="719"/>
      <c r="BN82" s="719"/>
      <c r="BO82" s="719"/>
      <c r="BP82" s="719"/>
    </row>
    <row r="83" spans="1:68" x14ac:dyDescent="0.2">
      <c r="A83" s="858"/>
      <c r="B83" s="909"/>
      <c r="C83" s="909"/>
      <c r="D83" s="909"/>
      <c r="E83" s="909"/>
      <c r="F83" s="909"/>
      <c r="G83" s="909"/>
      <c r="H83" s="903"/>
      <c r="I83" s="864"/>
      <c r="J83" s="873"/>
      <c r="K83" s="864">
        <f>IF(NOT(ISERROR(MATCH(J83,_xlfn.ANCHORARRAY(E154),0))),I156&amp;"Por favor no seleccionar los criterios de impacto",J83)</f>
        <v>0</v>
      </c>
      <c r="L83" s="879"/>
      <c r="M83" s="864"/>
      <c r="N83" s="846"/>
      <c r="O83" s="589">
        <v>2</v>
      </c>
      <c r="P83" s="647"/>
      <c r="Q83" s="590" t="str">
        <f t="shared" si="74"/>
        <v/>
      </c>
      <c r="R83" s="591"/>
      <c r="S83" s="591"/>
      <c r="T83" s="592" t="str">
        <f t="shared" si="75"/>
        <v/>
      </c>
      <c r="U83" s="591"/>
      <c r="V83" s="591"/>
      <c r="W83" s="591"/>
      <c r="X83" s="593" t="str">
        <f t="shared" ref="X83:X87" si="83">IFERROR(IF(Q83="Probabilidad",(I83-(+I83*T83)),IF(Q83="Impacto",I83,"")),"")</f>
        <v/>
      </c>
      <c r="Y83" s="594" t="str">
        <f t="shared" si="76"/>
        <v/>
      </c>
      <c r="Z83" s="595" t="str">
        <f t="shared" si="77"/>
        <v/>
      </c>
      <c r="AA83" s="594" t="str">
        <f t="shared" si="78"/>
        <v/>
      </c>
      <c r="AB83" s="595" t="str">
        <f>IFERROR(IF(AND(Q82="Impacto",Q83="Impacto"),(AB82-(+AB82*T83)),IF(Q83="Impacto",(M82-(+M82*T83)),IF(Q83="Probabilidad",AB82,""))),"")</f>
        <v/>
      </c>
      <c r="AC83" s="596" t="str">
        <f t="shared" si="53"/>
        <v/>
      </c>
      <c r="AD83" s="597"/>
      <c r="AE83" s="640"/>
      <c r="AF83" s="635"/>
      <c r="AG83" s="637"/>
      <c r="AH83" s="637"/>
      <c r="AI83" s="586"/>
      <c r="AJ83" s="725"/>
      <c r="AK83" s="586"/>
      <c r="AL83" s="586"/>
      <c r="AM83" s="725"/>
      <c r="AN83" s="719"/>
      <c r="AO83" s="719"/>
      <c r="AP83" s="719"/>
      <c r="AQ83" s="719"/>
      <c r="AR83" s="719"/>
      <c r="AS83" s="719"/>
      <c r="AT83" s="719"/>
      <c r="AU83" s="719"/>
      <c r="AV83" s="719"/>
      <c r="AW83" s="719"/>
      <c r="AX83" s="719"/>
      <c r="AY83" s="719"/>
      <c r="AZ83" s="719"/>
      <c r="BA83" s="719"/>
      <c r="BB83" s="719"/>
      <c r="BC83" s="719"/>
      <c r="BD83" s="719"/>
      <c r="BE83" s="719"/>
      <c r="BF83" s="719"/>
      <c r="BG83" s="719"/>
      <c r="BH83" s="719"/>
      <c r="BI83" s="719"/>
      <c r="BJ83" s="719"/>
      <c r="BK83" s="719"/>
      <c r="BL83" s="719"/>
      <c r="BM83" s="719"/>
      <c r="BN83" s="719"/>
      <c r="BO83" s="719"/>
      <c r="BP83" s="719"/>
    </row>
    <row r="84" spans="1:68" x14ac:dyDescent="0.2">
      <c r="A84" s="858"/>
      <c r="B84" s="909"/>
      <c r="C84" s="909"/>
      <c r="D84" s="909"/>
      <c r="E84" s="909"/>
      <c r="F84" s="909"/>
      <c r="G84" s="909"/>
      <c r="H84" s="903"/>
      <c r="I84" s="864"/>
      <c r="J84" s="873"/>
      <c r="K84" s="864">
        <f>IF(NOT(ISERROR(MATCH(J84,_xlfn.ANCHORARRAY(E155),0))),I157&amp;"Por favor no seleccionar los criterios de impacto",J84)</f>
        <v>0</v>
      </c>
      <c r="L84" s="879"/>
      <c r="M84" s="864"/>
      <c r="N84" s="846"/>
      <c r="O84" s="589">
        <v>3</v>
      </c>
      <c r="P84" s="646"/>
      <c r="Q84" s="590" t="str">
        <f t="shared" si="74"/>
        <v/>
      </c>
      <c r="R84" s="591"/>
      <c r="S84" s="591"/>
      <c r="T84" s="592" t="str">
        <f t="shared" si="75"/>
        <v/>
      </c>
      <c r="U84" s="591"/>
      <c r="V84" s="591"/>
      <c r="W84" s="591"/>
      <c r="X84" s="593" t="str">
        <f t="shared" si="83"/>
        <v/>
      </c>
      <c r="Y84" s="594" t="str">
        <f t="shared" si="76"/>
        <v/>
      </c>
      <c r="Z84" s="595" t="str">
        <f t="shared" si="77"/>
        <v/>
      </c>
      <c r="AA84" s="594" t="str">
        <f t="shared" si="78"/>
        <v/>
      </c>
      <c r="AB84" s="595" t="str">
        <f>IFERROR(IF(AND(Q83="Impacto",Q84="Impacto"),(AB83-(+AB83*T84)),IF(AND(Q83="Probabilidad",Q84="Impacto"),(AB82-(+AB82*T84)),IF(Q84="Probabilidad",AB83,""))),"")</f>
        <v/>
      </c>
      <c r="AC84" s="596" t="str">
        <f t="shared" si="53"/>
        <v/>
      </c>
      <c r="AD84" s="597"/>
      <c r="AE84" s="640"/>
      <c r="AF84" s="636"/>
      <c r="AG84" s="637"/>
      <c r="AH84" s="637"/>
      <c r="AI84" s="586"/>
      <c r="AJ84" s="725"/>
      <c r="AK84" s="586"/>
      <c r="AL84" s="586"/>
      <c r="AM84" s="725"/>
      <c r="AN84" s="719"/>
      <c r="AO84" s="719"/>
      <c r="AP84" s="719"/>
      <c r="AQ84" s="719"/>
      <c r="AR84" s="719"/>
      <c r="AS84" s="719"/>
      <c r="AT84" s="719"/>
      <c r="AU84" s="719"/>
      <c r="AV84" s="719"/>
      <c r="AW84" s="719"/>
      <c r="AX84" s="719"/>
      <c r="AY84" s="719"/>
      <c r="AZ84" s="719"/>
      <c r="BA84" s="719"/>
      <c r="BB84" s="719"/>
      <c r="BC84" s="719"/>
      <c r="BD84" s="719"/>
      <c r="BE84" s="719"/>
      <c r="BF84" s="719"/>
      <c r="BG84" s="719"/>
      <c r="BH84" s="719"/>
      <c r="BI84" s="719"/>
      <c r="BJ84" s="719"/>
      <c r="BK84" s="719"/>
      <c r="BL84" s="719"/>
      <c r="BM84" s="719"/>
      <c r="BN84" s="719"/>
      <c r="BO84" s="719"/>
      <c r="BP84" s="719"/>
    </row>
    <row r="85" spans="1:68" x14ac:dyDescent="0.2">
      <c r="A85" s="858"/>
      <c r="B85" s="909"/>
      <c r="C85" s="909"/>
      <c r="D85" s="909"/>
      <c r="E85" s="909"/>
      <c r="F85" s="909"/>
      <c r="G85" s="909"/>
      <c r="H85" s="903"/>
      <c r="I85" s="864"/>
      <c r="J85" s="873"/>
      <c r="K85" s="864">
        <f>IF(NOT(ISERROR(MATCH(J85,_xlfn.ANCHORARRAY(E156),0))),I158&amp;"Por favor no seleccionar los criterios de impacto",J85)</f>
        <v>0</v>
      </c>
      <c r="L85" s="879"/>
      <c r="M85" s="864"/>
      <c r="N85" s="846"/>
      <c r="O85" s="589">
        <v>4</v>
      </c>
      <c r="P85" s="647"/>
      <c r="Q85" s="590" t="str">
        <f t="shared" si="74"/>
        <v/>
      </c>
      <c r="R85" s="591"/>
      <c r="S85" s="591"/>
      <c r="T85" s="592" t="str">
        <f t="shared" si="75"/>
        <v/>
      </c>
      <c r="U85" s="591"/>
      <c r="V85" s="591"/>
      <c r="W85" s="591"/>
      <c r="X85" s="593" t="str">
        <f t="shared" si="83"/>
        <v/>
      </c>
      <c r="Y85" s="594" t="str">
        <f t="shared" si="76"/>
        <v/>
      </c>
      <c r="Z85" s="595" t="str">
        <f t="shared" si="77"/>
        <v/>
      </c>
      <c r="AA85" s="594" t="str">
        <f t="shared" si="78"/>
        <v/>
      </c>
      <c r="AB85" s="595" t="str">
        <f>IFERROR(IF(AND(Q84="Impacto",Q85="Impacto"),(AB84-(+AB84*T85)),IF(AND(Q84="Probabilidad",Q85="Impacto"),(AB83-(+AB83*T85)),IF(Q85="Probabilidad",AB84,""))),"")</f>
        <v/>
      </c>
      <c r="AC85" s="596" t="str">
        <f t="shared" si="53"/>
        <v/>
      </c>
      <c r="AD85" s="597"/>
      <c r="AE85" s="640"/>
      <c r="AF85" s="636"/>
      <c r="AG85" s="637"/>
      <c r="AH85" s="637"/>
      <c r="AI85" s="586"/>
      <c r="AJ85" s="725"/>
      <c r="AK85" s="586"/>
      <c r="AL85" s="586"/>
      <c r="AM85" s="725"/>
      <c r="AN85" s="719"/>
      <c r="AO85" s="719"/>
      <c r="AP85" s="719"/>
      <c r="AQ85" s="719"/>
      <c r="AR85" s="719"/>
      <c r="AS85" s="719"/>
      <c r="AT85" s="719"/>
      <c r="AU85" s="719"/>
      <c r="AV85" s="719"/>
      <c r="AW85" s="719"/>
      <c r="AX85" s="719"/>
      <c r="AY85" s="719"/>
      <c r="AZ85" s="719"/>
      <c r="BA85" s="719"/>
      <c r="BB85" s="719"/>
      <c r="BC85" s="719"/>
      <c r="BD85" s="719"/>
      <c r="BE85" s="719"/>
      <c r="BF85" s="719"/>
      <c r="BG85" s="719"/>
      <c r="BH85" s="719"/>
      <c r="BI85" s="719"/>
      <c r="BJ85" s="719"/>
      <c r="BK85" s="719"/>
      <c r="BL85" s="719"/>
      <c r="BM85" s="719"/>
      <c r="BN85" s="719"/>
      <c r="BO85" s="719"/>
      <c r="BP85" s="719"/>
    </row>
    <row r="86" spans="1:68" x14ac:dyDescent="0.2">
      <c r="A86" s="858"/>
      <c r="B86" s="909"/>
      <c r="C86" s="909"/>
      <c r="D86" s="909"/>
      <c r="E86" s="909"/>
      <c r="F86" s="909"/>
      <c r="G86" s="909"/>
      <c r="H86" s="903"/>
      <c r="I86" s="864"/>
      <c r="J86" s="873"/>
      <c r="K86" s="864">
        <f>IF(NOT(ISERROR(MATCH(J86,_xlfn.ANCHORARRAY(E157),0))),I159&amp;"Por favor no seleccionar los criterios de impacto",J86)</f>
        <v>0</v>
      </c>
      <c r="L86" s="879"/>
      <c r="M86" s="864"/>
      <c r="N86" s="846"/>
      <c r="O86" s="589">
        <v>5</v>
      </c>
      <c r="P86" s="647"/>
      <c r="Q86" s="590" t="str">
        <f t="shared" si="74"/>
        <v/>
      </c>
      <c r="R86" s="591"/>
      <c r="S86" s="591"/>
      <c r="T86" s="592" t="str">
        <f t="shared" si="75"/>
        <v/>
      </c>
      <c r="U86" s="591"/>
      <c r="V86" s="591"/>
      <c r="W86" s="591"/>
      <c r="X86" s="593" t="str">
        <f t="shared" si="83"/>
        <v/>
      </c>
      <c r="Y86" s="594" t="str">
        <f t="shared" si="76"/>
        <v/>
      </c>
      <c r="Z86" s="595" t="str">
        <f t="shared" si="77"/>
        <v/>
      </c>
      <c r="AA86" s="594" t="str">
        <f t="shared" si="78"/>
        <v/>
      </c>
      <c r="AB86" s="595" t="str">
        <f>IFERROR(IF(AND(Q85="Impacto",Q86="Impacto"),(AB85-(+AB85*T86)),IF(AND(Q85="Probabilidad",Q86="Impacto"),(AB84-(+AB84*T86)),IF(Q86="Probabilidad",AB85,""))),"")</f>
        <v/>
      </c>
      <c r="AC86" s="596" t="str">
        <f t="shared" si="53"/>
        <v/>
      </c>
      <c r="AD86" s="597"/>
      <c r="AE86" s="640"/>
      <c r="AF86" s="636"/>
      <c r="AG86" s="637"/>
      <c r="AH86" s="637"/>
      <c r="AI86" s="586"/>
      <c r="AJ86" s="725"/>
      <c r="AK86" s="586"/>
      <c r="AL86" s="586"/>
      <c r="AM86" s="725"/>
      <c r="AN86" s="719"/>
      <c r="AO86" s="719"/>
      <c r="AP86" s="719"/>
      <c r="AQ86" s="719"/>
      <c r="AR86" s="719"/>
      <c r="AS86" s="719"/>
      <c r="AT86" s="719"/>
      <c r="AU86" s="719"/>
      <c r="AV86" s="719"/>
      <c r="AW86" s="719"/>
      <c r="AX86" s="719"/>
      <c r="AY86" s="719"/>
      <c r="AZ86" s="719"/>
      <c r="BA86" s="719"/>
      <c r="BB86" s="719"/>
      <c r="BC86" s="719"/>
      <c r="BD86" s="719"/>
      <c r="BE86" s="719"/>
      <c r="BF86" s="719"/>
      <c r="BG86" s="719"/>
      <c r="BH86" s="719"/>
      <c r="BI86" s="719"/>
      <c r="BJ86" s="719"/>
      <c r="BK86" s="719"/>
      <c r="BL86" s="719"/>
      <c r="BM86" s="719"/>
      <c r="BN86" s="719"/>
      <c r="BO86" s="719"/>
      <c r="BP86" s="719"/>
    </row>
    <row r="87" spans="1:68" x14ac:dyDescent="0.2">
      <c r="A87" s="859"/>
      <c r="B87" s="910"/>
      <c r="C87" s="910"/>
      <c r="D87" s="910"/>
      <c r="E87" s="910"/>
      <c r="F87" s="910"/>
      <c r="G87" s="910"/>
      <c r="H87" s="904"/>
      <c r="I87" s="865"/>
      <c r="J87" s="874"/>
      <c r="K87" s="865">
        <f>IF(NOT(ISERROR(MATCH(J87,_xlfn.ANCHORARRAY(E158),0))),I160&amp;"Por favor no seleccionar los criterios de impacto",J87)</f>
        <v>0</v>
      </c>
      <c r="L87" s="880"/>
      <c r="M87" s="865"/>
      <c r="N87" s="847"/>
      <c r="O87" s="589">
        <v>6</v>
      </c>
      <c r="P87" s="647"/>
      <c r="Q87" s="590" t="str">
        <f t="shared" si="74"/>
        <v/>
      </c>
      <c r="R87" s="591"/>
      <c r="S87" s="591"/>
      <c r="T87" s="592" t="str">
        <f t="shared" si="75"/>
        <v/>
      </c>
      <c r="U87" s="591"/>
      <c r="V87" s="591"/>
      <c r="W87" s="591"/>
      <c r="X87" s="593" t="str">
        <f t="shared" si="83"/>
        <v/>
      </c>
      <c r="Y87" s="594" t="str">
        <f t="shared" si="76"/>
        <v/>
      </c>
      <c r="Z87" s="595" t="str">
        <f t="shared" si="77"/>
        <v/>
      </c>
      <c r="AA87" s="594" t="str">
        <f t="shared" si="78"/>
        <v/>
      </c>
      <c r="AB87" s="595" t="str">
        <f>IFERROR(IF(AND(Q86="Impacto",Q87="Impacto"),(AB86-(+AB86*T87)),IF(AND(Q86="Probabilidad",Q87="Impacto"),(AB85-(+AB85*T87)),IF(Q87="Probabilidad",AB86,""))),"")</f>
        <v/>
      </c>
      <c r="AC87" s="596" t="str">
        <f t="shared" si="53"/>
        <v/>
      </c>
      <c r="AD87" s="597"/>
      <c r="AE87" s="640"/>
      <c r="AF87" s="636"/>
      <c r="AG87" s="637"/>
      <c r="AH87" s="637"/>
      <c r="AI87" s="586"/>
      <c r="AJ87" s="725"/>
      <c r="AK87" s="586"/>
      <c r="AL87" s="586"/>
      <c r="AM87" s="725"/>
      <c r="AN87" s="719"/>
      <c r="AO87" s="719"/>
      <c r="AP87" s="719"/>
      <c r="AQ87" s="719"/>
      <c r="AR87" s="719"/>
      <c r="AS87" s="719"/>
      <c r="AT87" s="719"/>
      <c r="AU87" s="719"/>
      <c r="AV87" s="719"/>
      <c r="AW87" s="719"/>
      <c r="AX87" s="719"/>
      <c r="AY87" s="719"/>
      <c r="AZ87" s="719"/>
      <c r="BA87" s="719"/>
      <c r="BB87" s="719"/>
      <c r="BC87" s="719"/>
      <c r="BD87" s="719"/>
      <c r="BE87" s="719"/>
      <c r="BF87" s="719"/>
      <c r="BG87" s="719"/>
      <c r="BH87" s="719"/>
      <c r="BI87" s="719"/>
      <c r="BJ87" s="719"/>
      <c r="BK87" s="719"/>
      <c r="BL87" s="719"/>
      <c r="BM87" s="719"/>
      <c r="BN87" s="719"/>
      <c r="BO87" s="719"/>
      <c r="BP87" s="719"/>
    </row>
    <row r="88" spans="1:68" ht="90" customHeight="1" x14ac:dyDescent="0.2">
      <c r="A88" s="857">
        <v>14</v>
      </c>
      <c r="B88" s="908" t="s">
        <v>1142</v>
      </c>
      <c r="C88" s="908" t="s">
        <v>1271</v>
      </c>
      <c r="D88" s="908" t="s">
        <v>1272</v>
      </c>
      <c r="E88" s="908" t="s">
        <v>1273</v>
      </c>
      <c r="F88" s="908" t="s">
        <v>1150</v>
      </c>
      <c r="G88" s="911">
        <v>4887</v>
      </c>
      <c r="H88" s="902" t="str">
        <f t="shared" ref="H88" si="84">IF(G88&lt;=0,"",IF(G88&lt;=2,"Muy Baja",IF(G88&lt;=24,"Baja",IF(G88&lt;=500,"Media",IF(G88&lt;=5000,"Alta","Muy Alta")))))</f>
        <v>Alta</v>
      </c>
      <c r="I88" s="863">
        <f t="shared" ref="I88" si="85">IF(H88="","",IF(H88="Muy Baja",0.2,IF(H88="Baja",0.4,IF(H88="Media",0.6,IF(H88="Alta",0.8,IF(H88="Muy Alta",1,))))))</f>
        <v>0.8</v>
      </c>
      <c r="J88" s="872" t="s">
        <v>1100</v>
      </c>
      <c r="K88" s="863" t="str">
        <f>IF(NOT(ISERROR(MATCH(J88,'Tabla Impacto'!$B$221:$B$223,0))),'Tabla Impacto'!$F$223&amp;"Por favor no seleccionar los criterios de impacto(Afectación Económica o presupuestal y Pérdida Reputacional)",J88)</f>
        <v xml:space="preserve">     El riesgo afecta la imagen de la entidad con algunos usuarios de relevancia frente al logro de los objetivos</v>
      </c>
      <c r="L88" s="878" t="str">
        <f>IF(OR(K88='Tabla Impacto'!$C$11,K88='Tabla Impacto'!$D$11),"Leve",IF(OR(K88='Tabla Impacto'!$C$12,K88='Tabla Impacto'!$D$12),"Menor",IF(OR(K88='Tabla Impacto'!$C$13,K88='Tabla Impacto'!$D$13),"Moderado",IF(OR(K88='Tabla Impacto'!$C$14,K88='Tabla Impacto'!$D$14),"Mayor",IF(OR(K88='Tabla Impacto'!$C$15,K88='Tabla Impacto'!$D$15),"Catastrófico","")))))</f>
        <v>Moderado</v>
      </c>
      <c r="M88" s="863">
        <f t="shared" ref="M88" si="86">IF(L88="","",IF(L88="Leve",0.2,IF(L88="Menor",0.4,IF(L88="Moderado",0.6,IF(L88="Mayor",0.8,IF(L88="Catastrófico",1,))))))</f>
        <v>0.6</v>
      </c>
      <c r="N88" s="845" t="str">
        <f t="shared" ref="N88" si="87">IF(OR(AND(H88="Muy Baja",L88="Leve"),AND(H88="Muy Baja",L88="Menor"),AND(H88="Baja",L88="Leve")),"Bajo",IF(OR(AND(H88="Muy baja",L88="Moderado"),AND(H88="Baja",L88="Menor"),AND(H88="Baja",L88="Moderado"),AND(H88="Media",L88="Leve"),AND(H88="Media",L88="Menor"),AND(H88="Media",L88="Moderado"),AND(H88="Alta",L88="Leve"),AND(H88="Alta",L88="Menor")),"Moderado",IF(OR(AND(H88="Muy Baja",L88="Mayor"),AND(H88="Baja",L88="Mayor"),AND(H88="Media",L88="Mayor"),AND(H88="Alta",L88="Moderado"),AND(H88="Alta",L88="Mayor"),AND(H88="Muy Alta",L88="Leve"),AND(H88="Muy Alta",L88="Menor"),AND(H88="Muy Alta",L88="Moderado"),AND(H88="Muy Alta",L88="Mayor")),"Alto",IF(OR(AND(H88="Muy Baja",L88="Catastrófico"),AND(H88="Baja",L88="Catastrófico"),AND(H88="Media",L88="Catastrófico"),AND(H88="Alta",L88="Catastrófico"),AND(H88="Muy Alta",L88="Catastrófico")),"Extremo",""))))</f>
        <v>Alto</v>
      </c>
      <c r="O88" s="589">
        <v>1</v>
      </c>
      <c r="P88" s="647" t="s">
        <v>1713</v>
      </c>
      <c r="Q88" s="590" t="str">
        <f t="shared" si="74"/>
        <v>Impacto</v>
      </c>
      <c r="R88" s="591" t="s">
        <v>1118</v>
      </c>
      <c r="S88" s="591" t="s">
        <v>1122</v>
      </c>
      <c r="T88" s="592" t="str">
        <f t="shared" si="75"/>
        <v>25%</v>
      </c>
      <c r="U88" s="591" t="s">
        <v>1125</v>
      </c>
      <c r="V88" s="591" t="s">
        <v>1130</v>
      </c>
      <c r="W88" s="591" t="s">
        <v>1134</v>
      </c>
      <c r="X88" s="593">
        <f>IFERROR(IF(Q88="Probabilidad",(I88-(+I88*T88)),IF(Q88="Impacto",I88,"")),"")</f>
        <v>0.8</v>
      </c>
      <c r="Y88" s="594" t="str">
        <f t="shared" si="76"/>
        <v>Alta</v>
      </c>
      <c r="Z88" s="595">
        <f t="shared" si="77"/>
        <v>0.8</v>
      </c>
      <c r="AA88" s="594" t="str">
        <f t="shared" si="78"/>
        <v>Moderado</v>
      </c>
      <c r="AB88" s="595">
        <v>0.44999999999999996</v>
      </c>
      <c r="AC88" s="596" t="str">
        <f t="shared" si="53"/>
        <v>Alto</v>
      </c>
      <c r="AD88" s="597"/>
      <c r="AE88" s="640" t="s">
        <v>1722</v>
      </c>
      <c r="AF88" s="635" t="s">
        <v>1284</v>
      </c>
      <c r="AG88" s="637">
        <v>45292</v>
      </c>
      <c r="AH88" s="637">
        <v>45534</v>
      </c>
      <c r="AI88" s="782" t="s">
        <v>1723</v>
      </c>
      <c r="AJ88" s="727" t="s">
        <v>1148</v>
      </c>
      <c r="AK88" s="586" t="s">
        <v>1724</v>
      </c>
      <c r="AL88" s="586" t="s">
        <v>1801</v>
      </c>
      <c r="AM88" s="725"/>
      <c r="AN88" s="719"/>
      <c r="AO88" s="719"/>
      <c r="AP88" s="719"/>
      <c r="AQ88" s="719"/>
      <c r="AR88" s="719"/>
      <c r="AS88" s="719"/>
      <c r="AT88" s="719"/>
      <c r="AU88" s="719"/>
      <c r="AV88" s="719"/>
      <c r="AW88" s="719"/>
      <c r="AX88" s="719"/>
      <c r="AY88" s="719"/>
      <c r="AZ88" s="719"/>
      <c r="BA88" s="719"/>
      <c r="BB88" s="719"/>
      <c r="BC88" s="719"/>
      <c r="BD88" s="719"/>
      <c r="BE88" s="719"/>
      <c r="BF88" s="719"/>
      <c r="BG88" s="719"/>
      <c r="BH88" s="719"/>
      <c r="BI88" s="719"/>
      <c r="BJ88" s="719"/>
      <c r="BK88" s="719"/>
      <c r="BL88" s="719"/>
      <c r="BM88" s="719"/>
      <c r="BN88" s="719"/>
      <c r="BO88" s="719"/>
      <c r="BP88" s="719"/>
    </row>
    <row r="89" spans="1:68" ht="94.15" customHeight="1" x14ac:dyDescent="0.2">
      <c r="A89" s="858"/>
      <c r="B89" s="909"/>
      <c r="C89" s="909"/>
      <c r="D89" s="909"/>
      <c r="E89" s="909"/>
      <c r="F89" s="909"/>
      <c r="G89" s="912"/>
      <c r="H89" s="903"/>
      <c r="I89" s="864"/>
      <c r="J89" s="873"/>
      <c r="K89" s="864">
        <f>IF(NOT(ISERROR(MATCH(J89,_xlfn.ANCHORARRAY(E160),0))),I162&amp;"Por favor no seleccionar los criterios de impacto",J89)</f>
        <v>0</v>
      </c>
      <c r="L89" s="879"/>
      <c r="M89" s="864"/>
      <c r="N89" s="846"/>
      <c r="O89" s="589">
        <v>2</v>
      </c>
      <c r="P89" s="647" t="s">
        <v>1714</v>
      </c>
      <c r="Q89" s="590" t="str">
        <f t="shared" si="74"/>
        <v>Probabilidad</v>
      </c>
      <c r="R89" s="591" t="s">
        <v>1114</v>
      </c>
      <c r="S89" s="591" t="s">
        <v>1120</v>
      </c>
      <c r="T89" s="592" t="str">
        <f t="shared" si="75"/>
        <v>50%</v>
      </c>
      <c r="U89" s="591" t="s">
        <v>1125</v>
      </c>
      <c r="V89" s="591" t="s">
        <v>1130</v>
      </c>
      <c r="W89" s="591" t="s">
        <v>1134</v>
      </c>
      <c r="X89" s="593">
        <f>IFERROR(IF(AND(Q88="Probabilidad",Q89="Probabilidad"),(Z88-(+Z88*T89)),IF(Q89="Probabilidad",(I88-(+I88*T89)),IF(Q89="Impacto",Z88,""))),"")</f>
        <v>0.4</v>
      </c>
      <c r="Y89" s="594" t="str">
        <f t="shared" si="76"/>
        <v>Baja</v>
      </c>
      <c r="Z89" s="595">
        <f t="shared" si="77"/>
        <v>0.4</v>
      </c>
      <c r="AA89" s="594" t="str">
        <f t="shared" si="78"/>
        <v>Moderado</v>
      </c>
      <c r="AB89" s="595">
        <v>0.44999999999999996</v>
      </c>
      <c r="AC89" s="596" t="str">
        <f t="shared" si="53"/>
        <v>Moderado</v>
      </c>
      <c r="AD89" s="597" t="s">
        <v>1145</v>
      </c>
      <c r="AE89" s="645" t="s">
        <v>1725</v>
      </c>
      <c r="AF89" s="635" t="s">
        <v>1284</v>
      </c>
      <c r="AG89" s="637">
        <v>45292</v>
      </c>
      <c r="AH89" s="637">
        <v>45534</v>
      </c>
      <c r="AI89" s="782" t="s">
        <v>1726</v>
      </c>
      <c r="AJ89" s="727" t="s">
        <v>1148</v>
      </c>
      <c r="AK89" s="586" t="s">
        <v>1727</v>
      </c>
      <c r="AL89" s="586" t="s">
        <v>1802</v>
      </c>
      <c r="AM89" s="725"/>
      <c r="AN89" s="719"/>
      <c r="AO89" s="719"/>
      <c r="AP89" s="719"/>
      <c r="AQ89" s="719"/>
      <c r="AR89" s="719"/>
      <c r="AS89" s="719"/>
      <c r="AT89" s="719"/>
      <c r="AU89" s="719"/>
      <c r="AV89" s="719"/>
      <c r="AW89" s="719"/>
      <c r="AX89" s="719"/>
      <c r="AY89" s="719"/>
      <c r="AZ89" s="719"/>
      <c r="BA89" s="719"/>
      <c r="BB89" s="719"/>
      <c r="BC89" s="719"/>
      <c r="BD89" s="719"/>
      <c r="BE89" s="719"/>
      <c r="BF89" s="719"/>
      <c r="BG89" s="719"/>
      <c r="BH89" s="719"/>
      <c r="BI89" s="719"/>
      <c r="BJ89" s="719"/>
      <c r="BK89" s="719"/>
      <c r="BL89" s="719"/>
      <c r="BM89" s="719"/>
      <c r="BN89" s="719"/>
      <c r="BO89" s="719"/>
      <c r="BP89" s="719"/>
    </row>
    <row r="90" spans="1:68" x14ac:dyDescent="0.2">
      <c r="A90" s="858"/>
      <c r="B90" s="909"/>
      <c r="C90" s="909"/>
      <c r="D90" s="909"/>
      <c r="E90" s="909"/>
      <c r="F90" s="909"/>
      <c r="G90" s="912"/>
      <c r="H90" s="903"/>
      <c r="I90" s="864"/>
      <c r="J90" s="873"/>
      <c r="K90" s="864">
        <f>IF(NOT(ISERROR(MATCH(J90,_xlfn.ANCHORARRAY(E161),0))),I163&amp;"Por favor no seleccionar los criterios de impacto",J90)</f>
        <v>0</v>
      </c>
      <c r="L90" s="879"/>
      <c r="M90" s="864"/>
      <c r="N90" s="846"/>
      <c r="O90" s="589">
        <v>3</v>
      </c>
      <c r="P90" s="639"/>
      <c r="Q90" s="590" t="str">
        <f t="shared" si="74"/>
        <v/>
      </c>
      <c r="R90" s="591"/>
      <c r="S90" s="591"/>
      <c r="T90" s="592" t="str">
        <f t="shared" si="75"/>
        <v/>
      </c>
      <c r="U90" s="591"/>
      <c r="V90" s="591"/>
      <c r="W90" s="591"/>
      <c r="X90" s="593" t="str">
        <f t="shared" ref="X90:X93" si="88">IFERROR(IF(Q90="Probabilidad",(I90-(+I90*T90)),IF(Q90="Impacto",I90,"")),"")</f>
        <v/>
      </c>
      <c r="Y90" s="594" t="str">
        <f t="shared" si="76"/>
        <v/>
      </c>
      <c r="Z90" s="595" t="str">
        <f t="shared" si="77"/>
        <v/>
      </c>
      <c r="AA90" s="594" t="str">
        <f t="shared" si="78"/>
        <v/>
      </c>
      <c r="AB90" s="595" t="str">
        <f>IFERROR(IF(AND(Q89="Impacto",Q90="Impacto"),(AB89-(+AB89*T90)),IF(AND(Q89="Probabilidad",Q90="Impacto"),(AB88-(+AB88*T90)),IF(Q90="Probabilidad",AB89,""))),"")</f>
        <v/>
      </c>
      <c r="AC90" s="596" t="str">
        <f t="shared" si="53"/>
        <v/>
      </c>
      <c r="AD90" s="597"/>
      <c r="AE90" s="640"/>
      <c r="AF90" s="636"/>
      <c r="AG90" s="637"/>
      <c r="AH90" s="637"/>
      <c r="AI90" s="586"/>
      <c r="AJ90" s="725"/>
      <c r="AK90" s="586"/>
      <c r="AL90" s="586"/>
      <c r="AM90" s="725"/>
      <c r="AN90" s="719"/>
      <c r="AO90" s="719"/>
      <c r="AP90" s="719"/>
      <c r="AQ90" s="719"/>
      <c r="AR90" s="719"/>
      <c r="AS90" s="719"/>
      <c r="AT90" s="719"/>
      <c r="AU90" s="719"/>
      <c r="AV90" s="719"/>
      <c r="AW90" s="719"/>
      <c r="AX90" s="719"/>
      <c r="AY90" s="719"/>
      <c r="AZ90" s="719"/>
      <c r="BA90" s="719"/>
      <c r="BB90" s="719"/>
      <c r="BC90" s="719"/>
      <c r="BD90" s="719"/>
      <c r="BE90" s="719"/>
      <c r="BF90" s="719"/>
      <c r="BG90" s="719"/>
      <c r="BH90" s="719"/>
      <c r="BI90" s="719"/>
      <c r="BJ90" s="719"/>
      <c r="BK90" s="719"/>
      <c r="BL90" s="719"/>
      <c r="BM90" s="719"/>
      <c r="BN90" s="719"/>
      <c r="BO90" s="719"/>
      <c r="BP90" s="719"/>
    </row>
    <row r="91" spans="1:68" x14ac:dyDescent="0.2">
      <c r="A91" s="858"/>
      <c r="B91" s="909"/>
      <c r="C91" s="909"/>
      <c r="D91" s="909"/>
      <c r="E91" s="909"/>
      <c r="F91" s="909"/>
      <c r="G91" s="912"/>
      <c r="H91" s="903"/>
      <c r="I91" s="864"/>
      <c r="J91" s="873"/>
      <c r="K91" s="864">
        <f>IF(NOT(ISERROR(MATCH(J91,_xlfn.ANCHORARRAY(E162),0))),I164&amp;"Por favor no seleccionar los criterios de impacto",J91)</f>
        <v>0</v>
      </c>
      <c r="L91" s="879"/>
      <c r="M91" s="864"/>
      <c r="N91" s="846"/>
      <c r="O91" s="589">
        <v>4</v>
      </c>
      <c r="P91" s="639"/>
      <c r="Q91" s="590" t="str">
        <f t="shared" si="74"/>
        <v/>
      </c>
      <c r="R91" s="591"/>
      <c r="S91" s="591"/>
      <c r="T91" s="592" t="str">
        <f t="shared" si="75"/>
        <v/>
      </c>
      <c r="U91" s="591"/>
      <c r="V91" s="591"/>
      <c r="W91" s="591"/>
      <c r="X91" s="593" t="str">
        <f t="shared" si="88"/>
        <v/>
      </c>
      <c r="Y91" s="594" t="str">
        <f t="shared" si="76"/>
        <v/>
      </c>
      <c r="Z91" s="595" t="str">
        <f t="shared" si="77"/>
        <v/>
      </c>
      <c r="AA91" s="594" t="str">
        <f t="shared" si="78"/>
        <v/>
      </c>
      <c r="AB91" s="595" t="str">
        <f>IFERROR(IF(AND(Q90="Impacto",Q91="Impacto"),(AB90-(+AB90*T91)),IF(AND(Q90="Probabilidad",Q91="Impacto"),(AB89-(+AB89*T91)),IF(Q91="Probabilidad",AB90,""))),"")</f>
        <v/>
      </c>
      <c r="AC91" s="596" t="str">
        <f t="shared" si="53"/>
        <v/>
      </c>
      <c r="AD91" s="597"/>
      <c r="AE91" s="640"/>
      <c r="AF91" s="636"/>
      <c r="AG91" s="637"/>
      <c r="AH91" s="637"/>
      <c r="AI91" s="586"/>
      <c r="AJ91" s="725"/>
      <c r="AK91" s="586"/>
      <c r="AL91" s="586"/>
      <c r="AM91" s="725"/>
      <c r="AN91" s="719"/>
      <c r="AO91" s="719"/>
      <c r="AP91" s="719"/>
      <c r="AQ91" s="719"/>
      <c r="AR91" s="719"/>
      <c r="AS91" s="719"/>
      <c r="AT91" s="719"/>
      <c r="AU91" s="719"/>
      <c r="AV91" s="719"/>
      <c r="AW91" s="719"/>
      <c r="AX91" s="719"/>
      <c r="AY91" s="719"/>
      <c r="AZ91" s="719"/>
      <c r="BA91" s="719"/>
      <c r="BB91" s="719"/>
      <c r="BC91" s="719"/>
      <c r="BD91" s="719"/>
      <c r="BE91" s="719"/>
      <c r="BF91" s="719"/>
      <c r="BG91" s="719"/>
      <c r="BH91" s="719"/>
      <c r="BI91" s="719"/>
      <c r="BJ91" s="719"/>
      <c r="BK91" s="719"/>
      <c r="BL91" s="719"/>
      <c r="BM91" s="719"/>
      <c r="BN91" s="719"/>
      <c r="BO91" s="719"/>
      <c r="BP91" s="719"/>
    </row>
    <row r="92" spans="1:68" x14ac:dyDescent="0.2">
      <c r="A92" s="858"/>
      <c r="B92" s="909"/>
      <c r="C92" s="909"/>
      <c r="D92" s="909"/>
      <c r="E92" s="909"/>
      <c r="F92" s="909"/>
      <c r="G92" s="912"/>
      <c r="H92" s="903"/>
      <c r="I92" s="864"/>
      <c r="J92" s="873"/>
      <c r="K92" s="864">
        <f>IF(NOT(ISERROR(MATCH(J92,_xlfn.ANCHORARRAY(E163),0))),I165&amp;"Por favor no seleccionar los criterios de impacto",J92)</f>
        <v>0</v>
      </c>
      <c r="L92" s="879"/>
      <c r="M92" s="864"/>
      <c r="N92" s="846"/>
      <c r="O92" s="589">
        <v>5</v>
      </c>
      <c r="P92" s="639"/>
      <c r="Q92" s="590" t="str">
        <f t="shared" si="74"/>
        <v/>
      </c>
      <c r="R92" s="591"/>
      <c r="S92" s="591"/>
      <c r="T92" s="592" t="str">
        <f t="shared" si="75"/>
        <v/>
      </c>
      <c r="U92" s="591"/>
      <c r="V92" s="591"/>
      <c r="W92" s="591"/>
      <c r="X92" s="593" t="str">
        <f t="shared" si="88"/>
        <v/>
      </c>
      <c r="Y92" s="594" t="str">
        <f t="shared" si="76"/>
        <v/>
      </c>
      <c r="Z92" s="595" t="str">
        <f t="shared" si="77"/>
        <v/>
      </c>
      <c r="AA92" s="594" t="str">
        <f t="shared" si="78"/>
        <v/>
      </c>
      <c r="AB92" s="595" t="str">
        <f>IFERROR(IF(AND(Q91="Impacto",Q92="Impacto"),(AB91-(+AB91*T92)),IF(AND(Q91="Probabilidad",Q92="Impacto"),(AB90-(+AB90*T92)),IF(Q92="Probabilidad",AB91,""))),"")</f>
        <v/>
      </c>
      <c r="AC92" s="596" t="str">
        <f t="shared" si="53"/>
        <v/>
      </c>
      <c r="AD92" s="597"/>
      <c r="AE92" s="640"/>
      <c r="AF92" s="636"/>
      <c r="AG92" s="637"/>
      <c r="AH92" s="637"/>
      <c r="AI92" s="586"/>
      <c r="AJ92" s="725"/>
      <c r="AK92" s="586"/>
      <c r="AL92" s="586"/>
      <c r="AM92" s="725"/>
      <c r="AN92" s="719"/>
      <c r="AO92" s="719"/>
      <c r="AP92" s="719"/>
      <c r="AQ92" s="719"/>
      <c r="AR92" s="719"/>
      <c r="AS92" s="719"/>
      <c r="AT92" s="719"/>
      <c r="AU92" s="719"/>
      <c r="AV92" s="719"/>
      <c r="AW92" s="719"/>
      <c r="AX92" s="719"/>
      <c r="AY92" s="719"/>
      <c r="AZ92" s="719"/>
      <c r="BA92" s="719"/>
      <c r="BB92" s="719"/>
      <c r="BC92" s="719"/>
      <c r="BD92" s="719"/>
      <c r="BE92" s="719"/>
      <c r="BF92" s="719"/>
      <c r="BG92" s="719"/>
      <c r="BH92" s="719"/>
      <c r="BI92" s="719"/>
      <c r="BJ92" s="719"/>
      <c r="BK92" s="719"/>
      <c r="BL92" s="719"/>
      <c r="BM92" s="719"/>
      <c r="BN92" s="719"/>
      <c r="BO92" s="719"/>
      <c r="BP92" s="719"/>
    </row>
    <row r="93" spans="1:68" x14ac:dyDescent="0.2">
      <c r="A93" s="859"/>
      <c r="B93" s="910"/>
      <c r="C93" s="910"/>
      <c r="D93" s="910"/>
      <c r="E93" s="910"/>
      <c r="F93" s="910"/>
      <c r="G93" s="913"/>
      <c r="H93" s="904"/>
      <c r="I93" s="865"/>
      <c r="J93" s="874"/>
      <c r="K93" s="865">
        <f>IF(NOT(ISERROR(MATCH(J93,_xlfn.ANCHORARRAY(E164),0))),I166&amp;"Por favor no seleccionar los criterios de impacto",J93)</f>
        <v>0</v>
      </c>
      <c r="L93" s="880"/>
      <c r="M93" s="865"/>
      <c r="N93" s="847"/>
      <c r="O93" s="589">
        <v>6</v>
      </c>
      <c r="P93" s="639"/>
      <c r="Q93" s="590" t="str">
        <f t="shared" si="74"/>
        <v/>
      </c>
      <c r="R93" s="591"/>
      <c r="S93" s="591"/>
      <c r="T93" s="592" t="str">
        <f t="shared" si="75"/>
        <v/>
      </c>
      <c r="U93" s="591"/>
      <c r="V93" s="591"/>
      <c r="W93" s="591"/>
      <c r="X93" s="593" t="str">
        <f t="shared" si="88"/>
        <v/>
      </c>
      <c r="Y93" s="594" t="str">
        <f t="shared" si="76"/>
        <v/>
      </c>
      <c r="Z93" s="595" t="str">
        <f t="shared" si="77"/>
        <v/>
      </c>
      <c r="AA93" s="594" t="str">
        <f t="shared" si="78"/>
        <v/>
      </c>
      <c r="AB93" s="595" t="str">
        <f>IFERROR(IF(AND(Q92="Impacto",Q93="Impacto"),(AB92-(+AB92*T93)),IF(AND(Q92="Probabilidad",Q93="Impacto"),(AB91-(+AB91*T93)),IF(Q93="Probabilidad",AB92,""))),"")</f>
        <v/>
      </c>
      <c r="AC93" s="596" t="str">
        <f t="shared" si="53"/>
        <v/>
      </c>
      <c r="AD93" s="597"/>
      <c r="AE93" s="640"/>
      <c r="AF93" s="636"/>
      <c r="AG93" s="637"/>
      <c r="AH93" s="637"/>
      <c r="AI93" s="586"/>
      <c r="AJ93" s="725"/>
      <c r="AK93" s="586"/>
      <c r="AL93" s="586"/>
      <c r="AM93" s="725"/>
      <c r="AN93" s="719"/>
      <c r="AO93" s="719"/>
      <c r="AP93" s="719"/>
      <c r="AQ93" s="719"/>
      <c r="AR93" s="719"/>
      <c r="AS93" s="719"/>
      <c r="AT93" s="719"/>
      <c r="AU93" s="719"/>
      <c r="AV93" s="719"/>
      <c r="AW93" s="719"/>
      <c r="AX93" s="719"/>
      <c r="AY93" s="719"/>
      <c r="AZ93" s="719"/>
      <c r="BA93" s="719"/>
      <c r="BB93" s="719"/>
      <c r="BC93" s="719"/>
      <c r="BD93" s="719"/>
      <c r="BE93" s="719"/>
      <c r="BF93" s="719"/>
      <c r="BG93" s="719"/>
      <c r="BH93" s="719"/>
      <c r="BI93" s="719"/>
      <c r="BJ93" s="719"/>
      <c r="BK93" s="719"/>
      <c r="BL93" s="719"/>
      <c r="BM93" s="719"/>
      <c r="BN93" s="719"/>
      <c r="BO93" s="719"/>
      <c r="BP93" s="719"/>
    </row>
    <row r="94" spans="1:68" s="740" customFormat="1" ht="121.5" customHeight="1" x14ac:dyDescent="0.2">
      <c r="A94" s="851">
        <v>15</v>
      </c>
      <c r="B94" s="851" t="s">
        <v>1142</v>
      </c>
      <c r="C94" s="851" t="s">
        <v>1465</v>
      </c>
      <c r="D94" s="851" t="s">
        <v>1466</v>
      </c>
      <c r="E94" s="851" t="s">
        <v>1467</v>
      </c>
      <c r="F94" s="851" t="s">
        <v>1150</v>
      </c>
      <c r="G94" s="905">
        <v>400</v>
      </c>
      <c r="H94" s="890" t="str">
        <f t="shared" ref="H94" si="89">IF(G94&lt;=0,"",IF(G94&lt;=2,"Muy Baja",IF(G94&lt;=24,"Baja",IF(G94&lt;=500,"Media",IF(G94&lt;=5000,"Alta","Muy Alta")))))</f>
        <v>Media</v>
      </c>
      <c r="I94" s="860">
        <f t="shared" ref="I94" si="90">IF(H94="","",IF(H94="Muy Baja",0.2,IF(H94="Baja",0.4,IF(H94="Media",0.6,IF(H94="Alta",0.8,IF(H94="Muy Alta",1,))))))</f>
        <v>0.6</v>
      </c>
      <c r="J94" s="893" t="s">
        <v>1101</v>
      </c>
      <c r="K94" s="860" t="str">
        <f>IF(NOT(ISERROR(MATCH(J94,'Tabla Impacto'!$B$221:$B$223,0))),'Tabla Impacto'!$F$223&amp;"Por favor no seleccionar los criterios de impacto(Afectación Económica o presupuestal y Pérdida Reputacional)",J94)</f>
        <v xml:space="preserve">     El riesgo afecta la imagen de de la entidad con efecto publicitario sostenido a nivel de sector administrativo, nivel departamental o municipal</v>
      </c>
      <c r="L94" s="896" t="str">
        <f>IF(OR(K94='Tabla Impacto'!$C$11,K94='Tabla Impacto'!$D$11),"Leve",IF(OR(K94='Tabla Impacto'!$C$12,K94='Tabla Impacto'!$D$12),"Menor",IF(OR(K94='Tabla Impacto'!$C$13,K94='Tabla Impacto'!$D$13),"Moderado",IF(OR(K94='Tabla Impacto'!$C$14,K94='Tabla Impacto'!$D$14),"Mayor",IF(OR(K94='Tabla Impacto'!$C$15,K94='Tabla Impacto'!$D$15),"Catastrófico","")))))</f>
        <v>Mayor</v>
      </c>
      <c r="M94" s="860">
        <f t="shared" ref="M94" si="91">IF(L94="","",IF(L94="Leve",0.2,IF(L94="Menor",0.4,IF(L94="Moderado",0.6,IF(L94="Mayor",0.8,IF(L94="Catastrófico",1,))))))</f>
        <v>0.8</v>
      </c>
      <c r="N94" s="899" t="str">
        <f t="shared" ref="N94" si="92">IF(OR(AND(H94="Muy Baja",L94="Leve"),AND(H94="Muy Baja",L94="Menor"),AND(H94="Baja",L94="Leve")),"Bajo",IF(OR(AND(H94="Muy baja",L94="Moderado"),AND(H94="Baja",L94="Menor"),AND(H94="Baja",L94="Moderado"),AND(H94="Media",L94="Leve"),AND(H94="Media",L94="Menor"),AND(H94="Media",L94="Moderado"),AND(H94="Alta",L94="Leve"),AND(H94="Alta",L94="Menor")),"Moderado",IF(OR(AND(H94="Muy Baja",L94="Mayor"),AND(H94="Baja",L94="Mayor"),AND(H94="Media",L94="Mayor"),AND(H94="Alta",L94="Moderado"),AND(H94="Alta",L94="Mayor"),AND(H94="Muy Alta",L94="Leve"),AND(H94="Muy Alta",L94="Menor"),AND(H94="Muy Alta",L94="Moderado"),AND(H94="Muy Alta",L94="Mayor")),"Alto",IF(OR(AND(H94="Muy Baja",L94="Catastrófico"),AND(H94="Baja",L94="Catastrófico"),AND(H94="Media",L94="Catastrófico"),AND(H94="Alta",L94="Catastrófico"),AND(H94="Muy Alta",L94="Catastrófico")),"Extremo",""))))</f>
        <v>Alto</v>
      </c>
      <c r="O94" s="538">
        <v>1</v>
      </c>
      <c r="P94" s="539" t="s">
        <v>1470</v>
      </c>
      <c r="Q94" s="540" t="str">
        <f t="shared" si="74"/>
        <v>Probabilidad</v>
      </c>
      <c r="R94" s="541" t="s">
        <v>1116</v>
      </c>
      <c r="S94" s="541" t="s">
        <v>1122</v>
      </c>
      <c r="T94" s="542" t="str">
        <f t="shared" si="75"/>
        <v>30%</v>
      </c>
      <c r="U94" s="541" t="s">
        <v>1125</v>
      </c>
      <c r="V94" s="541" t="s">
        <v>1130</v>
      </c>
      <c r="W94" s="541" t="s">
        <v>1277</v>
      </c>
      <c r="X94" s="543">
        <f>IFERROR(IF(Q94="Probabilidad",(I94-(+I94*T94)),IF(Q94="Impacto",I94,"")),"")</f>
        <v>0.42</v>
      </c>
      <c r="Y94" s="544" t="str">
        <f t="shared" si="76"/>
        <v>Media</v>
      </c>
      <c r="Z94" s="545">
        <f t="shared" si="77"/>
        <v>0.42</v>
      </c>
      <c r="AA94" s="544" t="str">
        <f t="shared" si="78"/>
        <v>Mayor</v>
      </c>
      <c r="AB94" s="545">
        <f>IFERROR(IF(Q94="Impacto",(M94-(+M94*T94)),IF(Q94="Probabilidad",M94,"")),"")</f>
        <v>0.8</v>
      </c>
      <c r="AC94" s="546" t="str">
        <f t="shared" si="53"/>
        <v>Alto</v>
      </c>
      <c r="AD94" s="547"/>
      <c r="AE94" s="667"/>
      <c r="AF94" s="576"/>
      <c r="AG94" s="577"/>
      <c r="AH94" s="577"/>
      <c r="AI94" s="586"/>
      <c r="AJ94" s="738"/>
      <c r="AK94" s="765" t="s">
        <v>1776</v>
      </c>
      <c r="AL94" s="789" t="s">
        <v>1823</v>
      </c>
      <c r="AM94" s="738"/>
      <c r="AN94" s="739"/>
      <c r="AO94" s="739"/>
      <c r="AP94" s="739"/>
      <c r="AQ94" s="739"/>
      <c r="AR94" s="739"/>
      <c r="AS94" s="739"/>
      <c r="AT94" s="739"/>
      <c r="AU94" s="739"/>
      <c r="AV94" s="739"/>
      <c r="AW94" s="739"/>
      <c r="AX94" s="739"/>
      <c r="AY94" s="739"/>
      <c r="AZ94" s="739"/>
      <c r="BA94" s="739"/>
      <c r="BB94" s="739"/>
      <c r="BC94" s="739"/>
      <c r="BD94" s="739"/>
      <c r="BE94" s="739"/>
      <c r="BF94" s="739"/>
      <c r="BG94" s="739"/>
      <c r="BH94" s="739"/>
      <c r="BI94" s="739"/>
      <c r="BJ94" s="739"/>
      <c r="BK94" s="739"/>
      <c r="BL94" s="739"/>
      <c r="BM94" s="739"/>
      <c r="BN94" s="739"/>
      <c r="BO94" s="739"/>
      <c r="BP94" s="739"/>
    </row>
    <row r="95" spans="1:68" s="740" customFormat="1" ht="105" x14ac:dyDescent="0.2">
      <c r="A95" s="852"/>
      <c r="B95" s="852"/>
      <c r="C95" s="852"/>
      <c r="D95" s="852"/>
      <c r="E95" s="852"/>
      <c r="F95" s="852"/>
      <c r="G95" s="906"/>
      <c r="H95" s="891"/>
      <c r="I95" s="861"/>
      <c r="J95" s="894"/>
      <c r="K95" s="861">
        <f>IF(NOT(ISERROR(MATCH(J95,_xlfn.ANCHORARRAY(E166),0))),I168&amp;"Por favor no seleccionar los criterios de impacto",J95)</f>
        <v>0</v>
      </c>
      <c r="L95" s="897"/>
      <c r="M95" s="861"/>
      <c r="N95" s="900"/>
      <c r="O95" s="538">
        <v>2</v>
      </c>
      <c r="P95" s="539" t="s">
        <v>1469</v>
      </c>
      <c r="Q95" s="540" t="str">
        <f t="shared" si="74"/>
        <v>Probabilidad</v>
      </c>
      <c r="R95" s="541" t="s">
        <v>1114</v>
      </c>
      <c r="S95" s="541" t="s">
        <v>1122</v>
      </c>
      <c r="T95" s="542" t="str">
        <f t="shared" si="75"/>
        <v>40%</v>
      </c>
      <c r="U95" s="541" t="s">
        <v>1125</v>
      </c>
      <c r="V95" s="541" t="s">
        <v>1132</v>
      </c>
      <c r="W95" s="541" t="s">
        <v>1277</v>
      </c>
      <c r="X95" s="543">
        <f>IFERROR(IF(AND(Q94="Probabilidad",Q95="Probabilidad"),(Z94-(+Z94*T95)),IF(Q95="Probabilidad",(I94-(+I94*T95)),IF(Q95="Impacto",Z94,""))),"")</f>
        <v>0.252</v>
      </c>
      <c r="Y95" s="544" t="str">
        <f t="shared" si="76"/>
        <v>Baja</v>
      </c>
      <c r="Z95" s="545">
        <f t="shared" si="77"/>
        <v>0.252</v>
      </c>
      <c r="AA95" s="544" t="str">
        <f t="shared" si="78"/>
        <v>Mayor</v>
      </c>
      <c r="AB95" s="545">
        <f>IFERROR(IF(AND(Q94="Impacto",Q95="Impacto"),(AB94-(+AB94*T95)),IF(Q95="Impacto",(M94-(+M94*T95)),IF(Q95="Probabilidad",AB94,""))),"")</f>
        <v>0.8</v>
      </c>
      <c r="AC95" s="546" t="str">
        <f t="shared" si="53"/>
        <v>Alto</v>
      </c>
      <c r="AD95" s="547"/>
      <c r="AE95" s="667"/>
      <c r="AF95" s="576"/>
      <c r="AG95" s="577"/>
      <c r="AH95" s="577"/>
      <c r="AI95" s="586"/>
      <c r="AJ95" s="738"/>
      <c r="AK95" s="765" t="s">
        <v>1776</v>
      </c>
      <c r="AL95" s="789" t="s">
        <v>1824</v>
      </c>
      <c r="AM95" s="738"/>
      <c r="AN95" s="739"/>
      <c r="AO95" s="739"/>
      <c r="AP95" s="739"/>
      <c r="AQ95" s="739"/>
      <c r="AR95" s="739"/>
      <c r="AS95" s="739"/>
      <c r="AT95" s="739"/>
      <c r="AU95" s="739"/>
      <c r="AV95" s="739"/>
      <c r="AW95" s="739"/>
      <c r="AX95" s="739"/>
      <c r="AY95" s="739"/>
      <c r="AZ95" s="739"/>
      <c r="BA95" s="739"/>
      <c r="BB95" s="739"/>
      <c r="BC95" s="739"/>
      <c r="BD95" s="739"/>
      <c r="BE95" s="739"/>
      <c r="BF95" s="739"/>
      <c r="BG95" s="739"/>
      <c r="BH95" s="739"/>
      <c r="BI95" s="739"/>
      <c r="BJ95" s="739"/>
      <c r="BK95" s="739"/>
      <c r="BL95" s="739"/>
      <c r="BM95" s="739"/>
      <c r="BN95" s="739"/>
      <c r="BO95" s="739"/>
      <c r="BP95" s="739"/>
    </row>
    <row r="96" spans="1:68" s="740" customFormat="1" ht="132" customHeight="1" x14ac:dyDescent="0.2">
      <c r="A96" s="852"/>
      <c r="B96" s="852"/>
      <c r="C96" s="852"/>
      <c r="D96" s="852"/>
      <c r="E96" s="852"/>
      <c r="F96" s="852"/>
      <c r="G96" s="906"/>
      <c r="H96" s="891"/>
      <c r="I96" s="861"/>
      <c r="J96" s="894"/>
      <c r="K96" s="861">
        <f>IF(NOT(ISERROR(MATCH(J96,_xlfn.ANCHORARRAY(E167),0))),I169&amp;"Por favor no seleccionar los criterios de impacto",J96)</f>
        <v>0</v>
      </c>
      <c r="L96" s="897"/>
      <c r="M96" s="861"/>
      <c r="N96" s="900"/>
      <c r="O96" s="538">
        <v>3</v>
      </c>
      <c r="P96" s="539" t="s">
        <v>1468</v>
      </c>
      <c r="Q96" s="540" t="str">
        <f t="shared" si="74"/>
        <v>Probabilidad</v>
      </c>
      <c r="R96" s="541" t="s">
        <v>1114</v>
      </c>
      <c r="S96" s="541" t="s">
        <v>1122</v>
      </c>
      <c r="T96" s="542" t="str">
        <f t="shared" si="75"/>
        <v>40%</v>
      </c>
      <c r="U96" s="541" t="s">
        <v>1125</v>
      </c>
      <c r="V96" s="541" t="s">
        <v>1130</v>
      </c>
      <c r="W96" s="541" t="s">
        <v>1277</v>
      </c>
      <c r="X96" s="543">
        <f>IFERROR(IF(AND(Q95="Probabilidad",Q96="Probabilidad"),(Z95-(+Z95*T96)),IF(AND(Q95="Impacto",Q96="Probabilidad"),(Z94-(+Z94*T96)),IF(Q96="Impacto",Z95,""))),"")</f>
        <v>0.1512</v>
      </c>
      <c r="Y96" s="544" t="str">
        <f t="shared" si="76"/>
        <v>Muy Baja</v>
      </c>
      <c r="Z96" s="545">
        <f t="shared" si="77"/>
        <v>0.1512</v>
      </c>
      <c r="AA96" s="544" t="str">
        <f t="shared" si="78"/>
        <v>Mayor</v>
      </c>
      <c r="AB96" s="545">
        <f>IFERROR(IF(AND(Q95="Impacto",Q96="Impacto"),(AB95-(+AB95*T96)),IF(AND(Q95="Probabilidad",Q96="Impacto"),(AB94-(+AB94*T96)),IF(Q96="Probabilidad",AB95,""))),"")</f>
        <v>0.8</v>
      </c>
      <c r="AC96" s="546" t="str">
        <f t="shared" si="53"/>
        <v>Alto</v>
      </c>
      <c r="AD96" s="547" t="s">
        <v>1145</v>
      </c>
      <c r="AE96" s="539" t="s">
        <v>1565</v>
      </c>
      <c r="AF96" s="737" t="s">
        <v>1285</v>
      </c>
      <c r="AG96" s="741">
        <v>45292</v>
      </c>
      <c r="AH96" s="790">
        <v>45535</v>
      </c>
      <c r="AI96" s="791" t="s">
        <v>1826</v>
      </c>
      <c r="AJ96" s="727" t="s">
        <v>1148</v>
      </c>
      <c r="AK96" s="765" t="s">
        <v>1776</v>
      </c>
      <c r="AL96" s="789" t="s">
        <v>1825</v>
      </c>
      <c r="AM96" s="738"/>
      <c r="AN96" s="739"/>
      <c r="AO96" s="739"/>
      <c r="AP96" s="739"/>
      <c r="AQ96" s="739"/>
      <c r="AR96" s="739"/>
      <c r="AS96" s="739"/>
      <c r="AT96" s="739"/>
      <c r="AU96" s="739"/>
      <c r="AV96" s="739"/>
      <c r="AW96" s="739"/>
      <c r="AX96" s="739"/>
      <c r="AY96" s="739"/>
      <c r="AZ96" s="739"/>
      <c r="BA96" s="739"/>
      <c r="BB96" s="739"/>
      <c r="BC96" s="739"/>
      <c r="BD96" s="739"/>
      <c r="BE96" s="739"/>
      <c r="BF96" s="739"/>
      <c r="BG96" s="739"/>
      <c r="BH96" s="739"/>
      <c r="BI96" s="739"/>
      <c r="BJ96" s="739"/>
      <c r="BK96" s="739"/>
      <c r="BL96" s="739"/>
      <c r="BM96" s="739"/>
      <c r="BN96" s="739"/>
      <c r="BO96" s="739"/>
      <c r="BP96" s="739"/>
    </row>
    <row r="97" spans="1:68" s="740" customFormat="1" x14ac:dyDescent="0.2">
      <c r="A97" s="852"/>
      <c r="B97" s="852"/>
      <c r="C97" s="852"/>
      <c r="D97" s="852"/>
      <c r="E97" s="852"/>
      <c r="F97" s="852"/>
      <c r="G97" s="906"/>
      <c r="H97" s="891"/>
      <c r="I97" s="861"/>
      <c r="J97" s="894"/>
      <c r="K97" s="861">
        <f>IF(NOT(ISERROR(MATCH(J97,_xlfn.ANCHORARRAY(E168),0))),I170&amp;"Por favor no seleccionar los criterios de impacto",J97)</f>
        <v>0</v>
      </c>
      <c r="L97" s="897"/>
      <c r="M97" s="861"/>
      <c r="N97" s="900"/>
      <c r="O97" s="538">
        <v>4</v>
      </c>
      <c r="P97" s="572"/>
      <c r="Q97" s="540" t="str">
        <f t="shared" si="74"/>
        <v/>
      </c>
      <c r="R97" s="541"/>
      <c r="S97" s="541"/>
      <c r="T97" s="542" t="str">
        <f t="shared" si="75"/>
        <v/>
      </c>
      <c r="U97" s="541"/>
      <c r="V97" s="541"/>
      <c r="W97" s="541"/>
      <c r="X97" s="543" t="str">
        <f t="shared" ref="X97:X135" si="93">IFERROR(IF(Q97="Probabilidad",(I97-(+I97*T97)),IF(Q97="Impacto",I97,"")),"")</f>
        <v/>
      </c>
      <c r="Y97" s="544" t="str">
        <f t="shared" si="76"/>
        <v/>
      </c>
      <c r="Z97" s="545" t="str">
        <f t="shared" si="77"/>
        <v/>
      </c>
      <c r="AA97" s="544" t="str">
        <f t="shared" si="78"/>
        <v/>
      </c>
      <c r="AB97" s="545" t="str">
        <f>IFERROR(IF(AND(Q96="Impacto",Q97="Impacto"),(AB96-(+AB96*T97)),IF(AND(Q96="Probabilidad",Q97="Impacto"),(AB95-(+AB95*T97)),IF(Q97="Probabilidad",AB96,""))),"")</f>
        <v/>
      </c>
      <c r="AC97" s="546" t="str">
        <f t="shared" si="53"/>
        <v/>
      </c>
      <c r="AD97" s="547"/>
      <c r="AE97" s="667"/>
      <c r="AF97" s="576"/>
      <c r="AG97" s="575"/>
      <c r="AH97" s="575"/>
      <c r="AI97" s="586"/>
      <c r="AJ97" s="738"/>
      <c r="AK97" s="586"/>
      <c r="AL97" s="586"/>
      <c r="AM97" s="738"/>
      <c r="AN97" s="739"/>
      <c r="AO97" s="739"/>
      <c r="AP97" s="739"/>
      <c r="AQ97" s="739"/>
      <c r="AR97" s="739"/>
      <c r="AS97" s="739"/>
      <c r="AT97" s="739"/>
      <c r="AU97" s="739"/>
      <c r="AV97" s="739"/>
      <c r="AW97" s="739"/>
      <c r="AX97" s="739"/>
      <c r="AY97" s="739"/>
      <c r="AZ97" s="739"/>
      <c r="BA97" s="739"/>
      <c r="BB97" s="739"/>
      <c r="BC97" s="739"/>
      <c r="BD97" s="739"/>
      <c r="BE97" s="739"/>
      <c r="BF97" s="739"/>
      <c r="BG97" s="739"/>
      <c r="BH97" s="739"/>
      <c r="BI97" s="739"/>
      <c r="BJ97" s="739"/>
      <c r="BK97" s="739"/>
      <c r="BL97" s="739"/>
      <c r="BM97" s="739"/>
      <c r="BN97" s="739"/>
      <c r="BO97" s="739"/>
      <c r="BP97" s="739"/>
    </row>
    <row r="98" spans="1:68" s="740" customFormat="1" x14ac:dyDescent="0.2">
      <c r="A98" s="852"/>
      <c r="B98" s="852"/>
      <c r="C98" s="852"/>
      <c r="D98" s="852"/>
      <c r="E98" s="852"/>
      <c r="F98" s="852"/>
      <c r="G98" s="906"/>
      <c r="H98" s="891"/>
      <c r="I98" s="861"/>
      <c r="J98" s="894"/>
      <c r="K98" s="861">
        <f>IF(NOT(ISERROR(MATCH(J98,_xlfn.ANCHORARRAY(E169),0))),I171&amp;"Por favor no seleccionar los criterios de impacto",J98)</f>
        <v>0</v>
      </c>
      <c r="L98" s="897"/>
      <c r="M98" s="861"/>
      <c r="N98" s="900"/>
      <c r="O98" s="538">
        <v>5</v>
      </c>
      <c r="P98" s="572"/>
      <c r="Q98" s="540" t="str">
        <f t="shared" si="74"/>
        <v/>
      </c>
      <c r="R98" s="541"/>
      <c r="S98" s="541"/>
      <c r="T98" s="542" t="str">
        <f t="shared" si="75"/>
        <v/>
      </c>
      <c r="U98" s="541"/>
      <c r="V98" s="541"/>
      <c r="W98" s="541"/>
      <c r="X98" s="543" t="str">
        <f t="shared" si="93"/>
        <v/>
      </c>
      <c r="Y98" s="544" t="str">
        <f t="shared" si="76"/>
        <v/>
      </c>
      <c r="Z98" s="545" t="str">
        <f t="shared" si="77"/>
        <v/>
      </c>
      <c r="AA98" s="544" t="str">
        <f t="shared" si="78"/>
        <v/>
      </c>
      <c r="AB98" s="545" t="str">
        <f>IFERROR(IF(AND(Q97="Impacto",Q98="Impacto"),(AB97-(+AB97*T98)),IF(AND(Q97="Probabilidad",Q98="Impacto"),(AB96-(+AB96*T98)),IF(Q98="Probabilidad",AB97,""))),"")</f>
        <v/>
      </c>
      <c r="AC98" s="546" t="str">
        <f t="shared" si="53"/>
        <v/>
      </c>
      <c r="AD98" s="547"/>
      <c r="AE98" s="667"/>
      <c r="AF98" s="576"/>
      <c r="AG98" s="575"/>
      <c r="AH98" s="575"/>
      <c r="AI98" s="586"/>
      <c r="AJ98" s="738"/>
      <c r="AK98" s="586"/>
      <c r="AL98" s="586"/>
      <c r="AM98" s="738"/>
      <c r="AN98" s="739"/>
      <c r="AO98" s="739"/>
      <c r="AP98" s="739"/>
      <c r="AQ98" s="739"/>
      <c r="AR98" s="739"/>
      <c r="AS98" s="739"/>
      <c r="AT98" s="739"/>
      <c r="AU98" s="739"/>
      <c r="AV98" s="739"/>
      <c r="AW98" s="739"/>
      <c r="AX98" s="739"/>
      <c r="AY98" s="739"/>
      <c r="AZ98" s="739"/>
      <c r="BA98" s="739"/>
      <c r="BB98" s="739"/>
      <c r="BC98" s="739"/>
      <c r="BD98" s="739"/>
      <c r="BE98" s="739"/>
      <c r="BF98" s="739"/>
      <c r="BG98" s="739"/>
      <c r="BH98" s="739"/>
      <c r="BI98" s="739"/>
      <c r="BJ98" s="739"/>
      <c r="BK98" s="739"/>
      <c r="BL98" s="739"/>
      <c r="BM98" s="739"/>
      <c r="BN98" s="739"/>
      <c r="BO98" s="739"/>
      <c r="BP98" s="739"/>
    </row>
    <row r="99" spans="1:68" s="740" customFormat="1" x14ac:dyDescent="0.2">
      <c r="A99" s="853"/>
      <c r="B99" s="853"/>
      <c r="C99" s="853"/>
      <c r="D99" s="853"/>
      <c r="E99" s="853"/>
      <c r="F99" s="853"/>
      <c r="G99" s="907"/>
      <c r="H99" s="892"/>
      <c r="I99" s="862"/>
      <c r="J99" s="895"/>
      <c r="K99" s="862">
        <f>IF(NOT(ISERROR(MATCH(J99,_xlfn.ANCHORARRAY(E170),0))),I172&amp;"Por favor no seleccionar los criterios de impacto",J99)</f>
        <v>0</v>
      </c>
      <c r="L99" s="898"/>
      <c r="M99" s="862"/>
      <c r="N99" s="901"/>
      <c r="O99" s="538">
        <v>6</v>
      </c>
      <c r="P99" s="572"/>
      <c r="Q99" s="540" t="str">
        <f t="shared" si="74"/>
        <v/>
      </c>
      <c r="R99" s="541"/>
      <c r="S99" s="541"/>
      <c r="T99" s="542" t="str">
        <f t="shared" si="75"/>
        <v/>
      </c>
      <c r="U99" s="541"/>
      <c r="V99" s="541"/>
      <c r="W99" s="541"/>
      <c r="X99" s="543" t="str">
        <f t="shared" si="93"/>
        <v/>
      </c>
      <c r="Y99" s="544" t="str">
        <f t="shared" si="76"/>
        <v/>
      </c>
      <c r="Z99" s="545" t="str">
        <f t="shared" si="77"/>
        <v/>
      </c>
      <c r="AA99" s="544" t="str">
        <f t="shared" si="78"/>
        <v/>
      </c>
      <c r="AB99" s="545" t="str">
        <f>IFERROR(IF(AND(Q98="Impacto",Q99="Impacto"),(AB98-(+AB98*T99)),IF(AND(Q98="Probabilidad",Q99="Impacto"),(AB97-(+AB97*T99)),IF(Q99="Probabilidad",AB98,""))),"")</f>
        <v/>
      </c>
      <c r="AC99" s="546" t="str">
        <f t="shared" si="53"/>
        <v/>
      </c>
      <c r="AD99" s="547"/>
      <c r="AE99" s="667"/>
      <c r="AF99" s="576"/>
      <c r="AG99" s="575"/>
      <c r="AH99" s="575"/>
      <c r="AI99" s="586"/>
      <c r="AJ99" s="738"/>
      <c r="AK99" s="586"/>
      <c r="AL99" s="586"/>
      <c r="AM99" s="738"/>
      <c r="AN99" s="739"/>
      <c r="AO99" s="739"/>
      <c r="AP99" s="739"/>
      <c r="AQ99" s="739"/>
      <c r="AR99" s="739"/>
      <c r="AS99" s="739"/>
      <c r="AT99" s="739"/>
      <c r="AU99" s="739"/>
      <c r="AV99" s="739"/>
      <c r="AW99" s="739"/>
      <c r="AX99" s="739"/>
      <c r="AY99" s="739"/>
      <c r="AZ99" s="739"/>
      <c r="BA99" s="739"/>
      <c r="BB99" s="739"/>
      <c r="BC99" s="739"/>
      <c r="BD99" s="739"/>
      <c r="BE99" s="739"/>
      <c r="BF99" s="739"/>
      <c r="BG99" s="739"/>
      <c r="BH99" s="739"/>
      <c r="BI99" s="739"/>
      <c r="BJ99" s="739"/>
      <c r="BK99" s="739"/>
      <c r="BL99" s="739"/>
      <c r="BM99" s="739"/>
      <c r="BN99" s="739"/>
      <c r="BO99" s="739"/>
      <c r="BP99" s="739"/>
    </row>
    <row r="100" spans="1:68" s="730" customFormat="1" ht="151.5" customHeight="1" x14ac:dyDescent="0.2">
      <c r="A100" s="854">
        <v>16</v>
      </c>
      <c r="B100" s="851" t="s">
        <v>1144</v>
      </c>
      <c r="C100" s="851" t="s">
        <v>1274</v>
      </c>
      <c r="D100" s="851" t="s">
        <v>1583</v>
      </c>
      <c r="E100" s="851" t="s">
        <v>1591</v>
      </c>
      <c r="F100" s="851" t="s">
        <v>1150</v>
      </c>
      <c r="G100" s="905">
        <v>5</v>
      </c>
      <c r="H100" s="890" t="str">
        <f>IF(G100&lt;=0,"",IF(G100&lt;=2,"Muy Baja",IF(G100&lt;=24,"Baja",IF(G100&lt;=500,"Media",IF(G100&lt;=5000,"Alta","Muy Alta")))))</f>
        <v>Baja</v>
      </c>
      <c r="I100" s="860">
        <f t="shared" ref="I100" si="94">IF(H100="","",IF(H100="Muy Baja",0.2,IF(H100="Baja",0.4,IF(H100="Media",0.6,IF(H100="Alta",0.8,IF(H100="Muy Alta",1,))))))</f>
        <v>0.4</v>
      </c>
      <c r="J100" s="893" t="s">
        <v>1096</v>
      </c>
      <c r="K100" s="860" t="str">
        <f>IF(NOT(ISERROR(MATCH(J100,'Tabla Impacto'!$B$221:$B$223,0))),'Tabla Impacto'!$F$223&amp;"Por favor no seleccionar los criterios de impacto(Afectación Económica o presupuestal y Pérdida Reputacional)",J100)</f>
        <v xml:space="preserve">     El riesgo afecta la imagen de alguna área de la organización</v>
      </c>
      <c r="L100" s="896" t="str">
        <f>IF(OR(K100='Tabla Impacto'!$C$11,K100='Tabla Impacto'!$D$11),"Leve",IF(OR(K100='Tabla Impacto'!$C$12,K100='Tabla Impacto'!$D$12),"Menor",IF(OR(K100='Tabla Impacto'!$C$13,K100='Tabla Impacto'!$D$13),"Moderado",IF(OR(K100='Tabla Impacto'!$C$14,K100='Tabla Impacto'!$D$14),"Mayor",IF(OR(K100='Tabla Impacto'!$C$15,K100='Tabla Impacto'!$D$15),"Catastrófico","")))))</f>
        <v>Leve</v>
      </c>
      <c r="M100" s="860">
        <f t="shared" ref="M100" si="95">IF(L100="","",IF(L100="Leve",0.2,IF(L100="Menor",0.4,IF(L100="Moderado",0.6,IF(L100="Mayor",0.8,IF(L100="Catastrófico",1,))))))</f>
        <v>0.2</v>
      </c>
      <c r="N100" s="899" t="str">
        <f t="shared" ref="N100" si="96">IF(OR(AND(H100="Muy Baja",L100="Leve"),AND(H100="Muy Baja",L100="Menor"),AND(H100="Baja",L100="Leve")),"Bajo",IF(OR(AND(H100="Muy baja",L100="Moderado"),AND(H100="Baja",L100="Menor"),AND(H100="Baja",L100="Moderado"),AND(H100="Media",L100="Leve"),AND(H100="Media",L100="Menor"),AND(H100="Media",L100="Moderado"),AND(H100="Alta",L100="Leve"),AND(H100="Alta",L100="Menor")),"Moderado",IF(OR(AND(H100="Muy Baja",L100="Mayor"),AND(H100="Baja",L100="Mayor"),AND(H100="Media",L100="Mayor"),AND(H100="Alta",L100="Moderado"),AND(H100="Alta",L100="Mayor"),AND(H100="Muy Alta",L100="Leve"),AND(H100="Muy Alta",L100="Menor"),AND(H100="Muy Alta",L100="Moderado"),AND(H100="Muy Alta",L100="Mayor")),"Alto",IF(OR(AND(H100="Muy Baja",L100="Catastrófico"),AND(H100="Baja",L100="Catastrófico"),AND(H100="Media",L100="Catastrófico"),AND(H100="Alta",L100="Catastrófico"),AND(H100="Muy Alta",L100="Catastrófico")),"Extremo",""))))</f>
        <v>Bajo</v>
      </c>
      <c r="O100" s="538">
        <v>1</v>
      </c>
      <c r="P100" s="539" t="s">
        <v>1499</v>
      </c>
      <c r="Q100" s="540" t="str">
        <f t="shared" si="74"/>
        <v>Probabilidad</v>
      </c>
      <c r="R100" s="541" t="s">
        <v>1114</v>
      </c>
      <c r="S100" s="541" t="s">
        <v>1122</v>
      </c>
      <c r="T100" s="542" t="str">
        <f t="shared" si="75"/>
        <v>40%</v>
      </c>
      <c r="U100" s="541" t="s">
        <v>1125</v>
      </c>
      <c r="V100" s="541" t="s">
        <v>1132</v>
      </c>
      <c r="W100" s="541" t="s">
        <v>1277</v>
      </c>
      <c r="X100" s="543">
        <f>IFERROR(IF(Q100="Probabilidad",(I100-(+I100*T100)),IF(Q100="Impacto",I100,"")),"")</f>
        <v>0.24</v>
      </c>
      <c r="Y100" s="544" t="str">
        <f t="shared" si="76"/>
        <v>Baja</v>
      </c>
      <c r="Z100" s="545">
        <f t="shared" si="77"/>
        <v>0.24</v>
      </c>
      <c r="AA100" s="544" t="str">
        <f t="shared" si="78"/>
        <v>Leve</v>
      </c>
      <c r="AB100" s="545">
        <f>IFERROR(IF(Q100="Impacto",(M100-(+M100*T100)),IF(Q100="Probabilidad",M100,"")),"")</f>
        <v>0.2</v>
      </c>
      <c r="AC100" s="546" t="str">
        <f t="shared" si="53"/>
        <v>Bajo</v>
      </c>
      <c r="AD100" s="547"/>
      <c r="AE100" s="512"/>
      <c r="AF100" s="512"/>
      <c r="AG100" s="514"/>
      <c r="AH100" s="523"/>
      <c r="AI100" s="586"/>
      <c r="AJ100" s="636"/>
      <c r="AK100" s="586" t="s">
        <v>1638</v>
      </c>
      <c r="AL100" s="787" t="s">
        <v>1817</v>
      </c>
      <c r="AM100" s="728"/>
      <c r="AN100" s="729"/>
      <c r="AO100" s="729"/>
      <c r="AP100" s="729"/>
      <c r="AQ100" s="729"/>
      <c r="AR100" s="729"/>
      <c r="AS100" s="729"/>
      <c r="AT100" s="729"/>
      <c r="AU100" s="729"/>
      <c r="AV100" s="729"/>
      <c r="AW100" s="729"/>
      <c r="AX100" s="729"/>
      <c r="AY100" s="729"/>
      <c r="AZ100" s="729"/>
      <c r="BA100" s="729"/>
      <c r="BB100" s="729"/>
      <c r="BC100" s="729"/>
      <c r="BD100" s="729"/>
      <c r="BE100" s="729"/>
      <c r="BF100" s="729"/>
      <c r="BG100" s="729"/>
      <c r="BH100" s="729"/>
      <c r="BI100" s="729"/>
      <c r="BJ100" s="729"/>
      <c r="BK100" s="729"/>
      <c r="BL100" s="729"/>
      <c r="BM100" s="729"/>
      <c r="BN100" s="729"/>
      <c r="BO100" s="729"/>
      <c r="BP100" s="729"/>
    </row>
    <row r="101" spans="1:68" s="730" customFormat="1" ht="191.25" x14ac:dyDescent="0.2">
      <c r="A101" s="855"/>
      <c r="B101" s="852"/>
      <c r="C101" s="852"/>
      <c r="D101" s="852"/>
      <c r="E101" s="852"/>
      <c r="F101" s="852"/>
      <c r="G101" s="906"/>
      <c r="H101" s="891"/>
      <c r="I101" s="861"/>
      <c r="J101" s="894"/>
      <c r="K101" s="861">
        <f>IF(NOT(ISERROR(MATCH(J101,_xlfn.ANCHORARRAY(E172),0))),I174&amp;"Por favor no seleccionar los criterios de impacto",J101)</f>
        <v>0</v>
      </c>
      <c r="L101" s="897"/>
      <c r="M101" s="861"/>
      <c r="N101" s="900"/>
      <c r="O101" s="538">
        <v>2</v>
      </c>
      <c r="P101" s="539" t="s">
        <v>1500</v>
      </c>
      <c r="Q101" s="540" t="str">
        <f t="shared" si="74"/>
        <v>Probabilidad</v>
      </c>
      <c r="R101" s="541" t="s">
        <v>1114</v>
      </c>
      <c r="S101" s="541" t="s">
        <v>1122</v>
      </c>
      <c r="T101" s="542" t="str">
        <f t="shared" si="75"/>
        <v>40%</v>
      </c>
      <c r="U101" s="541" t="s">
        <v>1125</v>
      </c>
      <c r="V101" s="541" t="s">
        <v>1132</v>
      </c>
      <c r="W101" s="541" t="s">
        <v>1277</v>
      </c>
      <c r="X101" s="543">
        <f>IFERROR(IF(AND(Q100="Probabilidad",Q101="Probabilidad"),(Z100-(+Z100*T101)),IF(Q101="Probabilidad",(I100-(+I100*T101)),IF(Q101="Impacto",Z100,""))),"")</f>
        <v>0.14399999999999999</v>
      </c>
      <c r="Y101" s="544" t="str">
        <f t="shared" si="76"/>
        <v>Muy Baja</v>
      </c>
      <c r="Z101" s="545">
        <f t="shared" si="77"/>
        <v>0.14399999999999999</v>
      </c>
      <c r="AA101" s="544" t="str">
        <f t="shared" si="78"/>
        <v>Leve</v>
      </c>
      <c r="AB101" s="545">
        <f>IFERROR(IF(AND(Q100="Impacto",Q101="Impacto"),(AB100-(+AB100*T101)),IF(Q101="Impacto",(M100-(+M100*T101)),IF(Q101="Probabilidad",AB100,""))),"")</f>
        <v>0.2</v>
      </c>
      <c r="AC101" s="546" t="str">
        <f t="shared" si="53"/>
        <v>Bajo</v>
      </c>
      <c r="AD101" s="547"/>
      <c r="AE101" s="512"/>
      <c r="AF101" s="512"/>
      <c r="AG101" s="514"/>
      <c r="AH101" s="523"/>
      <c r="AI101" s="586"/>
      <c r="AJ101" s="636"/>
      <c r="AK101" s="586" t="s">
        <v>1639</v>
      </c>
      <c r="AL101" s="787" t="s">
        <v>1818</v>
      </c>
      <c r="AM101" s="728"/>
      <c r="AN101" s="729"/>
      <c r="AO101" s="729"/>
      <c r="AP101" s="729"/>
      <c r="AQ101" s="729"/>
      <c r="AR101" s="729"/>
      <c r="AS101" s="729"/>
      <c r="AT101" s="729"/>
      <c r="AU101" s="729"/>
      <c r="AV101" s="729"/>
      <c r="AW101" s="729"/>
      <c r="AX101" s="729"/>
      <c r="AY101" s="729"/>
      <c r="AZ101" s="729"/>
      <c r="BA101" s="729"/>
      <c r="BB101" s="729"/>
      <c r="BC101" s="729"/>
      <c r="BD101" s="729"/>
      <c r="BE101" s="729"/>
      <c r="BF101" s="729"/>
      <c r="BG101" s="729"/>
      <c r="BH101" s="729"/>
      <c r="BI101" s="729"/>
      <c r="BJ101" s="729"/>
      <c r="BK101" s="729"/>
      <c r="BL101" s="729"/>
      <c r="BM101" s="729"/>
      <c r="BN101" s="729"/>
      <c r="BO101" s="729"/>
      <c r="BP101" s="729"/>
    </row>
    <row r="102" spans="1:68" s="730" customFormat="1" ht="90" x14ac:dyDescent="0.2">
      <c r="A102" s="855"/>
      <c r="B102" s="852"/>
      <c r="C102" s="852"/>
      <c r="D102" s="852"/>
      <c r="E102" s="852"/>
      <c r="F102" s="852"/>
      <c r="G102" s="906"/>
      <c r="H102" s="891"/>
      <c r="I102" s="861"/>
      <c r="J102" s="894"/>
      <c r="K102" s="861">
        <f>IF(NOT(ISERROR(MATCH(J102,_xlfn.ANCHORARRAY(E173),0))),I175&amp;"Por favor no seleccionar los criterios de impacto",J102)</f>
        <v>0</v>
      </c>
      <c r="L102" s="897"/>
      <c r="M102" s="861"/>
      <c r="N102" s="900"/>
      <c r="O102" s="538">
        <v>3</v>
      </c>
      <c r="P102" s="539" t="s">
        <v>1501</v>
      </c>
      <c r="Q102" s="540" t="str">
        <f t="shared" si="74"/>
        <v>Probabilidad</v>
      </c>
      <c r="R102" s="541" t="s">
        <v>1114</v>
      </c>
      <c r="S102" s="541" t="s">
        <v>1122</v>
      </c>
      <c r="T102" s="542" t="str">
        <f t="shared" si="75"/>
        <v>40%</v>
      </c>
      <c r="U102" s="541" t="s">
        <v>1125</v>
      </c>
      <c r="V102" s="541" t="s">
        <v>1132</v>
      </c>
      <c r="W102" s="541" t="s">
        <v>1277</v>
      </c>
      <c r="X102" s="543">
        <f>IFERROR(IF(AND(Q101="Probabilidad",Q102="Probabilidad"),(Z101-(+Z101*T102)),IF(AND(Q101="Impacto",Q102="Probabilidad"),(Z100-(+Z100*T102)),IF(Q102="Impacto",Z101,""))),"")</f>
        <v>8.6399999999999991E-2</v>
      </c>
      <c r="Y102" s="544" t="str">
        <f t="shared" si="76"/>
        <v>Muy Baja</v>
      </c>
      <c r="Z102" s="545">
        <f t="shared" si="77"/>
        <v>8.6399999999999991E-2</v>
      </c>
      <c r="AA102" s="544" t="str">
        <f t="shared" si="78"/>
        <v>Leve</v>
      </c>
      <c r="AB102" s="545">
        <f>IFERROR(IF(AND(Q101="Impacto",Q102="Impacto"),(AB101-(+AB101*T102)),IF(AND(Q101="Probabilidad",Q102="Impacto"),(AB100-(+AB100*T102)),IF(Q102="Probabilidad",AB101,""))),"")</f>
        <v>0.2</v>
      </c>
      <c r="AC102" s="546" t="str">
        <f t="shared" si="53"/>
        <v>Bajo</v>
      </c>
      <c r="AD102" s="547"/>
      <c r="AE102" s="512"/>
      <c r="AF102" s="512"/>
      <c r="AG102" s="514"/>
      <c r="AH102" s="523"/>
      <c r="AI102" s="586"/>
      <c r="AJ102" s="636"/>
      <c r="AK102" s="586" t="s">
        <v>1640</v>
      </c>
      <c r="AL102" s="787" t="s">
        <v>1819</v>
      </c>
      <c r="AM102" s="728"/>
      <c r="AN102" s="729"/>
      <c r="AO102" s="729"/>
      <c r="AP102" s="729"/>
      <c r="AQ102" s="729"/>
      <c r="AR102" s="729"/>
      <c r="AS102" s="729"/>
      <c r="AT102" s="729"/>
      <c r="AU102" s="729"/>
      <c r="AV102" s="729"/>
      <c r="AW102" s="729"/>
      <c r="AX102" s="729"/>
      <c r="AY102" s="729"/>
      <c r="AZ102" s="729"/>
      <c r="BA102" s="729"/>
      <c r="BB102" s="729"/>
      <c r="BC102" s="729"/>
      <c r="BD102" s="729"/>
      <c r="BE102" s="729"/>
      <c r="BF102" s="729"/>
      <c r="BG102" s="729"/>
      <c r="BH102" s="729"/>
      <c r="BI102" s="729"/>
      <c r="BJ102" s="729"/>
      <c r="BK102" s="729"/>
      <c r="BL102" s="729"/>
      <c r="BM102" s="729"/>
      <c r="BN102" s="729"/>
      <c r="BO102" s="729"/>
      <c r="BP102" s="729"/>
    </row>
    <row r="103" spans="1:68" s="730" customFormat="1" ht="254.25" customHeight="1" x14ac:dyDescent="0.2">
      <c r="A103" s="855"/>
      <c r="B103" s="852"/>
      <c r="C103" s="852"/>
      <c r="D103" s="852"/>
      <c r="E103" s="852"/>
      <c r="F103" s="852"/>
      <c r="G103" s="906"/>
      <c r="H103" s="891"/>
      <c r="I103" s="861"/>
      <c r="J103" s="894"/>
      <c r="K103" s="861">
        <f>IF(NOT(ISERROR(MATCH(J103,_xlfn.ANCHORARRAY(E174),0))),I176&amp;"Por favor no seleccionar los criterios de impacto",J103)</f>
        <v>0</v>
      </c>
      <c r="L103" s="897"/>
      <c r="M103" s="861"/>
      <c r="N103" s="900"/>
      <c r="O103" s="538">
        <v>4</v>
      </c>
      <c r="P103" s="539" t="s">
        <v>1594</v>
      </c>
      <c r="Q103" s="540" t="str">
        <f t="shared" si="74"/>
        <v>Probabilidad</v>
      </c>
      <c r="R103" s="541" t="s">
        <v>1114</v>
      </c>
      <c r="S103" s="541" t="s">
        <v>1122</v>
      </c>
      <c r="T103" s="542" t="str">
        <f t="shared" si="75"/>
        <v>40%</v>
      </c>
      <c r="U103" s="541" t="s">
        <v>1125</v>
      </c>
      <c r="V103" s="541" t="s">
        <v>1132</v>
      </c>
      <c r="W103" s="541" t="s">
        <v>1277</v>
      </c>
      <c r="X103" s="543">
        <f>IFERROR(IF(AND(Q102="Probabilidad",Q103="Probabilidad"),(Z102-(+Z102*T103)),IF(AND(Q102="Impacto",Q103="Probabilidad"),(Z101-(+Z101*T103)),IF(Q103="Impacto",Z102,""))),"")</f>
        <v>5.183999999999999E-2</v>
      </c>
      <c r="Y103" s="544" t="str">
        <f t="shared" si="76"/>
        <v>Muy Baja</v>
      </c>
      <c r="Z103" s="545">
        <f t="shared" si="77"/>
        <v>5.183999999999999E-2</v>
      </c>
      <c r="AA103" s="544" t="str">
        <f t="shared" si="78"/>
        <v>Leve</v>
      </c>
      <c r="AB103" s="545">
        <f>IFERROR(IF(AND(Q102="Impacto",Q103="Impacto"),(AB102-(+AB102*T103)),IF(AND(Q102="Probabilidad",Q103="Impacto"),(AB101-(+AB101*T103)),IF(Q103="Probabilidad",AB102,""))),"")</f>
        <v>0.2</v>
      </c>
      <c r="AC103" s="546" t="str">
        <f t="shared" si="53"/>
        <v>Bajo</v>
      </c>
      <c r="AD103" s="547" t="s">
        <v>1139</v>
      </c>
      <c r="AE103" s="512"/>
      <c r="AF103" s="512"/>
      <c r="AG103" s="514"/>
      <c r="AH103" s="523"/>
      <c r="AI103" s="586"/>
      <c r="AJ103" s="636"/>
      <c r="AK103" s="586" t="s">
        <v>1641</v>
      </c>
      <c r="AL103" s="1332" t="s">
        <v>1835</v>
      </c>
      <c r="AM103" s="728"/>
      <c r="AN103" s="729"/>
      <c r="AO103" s="729"/>
      <c r="AP103" s="729"/>
      <c r="AQ103" s="729"/>
      <c r="AR103" s="729"/>
      <c r="AS103" s="729"/>
      <c r="AT103" s="729"/>
      <c r="AU103" s="729"/>
      <c r="AV103" s="729"/>
      <c r="AW103" s="729"/>
      <c r="AX103" s="729"/>
      <c r="AY103" s="729"/>
      <c r="AZ103" s="729"/>
      <c r="BA103" s="729"/>
      <c r="BB103" s="729"/>
      <c r="BC103" s="729"/>
      <c r="BD103" s="729"/>
      <c r="BE103" s="729"/>
      <c r="BF103" s="729"/>
      <c r="BG103" s="729"/>
      <c r="BH103" s="729"/>
      <c r="BI103" s="729"/>
      <c r="BJ103" s="729"/>
      <c r="BK103" s="729"/>
      <c r="BL103" s="729"/>
      <c r="BM103" s="729"/>
      <c r="BN103" s="729"/>
      <c r="BO103" s="729"/>
      <c r="BP103" s="729"/>
    </row>
    <row r="104" spans="1:68" s="730" customFormat="1" x14ac:dyDescent="0.2">
      <c r="A104" s="855"/>
      <c r="B104" s="852"/>
      <c r="C104" s="852"/>
      <c r="D104" s="852"/>
      <c r="E104" s="852"/>
      <c r="F104" s="852"/>
      <c r="G104" s="906"/>
      <c r="H104" s="891"/>
      <c r="I104" s="861"/>
      <c r="J104" s="894"/>
      <c r="K104" s="861">
        <f>IF(NOT(ISERROR(MATCH(J104,_xlfn.ANCHORARRAY(E175),0))),I177&amp;"Por favor no seleccionar los criterios de impacto",J104)</f>
        <v>0</v>
      </c>
      <c r="L104" s="897"/>
      <c r="M104" s="861"/>
      <c r="N104" s="900"/>
      <c r="O104" s="538">
        <v>5</v>
      </c>
      <c r="P104" s="539"/>
      <c r="Q104" s="540" t="str">
        <f t="shared" si="74"/>
        <v/>
      </c>
      <c r="R104" s="541"/>
      <c r="S104" s="541"/>
      <c r="T104" s="542" t="str">
        <f t="shared" si="75"/>
        <v/>
      </c>
      <c r="U104" s="541"/>
      <c r="V104" s="541"/>
      <c r="W104" s="541"/>
      <c r="X104" s="543" t="str">
        <f t="shared" si="93"/>
        <v/>
      </c>
      <c r="Y104" s="544" t="str">
        <f t="shared" si="76"/>
        <v/>
      </c>
      <c r="Z104" s="545" t="str">
        <f t="shared" si="77"/>
        <v/>
      </c>
      <c r="AA104" s="544" t="str">
        <f t="shared" si="78"/>
        <v/>
      </c>
      <c r="AB104" s="545" t="str">
        <f>IFERROR(IF(AND(Q103="Impacto",Q104="Impacto"),(AB103-(+AB103*T104)),IF(AND(Q103="Probabilidad",Q104="Impacto"),(AB102-(+AB102*T104)),IF(Q104="Probabilidad",AB103,""))),"")</f>
        <v/>
      </c>
      <c r="AC104" s="546" t="str">
        <f t="shared" si="53"/>
        <v/>
      </c>
      <c r="AD104" s="547"/>
      <c r="AE104" s="512"/>
      <c r="AF104" s="513"/>
      <c r="AG104" s="514"/>
      <c r="AH104" s="514"/>
      <c r="AI104" s="586"/>
      <c r="AJ104" s="728"/>
      <c r="AK104" s="586"/>
      <c r="AL104" s="586"/>
      <c r="AM104" s="728"/>
      <c r="AN104" s="729"/>
      <c r="AO104" s="729"/>
      <c r="AP104" s="729"/>
      <c r="AQ104" s="729"/>
      <c r="AR104" s="729"/>
      <c r="AS104" s="729"/>
      <c r="AT104" s="729"/>
      <c r="AU104" s="729"/>
      <c r="AV104" s="729"/>
      <c r="AW104" s="729"/>
      <c r="AX104" s="729"/>
      <c r="AY104" s="729"/>
      <c r="AZ104" s="729"/>
      <c r="BA104" s="729"/>
      <c r="BB104" s="729"/>
      <c r="BC104" s="729"/>
      <c r="BD104" s="729"/>
      <c r="BE104" s="729"/>
      <c r="BF104" s="729"/>
      <c r="BG104" s="729"/>
      <c r="BH104" s="729"/>
      <c r="BI104" s="729"/>
      <c r="BJ104" s="729"/>
      <c r="BK104" s="729"/>
      <c r="BL104" s="729"/>
      <c r="BM104" s="729"/>
      <c r="BN104" s="729"/>
      <c r="BO104" s="729"/>
      <c r="BP104" s="729"/>
    </row>
    <row r="105" spans="1:68" s="730" customFormat="1" x14ac:dyDescent="0.2">
      <c r="A105" s="856"/>
      <c r="B105" s="853"/>
      <c r="C105" s="853"/>
      <c r="D105" s="853"/>
      <c r="E105" s="853"/>
      <c r="F105" s="853"/>
      <c r="G105" s="907"/>
      <c r="H105" s="892"/>
      <c r="I105" s="862"/>
      <c r="J105" s="895"/>
      <c r="K105" s="862">
        <f>IF(NOT(ISERROR(MATCH(J105,_xlfn.ANCHORARRAY(E176),0))),I178&amp;"Por favor no seleccionar los criterios de impacto",J105)</f>
        <v>0</v>
      </c>
      <c r="L105" s="898"/>
      <c r="M105" s="862"/>
      <c r="N105" s="901"/>
      <c r="O105" s="538">
        <v>6</v>
      </c>
      <c r="P105" s="539"/>
      <c r="Q105" s="540" t="str">
        <f t="shared" si="74"/>
        <v/>
      </c>
      <c r="R105" s="541"/>
      <c r="S105" s="541"/>
      <c r="T105" s="542" t="str">
        <f t="shared" si="75"/>
        <v/>
      </c>
      <c r="U105" s="541"/>
      <c r="V105" s="541"/>
      <c r="W105" s="541"/>
      <c r="X105" s="543" t="str">
        <f t="shared" si="93"/>
        <v/>
      </c>
      <c r="Y105" s="544" t="str">
        <f t="shared" si="76"/>
        <v/>
      </c>
      <c r="Z105" s="545" t="str">
        <f t="shared" si="77"/>
        <v/>
      </c>
      <c r="AA105" s="544" t="str">
        <f t="shared" si="78"/>
        <v/>
      </c>
      <c r="AB105" s="545" t="str">
        <f>IFERROR(IF(AND(Q104="Impacto",Q105="Impacto"),(AB104-(+AB104*T105)),IF(AND(Q104="Probabilidad",Q105="Impacto"),(AB103-(+AB103*T105)),IF(Q105="Probabilidad",AB104,""))),"")</f>
        <v/>
      </c>
      <c r="AC105" s="546" t="str">
        <f t="shared" si="53"/>
        <v/>
      </c>
      <c r="AD105" s="547"/>
      <c r="AE105" s="512"/>
      <c r="AF105" s="513"/>
      <c r="AG105" s="514"/>
      <c r="AH105" s="514"/>
      <c r="AI105" s="586"/>
      <c r="AJ105" s="728"/>
      <c r="AK105" s="586"/>
      <c r="AL105" s="586"/>
      <c r="AM105" s="728"/>
      <c r="AN105" s="729"/>
      <c r="AO105" s="729"/>
      <c r="AP105" s="729"/>
      <c r="AQ105" s="729"/>
      <c r="AR105" s="729"/>
      <c r="AS105" s="729"/>
      <c r="AT105" s="729"/>
      <c r="AU105" s="729"/>
      <c r="AV105" s="729"/>
      <c r="AW105" s="729"/>
      <c r="AX105" s="729"/>
      <c r="AY105" s="729"/>
      <c r="AZ105" s="729"/>
      <c r="BA105" s="729"/>
      <c r="BB105" s="729"/>
      <c r="BC105" s="729"/>
      <c r="BD105" s="729"/>
      <c r="BE105" s="729"/>
      <c r="BF105" s="729"/>
      <c r="BG105" s="729"/>
      <c r="BH105" s="729"/>
      <c r="BI105" s="729"/>
      <c r="BJ105" s="729"/>
      <c r="BK105" s="729"/>
      <c r="BL105" s="729"/>
      <c r="BM105" s="729"/>
      <c r="BN105" s="729"/>
      <c r="BO105" s="729"/>
      <c r="BP105" s="729"/>
    </row>
    <row r="106" spans="1:68" s="730" customFormat="1" ht="80.25" customHeight="1" x14ac:dyDescent="0.2">
      <c r="A106" s="854">
        <v>17</v>
      </c>
      <c r="B106" s="851" t="s">
        <v>1144</v>
      </c>
      <c r="C106" s="851" t="s">
        <v>1592</v>
      </c>
      <c r="D106" s="851" t="s">
        <v>1275</v>
      </c>
      <c r="E106" s="851" t="s">
        <v>1593</v>
      </c>
      <c r="F106" s="851" t="s">
        <v>1155</v>
      </c>
      <c r="G106" s="905">
        <v>5</v>
      </c>
      <c r="H106" s="890" t="str">
        <f>IF(G106&lt;=0,"",IF(G106&lt;=2,"Muy Baja",IF(G106&lt;=24,"Baja",IF(G106&lt;=500,"Media",IF(G106&lt;=5000,"Alta","Muy Alta")))))</f>
        <v>Baja</v>
      </c>
      <c r="I106" s="860">
        <f t="shared" ref="I106" si="97">IF(H106="","",IF(H106="Muy Baja",0.2,IF(H106="Baja",0.4,IF(H106="Media",0.6,IF(H106="Alta",0.8,IF(H106="Muy Alta",1,))))))</f>
        <v>0.4</v>
      </c>
      <c r="J106" s="893" t="s">
        <v>1096</v>
      </c>
      <c r="K106" s="860" t="str">
        <f>IF(NOT(ISERROR(MATCH(J106,'Tabla Impacto'!$B$221:$B$223,0))),'Tabla Impacto'!$F$223&amp;"Por favor no seleccionar los criterios de impacto(Afectación Económica o presupuestal y Pérdida Reputacional)",J106)</f>
        <v xml:space="preserve">     El riesgo afecta la imagen de alguna área de la organización</v>
      </c>
      <c r="L106" s="896" t="str">
        <f>IF(OR(K106='Tabla Impacto'!$C$11,K106='Tabla Impacto'!$D$11),"Leve",IF(OR(K106='Tabla Impacto'!$C$12,K106='Tabla Impacto'!$D$12),"Menor",IF(OR(K106='Tabla Impacto'!$C$13,K106='Tabla Impacto'!$D$13),"Moderado",IF(OR(K106='Tabla Impacto'!$C$14,K106='Tabla Impacto'!$D$14),"Mayor",IF(OR(K106='Tabla Impacto'!$C$15,K106='Tabla Impacto'!$D$15),"Catastrófico","")))))</f>
        <v>Leve</v>
      </c>
      <c r="M106" s="860">
        <f t="shared" ref="M106" si="98">IF(L106="","",IF(L106="Leve",0.2,IF(L106="Menor",0.4,IF(L106="Moderado",0.6,IF(L106="Mayor",0.8,IF(L106="Catastrófico",1,))))))</f>
        <v>0.2</v>
      </c>
      <c r="N106" s="899" t="str">
        <f t="shared" ref="N106" si="99">IF(OR(AND(H106="Muy Baja",L106="Leve"),AND(H106="Muy Baja",L106="Menor"),AND(H106="Baja",L106="Leve")),"Bajo",IF(OR(AND(H106="Muy baja",L106="Moderado"),AND(H106="Baja",L106="Menor"),AND(H106="Baja",L106="Moderado"),AND(H106="Media",L106="Leve"),AND(H106="Media",L106="Menor"),AND(H106="Media",L106="Moderado"),AND(H106="Alta",L106="Leve"),AND(H106="Alta",L106="Menor")),"Moderado",IF(OR(AND(H106="Muy Baja",L106="Mayor"),AND(H106="Baja",L106="Mayor"),AND(H106="Media",L106="Mayor"),AND(H106="Alta",L106="Moderado"),AND(H106="Alta",L106="Mayor"),AND(H106="Muy Alta",L106="Leve"),AND(H106="Muy Alta",L106="Menor"),AND(H106="Muy Alta",L106="Moderado"),AND(H106="Muy Alta",L106="Mayor")),"Alto",IF(OR(AND(H106="Muy Baja",L106="Catastrófico"),AND(H106="Baja",L106="Catastrófico"),AND(H106="Media",L106="Catastrófico"),AND(H106="Alta",L106="Catastrófico"),AND(H106="Muy Alta",L106="Catastrófico")),"Extremo",""))))</f>
        <v>Bajo</v>
      </c>
      <c r="O106" s="538">
        <v>1</v>
      </c>
      <c r="P106" s="539" t="s">
        <v>1276</v>
      </c>
      <c r="Q106" s="540" t="str">
        <f t="shared" si="74"/>
        <v>Probabilidad</v>
      </c>
      <c r="R106" s="541" t="s">
        <v>1114</v>
      </c>
      <c r="S106" s="541" t="s">
        <v>1122</v>
      </c>
      <c r="T106" s="542" t="str">
        <f t="shared" si="75"/>
        <v>40%</v>
      </c>
      <c r="U106" s="541" t="s">
        <v>1125</v>
      </c>
      <c r="V106" s="541" t="s">
        <v>1132</v>
      </c>
      <c r="W106" s="541" t="s">
        <v>1158</v>
      </c>
      <c r="X106" s="543">
        <f t="shared" si="93"/>
        <v>0.24</v>
      </c>
      <c r="Y106" s="544" t="str">
        <f t="shared" si="76"/>
        <v>Baja</v>
      </c>
      <c r="Z106" s="545">
        <f t="shared" si="77"/>
        <v>0.24</v>
      </c>
      <c r="AA106" s="544" t="str">
        <f t="shared" si="78"/>
        <v>Leve</v>
      </c>
      <c r="AB106" s="545">
        <f>IFERROR(IF(Q106="Impacto",(M106-(+M106*T106)),IF(Q106="Probabilidad",M106,"")),"")</f>
        <v>0.2</v>
      </c>
      <c r="AC106" s="546" t="str">
        <f t="shared" si="53"/>
        <v>Bajo</v>
      </c>
      <c r="AD106" s="547" t="s">
        <v>1139</v>
      </c>
      <c r="AE106" s="512"/>
      <c r="AF106" s="512"/>
      <c r="AG106" s="514"/>
      <c r="AH106" s="523"/>
      <c r="AI106" s="586"/>
      <c r="AJ106" s="636"/>
      <c r="AK106" s="586" t="s">
        <v>1780</v>
      </c>
      <c r="AL106" s="586" t="s">
        <v>1780</v>
      </c>
      <c r="AM106" s="728"/>
      <c r="AN106" s="729"/>
      <c r="AO106" s="729"/>
      <c r="AP106" s="729"/>
      <c r="AQ106" s="729"/>
      <c r="AR106" s="729"/>
      <c r="AS106" s="729"/>
      <c r="AT106" s="729"/>
      <c r="AU106" s="729"/>
      <c r="AV106" s="729"/>
      <c r="AW106" s="729"/>
      <c r="AX106" s="729"/>
      <c r="AY106" s="729"/>
      <c r="AZ106" s="729"/>
      <c r="BA106" s="729"/>
      <c r="BB106" s="729"/>
      <c r="BC106" s="729"/>
      <c r="BD106" s="729"/>
      <c r="BE106" s="729"/>
      <c r="BF106" s="729"/>
      <c r="BG106" s="729"/>
      <c r="BH106" s="729"/>
      <c r="BI106" s="729"/>
      <c r="BJ106" s="729"/>
      <c r="BK106" s="729"/>
      <c r="BL106" s="729"/>
      <c r="BM106" s="729"/>
      <c r="BN106" s="729"/>
      <c r="BO106" s="729"/>
      <c r="BP106" s="729"/>
    </row>
    <row r="107" spans="1:68" s="730" customFormat="1" x14ac:dyDescent="0.2">
      <c r="A107" s="855"/>
      <c r="B107" s="852"/>
      <c r="C107" s="852"/>
      <c r="D107" s="852"/>
      <c r="E107" s="852"/>
      <c r="F107" s="852"/>
      <c r="G107" s="906"/>
      <c r="H107" s="891"/>
      <c r="I107" s="861"/>
      <c r="J107" s="894"/>
      <c r="K107" s="861">
        <f>IF(NOT(ISERROR(MATCH(J107,_xlfn.ANCHORARRAY(E178),0))),I180&amp;"Por favor no seleccionar los criterios de impacto",J107)</f>
        <v>0</v>
      </c>
      <c r="L107" s="897"/>
      <c r="M107" s="861"/>
      <c r="N107" s="900"/>
      <c r="O107" s="538">
        <v>2</v>
      </c>
      <c r="P107" s="539"/>
      <c r="Q107" s="540" t="str">
        <f t="shared" si="74"/>
        <v/>
      </c>
      <c r="R107" s="541"/>
      <c r="S107" s="541"/>
      <c r="T107" s="542" t="str">
        <f t="shared" si="75"/>
        <v/>
      </c>
      <c r="U107" s="541"/>
      <c r="V107" s="541"/>
      <c r="W107" s="541"/>
      <c r="X107" s="543" t="str">
        <f>IFERROR(IF(AND(Q106="Probabilidad",Q107="Probabilidad"),(Z106-(+Z106*T107)),IF(Q107="Probabilidad",(I106-(+I106*T107)),IF(Q107="Impacto",Z106,""))),"")</f>
        <v/>
      </c>
      <c r="Y107" s="544" t="str">
        <f t="shared" si="76"/>
        <v/>
      </c>
      <c r="Z107" s="545" t="str">
        <f t="shared" si="77"/>
        <v/>
      </c>
      <c r="AA107" s="544" t="str">
        <f t="shared" si="78"/>
        <v/>
      </c>
      <c r="AB107" s="545" t="str">
        <f>IFERROR(IF(AND(Q106="Impacto",Q107="Impacto"),(AB106-(+AB106*T107)),IF(Q107="Impacto",(M106-(+M106*T107)),IF(Q107="Probabilidad",AB106,""))),"")</f>
        <v/>
      </c>
      <c r="AC107" s="546" t="str">
        <f t="shared" si="53"/>
        <v/>
      </c>
      <c r="AD107" s="547"/>
      <c r="AE107" s="512"/>
      <c r="AF107" s="512"/>
      <c r="AG107" s="514"/>
      <c r="AH107" s="523"/>
      <c r="AI107" s="586"/>
      <c r="AJ107" s="728"/>
      <c r="AK107" s="586"/>
      <c r="AL107" s="586"/>
      <c r="AM107" s="728"/>
      <c r="AN107" s="729"/>
      <c r="AO107" s="729"/>
      <c r="AP107" s="729"/>
      <c r="AQ107" s="729"/>
      <c r="AR107" s="729"/>
      <c r="AS107" s="729"/>
      <c r="AT107" s="729"/>
      <c r="AU107" s="729"/>
      <c r="AV107" s="729"/>
      <c r="AW107" s="729"/>
      <c r="AX107" s="729"/>
      <c r="AY107" s="729"/>
      <c r="AZ107" s="729"/>
      <c r="BA107" s="729"/>
      <c r="BB107" s="729"/>
      <c r="BC107" s="729"/>
      <c r="BD107" s="729"/>
      <c r="BE107" s="729"/>
      <c r="BF107" s="729"/>
      <c r="BG107" s="729"/>
      <c r="BH107" s="729"/>
      <c r="BI107" s="729"/>
      <c r="BJ107" s="729"/>
      <c r="BK107" s="729"/>
      <c r="BL107" s="729"/>
      <c r="BM107" s="729"/>
      <c r="BN107" s="729"/>
      <c r="BO107" s="729"/>
      <c r="BP107" s="729"/>
    </row>
    <row r="108" spans="1:68" s="730" customFormat="1" x14ac:dyDescent="0.2">
      <c r="A108" s="855"/>
      <c r="B108" s="852"/>
      <c r="C108" s="852"/>
      <c r="D108" s="852"/>
      <c r="E108" s="852"/>
      <c r="F108" s="852"/>
      <c r="G108" s="906"/>
      <c r="H108" s="891"/>
      <c r="I108" s="861"/>
      <c r="J108" s="894"/>
      <c r="K108" s="861">
        <f>IF(NOT(ISERROR(MATCH(J108,_xlfn.ANCHORARRAY(E179),0))),I181&amp;"Por favor no seleccionar los criterios de impacto",J108)</f>
        <v>0</v>
      </c>
      <c r="L108" s="897"/>
      <c r="M108" s="861"/>
      <c r="N108" s="900"/>
      <c r="O108" s="538">
        <v>3</v>
      </c>
      <c r="P108" s="435"/>
      <c r="Q108" s="516" t="str">
        <f t="shared" si="74"/>
        <v/>
      </c>
      <c r="R108" s="517"/>
      <c r="S108" s="517"/>
      <c r="T108" s="518" t="str">
        <f t="shared" si="75"/>
        <v/>
      </c>
      <c r="U108" s="517"/>
      <c r="V108" s="517"/>
      <c r="W108" s="517"/>
      <c r="X108" s="519" t="str">
        <f t="shared" si="93"/>
        <v/>
      </c>
      <c r="Y108" s="520" t="str">
        <f t="shared" si="76"/>
        <v/>
      </c>
      <c r="Z108" s="521" t="str">
        <f t="shared" si="77"/>
        <v/>
      </c>
      <c r="AA108" s="520" t="str">
        <f t="shared" si="78"/>
        <v/>
      </c>
      <c r="AB108" s="521" t="str">
        <f>IFERROR(IF(AND(Q107="Impacto",Q108="Impacto"),(AB107-(+AB107*T108)),IF(AND(Q107="Probabilidad",Q108="Impacto"),(AB106-(+AB106*T108)),IF(Q108="Probabilidad",AB107,""))),"")</f>
        <v/>
      </c>
      <c r="AC108" s="522" t="str">
        <f t="shared" si="53"/>
        <v/>
      </c>
      <c r="AD108" s="511"/>
      <c r="AE108" s="515"/>
      <c r="AF108" s="513"/>
      <c r="AG108" s="514"/>
      <c r="AH108" s="514"/>
      <c r="AI108" s="586"/>
      <c r="AJ108" s="728"/>
      <c r="AK108" s="586"/>
      <c r="AL108" s="586"/>
      <c r="AM108" s="728"/>
      <c r="AN108" s="729"/>
      <c r="AO108" s="729"/>
      <c r="AP108" s="729"/>
      <c r="AQ108" s="729"/>
      <c r="AR108" s="729"/>
      <c r="AS108" s="729"/>
      <c r="AT108" s="729"/>
      <c r="AU108" s="729"/>
      <c r="AV108" s="729"/>
      <c r="AW108" s="729"/>
      <c r="AX108" s="729"/>
      <c r="AY108" s="729"/>
      <c r="AZ108" s="729"/>
      <c r="BA108" s="729"/>
      <c r="BB108" s="729"/>
      <c r="BC108" s="729"/>
      <c r="BD108" s="729"/>
      <c r="BE108" s="729"/>
      <c r="BF108" s="729"/>
      <c r="BG108" s="729"/>
      <c r="BH108" s="729"/>
      <c r="BI108" s="729"/>
      <c r="BJ108" s="729"/>
      <c r="BK108" s="729"/>
      <c r="BL108" s="729"/>
      <c r="BM108" s="729"/>
      <c r="BN108" s="729"/>
      <c r="BO108" s="729"/>
      <c r="BP108" s="729"/>
    </row>
    <row r="109" spans="1:68" s="730" customFormat="1" x14ac:dyDescent="0.2">
      <c r="A109" s="855"/>
      <c r="B109" s="852"/>
      <c r="C109" s="852"/>
      <c r="D109" s="852"/>
      <c r="E109" s="852"/>
      <c r="F109" s="852"/>
      <c r="G109" s="906"/>
      <c r="H109" s="891"/>
      <c r="I109" s="861"/>
      <c r="J109" s="894"/>
      <c r="K109" s="861">
        <f>IF(NOT(ISERROR(MATCH(J109,_xlfn.ANCHORARRAY(E180),0))),I182&amp;"Por favor no seleccionar los criterios de impacto",J109)</f>
        <v>0</v>
      </c>
      <c r="L109" s="897"/>
      <c r="M109" s="861"/>
      <c r="N109" s="900"/>
      <c r="O109" s="538">
        <v>4</v>
      </c>
      <c r="P109" s="435"/>
      <c r="Q109" s="516" t="str">
        <f t="shared" si="74"/>
        <v/>
      </c>
      <c r="R109" s="517"/>
      <c r="S109" s="517"/>
      <c r="T109" s="518" t="str">
        <f t="shared" si="75"/>
        <v/>
      </c>
      <c r="U109" s="517"/>
      <c r="V109" s="517"/>
      <c r="W109" s="517"/>
      <c r="X109" s="519" t="str">
        <f t="shared" si="93"/>
        <v/>
      </c>
      <c r="Y109" s="520" t="str">
        <f t="shared" si="76"/>
        <v/>
      </c>
      <c r="Z109" s="521" t="str">
        <f t="shared" si="77"/>
        <v/>
      </c>
      <c r="AA109" s="520" t="str">
        <f t="shared" si="78"/>
        <v/>
      </c>
      <c r="AB109" s="521" t="str">
        <f>IFERROR(IF(AND(Q108="Impacto",Q109="Impacto"),(AB108-(+AB108*T109)),IF(AND(Q108="Probabilidad",Q109="Impacto"),(AB107-(+AB107*T109)),IF(Q109="Probabilidad",AB108,""))),"")</f>
        <v/>
      </c>
      <c r="AC109" s="522" t="str">
        <f t="shared" si="53"/>
        <v/>
      </c>
      <c r="AD109" s="511"/>
      <c r="AE109" s="515"/>
      <c r="AF109" s="513"/>
      <c r="AG109" s="514"/>
      <c r="AH109" s="514"/>
      <c r="AI109" s="586"/>
      <c r="AJ109" s="728"/>
      <c r="AK109" s="586"/>
      <c r="AL109" s="586"/>
      <c r="AM109" s="728"/>
      <c r="AN109" s="729"/>
      <c r="AO109" s="729"/>
      <c r="AP109" s="729"/>
      <c r="AQ109" s="729"/>
      <c r="AR109" s="729"/>
      <c r="AS109" s="729"/>
      <c r="AT109" s="729"/>
      <c r="AU109" s="729"/>
      <c r="AV109" s="729"/>
      <c r="AW109" s="729"/>
      <c r="AX109" s="729"/>
      <c r="AY109" s="729"/>
      <c r="AZ109" s="729"/>
      <c r="BA109" s="729"/>
      <c r="BB109" s="729"/>
      <c r="BC109" s="729"/>
      <c r="BD109" s="729"/>
      <c r="BE109" s="729"/>
      <c r="BF109" s="729"/>
      <c r="BG109" s="729"/>
      <c r="BH109" s="729"/>
      <c r="BI109" s="729"/>
      <c r="BJ109" s="729"/>
      <c r="BK109" s="729"/>
      <c r="BL109" s="729"/>
      <c r="BM109" s="729"/>
      <c r="BN109" s="729"/>
      <c r="BO109" s="729"/>
      <c r="BP109" s="729"/>
    </row>
    <row r="110" spans="1:68" s="730" customFormat="1" x14ac:dyDescent="0.2">
      <c r="A110" s="855"/>
      <c r="B110" s="852"/>
      <c r="C110" s="852"/>
      <c r="D110" s="852"/>
      <c r="E110" s="852"/>
      <c r="F110" s="852"/>
      <c r="G110" s="906"/>
      <c r="H110" s="891"/>
      <c r="I110" s="861"/>
      <c r="J110" s="894"/>
      <c r="K110" s="861">
        <f>IF(NOT(ISERROR(MATCH(J110,_xlfn.ANCHORARRAY(E181),0))),I183&amp;"Por favor no seleccionar los criterios de impacto",J110)</f>
        <v>0</v>
      </c>
      <c r="L110" s="897"/>
      <c r="M110" s="861"/>
      <c r="N110" s="900"/>
      <c r="O110" s="538">
        <v>5</v>
      </c>
      <c r="P110" s="435"/>
      <c r="Q110" s="516" t="str">
        <f t="shared" si="74"/>
        <v/>
      </c>
      <c r="R110" s="517"/>
      <c r="S110" s="517"/>
      <c r="T110" s="518" t="str">
        <f t="shared" si="75"/>
        <v/>
      </c>
      <c r="U110" s="517"/>
      <c r="V110" s="517"/>
      <c r="W110" s="517"/>
      <c r="X110" s="519" t="str">
        <f t="shared" si="93"/>
        <v/>
      </c>
      <c r="Y110" s="520" t="str">
        <f t="shared" si="76"/>
        <v/>
      </c>
      <c r="Z110" s="521" t="str">
        <f t="shared" si="77"/>
        <v/>
      </c>
      <c r="AA110" s="520" t="str">
        <f t="shared" si="78"/>
        <v/>
      </c>
      <c r="AB110" s="521" t="str">
        <f>IFERROR(IF(AND(Q109="Impacto",Q110="Impacto"),(AB109-(+AB109*T110)),IF(AND(Q109="Probabilidad",Q110="Impacto"),(AB108-(+AB108*T110)),IF(Q110="Probabilidad",AB109,""))),"")</f>
        <v/>
      </c>
      <c r="AC110" s="522" t="str">
        <f t="shared" si="53"/>
        <v/>
      </c>
      <c r="AD110" s="511"/>
      <c r="AE110" s="515"/>
      <c r="AF110" s="513"/>
      <c r="AG110" s="514"/>
      <c r="AH110" s="514"/>
      <c r="AI110" s="586"/>
      <c r="AJ110" s="728"/>
      <c r="AK110" s="586"/>
      <c r="AL110" s="586"/>
      <c r="AM110" s="728"/>
      <c r="AN110" s="729"/>
      <c r="AO110" s="729"/>
      <c r="AP110" s="729"/>
      <c r="AQ110" s="729"/>
      <c r="AR110" s="729"/>
      <c r="AS110" s="729"/>
      <c r="AT110" s="729"/>
      <c r="AU110" s="729"/>
      <c r="AV110" s="729"/>
      <c r="AW110" s="729"/>
      <c r="AX110" s="729"/>
      <c r="AY110" s="729"/>
      <c r="AZ110" s="729"/>
      <c r="BA110" s="729"/>
      <c r="BB110" s="729"/>
      <c r="BC110" s="729"/>
      <c r="BD110" s="729"/>
      <c r="BE110" s="729"/>
      <c r="BF110" s="729"/>
      <c r="BG110" s="729"/>
      <c r="BH110" s="729"/>
      <c r="BI110" s="729"/>
      <c r="BJ110" s="729"/>
      <c r="BK110" s="729"/>
      <c r="BL110" s="729"/>
      <c r="BM110" s="729"/>
      <c r="BN110" s="729"/>
      <c r="BO110" s="729"/>
      <c r="BP110" s="729"/>
    </row>
    <row r="111" spans="1:68" s="730" customFormat="1" x14ac:dyDescent="0.2">
      <c r="A111" s="856"/>
      <c r="B111" s="853"/>
      <c r="C111" s="853"/>
      <c r="D111" s="853"/>
      <c r="E111" s="853"/>
      <c r="F111" s="853"/>
      <c r="G111" s="907"/>
      <c r="H111" s="892"/>
      <c r="I111" s="862"/>
      <c r="J111" s="895"/>
      <c r="K111" s="862">
        <f>IF(NOT(ISERROR(MATCH(J111,_xlfn.ANCHORARRAY(E182),0))),I184&amp;"Por favor no seleccionar los criterios de impacto",J111)</f>
        <v>0</v>
      </c>
      <c r="L111" s="898"/>
      <c r="M111" s="862"/>
      <c r="N111" s="901"/>
      <c r="O111" s="538">
        <v>6</v>
      </c>
      <c r="P111" s="435"/>
      <c r="Q111" s="516" t="str">
        <f t="shared" si="74"/>
        <v/>
      </c>
      <c r="R111" s="517"/>
      <c r="S111" s="517"/>
      <c r="T111" s="518" t="str">
        <f t="shared" si="75"/>
        <v/>
      </c>
      <c r="U111" s="517"/>
      <c r="V111" s="517"/>
      <c r="W111" s="517"/>
      <c r="X111" s="519" t="str">
        <f t="shared" si="93"/>
        <v/>
      </c>
      <c r="Y111" s="520" t="str">
        <f t="shared" si="76"/>
        <v/>
      </c>
      <c r="Z111" s="521" t="str">
        <f t="shared" si="77"/>
        <v/>
      </c>
      <c r="AA111" s="520" t="str">
        <f t="shared" si="78"/>
        <v/>
      </c>
      <c r="AB111" s="521" t="str">
        <f>IFERROR(IF(AND(Q110="Impacto",Q111="Impacto"),(AB110-(+AB110*T111)),IF(AND(Q110="Probabilidad",Q111="Impacto"),(AB109-(+AB109*T111)),IF(Q111="Probabilidad",AB110,""))),"")</f>
        <v/>
      </c>
      <c r="AC111" s="522" t="str">
        <f t="shared" si="53"/>
        <v/>
      </c>
      <c r="AD111" s="511"/>
      <c r="AE111" s="515"/>
      <c r="AF111" s="513"/>
      <c r="AG111" s="514"/>
      <c r="AH111" s="514"/>
      <c r="AI111" s="586"/>
      <c r="AJ111" s="728"/>
      <c r="AK111" s="586"/>
      <c r="AL111" s="586"/>
      <c r="AM111" s="728"/>
      <c r="AN111" s="729"/>
      <c r="AO111" s="729"/>
      <c r="AP111" s="729"/>
      <c r="AQ111" s="729"/>
      <c r="AR111" s="729"/>
      <c r="AS111" s="729"/>
      <c r="AT111" s="729"/>
      <c r="AU111" s="729"/>
      <c r="AV111" s="729"/>
      <c r="AW111" s="729"/>
      <c r="AX111" s="729"/>
      <c r="AY111" s="729"/>
      <c r="AZ111" s="729"/>
      <c r="BA111" s="729"/>
      <c r="BB111" s="729"/>
      <c r="BC111" s="729"/>
      <c r="BD111" s="729"/>
      <c r="BE111" s="729"/>
      <c r="BF111" s="729"/>
      <c r="BG111" s="729"/>
      <c r="BH111" s="729"/>
      <c r="BI111" s="729"/>
      <c r="BJ111" s="729"/>
      <c r="BK111" s="729"/>
      <c r="BL111" s="729"/>
      <c r="BM111" s="729"/>
      <c r="BN111" s="729"/>
      <c r="BO111" s="729"/>
      <c r="BP111" s="729"/>
    </row>
    <row r="112" spans="1:68" ht="136.15" customHeight="1" x14ac:dyDescent="0.2">
      <c r="A112" s="857">
        <v>18</v>
      </c>
      <c r="B112" s="908" t="s">
        <v>1144</v>
      </c>
      <c r="C112" s="908" t="s">
        <v>1464</v>
      </c>
      <c r="D112" s="908" t="s">
        <v>1744</v>
      </c>
      <c r="E112" s="908" t="s">
        <v>1745</v>
      </c>
      <c r="F112" s="908" t="s">
        <v>1150</v>
      </c>
      <c r="G112" s="911">
        <v>425</v>
      </c>
      <c r="H112" s="902" t="str">
        <f>IF(G112&lt;=0,"",IF(G112&lt;=2,"Muy Baja",IF(G112&lt;=24,"Baja",IF(G112&lt;=500,"Media",IF(G112&lt;=5000,"Alta","Muy Alta")))))</f>
        <v>Media</v>
      </c>
      <c r="I112" s="863">
        <f t="shared" ref="I112" si="100">IF(H112="","",IF(H112="Muy Baja",0.2,IF(H112="Baja",0.4,IF(H112="Media",0.6,IF(H112="Alta",0.8,IF(H112="Muy Alta",1,))))))</f>
        <v>0.6</v>
      </c>
      <c r="J112" s="872" t="s">
        <v>1096</v>
      </c>
      <c r="K112" s="863" t="str">
        <f>IF(NOT(ISERROR(MATCH(J112,'Tabla Impacto'!$B$221:$B$223,0))),'Tabla Impacto'!$F$223&amp;"Por favor no seleccionar los criterios de impacto(Afectación Económica o presupuestal y Pérdida Reputacional)",J112)</f>
        <v xml:space="preserve">     El riesgo afecta la imagen de alguna área de la organización</v>
      </c>
      <c r="L112" s="878" t="str">
        <f>IF(OR(K112='Tabla Impacto'!$C$11,K112='Tabla Impacto'!$D$11),"Leve",IF(OR(K112='Tabla Impacto'!$C$12,K112='Tabla Impacto'!$D$12),"Menor",IF(OR(K112='Tabla Impacto'!$C$13,K112='Tabla Impacto'!$D$13),"Moderado",IF(OR(K112='Tabla Impacto'!$C$14,K112='Tabla Impacto'!$D$14),"Mayor",IF(OR(K112='Tabla Impacto'!$C$15,K112='Tabla Impacto'!$D$15),"Catastrófico","")))))</f>
        <v>Leve</v>
      </c>
      <c r="M112" s="863">
        <f t="shared" ref="M112" si="101">IF(L112="","",IF(L112="Leve",0.2,IF(L112="Menor",0.4,IF(L112="Moderado",0.6,IF(L112="Mayor",0.8,IF(L112="Catastrófico",1,))))))</f>
        <v>0.2</v>
      </c>
      <c r="N112" s="845" t="str">
        <f t="shared" ref="N112" si="102">IF(OR(AND(H112="Muy Baja",L112="Leve"),AND(H112="Muy Baja",L112="Menor"),AND(H112="Baja",L112="Leve")),"Bajo",IF(OR(AND(H112="Muy baja",L112="Moderado"),AND(H112="Baja",L112="Menor"),AND(H112="Baja",L112="Moderado"),AND(H112="Media",L112="Leve"),AND(H112="Media",L112="Menor"),AND(H112="Media",L112="Moderado"),AND(H112="Alta",L112="Leve"),AND(H112="Alta",L112="Menor")),"Moderado",IF(OR(AND(H112="Muy Baja",L112="Mayor"),AND(H112="Baja",L112="Mayor"),AND(H112="Media",L112="Mayor"),AND(H112="Alta",L112="Moderado"),AND(H112="Alta",L112="Mayor"),AND(H112="Muy Alta",L112="Leve"),AND(H112="Muy Alta",L112="Menor"),AND(H112="Muy Alta",L112="Moderado"),AND(H112="Muy Alta",L112="Mayor")),"Alto",IF(OR(AND(H112="Muy Baja",L112="Catastrófico"),AND(H112="Baja",L112="Catastrófico"),AND(H112="Media",L112="Catastrófico"),AND(H112="Alta",L112="Catastrófico"),AND(H112="Muy Alta",L112="Catastrófico")),"Extremo",""))))</f>
        <v>Moderado</v>
      </c>
      <c r="O112" s="589">
        <v>1</v>
      </c>
      <c r="P112" s="647" t="s">
        <v>1748</v>
      </c>
      <c r="Q112" s="590" t="str">
        <f t="shared" si="74"/>
        <v>Impacto</v>
      </c>
      <c r="R112" s="591" t="s">
        <v>1118</v>
      </c>
      <c r="S112" s="591" t="s">
        <v>1122</v>
      </c>
      <c r="T112" s="592" t="str">
        <f t="shared" si="75"/>
        <v>25%</v>
      </c>
      <c r="U112" s="591" t="s">
        <v>1125</v>
      </c>
      <c r="V112" s="591" t="s">
        <v>1130</v>
      </c>
      <c r="W112" s="591" t="s">
        <v>1277</v>
      </c>
      <c r="X112" s="593">
        <f>IFERROR(IF(Q112="Probabilidad",(I112-(+I112*T112)),IF(Q112="Impacto",I112,"")),"")</f>
        <v>0.6</v>
      </c>
      <c r="Y112" s="594" t="str">
        <f t="shared" si="76"/>
        <v>Media</v>
      </c>
      <c r="Z112" s="595">
        <f t="shared" si="77"/>
        <v>0.6</v>
      </c>
      <c r="AA112" s="594" t="str">
        <f t="shared" si="78"/>
        <v>Leve</v>
      </c>
      <c r="AB112" s="595">
        <f>IFERROR(IF(Q112="Impacto",(M112-(+M112*T112)),IF(Q112="Probabilidad",M112,"")),"")</f>
        <v>0.15000000000000002</v>
      </c>
      <c r="AC112" s="596" t="str">
        <f t="shared" si="53"/>
        <v>Moderado</v>
      </c>
      <c r="AD112" s="597"/>
      <c r="AE112" s="640"/>
      <c r="AF112" s="644"/>
      <c r="AG112" s="662"/>
      <c r="AH112" s="662"/>
      <c r="AI112" s="586"/>
      <c r="AJ112" s="725"/>
      <c r="AK112" s="586" t="s">
        <v>1746</v>
      </c>
      <c r="AL112" s="586" t="s">
        <v>1806</v>
      </c>
      <c r="AM112" s="725"/>
      <c r="AN112" s="719"/>
      <c r="AO112" s="719"/>
      <c r="AP112" s="719"/>
      <c r="AQ112" s="719"/>
      <c r="AR112" s="719"/>
      <c r="AS112" s="719"/>
      <c r="AT112" s="719"/>
      <c r="AU112" s="719"/>
      <c r="AV112" s="719"/>
      <c r="AW112" s="719"/>
      <c r="AX112" s="719"/>
      <c r="AY112" s="719"/>
      <c r="AZ112" s="719"/>
      <c r="BA112" s="719"/>
      <c r="BB112" s="719"/>
      <c r="BC112" s="719"/>
      <c r="BD112" s="719"/>
      <c r="BE112" s="719"/>
      <c r="BF112" s="719"/>
      <c r="BG112" s="719"/>
      <c r="BH112" s="719"/>
      <c r="BI112" s="719"/>
      <c r="BJ112" s="719"/>
      <c r="BK112" s="719"/>
      <c r="BL112" s="719"/>
      <c r="BM112" s="719"/>
      <c r="BN112" s="719"/>
      <c r="BO112" s="719"/>
      <c r="BP112" s="719"/>
    </row>
    <row r="113" spans="1:68" ht="195.75" customHeight="1" x14ac:dyDescent="0.2">
      <c r="A113" s="858"/>
      <c r="B113" s="909"/>
      <c r="C113" s="909"/>
      <c r="D113" s="909"/>
      <c r="E113" s="909"/>
      <c r="F113" s="909"/>
      <c r="G113" s="912"/>
      <c r="H113" s="903"/>
      <c r="I113" s="864"/>
      <c r="J113" s="873"/>
      <c r="K113" s="864">
        <f>IF(NOT(ISERROR(MATCH(J113,_xlfn.ANCHORARRAY(E184),0))),I186&amp;"Por favor no seleccionar los criterios de impacto",J113)</f>
        <v>0</v>
      </c>
      <c r="L113" s="879"/>
      <c r="M113" s="864"/>
      <c r="N113" s="846"/>
      <c r="O113" s="589">
        <v>2</v>
      </c>
      <c r="P113" s="647" t="s">
        <v>1749</v>
      </c>
      <c r="Q113" s="590" t="str">
        <f t="shared" si="74"/>
        <v>Probabilidad</v>
      </c>
      <c r="R113" s="591" t="s">
        <v>1114</v>
      </c>
      <c r="S113" s="591" t="s">
        <v>1122</v>
      </c>
      <c r="T113" s="592" t="str">
        <f t="shared" si="75"/>
        <v>40%</v>
      </c>
      <c r="U113" s="591" t="s">
        <v>1125</v>
      </c>
      <c r="V113" s="591" t="s">
        <v>1130</v>
      </c>
      <c r="W113" s="591" t="s">
        <v>1277</v>
      </c>
      <c r="X113" s="593">
        <f>IFERROR(IF(AND(Q112="Probabilidad",Q113="Probabilidad"),(Z112-(+Z112*T113)),IF(Q113="Probabilidad",(I112-(+I112*T113)),IF(Q113="Impacto",Z112,""))),"")</f>
        <v>0.36</v>
      </c>
      <c r="Y113" s="594" t="str">
        <f t="shared" si="76"/>
        <v>Baja</v>
      </c>
      <c r="Z113" s="595">
        <f t="shared" si="77"/>
        <v>0.36</v>
      </c>
      <c r="AA113" s="594" t="str">
        <f t="shared" si="78"/>
        <v>Leve</v>
      </c>
      <c r="AB113" s="595">
        <f>IFERROR(IF(AND(Q112="Impacto",Q113="Impacto"),(AB112-(+AB112*T113)),IF(Q113="Impacto",(M112-(+M112*T113)),IF(Q113="Probabilidad",AB112,""))),"")</f>
        <v>0.15000000000000002</v>
      </c>
      <c r="AC113" s="596" t="str">
        <f t="shared" si="53"/>
        <v>Bajo</v>
      </c>
      <c r="AD113" s="597" t="s">
        <v>1139</v>
      </c>
      <c r="AE113" s="640"/>
      <c r="AF113" s="635"/>
      <c r="AG113" s="662"/>
      <c r="AH113" s="662"/>
      <c r="AI113" s="586"/>
      <c r="AJ113" s="725"/>
      <c r="AK113" s="586" t="s">
        <v>1747</v>
      </c>
      <c r="AL113" s="586" t="s">
        <v>1807</v>
      </c>
      <c r="AM113" s="725"/>
      <c r="AN113" s="719"/>
      <c r="AO113" s="719"/>
      <c r="AP113" s="719"/>
      <c r="AQ113" s="719"/>
      <c r="AR113" s="719"/>
      <c r="AS113" s="719"/>
      <c r="AT113" s="719"/>
      <c r="AU113" s="719"/>
      <c r="AV113" s="719"/>
      <c r="AW113" s="719"/>
      <c r="AX113" s="719"/>
      <c r="AY113" s="719"/>
      <c r="AZ113" s="719"/>
      <c r="BA113" s="719"/>
      <c r="BB113" s="719"/>
      <c r="BC113" s="719"/>
      <c r="BD113" s="719"/>
      <c r="BE113" s="719"/>
      <c r="BF113" s="719"/>
      <c r="BG113" s="719"/>
      <c r="BH113" s="719"/>
      <c r="BI113" s="719"/>
      <c r="BJ113" s="719"/>
      <c r="BK113" s="719"/>
      <c r="BL113" s="719"/>
      <c r="BM113" s="719"/>
      <c r="BN113" s="719"/>
      <c r="BO113" s="719"/>
      <c r="BP113" s="719"/>
    </row>
    <row r="114" spans="1:68" x14ac:dyDescent="0.2">
      <c r="A114" s="858"/>
      <c r="B114" s="909"/>
      <c r="C114" s="909"/>
      <c r="D114" s="909"/>
      <c r="E114" s="909"/>
      <c r="F114" s="909"/>
      <c r="G114" s="912"/>
      <c r="H114" s="903"/>
      <c r="I114" s="864"/>
      <c r="J114" s="873"/>
      <c r="K114" s="864">
        <f>IF(NOT(ISERROR(MATCH(J114,_xlfn.ANCHORARRAY(E185),0))),I187&amp;"Por favor no seleccionar los criterios de impacto",J114)</f>
        <v>0</v>
      </c>
      <c r="L114" s="879"/>
      <c r="M114" s="864"/>
      <c r="N114" s="846"/>
      <c r="O114" s="589">
        <v>3</v>
      </c>
      <c r="P114" s="639"/>
      <c r="Q114" s="590" t="str">
        <f t="shared" si="74"/>
        <v/>
      </c>
      <c r="R114" s="591"/>
      <c r="S114" s="591"/>
      <c r="T114" s="592" t="str">
        <f t="shared" si="75"/>
        <v/>
      </c>
      <c r="U114" s="591"/>
      <c r="V114" s="591"/>
      <c r="W114" s="591"/>
      <c r="X114" s="593" t="str">
        <f t="shared" si="93"/>
        <v/>
      </c>
      <c r="Y114" s="594" t="str">
        <f t="shared" si="76"/>
        <v/>
      </c>
      <c r="Z114" s="595" t="str">
        <f t="shared" si="77"/>
        <v/>
      </c>
      <c r="AA114" s="594" t="str">
        <f t="shared" si="78"/>
        <v/>
      </c>
      <c r="AB114" s="595" t="str">
        <f>IFERROR(IF(AND(Q113="Impacto",Q114="Impacto"),(AB113-(+AB113*T114)),IF(AND(Q113="Probabilidad",Q114="Impacto"),(AB112-(+AB112*T114)),IF(Q114="Probabilidad",AB113,""))),"")</f>
        <v/>
      </c>
      <c r="AC114" s="596" t="str">
        <f t="shared" si="53"/>
        <v/>
      </c>
      <c r="AD114" s="597"/>
      <c r="AE114" s="640"/>
      <c r="AF114" s="636"/>
      <c r="AG114" s="637"/>
      <c r="AH114" s="637"/>
      <c r="AI114" s="586"/>
      <c r="AJ114" s="725"/>
      <c r="AK114" s="725"/>
      <c r="AL114" s="586"/>
      <c r="AM114" s="725"/>
      <c r="AN114" s="719"/>
      <c r="AO114" s="719"/>
      <c r="AP114" s="719"/>
      <c r="AQ114" s="719"/>
      <c r="AR114" s="719"/>
      <c r="AS114" s="719"/>
      <c r="AT114" s="719"/>
      <c r="AU114" s="719"/>
      <c r="AV114" s="719"/>
      <c r="AW114" s="719"/>
      <c r="AX114" s="719"/>
      <c r="AY114" s="719"/>
      <c r="AZ114" s="719"/>
      <c r="BA114" s="719"/>
      <c r="BB114" s="719"/>
      <c r="BC114" s="719"/>
      <c r="BD114" s="719"/>
      <c r="BE114" s="719"/>
      <c r="BF114" s="719"/>
      <c r="BG114" s="719"/>
      <c r="BH114" s="719"/>
      <c r="BI114" s="719"/>
      <c r="BJ114" s="719"/>
      <c r="BK114" s="719"/>
      <c r="BL114" s="719"/>
      <c r="BM114" s="719"/>
      <c r="BN114" s="719"/>
      <c r="BO114" s="719"/>
      <c r="BP114" s="719"/>
    </row>
    <row r="115" spans="1:68" x14ac:dyDescent="0.2">
      <c r="A115" s="858"/>
      <c r="B115" s="909"/>
      <c r="C115" s="909"/>
      <c r="D115" s="909"/>
      <c r="E115" s="909"/>
      <c r="F115" s="909"/>
      <c r="G115" s="912"/>
      <c r="H115" s="903"/>
      <c r="I115" s="864"/>
      <c r="J115" s="873"/>
      <c r="K115" s="864">
        <f>IF(NOT(ISERROR(MATCH(J115,_xlfn.ANCHORARRAY(E186),0))),I188&amp;"Por favor no seleccionar los criterios de impacto",J115)</f>
        <v>0</v>
      </c>
      <c r="L115" s="879"/>
      <c r="M115" s="864"/>
      <c r="N115" s="846"/>
      <c r="O115" s="589">
        <v>4</v>
      </c>
      <c r="P115" s="639"/>
      <c r="Q115" s="590" t="str">
        <f t="shared" si="74"/>
        <v/>
      </c>
      <c r="R115" s="591"/>
      <c r="S115" s="591"/>
      <c r="T115" s="592" t="str">
        <f t="shared" si="75"/>
        <v/>
      </c>
      <c r="U115" s="591"/>
      <c r="V115" s="591"/>
      <c r="W115" s="591"/>
      <c r="X115" s="593" t="str">
        <f t="shared" si="93"/>
        <v/>
      </c>
      <c r="Y115" s="594" t="str">
        <f t="shared" si="76"/>
        <v/>
      </c>
      <c r="Z115" s="595" t="str">
        <f t="shared" si="77"/>
        <v/>
      </c>
      <c r="AA115" s="594" t="str">
        <f t="shared" si="78"/>
        <v/>
      </c>
      <c r="AB115" s="595" t="str">
        <f>IFERROR(IF(AND(Q114="Impacto",Q115="Impacto"),(AB114-(+AB114*T115)),IF(AND(Q114="Probabilidad",Q115="Impacto"),(AB113-(+AB113*T115)),IF(Q115="Probabilidad",AB114,""))),"")</f>
        <v/>
      </c>
      <c r="AC115" s="596" t="str">
        <f t="shared" si="53"/>
        <v/>
      </c>
      <c r="AD115" s="597"/>
      <c r="AE115" s="640"/>
      <c r="AF115" s="636"/>
      <c r="AG115" s="637"/>
      <c r="AH115" s="637"/>
      <c r="AI115" s="586"/>
      <c r="AJ115" s="725"/>
      <c r="AK115" s="725"/>
      <c r="AL115" s="586"/>
      <c r="AM115" s="725"/>
      <c r="AN115" s="719"/>
      <c r="AO115" s="719"/>
      <c r="AP115" s="719"/>
      <c r="AQ115" s="719"/>
      <c r="AR115" s="719"/>
      <c r="AS115" s="719"/>
      <c r="AT115" s="719"/>
      <c r="AU115" s="719"/>
      <c r="AV115" s="719"/>
      <c r="AW115" s="719"/>
      <c r="AX115" s="719"/>
      <c r="AY115" s="719"/>
      <c r="AZ115" s="719"/>
      <c r="BA115" s="719"/>
      <c r="BB115" s="719"/>
      <c r="BC115" s="719"/>
      <c r="BD115" s="719"/>
      <c r="BE115" s="719"/>
      <c r="BF115" s="719"/>
      <c r="BG115" s="719"/>
      <c r="BH115" s="719"/>
      <c r="BI115" s="719"/>
      <c r="BJ115" s="719"/>
      <c r="BK115" s="719"/>
      <c r="BL115" s="719"/>
      <c r="BM115" s="719"/>
      <c r="BN115" s="719"/>
      <c r="BO115" s="719"/>
      <c r="BP115" s="719"/>
    </row>
    <row r="116" spans="1:68" x14ac:dyDescent="0.2">
      <c r="A116" s="858"/>
      <c r="B116" s="909"/>
      <c r="C116" s="909"/>
      <c r="D116" s="909"/>
      <c r="E116" s="909"/>
      <c r="F116" s="909"/>
      <c r="G116" s="912"/>
      <c r="H116" s="903"/>
      <c r="I116" s="864"/>
      <c r="J116" s="873"/>
      <c r="K116" s="864">
        <f>IF(NOT(ISERROR(MATCH(J116,_xlfn.ANCHORARRAY(E187),0))),I189&amp;"Por favor no seleccionar los criterios de impacto",J116)</f>
        <v>0</v>
      </c>
      <c r="L116" s="879"/>
      <c r="M116" s="864"/>
      <c r="N116" s="846"/>
      <c r="O116" s="589">
        <v>5</v>
      </c>
      <c r="P116" s="639"/>
      <c r="Q116" s="590" t="str">
        <f t="shared" si="74"/>
        <v/>
      </c>
      <c r="R116" s="591"/>
      <c r="S116" s="591"/>
      <c r="T116" s="592" t="str">
        <f t="shared" si="75"/>
        <v/>
      </c>
      <c r="U116" s="591"/>
      <c r="V116" s="591"/>
      <c r="W116" s="591"/>
      <c r="X116" s="593" t="str">
        <f t="shared" si="93"/>
        <v/>
      </c>
      <c r="Y116" s="594" t="str">
        <f t="shared" si="76"/>
        <v/>
      </c>
      <c r="Z116" s="595" t="str">
        <f t="shared" si="77"/>
        <v/>
      </c>
      <c r="AA116" s="594" t="str">
        <f t="shared" si="78"/>
        <v/>
      </c>
      <c r="AB116" s="595" t="str">
        <f>IFERROR(IF(AND(Q115="Impacto",Q116="Impacto"),(AB115-(+AB115*T116)),IF(AND(Q115="Probabilidad",Q116="Impacto"),(AB114-(+AB114*T116)),IF(Q116="Probabilidad",AB115,""))),"")</f>
        <v/>
      </c>
      <c r="AC116" s="596" t="str">
        <f t="shared" si="53"/>
        <v/>
      </c>
      <c r="AD116" s="597"/>
      <c r="AE116" s="640"/>
      <c r="AF116" s="636"/>
      <c r="AG116" s="637"/>
      <c r="AH116" s="637"/>
      <c r="AI116" s="586"/>
      <c r="AJ116" s="725"/>
      <c r="AK116" s="725"/>
      <c r="AL116" s="586"/>
      <c r="AM116" s="725"/>
      <c r="AN116" s="719"/>
      <c r="AO116" s="719"/>
      <c r="AP116" s="719"/>
      <c r="AQ116" s="719"/>
      <c r="AR116" s="719"/>
      <c r="AS116" s="719"/>
      <c r="AT116" s="719"/>
      <c r="AU116" s="719"/>
      <c r="AV116" s="719"/>
      <c r="AW116" s="719"/>
      <c r="AX116" s="719"/>
      <c r="AY116" s="719"/>
      <c r="AZ116" s="719"/>
      <c r="BA116" s="719"/>
      <c r="BB116" s="719"/>
      <c r="BC116" s="719"/>
      <c r="BD116" s="719"/>
      <c r="BE116" s="719"/>
      <c r="BF116" s="719"/>
      <c r="BG116" s="719"/>
      <c r="BH116" s="719"/>
      <c r="BI116" s="719"/>
      <c r="BJ116" s="719"/>
      <c r="BK116" s="719"/>
      <c r="BL116" s="719"/>
      <c r="BM116" s="719"/>
      <c r="BN116" s="719"/>
      <c r="BO116" s="719"/>
      <c r="BP116" s="719"/>
    </row>
    <row r="117" spans="1:68" x14ac:dyDescent="0.2">
      <c r="A117" s="859"/>
      <c r="B117" s="910"/>
      <c r="C117" s="910"/>
      <c r="D117" s="910"/>
      <c r="E117" s="910"/>
      <c r="F117" s="910"/>
      <c r="G117" s="913"/>
      <c r="H117" s="904"/>
      <c r="I117" s="865"/>
      <c r="J117" s="874"/>
      <c r="K117" s="865">
        <f>IF(NOT(ISERROR(MATCH(J117,_xlfn.ANCHORARRAY(E188),0))),I190&amp;"Por favor no seleccionar los criterios de impacto",J117)</f>
        <v>0</v>
      </c>
      <c r="L117" s="880"/>
      <c r="M117" s="865"/>
      <c r="N117" s="847"/>
      <c r="O117" s="589">
        <v>6</v>
      </c>
      <c r="P117" s="639"/>
      <c r="Q117" s="590" t="str">
        <f t="shared" si="74"/>
        <v/>
      </c>
      <c r="R117" s="591"/>
      <c r="S117" s="591"/>
      <c r="T117" s="592" t="str">
        <f t="shared" si="75"/>
        <v/>
      </c>
      <c r="U117" s="591"/>
      <c r="V117" s="591"/>
      <c r="W117" s="591"/>
      <c r="X117" s="593" t="str">
        <f t="shared" si="93"/>
        <v/>
      </c>
      <c r="Y117" s="594" t="str">
        <f t="shared" si="76"/>
        <v/>
      </c>
      <c r="Z117" s="595" t="str">
        <f t="shared" si="77"/>
        <v/>
      </c>
      <c r="AA117" s="594" t="str">
        <f t="shared" si="78"/>
        <v/>
      </c>
      <c r="AB117" s="595" t="str">
        <f>IFERROR(IF(AND(Q116="Impacto",Q117="Impacto"),(AB116-(+AB116*T117)),IF(AND(Q116="Probabilidad",Q117="Impacto"),(AB115-(+AB115*T117)),IF(Q117="Probabilidad",AB116,""))),"")</f>
        <v/>
      </c>
      <c r="AC117" s="596" t="str">
        <f t="shared" si="53"/>
        <v/>
      </c>
      <c r="AD117" s="597"/>
      <c r="AE117" s="640"/>
      <c r="AF117" s="636"/>
      <c r="AG117" s="637"/>
      <c r="AH117" s="637"/>
      <c r="AI117" s="586"/>
      <c r="AJ117" s="725"/>
      <c r="AK117" s="725"/>
      <c r="AL117" s="586"/>
      <c r="AM117" s="725"/>
      <c r="AN117" s="719"/>
      <c r="AO117" s="719"/>
      <c r="AP117" s="719"/>
      <c r="AQ117" s="719"/>
      <c r="AR117" s="719"/>
      <c r="AS117" s="719"/>
      <c r="AT117" s="719"/>
      <c r="AU117" s="719"/>
      <c r="AV117" s="719"/>
      <c r="AW117" s="719"/>
      <c r="AX117" s="719"/>
      <c r="AY117" s="719"/>
      <c r="AZ117" s="719"/>
      <c r="BA117" s="719"/>
      <c r="BB117" s="719"/>
      <c r="BC117" s="719"/>
      <c r="BD117" s="719"/>
      <c r="BE117" s="719"/>
      <c r="BF117" s="719"/>
      <c r="BG117" s="719"/>
      <c r="BH117" s="719"/>
      <c r="BI117" s="719"/>
      <c r="BJ117" s="719"/>
      <c r="BK117" s="719"/>
      <c r="BL117" s="719"/>
      <c r="BM117" s="719"/>
      <c r="BN117" s="719"/>
      <c r="BO117" s="719"/>
      <c r="BP117" s="719"/>
    </row>
    <row r="118" spans="1:68" s="730" customFormat="1" ht="27.75" customHeight="1" x14ac:dyDescent="0.2">
      <c r="A118" s="854">
        <v>19</v>
      </c>
      <c r="B118" s="851"/>
      <c r="C118" s="884"/>
      <c r="D118" s="884"/>
      <c r="E118" s="884"/>
      <c r="F118" s="884"/>
      <c r="G118" s="887"/>
      <c r="H118" s="869" t="str">
        <f>IF(G118&lt;=0,"",IF(G118&lt;=2,"Muy Baja",IF(G118&lt;=24,"Baja",IF(G118&lt;=500,"Media",IF(G118&lt;=5000,"Alta","Muy Alta")))))</f>
        <v/>
      </c>
      <c r="I118" s="866" t="str">
        <f t="shared" ref="I118" si="103">IF(H118="","",IF(H118="Muy Baja",0.2,IF(H118="Baja",0.4,IF(H118="Media",0.6,IF(H118="Alta",0.8,IF(H118="Muy Alta",1,))))))</f>
        <v/>
      </c>
      <c r="J118" s="875"/>
      <c r="K118" s="866">
        <f>IF(NOT(ISERROR(MATCH(J118,'Tabla Impacto'!$B$221:$B$223,0))),'Tabla Impacto'!$F$223&amp;"Por favor no seleccionar los criterios de impacto(Afectación Económica o presupuestal y Pérdida Reputacional)",J118)</f>
        <v>0</v>
      </c>
      <c r="L118" s="881" t="str">
        <f>IF(OR(K118='Tabla Impacto'!$C$11,K118='Tabla Impacto'!$D$11),"Leve",IF(OR(K118='Tabla Impacto'!$C$12,K118='Tabla Impacto'!$D$12),"Menor",IF(OR(K118='Tabla Impacto'!$C$13,K118='Tabla Impacto'!$D$13),"Moderado",IF(OR(K118='Tabla Impacto'!$C$14,K118='Tabla Impacto'!$D$14),"Mayor",IF(OR(K118='Tabla Impacto'!$C$15,K118='Tabla Impacto'!$D$15),"Catastrófico","")))))</f>
        <v/>
      </c>
      <c r="M118" s="866" t="str">
        <f t="shared" ref="M118" si="104">IF(L118="","",IF(L118="Leve",0.2,IF(L118="Menor",0.4,IF(L118="Moderado",0.6,IF(L118="Mayor",0.8,IF(L118="Catastrófico",1,))))))</f>
        <v/>
      </c>
      <c r="N118" s="848" t="str">
        <f t="shared" ref="N118" si="105">IF(OR(AND(H118="Muy Baja",L118="Leve"),AND(H118="Muy Baja",L118="Menor"),AND(H118="Baja",L118="Leve")),"Bajo",IF(OR(AND(H118="Muy baja",L118="Moderado"),AND(H118="Baja",L118="Menor"),AND(H118="Baja",L118="Moderado"),AND(H118="Media",L118="Leve"),AND(H118="Media",L118="Menor"),AND(H118="Media",L118="Moderado"),AND(H118="Alta",L118="Leve"),AND(H118="Alta",L118="Menor")),"Moderado",IF(OR(AND(H118="Muy Baja",L118="Mayor"),AND(H118="Baja",L118="Mayor"),AND(H118="Media",L118="Mayor"),AND(H118="Alta",L118="Moderado"),AND(H118="Alta",L118="Mayor"),AND(H118="Muy Alta",L118="Leve"),AND(H118="Muy Alta",L118="Menor"),AND(H118="Muy Alta",L118="Moderado"),AND(H118="Muy Alta",L118="Mayor")),"Alto",IF(OR(AND(H118="Muy Baja",L118="Catastrófico"),AND(H118="Baja",L118="Catastrófico"),AND(H118="Media",L118="Catastrófico"),AND(H118="Alta",L118="Catastrófico"),AND(H118="Muy Alta",L118="Catastrófico")),"Extremo",""))))</f>
        <v/>
      </c>
      <c r="O118" s="538">
        <v>1</v>
      </c>
      <c r="P118" s="435"/>
      <c r="Q118" s="516" t="str">
        <f t="shared" si="74"/>
        <v/>
      </c>
      <c r="R118" s="517"/>
      <c r="S118" s="517"/>
      <c r="T118" s="518" t="str">
        <f t="shared" si="75"/>
        <v/>
      </c>
      <c r="U118" s="517"/>
      <c r="V118" s="517"/>
      <c r="W118" s="517"/>
      <c r="X118" s="519" t="str">
        <f t="shared" si="93"/>
        <v/>
      </c>
      <c r="Y118" s="520" t="str">
        <f t="shared" si="76"/>
        <v/>
      </c>
      <c r="Z118" s="521" t="str">
        <f t="shared" si="77"/>
        <v/>
      </c>
      <c r="AA118" s="520" t="str">
        <f t="shared" si="78"/>
        <v/>
      </c>
      <c r="AB118" s="521" t="str">
        <f>IFERROR(IF(Q118="Impacto",(M118-(+M118*T118)),IF(Q118="Probabilidad",M118,"")),"")</f>
        <v/>
      </c>
      <c r="AC118" s="522" t="str">
        <f t="shared" si="53"/>
        <v/>
      </c>
      <c r="AD118" s="511"/>
      <c r="AE118" s="742"/>
      <c r="AF118" s="728"/>
      <c r="AG118" s="525"/>
      <c r="AH118" s="514"/>
      <c r="AI118" s="586"/>
      <c r="AJ118" s="728"/>
      <c r="AK118" s="728"/>
      <c r="AL118" s="586"/>
      <c r="AM118" s="728"/>
      <c r="AN118" s="729"/>
      <c r="AO118" s="729"/>
      <c r="AP118" s="729"/>
      <c r="AQ118" s="729"/>
      <c r="AR118" s="729"/>
      <c r="AS118" s="729"/>
      <c r="AT118" s="729"/>
      <c r="AU118" s="729"/>
      <c r="AV118" s="729"/>
      <c r="AW118" s="729"/>
      <c r="AX118" s="729"/>
      <c r="AY118" s="729"/>
      <c r="AZ118" s="729"/>
      <c r="BA118" s="729"/>
      <c r="BB118" s="729"/>
      <c r="BC118" s="729"/>
      <c r="BD118" s="729"/>
      <c r="BE118" s="729"/>
      <c r="BF118" s="729"/>
      <c r="BG118" s="729"/>
      <c r="BH118" s="729"/>
      <c r="BI118" s="729"/>
      <c r="BJ118" s="729"/>
      <c r="BK118" s="729"/>
      <c r="BL118" s="729"/>
      <c r="BM118" s="729"/>
      <c r="BN118" s="729"/>
      <c r="BO118" s="729"/>
      <c r="BP118" s="729"/>
    </row>
    <row r="119" spans="1:68" ht="27.75" customHeight="1" x14ac:dyDescent="0.2">
      <c r="A119" s="855"/>
      <c r="B119" s="852"/>
      <c r="C119" s="885"/>
      <c r="D119" s="885"/>
      <c r="E119" s="885"/>
      <c r="F119" s="885"/>
      <c r="G119" s="888"/>
      <c r="H119" s="870"/>
      <c r="I119" s="867"/>
      <c r="J119" s="876"/>
      <c r="K119" s="867">
        <f>IF(NOT(ISERROR(MATCH(J119,_xlfn.ANCHORARRAY(E190),0))),I192&amp;"Por favor no seleccionar los criterios de impacto",J119)</f>
        <v>0</v>
      </c>
      <c r="L119" s="882"/>
      <c r="M119" s="867"/>
      <c r="N119" s="849"/>
      <c r="O119" s="538">
        <v>2</v>
      </c>
      <c r="P119" s="435"/>
      <c r="Q119" s="516" t="str">
        <f t="shared" si="74"/>
        <v/>
      </c>
      <c r="R119" s="517"/>
      <c r="S119" s="517"/>
      <c r="T119" s="518" t="str">
        <f t="shared" si="75"/>
        <v/>
      </c>
      <c r="U119" s="517"/>
      <c r="V119" s="517"/>
      <c r="W119" s="517"/>
      <c r="X119" s="519" t="str">
        <f t="shared" si="93"/>
        <v/>
      </c>
      <c r="Y119" s="520" t="str">
        <f t="shared" si="76"/>
        <v/>
      </c>
      <c r="Z119" s="521" t="str">
        <f t="shared" si="77"/>
        <v/>
      </c>
      <c r="AA119" s="520" t="str">
        <f t="shared" si="78"/>
        <v/>
      </c>
      <c r="AB119" s="521" t="str">
        <f>IFERROR(IF(AND(Q118="Impacto",Q119="Impacto"),(AB118-(+AB118*T119)),IF(Q119="Impacto",(M118-(+M118*T119)),IF(Q119="Probabilidad",AB118,""))),"")</f>
        <v/>
      </c>
      <c r="AC119" s="522" t="str">
        <f t="shared" si="53"/>
        <v/>
      </c>
      <c r="AD119" s="511"/>
      <c r="AE119" s="697"/>
      <c r="AF119" s="728"/>
      <c r="AG119" s="525"/>
      <c r="AH119" s="514"/>
      <c r="AI119" s="586"/>
      <c r="AJ119" s="728"/>
      <c r="AK119" s="728"/>
      <c r="AL119" s="586"/>
      <c r="AM119" s="728"/>
      <c r="AN119" s="719"/>
      <c r="AO119" s="719"/>
      <c r="AP119" s="719"/>
      <c r="AQ119" s="719"/>
      <c r="AR119" s="719"/>
      <c r="AS119" s="719"/>
      <c r="AT119" s="719"/>
      <c r="AU119" s="719"/>
      <c r="AV119" s="719"/>
      <c r="AW119" s="719"/>
      <c r="AX119" s="719"/>
      <c r="AY119" s="719"/>
      <c r="AZ119" s="719"/>
      <c r="BA119" s="719"/>
      <c r="BB119" s="719"/>
      <c r="BC119" s="719"/>
      <c r="BD119" s="719"/>
      <c r="BE119" s="719"/>
      <c r="BF119" s="719"/>
      <c r="BG119" s="719"/>
      <c r="BH119" s="719"/>
      <c r="BI119" s="719"/>
      <c r="BJ119" s="719"/>
      <c r="BK119" s="719"/>
      <c r="BL119" s="719"/>
      <c r="BM119" s="719"/>
      <c r="BN119" s="719"/>
      <c r="BO119" s="719"/>
      <c r="BP119" s="719"/>
    </row>
    <row r="120" spans="1:68" ht="27.75" customHeight="1" x14ac:dyDescent="0.2">
      <c r="A120" s="855"/>
      <c r="B120" s="852"/>
      <c r="C120" s="885"/>
      <c r="D120" s="885"/>
      <c r="E120" s="885"/>
      <c r="F120" s="885"/>
      <c r="G120" s="888"/>
      <c r="H120" s="870"/>
      <c r="I120" s="867"/>
      <c r="J120" s="876"/>
      <c r="K120" s="867">
        <f>IF(NOT(ISERROR(MATCH(J120,_xlfn.ANCHORARRAY(E191),0))),I193&amp;"Por favor no seleccionar los criterios de impacto",J120)</f>
        <v>0</v>
      </c>
      <c r="L120" s="882"/>
      <c r="M120" s="867"/>
      <c r="N120" s="849"/>
      <c r="O120" s="538">
        <v>3</v>
      </c>
      <c r="P120" s="435"/>
      <c r="Q120" s="516" t="str">
        <f t="shared" si="74"/>
        <v/>
      </c>
      <c r="R120" s="517"/>
      <c r="S120" s="517"/>
      <c r="T120" s="518" t="str">
        <f t="shared" si="75"/>
        <v/>
      </c>
      <c r="U120" s="517"/>
      <c r="V120" s="517"/>
      <c r="W120" s="517"/>
      <c r="X120" s="519" t="str">
        <f t="shared" si="93"/>
        <v/>
      </c>
      <c r="Y120" s="520" t="str">
        <f t="shared" si="76"/>
        <v/>
      </c>
      <c r="Z120" s="521" t="str">
        <f t="shared" si="77"/>
        <v/>
      </c>
      <c r="AA120" s="520" t="str">
        <f t="shared" si="78"/>
        <v/>
      </c>
      <c r="AB120" s="521" t="str">
        <f>IFERROR(IF(AND(Q119="Impacto",Q120="Impacto"),(AB119-(+AB119*T120)),IF(AND(Q119="Probabilidad",Q120="Impacto"),(AB118-(+AB118*T120)),IF(Q120="Probabilidad",AB119,""))),"")</f>
        <v/>
      </c>
      <c r="AC120" s="522" t="str">
        <f t="shared" si="53"/>
        <v/>
      </c>
      <c r="AD120" s="511"/>
      <c r="AE120" s="697"/>
      <c r="AF120" s="728"/>
      <c r="AG120" s="525"/>
      <c r="AH120" s="514"/>
      <c r="AI120" s="586"/>
      <c r="AJ120" s="728"/>
      <c r="AK120" s="728"/>
      <c r="AL120" s="586"/>
      <c r="AM120" s="728"/>
      <c r="AN120" s="719"/>
      <c r="AO120" s="719"/>
      <c r="AP120" s="719"/>
      <c r="AQ120" s="719"/>
      <c r="AR120" s="719"/>
      <c r="AS120" s="719"/>
      <c r="AT120" s="719"/>
      <c r="AU120" s="719"/>
      <c r="AV120" s="719"/>
      <c r="AW120" s="719"/>
      <c r="AX120" s="719"/>
      <c r="AY120" s="719"/>
      <c r="AZ120" s="719"/>
      <c r="BA120" s="719"/>
      <c r="BB120" s="719"/>
      <c r="BC120" s="719"/>
      <c r="BD120" s="719"/>
      <c r="BE120" s="719"/>
      <c r="BF120" s="719"/>
      <c r="BG120" s="719"/>
      <c r="BH120" s="719"/>
      <c r="BI120" s="719"/>
      <c r="BJ120" s="719"/>
      <c r="BK120" s="719"/>
      <c r="BL120" s="719"/>
      <c r="BM120" s="719"/>
      <c r="BN120" s="719"/>
      <c r="BO120" s="719"/>
      <c r="BP120" s="719"/>
    </row>
    <row r="121" spans="1:68" ht="27.75" customHeight="1" x14ac:dyDescent="0.2">
      <c r="A121" s="855"/>
      <c r="B121" s="852"/>
      <c r="C121" s="885"/>
      <c r="D121" s="885"/>
      <c r="E121" s="885"/>
      <c r="F121" s="885"/>
      <c r="G121" s="888"/>
      <c r="H121" s="870"/>
      <c r="I121" s="867"/>
      <c r="J121" s="876"/>
      <c r="K121" s="867">
        <f>IF(NOT(ISERROR(MATCH(J121,_xlfn.ANCHORARRAY(E192),0))),I194&amp;"Por favor no seleccionar los criterios de impacto",J121)</f>
        <v>0</v>
      </c>
      <c r="L121" s="882"/>
      <c r="M121" s="867"/>
      <c r="N121" s="849"/>
      <c r="O121" s="538">
        <v>4</v>
      </c>
      <c r="P121" s="435"/>
      <c r="Q121" s="516" t="str">
        <f t="shared" si="74"/>
        <v/>
      </c>
      <c r="R121" s="517"/>
      <c r="S121" s="517"/>
      <c r="T121" s="518" t="str">
        <f t="shared" si="75"/>
        <v/>
      </c>
      <c r="U121" s="517"/>
      <c r="V121" s="517"/>
      <c r="W121" s="517"/>
      <c r="X121" s="519" t="str">
        <f t="shared" si="93"/>
        <v/>
      </c>
      <c r="Y121" s="520" t="str">
        <f t="shared" si="76"/>
        <v/>
      </c>
      <c r="Z121" s="521" t="str">
        <f t="shared" si="77"/>
        <v/>
      </c>
      <c r="AA121" s="520" t="str">
        <f t="shared" si="78"/>
        <v/>
      </c>
      <c r="AB121" s="521" t="str">
        <f>IFERROR(IF(AND(Q120="Impacto",Q121="Impacto"),(AB120-(+AB120*T121)),IF(AND(Q120="Probabilidad",Q121="Impacto"),(AB119-(+AB119*T121)),IF(Q121="Probabilidad",AB120,""))),"")</f>
        <v/>
      </c>
      <c r="AC121" s="522" t="str">
        <f t="shared" si="53"/>
        <v/>
      </c>
      <c r="AD121" s="511"/>
      <c r="AE121" s="697"/>
      <c r="AF121" s="728"/>
      <c r="AG121" s="525"/>
      <c r="AH121" s="514"/>
      <c r="AI121" s="586"/>
      <c r="AJ121" s="728"/>
      <c r="AK121" s="728"/>
      <c r="AL121" s="586"/>
      <c r="AM121" s="728"/>
      <c r="AN121" s="719"/>
      <c r="AO121" s="719"/>
      <c r="AP121" s="719"/>
      <c r="AQ121" s="719"/>
      <c r="AR121" s="719"/>
      <c r="AS121" s="719"/>
      <c r="AT121" s="719"/>
      <c r="AU121" s="719"/>
      <c r="AV121" s="719"/>
      <c r="AW121" s="719"/>
      <c r="AX121" s="719"/>
      <c r="AY121" s="719"/>
      <c r="AZ121" s="719"/>
      <c r="BA121" s="719"/>
      <c r="BB121" s="719"/>
      <c r="BC121" s="719"/>
      <c r="BD121" s="719"/>
      <c r="BE121" s="719"/>
      <c r="BF121" s="719"/>
      <c r="BG121" s="719"/>
      <c r="BH121" s="719"/>
      <c r="BI121" s="719"/>
      <c r="BJ121" s="719"/>
      <c r="BK121" s="719"/>
      <c r="BL121" s="719"/>
      <c r="BM121" s="719"/>
      <c r="BN121" s="719"/>
      <c r="BO121" s="719"/>
      <c r="BP121" s="719"/>
    </row>
    <row r="122" spans="1:68" ht="27.75" customHeight="1" x14ac:dyDescent="0.2">
      <c r="A122" s="855"/>
      <c r="B122" s="852"/>
      <c r="C122" s="885"/>
      <c r="D122" s="885"/>
      <c r="E122" s="885"/>
      <c r="F122" s="885"/>
      <c r="G122" s="888"/>
      <c r="H122" s="870"/>
      <c r="I122" s="867"/>
      <c r="J122" s="876"/>
      <c r="K122" s="867">
        <f>IF(NOT(ISERROR(MATCH(J122,_xlfn.ANCHORARRAY(E193),0))),I195&amp;"Por favor no seleccionar los criterios de impacto",J122)</f>
        <v>0</v>
      </c>
      <c r="L122" s="882"/>
      <c r="M122" s="867"/>
      <c r="N122" s="849"/>
      <c r="O122" s="538">
        <v>5</v>
      </c>
      <c r="P122" s="435"/>
      <c r="Q122" s="516" t="str">
        <f t="shared" si="74"/>
        <v/>
      </c>
      <c r="R122" s="517"/>
      <c r="S122" s="517"/>
      <c r="T122" s="518" t="str">
        <f t="shared" si="75"/>
        <v/>
      </c>
      <c r="U122" s="517"/>
      <c r="V122" s="517"/>
      <c r="W122" s="517"/>
      <c r="X122" s="519" t="str">
        <f t="shared" si="93"/>
        <v/>
      </c>
      <c r="Y122" s="520" t="str">
        <f t="shared" si="76"/>
        <v/>
      </c>
      <c r="Z122" s="521" t="str">
        <f t="shared" si="77"/>
        <v/>
      </c>
      <c r="AA122" s="520" t="str">
        <f t="shared" si="78"/>
        <v/>
      </c>
      <c r="AB122" s="521" t="str">
        <f>IFERROR(IF(AND(Q121="Impacto",Q122="Impacto"),(AB121-(+AB121*T122)),IF(AND(Q121="Probabilidad",Q122="Impacto"),(AB120-(+AB120*T122)),IF(Q122="Probabilidad",AB121,""))),"")</f>
        <v/>
      </c>
      <c r="AC122" s="522" t="str">
        <f t="shared" si="53"/>
        <v/>
      </c>
      <c r="AD122" s="511"/>
      <c r="AE122" s="697"/>
      <c r="AF122" s="728"/>
      <c r="AG122" s="525"/>
      <c r="AH122" s="514"/>
      <c r="AI122" s="586"/>
      <c r="AJ122" s="728"/>
      <c r="AK122" s="728"/>
      <c r="AL122" s="586"/>
      <c r="AM122" s="728"/>
      <c r="AN122" s="719"/>
      <c r="AO122" s="719"/>
      <c r="AP122" s="719"/>
      <c r="AQ122" s="719"/>
      <c r="AR122" s="719"/>
      <c r="AS122" s="719"/>
      <c r="AT122" s="719"/>
      <c r="AU122" s="719"/>
      <c r="AV122" s="719"/>
      <c r="AW122" s="719"/>
      <c r="AX122" s="719"/>
      <c r="AY122" s="719"/>
      <c r="AZ122" s="719"/>
      <c r="BA122" s="719"/>
      <c r="BB122" s="719"/>
      <c r="BC122" s="719"/>
      <c r="BD122" s="719"/>
      <c r="BE122" s="719"/>
      <c r="BF122" s="719"/>
      <c r="BG122" s="719"/>
      <c r="BH122" s="719"/>
      <c r="BI122" s="719"/>
      <c r="BJ122" s="719"/>
      <c r="BK122" s="719"/>
      <c r="BL122" s="719"/>
      <c r="BM122" s="719"/>
      <c r="BN122" s="719"/>
      <c r="BO122" s="719"/>
      <c r="BP122" s="719"/>
    </row>
    <row r="123" spans="1:68" ht="27.75" customHeight="1" x14ac:dyDescent="0.2">
      <c r="A123" s="856"/>
      <c r="B123" s="853"/>
      <c r="C123" s="886"/>
      <c r="D123" s="886"/>
      <c r="E123" s="886"/>
      <c r="F123" s="886"/>
      <c r="G123" s="889"/>
      <c r="H123" s="871"/>
      <c r="I123" s="868"/>
      <c r="J123" s="877"/>
      <c r="K123" s="868">
        <f>IF(NOT(ISERROR(MATCH(J123,_xlfn.ANCHORARRAY(E194),0))),I196&amp;"Por favor no seleccionar los criterios de impacto",J123)</f>
        <v>0</v>
      </c>
      <c r="L123" s="883"/>
      <c r="M123" s="868"/>
      <c r="N123" s="850"/>
      <c r="O123" s="538">
        <v>6</v>
      </c>
      <c r="P123" s="435"/>
      <c r="Q123" s="516" t="str">
        <f t="shared" si="74"/>
        <v/>
      </c>
      <c r="R123" s="517"/>
      <c r="S123" s="517"/>
      <c r="T123" s="518" t="str">
        <f t="shared" si="75"/>
        <v/>
      </c>
      <c r="U123" s="517"/>
      <c r="V123" s="517"/>
      <c r="W123" s="517"/>
      <c r="X123" s="519" t="str">
        <f t="shared" si="93"/>
        <v/>
      </c>
      <c r="Y123" s="520" t="str">
        <f t="shared" si="76"/>
        <v/>
      </c>
      <c r="Z123" s="521" t="str">
        <f t="shared" si="77"/>
        <v/>
      </c>
      <c r="AA123" s="520" t="str">
        <f t="shared" si="78"/>
        <v/>
      </c>
      <c r="AB123" s="521" t="str">
        <f>IFERROR(IF(AND(Q122="Impacto",Q123="Impacto"),(AB122-(+AB122*T123)),IF(AND(Q122="Probabilidad",Q123="Impacto"),(AB121-(+AB121*T123)),IF(Q123="Probabilidad",AB122,""))),"")</f>
        <v/>
      </c>
      <c r="AC123" s="522" t="str">
        <f t="shared" si="53"/>
        <v/>
      </c>
      <c r="AD123" s="511"/>
      <c r="AE123" s="697"/>
      <c r="AF123" s="728"/>
      <c r="AG123" s="525"/>
      <c r="AH123" s="514"/>
      <c r="AI123" s="586"/>
      <c r="AJ123" s="728"/>
      <c r="AK123" s="728"/>
      <c r="AL123" s="586"/>
      <c r="AM123" s="728"/>
      <c r="AN123" s="719"/>
      <c r="AO123" s="719"/>
      <c r="AP123" s="719"/>
      <c r="AQ123" s="719"/>
      <c r="AR123" s="719"/>
      <c r="AS123" s="719"/>
      <c r="AT123" s="719"/>
      <c r="AU123" s="719"/>
      <c r="AV123" s="719"/>
      <c r="AW123" s="719"/>
      <c r="AX123" s="719"/>
      <c r="AY123" s="719"/>
      <c r="AZ123" s="719"/>
      <c r="BA123" s="719"/>
      <c r="BB123" s="719"/>
      <c r="BC123" s="719"/>
      <c r="BD123" s="719"/>
      <c r="BE123" s="719"/>
      <c r="BF123" s="719"/>
      <c r="BG123" s="719"/>
      <c r="BH123" s="719"/>
      <c r="BI123" s="719"/>
      <c r="BJ123" s="719"/>
      <c r="BK123" s="719"/>
      <c r="BL123" s="719"/>
      <c r="BM123" s="719"/>
      <c r="BN123" s="719"/>
      <c r="BO123" s="719"/>
      <c r="BP123" s="719"/>
    </row>
    <row r="124" spans="1:68" ht="27.75" customHeight="1" x14ac:dyDescent="0.2">
      <c r="A124" s="854">
        <v>20</v>
      </c>
      <c r="B124" s="851"/>
      <c r="C124" s="884"/>
      <c r="D124" s="884"/>
      <c r="E124" s="884"/>
      <c r="F124" s="884"/>
      <c r="G124" s="887"/>
      <c r="H124" s="869" t="str">
        <f>IF(G124&lt;=0,"",IF(G124&lt;=2,"Muy Baja",IF(G124&lt;=24,"Baja",IF(G124&lt;=500,"Media",IF(G124&lt;=5000,"Alta","Muy Alta")))))</f>
        <v/>
      </c>
      <c r="I124" s="866" t="str">
        <f t="shared" ref="I124" si="106">IF(H124="","",IF(H124="Muy Baja",0.2,IF(H124="Baja",0.4,IF(H124="Media",0.6,IF(H124="Alta",0.8,IF(H124="Muy Alta",1,))))))</f>
        <v/>
      </c>
      <c r="J124" s="875"/>
      <c r="K124" s="706"/>
      <c r="L124" s="881" t="str">
        <f>IF(OR(K124='Tabla Impacto'!$C$11,K124='Tabla Impacto'!$D$11),"Leve",IF(OR(K124='Tabla Impacto'!$C$12,K124='Tabla Impacto'!$D$12),"Menor",IF(OR(K124='Tabla Impacto'!$C$13,K124='Tabla Impacto'!$D$13),"Moderado",IF(OR(K124='Tabla Impacto'!$C$14,K124='Tabla Impacto'!$D$14),"Mayor",IF(OR(K124='Tabla Impacto'!$C$15,K124='Tabla Impacto'!$D$15),"Catastrófico","")))))</f>
        <v/>
      </c>
      <c r="M124" s="866" t="str">
        <f t="shared" ref="M124" si="107">IF(L124="","",IF(L124="Leve",0.2,IF(L124="Menor",0.4,IF(L124="Moderado",0.6,IF(L124="Mayor",0.8,IF(L124="Catastrófico",1,))))))</f>
        <v/>
      </c>
      <c r="N124" s="848" t="str">
        <f t="shared" ref="N124" si="108">IF(OR(AND(H124="Muy Baja",L124="Leve"),AND(H124="Muy Baja",L124="Menor"),AND(H124="Baja",L124="Leve")),"Bajo",IF(OR(AND(H124="Muy baja",L124="Moderado"),AND(H124="Baja",L124="Menor"),AND(H124="Baja",L124="Moderado"),AND(H124="Media",L124="Leve"),AND(H124="Media",L124="Menor"),AND(H124="Media",L124="Moderado"),AND(H124="Alta",L124="Leve"),AND(H124="Alta",L124="Menor")),"Moderado",IF(OR(AND(H124="Muy Baja",L124="Mayor"),AND(H124="Baja",L124="Mayor"),AND(H124="Media",L124="Mayor"),AND(H124="Alta",L124="Moderado"),AND(H124="Alta",L124="Mayor"),AND(H124="Muy Alta",L124="Leve"),AND(H124="Muy Alta",L124="Menor"),AND(H124="Muy Alta",L124="Moderado"),AND(H124="Muy Alta",L124="Mayor")),"Alto",IF(OR(AND(H124="Muy Baja",L124="Catastrófico"),AND(H124="Baja",L124="Catastrófico"),AND(H124="Media",L124="Catastrófico"),AND(H124="Alta",L124="Catastrófico"),AND(H124="Muy Alta",L124="Catastrófico")),"Extremo",""))))</f>
        <v/>
      </c>
      <c r="O124" s="538">
        <v>1</v>
      </c>
      <c r="P124" s="435"/>
      <c r="Q124" s="516" t="str">
        <f t="shared" si="74"/>
        <v/>
      </c>
      <c r="R124" s="517"/>
      <c r="S124" s="517"/>
      <c r="T124" s="518" t="str">
        <f t="shared" si="75"/>
        <v/>
      </c>
      <c r="U124" s="517"/>
      <c r="V124" s="517"/>
      <c r="W124" s="517"/>
      <c r="X124" s="519" t="str">
        <f t="shared" si="93"/>
        <v/>
      </c>
      <c r="Y124" s="520" t="str">
        <f t="shared" si="76"/>
        <v/>
      </c>
      <c r="Z124" s="521" t="str">
        <f t="shared" si="77"/>
        <v/>
      </c>
      <c r="AA124" s="520" t="str">
        <f t="shared" si="78"/>
        <v/>
      </c>
      <c r="AB124" s="521" t="str">
        <f t="shared" ref="AB124:AB129" si="109">IFERROR(IF(AND(Q123="Impacto",Q124="Impacto"),(AB123-(+AB123*T124)),IF(Q124="Impacto",(M123-(+M123*T124)),IF(Q124="Probabilidad",AB123,""))),"")</f>
        <v/>
      </c>
      <c r="AC124" s="522" t="str">
        <f t="shared" si="53"/>
        <v/>
      </c>
      <c r="AD124" s="511"/>
      <c r="AE124" s="697"/>
      <c r="AF124" s="728"/>
      <c r="AG124" s="525"/>
      <c r="AH124" s="514"/>
      <c r="AI124" s="586"/>
      <c r="AJ124" s="728"/>
      <c r="AK124" s="728"/>
      <c r="AL124" s="586"/>
      <c r="AM124" s="728"/>
      <c r="AN124" s="719"/>
      <c r="AO124" s="719"/>
      <c r="AP124" s="719"/>
      <c r="AQ124" s="719"/>
      <c r="AR124" s="719"/>
      <c r="AS124" s="719"/>
      <c r="AT124" s="719"/>
      <c r="AU124" s="719"/>
      <c r="AV124" s="719"/>
      <c r="AW124" s="719"/>
      <c r="AX124" s="719"/>
      <c r="AY124" s="719"/>
      <c r="AZ124" s="719"/>
      <c r="BA124" s="719"/>
      <c r="BB124" s="719"/>
      <c r="BC124" s="719"/>
      <c r="BD124" s="719"/>
      <c r="BE124" s="719"/>
      <c r="BF124" s="719"/>
      <c r="BG124" s="719"/>
      <c r="BH124" s="719"/>
      <c r="BI124" s="719"/>
      <c r="BJ124" s="719"/>
      <c r="BK124" s="719"/>
      <c r="BL124" s="719"/>
      <c r="BM124" s="719"/>
      <c r="BN124" s="719"/>
      <c r="BO124" s="719"/>
      <c r="BP124" s="719"/>
    </row>
    <row r="125" spans="1:68" ht="27.75" customHeight="1" x14ac:dyDescent="0.2">
      <c r="A125" s="855"/>
      <c r="B125" s="852"/>
      <c r="C125" s="885"/>
      <c r="D125" s="885"/>
      <c r="E125" s="885"/>
      <c r="F125" s="885"/>
      <c r="G125" s="888"/>
      <c r="H125" s="870"/>
      <c r="I125" s="867"/>
      <c r="J125" s="876"/>
      <c r="K125" s="706"/>
      <c r="L125" s="882"/>
      <c r="M125" s="867"/>
      <c r="N125" s="849"/>
      <c r="O125" s="538">
        <v>2</v>
      </c>
      <c r="P125" s="435"/>
      <c r="Q125" s="516" t="str">
        <f t="shared" si="74"/>
        <v/>
      </c>
      <c r="R125" s="517"/>
      <c r="S125" s="517"/>
      <c r="T125" s="518" t="str">
        <f t="shared" si="75"/>
        <v/>
      </c>
      <c r="U125" s="517"/>
      <c r="V125" s="517"/>
      <c r="W125" s="517"/>
      <c r="X125" s="519" t="str">
        <f t="shared" si="93"/>
        <v/>
      </c>
      <c r="Y125" s="520" t="str">
        <f t="shared" si="76"/>
        <v/>
      </c>
      <c r="Z125" s="521" t="str">
        <f t="shared" si="77"/>
        <v/>
      </c>
      <c r="AA125" s="520" t="str">
        <f t="shared" si="78"/>
        <v/>
      </c>
      <c r="AB125" s="521" t="str">
        <f t="shared" si="109"/>
        <v/>
      </c>
      <c r="AC125" s="522" t="str">
        <f t="shared" si="53"/>
        <v/>
      </c>
      <c r="AD125" s="511"/>
      <c r="AE125" s="697"/>
      <c r="AF125" s="728"/>
      <c r="AG125" s="525"/>
      <c r="AH125" s="514"/>
      <c r="AI125" s="586"/>
      <c r="AJ125" s="728"/>
      <c r="AK125" s="728"/>
      <c r="AL125" s="586"/>
      <c r="AM125" s="728"/>
      <c r="AN125" s="719"/>
      <c r="AO125" s="719"/>
      <c r="AP125" s="719"/>
      <c r="AQ125" s="719"/>
      <c r="AR125" s="719"/>
      <c r="AS125" s="719"/>
      <c r="AT125" s="719"/>
      <c r="AU125" s="719"/>
      <c r="AV125" s="719"/>
      <c r="AW125" s="719"/>
      <c r="AX125" s="719"/>
      <c r="AY125" s="719"/>
      <c r="AZ125" s="719"/>
      <c r="BA125" s="719"/>
      <c r="BB125" s="719"/>
      <c r="BC125" s="719"/>
      <c r="BD125" s="719"/>
      <c r="BE125" s="719"/>
      <c r="BF125" s="719"/>
      <c r="BG125" s="719"/>
      <c r="BH125" s="719"/>
      <c r="BI125" s="719"/>
      <c r="BJ125" s="719"/>
      <c r="BK125" s="719"/>
      <c r="BL125" s="719"/>
      <c r="BM125" s="719"/>
      <c r="BN125" s="719"/>
      <c r="BO125" s="719"/>
      <c r="BP125" s="719"/>
    </row>
    <row r="126" spans="1:68" ht="27.75" customHeight="1" x14ac:dyDescent="0.2">
      <c r="A126" s="855"/>
      <c r="B126" s="852"/>
      <c r="C126" s="885"/>
      <c r="D126" s="885"/>
      <c r="E126" s="885"/>
      <c r="F126" s="885"/>
      <c r="G126" s="888"/>
      <c r="H126" s="870"/>
      <c r="I126" s="867"/>
      <c r="J126" s="876"/>
      <c r="K126" s="706"/>
      <c r="L126" s="882"/>
      <c r="M126" s="867"/>
      <c r="N126" s="849"/>
      <c r="O126" s="538">
        <v>3</v>
      </c>
      <c r="P126" s="435"/>
      <c r="Q126" s="516" t="str">
        <f t="shared" si="74"/>
        <v/>
      </c>
      <c r="R126" s="517"/>
      <c r="S126" s="517"/>
      <c r="T126" s="518" t="str">
        <f t="shared" si="75"/>
        <v/>
      </c>
      <c r="U126" s="517"/>
      <c r="V126" s="517"/>
      <c r="W126" s="517"/>
      <c r="X126" s="519" t="str">
        <f t="shared" si="93"/>
        <v/>
      </c>
      <c r="Y126" s="520" t="str">
        <f t="shared" si="76"/>
        <v/>
      </c>
      <c r="Z126" s="521" t="str">
        <f t="shared" si="77"/>
        <v/>
      </c>
      <c r="AA126" s="520" t="str">
        <f t="shared" si="78"/>
        <v/>
      </c>
      <c r="AB126" s="521" t="str">
        <f t="shared" si="109"/>
        <v/>
      </c>
      <c r="AC126" s="522" t="str">
        <f t="shared" si="53"/>
        <v/>
      </c>
      <c r="AD126" s="511"/>
      <c r="AE126" s="697"/>
      <c r="AF126" s="728"/>
      <c r="AG126" s="525"/>
      <c r="AH126" s="514"/>
      <c r="AI126" s="586"/>
      <c r="AJ126" s="728"/>
      <c r="AK126" s="728"/>
      <c r="AL126" s="586"/>
      <c r="AM126" s="728"/>
      <c r="AN126" s="719"/>
      <c r="AO126" s="719"/>
      <c r="AP126" s="719"/>
      <c r="AQ126" s="719"/>
      <c r="AR126" s="719"/>
      <c r="AS126" s="719"/>
      <c r="AT126" s="719"/>
      <c r="AU126" s="719"/>
      <c r="AV126" s="719"/>
      <c r="AW126" s="719"/>
      <c r="AX126" s="719"/>
      <c r="AY126" s="719"/>
      <c r="AZ126" s="719"/>
      <c r="BA126" s="719"/>
      <c r="BB126" s="719"/>
      <c r="BC126" s="719"/>
      <c r="BD126" s="719"/>
      <c r="BE126" s="719"/>
      <c r="BF126" s="719"/>
      <c r="BG126" s="719"/>
      <c r="BH126" s="719"/>
      <c r="BI126" s="719"/>
      <c r="BJ126" s="719"/>
      <c r="BK126" s="719"/>
      <c r="BL126" s="719"/>
      <c r="BM126" s="719"/>
      <c r="BN126" s="719"/>
      <c r="BO126" s="719"/>
      <c r="BP126" s="719"/>
    </row>
    <row r="127" spans="1:68" ht="27.75" customHeight="1" x14ac:dyDescent="0.2">
      <c r="A127" s="855"/>
      <c r="B127" s="852"/>
      <c r="C127" s="885"/>
      <c r="D127" s="885"/>
      <c r="E127" s="885"/>
      <c r="F127" s="885"/>
      <c r="G127" s="888"/>
      <c r="H127" s="870"/>
      <c r="I127" s="867"/>
      <c r="J127" s="876"/>
      <c r="K127" s="706"/>
      <c r="L127" s="882"/>
      <c r="M127" s="867"/>
      <c r="N127" s="849"/>
      <c r="O127" s="538">
        <v>4</v>
      </c>
      <c r="P127" s="435"/>
      <c r="Q127" s="516" t="str">
        <f t="shared" si="74"/>
        <v/>
      </c>
      <c r="R127" s="517"/>
      <c r="S127" s="517"/>
      <c r="T127" s="518" t="str">
        <f t="shared" si="75"/>
        <v/>
      </c>
      <c r="U127" s="517"/>
      <c r="V127" s="517"/>
      <c r="W127" s="517"/>
      <c r="X127" s="519" t="str">
        <f t="shared" si="93"/>
        <v/>
      </c>
      <c r="Y127" s="520" t="str">
        <f t="shared" si="76"/>
        <v/>
      </c>
      <c r="Z127" s="521" t="str">
        <f t="shared" si="77"/>
        <v/>
      </c>
      <c r="AA127" s="520" t="str">
        <f t="shared" si="78"/>
        <v/>
      </c>
      <c r="AB127" s="521" t="str">
        <f t="shared" si="109"/>
        <v/>
      </c>
      <c r="AC127" s="522" t="str">
        <f t="shared" si="53"/>
        <v/>
      </c>
      <c r="AD127" s="511"/>
      <c r="AE127" s="697"/>
      <c r="AF127" s="728"/>
      <c r="AG127" s="525"/>
      <c r="AH127" s="514"/>
      <c r="AI127" s="586"/>
      <c r="AJ127" s="728"/>
      <c r="AK127" s="728"/>
      <c r="AL127" s="586"/>
      <c r="AM127" s="728"/>
      <c r="AN127" s="719"/>
      <c r="AO127" s="719"/>
      <c r="AP127" s="719"/>
      <c r="AQ127" s="719"/>
      <c r="AR127" s="719"/>
      <c r="AS127" s="719"/>
      <c r="AT127" s="719"/>
      <c r="AU127" s="719"/>
      <c r="AV127" s="719"/>
      <c r="AW127" s="719"/>
      <c r="AX127" s="719"/>
      <c r="AY127" s="719"/>
      <c r="AZ127" s="719"/>
      <c r="BA127" s="719"/>
      <c r="BB127" s="719"/>
      <c r="BC127" s="719"/>
      <c r="BD127" s="719"/>
      <c r="BE127" s="719"/>
      <c r="BF127" s="719"/>
      <c r="BG127" s="719"/>
      <c r="BH127" s="719"/>
      <c r="BI127" s="719"/>
      <c r="BJ127" s="719"/>
      <c r="BK127" s="719"/>
      <c r="BL127" s="719"/>
      <c r="BM127" s="719"/>
      <c r="BN127" s="719"/>
      <c r="BO127" s="719"/>
      <c r="BP127" s="719"/>
    </row>
    <row r="128" spans="1:68" ht="27.75" customHeight="1" x14ac:dyDescent="0.2">
      <c r="A128" s="855"/>
      <c r="B128" s="852"/>
      <c r="C128" s="885"/>
      <c r="D128" s="885"/>
      <c r="E128" s="885"/>
      <c r="F128" s="885"/>
      <c r="G128" s="888"/>
      <c r="H128" s="870"/>
      <c r="I128" s="867"/>
      <c r="J128" s="876"/>
      <c r="K128" s="706"/>
      <c r="L128" s="882"/>
      <c r="M128" s="867"/>
      <c r="N128" s="849"/>
      <c r="O128" s="538">
        <v>5</v>
      </c>
      <c r="P128" s="435"/>
      <c r="Q128" s="516" t="str">
        <f t="shared" si="74"/>
        <v/>
      </c>
      <c r="R128" s="517"/>
      <c r="S128" s="517"/>
      <c r="T128" s="518" t="str">
        <f t="shared" si="75"/>
        <v/>
      </c>
      <c r="U128" s="517"/>
      <c r="V128" s="517"/>
      <c r="W128" s="517"/>
      <c r="X128" s="519" t="str">
        <f t="shared" si="93"/>
        <v/>
      </c>
      <c r="Y128" s="520" t="str">
        <f t="shared" si="76"/>
        <v/>
      </c>
      <c r="Z128" s="521" t="str">
        <f t="shared" si="77"/>
        <v/>
      </c>
      <c r="AA128" s="520" t="str">
        <f t="shared" si="78"/>
        <v/>
      </c>
      <c r="AB128" s="521" t="str">
        <f t="shared" si="109"/>
        <v/>
      </c>
      <c r="AC128" s="522" t="str">
        <f t="shared" si="53"/>
        <v/>
      </c>
      <c r="AD128" s="511"/>
      <c r="AE128" s="697"/>
      <c r="AF128" s="728"/>
      <c r="AG128" s="525"/>
      <c r="AH128" s="514"/>
      <c r="AI128" s="586"/>
      <c r="AJ128" s="728"/>
      <c r="AK128" s="728"/>
      <c r="AL128" s="586"/>
      <c r="AM128" s="728"/>
      <c r="AN128" s="719"/>
      <c r="AO128" s="719"/>
      <c r="AP128" s="719"/>
      <c r="AQ128" s="719"/>
      <c r="AR128" s="719"/>
      <c r="AS128" s="719"/>
      <c r="AT128" s="719"/>
      <c r="AU128" s="719"/>
      <c r="AV128" s="719"/>
      <c r="AW128" s="719"/>
      <c r="AX128" s="719"/>
      <c r="AY128" s="719"/>
      <c r="AZ128" s="719"/>
      <c r="BA128" s="719"/>
      <c r="BB128" s="719"/>
      <c r="BC128" s="719"/>
      <c r="BD128" s="719"/>
      <c r="BE128" s="719"/>
      <c r="BF128" s="719"/>
      <c r="BG128" s="719"/>
      <c r="BH128" s="719"/>
      <c r="BI128" s="719"/>
      <c r="BJ128" s="719"/>
      <c r="BK128" s="719"/>
      <c r="BL128" s="719"/>
      <c r="BM128" s="719"/>
      <c r="BN128" s="719"/>
      <c r="BO128" s="719"/>
      <c r="BP128" s="719"/>
    </row>
    <row r="129" spans="1:68" ht="27.75" customHeight="1" x14ac:dyDescent="0.2">
      <c r="A129" s="856"/>
      <c r="B129" s="853"/>
      <c r="C129" s="886"/>
      <c r="D129" s="886"/>
      <c r="E129" s="886"/>
      <c r="F129" s="886"/>
      <c r="G129" s="889"/>
      <c r="H129" s="871"/>
      <c r="I129" s="868"/>
      <c r="J129" s="877"/>
      <c r="K129" s="706"/>
      <c r="L129" s="883"/>
      <c r="M129" s="868"/>
      <c r="N129" s="850"/>
      <c r="O129" s="538">
        <v>6</v>
      </c>
      <c r="P129" s="435"/>
      <c r="Q129" s="516" t="str">
        <f t="shared" si="74"/>
        <v/>
      </c>
      <c r="R129" s="517"/>
      <c r="S129" s="517"/>
      <c r="T129" s="518" t="str">
        <f t="shared" si="75"/>
        <v/>
      </c>
      <c r="U129" s="517"/>
      <c r="V129" s="517"/>
      <c r="W129" s="517"/>
      <c r="X129" s="519" t="str">
        <f t="shared" si="93"/>
        <v/>
      </c>
      <c r="Y129" s="520" t="str">
        <f t="shared" si="76"/>
        <v/>
      </c>
      <c r="Z129" s="521" t="str">
        <f t="shared" si="77"/>
        <v/>
      </c>
      <c r="AA129" s="520" t="str">
        <f t="shared" si="78"/>
        <v/>
      </c>
      <c r="AB129" s="521" t="str">
        <f t="shared" si="109"/>
        <v/>
      </c>
      <c r="AC129" s="522" t="str">
        <f t="shared" ref="AC129:AC135" si="110">IFERROR(IF(OR(AND(Y129="Muy Baja",AA129="Leve"),AND(Y129="Muy Baja",AA129="Menor"),AND(Y129="Baja",AA129="Leve")),"Bajo",IF(OR(AND(Y129="Muy baja",AA129="Moderado"),AND(Y129="Baja",AA129="Menor"),AND(Y129="Baja",AA129="Moderado"),AND(Y129="Media",AA129="Leve"),AND(Y129="Media",AA129="Menor"),AND(Y129="Media",AA129="Moderado"),AND(Y129="Alta",AA129="Leve"),AND(Y129="Alta",AA129="Menor")),"Moderado",IF(OR(AND(Y129="Muy Baja",AA129="Mayor"),AND(Y129="Baja",AA129="Mayor"),AND(Y129="Media",AA129="Mayor"),AND(Y129="Alta",AA129="Moderado"),AND(Y129="Alta",AA129="Mayor"),AND(Y129="Muy Alta",AA129="Leve"),AND(Y129="Muy Alta",AA129="Menor"),AND(Y129="Muy Alta",AA129="Moderado"),AND(Y129="Muy Alta",AA129="Mayor")),"Alto",IF(OR(AND(Y129="Muy Baja",AA129="Catastrófico"),AND(Y129="Baja",AA129="Catastrófico"),AND(Y129="Media",AA129="Catastrófico"),AND(Y129="Alta",AA129="Catastrófico"),AND(Y129="Muy Alta",AA129="Catastrófico")),"Extremo","")))),"")</f>
        <v/>
      </c>
      <c r="AD129" s="511"/>
      <c r="AE129" s="697"/>
      <c r="AF129" s="728"/>
      <c r="AG129" s="525"/>
      <c r="AH129" s="514"/>
      <c r="AI129" s="697"/>
      <c r="AJ129" s="728"/>
      <c r="AK129" s="728"/>
      <c r="AL129" s="586"/>
      <c r="AM129" s="728"/>
      <c r="AN129" s="719"/>
      <c r="AO129" s="719"/>
      <c r="AP129" s="719"/>
      <c r="AQ129" s="719"/>
      <c r="AR129" s="719"/>
      <c r="AS129" s="719"/>
      <c r="AT129" s="719"/>
      <c r="AU129" s="719"/>
      <c r="AV129" s="719"/>
      <c r="AW129" s="719"/>
      <c r="AX129" s="719"/>
      <c r="AY129" s="719"/>
      <c r="AZ129" s="719"/>
      <c r="BA129" s="719"/>
      <c r="BB129" s="719"/>
      <c r="BC129" s="719"/>
      <c r="BD129" s="719"/>
      <c r="BE129" s="719"/>
      <c r="BF129" s="719"/>
      <c r="BG129" s="719"/>
      <c r="BH129" s="719"/>
      <c r="BI129" s="719"/>
      <c r="BJ129" s="719"/>
      <c r="BK129" s="719"/>
      <c r="BL129" s="719"/>
      <c r="BM129" s="719"/>
      <c r="BN129" s="719"/>
      <c r="BO129" s="719"/>
      <c r="BP129" s="719"/>
    </row>
    <row r="130" spans="1:68" ht="27.75" customHeight="1" x14ac:dyDescent="0.2">
      <c r="A130" s="854">
        <v>21</v>
      </c>
      <c r="B130" s="851"/>
      <c r="C130" s="884"/>
      <c r="D130" s="884"/>
      <c r="E130" s="884"/>
      <c r="F130" s="884"/>
      <c r="G130" s="887"/>
      <c r="H130" s="869" t="str">
        <f>IF(G130&lt;=0,"",IF(G130&lt;=2,"Muy Baja",IF(G130&lt;=24,"Baja",IF(G130&lt;=500,"Media",IF(G130&lt;=5000,"Alta","Muy Alta")))))</f>
        <v/>
      </c>
      <c r="I130" s="866" t="str">
        <f>IF(H130="","",IF(H130="Muy Baja",0.2,IF(H130="Baja",0.4,IF(H130="Media",0.6,IF(H130="Alta",0.8,IF(H130="Muy Alta",1,))))))</f>
        <v/>
      </c>
      <c r="J130" s="875"/>
      <c r="K130" s="866">
        <f>IF(NOT(ISERROR(MATCH(J130,'Tabla Impacto'!$B$221:$B$223,0))),'Tabla Impacto'!$F$223&amp;"Por favor no seleccionar los criterios de impacto(Afectación Económica o presupuestal y Pérdida Reputacional)",J130)</f>
        <v>0</v>
      </c>
      <c r="L130" s="881" t="str">
        <f>IF(OR(K130='Tabla Impacto'!$C$11,K130='Tabla Impacto'!$D$11),"Leve",IF(OR(K130='Tabla Impacto'!$C$12,K130='Tabla Impacto'!$D$12),"Menor",IF(OR(K130='Tabla Impacto'!$C$13,K130='Tabla Impacto'!$D$13),"Moderado",IF(OR(K130='Tabla Impacto'!$C$14,K130='Tabla Impacto'!$D$14),"Mayor",IF(OR(K130='Tabla Impacto'!$C$15,K130='Tabla Impacto'!$D$15),"Catastrófico","")))))</f>
        <v/>
      </c>
      <c r="M130" s="866" t="str">
        <f t="shared" ref="M130" si="111">IF(L130="","",IF(L130="Leve",0.2,IF(L130="Menor",0.4,IF(L130="Moderado",0.6,IF(L130="Mayor",0.8,IF(L130="Catastrófico",1,))))))</f>
        <v/>
      </c>
      <c r="N130" s="848" t="str">
        <f t="shared" ref="N130" si="112">IF(OR(AND(H130="Muy Baja",L130="Leve"),AND(H130="Muy Baja",L130="Menor"),AND(H130="Baja",L130="Leve")),"Bajo",IF(OR(AND(H130="Muy baja",L130="Moderado"),AND(H130="Baja",L130="Menor"),AND(H130="Baja",L130="Moderado"),AND(H130="Media",L130="Leve"),AND(H130="Media",L130="Menor"),AND(H130="Media",L130="Moderado"),AND(H130="Alta",L130="Leve"),AND(H130="Alta",L130="Menor")),"Moderado",IF(OR(AND(H130="Muy Baja",L130="Mayor"),AND(H130="Baja",L130="Mayor"),AND(H130="Media",L130="Mayor"),AND(H130="Alta",L130="Moderado"),AND(H130="Alta",L130="Mayor"),AND(H130="Muy Alta",L130="Leve"),AND(H130="Muy Alta",L130="Menor"),AND(H130="Muy Alta",L130="Moderado"),AND(H130="Muy Alta",L130="Mayor")),"Alto",IF(OR(AND(H130="Muy Baja",L130="Catastrófico"),AND(H130="Baja",L130="Catastrófico"),AND(H130="Media",L130="Catastrófico"),AND(H130="Alta",L130="Catastrófico"),AND(H130="Muy Alta",L130="Catastrófico")),"Extremo",""))))</f>
        <v/>
      </c>
      <c r="O130" s="538">
        <v>1</v>
      </c>
      <c r="P130" s="435"/>
      <c r="Q130" s="516" t="str">
        <f t="shared" si="74"/>
        <v/>
      </c>
      <c r="R130" s="517"/>
      <c r="S130" s="517"/>
      <c r="T130" s="518" t="str">
        <f t="shared" si="75"/>
        <v/>
      </c>
      <c r="U130" s="517"/>
      <c r="V130" s="517"/>
      <c r="W130" s="517"/>
      <c r="X130" s="519" t="str">
        <f t="shared" si="93"/>
        <v/>
      </c>
      <c r="Y130" s="520" t="str">
        <f t="shared" si="76"/>
        <v/>
      </c>
      <c r="Z130" s="521" t="str">
        <f t="shared" si="77"/>
        <v/>
      </c>
      <c r="AA130" s="520" t="str">
        <f t="shared" si="78"/>
        <v/>
      </c>
      <c r="AB130" s="521" t="str">
        <f t="shared" ref="AB130:AB135" si="113">IFERROR(IF(AND(Q129="Impacto",Q130="Impacto"),(AB129-(+AB129*T130)),IF(Q130="Impacto",(M129-(+M129*T130)),IF(Q130="Probabilidad",AB129,""))),"")</f>
        <v/>
      </c>
      <c r="AC130" s="522" t="str">
        <f t="shared" si="110"/>
        <v/>
      </c>
      <c r="AD130" s="511"/>
      <c r="AE130" s="697"/>
      <c r="AF130" s="728"/>
      <c r="AG130" s="525"/>
      <c r="AH130" s="514"/>
      <c r="AI130" s="697"/>
      <c r="AJ130" s="728"/>
      <c r="AK130" s="728"/>
      <c r="AL130" s="586"/>
      <c r="AM130" s="728"/>
      <c r="AN130" s="719"/>
      <c r="AO130" s="719"/>
      <c r="AP130" s="719"/>
      <c r="AQ130" s="719"/>
      <c r="AR130" s="719"/>
      <c r="AS130" s="719"/>
      <c r="AT130" s="719"/>
      <c r="AU130" s="719"/>
      <c r="AV130" s="719"/>
      <c r="AW130" s="719"/>
      <c r="AX130" s="719"/>
      <c r="AY130" s="719"/>
      <c r="AZ130" s="719"/>
      <c r="BA130" s="719"/>
      <c r="BB130" s="719"/>
      <c r="BC130" s="719"/>
      <c r="BD130" s="719"/>
      <c r="BE130" s="719"/>
      <c r="BF130" s="719"/>
      <c r="BG130" s="719"/>
      <c r="BH130" s="719"/>
      <c r="BI130" s="719"/>
      <c r="BJ130" s="719"/>
      <c r="BK130" s="719"/>
      <c r="BL130" s="719"/>
      <c r="BM130" s="719"/>
      <c r="BN130" s="719"/>
      <c r="BO130" s="719"/>
      <c r="BP130" s="719"/>
    </row>
    <row r="131" spans="1:68" ht="27.75" customHeight="1" x14ac:dyDescent="0.2">
      <c r="A131" s="855"/>
      <c r="B131" s="852"/>
      <c r="C131" s="885"/>
      <c r="D131" s="885"/>
      <c r="E131" s="885"/>
      <c r="F131" s="885"/>
      <c r="G131" s="888"/>
      <c r="H131" s="870"/>
      <c r="I131" s="867"/>
      <c r="J131" s="876"/>
      <c r="K131" s="867">
        <f>IF(NOT(ISERROR(MATCH(J131,_xlfn.ANCHORARRAY(E142),0))),I144&amp;"Por favor no seleccionar los criterios de impacto",J131)</f>
        <v>0</v>
      </c>
      <c r="L131" s="882"/>
      <c r="M131" s="867"/>
      <c r="N131" s="849"/>
      <c r="O131" s="538">
        <v>2</v>
      </c>
      <c r="P131" s="436"/>
      <c r="Q131" s="516" t="str">
        <f t="shared" si="74"/>
        <v/>
      </c>
      <c r="R131" s="517"/>
      <c r="S131" s="517"/>
      <c r="T131" s="518" t="str">
        <f t="shared" si="75"/>
        <v/>
      </c>
      <c r="U131" s="517"/>
      <c r="V131" s="517"/>
      <c r="W131" s="517"/>
      <c r="X131" s="519" t="str">
        <f t="shared" si="93"/>
        <v/>
      </c>
      <c r="Y131" s="520" t="str">
        <f t="shared" si="76"/>
        <v/>
      </c>
      <c r="Z131" s="521" t="str">
        <f t="shared" si="77"/>
        <v/>
      </c>
      <c r="AA131" s="520" t="str">
        <f t="shared" si="78"/>
        <v/>
      </c>
      <c r="AB131" s="521" t="str">
        <f t="shared" si="113"/>
        <v/>
      </c>
      <c r="AC131" s="522" t="str">
        <f t="shared" si="110"/>
        <v/>
      </c>
      <c r="AD131" s="511"/>
      <c r="AE131" s="697"/>
      <c r="AF131" s="728"/>
      <c r="AG131" s="525"/>
      <c r="AH131" s="514"/>
      <c r="AI131" s="697"/>
      <c r="AJ131" s="728"/>
      <c r="AK131" s="728"/>
      <c r="AL131" s="586"/>
      <c r="AM131" s="728"/>
    </row>
    <row r="132" spans="1:68" ht="27.75" customHeight="1" x14ac:dyDescent="0.2">
      <c r="A132" s="855"/>
      <c r="B132" s="852"/>
      <c r="C132" s="885"/>
      <c r="D132" s="885"/>
      <c r="E132" s="885"/>
      <c r="F132" s="885"/>
      <c r="G132" s="888"/>
      <c r="H132" s="870"/>
      <c r="I132" s="867"/>
      <c r="J132" s="876"/>
      <c r="K132" s="867">
        <f>IF(NOT(ISERROR(MATCH(J132,_xlfn.ANCHORARRAY(E143),0))),I145&amp;"Por favor no seleccionar los criterios de impacto",J132)</f>
        <v>0</v>
      </c>
      <c r="L132" s="882"/>
      <c r="M132" s="867"/>
      <c r="N132" s="849"/>
      <c r="O132" s="538">
        <v>3</v>
      </c>
      <c r="P132" s="437"/>
      <c r="Q132" s="516" t="str">
        <f t="shared" si="74"/>
        <v/>
      </c>
      <c r="R132" s="517"/>
      <c r="S132" s="517"/>
      <c r="T132" s="518" t="str">
        <f t="shared" si="75"/>
        <v/>
      </c>
      <c r="U132" s="517"/>
      <c r="V132" s="517"/>
      <c r="W132" s="517"/>
      <c r="X132" s="519" t="str">
        <f t="shared" si="93"/>
        <v/>
      </c>
      <c r="Y132" s="520" t="str">
        <f t="shared" si="76"/>
        <v/>
      </c>
      <c r="Z132" s="521" t="str">
        <f t="shared" si="77"/>
        <v/>
      </c>
      <c r="AA132" s="520" t="str">
        <f t="shared" si="78"/>
        <v/>
      </c>
      <c r="AB132" s="521" t="str">
        <f t="shared" si="113"/>
        <v/>
      </c>
      <c r="AC132" s="522" t="str">
        <f t="shared" si="110"/>
        <v/>
      </c>
      <c r="AD132" s="511"/>
      <c r="AE132" s="697"/>
      <c r="AF132" s="728"/>
      <c r="AG132" s="525"/>
      <c r="AH132" s="514"/>
      <c r="AI132" s="697"/>
      <c r="AJ132" s="728"/>
      <c r="AK132" s="728"/>
      <c r="AL132" s="586"/>
      <c r="AM132" s="728"/>
    </row>
    <row r="133" spans="1:68" ht="27.75" customHeight="1" x14ac:dyDescent="0.2">
      <c r="A133" s="855"/>
      <c r="B133" s="852"/>
      <c r="C133" s="885"/>
      <c r="D133" s="885"/>
      <c r="E133" s="885"/>
      <c r="F133" s="885"/>
      <c r="G133" s="888"/>
      <c r="H133" s="870"/>
      <c r="I133" s="867"/>
      <c r="J133" s="876"/>
      <c r="K133" s="867">
        <f>IF(NOT(ISERROR(MATCH(J133,_xlfn.ANCHORARRAY(E144),0))),I146&amp;"Por favor no seleccionar los criterios de impacto",J133)</f>
        <v>0</v>
      </c>
      <c r="L133" s="882"/>
      <c r="M133" s="867"/>
      <c r="N133" s="849"/>
      <c r="O133" s="538">
        <v>4</v>
      </c>
      <c r="P133" s="436"/>
      <c r="Q133" s="516" t="str">
        <f t="shared" si="74"/>
        <v/>
      </c>
      <c r="R133" s="517"/>
      <c r="S133" s="517"/>
      <c r="T133" s="518" t="str">
        <f t="shared" si="75"/>
        <v/>
      </c>
      <c r="U133" s="517"/>
      <c r="V133" s="517"/>
      <c r="W133" s="517"/>
      <c r="X133" s="519" t="str">
        <f t="shared" si="93"/>
        <v/>
      </c>
      <c r="Y133" s="520" t="str">
        <f t="shared" si="76"/>
        <v/>
      </c>
      <c r="Z133" s="521" t="str">
        <f t="shared" si="77"/>
        <v/>
      </c>
      <c r="AA133" s="520" t="str">
        <f t="shared" si="78"/>
        <v/>
      </c>
      <c r="AB133" s="521" t="str">
        <f t="shared" si="113"/>
        <v/>
      </c>
      <c r="AC133" s="522" t="str">
        <f t="shared" si="110"/>
        <v/>
      </c>
      <c r="AD133" s="511"/>
      <c r="AE133" s="697"/>
      <c r="AF133" s="728"/>
      <c r="AG133" s="525"/>
      <c r="AH133" s="514"/>
      <c r="AI133" s="697"/>
      <c r="AJ133" s="728"/>
      <c r="AK133" s="728"/>
      <c r="AL133" s="586"/>
      <c r="AM133" s="728"/>
    </row>
    <row r="134" spans="1:68" ht="27.75" customHeight="1" x14ac:dyDescent="0.2">
      <c r="A134" s="855"/>
      <c r="B134" s="852"/>
      <c r="C134" s="885"/>
      <c r="D134" s="885"/>
      <c r="E134" s="885"/>
      <c r="F134" s="885"/>
      <c r="G134" s="888"/>
      <c r="H134" s="870"/>
      <c r="I134" s="867"/>
      <c r="J134" s="876"/>
      <c r="K134" s="867">
        <f>IF(NOT(ISERROR(MATCH(J134,_xlfn.ANCHORARRAY(E145),0))),I147&amp;"Por favor no seleccionar los criterios de impacto",J134)</f>
        <v>0</v>
      </c>
      <c r="L134" s="882"/>
      <c r="M134" s="867"/>
      <c r="N134" s="849"/>
      <c r="O134" s="538">
        <v>5</v>
      </c>
      <c r="P134" s="436"/>
      <c r="Q134" s="516" t="str">
        <f t="shared" si="74"/>
        <v/>
      </c>
      <c r="R134" s="517"/>
      <c r="S134" s="517"/>
      <c r="T134" s="518" t="str">
        <f t="shared" si="75"/>
        <v/>
      </c>
      <c r="U134" s="517"/>
      <c r="V134" s="517"/>
      <c r="W134" s="517"/>
      <c r="X134" s="519" t="str">
        <f t="shared" si="93"/>
        <v/>
      </c>
      <c r="Y134" s="520" t="str">
        <f t="shared" si="76"/>
        <v/>
      </c>
      <c r="Z134" s="521" t="str">
        <f t="shared" si="77"/>
        <v/>
      </c>
      <c r="AA134" s="520" t="str">
        <f t="shared" si="78"/>
        <v/>
      </c>
      <c r="AB134" s="521" t="str">
        <f t="shared" si="113"/>
        <v/>
      </c>
      <c r="AC134" s="522" t="str">
        <f t="shared" si="110"/>
        <v/>
      </c>
      <c r="AD134" s="511"/>
      <c r="AE134" s="697"/>
      <c r="AF134" s="728"/>
      <c r="AG134" s="525"/>
      <c r="AH134" s="514"/>
      <c r="AI134" s="697"/>
      <c r="AJ134" s="728"/>
      <c r="AK134" s="728"/>
      <c r="AL134" s="586"/>
      <c r="AM134" s="728"/>
    </row>
    <row r="135" spans="1:68" ht="27.75" customHeight="1" x14ac:dyDescent="0.2">
      <c r="A135" s="856"/>
      <c r="B135" s="853"/>
      <c r="C135" s="886"/>
      <c r="D135" s="886"/>
      <c r="E135" s="886"/>
      <c r="F135" s="886"/>
      <c r="G135" s="889"/>
      <c r="H135" s="871"/>
      <c r="I135" s="868"/>
      <c r="J135" s="877"/>
      <c r="K135" s="868">
        <f>IF(NOT(ISERROR(MATCH(J135,_xlfn.ANCHORARRAY(E146),0))),I148&amp;"Por favor no seleccionar los criterios de impacto",J135)</f>
        <v>0</v>
      </c>
      <c r="L135" s="883"/>
      <c r="M135" s="868"/>
      <c r="N135" s="850"/>
      <c r="O135" s="538">
        <v>6</v>
      </c>
      <c r="P135" s="436"/>
      <c r="Q135" s="516" t="str">
        <f t="shared" si="74"/>
        <v/>
      </c>
      <c r="R135" s="517"/>
      <c r="S135" s="517"/>
      <c r="T135" s="518" t="str">
        <f t="shared" si="75"/>
        <v/>
      </c>
      <c r="U135" s="517"/>
      <c r="V135" s="517"/>
      <c r="W135" s="517"/>
      <c r="X135" s="519" t="str">
        <f t="shared" si="93"/>
        <v/>
      </c>
      <c r="Y135" s="520" t="str">
        <f t="shared" si="76"/>
        <v/>
      </c>
      <c r="Z135" s="521" t="str">
        <f t="shared" si="77"/>
        <v/>
      </c>
      <c r="AA135" s="520" t="str">
        <f t="shared" si="78"/>
        <v/>
      </c>
      <c r="AB135" s="521" t="str">
        <f t="shared" si="113"/>
        <v/>
      </c>
      <c r="AC135" s="522" t="str">
        <f t="shared" si="110"/>
        <v/>
      </c>
      <c r="AD135" s="511"/>
      <c r="AE135" s="697"/>
      <c r="AF135" s="728"/>
      <c r="AG135" s="525"/>
      <c r="AH135" s="514"/>
      <c r="AI135" s="697"/>
      <c r="AJ135" s="728"/>
      <c r="AK135" s="728"/>
      <c r="AL135" s="586"/>
      <c r="AM135" s="728"/>
    </row>
    <row r="136" spans="1:68" ht="49.5" customHeight="1" x14ac:dyDescent="0.2">
      <c r="A136" s="538"/>
      <c r="B136" s="916" t="s">
        <v>1775</v>
      </c>
      <c r="C136" s="917"/>
      <c r="D136" s="917"/>
      <c r="E136" s="917"/>
      <c r="F136" s="917"/>
      <c r="G136" s="917"/>
      <c r="H136" s="917"/>
      <c r="I136" s="917"/>
      <c r="J136" s="917"/>
      <c r="K136" s="917"/>
      <c r="L136" s="917"/>
      <c r="M136" s="917"/>
      <c r="N136" s="917"/>
      <c r="O136" s="917"/>
      <c r="P136" s="917"/>
      <c r="Q136" s="917"/>
      <c r="R136" s="917"/>
      <c r="S136" s="917"/>
      <c r="T136" s="917"/>
      <c r="U136" s="917"/>
      <c r="V136" s="917"/>
      <c r="W136" s="917"/>
      <c r="X136" s="917"/>
      <c r="Y136" s="917"/>
      <c r="Z136" s="917"/>
      <c r="AA136" s="917"/>
      <c r="AB136" s="917"/>
      <c r="AC136" s="917"/>
      <c r="AD136" s="917"/>
      <c r="AE136" s="917"/>
      <c r="AF136" s="917"/>
      <c r="AG136" s="917"/>
      <c r="AH136" s="917"/>
      <c r="AI136" s="917"/>
      <c r="AJ136" s="918"/>
    </row>
    <row r="138" spans="1:68" x14ac:dyDescent="0.2">
      <c r="A138" s="714"/>
      <c r="B138" s="743" t="s">
        <v>1051</v>
      </c>
      <c r="C138" s="465"/>
      <c r="D138" s="465"/>
      <c r="F138" s="465"/>
    </row>
  </sheetData>
  <protectedRanges>
    <protectedRange sqref="AI10:AI11 AK10:AL11 AI17" name="Rango1"/>
  </protectedRanges>
  <dataConsolidate/>
  <mergeCells count="341">
    <mergeCell ref="N70:N75"/>
    <mergeCell ref="A70:A75"/>
    <mergeCell ref="B70:B75"/>
    <mergeCell ref="C70:C75"/>
    <mergeCell ref="D70:D75"/>
    <mergeCell ref="E70:E75"/>
    <mergeCell ref="F70:F75"/>
    <mergeCell ref="G70:G75"/>
    <mergeCell ref="H70:H75"/>
    <mergeCell ref="I70:I75"/>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B46:B51"/>
    <mergeCell ref="C46:C51"/>
    <mergeCell ref="D46:D51"/>
    <mergeCell ref="E46:E51"/>
    <mergeCell ref="F46:F51"/>
    <mergeCell ref="I40:I45"/>
    <mergeCell ref="J40:J45"/>
    <mergeCell ref="K40:K45"/>
    <mergeCell ref="L40:L45"/>
    <mergeCell ref="A130:A135"/>
    <mergeCell ref="B130:B135"/>
    <mergeCell ref="C130:C135"/>
    <mergeCell ref="D130:D135"/>
    <mergeCell ref="E130:E135"/>
    <mergeCell ref="F130:F135"/>
    <mergeCell ref="G130:G135"/>
    <mergeCell ref="H130:H135"/>
    <mergeCell ref="G58:G63"/>
    <mergeCell ref="H58:H63"/>
    <mergeCell ref="A58:A63"/>
    <mergeCell ref="B58:B63"/>
    <mergeCell ref="C58:C63"/>
    <mergeCell ref="D58:D63"/>
    <mergeCell ref="E58:E63"/>
    <mergeCell ref="F58:F63"/>
    <mergeCell ref="B82:B87"/>
    <mergeCell ref="B88:B93"/>
    <mergeCell ref="C76:C81"/>
    <mergeCell ref="D76:D81"/>
    <mergeCell ref="E76:E81"/>
    <mergeCell ref="C82:C87"/>
    <mergeCell ref="D82:D87"/>
    <mergeCell ref="E82:E87"/>
    <mergeCell ref="B136:AJ136"/>
    <mergeCell ref="I130:I135"/>
    <mergeCell ref="J130:J135"/>
    <mergeCell ref="K130:K135"/>
    <mergeCell ref="L130:L135"/>
    <mergeCell ref="M130:M135"/>
    <mergeCell ref="N130:N135"/>
    <mergeCell ref="M58:M63"/>
    <mergeCell ref="N58:N63"/>
    <mergeCell ref="I58:I63"/>
    <mergeCell ref="J58:J63"/>
    <mergeCell ref="K58:K63"/>
    <mergeCell ref="L58:L63"/>
    <mergeCell ref="D64:D69"/>
    <mergeCell ref="E64:E69"/>
    <mergeCell ref="F64:F69"/>
    <mergeCell ref="G64:G69"/>
    <mergeCell ref="H64:H69"/>
    <mergeCell ref="I64:I69"/>
    <mergeCell ref="J64:J69"/>
    <mergeCell ref="L64:L69"/>
    <mergeCell ref="N64:N69"/>
    <mergeCell ref="B64:B69"/>
    <mergeCell ref="B76:B81"/>
    <mergeCell ref="A1:AM2"/>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M64:M69"/>
    <mergeCell ref="C88:C93"/>
    <mergeCell ref="D88:D93"/>
    <mergeCell ref="E88:E93"/>
    <mergeCell ref="F76:F81"/>
    <mergeCell ref="G76:G81"/>
    <mergeCell ref="F82:F87"/>
    <mergeCell ref="G82:G87"/>
    <mergeCell ref="F88:F93"/>
    <mergeCell ref="G88:G93"/>
    <mergeCell ref="M76:M81"/>
    <mergeCell ref="M82:M87"/>
    <mergeCell ref="M88:M93"/>
    <mergeCell ref="J70:J75"/>
    <mergeCell ref="K70:K75"/>
    <mergeCell ref="L70:L75"/>
    <mergeCell ref="M70:M75"/>
    <mergeCell ref="N76:N81"/>
    <mergeCell ref="N82:N87"/>
    <mergeCell ref="N88:N93"/>
    <mergeCell ref="L76:L81"/>
    <mergeCell ref="L82:L87"/>
    <mergeCell ref="L88:L93"/>
    <mergeCell ref="A64:A69"/>
    <mergeCell ref="A76:A81"/>
    <mergeCell ref="A82:A87"/>
    <mergeCell ref="A88:A93"/>
    <mergeCell ref="K64:K69"/>
    <mergeCell ref="K76:K81"/>
    <mergeCell ref="K82:K87"/>
    <mergeCell ref="K88:K93"/>
    <mergeCell ref="I76:I81"/>
    <mergeCell ref="I82:I87"/>
    <mergeCell ref="I88:I93"/>
    <mergeCell ref="J76:J81"/>
    <mergeCell ref="J82:J87"/>
    <mergeCell ref="J88:J93"/>
    <mergeCell ref="H76:H81"/>
    <mergeCell ref="H82:H87"/>
    <mergeCell ref="H88:H93"/>
    <mergeCell ref="C64:C69"/>
    <mergeCell ref="B124:B129"/>
    <mergeCell ref="C124:C129"/>
    <mergeCell ref="D94:D99"/>
    <mergeCell ref="E94:E99"/>
    <mergeCell ref="D100:D105"/>
    <mergeCell ref="E100:E105"/>
    <mergeCell ref="D106:D111"/>
    <mergeCell ref="E106:E111"/>
    <mergeCell ref="D112:D117"/>
    <mergeCell ref="E112:E117"/>
    <mergeCell ref="D118:D123"/>
    <mergeCell ref="E118:E123"/>
    <mergeCell ref="D124:D129"/>
    <mergeCell ref="E124:E129"/>
    <mergeCell ref="B94:B99"/>
    <mergeCell ref="C94:C99"/>
    <mergeCell ref="B100:B105"/>
    <mergeCell ref="C100:C105"/>
    <mergeCell ref="B106:B111"/>
    <mergeCell ref="C106:C111"/>
    <mergeCell ref="B112:B117"/>
    <mergeCell ref="C112:C117"/>
    <mergeCell ref="B118:B123"/>
    <mergeCell ref="C118:C123"/>
    <mergeCell ref="I118:I123"/>
    <mergeCell ref="F94:F99"/>
    <mergeCell ref="G94:G99"/>
    <mergeCell ref="F100:F105"/>
    <mergeCell ref="G100:G105"/>
    <mergeCell ref="F106:F111"/>
    <mergeCell ref="G106:G111"/>
    <mergeCell ref="F112:F117"/>
    <mergeCell ref="G112:G117"/>
    <mergeCell ref="F118:F123"/>
    <mergeCell ref="G118:G123"/>
    <mergeCell ref="M124:M129"/>
    <mergeCell ref="F124:F129"/>
    <mergeCell ref="G124:G129"/>
    <mergeCell ref="H94:H99"/>
    <mergeCell ref="I94:I99"/>
    <mergeCell ref="J94:J99"/>
    <mergeCell ref="L94:L99"/>
    <mergeCell ref="M94:M99"/>
    <mergeCell ref="N94:N99"/>
    <mergeCell ref="H100:H105"/>
    <mergeCell ref="I100:I105"/>
    <mergeCell ref="J100:J105"/>
    <mergeCell ref="L100:L105"/>
    <mergeCell ref="M100:M105"/>
    <mergeCell ref="N100:N105"/>
    <mergeCell ref="H106:H111"/>
    <mergeCell ref="I106:I111"/>
    <mergeCell ref="J106:J111"/>
    <mergeCell ref="L106:L111"/>
    <mergeCell ref="M106:M111"/>
    <mergeCell ref="N106:N111"/>
    <mergeCell ref="H112:H117"/>
    <mergeCell ref="I112:I117"/>
    <mergeCell ref="H118:H123"/>
    <mergeCell ref="N112:N117"/>
    <mergeCell ref="N118:N123"/>
    <mergeCell ref="N124:N129"/>
    <mergeCell ref="A94:A99"/>
    <mergeCell ref="A100:A105"/>
    <mergeCell ref="A106:A111"/>
    <mergeCell ref="A112:A117"/>
    <mergeCell ref="A118:A123"/>
    <mergeCell ref="A124:A129"/>
    <mergeCell ref="K94:K99"/>
    <mergeCell ref="K100:K105"/>
    <mergeCell ref="K106:K111"/>
    <mergeCell ref="K112:K117"/>
    <mergeCell ref="K118:K123"/>
    <mergeCell ref="H124:H129"/>
    <mergeCell ref="I124:I129"/>
    <mergeCell ref="J112:J117"/>
    <mergeCell ref="J118:J123"/>
    <mergeCell ref="J124:J129"/>
    <mergeCell ref="L112:L117"/>
    <mergeCell ref="L118:L123"/>
    <mergeCell ref="L124:L129"/>
    <mergeCell ref="M112:M117"/>
    <mergeCell ref="M118:M123"/>
  </mergeCells>
  <conditionalFormatting sqref="H10 H16 H22 H28 H34 H40 H46 H52 H58 H64 H76 H82 H88 H94">
    <cfRule type="cellIs" dxfId="245" priority="79" operator="equal">
      <formula>"Baja"</formula>
    </cfRule>
    <cfRule type="cellIs" dxfId="244" priority="80" operator="equal">
      <formula>"Muy Baja"</formula>
    </cfRule>
    <cfRule type="cellIs" dxfId="243" priority="78" operator="equal">
      <formula>"Media"</formula>
    </cfRule>
    <cfRule type="cellIs" dxfId="242" priority="77" operator="equal">
      <formula>"Alta"</formula>
    </cfRule>
    <cfRule type="cellIs" dxfId="241" priority="76" operator="equal">
      <formula>"Muy Alta"</formula>
    </cfRule>
  </conditionalFormatting>
  <conditionalFormatting sqref="H70">
    <cfRule type="cellIs" dxfId="240" priority="13" operator="equal">
      <formula>"Baja"</formula>
    </cfRule>
    <cfRule type="cellIs" dxfId="239" priority="10" operator="equal">
      <formula>"Muy Alta"</formula>
    </cfRule>
    <cfRule type="cellIs" dxfId="238" priority="11" operator="equal">
      <formula>"Alta"</formula>
    </cfRule>
    <cfRule type="cellIs" dxfId="237" priority="12" operator="equal">
      <formula>"Media"</formula>
    </cfRule>
    <cfRule type="cellIs" dxfId="236" priority="14" operator="equal">
      <formula>"Muy Baja"</formula>
    </cfRule>
  </conditionalFormatting>
  <conditionalFormatting sqref="H100 H106 H112 H118 H124 H130">
    <cfRule type="cellIs" dxfId="235" priority="149" operator="equal">
      <formula>"Baja"</formula>
    </cfRule>
    <cfRule type="cellIs" dxfId="234" priority="148" operator="equal">
      <formula>"Media"</formula>
    </cfRule>
    <cfRule type="cellIs" dxfId="233" priority="147" operator="equal">
      <formula>"Alta"</formula>
    </cfRule>
    <cfRule type="cellIs" dxfId="232" priority="150" operator="equal">
      <formula>"Muy Baja"</formula>
    </cfRule>
    <cfRule type="cellIs" dxfId="231" priority="146" operator="equal">
      <formula>"Muy Alta"</formula>
    </cfRule>
  </conditionalFormatting>
  <conditionalFormatting sqref="K10:K135">
    <cfRule type="containsText" dxfId="230" priority="19" operator="containsText" text="❌">
      <formula>NOT(ISERROR(SEARCH("❌",K10)))</formula>
    </cfRule>
  </conditionalFormatting>
  <conditionalFormatting sqref="L10 L16 L22 L28 L34 L40 L46 L52 L58 L64 L76 L82 L88 L94 L100 L106 L112 L118 L124 L130">
    <cfRule type="cellIs" dxfId="229" priority="74" operator="equal">
      <formula>"Menor"</formula>
    </cfRule>
    <cfRule type="cellIs" dxfId="228" priority="72" operator="equal">
      <formula>"Mayor"</formula>
    </cfRule>
    <cfRule type="cellIs" dxfId="227" priority="71" operator="equal">
      <formula>"Catastrófico"</formula>
    </cfRule>
    <cfRule type="cellIs" dxfId="226" priority="75" operator="equal">
      <formula>"Leve"</formula>
    </cfRule>
    <cfRule type="cellIs" dxfId="225" priority="73" operator="equal">
      <formula>"Moderado"</formula>
    </cfRule>
  </conditionalFormatting>
  <conditionalFormatting sqref="L70">
    <cfRule type="cellIs" dxfId="224" priority="6" operator="equal">
      <formula>"Mayor"</formula>
    </cfRule>
    <cfRule type="cellIs" dxfId="223" priority="8" operator="equal">
      <formula>"Menor"</formula>
    </cfRule>
    <cfRule type="cellIs" dxfId="222" priority="9" operator="equal">
      <formula>"Leve"</formula>
    </cfRule>
    <cfRule type="cellIs" dxfId="221" priority="7" operator="equal">
      <formula>"Moderado"</formula>
    </cfRule>
    <cfRule type="cellIs" dxfId="220" priority="5" operator="equal">
      <formula>"Catastrófico"</formula>
    </cfRule>
  </conditionalFormatting>
  <conditionalFormatting sqref="N10 N16 N22 N28 N34 N40 N46 N52 N58 N64 N76 N82 N88 N94 N100 N106 N112 N118 N124 N130">
    <cfRule type="cellIs" dxfId="219" priority="67" operator="equal">
      <formula>"Extremo"</formula>
    </cfRule>
    <cfRule type="cellIs" dxfId="218" priority="69" operator="equal">
      <formula>"Moderado"</formula>
    </cfRule>
    <cfRule type="cellIs" dxfId="217" priority="70" operator="equal">
      <formula>"Bajo"</formula>
    </cfRule>
    <cfRule type="cellIs" dxfId="216" priority="68" operator="equal">
      <formula>"Alto"</formula>
    </cfRule>
  </conditionalFormatting>
  <conditionalFormatting sqref="N70">
    <cfRule type="cellIs" dxfId="215" priority="1" operator="equal">
      <formula>"Extremo"</formula>
    </cfRule>
    <cfRule type="cellIs" dxfId="214" priority="4" operator="equal">
      <formula>"Bajo"</formula>
    </cfRule>
    <cfRule type="cellIs" dxfId="213" priority="3" operator="equal">
      <formula>"Moderado"</formula>
    </cfRule>
    <cfRule type="cellIs" dxfId="212" priority="2" operator="equal">
      <formula>"Alto"</formula>
    </cfRule>
  </conditionalFormatting>
  <conditionalFormatting sqref="Y10:Y135">
    <cfRule type="cellIs" dxfId="211" priority="64" operator="equal">
      <formula>"Media"</formula>
    </cfRule>
    <cfRule type="cellIs" dxfId="210" priority="65" operator="equal">
      <formula>"Baja"</formula>
    </cfRule>
    <cfRule type="cellIs" dxfId="209" priority="66" operator="equal">
      <formula>"Muy Baja"</formula>
    </cfRule>
    <cfRule type="cellIs" dxfId="208" priority="62" operator="equal">
      <formula>"Muy Alta"</formula>
    </cfRule>
    <cfRule type="cellIs" dxfId="207" priority="63" operator="equal">
      <formula>"Alta"</formula>
    </cfRule>
  </conditionalFormatting>
  <conditionalFormatting sqref="AA10:AA135">
    <cfRule type="cellIs" dxfId="206" priority="61" operator="equal">
      <formula>"Leve"</formula>
    </cfRule>
    <cfRule type="cellIs" dxfId="205" priority="60" operator="equal">
      <formula>"Menor"</formula>
    </cfRule>
    <cfRule type="cellIs" dxfId="204" priority="59" operator="equal">
      <formula>"Moderado"</formula>
    </cfRule>
    <cfRule type="cellIs" dxfId="203" priority="58" operator="equal">
      <formula>"Mayor"</formula>
    </cfRule>
    <cfRule type="cellIs" dxfId="202" priority="57" operator="equal">
      <formula>"Catastrófico"</formula>
    </cfRule>
  </conditionalFormatting>
  <conditionalFormatting sqref="AC10:AC135">
    <cfRule type="cellIs" dxfId="201" priority="18" operator="equal">
      <formula>"Bajo"</formula>
    </cfRule>
    <cfRule type="cellIs" dxfId="200" priority="17" operator="equal">
      <formula>"Moderado"</formula>
    </cfRule>
    <cfRule type="cellIs" dxfId="199" priority="16" operator="equal">
      <formula>"Alto"</formula>
    </cfRule>
    <cfRule type="cellIs" dxfId="198" priority="15" operator="equal">
      <formula>"Extremo"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7">
        <x14:dataValidation type="custom" allowBlank="1" showInputMessage="1" showErrorMessage="1" error="Recuerde que las acciones se generan bajo la medida de mitigar el riesgo" xr:uid="{00000000-0002-0000-0800-000000000000}">
          <x14:formula1>
            <xm:f>IF(OR(AD35='/Users/juanitaavila/Documents/C:\Users\angelica.patino\Downloads\[1. Matriz_mapa_riesgos corregido final DM (1).xlsx]Opciones Tratamiento'!#REF!,AD35='/Users/juanitaavila/Documents/C:\Users\angelica.patino\Downloads\[1. Matriz_mapa_riesgos corregido final DM (1).xlsx]Opciones Tratamiento'!#REF!,AD35='/Users/juanitaavila/Documents/C:\Users\angelica.patino\Downloads\[1. Matriz_mapa_riesgos corregido final DM (1).xlsx]Opciones Tratamiento'!#REF!),ISBLANK(AD35),ISTEXT(AD35))</xm:f>
          </x14:formula1>
          <xm:sqref>AI35:AI39 AI41:AI45 AI47:AI51 AI53:AI58 AI60:AI63 AI65:AI70 AI72:AI75 AI78:AI87 AI90:AI95 AI97:AI135</xm:sqref>
        </x14:dataValidation>
        <x14:dataValidation type="custom" allowBlank="1" showInputMessage="1" showErrorMessage="1" error="Recuerde que las acciones se generan bajo la medida de mitigar el riesgo" xr:uid="{00000000-0002-0000-0800-000001000000}">
          <x14:formula1>
            <xm:f>IF(OR(AD53='/Users/juanitaavila/Documents/C:\Users\angelica.patino\Downloads\[1. Matriz_mapa_riesgos corregido final DM (1).xlsx]Opciones Tratamiento'!#REF!,AD53='/Users/juanitaavila/Documents/C:\Users\angelica.patino\Downloads\[1. Matriz_mapa_riesgos corregido final DM (1).xlsx]Opciones Tratamiento'!#REF!,AD53='/Users/juanitaavila/Documents/C:\Users\angelica.patino\Downloads\[1. Matriz_mapa_riesgos corregido final DM (1).xlsx]Opciones Tratamiento'!#REF!),ISBLANK(AD53),ISTEXT(AD53))</xm:f>
          </x14:formula1>
          <xm:sqref>AH60:AH63 AH65:AH70 AH53:AH58 AH108:AH135 AH72:AH75 AH90:AH95 AH97:AH99 AH78:AH87</xm:sqref>
        </x14:dataValidation>
        <x14:dataValidation type="custom" allowBlank="1" showInputMessage="1" showErrorMessage="1" error="Recuerde que las acciones se generan bajo la medida de mitigar el riesgo" xr:uid="{00000000-0002-0000-0800-000002000000}">
          <x14:formula1>
            <xm:f>IF(OR(AD53='/Users/juanitaavila/Documents/C:\Users\angelica.patino\Downloads\[1. Matriz_mapa_riesgos corregido final DM (1).xlsx]Opciones Tratamiento'!#REF!,AD53='/Users/juanitaavila/Documents/C:\Users\angelica.patino\Downloads\[1. Matriz_mapa_riesgos corregido final DM (1).xlsx]Opciones Tratamiento'!#REF!,AD53='/Users/juanitaavila/Documents/C:\Users\angelica.patino\Downloads\[1. Matriz_mapa_riesgos corregido final DM (1).xlsx]Opciones Tratamiento'!#REF!),ISBLANK(AD53),ISTEXT(AD53))</xm:f>
          </x14:formula1>
          <xm:sqref>AG60:AG63 AG65:AG70 AG53:AG58 AG108:AG135 AG72:AG75 AG90:AG95 AG97:AG99 AG78:AG87</xm:sqref>
        </x14:dataValidation>
        <x14:dataValidation type="custom" allowBlank="1" showInputMessage="1" showErrorMessage="1" error="Recuerde que las acciones se generan bajo la medida de mitigar el riesgo" xr:uid="{00000000-0002-0000-0800-000003000000}">
          <x14:formula1>
            <xm:f>IF(OR(AD53='/Users/juanitaavila/Documents/C:\Users\angelica.patino\Downloads\[1. Matriz_mapa_riesgos corregido final DM (1).xlsx]Opciones Tratamiento'!#REF!,AD53='/Users/juanitaavila/Documents/C:\Users\angelica.patino\Downloads\[1. Matriz_mapa_riesgos corregido final DM (1).xlsx]Opciones Tratamiento'!#REF!,AD53='/Users/juanitaavila/Documents/C:\Users\angelica.patino\Downloads\[1. Matriz_mapa_riesgos corregido final DM (1).xlsx]Opciones Tratamiento'!#REF!),ISBLANK(AD53),ISTEXT(AD53))</xm:f>
          </x14:formula1>
          <xm:sqref>AF60:AF63 AF65:AF70 AF53:AF58 AF108:AF135 AF72:AF75 AF90:AF95 AF97:AF99 AF78:AF87</xm:sqref>
        </x14:dataValidation>
        <x14:dataValidation type="custom" allowBlank="1" showInputMessage="1" showErrorMessage="1" error="Recuerde que las acciones se generan bajo la medida de mitigar el riesgo" xr:uid="{00000000-0002-0000-0800-000004000000}">
          <x14:formula1>
            <xm:f>IF(OR(AD53='/Users/juanitaavila/Documents/C:\Users\angelica.patino\Downloads\[1. Matriz_mapa_riesgos corregido final DM (1).xlsx]Opciones Tratamiento'!#REF!,AD53='/Users/juanitaavila/Documents/C:\Users\angelica.patino\Downloads\[1. Matriz_mapa_riesgos corregido final DM (1).xlsx]Opciones Tratamiento'!#REF!,AD53='/Users/juanitaavila/Documents/C:\Users\angelica.patino\Downloads\[1. Matriz_mapa_riesgos corregido final DM (1).xlsx]Opciones Tratamiento'!#REF!),ISBLANK(AD53),ISTEXT(AD53))</xm:f>
          </x14:formula1>
          <xm:sqref>AE60:AE63 AE65:AE70 AE53:AE58 AE108:AE135 AE72:AE75 AE90:AE95 AE97:AE99 AE78:AE87</xm:sqref>
        </x14:dataValidation>
        <x14:dataValidation type="list" allowBlank="1" showInputMessage="1" showErrorMessage="1" xr:uid="{00000000-0002-0000-0800-000005000000}">
          <x14:formula1>
            <xm:f>'Opciones Tratamiento'!$B$13:$B$19</xm:f>
          </x14:formula1>
          <xm:sqref>F10:F135</xm:sqref>
        </x14:dataValidation>
        <x14:dataValidation type="list" allowBlank="1" showInputMessage="1" showErrorMessage="1" xr:uid="{00000000-0002-0000-0800-000006000000}">
          <x14:formula1>
            <xm:f>'/Users/juanitaavila/Documents/C:\Users\angelica.patino\Downloads\[1. Matriz_mapa_riesgos corregido final DM (1).xlsx]Opciones Tratamiento'!#REF!</xm:f>
          </x14:formula1>
          <xm:sqref>AJ53 AJ61:AJ62 AJ130:AJ131 AJ133:AJ134 AJ41 AJ49:AJ50 AJ47 AJ55:AJ56 AJ43:AJ44 AJ37:AJ38 AJ35 AJ58</xm:sqref>
        </x14:dataValidation>
        <x14:dataValidation type="list" allowBlank="1" showInputMessage="1" showErrorMessage="1" xr:uid="{00000000-0002-0000-0800-000007000000}">
          <x14:formula1>
            <xm:f>'Opciones Tratamiento'!$E$2:$E$4</xm:f>
          </x14:formula1>
          <xm:sqref>B10:B135</xm:sqref>
        </x14:dataValidation>
        <x14:dataValidation type="list" allowBlank="1" showInputMessage="1" showErrorMessage="1" xr:uid="{00000000-0002-0000-0800-000008000000}">
          <x14:formula1>
            <xm:f>'Tabla Impacto'!$F$210:$F$221</xm:f>
          </x14:formula1>
          <xm:sqref>J10:J135</xm:sqref>
        </x14:dataValidation>
        <x14:dataValidation type="list" allowBlank="1" showInputMessage="1" showErrorMessage="1" xr:uid="{00000000-0002-0000-0800-000009000000}">
          <x14:formula1>
            <xm:f>'Hoja1 (2)'!$A$3:$A$5</xm:f>
          </x14:formula1>
          <xm:sqref>R10:R135</xm:sqref>
        </x14:dataValidation>
        <x14:dataValidation type="list" allowBlank="1" showInputMessage="1" showErrorMessage="1" xr:uid="{00000000-0002-0000-0800-00000A000000}">
          <x14:formula1>
            <xm:f>'Hoja1 (2)'!$A$6:$A$7</xm:f>
          </x14:formula1>
          <xm:sqref>S10:S135</xm:sqref>
        </x14:dataValidation>
        <x14:dataValidation type="list" allowBlank="1" showInputMessage="1" showErrorMessage="1" xr:uid="{00000000-0002-0000-0800-00000B000000}">
          <x14:formula1>
            <xm:f>'Hoja1 (2)'!$A$8:$A$9</xm:f>
          </x14:formula1>
          <xm:sqref>U10:U135</xm:sqref>
        </x14:dataValidation>
        <x14:dataValidation type="list" allowBlank="1" showInputMessage="1" showErrorMessage="1" xr:uid="{00000000-0002-0000-0800-00000C000000}">
          <x14:formula1>
            <xm:f>'Hoja1 (2)'!$A$10:$A$11</xm:f>
          </x14:formula1>
          <xm:sqref>V10:V135</xm:sqref>
        </x14:dataValidation>
        <x14:dataValidation type="list" allowBlank="1" showInputMessage="1" showErrorMessage="1" xr:uid="{00000000-0002-0000-0800-00000D000000}">
          <x14:formula1>
            <xm:f>'Tabla Valoración controles'!$D$13:$D$14</xm:f>
          </x14:formula1>
          <xm:sqref>W10:W135</xm:sqref>
        </x14:dataValidation>
        <x14:dataValidation type="list" allowBlank="1" showInputMessage="1" showErrorMessage="1" xr:uid="{00000000-0002-0000-0800-00000E000000}">
          <x14:formula1>
            <xm:f>'Opciones Tratamiento'!$B$2:$B$5</xm:f>
          </x14:formula1>
          <xm:sqref>AD10:AD135</xm:sqref>
        </x14:dataValidation>
        <x14:dataValidation type="list" allowBlank="1" showInputMessage="1" showErrorMessage="1" xr:uid="{4166D705-02CD-47A8-B8DE-E5A465855E98}">
          <x14:formula1>
            <xm:f>Hoja1!$A$1:$A$14</xm:f>
          </x14:formula1>
          <xm:sqref>C4:V4</xm:sqref>
        </x14:dataValidation>
        <x14:dataValidation type="list" allowBlank="1" showInputMessage="1" showErrorMessage="1" xr:uid="{8193BF85-3E81-4BB3-B7FD-AE10590FEF71}">
          <x14:formula1>
            <xm:f>'Hoja1 (2)'!$A$20:$A$21</xm:f>
          </x14:formula1>
          <xm:sqref>AJ11 AJ16 AJ22 AJ29 AJ34 AJ52 AJ59 AJ64 AJ71 AJ76:AJ77 AJ88:AJ89 AJ96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973FD-8D56-481D-971A-5CB8772607DB}">
  <sheetPr>
    <tabColor theme="9" tint="-0.249977111117893"/>
  </sheetPr>
  <dimension ref="A1:CU160"/>
  <sheetViews>
    <sheetView zoomScale="55" zoomScaleNormal="55" workbookViewId="0">
      <selection activeCell="B6" sqref="B6:D61"/>
    </sheetView>
  </sheetViews>
  <sheetFormatPr baseColWidth="10"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1038" t="s">
        <v>1052</v>
      </c>
      <c r="C2" s="1038"/>
      <c r="D2" s="1038"/>
      <c r="E2" s="1038"/>
      <c r="F2" s="1038"/>
      <c r="G2" s="1038"/>
      <c r="H2" s="1038"/>
      <c r="I2" s="1038"/>
      <c r="J2" s="1039" t="s">
        <v>5</v>
      </c>
      <c r="K2" s="1039"/>
      <c r="L2" s="1039"/>
      <c r="M2" s="1039"/>
      <c r="N2" s="1039"/>
      <c r="O2" s="1039"/>
      <c r="P2" s="1039"/>
      <c r="Q2" s="1039"/>
      <c r="R2" s="1039"/>
      <c r="S2" s="1039"/>
      <c r="T2" s="1039"/>
      <c r="U2" s="1039"/>
      <c r="V2" s="1039"/>
      <c r="W2" s="1039"/>
      <c r="X2" s="1039"/>
      <c r="Y2" s="1039"/>
      <c r="Z2" s="1039"/>
      <c r="AA2" s="1039"/>
      <c r="AB2" s="1039"/>
      <c r="AC2" s="1039"/>
      <c r="AD2" s="1039"/>
      <c r="AE2" s="1039"/>
      <c r="AF2" s="1039"/>
      <c r="AG2" s="1039"/>
      <c r="AH2" s="1039"/>
      <c r="AI2" s="1039"/>
      <c r="AJ2" s="1039"/>
      <c r="AK2" s="1039"/>
      <c r="AL2" s="1039"/>
      <c r="AM2" s="103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1038"/>
      <c r="C3" s="1038"/>
      <c r="D3" s="1038"/>
      <c r="E3" s="1038"/>
      <c r="F3" s="1038"/>
      <c r="G3" s="1038"/>
      <c r="H3" s="1038"/>
      <c r="I3" s="1038"/>
      <c r="J3" s="1039"/>
      <c r="K3" s="1039"/>
      <c r="L3" s="1039"/>
      <c r="M3" s="1039"/>
      <c r="N3" s="1039"/>
      <c r="O3" s="1039"/>
      <c r="P3" s="1039"/>
      <c r="Q3" s="1039"/>
      <c r="R3" s="1039"/>
      <c r="S3" s="1039"/>
      <c r="T3" s="1039"/>
      <c r="U3" s="1039"/>
      <c r="V3" s="1039"/>
      <c r="W3" s="1039"/>
      <c r="X3" s="1039"/>
      <c r="Y3" s="1039"/>
      <c r="Z3" s="1039"/>
      <c r="AA3" s="1039"/>
      <c r="AB3" s="1039"/>
      <c r="AC3" s="1039"/>
      <c r="AD3" s="1039"/>
      <c r="AE3" s="1039"/>
      <c r="AF3" s="1039"/>
      <c r="AG3" s="1039"/>
      <c r="AH3" s="1039"/>
      <c r="AI3" s="1039"/>
      <c r="AJ3" s="1039"/>
      <c r="AK3" s="1039"/>
      <c r="AL3" s="1039"/>
      <c r="AM3" s="103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1038"/>
      <c r="C4" s="1038"/>
      <c r="D4" s="1038"/>
      <c r="E4" s="1038"/>
      <c r="F4" s="1038"/>
      <c r="G4" s="1038"/>
      <c r="H4" s="1038"/>
      <c r="I4" s="1038"/>
      <c r="J4" s="1039"/>
      <c r="K4" s="1039"/>
      <c r="L4" s="1039"/>
      <c r="M4" s="1039"/>
      <c r="N4" s="1039"/>
      <c r="O4" s="1039"/>
      <c r="P4" s="1039"/>
      <c r="Q4" s="1039"/>
      <c r="R4" s="1039"/>
      <c r="S4" s="1039"/>
      <c r="T4" s="1039"/>
      <c r="U4" s="1039"/>
      <c r="V4" s="1039"/>
      <c r="W4" s="1039"/>
      <c r="X4" s="1039"/>
      <c r="Y4" s="1039"/>
      <c r="Z4" s="1039"/>
      <c r="AA4" s="1039"/>
      <c r="AB4" s="1039"/>
      <c r="AC4" s="1039"/>
      <c r="AD4" s="1039"/>
      <c r="AE4" s="1039"/>
      <c r="AF4" s="1039"/>
      <c r="AG4" s="1039"/>
      <c r="AH4" s="1039"/>
      <c r="AI4" s="1039"/>
      <c r="AJ4" s="1039"/>
      <c r="AK4" s="1039"/>
      <c r="AL4" s="1039"/>
      <c r="AM4" s="103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2.75" customHeight="1" x14ac:dyDescent="0.25">
      <c r="A6" s="15"/>
      <c r="B6" s="1040" t="s">
        <v>3</v>
      </c>
      <c r="C6" s="1040"/>
      <c r="D6" s="1041"/>
      <c r="E6" s="982" t="s">
        <v>1053</v>
      </c>
      <c r="F6" s="983"/>
      <c r="G6" s="983"/>
      <c r="H6" s="983"/>
      <c r="I6" s="984"/>
      <c r="J6" s="1032" t="str">
        <f>IF(AND('Mapa final'!$H$10="Muy Alta",'Mapa final'!$L$10="Leve"),CONCATENATE("R",'Mapa final'!$A$10),"")</f>
        <v/>
      </c>
      <c r="K6" s="1033"/>
      <c r="L6" s="1033" t="str">
        <f>IF(AND('Mapa final'!$H$16="Muy Alta",'Mapa final'!$L$16="Leve"),CONCATENATE("R",'Mapa final'!$A$16),"")</f>
        <v/>
      </c>
      <c r="M6" s="1033"/>
      <c r="N6" s="1033" t="str">
        <f>IF(AND('Mapa final'!$H$22="Muy Alta",'Mapa final'!$L$22="Leve"),CONCATENATE("R",'Mapa final'!$A$22),"")</f>
        <v/>
      </c>
      <c r="O6" s="1034"/>
      <c r="P6" s="1032" t="str">
        <f>IF(AND('Mapa final'!$H$10="Muy Alta",'Mapa final'!$L$10="Menor"),CONCATENATE("R",'Mapa final'!$A$10),"")</f>
        <v/>
      </c>
      <c r="Q6" s="1033"/>
      <c r="R6" s="1033" t="str">
        <f>IF(AND('Mapa final'!$H$16="Muy Alta",'Mapa final'!$L$16="Menor"),CONCATENATE("R",'Mapa final'!$A$16),"")</f>
        <v/>
      </c>
      <c r="S6" s="1033"/>
      <c r="T6" s="1033" t="str">
        <f>IF(AND('Mapa final'!$H$22="Muy Alta",'Mapa final'!$L$22="Menor"),CONCATENATE("R",'Mapa final'!$A$22),"")</f>
        <v/>
      </c>
      <c r="U6" s="1034"/>
      <c r="V6" s="1032" t="str">
        <f>IF(AND('Mapa final'!$H$10="Muy Alta",'Mapa final'!$L$10="Moderado"),CONCATENATE("R",'Mapa final'!$A$10),"")</f>
        <v/>
      </c>
      <c r="W6" s="1033"/>
      <c r="X6" s="1033" t="str">
        <f>IF(AND('Mapa final'!$H$16="Muy Alta",'Mapa final'!$L$16="Moderado"),CONCATENATE("R",'Mapa final'!$A$16),"")</f>
        <v/>
      </c>
      <c r="Y6" s="1033"/>
      <c r="Z6" s="1033" t="str">
        <f>IF(AND('Mapa final'!$H$22="Muy Alta",'Mapa final'!$L$22="Moderado"),CONCATENATE("R",'Mapa final'!$A$22),"")</f>
        <v/>
      </c>
      <c r="AA6" s="1034"/>
      <c r="AB6" s="1032" t="str">
        <f>IF(AND('Mapa final'!$H$10="Muy Alta",'Mapa final'!$L$10="Mayor"),CONCATENATE("R",'Mapa final'!$A$10),"")</f>
        <v/>
      </c>
      <c r="AC6" s="1033"/>
      <c r="AD6" s="1033" t="str">
        <f>IF(AND('Mapa final'!$H$16="Muy Alta",'Mapa final'!$L$16="Mayor"),CONCATENATE("R",'Mapa final'!$A$16),"")</f>
        <v/>
      </c>
      <c r="AE6" s="1033"/>
      <c r="AF6" s="1033" t="str">
        <f>IF(AND('Mapa final'!$H$22="Muy Alta",'Mapa final'!$L$22="Mayor"),CONCATENATE("R",'Mapa final'!$A$22),"")</f>
        <v/>
      </c>
      <c r="AG6" s="1034"/>
      <c r="AH6" s="1026" t="str">
        <f>IF(AND('Mapa final'!$H$10="Muy Alta",'Mapa final'!$L$10="Catastrófico"),CONCATENATE("R",'Mapa final'!$A$10),"")</f>
        <v/>
      </c>
      <c r="AI6" s="1027"/>
      <c r="AJ6" s="1027" t="str">
        <f>IF(AND('Mapa final'!$H$16="Muy Alta",'Mapa final'!$L$16="Catastrófico"),CONCATENATE("R",'Mapa final'!$A$16),"")</f>
        <v/>
      </c>
      <c r="AK6" s="1027"/>
      <c r="AL6" s="1027" t="str">
        <f>IF(AND('Mapa final'!$H$22="Muy Alta",'Mapa final'!$L$22="Catastrófico"),CONCATENATE("R",'Mapa final'!$A$22),"")</f>
        <v/>
      </c>
      <c r="AM6" s="1028"/>
      <c r="AO6" s="1002" t="s">
        <v>1054</v>
      </c>
      <c r="AP6" s="1003"/>
      <c r="AQ6" s="1003"/>
      <c r="AR6" s="1003"/>
      <c r="AS6" s="1003"/>
      <c r="AT6" s="100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2.75" customHeight="1" x14ac:dyDescent="0.25">
      <c r="A7" s="15"/>
      <c r="B7" s="1040"/>
      <c r="C7" s="1040"/>
      <c r="D7" s="1041"/>
      <c r="E7" s="985"/>
      <c r="F7" s="986"/>
      <c r="G7" s="986"/>
      <c r="H7" s="986"/>
      <c r="I7" s="987"/>
      <c r="J7" s="980"/>
      <c r="K7" s="958"/>
      <c r="L7" s="958"/>
      <c r="M7" s="958"/>
      <c r="N7" s="958"/>
      <c r="O7" s="960"/>
      <c r="P7" s="980"/>
      <c r="Q7" s="958"/>
      <c r="R7" s="958"/>
      <c r="S7" s="958"/>
      <c r="T7" s="958"/>
      <c r="U7" s="960"/>
      <c r="V7" s="980"/>
      <c r="W7" s="958"/>
      <c r="X7" s="958"/>
      <c r="Y7" s="958"/>
      <c r="Z7" s="958"/>
      <c r="AA7" s="960"/>
      <c r="AB7" s="980"/>
      <c r="AC7" s="958"/>
      <c r="AD7" s="958"/>
      <c r="AE7" s="958"/>
      <c r="AF7" s="958"/>
      <c r="AG7" s="960"/>
      <c r="AH7" s="962"/>
      <c r="AI7" s="963"/>
      <c r="AJ7" s="963"/>
      <c r="AK7" s="963"/>
      <c r="AL7" s="963"/>
      <c r="AM7" s="966"/>
      <c r="AN7" s="15"/>
      <c r="AO7" s="1005"/>
      <c r="AP7" s="1006"/>
      <c r="AQ7" s="1006"/>
      <c r="AR7" s="1006"/>
      <c r="AS7" s="1006"/>
      <c r="AT7" s="100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2.75" customHeight="1" x14ac:dyDescent="0.25">
      <c r="A8" s="15"/>
      <c r="B8" s="1040"/>
      <c r="C8" s="1040"/>
      <c r="D8" s="1041"/>
      <c r="E8" s="985"/>
      <c r="F8" s="986"/>
      <c r="G8" s="986"/>
      <c r="H8" s="986"/>
      <c r="I8" s="987"/>
      <c r="J8" s="980" t="str">
        <f>IF(AND('Mapa final'!$H$28="Muy Alta",'Mapa final'!$L$28="Leve"),CONCATENATE("R",'Mapa final'!$A$28),"")</f>
        <v/>
      </c>
      <c r="K8" s="958"/>
      <c r="L8" s="958" t="str">
        <f>IF(AND('Mapa final'!$H$34="Muy Alta",'Mapa final'!$L$34="Leve"),CONCATENATE("R",'Mapa final'!$A$34),"")</f>
        <v/>
      </c>
      <c r="M8" s="958"/>
      <c r="N8" s="958" t="str">
        <f>IF(AND('Mapa final'!$H$40="Muy Alta",'Mapa final'!$L$40="Leve"),CONCATENATE("R",'Mapa final'!$A$40),"")</f>
        <v/>
      </c>
      <c r="O8" s="960"/>
      <c r="P8" s="980" t="str">
        <f>IF(AND('Mapa final'!$H$28="Muy Alta",'Mapa final'!$L$28="Menor"),CONCATENATE("R",'Mapa final'!$A$28),"")</f>
        <v/>
      </c>
      <c r="Q8" s="958"/>
      <c r="R8" s="958" t="str">
        <f>IF(AND('Mapa final'!$H$34="Muy Alta",'Mapa final'!$L$34="Menor"),CONCATENATE("R",'Mapa final'!$A$34),"")</f>
        <v/>
      </c>
      <c r="S8" s="958"/>
      <c r="T8" s="958" t="str">
        <f>IF(AND('Mapa final'!$H$40="Muy Alta",'Mapa final'!$L$40="Menor"),CONCATENATE("R",'Mapa final'!$A$40),"")</f>
        <v/>
      </c>
      <c r="U8" s="960"/>
      <c r="V8" s="980" t="str">
        <f>IF(AND('Mapa final'!$H$28="Muy Alta",'Mapa final'!$L$28="Moderado"),CONCATENATE("R",'Mapa final'!$A$28),"")</f>
        <v>R4</v>
      </c>
      <c r="W8" s="958"/>
      <c r="X8" s="958" t="str">
        <f>IF(AND('Mapa final'!$H$34="Muy Alta",'Mapa final'!$L$34="Moderado"),CONCATENATE("R",'Mapa final'!$A$34),"")</f>
        <v/>
      </c>
      <c r="Y8" s="958"/>
      <c r="Z8" s="958" t="str">
        <f>IF(AND('Mapa final'!$H$40="Muy Alta",'Mapa final'!$L$40="Moderado"),CONCATENATE("R",'Mapa final'!$A$40),"")</f>
        <v/>
      </c>
      <c r="AA8" s="960"/>
      <c r="AB8" s="980" t="str">
        <f>IF(AND('Mapa final'!$H$28="Muy Alta",'Mapa final'!$L$28="Mayor"),CONCATENATE("R",'Mapa final'!$A$28),"")</f>
        <v/>
      </c>
      <c r="AC8" s="958"/>
      <c r="AD8" s="958" t="str">
        <f>IF(AND('Mapa final'!$H$34="Muy Alta",'Mapa final'!$L$34="Mayor"),CONCATENATE("R",'Mapa final'!$A$34),"")</f>
        <v/>
      </c>
      <c r="AE8" s="958"/>
      <c r="AF8" s="958" t="str">
        <f>IF(AND('Mapa final'!$H$40="Muy Alta",'Mapa final'!$L$40="Mayor"),CONCATENATE("R",'Mapa final'!$A$40),"")</f>
        <v/>
      </c>
      <c r="AG8" s="960"/>
      <c r="AH8" s="962" t="str">
        <f>IF(AND('Mapa final'!$H$28="Muy Alta",'Mapa final'!$L$28="Catastrófico"),CONCATENATE("R",'Mapa final'!$A$28),"")</f>
        <v/>
      </c>
      <c r="AI8" s="963"/>
      <c r="AJ8" s="963" t="str">
        <f>IF(AND('Mapa final'!$H$34="Muy Alta",'Mapa final'!$L$34="Catastrófico"),CONCATENATE("R",'Mapa final'!$A$34),"")</f>
        <v/>
      </c>
      <c r="AK8" s="963"/>
      <c r="AL8" s="963" t="str">
        <f>IF(AND('Mapa final'!$H$40="Muy Alta",'Mapa final'!$L$40="Catastrófico"),CONCATENATE("R",'Mapa final'!$A$40),"")</f>
        <v/>
      </c>
      <c r="AM8" s="966"/>
      <c r="AN8" s="15"/>
      <c r="AO8" s="1005"/>
      <c r="AP8" s="1006"/>
      <c r="AQ8" s="1006"/>
      <c r="AR8" s="1006"/>
      <c r="AS8" s="1006"/>
      <c r="AT8" s="100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2.75" customHeight="1" x14ac:dyDescent="0.25">
      <c r="A9" s="15"/>
      <c r="B9" s="1040"/>
      <c r="C9" s="1040"/>
      <c r="D9" s="1041"/>
      <c r="E9" s="985"/>
      <c r="F9" s="986"/>
      <c r="G9" s="986"/>
      <c r="H9" s="986"/>
      <c r="I9" s="987"/>
      <c r="J9" s="980"/>
      <c r="K9" s="958"/>
      <c r="L9" s="958"/>
      <c r="M9" s="958"/>
      <c r="N9" s="958"/>
      <c r="O9" s="960"/>
      <c r="P9" s="980"/>
      <c r="Q9" s="958"/>
      <c r="R9" s="958"/>
      <c r="S9" s="958"/>
      <c r="T9" s="958"/>
      <c r="U9" s="960"/>
      <c r="V9" s="980"/>
      <c r="W9" s="958"/>
      <c r="X9" s="958"/>
      <c r="Y9" s="958"/>
      <c r="Z9" s="958"/>
      <c r="AA9" s="960"/>
      <c r="AB9" s="980"/>
      <c r="AC9" s="958"/>
      <c r="AD9" s="958"/>
      <c r="AE9" s="958"/>
      <c r="AF9" s="958"/>
      <c r="AG9" s="960"/>
      <c r="AH9" s="962"/>
      <c r="AI9" s="963"/>
      <c r="AJ9" s="963"/>
      <c r="AK9" s="963"/>
      <c r="AL9" s="963"/>
      <c r="AM9" s="966"/>
      <c r="AN9" s="15"/>
      <c r="AO9" s="1005"/>
      <c r="AP9" s="1006"/>
      <c r="AQ9" s="1006"/>
      <c r="AR9" s="1006"/>
      <c r="AS9" s="1006"/>
      <c r="AT9" s="100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2.75" customHeight="1" x14ac:dyDescent="0.25">
      <c r="A10" s="15"/>
      <c r="B10" s="1040"/>
      <c r="C10" s="1040"/>
      <c r="D10" s="1041"/>
      <c r="E10" s="985"/>
      <c r="F10" s="986"/>
      <c r="G10" s="986"/>
      <c r="H10" s="986"/>
      <c r="I10" s="987"/>
      <c r="J10" s="980" t="str">
        <f>IF(AND('Mapa final'!$H$46="Muy Alta",'Mapa final'!$L$46="Leve"),CONCATENATE("R",'Mapa final'!$A$46),"")</f>
        <v/>
      </c>
      <c r="K10" s="958"/>
      <c r="L10" s="958" t="str">
        <f>IF(AND('Mapa final'!$H$52="Muy Alta",'Mapa final'!$L$52="Leve"),CONCATENATE("R",'Mapa final'!$A$52),"")</f>
        <v/>
      </c>
      <c r="M10" s="958"/>
      <c r="N10" s="958" t="str">
        <f>IF(AND('Mapa final'!$H$58="Muy Alta",'Mapa final'!$L$58="Leve"),CONCATENATE("R",'Mapa final'!$A$58),"")</f>
        <v/>
      </c>
      <c r="O10" s="960"/>
      <c r="P10" s="980" t="str">
        <f>IF(AND('Mapa final'!$H$46="Muy Alta",'Mapa final'!$L$46="Menor"),CONCATENATE("R",'Mapa final'!$A$46),"")</f>
        <v/>
      </c>
      <c r="Q10" s="958"/>
      <c r="R10" s="958" t="str">
        <f>IF(AND('Mapa final'!$H$52="Muy Alta",'Mapa final'!$L$52="Menor"),CONCATENATE("R",'Mapa final'!$A$52),"")</f>
        <v>R8</v>
      </c>
      <c r="S10" s="958"/>
      <c r="T10" s="958" t="str">
        <f>IF(AND('Mapa final'!$H$58="Muy Alta",'Mapa final'!$L$58="Menor"),CONCATENATE("R",'Mapa final'!$A$58),"")</f>
        <v/>
      </c>
      <c r="U10" s="960"/>
      <c r="V10" s="980" t="str">
        <f>IF(AND('Mapa final'!$H$46="Muy Alta",'Mapa final'!$L$46="Moderado"),CONCATENATE("R",'Mapa final'!$A$46),"")</f>
        <v/>
      </c>
      <c r="W10" s="958"/>
      <c r="X10" s="958" t="str">
        <f>IF(AND('Mapa final'!$H$52="Muy Alta",'Mapa final'!$L$52="Moderado"),CONCATENATE("R",'Mapa final'!$A$52),"")</f>
        <v/>
      </c>
      <c r="Y10" s="958"/>
      <c r="Z10" s="958" t="str">
        <f>IF(AND('Mapa final'!$H$58="Muy Alta",'Mapa final'!$L$58="Moderado"),CONCATENATE("R",'Mapa final'!$A$58),"")</f>
        <v/>
      </c>
      <c r="AA10" s="960"/>
      <c r="AB10" s="980" t="str">
        <f>IF(AND('Mapa final'!$H$46="Muy Alta",'Mapa final'!$L$46="Mayor"),CONCATENATE("R",'Mapa final'!$A$46),"")</f>
        <v/>
      </c>
      <c r="AC10" s="958"/>
      <c r="AD10" s="958" t="str">
        <f>IF(AND('Mapa final'!$H$52="Muy Alta",'Mapa final'!$L$52="Mayor"),CONCATENATE("R",'Mapa final'!$A$52),"")</f>
        <v/>
      </c>
      <c r="AE10" s="958"/>
      <c r="AF10" s="958" t="str">
        <f>IF(AND('Mapa final'!$H$58="Muy Alta",'Mapa final'!$L$58="Mayor"),CONCATENATE("R",'Mapa final'!$A$58),"")</f>
        <v/>
      </c>
      <c r="AG10" s="960"/>
      <c r="AH10" s="962" t="str">
        <f>IF(AND('Mapa final'!$H$46="Muy Alta",'Mapa final'!$L$46="Catastrófico"),CONCATENATE("R",'Mapa final'!$A$46),"")</f>
        <v/>
      </c>
      <c r="AI10" s="963"/>
      <c r="AJ10" s="963" t="str">
        <f>IF(AND('Mapa final'!$H$52="Muy Alta",'Mapa final'!$L$52="Catastrófico"),CONCATENATE("R",'Mapa final'!$A$52),"")</f>
        <v/>
      </c>
      <c r="AK10" s="963"/>
      <c r="AL10" s="963" t="str">
        <f>IF(AND('Mapa final'!$H$58="Muy Alta",'Mapa final'!$L$58="Catastrófico"),CONCATENATE("R",'Mapa final'!$A$58),"")</f>
        <v/>
      </c>
      <c r="AM10" s="966"/>
      <c r="AN10" s="15"/>
      <c r="AO10" s="1005"/>
      <c r="AP10" s="1006"/>
      <c r="AQ10" s="1006"/>
      <c r="AR10" s="1006"/>
      <c r="AS10" s="1006"/>
      <c r="AT10" s="100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2.75" customHeight="1" x14ac:dyDescent="0.25">
      <c r="A11" s="15"/>
      <c r="B11" s="1040"/>
      <c r="C11" s="1040"/>
      <c r="D11" s="1041"/>
      <c r="E11" s="985"/>
      <c r="F11" s="986"/>
      <c r="G11" s="986"/>
      <c r="H11" s="986"/>
      <c r="I11" s="987"/>
      <c r="J11" s="980"/>
      <c r="K11" s="958"/>
      <c r="L11" s="958"/>
      <c r="M11" s="958"/>
      <c r="N11" s="958"/>
      <c r="O11" s="960"/>
      <c r="P11" s="980"/>
      <c r="Q11" s="958"/>
      <c r="R11" s="958"/>
      <c r="S11" s="958"/>
      <c r="T11" s="958"/>
      <c r="U11" s="960"/>
      <c r="V11" s="980"/>
      <c r="W11" s="958"/>
      <c r="X11" s="958"/>
      <c r="Y11" s="958"/>
      <c r="Z11" s="958"/>
      <c r="AA11" s="960"/>
      <c r="AB11" s="980"/>
      <c r="AC11" s="958"/>
      <c r="AD11" s="958"/>
      <c r="AE11" s="958"/>
      <c r="AF11" s="958"/>
      <c r="AG11" s="960"/>
      <c r="AH11" s="962"/>
      <c r="AI11" s="963"/>
      <c r="AJ11" s="963"/>
      <c r="AK11" s="963"/>
      <c r="AL11" s="963"/>
      <c r="AM11" s="966"/>
      <c r="AN11" s="15"/>
      <c r="AO11" s="1005"/>
      <c r="AP11" s="1006"/>
      <c r="AQ11" s="1006"/>
      <c r="AR11" s="1006"/>
      <c r="AS11" s="1006"/>
      <c r="AT11" s="100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2.75" customHeight="1" x14ac:dyDescent="0.25">
      <c r="A12" s="15"/>
      <c r="B12" s="1040"/>
      <c r="C12" s="1040"/>
      <c r="D12" s="1041"/>
      <c r="E12" s="985"/>
      <c r="F12" s="986"/>
      <c r="G12" s="986"/>
      <c r="H12" s="986"/>
      <c r="I12" s="987"/>
      <c r="J12" s="980" t="str">
        <f>IF(AND('Mapa final'!$H$64="Muy Alta",'Mapa final'!$L$64="Leve"),CONCATENATE("R",'Mapa final'!$A$64),"")</f>
        <v/>
      </c>
      <c r="K12" s="958"/>
      <c r="L12" s="958" t="str">
        <f>IF(AND('Mapa final'!$H$70="Muy Alta",'Mapa final'!$L$70="Leve"),CONCATENATE("R",'Mapa final'!$A$70),"")</f>
        <v>R11</v>
      </c>
      <c r="M12" s="958"/>
      <c r="N12" s="958" t="str">
        <f>IF(AND('Mapa final'!$H$76="Muy Alta",'Mapa final'!$L$76="Leve"),CONCATENATE("R",'Mapa final'!$A$76),"")</f>
        <v/>
      </c>
      <c r="O12" s="960"/>
      <c r="P12" s="980" t="str">
        <f>IF(AND('Mapa final'!$H$64="Muy Alta",'Mapa final'!$L$64="Menor"),CONCATENATE("R",'Mapa final'!$A$64),"")</f>
        <v/>
      </c>
      <c r="Q12" s="958"/>
      <c r="R12" s="958" t="str">
        <f>IF(AND('Mapa final'!$H$70="Muy Alta",'Mapa final'!$L$70="Menor"),CONCATENATE("R",'Mapa final'!$A$70),"")</f>
        <v/>
      </c>
      <c r="S12" s="958"/>
      <c r="T12" s="958" t="str">
        <f>IF(AND('Mapa final'!$H$76="Muy Alta",'Mapa final'!$L$76="Menor"),CONCATENATE("R",'Mapa final'!$A$76),"")</f>
        <v/>
      </c>
      <c r="U12" s="960"/>
      <c r="V12" s="980" t="str">
        <f>IF(AND('Mapa final'!$H$64="Muy Alta",'Mapa final'!$L$64="Moderado"),CONCATENATE("R",'Mapa final'!$A$64),"")</f>
        <v/>
      </c>
      <c r="W12" s="958"/>
      <c r="X12" s="958" t="str">
        <f>IF(AND('Mapa final'!$H$70="Muy Alta",'Mapa final'!$L$70="Moderado"),CONCATENATE("R",'Mapa final'!$A$70),"")</f>
        <v/>
      </c>
      <c r="Y12" s="958"/>
      <c r="Z12" s="958" t="str">
        <f>IF(AND('Mapa final'!$H$76="Muy Alta",'Mapa final'!$L$76="Moderado"),CONCATENATE("R",'Mapa final'!$A$76),"")</f>
        <v/>
      </c>
      <c r="AA12" s="960"/>
      <c r="AB12" s="980" t="str">
        <f>IF(AND('Mapa final'!$H$64="Muy Alta",'Mapa final'!$L$64="Mayor"),CONCATENATE("R",'Mapa final'!$A$64),"")</f>
        <v/>
      </c>
      <c r="AC12" s="958"/>
      <c r="AD12" s="958" t="str">
        <f>IF(AND('Mapa final'!$H$70="Muy Alta",'Mapa final'!$L$70="Mayor"),CONCATENATE("R",'Mapa final'!$A$70),"")</f>
        <v/>
      </c>
      <c r="AE12" s="958"/>
      <c r="AF12" s="958" t="str">
        <f>IF(AND('Mapa final'!$H$76="Muy Alta",'Mapa final'!$L$76="Mayor"),CONCATENATE("R",'Mapa final'!$A$76),"")</f>
        <v/>
      </c>
      <c r="AG12" s="960"/>
      <c r="AH12" s="962" t="str">
        <f>IF(AND('Mapa final'!$H$64="Muy Alta",'Mapa final'!$L$64="Catastrófico"),CONCATENATE("R",'Mapa final'!$A$64),"")</f>
        <v/>
      </c>
      <c r="AI12" s="963"/>
      <c r="AJ12" s="963" t="str">
        <f>IF(AND('Mapa final'!$H$70="Muy Alta",'Mapa final'!$L$70="Catastrófico"),CONCATENATE("R",'Mapa final'!$A$70),"")</f>
        <v/>
      </c>
      <c r="AK12" s="963"/>
      <c r="AL12" s="963" t="str">
        <f>IF(AND('Mapa final'!$H$76="Muy Alta",'Mapa final'!$L$76="Catastrófico"),CONCATENATE("R",'Mapa final'!$A$76),"")</f>
        <v/>
      </c>
      <c r="AM12" s="966"/>
      <c r="AN12" s="15"/>
      <c r="AO12" s="1005"/>
      <c r="AP12" s="1006"/>
      <c r="AQ12" s="1006"/>
      <c r="AR12" s="1006"/>
      <c r="AS12" s="1006"/>
      <c r="AT12" s="100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2.75" customHeight="1" x14ac:dyDescent="0.25">
      <c r="A13" s="15"/>
      <c r="B13" s="1040"/>
      <c r="C13" s="1040"/>
      <c r="D13" s="1041"/>
      <c r="E13" s="985"/>
      <c r="F13" s="986"/>
      <c r="G13" s="986"/>
      <c r="H13" s="986"/>
      <c r="I13" s="987"/>
      <c r="J13" s="980"/>
      <c r="K13" s="958"/>
      <c r="L13" s="958"/>
      <c r="M13" s="958"/>
      <c r="N13" s="958"/>
      <c r="O13" s="960"/>
      <c r="P13" s="980"/>
      <c r="Q13" s="958"/>
      <c r="R13" s="958"/>
      <c r="S13" s="958"/>
      <c r="T13" s="958"/>
      <c r="U13" s="960"/>
      <c r="V13" s="980"/>
      <c r="W13" s="958"/>
      <c r="X13" s="958"/>
      <c r="Y13" s="958"/>
      <c r="Z13" s="958"/>
      <c r="AA13" s="960"/>
      <c r="AB13" s="980"/>
      <c r="AC13" s="958"/>
      <c r="AD13" s="958"/>
      <c r="AE13" s="958"/>
      <c r="AF13" s="958"/>
      <c r="AG13" s="960"/>
      <c r="AH13" s="962"/>
      <c r="AI13" s="963"/>
      <c r="AJ13" s="963"/>
      <c r="AK13" s="963"/>
      <c r="AL13" s="963"/>
      <c r="AM13" s="966"/>
      <c r="AN13" s="15"/>
      <c r="AO13" s="1005"/>
      <c r="AP13" s="1006"/>
      <c r="AQ13" s="1006"/>
      <c r="AR13" s="1006"/>
      <c r="AS13" s="1006"/>
      <c r="AT13" s="100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2.75" customHeight="1" x14ac:dyDescent="0.25">
      <c r="A14" s="15"/>
      <c r="B14" s="1040"/>
      <c r="C14" s="1040"/>
      <c r="D14" s="1041"/>
      <c r="E14" s="985"/>
      <c r="F14" s="986"/>
      <c r="G14" s="986"/>
      <c r="H14" s="986"/>
      <c r="I14" s="987"/>
      <c r="J14" s="980" t="str">
        <f>IF(AND('Mapa final'!$H$82="Muy Alta",'Mapa final'!$L$82="Leve"),CONCATENATE("R",'Mapa final'!$A$82),"")</f>
        <v/>
      </c>
      <c r="K14" s="958"/>
      <c r="L14" s="958" t="str">
        <f>IF(AND('Mapa final'!$H$88="Muy Alta",'Mapa final'!$L$88="Leve"),CONCATENATE("R",'Mapa final'!$A$88),"")</f>
        <v/>
      </c>
      <c r="M14" s="958"/>
      <c r="N14" s="958" t="str">
        <f>IF(AND('Mapa final'!$H$94="Muy Alta",'Mapa final'!$L$94="Leve"),CONCATENATE("R",'Mapa final'!$A$94),"")</f>
        <v/>
      </c>
      <c r="O14" s="960"/>
      <c r="P14" s="980" t="str">
        <f>IF(AND('Mapa final'!$H$82="Muy Alta",'Mapa final'!$L$82="Menor"),CONCATENATE("R",'Mapa final'!$A$82),"")</f>
        <v/>
      </c>
      <c r="Q14" s="958"/>
      <c r="R14" s="958" t="str">
        <f>IF(AND('Mapa final'!$H$88="Muy Alta",'Mapa final'!$L$88="Menor"),CONCATENATE("R",'Mapa final'!$A$88),"")</f>
        <v/>
      </c>
      <c r="S14" s="958"/>
      <c r="T14" s="958" t="str">
        <f>IF(AND('Mapa final'!$H$94="Muy Alta",'Mapa final'!$L$94="Menor"),CONCATENATE("R",'Mapa final'!$A$94),"")</f>
        <v/>
      </c>
      <c r="U14" s="960"/>
      <c r="V14" s="980" t="str">
        <f>IF(AND('Mapa final'!$H$82="Muy Alta",'Mapa final'!$L$82="Moderado"),CONCATENATE("R",'Mapa final'!$A$82),"")</f>
        <v/>
      </c>
      <c r="W14" s="958"/>
      <c r="X14" s="958" t="str">
        <f>IF(AND('Mapa final'!$H$88="Muy Alta",'Mapa final'!$L$88="Moderado"),CONCATENATE("R",'Mapa final'!$A$88),"")</f>
        <v/>
      </c>
      <c r="Y14" s="958"/>
      <c r="Z14" s="958" t="str">
        <f>IF(AND('Mapa final'!$H$94="Muy Alta",'Mapa final'!$L$94="Moderado"),CONCATENATE("R",'Mapa final'!$A$94),"")</f>
        <v/>
      </c>
      <c r="AA14" s="960"/>
      <c r="AB14" s="980" t="str">
        <f>IF(AND('Mapa final'!$H$82="Muy Alta",'Mapa final'!$L$82="Mayor"),CONCATENATE("R",'Mapa final'!$A$82),"")</f>
        <v/>
      </c>
      <c r="AC14" s="958"/>
      <c r="AD14" s="958" t="str">
        <f>IF(AND('Mapa final'!$H$88="Muy Alta",'Mapa final'!$L$88="Mayor"),CONCATENATE("R",'Mapa final'!$A$88),"")</f>
        <v/>
      </c>
      <c r="AE14" s="958"/>
      <c r="AF14" s="958" t="str">
        <f>IF(AND('Mapa final'!$H$94="Muy Alta",'Mapa final'!$L$94="Mayor"),CONCATENATE("R",'Mapa final'!$A$94),"")</f>
        <v/>
      </c>
      <c r="AG14" s="960"/>
      <c r="AH14" s="962" t="str">
        <f>IF(AND('Mapa final'!$H$82="Muy Alta",'Mapa final'!$L$82="Catastrófico"),CONCATENATE("R",'Mapa final'!$A$82),"")</f>
        <v/>
      </c>
      <c r="AI14" s="963"/>
      <c r="AJ14" s="963" t="str">
        <f>IF(AND('Mapa final'!$H$88="Muy Alta",'Mapa final'!$L$88="Catastrófico"),CONCATENATE("R",'Mapa final'!$A$88),"")</f>
        <v/>
      </c>
      <c r="AK14" s="963"/>
      <c r="AL14" s="963" t="str">
        <f>IF(AND('Mapa final'!$H$94="Muy Alta",'Mapa final'!$L$94="Catastrófico"),CONCATENATE("R",'Mapa final'!$A$94),"")</f>
        <v/>
      </c>
      <c r="AM14" s="966"/>
      <c r="AN14" s="15"/>
      <c r="AO14" s="1005"/>
      <c r="AP14" s="1006"/>
      <c r="AQ14" s="1006"/>
      <c r="AR14" s="1006"/>
      <c r="AS14" s="1006"/>
      <c r="AT14" s="100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2.75" customHeight="1" x14ac:dyDescent="0.25">
      <c r="A15" s="15"/>
      <c r="B15" s="1040"/>
      <c r="C15" s="1040"/>
      <c r="D15" s="1041"/>
      <c r="E15" s="985"/>
      <c r="F15" s="986"/>
      <c r="G15" s="986"/>
      <c r="H15" s="986"/>
      <c r="I15" s="987"/>
      <c r="J15" s="980"/>
      <c r="K15" s="958"/>
      <c r="L15" s="958"/>
      <c r="M15" s="958"/>
      <c r="N15" s="958"/>
      <c r="O15" s="960"/>
      <c r="P15" s="980"/>
      <c r="Q15" s="958"/>
      <c r="R15" s="958"/>
      <c r="S15" s="958"/>
      <c r="T15" s="958"/>
      <c r="U15" s="960"/>
      <c r="V15" s="980"/>
      <c r="W15" s="958"/>
      <c r="X15" s="958"/>
      <c r="Y15" s="958"/>
      <c r="Z15" s="958"/>
      <c r="AA15" s="960"/>
      <c r="AB15" s="980"/>
      <c r="AC15" s="958"/>
      <c r="AD15" s="958"/>
      <c r="AE15" s="958"/>
      <c r="AF15" s="958"/>
      <c r="AG15" s="960"/>
      <c r="AH15" s="962"/>
      <c r="AI15" s="963"/>
      <c r="AJ15" s="963"/>
      <c r="AK15" s="963"/>
      <c r="AL15" s="963"/>
      <c r="AM15" s="966"/>
      <c r="AN15" s="15"/>
      <c r="AO15" s="1005"/>
      <c r="AP15" s="1006"/>
      <c r="AQ15" s="1006"/>
      <c r="AR15" s="1006"/>
      <c r="AS15" s="1006"/>
      <c r="AT15" s="100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2.75" customHeight="1" x14ac:dyDescent="0.25">
      <c r="A16" s="15"/>
      <c r="B16" s="1040"/>
      <c r="C16" s="1040"/>
      <c r="D16" s="1041"/>
      <c r="E16" s="985"/>
      <c r="F16" s="986"/>
      <c r="G16" s="986"/>
      <c r="H16" s="986"/>
      <c r="I16" s="987"/>
      <c r="J16" s="980" t="str">
        <f>IF(AND('Mapa final'!$H$100="Muy Alta",'Mapa final'!$L$100="Leve"),CONCATENATE("R",'Mapa final'!$A$100),"")</f>
        <v/>
      </c>
      <c r="K16" s="958"/>
      <c r="L16" s="958" t="str">
        <f>IF(AND('Mapa final'!$H$106="Muy Alta",'Mapa final'!$L$106="Leve"),CONCATENATE("R",'Mapa final'!$A$106),"")</f>
        <v/>
      </c>
      <c r="M16" s="958"/>
      <c r="N16" s="958" t="str">
        <f>IF(AND('Mapa final'!$H$112="Muy Alta",'Mapa final'!$L$112="Leve"),CONCATENATE("R",'Mapa final'!$A$112),"")</f>
        <v/>
      </c>
      <c r="O16" s="960"/>
      <c r="P16" s="980" t="str">
        <f>IF(AND('Mapa final'!$H$100="Muy Alta",'Mapa final'!$L$100="Menor"),CONCATENATE("R",'Mapa final'!$A$100),"")</f>
        <v/>
      </c>
      <c r="Q16" s="958"/>
      <c r="R16" s="958" t="str">
        <f>IF(AND('Mapa final'!$H$106="Muy Alta",'Mapa final'!$L$106="Menor"),CONCATENATE("R",'Mapa final'!$A$106),"")</f>
        <v/>
      </c>
      <c r="S16" s="958"/>
      <c r="T16" s="958" t="str">
        <f>IF(AND('Mapa final'!$H$112="Muy Alta",'Mapa final'!$L$112="Menor"),CONCATENATE("R",'Mapa final'!$A$112),"")</f>
        <v/>
      </c>
      <c r="U16" s="960"/>
      <c r="V16" s="980" t="str">
        <f>IF(AND('Mapa final'!$H$100="Muy Alta",'Mapa final'!$L$100="Moderado"),CONCATENATE("R",'Mapa final'!$A$100),"")</f>
        <v/>
      </c>
      <c r="W16" s="958"/>
      <c r="X16" s="958" t="str">
        <f>IF(AND('Mapa final'!$H$106="Muy Alta",'Mapa final'!$L$106="Moderado"),CONCATENATE("R",'Mapa final'!$A$106),"")</f>
        <v/>
      </c>
      <c r="Y16" s="958"/>
      <c r="Z16" s="958" t="str">
        <f>IF(AND('Mapa final'!$H$112="Muy Alta",'Mapa final'!$L$112="Moderado"),CONCATENATE("R",'Mapa final'!$A$112),"")</f>
        <v/>
      </c>
      <c r="AA16" s="960"/>
      <c r="AB16" s="980" t="str">
        <f>IF(AND('Mapa final'!$H$100="Muy Alta",'Mapa final'!$L$100="Mayor"),CONCATENATE("R",'Mapa final'!$A$100),"")</f>
        <v/>
      </c>
      <c r="AC16" s="958"/>
      <c r="AD16" s="958" t="str">
        <f>IF(AND('Mapa final'!$H$106="Muy Alta",'Mapa final'!$L$106="Mayor"),CONCATENATE("R",'Mapa final'!$A$106),"")</f>
        <v/>
      </c>
      <c r="AE16" s="958"/>
      <c r="AF16" s="958" t="str">
        <f>IF(AND('Mapa final'!$H$112="Muy Alta",'Mapa final'!$L$112="Mayor"),CONCATENATE("R",'Mapa final'!$A$112),"")</f>
        <v/>
      </c>
      <c r="AG16" s="960"/>
      <c r="AH16" s="962" t="str">
        <f>IF(AND('Mapa final'!$H$100="Muy Alta",'Mapa final'!$L$100="Catastrófico"),CONCATENATE("R",'Mapa final'!$A$100),"")</f>
        <v/>
      </c>
      <c r="AI16" s="963"/>
      <c r="AJ16" s="963" t="str">
        <f>IF(AND('Mapa final'!$H$106="Muy Alta",'Mapa final'!$L$106="Catastrófico"),CONCATENATE("R",'Mapa final'!$A$106),"")</f>
        <v/>
      </c>
      <c r="AK16" s="963"/>
      <c r="AL16" s="963" t="str">
        <f>IF(AND('Mapa final'!$H$112="Muy Alta",'Mapa final'!$L$112="Catastrófico"),CONCATENATE("R",'Mapa final'!$A$112),"")</f>
        <v/>
      </c>
      <c r="AM16" s="966"/>
      <c r="AN16" s="15"/>
      <c r="AO16" s="1005"/>
      <c r="AP16" s="1006"/>
      <c r="AQ16" s="1006"/>
      <c r="AR16" s="1006"/>
      <c r="AS16" s="1006"/>
      <c r="AT16" s="100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2.75" customHeight="1" thickBot="1" x14ac:dyDescent="0.3">
      <c r="A17" s="15"/>
      <c r="B17" s="1040"/>
      <c r="C17" s="1040"/>
      <c r="D17" s="1041"/>
      <c r="E17" s="988"/>
      <c r="F17" s="989"/>
      <c r="G17" s="989"/>
      <c r="H17" s="989"/>
      <c r="I17" s="990"/>
      <c r="J17" s="980"/>
      <c r="K17" s="958"/>
      <c r="L17" s="958"/>
      <c r="M17" s="958"/>
      <c r="N17" s="958"/>
      <c r="O17" s="960"/>
      <c r="P17" s="980"/>
      <c r="Q17" s="958"/>
      <c r="R17" s="958"/>
      <c r="S17" s="958"/>
      <c r="T17" s="958"/>
      <c r="U17" s="960"/>
      <c r="V17" s="980"/>
      <c r="W17" s="958"/>
      <c r="X17" s="958"/>
      <c r="Y17" s="958"/>
      <c r="Z17" s="958"/>
      <c r="AA17" s="960"/>
      <c r="AB17" s="980"/>
      <c r="AC17" s="958"/>
      <c r="AD17" s="958"/>
      <c r="AE17" s="958"/>
      <c r="AF17" s="958"/>
      <c r="AG17" s="960"/>
      <c r="AH17" s="962"/>
      <c r="AI17" s="963"/>
      <c r="AJ17" s="963"/>
      <c r="AK17" s="963"/>
      <c r="AL17" s="963"/>
      <c r="AM17" s="966"/>
      <c r="AN17" s="15"/>
      <c r="AO17" s="1008"/>
      <c r="AP17" s="1009"/>
      <c r="AQ17" s="1009"/>
      <c r="AR17" s="1009"/>
      <c r="AS17" s="1009"/>
      <c r="AT17" s="101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2" customHeight="1" x14ac:dyDescent="0.25">
      <c r="A18" s="15"/>
      <c r="B18" s="1040"/>
      <c r="C18" s="1040"/>
      <c r="D18" s="1041"/>
      <c r="E18" s="982" t="s">
        <v>1055</v>
      </c>
      <c r="F18" s="983"/>
      <c r="G18" s="983"/>
      <c r="H18" s="983"/>
      <c r="I18" s="984"/>
      <c r="J18" s="1029" t="str">
        <f>IF(AND('Mapa final'!$H$10="Alta",'Mapa final'!$L$10="Leve"),CONCATENATE("R",'Mapa final'!$A$10),"")</f>
        <v/>
      </c>
      <c r="K18" s="1030"/>
      <c r="L18" s="1030" t="str">
        <f>IF(AND('Mapa final'!$H$16="Alta",'Mapa final'!$L$16="Leve"),CONCATENATE("R",'Mapa final'!$A$16),"")</f>
        <v/>
      </c>
      <c r="M18" s="1030"/>
      <c r="N18" s="1030" t="str">
        <f>IF(AND('Mapa final'!$H$22="Alta",'Mapa final'!$L$22="Leve"),CONCATENATE("R",'Mapa final'!$A$22),"")</f>
        <v/>
      </c>
      <c r="O18" s="1031"/>
      <c r="P18" s="1029" t="str">
        <f>IF(AND('Mapa final'!$H$10="Alta",'Mapa final'!$L$10="Menor"),CONCATENATE("R",'Mapa final'!$A$10),"")</f>
        <v/>
      </c>
      <c r="Q18" s="1030"/>
      <c r="R18" s="1030" t="str">
        <f>IF(AND('Mapa final'!$H$16="Alta",'Mapa final'!$L$16="Menor"),CONCATENATE("R",'Mapa final'!$A$16),"")</f>
        <v/>
      </c>
      <c r="S18" s="1030"/>
      <c r="T18" s="1030" t="str">
        <f>IF(AND('Mapa final'!$H$22="Alta",'Mapa final'!$L$22="Menor"),CONCATENATE("R",'Mapa final'!$A$22),"")</f>
        <v/>
      </c>
      <c r="U18" s="1031"/>
      <c r="V18" s="1032" t="str">
        <f>IF(AND('Mapa final'!$H$10="Alta",'Mapa final'!$L$10="Moderado"),CONCATENATE("R",'Mapa final'!$A$10),"")</f>
        <v/>
      </c>
      <c r="W18" s="1033"/>
      <c r="X18" s="1033" t="str">
        <f>IF(AND('Mapa final'!$H$16="Alta",'Mapa final'!$L$16="Moderado"),CONCATENATE("R",'Mapa final'!$A$16),"")</f>
        <v/>
      </c>
      <c r="Y18" s="1033"/>
      <c r="Z18" s="1033" t="str">
        <f>IF(AND('Mapa final'!$H$22="Alta",'Mapa final'!$L$22="Moderado"),CONCATENATE("R",'Mapa final'!$A$22),"")</f>
        <v/>
      </c>
      <c r="AA18" s="1034"/>
      <c r="AB18" s="1032" t="str">
        <f>IF(AND('Mapa final'!$H$10="Alta",'Mapa final'!$L$10="Mayor"),CONCATENATE("R",'Mapa final'!$A$10),"")</f>
        <v/>
      </c>
      <c r="AC18" s="1033"/>
      <c r="AD18" s="1033" t="str">
        <f>IF(AND('Mapa final'!$H$16="Alta",'Mapa final'!$L$16="Mayor"),CONCATENATE("R",'Mapa final'!$A$16),"")</f>
        <v/>
      </c>
      <c r="AE18" s="1033"/>
      <c r="AF18" s="1033" t="str">
        <f>IF(AND('Mapa final'!$H$22="Alta",'Mapa final'!$L$22="Mayor"),CONCATENATE("R",'Mapa final'!$A$22),"")</f>
        <v/>
      </c>
      <c r="AG18" s="1034"/>
      <c r="AH18" s="1026" t="str">
        <f>IF(AND('Mapa final'!$H$10="Alta",'Mapa final'!$L$10="Catastrófico"),CONCATENATE("R",'Mapa final'!$A$10),"")</f>
        <v/>
      </c>
      <c r="AI18" s="1027"/>
      <c r="AJ18" s="1027" t="str">
        <f>IF(AND('Mapa final'!$H$16="Alta",'Mapa final'!$L$16="Catastrófico"),CONCATENATE("R",'Mapa final'!$A$16),"")</f>
        <v/>
      </c>
      <c r="AK18" s="1027"/>
      <c r="AL18" s="1027" t="str">
        <f>IF(AND('Mapa final'!$H$22="Alta",'Mapa final'!$L$22="Catastrófico"),CONCATENATE("R",'Mapa final'!$A$22),"")</f>
        <v/>
      </c>
      <c r="AM18" s="1028"/>
      <c r="AN18" s="15"/>
      <c r="AO18" s="1011" t="s">
        <v>1056</v>
      </c>
      <c r="AP18" s="1012"/>
      <c r="AQ18" s="1012"/>
      <c r="AR18" s="1012"/>
      <c r="AS18" s="1012"/>
      <c r="AT18" s="101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2" customHeight="1" x14ac:dyDescent="0.25">
      <c r="A19" s="15"/>
      <c r="B19" s="1040"/>
      <c r="C19" s="1040"/>
      <c r="D19" s="1041"/>
      <c r="E19" s="985"/>
      <c r="F19" s="986"/>
      <c r="G19" s="986"/>
      <c r="H19" s="986"/>
      <c r="I19" s="987"/>
      <c r="J19" s="974"/>
      <c r="K19" s="975"/>
      <c r="L19" s="975"/>
      <c r="M19" s="975"/>
      <c r="N19" s="975"/>
      <c r="O19" s="978"/>
      <c r="P19" s="974"/>
      <c r="Q19" s="975"/>
      <c r="R19" s="975"/>
      <c r="S19" s="975"/>
      <c r="T19" s="975"/>
      <c r="U19" s="978"/>
      <c r="V19" s="980"/>
      <c r="W19" s="958"/>
      <c r="X19" s="958"/>
      <c r="Y19" s="958"/>
      <c r="Z19" s="958"/>
      <c r="AA19" s="960"/>
      <c r="AB19" s="980"/>
      <c r="AC19" s="958"/>
      <c r="AD19" s="958"/>
      <c r="AE19" s="958"/>
      <c r="AF19" s="958"/>
      <c r="AG19" s="960"/>
      <c r="AH19" s="962"/>
      <c r="AI19" s="963"/>
      <c r="AJ19" s="963"/>
      <c r="AK19" s="963"/>
      <c r="AL19" s="963"/>
      <c r="AM19" s="966"/>
      <c r="AN19" s="15"/>
      <c r="AO19" s="1014"/>
      <c r="AP19" s="1015"/>
      <c r="AQ19" s="1015"/>
      <c r="AR19" s="1015"/>
      <c r="AS19" s="1015"/>
      <c r="AT19" s="101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2" customHeight="1" x14ac:dyDescent="0.25">
      <c r="A20" s="15"/>
      <c r="B20" s="1040"/>
      <c r="C20" s="1040"/>
      <c r="D20" s="1041"/>
      <c r="E20" s="985"/>
      <c r="F20" s="986"/>
      <c r="G20" s="986"/>
      <c r="H20" s="986"/>
      <c r="I20" s="987"/>
      <c r="J20" s="974" t="str">
        <f>IF(AND('Mapa final'!$H$28="Alta",'Mapa final'!$L$28="Leve"),CONCATENATE("R",'Mapa final'!$A$28),"")</f>
        <v/>
      </c>
      <c r="K20" s="975"/>
      <c r="L20" s="975" t="str">
        <f>IF(AND('Mapa final'!$H$34="Alta",'Mapa final'!$L$34="Leve"),CONCATENATE("R",'Mapa final'!$A$34),"")</f>
        <v/>
      </c>
      <c r="M20" s="975"/>
      <c r="N20" s="975" t="str">
        <f>IF(AND('Mapa final'!$H$40="Alta",'Mapa final'!$L$40="Leve"),CONCATENATE("R",'Mapa final'!$A$40),"")</f>
        <v/>
      </c>
      <c r="O20" s="978"/>
      <c r="P20" s="974" t="str">
        <f>IF(AND('Mapa final'!$H$28="Alta",'Mapa final'!$L$28="Menor"),CONCATENATE("R",'Mapa final'!$A$28),"")</f>
        <v/>
      </c>
      <c r="Q20" s="975"/>
      <c r="R20" s="975" t="str">
        <f>IF(AND('Mapa final'!$H$34="Alta",'Mapa final'!$L$34="Menor"),CONCATENATE("R",'Mapa final'!$A$34),"")</f>
        <v/>
      </c>
      <c r="S20" s="975"/>
      <c r="T20" s="975" t="str">
        <f>IF(AND('Mapa final'!$H$40="Alta",'Mapa final'!$L$40="Menor"),CONCATENATE("R",'Mapa final'!$A$40),"")</f>
        <v/>
      </c>
      <c r="U20" s="978"/>
      <c r="V20" s="980" t="str">
        <f>IF(AND('Mapa final'!$H$28="Alta",'Mapa final'!$L$28="Moderado"),CONCATENATE("R",'Mapa final'!$A$28),"")</f>
        <v/>
      </c>
      <c r="W20" s="958"/>
      <c r="X20" s="958" t="str">
        <f>IF(AND('Mapa final'!$H$34="Alta",'Mapa final'!$L$34="Moderado"),CONCATENATE("R",'Mapa final'!$A$34),"")</f>
        <v/>
      </c>
      <c r="Y20" s="958"/>
      <c r="Z20" s="958" t="str">
        <f>IF(AND('Mapa final'!$H$40="Alta",'Mapa final'!$L$40="Moderado"),CONCATENATE("R",'Mapa final'!$A$40),"")</f>
        <v/>
      </c>
      <c r="AA20" s="960"/>
      <c r="AB20" s="980" t="str">
        <f>IF(AND('Mapa final'!$H$28="Alta",'Mapa final'!$L$28="Mayor"),CONCATENATE("R",'Mapa final'!$A$28),"")</f>
        <v/>
      </c>
      <c r="AC20" s="958"/>
      <c r="AD20" s="958" t="str">
        <f>IF(AND('Mapa final'!$H$34="Alta",'Mapa final'!$L$34="Mayor"),CONCATENATE("R",'Mapa final'!$A$34),"")</f>
        <v/>
      </c>
      <c r="AE20" s="958"/>
      <c r="AF20" s="958" t="str">
        <f>IF(AND('Mapa final'!$H$40="Alta",'Mapa final'!$L$40="Mayor"),CONCATENATE("R",'Mapa final'!$A$40),"")</f>
        <v/>
      </c>
      <c r="AG20" s="960"/>
      <c r="AH20" s="962" t="str">
        <f>IF(AND('Mapa final'!$H$28="Alta",'Mapa final'!$L$28="Catastrófico"),CONCATENATE("R",'Mapa final'!$A$28),"")</f>
        <v/>
      </c>
      <c r="AI20" s="963"/>
      <c r="AJ20" s="963" t="str">
        <f>IF(AND('Mapa final'!$H$34="Alta",'Mapa final'!$L$34="Catastrófico"),CONCATENATE("R",'Mapa final'!$A$34),"")</f>
        <v/>
      </c>
      <c r="AK20" s="963"/>
      <c r="AL20" s="963" t="str">
        <f>IF(AND('Mapa final'!$H$40="Alta",'Mapa final'!$L$40="Catastrófico"),CONCATENATE("R",'Mapa final'!$A$40),"")</f>
        <v/>
      </c>
      <c r="AM20" s="966"/>
      <c r="AN20" s="15"/>
      <c r="AO20" s="1014"/>
      <c r="AP20" s="1015"/>
      <c r="AQ20" s="1015"/>
      <c r="AR20" s="1015"/>
      <c r="AS20" s="1015"/>
      <c r="AT20" s="101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2" customHeight="1" x14ac:dyDescent="0.25">
      <c r="A21" s="15"/>
      <c r="B21" s="1040"/>
      <c r="C21" s="1040"/>
      <c r="D21" s="1041"/>
      <c r="E21" s="985"/>
      <c r="F21" s="986"/>
      <c r="G21" s="986"/>
      <c r="H21" s="986"/>
      <c r="I21" s="987"/>
      <c r="J21" s="974"/>
      <c r="K21" s="975"/>
      <c r="L21" s="975"/>
      <c r="M21" s="975"/>
      <c r="N21" s="975"/>
      <c r="O21" s="978"/>
      <c r="P21" s="974"/>
      <c r="Q21" s="975"/>
      <c r="R21" s="975"/>
      <c r="S21" s="975"/>
      <c r="T21" s="975"/>
      <c r="U21" s="978"/>
      <c r="V21" s="980"/>
      <c r="W21" s="958"/>
      <c r="X21" s="958"/>
      <c r="Y21" s="958"/>
      <c r="Z21" s="958"/>
      <c r="AA21" s="960"/>
      <c r="AB21" s="980"/>
      <c r="AC21" s="958"/>
      <c r="AD21" s="958"/>
      <c r="AE21" s="958"/>
      <c r="AF21" s="958"/>
      <c r="AG21" s="960"/>
      <c r="AH21" s="962"/>
      <c r="AI21" s="963"/>
      <c r="AJ21" s="963"/>
      <c r="AK21" s="963"/>
      <c r="AL21" s="963"/>
      <c r="AM21" s="966"/>
      <c r="AN21" s="15"/>
      <c r="AO21" s="1014"/>
      <c r="AP21" s="1015"/>
      <c r="AQ21" s="1015"/>
      <c r="AR21" s="1015"/>
      <c r="AS21" s="1015"/>
      <c r="AT21" s="101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2" customHeight="1" x14ac:dyDescent="0.25">
      <c r="A22" s="15"/>
      <c r="B22" s="1040"/>
      <c r="C22" s="1040"/>
      <c r="D22" s="1041"/>
      <c r="E22" s="985"/>
      <c r="F22" s="986"/>
      <c r="G22" s="986"/>
      <c r="H22" s="986"/>
      <c r="I22" s="987"/>
      <c r="J22" s="974" t="str">
        <f>IF(AND('Mapa final'!$H$46="Alta",'Mapa final'!$L$46="Leve"),CONCATENATE("R",'Mapa final'!$A$46),"")</f>
        <v/>
      </c>
      <c r="K22" s="975"/>
      <c r="L22" s="975" t="str">
        <f>IF(AND('Mapa final'!$H$52="Alta",'Mapa final'!$L$52="Leve"),CONCATENATE("R",'Mapa final'!$A$52),"")</f>
        <v/>
      </c>
      <c r="M22" s="975"/>
      <c r="N22" s="975" t="str">
        <f>IF(AND('Mapa final'!$H$58="Alta",'Mapa final'!$L$58="Leve"),CONCATENATE("R",'Mapa final'!$A$58),"")</f>
        <v/>
      </c>
      <c r="O22" s="978"/>
      <c r="P22" s="974" t="str">
        <f>IF(AND('Mapa final'!$H$46="Alta",'Mapa final'!$L$46="Menor"),CONCATENATE("R",'Mapa final'!$A$46),"")</f>
        <v/>
      </c>
      <c r="Q22" s="975"/>
      <c r="R22" s="975" t="str">
        <f>IF(AND('Mapa final'!$H$52="Alta",'Mapa final'!$L$52="Menor"),CONCATENATE("R",'Mapa final'!$A$52),"")</f>
        <v/>
      </c>
      <c r="S22" s="975"/>
      <c r="T22" s="975" t="str">
        <f>IF(AND('Mapa final'!$H$58="Alta",'Mapa final'!$L$58="Menor"),CONCATENATE("R",'Mapa final'!$A$58),"")</f>
        <v/>
      </c>
      <c r="U22" s="978"/>
      <c r="V22" s="980" t="str">
        <f>IF(AND('Mapa final'!$H$46="Alta",'Mapa final'!$L$46="Moderado"),CONCATENATE("R",'Mapa final'!$A$46),"")</f>
        <v/>
      </c>
      <c r="W22" s="958"/>
      <c r="X22" s="958" t="str">
        <f>IF(AND('Mapa final'!$H$52="Alta",'Mapa final'!$L$52="Moderado"),CONCATENATE("R",'Mapa final'!$A$52),"")</f>
        <v/>
      </c>
      <c r="Y22" s="958"/>
      <c r="Z22" s="958" t="str">
        <f>IF(AND('Mapa final'!$H$58="Alta",'Mapa final'!$L$58="Moderado"),CONCATENATE("R",'Mapa final'!$A$58),"")</f>
        <v/>
      </c>
      <c r="AA22" s="960"/>
      <c r="AB22" s="980" t="str">
        <f>IF(AND('Mapa final'!$H$46="Alta",'Mapa final'!$L$46="Mayor"),CONCATENATE("R",'Mapa final'!$A$46),"")</f>
        <v/>
      </c>
      <c r="AC22" s="958"/>
      <c r="AD22" s="958" t="str">
        <f>IF(AND('Mapa final'!$H$52="Alta",'Mapa final'!$L$52="Mayor"),CONCATENATE("R",'Mapa final'!$A$52),"")</f>
        <v/>
      </c>
      <c r="AE22" s="958"/>
      <c r="AF22" s="958" t="str">
        <f>IF(AND('Mapa final'!$H$58="Alta",'Mapa final'!$L$58="Mayor"),CONCATENATE("R",'Mapa final'!$A$58),"")</f>
        <v/>
      </c>
      <c r="AG22" s="960"/>
      <c r="AH22" s="962" t="str">
        <f>IF(AND('Mapa final'!$H$46="Alta",'Mapa final'!$L$46="Catastrófico"),CONCATENATE("R",'Mapa final'!$A$46),"")</f>
        <v/>
      </c>
      <c r="AI22" s="963"/>
      <c r="AJ22" s="963" t="str">
        <f>IF(AND('Mapa final'!$H$52="Alta",'Mapa final'!$L$52="Catastrófico"),CONCATENATE("R",'Mapa final'!$A$52),"")</f>
        <v/>
      </c>
      <c r="AK22" s="963"/>
      <c r="AL22" s="963" t="str">
        <f>IF(AND('Mapa final'!$H$58="Alta",'Mapa final'!$L$58="Catastrófico"),CONCATENATE("R",'Mapa final'!$A$58),"")</f>
        <v/>
      </c>
      <c r="AM22" s="966"/>
      <c r="AN22" s="15"/>
      <c r="AO22" s="1014"/>
      <c r="AP22" s="1015"/>
      <c r="AQ22" s="1015"/>
      <c r="AR22" s="1015"/>
      <c r="AS22" s="1015"/>
      <c r="AT22" s="101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2" customHeight="1" x14ac:dyDescent="0.25">
      <c r="A23" s="15"/>
      <c r="B23" s="1040"/>
      <c r="C23" s="1040"/>
      <c r="D23" s="1041"/>
      <c r="E23" s="985"/>
      <c r="F23" s="986"/>
      <c r="G23" s="986"/>
      <c r="H23" s="986"/>
      <c r="I23" s="987"/>
      <c r="J23" s="974"/>
      <c r="K23" s="975"/>
      <c r="L23" s="975"/>
      <c r="M23" s="975"/>
      <c r="N23" s="975"/>
      <c r="O23" s="978"/>
      <c r="P23" s="974"/>
      <c r="Q23" s="975"/>
      <c r="R23" s="975"/>
      <c r="S23" s="975"/>
      <c r="T23" s="975"/>
      <c r="U23" s="978"/>
      <c r="V23" s="980"/>
      <c r="W23" s="958"/>
      <c r="X23" s="958"/>
      <c r="Y23" s="958"/>
      <c r="Z23" s="958"/>
      <c r="AA23" s="960"/>
      <c r="AB23" s="980"/>
      <c r="AC23" s="958"/>
      <c r="AD23" s="958"/>
      <c r="AE23" s="958"/>
      <c r="AF23" s="958"/>
      <c r="AG23" s="960"/>
      <c r="AH23" s="962"/>
      <c r="AI23" s="963"/>
      <c r="AJ23" s="963"/>
      <c r="AK23" s="963"/>
      <c r="AL23" s="963"/>
      <c r="AM23" s="966"/>
      <c r="AN23" s="15"/>
      <c r="AO23" s="1014"/>
      <c r="AP23" s="1015"/>
      <c r="AQ23" s="1015"/>
      <c r="AR23" s="1015"/>
      <c r="AS23" s="1015"/>
      <c r="AT23" s="101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2" customHeight="1" x14ac:dyDescent="0.25">
      <c r="A24" s="15"/>
      <c r="B24" s="1040"/>
      <c r="C24" s="1040"/>
      <c r="D24" s="1041"/>
      <c r="E24" s="985"/>
      <c r="F24" s="986"/>
      <c r="G24" s="986"/>
      <c r="H24" s="986"/>
      <c r="I24" s="987"/>
      <c r="J24" s="974" t="str">
        <f>IF(AND('Mapa final'!$H$64="Alta",'Mapa final'!$L$64="Leve"),CONCATENATE("R",'Mapa final'!$A$64),"")</f>
        <v/>
      </c>
      <c r="K24" s="975"/>
      <c r="L24" s="975" t="str">
        <f>IF(AND('Mapa final'!$H$70="Alta",'Mapa final'!$L$70="Leve"),CONCATENATE("R",'Mapa final'!$A$70),"")</f>
        <v/>
      </c>
      <c r="M24" s="975"/>
      <c r="N24" s="975" t="str">
        <f>IF(AND('Mapa final'!$H$76="Alta",'Mapa final'!$L$76="Leve"),CONCATENATE("R",'Mapa final'!$A$76),"")</f>
        <v/>
      </c>
      <c r="O24" s="978"/>
      <c r="P24" s="974" t="str">
        <f>IF(AND('Mapa final'!$H$64="Alta",'Mapa final'!$L$64="Menor"),CONCATENATE("R",'Mapa final'!$A$64),"")</f>
        <v/>
      </c>
      <c r="Q24" s="975"/>
      <c r="R24" s="975" t="str">
        <f>IF(AND('Mapa final'!$H$70="Alta",'Mapa final'!$L$70="Menor"),CONCATENATE("R",'Mapa final'!$A$70),"")</f>
        <v/>
      </c>
      <c r="S24" s="975"/>
      <c r="T24" s="975" t="str">
        <f>IF(AND('Mapa final'!$H$76="Alta",'Mapa final'!$L$76="Menor"),CONCATENATE("R",'Mapa final'!$A$76),"")</f>
        <v/>
      </c>
      <c r="U24" s="978"/>
      <c r="V24" s="980" t="str">
        <f>IF(AND('Mapa final'!$H$64="Alta",'Mapa final'!$L$64="Moderado"),CONCATENATE("R",'Mapa final'!$A$64),"")</f>
        <v/>
      </c>
      <c r="W24" s="958"/>
      <c r="X24" s="958" t="str">
        <f>IF(AND('Mapa final'!$H$70="Alta",'Mapa final'!$L$70="Moderado"),CONCATENATE("R",'Mapa final'!$A$70),"")</f>
        <v/>
      </c>
      <c r="Y24" s="958"/>
      <c r="Z24" s="958" t="str">
        <f>IF(AND('Mapa final'!$H$76="Alta",'Mapa final'!$L$76="Moderado"),CONCATENATE("R",'Mapa final'!$A$76),"")</f>
        <v/>
      </c>
      <c r="AA24" s="960"/>
      <c r="AB24" s="980" t="str">
        <f>IF(AND('Mapa final'!$H$64="Alta",'Mapa final'!$L$64="Mayor"),CONCATENATE("R",'Mapa final'!$A$64),"")</f>
        <v/>
      </c>
      <c r="AC24" s="958"/>
      <c r="AD24" s="958" t="str">
        <f>IF(AND('Mapa final'!$H$70="Alta",'Mapa final'!$L$70="Mayor"),CONCATENATE("R",'Mapa final'!$A$70),"")</f>
        <v/>
      </c>
      <c r="AE24" s="958"/>
      <c r="AF24" s="958" t="str">
        <f>IF(AND('Mapa final'!$H$76="Alta",'Mapa final'!$L$76="Mayor"),CONCATENATE("R",'Mapa final'!$A$76),"")</f>
        <v/>
      </c>
      <c r="AG24" s="960"/>
      <c r="AH24" s="962" t="str">
        <f>IF(AND('Mapa final'!$H$64="Alta",'Mapa final'!$L$64="Catastrófico"),CONCATENATE("R",'Mapa final'!$A$64),"")</f>
        <v/>
      </c>
      <c r="AI24" s="963"/>
      <c r="AJ24" s="963" t="str">
        <f>IF(AND('Mapa final'!$H$70="Alta",'Mapa final'!$L$70="Catastrófico"),CONCATENATE("R",'Mapa final'!$A$70),"")</f>
        <v/>
      </c>
      <c r="AK24" s="963"/>
      <c r="AL24" s="963" t="str">
        <f>IF(AND('Mapa final'!$H$76="Alta",'Mapa final'!$L$76="Catastrófico"),CONCATENATE("R",'Mapa final'!$A$76),"")</f>
        <v/>
      </c>
      <c r="AM24" s="966"/>
      <c r="AN24" s="15"/>
      <c r="AO24" s="1014"/>
      <c r="AP24" s="1015"/>
      <c r="AQ24" s="1015"/>
      <c r="AR24" s="1015"/>
      <c r="AS24" s="1015"/>
      <c r="AT24" s="101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2" customHeight="1" x14ac:dyDescent="0.25">
      <c r="A25" s="15"/>
      <c r="B25" s="1040"/>
      <c r="C25" s="1040"/>
      <c r="D25" s="1041"/>
      <c r="E25" s="985"/>
      <c r="F25" s="986"/>
      <c r="G25" s="986"/>
      <c r="H25" s="986"/>
      <c r="I25" s="987"/>
      <c r="J25" s="974"/>
      <c r="K25" s="975"/>
      <c r="L25" s="975"/>
      <c r="M25" s="975"/>
      <c r="N25" s="975"/>
      <c r="O25" s="978"/>
      <c r="P25" s="974"/>
      <c r="Q25" s="975"/>
      <c r="R25" s="975"/>
      <c r="S25" s="975"/>
      <c r="T25" s="975"/>
      <c r="U25" s="978"/>
      <c r="V25" s="980"/>
      <c r="W25" s="958"/>
      <c r="X25" s="958"/>
      <c r="Y25" s="958"/>
      <c r="Z25" s="958"/>
      <c r="AA25" s="960"/>
      <c r="AB25" s="980"/>
      <c r="AC25" s="958"/>
      <c r="AD25" s="958"/>
      <c r="AE25" s="958"/>
      <c r="AF25" s="958"/>
      <c r="AG25" s="960"/>
      <c r="AH25" s="962"/>
      <c r="AI25" s="963"/>
      <c r="AJ25" s="963"/>
      <c r="AK25" s="963"/>
      <c r="AL25" s="963"/>
      <c r="AM25" s="966"/>
      <c r="AN25" s="15"/>
      <c r="AO25" s="1014"/>
      <c r="AP25" s="1015"/>
      <c r="AQ25" s="1015"/>
      <c r="AR25" s="1015"/>
      <c r="AS25" s="1015"/>
      <c r="AT25" s="101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2" customHeight="1" x14ac:dyDescent="0.25">
      <c r="A26" s="15"/>
      <c r="B26" s="1040"/>
      <c r="C26" s="1040"/>
      <c r="D26" s="1041"/>
      <c r="E26" s="985"/>
      <c r="F26" s="986"/>
      <c r="G26" s="986"/>
      <c r="H26" s="986"/>
      <c r="I26" s="987"/>
      <c r="J26" s="974" t="str">
        <f>IF(AND('Mapa final'!$H$82="Alta",'Mapa final'!$L$82="Leve"),CONCATENATE("R",'Mapa final'!$A$82),"")</f>
        <v/>
      </c>
      <c r="K26" s="975"/>
      <c r="L26" s="975" t="str">
        <f>IF(AND('Mapa final'!$H$88="Alta",'Mapa final'!$L$88="Leve"),CONCATENATE("R",'Mapa final'!$A$88),"")</f>
        <v/>
      </c>
      <c r="M26" s="975"/>
      <c r="N26" s="975" t="str">
        <f>IF(AND('Mapa final'!$H$94="Alta",'Mapa final'!$L$94="Leve"),CONCATENATE("R",'Mapa final'!$A$94),"")</f>
        <v/>
      </c>
      <c r="O26" s="978"/>
      <c r="P26" s="974" t="str">
        <f>IF(AND('Mapa final'!$H$82="Alta",'Mapa final'!$L$82="Menor"),CONCATENATE("R",'Mapa final'!$A$82),"")</f>
        <v/>
      </c>
      <c r="Q26" s="975"/>
      <c r="R26" s="975" t="str">
        <f>IF(AND('Mapa final'!$H$88="Alta",'Mapa final'!$L$88="Menor"),CONCATENATE("R",'Mapa final'!$A$88),"")</f>
        <v/>
      </c>
      <c r="S26" s="975"/>
      <c r="T26" s="975" t="str">
        <f>IF(AND('Mapa final'!$H$94="Alta",'Mapa final'!$L$94="Menor"),CONCATENATE("R",'Mapa final'!$A$94),"")</f>
        <v/>
      </c>
      <c r="U26" s="978"/>
      <c r="V26" s="980" t="str">
        <f>IF(AND('Mapa final'!$H$82="Alta",'Mapa final'!$L$82="Moderado"),CONCATENATE("R",'Mapa final'!$A$82),"")</f>
        <v/>
      </c>
      <c r="W26" s="958"/>
      <c r="X26" s="958" t="str">
        <f>IF(AND('Mapa final'!$H$88="Alta",'Mapa final'!$L$88="Moderado"),CONCATENATE("R",'Mapa final'!$A$88),"")</f>
        <v>R14</v>
      </c>
      <c r="Y26" s="958"/>
      <c r="Z26" s="958" t="str">
        <f>IF(AND('Mapa final'!$H$94="Alta",'Mapa final'!$L$94="Moderado"),CONCATENATE("R",'Mapa final'!$A$94),"")</f>
        <v/>
      </c>
      <c r="AA26" s="960"/>
      <c r="AB26" s="980" t="str">
        <f>IF(AND('Mapa final'!$H$82="Alta",'Mapa final'!$L$82="Mayor"),CONCATENATE("R",'Mapa final'!$A$82),"")</f>
        <v/>
      </c>
      <c r="AC26" s="958"/>
      <c r="AD26" s="958" t="str">
        <f>IF(AND('Mapa final'!$H$88="Alta",'Mapa final'!$L$88="Mayor"),CONCATENATE("R",'Mapa final'!$A$88),"")</f>
        <v/>
      </c>
      <c r="AE26" s="958"/>
      <c r="AF26" s="958" t="str">
        <f>IF(AND('Mapa final'!$H$94="Alta",'Mapa final'!$L$94="Mayor"),CONCATENATE("R",'Mapa final'!$A$94),"")</f>
        <v/>
      </c>
      <c r="AG26" s="960"/>
      <c r="AH26" s="962" t="str">
        <f>IF(AND('Mapa final'!$H$82="Alta",'Mapa final'!$L$82="Catastrófico"),CONCATENATE("R",'Mapa final'!$A$82),"")</f>
        <v/>
      </c>
      <c r="AI26" s="963"/>
      <c r="AJ26" s="963" t="str">
        <f>IF(AND('Mapa final'!$H$88="Alta",'Mapa final'!$L$88="Catastrófico"),CONCATENATE("R",'Mapa final'!$A$88),"")</f>
        <v/>
      </c>
      <c r="AK26" s="963"/>
      <c r="AL26" s="963" t="str">
        <f>IF(AND('Mapa final'!$H$94="Alta",'Mapa final'!$L$94="Catastrófico"),CONCATENATE("R",'Mapa final'!$A$94),"")</f>
        <v/>
      </c>
      <c r="AM26" s="966"/>
      <c r="AN26" s="15"/>
      <c r="AO26" s="1014"/>
      <c r="AP26" s="1015"/>
      <c r="AQ26" s="1015"/>
      <c r="AR26" s="1015"/>
      <c r="AS26" s="1015"/>
      <c r="AT26" s="101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2" customHeight="1" x14ac:dyDescent="0.25">
      <c r="A27" s="15"/>
      <c r="B27" s="1040"/>
      <c r="C27" s="1040"/>
      <c r="D27" s="1041"/>
      <c r="E27" s="985"/>
      <c r="F27" s="986"/>
      <c r="G27" s="986"/>
      <c r="H27" s="986"/>
      <c r="I27" s="987"/>
      <c r="J27" s="974"/>
      <c r="K27" s="975"/>
      <c r="L27" s="975"/>
      <c r="M27" s="975"/>
      <c r="N27" s="975"/>
      <c r="O27" s="978"/>
      <c r="P27" s="974"/>
      <c r="Q27" s="975"/>
      <c r="R27" s="975"/>
      <c r="S27" s="975"/>
      <c r="T27" s="975"/>
      <c r="U27" s="978"/>
      <c r="V27" s="980"/>
      <c r="W27" s="958"/>
      <c r="X27" s="958"/>
      <c r="Y27" s="958"/>
      <c r="Z27" s="958"/>
      <c r="AA27" s="960"/>
      <c r="AB27" s="980"/>
      <c r="AC27" s="958"/>
      <c r="AD27" s="958"/>
      <c r="AE27" s="958"/>
      <c r="AF27" s="958"/>
      <c r="AG27" s="960"/>
      <c r="AH27" s="962"/>
      <c r="AI27" s="963"/>
      <c r="AJ27" s="963"/>
      <c r="AK27" s="963"/>
      <c r="AL27" s="963"/>
      <c r="AM27" s="966"/>
      <c r="AN27" s="15"/>
      <c r="AO27" s="1014"/>
      <c r="AP27" s="1015"/>
      <c r="AQ27" s="1015"/>
      <c r="AR27" s="1015"/>
      <c r="AS27" s="1015"/>
      <c r="AT27" s="101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2" customHeight="1" x14ac:dyDescent="0.25">
      <c r="A28" s="15"/>
      <c r="B28" s="1040"/>
      <c r="C28" s="1040"/>
      <c r="D28" s="1041"/>
      <c r="E28" s="985"/>
      <c r="F28" s="986"/>
      <c r="G28" s="986"/>
      <c r="H28" s="986"/>
      <c r="I28" s="987"/>
      <c r="J28" s="974" t="str">
        <f>IF(AND('Mapa final'!$H$100="Alta",'Mapa final'!$L$100="Leve"),CONCATENATE("R",'Mapa final'!$A$100),"")</f>
        <v/>
      </c>
      <c r="K28" s="975"/>
      <c r="L28" s="975" t="str">
        <f>IF(AND('Mapa final'!$H$106="Alta",'Mapa final'!$L$106="Leve"),CONCATENATE("R",'Mapa final'!$A$106),"")</f>
        <v/>
      </c>
      <c r="M28" s="975"/>
      <c r="N28" s="975" t="str">
        <f>IF(AND('Mapa final'!$H$94="Alta",'Mapa final'!$L$94="Leve"),CONCATENATE("R",'Mapa final'!$A$94),"")</f>
        <v/>
      </c>
      <c r="O28" s="978"/>
      <c r="P28" s="974" t="str">
        <f>IF(AND('Mapa final'!$H$100="Alta",'Mapa final'!$L$100="Menor"),CONCATENATE("R",'Mapa final'!$A$100),"")</f>
        <v/>
      </c>
      <c r="Q28" s="975"/>
      <c r="R28" s="975" t="str">
        <f>IF(AND('Mapa final'!$H$106="Alta",'Mapa final'!$L$106="Menor"),CONCATENATE("R",'Mapa final'!$A$106),"")</f>
        <v/>
      </c>
      <c r="S28" s="975"/>
      <c r="T28" s="975" t="str">
        <f>IF(AND('Mapa final'!$H$94="Alta",'Mapa final'!$L$94="Menor"),CONCATENATE("R",'Mapa final'!$A$94),"")</f>
        <v/>
      </c>
      <c r="U28" s="978"/>
      <c r="V28" s="980" t="str">
        <f>IF(AND('Mapa final'!$H$100="Alta",'Mapa final'!$L$100="Moderado"),CONCATENATE("R",'Mapa final'!$A$100),"")</f>
        <v/>
      </c>
      <c r="W28" s="958"/>
      <c r="X28" s="958" t="str">
        <f>IF(AND('Mapa final'!$H$106="Alta",'Mapa final'!$L$106="Moderado"),CONCATENATE("R",'Mapa final'!$A$106),"")</f>
        <v/>
      </c>
      <c r="Y28" s="958"/>
      <c r="Z28" s="958" t="str">
        <f>IF(AND('Mapa final'!$H$94="Alta",'Mapa final'!$L$94="Moderado"),CONCATENATE("R",'Mapa final'!$A$94),"")</f>
        <v/>
      </c>
      <c r="AA28" s="960"/>
      <c r="AB28" s="980" t="str">
        <f>IF(AND('Mapa final'!$H$100="Alta",'Mapa final'!$L$100="Mayor"),CONCATENATE("R",'Mapa final'!$A$100),"")</f>
        <v/>
      </c>
      <c r="AC28" s="958"/>
      <c r="AD28" s="958" t="str">
        <f>IF(AND('Mapa final'!$H$106="Alta",'Mapa final'!$L$106="Mayor"),CONCATENATE("R",'Mapa final'!$A$106),"")</f>
        <v/>
      </c>
      <c r="AE28" s="958"/>
      <c r="AF28" s="958" t="str">
        <f>IF(AND('Mapa final'!$H$94="Alta",'Mapa final'!$L$94="Mayor"),CONCATENATE("R",'Mapa final'!$A$94),"")</f>
        <v/>
      </c>
      <c r="AG28" s="960"/>
      <c r="AH28" s="962" t="str">
        <f>IF(AND('Mapa final'!$H$100="Alta",'Mapa final'!$L$100="Catastrófico"),CONCATENATE("R",'Mapa final'!$A$100),"")</f>
        <v/>
      </c>
      <c r="AI28" s="963"/>
      <c r="AJ28" s="963" t="str">
        <f>IF(AND('Mapa final'!$H$106="Alta",'Mapa final'!$L$106="Catastrófico"),CONCATENATE("R",'Mapa final'!$A$106),"")</f>
        <v/>
      </c>
      <c r="AK28" s="963"/>
      <c r="AL28" s="963" t="str">
        <f>IF(AND('Mapa final'!$H$94="Alta",'Mapa final'!$L$94="Catastrófico"),CONCATENATE("R",'Mapa final'!$A$94),"")</f>
        <v/>
      </c>
      <c r="AM28" s="966"/>
      <c r="AN28" s="15"/>
      <c r="AO28" s="1014"/>
      <c r="AP28" s="1015"/>
      <c r="AQ28" s="1015"/>
      <c r="AR28" s="1015"/>
      <c r="AS28" s="1015"/>
      <c r="AT28" s="101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2" customHeight="1" thickBot="1" x14ac:dyDescent="0.3">
      <c r="A29" s="15"/>
      <c r="B29" s="1040"/>
      <c r="C29" s="1040"/>
      <c r="D29" s="1041"/>
      <c r="E29" s="988"/>
      <c r="F29" s="989"/>
      <c r="G29" s="989"/>
      <c r="H29" s="989"/>
      <c r="I29" s="990"/>
      <c r="J29" s="974"/>
      <c r="K29" s="975"/>
      <c r="L29" s="975"/>
      <c r="M29" s="975"/>
      <c r="N29" s="975"/>
      <c r="O29" s="978"/>
      <c r="P29" s="974"/>
      <c r="Q29" s="975"/>
      <c r="R29" s="975"/>
      <c r="S29" s="975"/>
      <c r="T29" s="975"/>
      <c r="U29" s="978"/>
      <c r="V29" s="980"/>
      <c r="W29" s="958"/>
      <c r="X29" s="958"/>
      <c r="Y29" s="958"/>
      <c r="Z29" s="958"/>
      <c r="AA29" s="960"/>
      <c r="AB29" s="980"/>
      <c r="AC29" s="958"/>
      <c r="AD29" s="958"/>
      <c r="AE29" s="958"/>
      <c r="AF29" s="958"/>
      <c r="AG29" s="960"/>
      <c r="AH29" s="962"/>
      <c r="AI29" s="963"/>
      <c r="AJ29" s="963"/>
      <c r="AK29" s="963"/>
      <c r="AL29" s="963"/>
      <c r="AM29" s="966"/>
      <c r="AN29" s="15"/>
      <c r="AO29" s="1017"/>
      <c r="AP29" s="1018"/>
      <c r="AQ29" s="1018"/>
      <c r="AR29" s="1018"/>
      <c r="AS29" s="1018"/>
      <c r="AT29" s="101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0.5" customHeight="1" x14ac:dyDescent="0.25">
      <c r="A30" s="15"/>
      <c r="B30" s="1040"/>
      <c r="C30" s="1040"/>
      <c r="D30" s="1041"/>
      <c r="E30" s="982" t="s">
        <v>1057</v>
      </c>
      <c r="F30" s="983"/>
      <c r="G30" s="983"/>
      <c r="H30" s="983"/>
      <c r="I30" s="984"/>
      <c r="J30" s="1029" t="str">
        <f>IF(AND('Mapa final'!$H$10="Media",'Mapa final'!$L$10="Leve"),CONCATENATE("R",'Mapa final'!$A$10),"")</f>
        <v/>
      </c>
      <c r="K30" s="1030"/>
      <c r="L30" s="1030" t="str">
        <f>IF(AND('Mapa final'!$H$16="Media",'Mapa final'!$L$16="Leve"),CONCATENATE("R",'Mapa final'!$A$16),"")</f>
        <v/>
      </c>
      <c r="M30" s="1030"/>
      <c r="N30" s="1030" t="str">
        <f>IF(AND('Mapa final'!$H$22="Media",'Mapa final'!$L$22="Leve"),CONCATENATE("R",'Mapa final'!$A$22),"")</f>
        <v/>
      </c>
      <c r="O30" s="1031"/>
      <c r="P30" s="1029" t="str">
        <f>IF(AND('Mapa final'!$H$10="Media",'Mapa final'!$L$10="Menor"),CONCATENATE("R",'Mapa final'!$A$10),"")</f>
        <v/>
      </c>
      <c r="Q30" s="1030"/>
      <c r="R30" s="1030" t="str">
        <f>IF(AND('Mapa final'!$H$16="Media",'Mapa final'!$L$16="Menor"),CONCATENATE("R",'Mapa final'!$A$16),"")</f>
        <v/>
      </c>
      <c r="S30" s="1030"/>
      <c r="T30" s="1030" t="str">
        <f>IF(AND('Mapa final'!$H$22="Media",'Mapa final'!$L$22="Menor"),CONCATENATE("R",'Mapa final'!$A$22),"")</f>
        <v/>
      </c>
      <c r="U30" s="1031"/>
      <c r="V30" s="1029" t="str">
        <f>IF(AND('Mapa final'!$H$10="Media",'Mapa final'!$L$10="Moderado"),CONCATENATE("R",'Mapa final'!$A$10),"")</f>
        <v/>
      </c>
      <c r="W30" s="1030"/>
      <c r="X30" s="1030" t="str">
        <f>IF(AND('Mapa final'!$H$16="Media",'Mapa final'!$L$16="Moderado"),CONCATENATE("R",'Mapa final'!$A$16),"")</f>
        <v/>
      </c>
      <c r="Y30" s="1030"/>
      <c r="Z30" s="1030" t="str">
        <f>IF(AND('Mapa final'!$H$22="Media",'Mapa final'!$L$22="Moderado"),CONCATENATE("R",'Mapa final'!$A$22),"")</f>
        <v/>
      </c>
      <c r="AA30" s="1031"/>
      <c r="AB30" s="1032" t="str">
        <f>IF(AND('Mapa final'!$H$10="Media",'Mapa final'!$L$10="Mayor"),CONCATENATE("R",'Mapa final'!$A$10),"")</f>
        <v>R1</v>
      </c>
      <c r="AC30" s="1033"/>
      <c r="AD30" s="1033" t="str">
        <f>IF(AND('Mapa final'!$H$16="Media",'Mapa final'!$L$16="Mayor"),CONCATENATE("R",'Mapa final'!$A$16),"")</f>
        <v/>
      </c>
      <c r="AE30" s="1033"/>
      <c r="AF30" s="1033" t="str">
        <f>IF(AND('Mapa final'!$H$22="Media",'Mapa final'!$L$22="Mayor"),CONCATENATE("R",'Mapa final'!$A$22),"")</f>
        <v/>
      </c>
      <c r="AG30" s="1034"/>
      <c r="AH30" s="1026" t="str">
        <f>IF(AND('Mapa final'!$H$10="Media",'Mapa final'!$L$10="Catastrófico"),CONCATENATE("R",'Mapa final'!$A$10),"")</f>
        <v/>
      </c>
      <c r="AI30" s="1027"/>
      <c r="AJ30" s="1027" t="str">
        <f>IF(AND('Mapa final'!$H$16="Media",'Mapa final'!$L$16="Catastrófico"),CONCATENATE("R",'Mapa final'!$A$16),"")</f>
        <v/>
      </c>
      <c r="AK30" s="1027"/>
      <c r="AL30" s="1027" t="str">
        <f>IF(AND('Mapa final'!$H$22="Media",'Mapa final'!$L$22="Catastrófico"),CONCATENATE("R",'Mapa final'!$A$22),"")</f>
        <v/>
      </c>
      <c r="AM30" s="1028"/>
      <c r="AN30" s="15"/>
      <c r="AO30" s="991" t="s">
        <v>9</v>
      </c>
      <c r="AP30" s="992"/>
      <c r="AQ30" s="992"/>
      <c r="AR30" s="992"/>
      <c r="AS30" s="992"/>
      <c r="AT30" s="99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0.5" customHeight="1" x14ac:dyDescent="0.25">
      <c r="A31" s="15"/>
      <c r="B31" s="1040"/>
      <c r="C31" s="1040"/>
      <c r="D31" s="1041"/>
      <c r="E31" s="985"/>
      <c r="F31" s="986"/>
      <c r="G31" s="986"/>
      <c r="H31" s="986"/>
      <c r="I31" s="987"/>
      <c r="J31" s="974"/>
      <c r="K31" s="975"/>
      <c r="L31" s="975"/>
      <c r="M31" s="975"/>
      <c r="N31" s="975"/>
      <c r="O31" s="978"/>
      <c r="P31" s="974"/>
      <c r="Q31" s="975"/>
      <c r="R31" s="975"/>
      <c r="S31" s="975"/>
      <c r="T31" s="975"/>
      <c r="U31" s="978"/>
      <c r="V31" s="974"/>
      <c r="W31" s="975"/>
      <c r="X31" s="975"/>
      <c r="Y31" s="975"/>
      <c r="Z31" s="975"/>
      <c r="AA31" s="978"/>
      <c r="AB31" s="980"/>
      <c r="AC31" s="958"/>
      <c r="AD31" s="958"/>
      <c r="AE31" s="958"/>
      <c r="AF31" s="958"/>
      <c r="AG31" s="960"/>
      <c r="AH31" s="962"/>
      <c r="AI31" s="963"/>
      <c r="AJ31" s="963"/>
      <c r="AK31" s="963"/>
      <c r="AL31" s="963"/>
      <c r="AM31" s="966"/>
      <c r="AN31" s="15"/>
      <c r="AO31" s="994"/>
      <c r="AP31" s="995"/>
      <c r="AQ31" s="995"/>
      <c r="AR31" s="995"/>
      <c r="AS31" s="995"/>
      <c r="AT31" s="99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0.5" customHeight="1" x14ac:dyDescent="0.25">
      <c r="A32" s="15"/>
      <c r="B32" s="1040"/>
      <c r="C32" s="1040"/>
      <c r="D32" s="1041"/>
      <c r="E32" s="985"/>
      <c r="F32" s="986"/>
      <c r="G32" s="986"/>
      <c r="H32" s="986"/>
      <c r="I32" s="987"/>
      <c r="J32" s="974" t="str">
        <f>IF(AND('Mapa final'!$H$28="Media",'Mapa final'!$L$28="Leve"),CONCATENATE("R",'Mapa final'!$A$28),"")</f>
        <v/>
      </c>
      <c r="K32" s="975"/>
      <c r="L32" s="975" t="str">
        <f>IF(AND('Mapa final'!$H$34="Media",'Mapa final'!$L$34="Leve"),CONCATENATE("R",'Mapa final'!$A$34),"")</f>
        <v/>
      </c>
      <c r="M32" s="975"/>
      <c r="N32" s="975" t="str">
        <f>IF(AND('Mapa final'!$H$40="Media",'Mapa final'!$L$40="Leve"),CONCATENATE("R",'Mapa final'!$A$40),"")</f>
        <v>R6</v>
      </c>
      <c r="O32" s="978"/>
      <c r="P32" s="974" t="str">
        <f>IF(AND('Mapa final'!$H$28="Media",'Mapa final'!$L$28="Menor"),CONCATENATE("R",'Mapa final'!$A$28),"")</f>
        <v/>
      </c>
      <c r="Q32" s="975"/>
      <c r="R32" s="975" t="str">
        <f>IF(AND('Mapa final'!$H$34="Media",'Mapa final'!$L$34="Menor"),CONCATENATE("R",'Mapa final'!$A$34),"")</f>
        <v/>
      </c>
      <c r="S32" s="975"/>
      <c r="T32" s="975" t="str">
        <f>IF(AND('Mapa final'!$H$40="Media",'Mapa final'!$L$40="Menor"),CONCATENATE("R",'Mapa final'!$A$40),"")</f>
        <v/>
      </c>
      <c r="U32" s="978"/>
      <c r="V32" s="974" t="str">
        <f>IF(AND('Mapa final'!$H$28="Media",'Mapa final'!$L$28="Moderado"),CONCATENATE("R",'Mapa final'!$A$28),"")</f>
        <v/>
      </c>
      <c r="W32" s="975"/>
      <c r="X32" s="975" t="str">
        <f>IF(AND('Mapa final'!$H$34="Media",'Mapa final'!$L$34="Moderado"),CONCATENATE("R",'Mapa final'!$A$34),"")</f>
        <v>R5</v>
      </c>
      <c r="Y32" s="975"/>
      <c r="Z32" s="975" t="str">
        <f>IF(AND('Mapa final'!$H$40="Media",'Mapa final'!$L$40="Moderado"),CONCATENATE("R",'Mapa final'!$A$40),"")</f>
        <v/>
      </c>
      <c r="AA32" s="978"/>
      <c r="AB32" s="980" t="str">
        <f>IF(AND('Mapa final'!$H$28="Media",'Mapa final'!$L$28="Mayor"),CONCATENATE("R",'Mapa final'!$A$28),"")</f>
        <v/>
      </c>
      <c r="AC32" s="958"/>
      <c r="AD32" s="958" t="str">
        <f>IF(AND('Mapa final'!$H$34="Media",'Mapa final'!$L$34="Mayor"),CONCATENATE("R",'Mapa final'!$A$34),"")</f>
        <v/>
      </c>
      <c r="AE32" s="958"/>
      <c r="AF32" s="958" t="str">
        <f>IF(AND('Mapa final'!$H$40="Media",'Mapa final'!$L$40="Mayor"),CONCATENATE("R",'Mapa final'!$A$40),"")</f>
        <v/>
      </c>
      <c r="AG32" s="960"/>
      <c r="AH32" s="962" t="str">
        <f>IF(AND('Mapa final'!$H$28="Media",'Mapa final'!$L$28="Catastrófico"),CONCATENATE("R",'Mapa final'!$A$28),"")</f>
        <v/>
      </c>
      <c r="AI32" s="963"/>
      <c r="AJ32" s="963" t="str">
        <f>IF(AND('Mapa final'!$H$34="Media",'Mapa final'!$L$34="Catastrófico"),CONCATENATE("R",'Mapa final'!$A$34),"")</f>
        <v/>
      </c>
      <c r="AK32" s="963"/>
      <c r="AL32" s="963" t="str">
        <f>IF(AND('Mapa final'!$H$40="Media",'Mapa final'!$L$40="Catastrófico"),CONCATENATE("R",'Mapa final'!$A$40),"")</f>
        <v/>
      </c>
      <c r="AM32" s="966"/>
      <c r="AN32" s="15"/>
      <c r="AO32" s="994"/>
      <c r="AP32" s="995"/>
      <c r="AQ32" s="995"/>
      <c r="AR32" s="995"/>
      <c r="AS32" s="995"/>
      <c r="AT32" s="99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0.5" customHeight="1" x14ac:dyDescent="0.25">
      <c r="A33" s="15"/>
      <c r="B33" s="1040"/>
      <c r="C33" s="1040"/>
      <c r="D33" s="1041"/>
      <c r="E33" s="985"/>
      <c r="F33" s="986"/>
      <c r="G33" s="986"/>
      <c r="H33" s="986"/>
      <c r="I33" s="987"/>
      <c r="J33" s="974"/>
      <c r="K33" s="975"/>
      <c r="L33" s="975"/>
      <c r="M33" s="975"/>
      <c r="N33" s="975"/>
      <c r="O33" s="978"/>
      <c r="P33" s="974"/>
      <c r="Q33" s="975"/>
      <c r="R33" s="975"/>
      <c r="S33" s="975"/>
      <c r="T33" s="975"/>
      <c r="U33" s="978"/>
      <c r="V33" s="974"/>
      <c r="W33" s="975"/>
      <c r="X33" s="975"/>
      <c r="Y33" s="975"/>
      <c r="Z33" s="975"/>
      <c r="AA33" s="978"/>
      <c r="AB33" s="980"/>
      <c r="AC33" s="958"/>
      <c r="AD33" s="958"/>
      <c r="AE33" s="958"/>
      <c r="AF33" s="958"/>
      <c r="AG33" s="960"/>
      <c r="AH33" s="962"/>
      <c r="AI33" s="963"/>
      <c r="AJ33" s="963"/>
      <c r="AK33" s="963"/>
      <c r="AL33" s="963"/>
      <c r="AM33" s="966"/>
      <c r="AN33" s="15"/>
      <c r="AO33" s="994"/>
      <c r="AP33" s="995"/>
      <c r="AQ33" s="995"/>
      <c r="AR33" s="995"/>
      <c r="AS33" s="995"/>
      <c r="AT33" s="99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0.5" customHeight="1" x14ac:dyDescent="0.25">
      <c r="A34" s="15"/>
      <c r="B34" s="1040"/>
      <c r="C34" s="1040"/>
      <c r="D34" s="1041"/>
      <c r="E34" s="985"/>
      <c r="F34" s="986"/>
      <c r="G34" s="986"/>
      <c r="H34" s="986"/>
      <c r="I34" s="987"/>
      <c r="J34" s="974" t="str">
        <f>IF(AND('Mapa final'!$H$46="Media",'Mapa final'!$L$46="Leve"),CONCATENATE("R",'Mapa final'!$A$46),"")</f>
        <v/>
      </c>
      <c r="K34" s="975"/>
      <c r="L34" s="975" t="str">
        <f>IF(AND('Mapa final'!$H$52="Media",'Mapa final'!$L$52="Leve"),CONCATENATE("R",'Mapa final'!$A$52),"")</f>
        <v/>
      </c>
      <c r="M34" s="975"/>
      <c r="N34" s="975" t="str">
        <f>IF(AND('Mapa final'!$H$58="Media",'Mapa final'!$L$58="Leve"),CONCATENATE("R",'Mapa final'!$A$58),"")</f>
        <v/>
      </c>
      <c r="O34" s="978"/>
      <c r="P34" s="974" t="str">
        <f>IF(AND('Mapa final'!$H$46="Media",'Mapa final'!$L$46="Menor"),CONCATENATE("R",'Mapa final'!$A$46),"")</f>
        <v/>
      </c>
      <c r="Q34" s="975"/>
      <c r="R34" s="975" t="str">
        <f>IF(AND('Mapa final'!$H$52="Media",'Mapa final'!$L$52="Menor"),CONCATENATE("R",'Mapa final'!$A$52),"")</f>
        <v/>
      </c>
      <c r="S34" s="975"/>
      <c r="T34" s="975" t="str">
        <f>IF(AND('Mapa final'!$H$58="Media",'Mapa final'!$L$58="Menor"),CONCATENATE("R",'Mapa final'!$A$58),"")</f>
        <v>R9</v>
      </c>
      <c r="U34" s="978"/>
      <c r="V34" s="974" t="str">
        <f>IF(AND('Mapa final'!$H$46="Media",'Mapa final'!$L$46="Moderado"),CONCATENATE("R",'Mapa final'!$A$46),"")</f>
        <v/>
      </c>
      <c r="W34" s="975"/>
      <c r="X34" s="975" t="str">
        <f>IF(AND('Mapa final'!$H$52="Media",'Mapa final'!$L$52="Moderado"),CONCATENATE("R",'Mapa final'!$A$52),"")</f>
        <v/>
      </c>
      <c r="Y34" s="975"/>
      <c r="Z34" s="975" t="str">
        <f>IF(AND('Mapa final'!$H$58="Media",'Mapa final'!$L$58="Moderado"),CONCATENATE("R",'Mapa final'!$A$58),"")</f>
        <v/>
      </c>
      <c r="AA34" s="978"/>
      <c r="AB34" s="980" t="str">
        <f>IF(AND('Mapa final'!$H$46="Media",'Mapa final'!$L$46="Mayor"),CONCATENATE("R",'Mapa final'!$A$46),"")</f>
        <v/>
      </c>
      <c r="AC34" s="958"/>
      <c r="AD34" s="958" t="str">
        <f>IF(AND('Mapa final'!$H$52="Media",'Mapa final'!$L$52="Mayor"),CONCATENATE("R",'Mapa final'!$A$52),"")</f>
        <v/>
      </c>
      <c r="AE34" s="958"/>
      <c r="AF34" s="958" t="str">
        <f>IF(AND('Mapa final'!$H$58="Media",'Mapa final'!$L$58="Mayor"),CONCATENATE("R",'Mapa final'!$A$58),"")</f>
        <v/>
      </c>
      <c r="AG34" s="960"/>
      <c r="AH34" s="962" t="str">
        <f>IF(AND('Mapa final'!$H$46="Media",'Mapa final'!$L$46="Catastrófico"),CONCATENATE("R",'Mapa final'!$A$46),"")</f>
        <v/>
      </c>
      <c r="AI34" s="963"/>
      <c r="AJ34" s="963" t="str">
        <f>IF(AND('Mapa final'!$H$52="Media",'Mapa final'!$L$52="Catastrófico"),CONCATENATE("R",'Mapa final'!$A$52),"")</f>
        <v/>
      </c>
      <c r="AK34" s="963"/>
      <c r="AL34" s="963" t="str">
        <f>IF(AND('Mapa final'!$H$58="Media",'Mapa final'!$L$58="Catastrófico"),CONCATENATE("R",'Mapa final'!$A$58),"")</f>
        <v/>
      </c>
      <c r="AM34" s="966"/>
      <c r="AN34" s="15"/>
      <c r="AO34" s="994"/>
      <c r="AP34" s="995"/>
      <c r="AQ34" s="995"/>
      <c r="AR34" s="995"/>
      <c r="AS34" s="995"/>
      <c r="AT34" s="99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0.5" customHeight="1" x14ac:dyDescent="0.25">
      <c r="A35" s="15"/>
      <c r="B35" s="1040"/>
      <c r="C35" s="1040"/>
      <c r="D35" s="1041"/>
      <c r="E35" s="985"/>
      <c r="F35" s="986"/>
      <c r="G35" s="986"/>
      <c r="H35" s="986"/>
      <c r="I35" s="987"/>
      <c r="J35" s="974"/>
      <c r="K35" s="975"/>
      <c r="L35" s="975"/>
      <c r="M35" s="975"/>
      <c r="N35" s="975"/>
      <c r="O35" s="978"/>
      <c r="P35" s="974"/>
      <c r="Q35" s="975"/>
      <c r="R35" s="975"/>
      <c r="S35" s="975"/>
      <c r="T35" s="975"/>
      <c r="U35" s="978"/>
      <c r="V35" s="974"/>
      <c r="W35" s="975"/>
      <c r="X35" s="975"/>
      <c r="Y35" s="975"/>
      <c r="Z35" s="975"/>
      <c r="AA35" s="978"/>
      <c r="AB35" s="980"/>
      <c r="AC35" s="958"/>
      <c r="AD35" s="958"/>
      <c r="AE35" s="958"/>
      <c r="AF35" s="958"/>
      <c r="AG35" s="960"/>
      <c r="AH35" s="962"/>
      <c r="AI35" s="963"/>
      <c r="AJ35" s="963"/>
      <c r="AK35" s="963"/>
      <c r="AL35" s="963"/>
      <c r="AM35" s="966"/>
      <c r="AN35" s="15"/>
      <c r="AO35" s="994"/>
      <c r="AP35" s="995"/>
      <c r="AQ35" s="995"/>
      <c r="AR35" s="995"/>
      <c r="AS35" s="995"/>
      <c r="AT35" s="99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0.5" customHeight="1" x14ac:dyDescent="0.25">
      <c r="A36" s="15"/>
      <c r="B36" s="1040"/>
      <c r="C36" s="1040"/>
      <c r="D36" s="1041"/>
      <c r="E36" s="985"/>
      <c r="F36" s="986"/>
      <c r="G36" s="986"/>
      <c r="H36" s="986"/>
      <c r="I36" s="987"/>
      <c r="J36" s="974" t="str">
        <f>IF(AND('Mapa final'!$H$64="Media",'Mapa final'!$L$64="Leve"),CONCATENATE("R",'Mapa final'!$A$64),"")</f>
        <v/>
      </c>
      <c r="K36" s="975"/>
      <c r="L36" s="975" t="str">
        <f>IF(AND('Mapa final'!$H$70="Media",'Mapa final'!$L$70="Leve"),CONCATENATE("R",'Mapa final'!$A$70),"")</f>
        <v/>
      </c>
      <c r="M36" s="975"/>
      <c r="N36" s="975" t="str">
        <f>IF(AND('Mapa final'!$H$76="Media",'Mapa final'!$L$76="Leve"),CONCATENATE("R",'Mapa final'!$A$76),"")</f>
        <v/>
      </c>
      <c r="O36" s="978"/>
      <c r="P36" s="974" t="str">
        <f>IF(AND('Mapa final'!$H$64="Media",'Mapa final'!$L$64="Menor"),CONCATENATE("R",'Mapa final'!$A$64),"")</f>
        <v/>
      </c>
      <c r="Q36" s="975"/>
      <c r="R36" s="975" t="str">
        <f>IF(AND('Mapa final'!$H$70="Media",'Mapa final'!$L$70="Menor"),CONCATENATE("R",'Mapa final'!$A$70),"")</f>
        <v/>
      </c>
      <c r="S36" s="975"/>
      <c r="T36" s="975" t="str">
        <f>IF(AND('Mapa final'!$H$76="Media",'Mapa final'!$L$76="Menor"),CONCATENATE("R",'Mapa final'!$A$76),"")</f>
        <v/>
      </c>
      <c r="U36" s="978"/>
      <c r="V36" s="974" t="str">
        <f>IF(AND('Mapa final'!$H$64="Media",'Mapa final'!$L$64="Moderado"),CONCATENATE("R",'Mapa final'!$A$64),"")</f>
        <v>R10</v>
      </c>
      <c r="W36" s="975"/>
      <c r="X36" s="975" t="str">
        <f>IF(AND('Mapa final'!$H$70="Media",'Mapa final'!$L$70="Moderado"),CONCATENATE("R",'Mapa final'!$A$70),"")</f>
        <v/>
      </c>
      <c r="Y36" s="975"/>
      <c r="Z36" s="975" t="str">
        <f>IF(AND('Mapa final'!$H$76="Media",'Mapa final'!$L$76="Moderado"),CONCATENATE("R",'Mapa final'!$A$76),"")</f>
        <v>R12</v>
      </c>
      <c r="AA36" s="978"/>
      <c r="AB36" s="980" t="str">
        <f>IF(AND('Mapa final'!$H$64="Media",'Mapa final'!$L$64="Mayor"),CONCATENATE("R",'Mapa final'!$A$64),"")</f>
        <v/>
      </c>
      <c r="AC36" s="958"/>
      <c r="AD36" s="958" t="str">
        <f>IF(AND('Mapa final'!$H$70="Media",'Mapa final'!$L$70="Mayor"),CONCATENATE("R",'Mapa final'!$A$70),"")</f>
        <v/>
      </c>
      <c r="AE36" s="958"/>
      <c r="AF36" s="958" t="str">
        <f>IF(AND('Mapa final'!$H$76="Media",'Mapa final'!$L$76="Mayor"),CONCATENATE("R",'Mapa final'!$A$76),"")</f>
        <v/>
      </c>
      <c r="AG36" s="960"/>
      <c r="AH36" s="962" t="str">
        <f>IF(AND('Mapa final'!$H$64="Media",'Mapa final'!$L$64="Catastrófico"),CONCATENATE("R",'Mapa final'!$A$64),"")</f>
        <v/>
      </c>
      <c r="AI36" s="963"/>
      <c r="AJ36" s="963" t="str">
        <f>IF(AND('Mapa final'!$H$70="Media",'Mapa final'!$L$70="Catastrófico"),CONCATENATE("R",'Mapa final'!$A$70),"")</f>
        <v/>
      </c>
      <c r="AK36" s="963"/>
      <c r="AL36" s="963" t="str">
        <f>IF(AND('Mapa final'!$H$76="Media",'Mapa final'!$L$76="Catastrófico"),CONCATENATE("R",'Mapa final'!$A$76),"")</f>
        <v/>
      </c>
      <c r="AM36" s="966"/>
      <c r="AN36" s="15"/>
      <c r="AO36" s="994"/>
      <c r="AP36" s="995"/>
      <c r="AQ36" s="995"/>
      <c r="AR36" s="995"/>
      <c r="AS36" s="995"/>
      <c r="AT36" s="99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0.5" customHeight="1" x14ac:dyDescent="0.25">
      <c r="A37" s="15"/>
      <c r="B37" s="1040"/>
      <c r="C37" s="1040"/>
      <c r="D37" s="1041"/>
      <c r="E37" s="985"/>
      <c r="F37" s="986"/>
      <c r="G37" s="986"/>
      <c r="H37" s="986"/>
      <c r="I37" s="987"/>
      <c r="J37" s="974"/>
      <c r="K37" s="975"/>
      <c r="L37" s="975"/>
      <c r="M37" s="975"/>
      <c r="N37" s="975"/>
      <c r="O37" s="978"/>
      <c r="P37" s="974"/>
      <c r="Q37" s="975"/>
      <c r="R37" s="975"/>
      <c r="S37" s="975"/>
      <c r="T37" s="975"/>
      <c r="U37" s="978"/>
      <c r="V37" s="974"/>
      <c r="W37" s="975"/>
      <c r="X37" s="975"/>
      <c r="Y37" s="975"/>
      <c r="Z37" s="975"/>
      <c r="AA37" s="978"/>
      <c r="AB37" s="980"/>
      <c r="AC37" s="958"/>
      <c r="AD37" s="958"/>
      <c r="AE37" s="958"/>
      <c r="AF37" s="958"/>
      <c r="AG37" s="960"/>
      <c r="AH37" s="962"/>
      <c r="AI37" s="963"/>
      <c r="AJ37" s="963"/>
      <c r="AK37" s="963"/>
      <c r="AL37" s="963"/>
      <c r="AM37" s="966"/>
      <c r="AN37" s="15"/>
      <c r="AO37" s="994"/>
      <c r="AP37" s="995"/>
      <c r="AQ37" s="995"/>
      <c r="AR37" s="995"/>
      <c r="AS37" s="995"/>
      <c r="AT37" s="99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0.5" customHeight="1" x14ac:dyDescent="0.25">
      <c r="A38" s="15"/>
      <c r="B38" s="1040"/>
      <c r="C38" s="1040"/>
      <c r="D38" s="1041"/>
      <c r="E38" s="985"/>
      <c r="F38" s="986"/>
      <c r="G38" s="986"/>
      <c r="H38" s="986"/>
      <c r="I38" s="987"/>
      <c r="J38" s="974" t="str">
        <f>IF(AND('Mapa final'!$H$82="Media",'Mapa final'!$L$82="Leve"),CONCATENATE("R",'Mapa final'!$A$82),"")</f>
        <v>R13</v>
      </c>
      <c r="K38" s="975"/>
      <c r="L38" s="975" t="str">
        <f>IF(AND('Mapa final'!$H$88="Media",'Mapa final'!$L$88="Leve"),CONCATENATE("R",'Mapa final'!$A$88),"")</f>
        <v/>
      </c>
      <c r="M38" s="975"/>
      <c r="N38" s="975" t="str">
        <f>IF(AND('Mapa final'!$H$94="Media",'Mapa final'!$L$94="Leve"),CONCATENATE("R",'Mapa final'!$A$94),"")</f>
        <v/>
      </c>
      <c r="O38" s="978"/>
      <c r="P38" s="974" t="str">
        <f>IF(AND('Mapa final'!$H$82="Media",'Mapa final'!$L$82="Menor"),CONCATENATE("R",'Mapa final'!$A$82),"")</f>
        <v/>
      </c>
      <c r="Q38" s="975"/>
      <c r="R38" s="975" t="str">
        <f>IF(AND('Mapa final'!$H$88="Media",'Mapa final'!$L$88="Menor"),CONCATENATE("R",'Mapa final'!$A$88),"")</f>
        <v/>
      </c>
      <c r="S38" s="975"/>
      <c r="T38" s="975" t="str">
        <f>IF(AND('Mapa final'!$H$94="Media",'Mapa final'!$L$94="Menor"),CONCATENATE("R",'Mapa final'!$A$94),"")</f>
        <v/>
      </c>
      <c r="U38" s="978"/>
      <c r="V38" s="974" t="str">
        <f>IF(AND('Mapa final'!$H$82="Media",'Mapa final'!$L$82="Moderado"),CONCATENATE("R",'Mapa final'!$A$82),"")</f>
        <v/>
      </c>
      <c r="W38" s="975"/>
      <c r="X38" s="975" t="str">
        <f>IF(AND('Mapa final'!$H$88="Media",'Mapa final'!$L$88="Moderado"),CONCATENATE("R",'Mapa final'!$A$88),"")</f>
        <v/>
      </c>
      <c r="Y38" s="975"/>
      <c r="Z38" s="975" t="str">
        <f>IF(AND('Mapa final'!$H$94="Media",'Mapa final'!$L$94="Moderado"),CONCATENATE("R",'Mapa final'!$A$94),"")</f>
        <v/>
      </c>
      <c r="AA38" s="978"/>
      <c r="AB38" s="980" t="str">
        <f>IF(AND('Mapa final'!$H$82="Media",'Mapa final'!$L$82="Mayor"),CONCATENATE("R",'Mapa final'!$A$82),"")</f>
        <v/>
      </c>
      <c r="AC38" s="958"/>
      <c r="AD38" s="958" t="str">
        <f>IF(AND('Mapa final'!$H$88="Media",'Mapa final'!$L$88="Mayor"),CONCATENATE("R",'Mapa final'!$A$88),"")</f>
        <v/>
      </c>
      <c r="AE38" s="958"/>
      <c r="AF38" s="958" t="str">
        <f>IF(AND('Mapa final'!$H$94="Media",'Mapa final'!$L$94="Mayor"),CONCATENATE("R",'Mapa final'!$A$94),"")</f>
        <v>R15</v>
      </c>
      <c r="AG38" s="960"/>
      <c r="AH38" s="962" t="str">
        <f>IF(AND('Mapa final'!$H$82="Media",'Mapa final'!$L$82="Catastrófico"),CONCATENATE("R",'Mapa final'!$A$82),"")</f>
        <v/>
      </c>
      <c r="AI38" s="963"/>
      <c r="AJ38" s="963" t="str">
        <f>IF(AND('Mapa final'!$H$88="Media",'Mapa final'!$L$88="Catastrófico"),CONCATENATE("R",'Mapa final'!$A$88),"")</f>
        <v/>
      </c>
      <c r="AK38" s="963"/>
      <c r="AL38" s="963" t="str">
        <f>IF(AND('Mapa final'!$H$94="Media",'Mapa final'!$L$94="Catastrófico"),CONCATENATE("R",'Mapa final'!$A$94),"")</f>
        <v/>
      </c>
      <c r="AM38" s="966"/>
      <c r="AN38" s="15"/>
      <c r="AO38" s="994"/>
      <c r="AP38" s="995"/>
      <c r="AQ38" s="995"/>
      <c r="AR38" s="995"/>
      <c r="AS38" s="995"/>
      <c r="AT38" s="996"/>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0.5" customHeight="1" x14ac:dyDescent="0.25">
      <c r="A39" s="15"/>
      <c r="B39" s="1040"/>
      <c r="C39" s="1040"/>
      <c r="D39" s="1041"/>
      <c r="E39" s="985"/>
      <c r="F39" s="986"/>
      <c r="G39" s="986"/>
      <c r="H39" s="986"/>
      <c r="I39" s="987"/>
      <c r="J39" s="974"/>
      <c r="K39" s="975"/>
      <c r="L39" s="975"/>
      <c r="M39" s="975"/>
      <c r="N39" s="975"/>
      <c r="O39" s="978"/>
      <c r="P39" s="974"/>
      <c r="Q39" s="975"/>
      <c r="R39" s="975"/>
      <c r="S39" s="975"/>
      <c r="T39" s="975"/>
      <c r="U39" s="978"/>
      <c r="V39" s="974"/>
      <c r="W39" s="975"/>
      <c r="X39" s="975"/>
      <c r="Y39" s="975"/>
      <c r="Z39" s="975"/>
      <c r="AA39" s="978"/>
      <c r="AB39" s="980"/>
      <c r="AC39" s="958"/>
      <c r="AD39" s="958"/>
      <c r="AE39" s="958"/>
      <c r="AF39" s="958"/>
      <c r="AG39" s="960"/>
      <c r="AH39" s="962"/>
      <c r="AI39" s="963"/>
      <c r="AJ39" s="963"/>
      <c r="AK39" s="963"/>
      <c r="AL39" s="963"/>
      <c r="AM39" s="966"/>
      <c r="AN39" s="15"/>
      <c r="AO39" s="994"/>
      <c r="AP39" s="995"/>
      <c r="AQ39" s="995"/>
      <c r="AR39" s="995"/>
      <c r="AS39" s="995"/>
      <c r="AT39" s="996"/>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0.5" customHeight="1" x14ac:dyDescent="0.25">
      <c r="A40" s="15"/>
      <c r="B40" s="1040"/>
      <c r="C40" s="1040"/>
      <c r="D40" s="1041"/>
      <c r="E40" s="985"/>
      <c r="F40" s="986"/>
      <c r="G40" s="986"/>
      <c r="H40" s="986"/>
      <c r="I40" s="987"/>
      <c r="J40" s="974" t="str">
        <f>IF(AND('Mapa final'!$H$100="Media",'Mapa final'!$L$100="Leve"),CONCATENATE("R",'Mapa final'!$A$100),"")</f>
        <v/>
      </c>
      <c r="K40" s="975"/>
      <c r="L40" s="975" t="str">
        <f>IF(AND('Mapa final'!$H$106="Media",'Mapa final'!$L$106="Leve"),CONCATENATE("R",'Mapa final'!$A$106),"")</f>
        <v/>
      </c>
      <c r="M40" s="975"/>
      <c r="N40" s="975" t="str">
        <f>IF(AND('Mapa final'!$H$112="Media",'Mapa final'!$L$112="Leve"),CONCATENATE("R",'Mapa final'!$A$112),"")</f>
        <v>R18</v>
      </c>
      <c r="O40" s="978"/>
      <c r="P40" s="974" t="str">
        <f>IF(AND('Mapa final'!$H$100="Media",'Mapa final'!$L$100="Menor"),CONCATENATE("R",'Mapa final'!$A$100),"")</f>
        <v/>
      </c>
      <c r="Q40" s="975"/>
      <c r="R40" s="975" t="str">
        <f>IF(AND('Mapa final'!$H$106="Media",'Mapa final'!$L$106="Menor"),CONCATENATE("R",'Mapa final'!$A$106),"")</f>
        <v/>
      </c>
      <c r="S40" s="975"/>
      <c r="T40" s="975" t="str">
        <f>IF(AND('Mapa final'!$H$112="Media",'Mapa final'!$L$112="Menor"),CONCATENATE("R",'Mapa final'!$A$112),"")</f>
        <v/>
      </c>
      <c r="U40" s="978"/>
      <c r="V40" s="974" t="str">
        <f>IF(AND('Mapa final'!$H$100="Media",'Mapa final'!$L$100="Moderado"),CONCATENATE("R",'Mapa final'!$A$100),"")</f>
        <v/>
      </c>
      <c r="W40" s="975"/>
      <c r="X40" s="975" t="str">
        <f>IF(AND('Mapa final'!$H$106="Media",'Mapa final'!$L$106="Moderado"),CONCATENATE("R",'Mapa final'!$A$106),"")</f>
        <v/>
      </c>
      <c r="Y40" s="975"/>
      <c r="Z40" s="975" t="str">
        <f>IF(AND('Mapa final'!$H$112="Media",'Mapa final'!$L$112="Moderado"),CONCATENATE("R",'Mapa final'!$A$112),"")</f>
        <v/>
      </c>
      <c r="AA40" s="978"/>
      <c r="AB40" s="980" t="str">
        <f>IF(AND('Mapa final'!$H$100="Media",'Mapa final'!$L$100="Mayor"),CONCATENATE("R",'Mapa final'!$A$100),"")</f>
        <v/>
      </c>
      <c r="AC40" s="958"/>
      <c r="AD40" s="958" t="str">
        <f>IF(AND('Mapa final'!$H$106="Media",'Mapa final'!$L$106="Mayor"),CONCATENATE("R",'Mapa final'!$A$106),"")</f>
        <v/>
      </c>
      <c r="AE40" s="958"/>
      <c r="AF40" s="958" t="str">
        <f>IF(AND('Mapa final'!$H$112="Media",'Mapa final'!$L$112="Mayor"),CONCATENATE("R",'Mapa final'!$A$112),"")</f>
        <v/>
      </c>
      <c r="AG40" s="960"/>
      <c r="AH40" s="962" t="str">
        <f>IF(AND('Mapa final'!$H$100="Media",'Mapa final'!$L$100="Catastrófico"),CONCATENATE("R",'Mapa final'!$A$100),"")</f>
        <v/>
      </c>
      <c r="AI40" s="963"/>
      <c r="AJ40" s="963" t="str">
        <f>IF(AND('Mapa final'!$H$106="Media",'Mapa final'!$L$106="Catastrófico"),CONCATENATE("R",'Mapa final'!$A$106),"")</f>
        <v/>
      </c>
      <c r="AK40" s="963"/>
      <c r="AL40" s="963" t="str">
        <f>IF(AND('Mapa final'!$H$112="Media",'Mapa final'!$L$112="Catastrófico"),CONCATENATE("R",'Mapa final'!$A$112),"")</f>
        <v/>
      </c>
      <c r="AM40" s="966"/>
      <c r="AN40" s="15"/>
      <c r="AO40" s="994"/>
      <c r="AP40" s="995"/>
      <c r="AQ40" s="995"/>
      <c r="AR40" s="995"/>
      <c r="AS40" s="995"/>
      <c r="AT40" s="996"/>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0.5" customHeight="1" thickBot="1" x14ac:dyDescent="0.3">
      <c r="A41" s="15"/>
      <c r="B41" s="1040"/>
      <c r="C41" s="1040"/>
      <c r="D41" s="1041"/>
      <c r="E41" s="988"/>
      <c r="F41" s="989"/>
      <c r="G41" s="989"/>
      <c r="H41" s="989"/>
      <c r="I41" s="990"/>
      <c r="J41" s="976"/>
      <c r="K41" s="977"/>
      <c r="L41" s="977"/>
      <c r="M41" s="977"/>
      <c r="N41" s="977"/>
      <c r="O41" s="979"/>
      <c r="P41" s="976"/>
      <c r="Q41" s="977"/>
      <c r="R41" s="977"/>
      <c r="S41" s="977"/>
      <c r="T41" s="977"/>
      <c r="U41" s="979"/>
      <c r="V41" s="976"/>
      <c r="W41" s="977"/>
      <c r="X41" s="977"/>
      <c r="Y41" s="977"/>
      <c r="Z41" s="977"/>
      <c r="AA41" s="979"/>
      <c r="AB41" s="981"/>
      <c r="AC41" s="959"/>
      <c r="AD41" s="959"/>
      <c r="AE41" s="959"/>
      <c r="AF41" s="959"/>
      <c r="AG41" s="961"/>
      <c r="AH41" s="964"/>
      <c r="AI41" s="965"/>
      <c r="AJ41" s="965"/>
      <c r="AK41" s="965"/>
      <c r="AL41" s="965"/>
      <c r="AM41" s="967"/>
      <c r="AN41" s="15"/>
      <c r="AO41" s="997"/>
      <c r="AP41" s="998"/>
      <c r="AQ41" s="998"/>
      <c r="AR41" s="998"/>
      <c r="AS41" s="998"/>
      <c r="AT41" s="99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3.5" customHeight="1" x14ac:dyDescent="0.25">
      <c r="A42" s="15"/>
      <c r="B42" s="1040"/>
      <c r="C42" s="1040"/>
      <c r="D42" s="1041"/>
      <c r="E42" s="982" t="s">
        <v>1058</v>
      </c>
      <c r="F42" s="983"/>
      <c r="G42" s="983"/>
      <c r="H42" s="983"/>
      <c r="I42" s="984"/>
      <c r="J42" s="1035" t="str">
        <f>IF(AND('Mapa final'!$H$10="Baja",'Mapa final'!$L$10="Leve"),CONCATENATE("R",'Mapa final'!$A$10),"")</f>
        <v/>
      </c>
      <c r="K42" s="1036"/>
      <c r="L42" s="1036" t="str">
        <f>IF(AND('Mapa final'!$H$16="Baja",'Mapa final'!$L$16="Leve"),CONCATENATE("R",'Mapa final'!$A$16),"")</f>
        <v/>
      </c>
      <c r="M42" s="1036"/>
      <c r="N42" s="1036" t="str">
        <f>IF(AND('Mapa final'!$H$22="Baja",'Mapa final'!$L$22="Leve"),CONCATENATE("R",'Mapa final'!$A$22),"")</f>
        <v/>
      </c>
      <c r="O42" s="1037"/>
      <c r="P42" s="1030" t="str">
        <f>IF(AND('Mapa final'!$H$10="Baja",'Mapa final'!$L$10="Menor"),CONCATENATE("R",'Mapa final'!$A$10),"")</f>
        <v/>
      </c>
      <c r="Q42" s="1030"/>
      <c r="R42" s="1030" t="str">
        <f>IF(AND('Mapa final'!$H$16="Baja",'Mapa final'!$L$16="Menor"),CONCATENATE("R",'Mapa final'!$A$16),"")</f>
        <v/>
      </c>
      <c r="S42" s="1030"/>
      <c r="T42" s="1030" t="str">
        <f>IF(AND('Mapa final'!$H$22="Baja",'Mapa final'!$L$22="Menor"),CONCATENATE("R",'Mapa final'!$A$22),"")</f>
        <v/>
      </c>
      <c r="U42" s="1031"/>
      <c r="V42" s="1029" t="str">
        <f>IF(AND('Mapa final'!$H$10="Baja",'Mapa final'!$L$10="Moderado"),CONCATENATE("R",'Mapa final'!$A$10),"")</f>
        <v/>
      </c>
      <c r="W42" s="1030"/>
      <c r="X42" s="1030" t="str">
        <f>IF(AND('Mapa final'!$H$16="Baja",'Mapa final'!$L$16="Moderado"),CONCATENATE("R",'Mapa final'!$A$16),"")</f>
        <v/>
      </c>
      <c r="Y42" s="1030"/>
      <c r="Z42" s="1030" t="str">
        <f>IF(AND('Mapa final'!$H$22="Baja",'Mapa final'!$L$22="Moderado"),CONCATENATE("R",'Mapa final'!$A$22),"")</f>
        <v/>
      </c>
      <c r="AA42" s="1031"/>
      <c r="AB42" s="1032" t="str">
        <f>IF(AND('Mapa final'!$H$10="Baja",'Mapa final'!$L$10="Mayor"),CONCATENATE("R",'Mapa final'!$A$10),"")</f>
        <v/>
      </c>
      <c r="AC42" s="1033"/>
      <c r="AD42" s="1033" t="str">
        <f>IF(AND('Mapa final'!$H$16="Baja",'Mapa final'!$L$16="Mayor"),CONCATENATE("R",'Mapa final'!$A$16),"")</f>
        <v>R2</v>
      </c>
      <c r="AE42" s="1033"/>
      <c r="AF42" s="1033" t="str">
        <f>IF(AND('Mapa final'!$H$22="Baja",'Mapa final'!$L$22="Mayor"),CONCATENATE("R",'Mapa final'!$A$22),"")</f>
        <v>R3</v>
      </c>
      <c r="AG42" s="1034"/>
      <c r="AH42" s="1026" t="str">
        <f>IF(AND('Mapa final'!$H$10="Baja",'Mapa final'!$L$10="Catastrófico"),CONCATENATE("R",'Mapa final'!$A$10),"")</f>
        <v/>
      </c>
      <c r="AI42" s="1027"/>
      <c r="AJ42" s="1027" t="str">
        <f>IF(AND('Mapa final'!$H$16="Baja",'Mapa final'!$L$16="Catastrófico"),CONCATENATE("R",'Mapa final'!$A$16),"")</f>
        <v/>
      </c>
      <c r="AK42" s="1027"/>
      <c r="AL42" s="1027" t="str">
        <f>IF(AND('Mapa final'!$H$22="Baja",'Mapa final'!$L$22="Catastrófico"),CONCATENATE("R",'Mapa final'!$A$22),"")</f>
        <v/>
      </c>
      <c r="AM42" s="1028"/>
      <c r="AN42" s="15"/>
      <c r="AO42" s="1000" t="s">
        <v>1059</v>
      </c>
      <c r="AP42" s="1000"/>
      <c r="AQ42" s="1000"/>
      <c r="AR42" s="1000"/>
      <c r="AS42" s="1000"/>
      <c r="AT42" s="1000"/>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3.5" customHeight="1" x14ac:dyDescent="0.25">
      <c r="A43" s="15"/>
      <c r="B43" s="1040"/>
      <c r="C43" s="1040"/>
      <c r="D43" s="1041"/>
      <c r="E43" s="985"/>
      <c r="F43" s="986"/>
      <c r="G43" s="986"/>
      <c r="H43" s="986"/>
      <c r="I43" s="987"/>
      <c r="J43" s="968"/>
      <c r="K43" s="969"/>
      <c r="L43" s="969"/>
      <c r="M43" s="969"/>
      <c r="N43" s="969"/>
      <c r="O43" s="972"/>
      <c r="P43" s="975"/>
      <c r="Q43" s="975"/>
      <c r="R43" s="975"/>
      <c r="S43" s="975"/>
      <c r="T43" s="975"/>
      <c r="U43" s="978"/>
      <c r="V43" s="974"/>
      <c r="W43" s="975"/>
      <c r="X43" s="975"/>
      <c r="Y43" s="975"/>
      <c r="Z43" s="975"/>
      <c r="AA43" s="978"/>
      <c r="AB43" s="980"/>
      <c r="AC43" s="958"/>
      <c r="AD43" s="958"/>
      <c r="AE43" s="958"/>
      <c r="AF43" s="958"/>
      <c r="AG43" s="960"/>
      <c r="AH43" s="962"/>
      <c r="AI43" s="963"/>
      <c r="AJ43" s="963"/>
      <c r="AK43" s="963"/>
      <c r="AL43" s="963"/>
      <c r="AM43" s="966"/>
      <c r="AN43" s="15"/>
      <c r="AO43" s="1001"/>
      <c r="AP43" s="1001"/>
      <c r="AQ43" s="1001"/>
      <c r="AR43" s="1001"/>
      <c r="AS43" s="1001"/>
      <c r="AT43" s="100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3.5" customHeight="1" x14ac:dyDescent="0.25">
      <c r="A44" s="15"/>
      <c r="B44" s="1040"/>
      <c r="C44" s="1040"/>
      <c r="D44" s="1041"/>
      <c r="E44" s="985"/>
      <c r="F44" s="986"/>
      <c r="G44" s="986"/>
      <c r="H44" s="986"/>
      <c r="I44" s="987"/>
      <c r="J44" s="968" t="str">
        <f>IF(AND('Mapa final'!$H$28="Baja",'Mapa final'!$L$28="Leve"),CONCATENATE("R",'Mapa final'!$A$28),"")</f>
        <v/>
      </c>
      <c r="K44" s="969"/>
      <c r="L44" s="969" t="str">
        <f>IF(AND('Mapa final'!$H$34="Baja",'Mapa final'!$L$34="Leve"),CONCATENATE("R",'Mapa final'!$A$34),"")</f>
        <v/>
      </c>
      <c r="M44" s="969"/>
      <c r="N44" s="969" t="str">
        <f>IF(AND('Mapa final'!$H$40="Baja",'Mapa final'!$L$40="Leve"),CONCATENATE("R",'Mapa final'!$A$40),"")</f>
        <v/>
      </c>
      <c r="O44" s="972"/>
      <c r="P44" s="975" t="str">
        <f>IF(AND('Mapa final'!$H$28="Baja",'Mapa final'!$L$28="Menor"),CONCATENATE("R",'Mapa final'!$A$28),"")</f>
        <v/>
      </c>
      <c r="Q44" s="975"/>
      <c r="R44" s="975" t="str">
        <f>IF(AND('Mapa final'!$H$34="Baja",'Mapa final'!$L$34="Menor"),CONCATENATE("R",'Mapa final'!$A$34),"")</f>
        <v/>
      </c>
      <c r="S44" s="975"/>
      <c r="T44" s="975" t="str">
        <f>IF(AND('Mapa final'!$H$40="Baja",'Mapa final'!$L$40="Menor"),CONCATENATE("R",'Mapa final'!$A$40),"")</f>
        <v/>
      </c>
      <c r="U44" s="978"/>
      <c r="V44" s="974" t="str">
        <f>IF(AND('Mapa final'!$H$28="Baja",'Mapa final'!$L$28="Moderado"),CONCATENATE("R",'Mapa final'!$A$28),"")</f>
        <v/>
      </c>
      <c r="W44" s="975"/>
      <c r="X44" s="975" t="str">
        <f>IF(AND('Mapa final'!$H$34="Baja",'Mapa final'!$L$34="Moderado"),CONCATENATE("R",'Mapa final'!$A$34),"")</f>
        <v/>
      </c>
      <c r="Y44" s="975"/>
      <c r="Z44" s="975" t="str">
        <f>IF(AND('Mapa final'!$H$40="Baja",'Mapa final'!$L$40="Moderado"),CONCATENATE("R",'Mapa final'!$A$40),"")</f>
        <v/>
      </c>
      <c r="AA44" s="978"/>
      <c r="AB44" s="980" t="str">
        <f>IF(AND('Mapa final'!$H$28="Baja",'Mapa final'!$L$28="Mayor"),CONCATENATE("R",'Mapa final'!$A$28),"")</f>
        <v/>
      </c>
      <c r="AC44" s="958"/>
      <c r="AD44" s="958" t="str">
        <f>IF(AND('Mapa final'!$H$34="Baja",'Mapa final'!$L$34="Mayor"),CONCATENATE("R",'Mapa final'!$A$34),"")</f>
        <v/>
      </c>
      <c r="AE44" s="958"/>
      <c r="AF44" s="958" t="str">
        <f>IF(AND('Mapa final'!$H$40="Baja",'Mapa final'!$L$40="Mayor"),CONCATENATE("R",'Mapa final'!$A$40),"")</f>
        <v/>
      </c>
      <c r="AG44" s="960"/>
      <c r="AH44" s="962" t="str">
        <f>IF(AND('Mapa final'!$H$28="Baja",'Mapa final'!$L$28="Catastrófico"),CONCATENATE("R",'Mapa final'!$A$28),"")</f>
        <v/>
      </c>
      <c r="AI44" s="963"/>
      <c r="AJ44" s="963" t="str">
        <f>IF(AND('Mapa final'!$H$34="Baja",'Mapa final'!$L$34="Catastrófico"),CONCATENATE("R",'Mapa final'!$A$34),"")</f>
        <v/>
      </c>
      <c r="AK44" s="963"/>
      <c r="AL44" s="963" t="str">
        <f>IF(AND('Mapa final'!$H$40="Baja",'Mapa final'!$L$40="Catastrófico"),CONCATENATE("R",'Mapa final'!$A$40),"")</f>
        <v/>
      </c>
      <c r="AM44" s="966"/>
      <c r="AN44" s="15"/>
      <c r="AO44" s="1001"/>
      <c r="AP44" s="1001"/>
      <c r="AQ44" s="1001"/>
      <c r="AR44" s="1001"/>
      <c r="AS44" s="1001"/>
      <c r="AT44" s="100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3.5" customHeight="1" x14ac:dyDescent="0.25">
      <c r="A45" s="15"/>
      <c r="B45" s="1040"/>
      <c r="C45" s="1040"/>
      <c r="D45" s="1041"/>
      <c r="E45" s="985"/>
      <c r="F45" s="986"/>
      <c r="G45" s="986"/>
      <c r="H45" s="986"/>
      <c r="I45" s="987"/>
      <c r="J45" s="968"/>
      <c r="K45" s="969"/>
      <c r="L45" s="969"/>
      <c r="M45" s="969"/>
      <c r="N45" s="969"/>
      <c r="O45" s="972"/>
      <c r="P45" s="975"/>
      <c r="Q45" s="975"/>
      <c r="R45" s="975"/>
      <c r="S45" s="975"/>
      <c r="T45" s="975"/>
      <c r="U45" s="978"/>
      <c r="V45" s="974"/>
      <c r="W45" s="975"/>
      <c r="X45" s="975"/>
      <c r="Y45" s="975"/>
      <c r="Z45" s="975"/>
      <c r="AA45" s="978"/>
      <c r="AB45" s="980"/>
      <c r="AC45" s="958"/>
      <c r="AD45" s="958"/>
      <c r="AE45" s="958"/>
      <c r="AF45" s="958"/>
      <c r="AG45" s="960"/>
      <c r="AH45" s="962"/>
      <c r="AI45" s="963"/>
      <c r="AJ45" s="963"/>
      <c r="AK45" s="963"/>
      <c r="AL45" s="963"/>
      <c r="AM45" s="966"/>
      <c r="AN45" s="15"/>
      <c r="AO45" s="1001"/>
      <c r="AP45" s="1001"/>
      <c r="AQ45" s="1001"/>
      <c r="AR45" s="1001"/>
      <c r="AS45" s="1001"/>
      <c r="AT45" s="1001"/>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ht="13.5" customHeight="1" x14ac:dyDescent="0.25">
      <c r="A46" s="15"/>
      <c r="B46" s="1040"/>
      <c r="C46" s="1040"/>
      <c r="D46" s="1041"/>
      <c r="E46" s="985"/>
      <c r="F46" s="986"/>
      <c r="G46" s="986"/>
      <c r="H46" s="986"/>
      <c r="I46" s="987"/>
      <c r="J46" s="968" t="str">
        <f>IF(AND('Mapa final'!$H$46="Baja",'Mapa final'!$L$46="Leve"),CONCATENATE("R",'Mapa final'!$A$46),"")</f>
        <v>R7</v>
      </c>
      <c r="K46" s="969"/>
      <c r="L46" s="969" t="str">
        <f>IF(AND('Mapa final'!$H$52="Baja",'Mapa final'!$L$52="Leve"),CONCATENATE("R",'Mapa final'!$A$52),"")</f>
        <v/>
      </c>
      <c r="M46" s="969"/>
      <c r="N46" s="969" t="str">
        <f>IF(AND('Mapa final'!$H$58="Baja",'Mapa final'!$L$58="Leve"),CONCATENATE("R",'Mapa final'!$A$58),"")</f>
        <v/>
      </c>
      <c r="O46" s="972"/>
      <c r="P46" s="975" t="str">
        <f>IF(AND('Mapa final'!$H$46="Baja",'Mapa final'!$L$46="Menor"),CONCATENATE("R",'Mapa final'!$A$46),"")</f>
        <v/>
      </c>
      <c r="Q46" s="975"/>
      <c r="R46" s="975" t="str">
        <f>IF(AND('Mapa final'!$H$52="Baja",'Mapa final'!$L$52="Menor"),CONCATENATE("R",'Mapa final'!$A$52),"")</f>
        <v/>
      </c>
      <c r="S46" s="975"/>
      <c r="T46" s="975" t="str">
        <f>IF(AND('Mapa final'!$H$58="Baja",'Mapa final'!$L$58="Menor"),CONCATENATE("R",'Mapa final'!$A$58),"")</f>
        <v/>
      </c>
      <c r="U46" s="978"/>
      <c r="V46" s="974" t="str">
        <f>IF(AND('Mapa final'!$H$46="Baja",'Mapa final'!$L$46="Moderado"),CONCATENATE("R",'Mapa final'!$A$46),"")</f>
        <v/>
      </c>
      <c r="W46" s="975"/>
      <c r="X46" s="975" t="str">
        <f>IF(AND('Mapa final'!$H$52="Baja",'Mapa final'!$L$52="Moderado"),CONCATENATE("R",'Mapa final'!$A$52),"")</f>
        <v/>
      </c>
      <c r="Y46" s="975"/>
      <c r="Z46" s="975" t="str">
        <f>IF(AND('Mapa final'!$H$58="Baja",'Mapa final'!$L$58="Moderado"),CONCATENATE("R",'Mapa final'!$A$58),"")</f>
        <v/>
      </c>
      <c r="AA46" s="978"/>
      <c r="AB46" s="980" t="str">
        <f>IF(AND('Mapa final'!$H$46="Baja",'Mapa final'!$L$46="Mayor"),CONCATENATE("R",'Mapa final'!$A$46),"")</f>
        <v/>
      </c>
      <c r="AC46" s="958"/>
      <c r="AD46" s="958" t="str">
        <f>IF(AND('Mapa final'!$H$52="Baja",'Mapa final'!$L$52="Mayor"),CONCATENATE("R",'Mapa final'!$A$52),"")</f>
        <v/>
      </c>
      <c r="AE46" s="958"/>
      <c r="AF46" s="958" t="str">
        <f>IF(AND('Mapa final'!$H$58="Baja",'Mapa final'!$L$58="Mayor"),CONCATENATE("R",'Mapa final'!$A$58),"")</f>
        <v/>
      </c>
      <c r="AG46" s="960"/>
      <c r="AH46" s="962" t="str">
        <f>IF(AND('Mapa final'!$H$46="Baja",'Mapa final'!$L$46="Catastrófico"),CONCATENATE("R",'Mapa final'!$A$46),"")</f>
        <v/>
      </c>
      <c r="AI46" s="963"/>
      <c r="AJ46" s="963" t="str">
        <f>IF(AND('Mapa final'!$H$52="Baja",'Mapa final'!$L$52="Catastrófico"),CONCATENATE("R",'Mapa final'!$A$52),"")</f>
        <v/>
      </c>
      <c r="AK46" s="963"/>
      <c r="AL46" s="963" t="str">
        <f>IF(AND('Mapa final'!$H$58="Baja",'Mapa final'!$L$58="Catastrófico"),CONCATENATE("R",'Mapa final'!$A$58),"")</f>
        <v/>
      </c>
      <c r="AM46" s="966"/>
      <c r="AN46" s="15"/>
      <c r="AO46" s="1001"/>
      <c r="AP46" s="1001"/>
      <c r="AQ46" s="1001"/>
      <c r="AR46" s="1001"/>
      <c r="AS46" s="1001"/>
      <c r="AT46" s="1001"/>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13.5" customHeight="1" x14ac:dyDescent="0.25">
      <c r="A47" s="15"/>
      <c r="B47" s="1040"/>
      <c r="C47" s="1040"/>
      <c r="D47" s="1041"/>
      <c r="E47" s="985"/>
      <c r="F47" s="986"/>
      <c r="G47" s="986"/>
      <c r="H47" s="986"/>
      <c r="I47" s="987"/>
      <c r="J47" s="968"/>
      <c r="K47" s="969"/>
      <c r="L47" s="969"/>
      <c r="M47" s="969"/>
      <c r="N47" s="969"/>
      <c r="O47" s="972"/>
      <c r="P47" s="975"/>
      <c r="Q47" s="975"/>
      <c r="R47" s="975"/>
      <c r="S47" s="975"/>
      <c r="T47" s="975"/>
      <c r="U47" s="978"/>
      <c r="V47" s="974"/>
      <c r="W47" s="975"/>
      <c r="X47" s="975"/>
      <c r="Y47" s="975"/>
      <c r="Z47" s="975"/>
      <c r="AA47" s="978"/>
      <c r="AB47" s="980"/>
      <c r="AC47" s="958"/>
      <c r="AD47" s="958"/>
      <c r="AE47" s="958"/>
      <c r="AF47" s="958"/>
      <c r="AG47" s="960"/>
      <c r="AH47" s="962"/>
      <c r="AI47" s="963"/>
      <c r="AJ47" s="963"/>
      <c r="AK47" s="963"/>
      <c r="AL47" s="963"/>
      <c r="AM47" s="966"/>
      <c r="AN47" s="15"/>
      <c r="AO47" s="1001"/>
      <c r="AP47" s="1001"/>
      <c r="AQ47" s="1001"/>
      <c r="AR47" s="1001"/>
      <c r="AS47" s="1001"/>
      <c r="AT47" s="1001"/>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3.5" customHeight="1" x14ac:dyDescent="0.25">
      <c r="A48" s="15"/>
      <c r="B48" s="1040"/>
      <c r="C48" s="1040"/>
      <c r="D48" s="1041"/>
      <c r="E48" s="985"/>
      <c r="F48" s="986"/>
      <c r="G48" s="986"/>
      <c r="H48" s="986"/>
      <c r="I48" s="987"/>
      <c r="J48" s="968" t="str">
        <f>IF(AND('Mapa final'!$H$64="Baja",'Mapa final'!$L$64="Leve"),CONCATENATE("R",'Mapa final'!$A$64),"")</f>
        <v/>
      </c>
      <c r="K48" s="969"/>
      <c r="L48" s="969" t="str">
        <f>IF(AND('Mapa final'!$H$70="Baja",'Mapa final'!$L$70="Leve"),CONCATENATE("R",'Mapa final'!$A$70),"")</f>
        <v/>
      </c>
      <c r="M48" s="969"/>
      <c r="N48" s="969" t="str">
        <f>IF(AND('Mapa final'!$H$76="Baja",'Mapa final'!$L$76="Leve"),CONCATENATE("R",'Mapa final'!$A$76),"")</f>
        <v/>
      </c>
      <c r="O48" s="972"/>
      <c r="P48" s="975" t="str">
        <f>IF(AND('Mapa final'!$H$64="Baja",'Mapa final'!$L$64="Menor"),CONCATENATE("R",'Mapa final'!$A$64),"")</f>
        <v/>
      </c>
      <c r="Q48" s="975"/>
      <c r="R48" s="975" t="str">
        <f>IF(AND('Mapa final'!$H$70="Baja",'Mapa final'!$L$70="Menor"),CONCATENATE("R",'Mapa final'!$A$70),"")</f>
        <v/>
      </c>
      <c r="S48" s="975"/>
      <c r="T48" s="975" t="str">
        <f>IF(AND('Mapa final'!$H$76="Baja",'Mapa final'!$L$76="Menor"),CONCATENATE("R",'Mapa final'!$A$76),"")</f>
        <v/>
      </c>
      <c r="U48" s="978"/>
      <c r="V48" s="974" t="str">
        <f>IF(AND('Mapa final'!$H$64="Baja",'Mapa final'!$L$64="Moderado"),CONCATENATE("R",'Mapa final'!$A$64),"")</f>
        <v/>
      </c>
      <c r="W48" s="975"/>
      <c r="X48" s="975" t="str">
        <f>IF(AND('Mapa final'!$H$70="Baja",'Mapa final'!$L$70="Moderado"),CONCATENATE("R",'Mapa final'!$A$70),"")</f>
        <v/>
      </c>
      <c r="Y48" s="975"/>
      <c r="Z48" s="975" t="str">
        <f>IF(AND('Mapa final'!$H$76="Baja",'Mapa final'!$L$76="Moderado"),CONCATENATE("R",'Mapa final'!$A$76),"")</f>
        <v/>
      </c>
      <c r="AA48" s="978"/>
      <c r="AB48" s="980" t="str">
        <f>IF(AND('Mapa final'!$H$64="Baja",'Mapa final'!$L$64="Mayor"),CONCATENATE("R",'Mapa final'!$A$64),"")</f>
        <v/>
      </c>
      <c r="AC48" s="958"/>
      <c r="AD48" s="958" t="str">
        <f>IF(AND('Mapa final'!$H$70="Baja",'Mapa final'!$L$70="Mayor"),CONCATENATE("R",'Mapa final'!$A$70),"")</f>
        <v/>
      </c>
      <c r="AE48" s="958"/>
      <c r="AF48" s="958" t="str">
        <f>IF(AND('Mapa final'!$H$76="Baja",'Mapa final'!$L$76="Mayor"),CONCATENATE("R",'Mapa final'!$A$76),"")</f>
        <v/>
      </c>
      <c r="AG48" s="960"/>
      <c r="AH48" s="962" t="str">
        <f>IF(AND('Mapa final'!$H$64="Baja",'Mapa final'!$L$64="Catastrófico"),CONCATENATE("R",'Mapa final'!$A$64),"")</f>
        <v/>
      </c>
      <c r="AI48" s="963"/>
      <c r="AJ48" s="963" t="str">
        <f>IF(AND('Mapa final'!$H$70="Baja",'Mapa final'!$L$70="Catastrófico"),CONCATENATE("R",'Mapa final'!$A$70),"")</f>
        <v/>
      </c>
      <c r="AK48" s="963"/>
      <c r="AL48" s="963" t="str">
        <f>IF(AND('Mapa final'!$H$76="Baja",'Mapa final'!$L$76="Catastrófico"),CONCATENATE("R",'Mapa final'!$A$76),"")</f>
        <v/>
      </c>
      <c r="AM48" s="966"/>
      <c r="AN48" s="15"/>
      <c r="AO48" s="1001"/>
      <c r="AP48" s="1001"/>
      <c r="AQ48" s="1001"/>
      <c r="AR48" s="1001"/>
      <c r="AS48" s="1001"/>
      <c r="AT48" s="1001"/>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3.5" customHeight="1" x14ac:dyDescent="0.25">
      <c r="A49" s="15"/>
      <c r="B49" s="1040"/>
      <c r="C49" s="1040"/>
      <c r="D49" s="1041"/>
      <c r="E49" s="985"/>
      <c r="F49" s="986"/>
      <c r="G49" s="986"/>
      <c r="H49" s="986"/>
      <c r="I49" s="987"/>
      <c r="J49" s="968"/>
      <c r="K49" s="969"/>
      <c r="L49" s="969"/>
      <c r="M49" s="969"/>
      <c r="N49" s="969"/>
      <c r="O49" s="972"/>
      <c r="P49" s="975"/>
      <c r="Q49" s="975"/>
      <c r="R49" s="975"/>
      <c r="S49" s="975"/>
      <c r="T49" s="975"/>
      <c r="U49" s="978"/>
      <c r="V49" s="974"/>
      <c r="W49" s="975"/>
      <c r="X49" s="975"/>
      <c r="Y49" s="975"/>
      <c r="Z49" s="975"/>
      <c r="AA49" s="978"/>
      <c r="AB49" s="980"/>
      <c r="AC49" s="958"/>
      <c r="AD49" s="958"/>
      <c r="AE49" s="958"/>
      <c r="AF49" s="958"/>
      <c r="AG49" s="960"/>
      <c r="AH49" s="962"/>
      <c r="AI49" s="963"/>
      <c r="AJ49" s="963"/>
      <c r="AK49" s="963"/>
      <c r="AL49" s="963"/>
      <c r="AM49" s="966"/>
      <c r="AN49" s="15"/>
      <c r="AO49" s="1001"/>
      <c r="AP49" s="1001"/>
      <c r="AQ49" s="1001"/>
      <c r="AR49" s="1001"/>
      <c r="AS49" s="1001"/>
      <c r="AT49" s="1001"/>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3.5" customHeight="1" x14ac:dyDescent="0.25">
      <c r="A50" s="15"/>
      <c r="B50" s="1040"/>
      <c r="C50" s="1040"/>
      <c r="D50" s="1041"/>
      <c r="E50" s="985"/>
      <c r="F50" s="986"/>
      <c r="G50" s="986"/>
      <c r="H50" s="986"/>
      <c r="I50" s="987"/>
      <c r="J50" s="968" t="str">
        <f>IF(AND('Mapa final'!$H$82="Baja",'Mapa final'!$L$82="Leve"),CONCATENATE("R",'Mapa final'!$A$82),"")</f>
        <v/>
      </c>
      <c r="K50" s="969"/>
      <c r="L50" s="969" t="str">
        <f>IF(AND('Mapa final'!$H$88="Baja",'Mapa final'!$L$88="Leve"),CONCATENATE("R",'Mapa final'!$A$88),"")</f>
        <v/>
      </c>
      <c r="M50" s="969"/>
      <c r="N50" s="969" t="str">
        <f>IF(AND('Mapa final'!$H$94="Baja",'Mapa final'!$L$94="Leve"),CONCATENATE("R",'Mapa final'!$A$94),"")</f>
        <v/>
      </c>
      <c r="O50" s="972"/>
      <c r="P50" s="975" t="str">
        <f>IF(AND('Mapa final'!$H$82="Baja",'Mapa final'!$L$82="Menor"),CONCATENATE("R",'Mapa final'!$A$82),"")</f>
        <v/>
      </c>
      <c r="Q50" s="975"/>
      <c r="R50" s="975" t="str">
        <f>IF(AND('Mapa final'!$H$88="Baja",'Mapa final'!$L$88="Menor"),CONCATENATE("R",'Mapa final'!$A$88),"")</f>
        <v/>
      </c>
      <c r="S50" s="975"/>
      <c r="T50" s="975" t="str">
        <f>IF(AND('Mapa final'!$H$94="Baja",'Mapa final'!$L$94="Menor"),CONCATENATE("R",'Mapa final'!$A$94),"")</f>
        <v/>
      </c>
      <c r="U50" s="978"/>
      <c r="V50" s="974" t="str">
        <f>IF(AND('Mapa final'!$H$82="Baja",'Mapa final'!$L$82="Moderado"),CONCATENATE("R",'Mapa final'!$A$82),"")</f>
        <v/>
      </c>
      <c r="W50" s="975"/>
      <c r="X50" s="975" t="str">
        <f>IF(AND('Mapa final'!$H$88="Baja",'Mapa final'!$L$88="Moderado"),CONCATENATE("R",'Mapa final'!$A$88),"")</f>
        <v/>
      </c>
      <c r="Y50" s="975"/>
      <c r="Z50" s="975" t="str">
        <f>IF(AND('Mapa final'!$H$94="Baja",'Mapa final'!$L$94="Moderado"),CONCATENATE("R",'Mapa final'!$A$94),"")</f>
        <v/>
      </c>
      <c r="AA50" s="978"/>
      <c r="AB50" s="980" t="str">
        <f>IF(AND('Mapa final'!$H$82="Baja",'Mapa final'!$L$82="Mayor"),CONCATENATE("R",'Mapa final'!$A$82),"")</f>
        <v/>
      </c>
      <c r="AC50" s="958"/>
      <c r="AD50" s="958" t="str">
        <f>IF(AND('Mapa final'!$H$88="Baja",'Mapa final'!$L$88="Mayor"),CONCATENATE("R",'Mapa final'!$A$88),"")</f>
        <v/>
      </c>
      <c r="AE50" s="958"/>
      <c r="AF50" s="958" t="str">
        <f>IF(AND('Mapa final'!$H$94="Baja",'Mapa final'!$L$94="Mayor"),CONCATENATE("R",'Mapa final'!$A$94),"")</f>
        <v/>
      </c>
      <c r="AG50" s="960"/>
      <c r="AH50" s="962" t="str">
        <f>IF(AND('Mapa final'!$H$82="Baja",'Mapa final'!$L$82="Catastrófico"),CONCATENATE("R",'Mapa final'!$A$82),"")</f>
        <v/>
      </c>
      <c r="AI50" s="963"/>
      <c r="AJ50" s="963" t="str">
        <f>IF(AND('Mapa final'!$H$88="Baja",'Mapa final'!$L$88="Catastrófico"),CONCATENATE("R",'Mapa final'!$A$88),"")</f>
        <v/>
      </c>
      <c r="AK50" s="963"/>
      <c r="AL50" s="963" t="str">
        <f>IF(AND('Mapa final'!$H$94="Baja",'Mapa final'!$L$94="Catastrófico"),CONCATENATE("R",'Mapa final'!$A$94),"")</f>
        <v/>
      </c>
      <c r="AM50" s="966"/>
      <c r="AN50" s="15"/>
      <c r="AO50" s="1001"/>
      <c r="AP50" s="1001"/>
      <c r="AQ50" s="1001"/>
      <c r="AR50" s="1001"/>
      <c r="AS50" s="1001"/>
      <c r="AT50" s="1001"/>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3.5" customHeight="1" x14ac:dyDescent="0.25">
      <c r="A51" s="15"/>
      <c r="B51" s="1040"/>
      <c r="C51" s="1040"/>
      <c r="D51" s="1041"/>
      <c r="E51" s="985"/>
      <c r="F51" s="986"/>
      <c r="G51" s="986"/>
      <c r="H51" s="986"/>
      <c r="I51" s="987"/>
      <c r="J51" s="968"/>
      <c r="K51" s="969"/>
      <c r="L51" s="969"/>
      <c r="M51" s="969"/>
      <c r="N51" s="969"/>
      <c r="O51" s="972"/>
      <c r="P51" s="975"/>
      <c r="Q51" s="975"/>
      <c r="R51" s="975"/>
      <c r="S51" s="975"/>
      <c r="T51" s="975"/>
      <c r="U51" s="978"/>
      <c r="V51" s="974"/>
      <c r="W51" s="975"/>
      <c r="X51" s="975"/>
      <c r="Y51" s="975"/>
      <c r="Z51" s="975"/>
      <c r="AA51" s="978"/>
      <c r="AB51" s="980"/>
      <c r="AC51" s="958"/>
      <c r="AD51" s="958"/>
      <c r="AE51" s="958"/>
      <c r="AF51" s="958"/>
      <c r="AG51" s="960"/>
      <c r="AH51" s="962"/>
      <c r="AI51" s="963"/>
      <c r="AJ51" s="963"/>
      <c r="AK51" s="963"/>
      <c r="AL51" s="963"/>
      <c r="AM51" s="966"/>
      <c r="AN51" s="15"/>
      <c r="AO51" s="1001"/>
      <c r="AP51" s="1001"/>
      <c r="AQ51" s="1001"/>
      <c r="AR51" s="1001"/>
      <c r="AS51" s="1001"/>
      <c r="AT51" s="1001"/>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3.5" customHeight="1" x14ac:dyDescent="0.25">
      <c r="A52" s="15"/>
      <c r="B52" s="1040"/>
      <c r="C52" s="1040"/>
      <c r="D52" s="1041"/>
      <c r="E52" s="985"/>
      <c r="F52" s="986"/>
      <c r="G52" s="986"/>
      <c r="H52" s="986"/>
      <c r="I52" s="987"/>
      <c r="J52" s="968" t="str">
        <f>IF(AND('Mapa final'!$H$100="Baja",'Mapa final'!$L$100="Leve"),CONCATENATE("R",'Mapa final'!$A$100),"")</f>
        <v>R16</v>
      </c>
      <c r="K52" s="969"/>
      <c r="L52" s="969" t="str">
        <f>IF(AND('Mapa final'!$H$106="Baja",'Mapa final'!$L$106="Leve"),CONCATENATE("R",'Mapa final'!$A$106),"")</f>
        <v>R17</v>
      </c>
      <c r="M52" s="969"/>
      <c r="N52" s="969" t="str">
        <f>IF(AND('Mapa final'!$H$112="Baja",'Mapa final'!$L$112="Leve"),CONCATENATE("R",'Mapa final'!$A$112),"")</f>
        <v/>
      </c>
      <c r="O52" s="972"/>
      <c r="P52" s="975" t="str">
        <f>IF(AND('Mapa final'!$H$100="Baja",'Mapa final'!$L$100="Menor"),CONCATENATE("R",'Mapa final'!$A$100),"")</f>
        <v/>
      </c>
      <c r="Q52" s="975"/>
      <c r="R52" s="975" t="str">
        <f>IF(AND('Mapa final'!$H$106="Baja",'Mapa final'!$L$106="Menor"),CONCATENATE("R",'Mapa final'!$A$106),"")</f>
        <v/>
      </c>
      <c r="S52" s="975"/>
      <c r="T52" s="975" t="str">
        <f>IF(AND('Mapa final'!$H$112="Baja",'Mapa final'!$L$112="Menor"),CONCATENATE("R",'Mapa final'!$A$112),"")</f>
        <v/>
      </c>
      <c r="U52" s="978"/>
      <c r="V52" s="974" t="str">
        <f>IF(AND('Mapa final'!$H$100="Baja",'Mapa final'!$L$100="Moderado"),CONCATENATE("R",'Mapa final'!$A$100),"")</f>
        <v/>
      </c>
      <c r="W52" s="975"/>
      <c r="X52" s="975" t="str">
        <f>IF(AND('Mapa final'!$H$106="Baja",'Mapa final'!$L$106="Moderado"),CONCATENATE("R",'Mapa final'!$A$106),"")</f>
        <v/>
      </c>
      <c r="Y52" s="975"/>
      <c r="Z52" s="975" t="str">
        <f>IF(AND('Mapa final'!$H$112="Baja",'Mapa final'!$L$112="Moderado"),CONCATENATE("R",'Mapa final'!$A$112),"")</f>
        <v/>
      </c>
      <c r="AA52" s="978"/>
      <c r="AB52" s="980" t="str">
        <f>IF(AND('Mapa final'!$H$100="Baja",'Mapa final'!$L$100="Mayor"),CONCATENATE("R",'Mapa final'!$A$100),"")</f>
        <v/>
      </c>
      <c r="AC52" s="958"/>
      <c r="AD52" s="958" t="str">
        <f>IF(AND('Mapa final'!$H$106="Baja",'Mapa final'!$L$106="Mayor"),CONCATENATE("R",'Mapa final'!$A$106),"")</f>
        <v/>
      </c>
      <c r="AE52" s="958"/>
      <c r="AF52" s="958" t="str">
        <f>IF(AND('Mapa final'!$H$112="Baja",'Mapa final'!$L$112="Mayor"),CONCATENATE("R",'Mapa final'!$A$112),"")</f>
        <v/>
      </c>
      <c r="AG52" s="960"/>
      <c r="AH52" s="962" t="str">
        <f>IF(AND('Mapa final'!$H$100="Baja",'Mapa final'!$L$100="Catastrófico"),CONCATENATE("R",'Mapa final'!$A$100),"")</f>
        <v/>
      </c>
      <c r="AI52" s="963"/>
      <c r="AJ52" s="963" t="str">
        <f>IF(AND('Mapa final'!$H$106="Baja",'Mapa final'!$L$106="Catastrófico"),CONCATENATE("R",'Mapa final'!$A$106),"")</f>
        <v/>
      </c>
      <c r="AK52" s="963"/>
      <c r="AL52" s="963" t="str">
        <f>IF(AND('Mapa final'!$H$112="Baja",'Mapa final'!$L$112="Catastrófico"),CONCATENATE("R",'Mapa final'!$A$112),"")</f>
        <v/>
      </c>
      <c r="AM52" s="966"/>
      <c r="AN52" s="15"/>
      <c r="AO52" s="1001"/>
      <c r="AP52" s="1001"/>
      <c r="AQ52" s="1001"/>
      <c r="AR52" s="1001"/>
      <c r="AS52" s="1001"/>
      <c r="AT52" s="1001"/>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3.5" customHeight="1" thickBot="1" x14ac:dyDescent="0.3">
      <c r="A53" s="15"/>
      <c r="B53" s="1040"/>
      <c r="C53" s="1040"/>
      <c r="D53" s="1041"/>
      <c r="E53" s="988"/>
      <c r="F53" s="989"/>
      <c r="G53" s="989"/>
      <c r="H53" s="989"/>
      <c r="I53" s="990"/>
      <c r="J53" s="970"/>
      <c r="K53" s="971"/>
      <c r="L53" s="971"/>
      <c r="M53" s="971"/>
      <c r="N53" s="971"/>
      <c r="O53" s="973"/>
      <c r="P53" s="977"/>
      <c r="Q53" s="977"/>
      <c r="R53" s="977"/>
      <c r="S53" s="977"/>
      <c r="T53" s="977"/>
      <c r="U53" s="979"/>
      <c r="V53" s="976"/>
      <c r="W53" s="977"/>
      <c r="X53" s="977"/>
      <c r="Y53" s="977"/>
      <c r="Z53" s="977"/>
      <c r="AA53" s="979"/>
      <c r="AB53" s="981"/>
      <c r="AC53" s="959"/>
      <c r="AD53" s="959"/>
      <c r="AE53" s="959"/>
      <c r="AF53" s="959"/>
      <c r="AG53" s="961"/>
      <c r="AH53" s="964"/>
      <c r="AI53" s="965"/>
      <c r="AJ53" s="965"/>
      <c r="AK53" s="965"/>
      <c r="AL53" s="965"/>
      <c r="AM53" s="967"/>
      <c r="AN53" s="15"/>
      <c r="AO53" s="1001"/>
      <c r="AP53" s="1001"/>
      <c r="AQ53" s="1001"/>
      <c r="AR53" s="1001"/>
      <c r="AS53" s="1001"/>
      <c r="AT53" s="100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1040"/>
      <c r="C54" s="1040"/>
      <c r="D54" s="1040"/>
      <c r="E54" s="982" t="s">
        <v>1060</v>
      </c>
      <c r="F54" s="983"/>
      <c r="G54" s="983"/>
      <c r="H54" s="983"/>
      <c r="I54" s="984"/>
      <c r="J54" s="1035" t="str">
        <f>IF(AND('Mapa final'!$H$10="Muy Baja",'Mapa final'!$L$10="Leve"),CONCATENATE("R",'Mapa final'!$A$10),"")</f>
        <v/>
      </c>
      <c r="K54" s="1036"/>
      <c r="L54" s="1036" t="str">
        <f>IF(AND('Mapa final'!$H$16="Muy Baja",'Mapa final'!$L$16="Leve"),CONCATENATE("R",'Mapa final'!$A$16),"")</f>
        <v/>
      </c>
      <c r="M54" s="1036"/>
      <c r="N54" s="1036" t="str">
        <f>IF(AND('Mapa final'!$H$22="Muy Baja",'Mapa final'!$L$22="Leve"),CONCATENATE("R",'Mapa final'!$A$22),"")</f>
        <v/>
      </c>
      <c r="O54" s="1037"/>
      <c r="P54" s="1035" t="str">
        <f>IF(AND('Mapa final'!$H$10="Muy Baja",'Mapa final'!$L$10="Menor"),CONCATENATE("R",'Mapa final'!$A$10),"")</f>
        <v/>
      </c>
      <c r="Q54" s="1036"/>
      <c r="R54" s="1036" t="str">
        <f>IF(AND('Mapa final'!$H$16="Muy Baja",'Mapa final'!$L$16="Menor"),CONCATENATE("R",'Mapa final'!$A$16),"")</f>
        <v/>
      </c>
      <c r="S54" s="1036"/>
      <c r="T54" s="1036" t="str">
        <f>IF(AND('Mapa final'!$H$22="Muy Baja",'Mapa final'!$L$22="Menor"),CONCATENATE("R",'Mapa final'!$A$22),"")</f>
        <v/>
      </c>
      <c r="U54" s="1037"/>
      <c r="V54" s="1029" t="str">
        <f>IF(AND('Mapa final'!$H$10="Muy Baja",'Mapa final'!$L$10="Moderado"),CONCATENATE("R",'Mapa final'!$A$10),"")</f>
        <v/>
      </c>
      <c r="W54" s="1030"/>
      <c r="X54" s="1030" t="str">
        <f>IF(AND('Mapa final'!$H$16="Muy Baja",'Mapa final'!$L$16="Moderado"),CONCATENATE("R",'Mapa final'!$A$16),"")</f>
        <v/>
      </c>
      <c r="Y54" s="1030"/>
      <c r="Z54" s="1030" t="str">
        <f>IF(AND('Mapa final'!$H$22="Muy Baja",'Mapa final'!$L$22="Moderado"),CONCATENATE("R",'Mapa final'!$A$22),"")</f>
        <v/>
      </c>
      <c r="AA54" s="1031"/>
      <c r="AB54" s="1032" t="str">
        <f>IF(AND('Mapa final'!$H$10="Muy Baja",'Mapa final'!$L$10="Mayor"),CONCATENATE("R",'Mapa final'!$A$10),"")</f>
        <v/>
      </c>
      <c r="AC54" s="1033"/>
      <c r="AD54" s="1033" t="str">
        <f>IF(AND('Mapa final'!$H$16="Muy Baja",'Mapa final'!$L$16="Mayor"),CONCATENATE("R",'Mapa final'!$A$16),"")</f>
        <v/>
      </c>
      <c r="AE54" s="1033"/>
      <c r="AF54" s="1033" t="str">
        <f>IF(AND('Mapa final'!$H$22="Muy Baja",'Mapa final'!$L$22="Mayor"),CONCATENATE("R",'Mapa final'!$A$22),"")</f>
        <v/>
      </c>
      <c r="AG54" s="1034"/>
      <c r="AH54" s="1026" t="str">
        <f>IF(AND('Mapa final'!$H$10="Muy Baja",'Mapa final'!$L$10="Catastrófico"),CONCATENATE("R",'Mapa final'!$A$10),"")</f>
        <v/>
      </c>
      <c r="AI54" s="1027"/>
      <c r="AJ54" s="1027" t="str">
        <f>IF(AND('Mapa final'!$H$16="Muy Baja",'Mapa final'!$L$16="Catastrófico"),CONCATENATE("R",'Mapa final'!$A$16),"")</f>
        <v/>
      </c>
      <c r="AK54" s="1027"/>
      <c r="AL54" s="1027" t="str">
        <f>IF(AND('Mapa final'!$H$22="Muy Baja",'Mapa final'!$L$22="Catastrófico"),CONCATENATE("R",'Mapa final'!$A$22),"")</f>
        <v/>
      </c>
      <c r="AM54" s="1028"/>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 customHeight="1" x14ac:dyDescent="0.25">
      <c r="A55" s="15"/>
      <c r="B55" s="1040"/>
      <c r="C55" s="1040"/>
      <c r="D55" s="1040"/>
      <c r="E55" s="985"/>
      <c r="F55" s="986"/>
      <c r="G55" s="986"/>
      <c r="H55" s="986"/>
      <c r="I55" s="987"/>
      <c r="J55" s="968"/>
      <c r="K55" s="969"/>
      <c r="L55" s="969"/>
      <c r="M55" s="969"/>
      <c r="N55" s="969"/>
      <c r="O55" s="972"/>
      <c r="P55" s="968"/>
      <c r="Q55" s="969"/>
      <c r="R55" s="969"/>
      <c r="S55" s="969"/>
      <c r="T55" s="969"/>
      <c r="U55" s="972"/>
      <c r="V55" s="974"/>
      <c r="W55" s="975"/>
      <c r="X55" s="975"/>
      <c r="Y55" s="975"/>
      <c r="Z55" s="975"/>
      <c r="AA55" s="978"/>
      <c r="AB55" s="980"/>
      <c r="AC55" s="958"/>
      <c r="AD55" s="958"/>
      <c r="AE55" s="958"/>
      <c r="AF55" s="958"/>
      <c r="AG55" s="960"/>
      <c r="AH55" s="962"/>
      <c r="AI55" s="963"/>
      <c r="AJ55" s="963"/>
      <c r="AK55" s="963"/>
      <c r="AL55" s="963"/>
      <c r="AM55" s="966"/>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ht="15" customHeight="1" x14ac:dyDescent="0.25">
      <c r="A56" s="15"/>
      <c r="B56" s="1040"/>
      <c r="C56" s="1040"/>
      <c r="D56" s="1040"/>
      <c r="E56" s="985"/>
      <c r="F56" s="986"/>
      <c r="G56" s="986"/>
      <c r="H56" s="986"/>
      <c r="I56" s="987"/>
      <c r="J56" s="968" t="str">
        <f>IF(AND('Mapa final'!$H$28="Muy Baja",'Mapa final'!$L$28="Leve"),CONCATENATE("R",'Mapa final'!$A$28),"")</f>
        <v/>
      </c>
      <c r="K56" s="969"/>
      <c r="L56" s="969" t="str">
        <f>IF(AND('Mapa final'!$H$34="Muy Baja",'Mapa final'!$L$34="Leve"),CONCATENATE("R",'Mapa final'!$A$34),"")</f>
        <v/>
      </c>
      <c r="M56" s="969"/>
      <c r="N56" s="969" t="str">
        <f>IF(AND('Mapa final'!$H$40="Muy Baja",'Mapa final'!$L$40="Leve"),CONCATENATE("R",'Mapa final'!$A$40),"")</f>
        <v/>
      </c>
      <c r="O56" s="972"/>
      <c r="P56" s="968" t="str">
        <f>IF(AND('Mapa final'!$H$28="Muy Baja",'Mapa final'!$L$28="Menor"),CONCATENATE("R",'Mapa final'!$A$28),"")</f>
        <v/>
      </c>
      <c r="Q56" s="969"/>
      <c r="R56" s="969" t="str">
        <f>IF(AND('Mapa final'!$H$34="Muy Baja",'Mapa final'!$L$34="Menor"),CONCATENATE("R",'Mapa final'!$A$34),"")</f>
        <v/>
      </c>
      <c r="S56" s="969"/>
      <c r="T56" s="969" t="str">
        <f>IF(AND('Mapa final'!$H$40="Muy Baja",'Mapa final'!$L$40="Menor"),CONCATENATE("R",'Mapa final'!$A$40),"")</f>
        <v/>
      </c>
      <c r="U56" s="972"/>
      <c r="V56" s="974" t="str">
        <f>IF(AND('Mapa final'!$H$28="Muy Baja",'Mapa final'!$L$28="Moderado"),CONCATENATE("R",'Mapa final'!$A$28),"")</f>
        <v/>
      </c>
      <c r="W56" s="975"/>
      <c r="X56" s="975" t="str">
        <f>IF(AND('Mapa final'!$H$34="Muy Baja",'Mapa final'!$L$34="Moderado"),CONCATENATE("R",'Mapa final'!$A$34),"")</f>
        <v/>
      </c>
      <c r="Y56" s="975"/>
      <c r="Z56" s="975" t="str">
        <f>IF(AND('Mapa final'!$H$40="Muy Baja",'Mapa final'!$L$40="Moderado"),CONCATENATE("R",'Mapa final'!$A$40),"")</f>
        <v/>
      </c>
      <c r="AA56" s="978"/>
      <c r="AB56" s="980" t="str">
        <f>IF(AND('Mapa final'!$H$28="Muy Baja",'Mapa final'!$L$28="Mayor"),CONCATENATE("R",'Mapa final'!$A$28),"")</f>
        <v/>
      </c>
      <c r="AC56" s="958"/>
      <c r="AD56" s="958" t="str">
        <f>IF(AND('Mapa final'!$H$34="Muy Baja",'Mapa final'!$L$34="Mayor"),CONCATENATE("R",'Mapa final'!$A$34),"")</f>
        <v/>
      </c>
      <c r="AE56" s="958"/>
      <c r="AF56" s="958" t="str">
        <f>IF(AND('Mapa final'!$H$40="Muy Baja",'Mapa final'!$L$40="Mayor"),CONCATENATE("R",'Mapa final'!$A$40),"")</f>
        <v/>
      </c>
      <c r="AG56" s="960"/>
      <c r="AH56" s="962" t="str">
        <f>IF(AND('Mapa final'!$H$28="Muy Baja",'Mapa final'!$L$28="Catastrófico"),CONCATENATE("R",'Mapa final'!$A$28),"")</f>
        <v/>
      </c>
      <c r="AI56" s="963"/>
      <c r="AJ56" s="963" t="str">
        <f>IF(AND('Mapa final'!$H$34="Muy Baja",'Mapa final'!$L$34="Catastrófico"),CONCATENATE("R",'Mapa final'!$A$34),"")</f>
        <v/>
      </c>
      <c r="AK56" s="963"/>
      <c r="AL56" s="963" t="str">
        <f>IF(AND('Mapa final'!$H$40="Muy Baja",'Mapa final'!$L$40="Catastrófico"),CONCATENATE("R",'Mapa final'!$A$40),"")</f>
        <v/>
      </c>
      <c r="AM56" s="966"/>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ht="15" customHeight="1" x14ac:dyDescent="0.25">
      <c r="A57" s="15"/>
      <c r="B57" s="1040"/>
      <c r="C57" s="1040"/>
      <c r="D57" s="1040"/>
      <c r="E57" s="985"/>
      <c r="F57" s="986"/>
      <c r="G57" s="986"/>
      <c r="H57" s="986"/>
      <c r="I57" s="987"/>
      <c r="J57" s="968"/>
      <c r="K57" s="969"/>
      <c r="L57" s="969"/>
      <c r="M57" s="969"/>
      <c r="N57" s="969"/>
      <c r="O57" s="972"/>
      <c r="P57" s="968"/>
      <c r="Q57" s="969"/>
      <c r="R57" s="969"/>
      <c r="S57" s="969"/>
      <c r="T57" s="969"/>
      <c r="U57" s="972"/>
      <c r="V57" s="974"/>
      <c r="W57" s="975"/>
      <c r="X57" s="975"/>
      <c r="Y57" s="975"/>
      <c r="Z57" s="975"/>
      <c r="AA57" s="978"/>
      <c r="AB57" s="980"/>
      <c r="AC57" s="958"/>
      <c r="AD57" s="958"/>
      <c r="AE57" s="958"/>
      <c r="AF57" s="958"/>
      <c r="AG57" s="960"/>
      <c r="AH57" s="962"/>
      <c r="AI57" s="963"/>
      <c r="AJ57" s="963"/>
      <c r="AK57" s="963"/>
      <c r="AL57" s="963"/>
      <c r="AM57" s="96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ht="15" customHeight="1" x14ac:dyDescent="0.25">
      <c r="A58" s="15"/>
      <c r="B58" s="1040"/>
      <c r="C58" s="1040"/>
      <c r="D58" s="1040"/>
      <c r="E58" s="985"/>
      <c r="F58" s="986"/>
      <c r="G58" s="986"/>
      <c r="H58" s="986"/>
      <c r="I58" s="987"/>
      <c r="J58" s="968" t="str">
        <f>IF(AND('Mapa final'!$H$46="Muy Baja",'Mapa final'!$L$46="Leve"),CONCATENATE("R",'Mapa final'!$A$46),"")</f>
        <v/>
      </c>
      <c r="K58" s="969"/>
      <c r="L58" s="969" t="str">
        <f>IF(AND('Mapa final'!$H$52="Muy Baja",'Mapa final'!$L$52="Leve"),CONCATENATE("R",'Mapa final'!$A$52),"")</f>
        <v/>
      </c>
      <c r="M58" s="969"/>
      <c r="N58" s="969" t="str">
        <f>IF(AND('Mapa final'!$H$58="Muy Baja",'Mapa final'!$L$58="Leve"),CONCATENATE("R",'Mapa final'!$A$58),"")</f>
        <v/>
      </c>
      <c r="O58" s="972"/>
      <c r="P58" s="968" t="str">
        <f>IF(AND('Mapa final'!$H$46="Muy Baja",'Mapa final'!$L$46="Menor"),CONCATENATE("R",'Mapa final'!$A$46),"")</f>
        <v/>
      </c>
      <c r="Q58" s="969"/>
      <c r="R58" s="969" t="str">
        <f>IF(AND('Mapa final'!$H$52="Muy Baja",'Mapa final'!$L$52="Menor"),CONCATENATE("R",'Mapa final'!$A$52),"")</f>
        <v/>
      </c>
      <c r="S58" s="969"/>
      <c r="T58" s="969" t="str">
        <f>IF(AND('Mapa final'!$H$58="Muy Baja",'Mapa final'!$L$58="Menor"),CONCATENATE("R",'Mapa final'!$A$58),"")</f>
        <v/>
      </c>
      <c r="U58" s="972"/>
      <c r="V58" s="974" t="str">
        <f>IF(AND('Mapa final'!$H$46="Muy Baja",'Mapa final'!$L$46="Moderado"),CONCATENATE("R",'Mapa final'!$A$46),"")</f>
        <v/>
      </c>
      <c r="W58" s="975"/>
      <c r="X58" s="975" t="str">
        <f>IF(AND('Mapa final'!$H$52="Muy Baja",'Mapa final'!$L$52="Moderado"),CONCATENATE("R",'Mapa final'!$A$52),"")</f>
        <v/>
      </c>
      <c r="Y58" s="975"/>
      <c r="Z58" s="975" t="str">
        <f>IF(AND('Mapa final'!$H$58="Muy Baja",'Mapa final'!$L$58="Moderado"),CONCATENATE("R",'Mapa final'!$A$58),"")</f>
        <v/>
      </c>
      <c r="AA58" s="978"/>
      <c r="AB58" s="980" t="str">
        <f>IF(AND('Mapa final'!$H$46="Muy Baja",'Mapa final'!$L$46="Mayor"),CONCATENATE("R",'Mapa final'!$A$46),"")</f>
        <v/>
      </c>
      <c r="AC58" s="958"/>
      <c r="AD58" s="958" t="str">
        <f>IF(AND('Mapa final'!$H$52="Muy Baja",'Mapa final'!$L$52="Mayor"),CONCATENATE("R",'Mapa final'!$A$52),"")</f>
        <v/>
      </c>
      <c r="AE58" s="958"/>
      <c r="AF58" s="958" t="str">
        <f>IF(AND('Mapa final'!$H$58="Muy Baja",'Mapa final'!$L$58="Mayor"),CONCATENATE("R",'Mapa final'!$A$58),"")</f>
        <v/>
      </c>
      <c r="AG58" s="960"/>
      <c r="AH58" s="962" t="str">
        <f>IF(AND('Mapa final'!$H$46="Muy Baja",'Mapa final'!$L$46="Catastrófico"),CONCATENATE("R",'Mapa final'!$A$46),"")</f>
        <v/>
      </c>
      <c r="AI58" s="963"/>
      <c r="AJ58" s="963" t="str">
        <f>IF(AND('Mapa final'!$H$52="Muy Baja",'Mapa final'!$L$52="Catastrófico"),CONCATENATE("R",'Mapa final'!$A$52),"")</f>
        <v/>
      </c>
      <c r="AK58" s="963"/>
      <c r="AL58" s="963" t="str">
        <f>IF(AND('Mapa final'!$H$58="Muy Baja",'Mapa final'!$L$58="Catastrófico"),CONCATENATE("R",'Mapa final'!$A$58),"")</f>
        <v/>
      </c>
      <c r="AM58" s="96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ht="15" customHeight="1" x14ac:dyDescent="0.25">
      <c r="A59" s="15"/>
      <c r="B59" s="1040"/>
      <c r="C59" s="1040"/>
      <c r="D59" s="1040"/>
      <c r="E59" s="985"/>
      <c r="F59" s="986"/>
      <c r="G59" s="986"/>
      <c r="H59" s="986"/>
      <c r="I59" s="987"/>
      <c r="J59" s="968"/>
      <c r="K59" s="969"/>
      <c r="L59" s="969"/>
      <c r="M59" s="969"/>
      <c r="N59" s="969"/>
      <c r="O59" s="972"/>
      <c r="P59" s="968"/>
      <c r="Q59" s="969"/>
      <c r="R59" s="969"/>
      <c r="S59" s="969"/>
      <c r="T59" s="969"/>
      <c r="U59" s="972"/>
      <c r="V59" s="974"/>
      <c r="W59" s="975"/>
      <c r="X59" s="975"/>
      <c r="Y59" s="975"/>
      <c r="Z59" s="975"/>
      <c r="AA59" s="978"/>
      <c r="AB59" s="980"/>
      <c r="AC59" s="958"/>
      <c r="AD59" s="958"/>
      <c r="AE59" s="958"/>
      <c r="AF59" s="958"/>
      <c r="AG59" s="960"/>
      <c r="AH59" s="962"/>
      <c r="AI59" s="963"/>
      <c r="AJ59" s="963"/>
      <c r="AK59" s="963"/>
      <c r="AL59" s="963"/>
      <c r="AM59" s="96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ht="15" customHeight="1" x14ac:dyDescent="0.25">
      <c r="A60" s="15"/>
      <c r="B60" s="1040"/>
      <c r="C60" s="1040"/>
      <c r="D60" s="1040"/>
      <c r="E60" s="985"/>
      <c r="F60" s="986"/>
      <c r="G60" s="986"/>
      <c r="H60" s="986"/>
      <c r="I60" s="987"/>
      <c r="J60" s="968" t="str">
        <f>IF(AND('Mapa final'!$H$64="Muy Baja",'Mapa final'!$L$64="Leve"),CONCATENATE("R",'Mapa final'!$A$64),"")</f>
        <v/>
      </c>
      <c r="K60" s="969"/>
      <c r="L60" s="969" t="str">
        <f>IF(AND('Mapa final'!$H$70="Muy Baja",'Mapa final'!$L$70="Leve"),CONCATENATE("R",'Mapa final'!$A$70),"")</f>
        <v/>
      </c>
      <c r="M60" s="969"/>
      <c r="N60" s="969" t="str">
        <f>IF(AND('Mapa final'!$H$76="Muy Baja",'Mapa final'!$L$76="Leve"),CONCATENATE("R",'Mapa final'!$A$76),"")</f>
        <v/>
      </c>
      <c r="O60" s="972"/>
      <c r="P60" s="968" t="str">
        <f>IF(AND('Mapa final'!$H$64="Muy Baja",'Mapa final'!$L$64="Menor"),CONCATENATE("R",'Mapa final'!$A$64),"")</f>
        <v/>
      </c>
      <c r="Q60" s="969"/>
      <c r="R60" s="969" t="str">
        <f>IF(AND('Mapa final'!$H$70="Muy Baja",'Mapa final'!$L$70="Menor"),CONCATENATE("R",'Mapa final'!$A$70),"")</f>
        <v/>
      </c>
      <c r="S60" s="969"/>
      <c r="T60" s="969" t="str">
        <f>IF(AND('Mapa final'!$H$76="Muy Baja",'Mapa final'!$L$76="Menor"),CONCATENATE("R",'Mapa final'!$A$76),"")</f>
        <v/>
      </c>
      <c r="U60" s="972"/>
      <c r="V60" s="974" t="str">
        <f>IF(AND('Mapa final'!$H$64="Muy Baja",'Mapa final'!$L$64="Moderado"),CONCATENATE("R",'Mapa final'!$A$64),"")</f>
        <v/>
      </c>
      <c r="W60" s="975"/>
      <c r="X60" s="975" t="str">
        <f>IF(AND('Mapa final'!$H$70="Muy Baja",'Mapa final'!$L$70="Moderado"),CONCATENATE("R",'Mapa final'!$A$70),"")</f>
        <v/>
      </c>
      <c r="Y60" s="975"/>
      <c r="Z60" s="975" t="str">
        <f>IF(AND('Mapa final'!$H$76="Muy Baja",'Mapa final'!$L$76="Moderado"),CONCATENATE("R",'Mapa final'!$A$76),"")</f>
        <v/>
      </c>
      <c r="AA60" s="978"/>
      <c r="AB60" s="980" t="str">
        <f>IF(AND('Mapa final'!$H$64="Muy Baja",'Mapa final'!$L$64="Mayor"),CONCATENATE("R",'Mapa final'!$A$64),"")</f>
        <v/>
      </c>
      <c r="AC60" s="958"/>
      <c r="AD60" s="958" t="str">
        <f>IF(AND('Mapa final'!$H$70="Muy Baja",'Mapa final'!$L$70="Mayor"),CONCATENATE("R",'Mapa final'!$A$70),"")</f>
        <v/>
      </c>
      <c r="AE60" s="958"/>
      <c r="AF60" s="958" t="str">
        <f>IF(AND('Mapa final'!$H$76="Muy Baja",'Mapa final'!$L$76="Mayor"),CONCATENATE("R",'Mapa final'!$A$76),"")</f>
        <v/>
      </c>
      <c r="AG60" s="960"/>
      <c r="AH60" s="962" t="str">
        <f>IF(AND('Mapa final'!$H$64="Muy Baja",'Mapa final'!$L$64="Catastrófico"),CONCATENATE("R",'Mapa final'!$A$64),"")</f>
        <v/>
      </c>
      <c r="AI60" s="963"/>
      <c r="AJ60" s="963" t="str">
        <f>IF(AND('Mapa final'!$H$70="Muy Baja",'Mapa final'!$L$70="Catastrófico"),CONCATENATE("R",'Mapa final'!$A$70),"")</f>
        <v/>
      </c>
      <c r="AK60" s="963"/>
      <c r="AL60" s="963" t="str">
        <f>IF(AND('Mapa final'!$H$76="Muy Baja",'Mapa final'!$L$76="Catastrófico"),CONCATENATE("R",'Mapa final'!$A$76),"")</f>
        <v/>
      </c>
      <c r="AM60" s="96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customHeight="1" x14ac:dyDescent="0.25">
      <c r="A61" s="15"/>
      <c r="B61" s="1040"/>
      <c r="C61" s="1040"/>
      <c r="D61" s="1040"/>
      <c r="E61" s="985"/>
      <c r="F61" s="986"/>
      <c r="G61" s="986"/>
      <c r="H61" s="986"/>
      <c r="I61" s="987"/>
      <c r="J61" s="968"/>
      <c r="K61" s="969"/>
      <c r="L61" s="969"/>
      <c r="M61" s="969"/>
      <c r="N61" s="969"/>
      <c r="O61" s="972"/>
      <c r="P61" s="968"/>
      <c r="Q61" s="969"/>
      <c r="R61" s="969"/>
      <c r="S61" s="969"/>
      <c r="T61" s="969"/>
      <c r="U61" s="972"/>
      <c r="V61" s="974"/>
      <c r="W61" s="975"/>
      <c r="X61" s="975"/>
      <c r="Y61" s="975"/>
      <c r="Z61" s="975"/>
      <c r="AA61" s="978"/>
      <c r="AB61" s="980"/>
      <c r="AC61" s="958"/>
      <c r="AD61" s="958"/>
      <c r="AE61" s="958"/>
      <c r="AF61" s="958"/>
      <c r="AG61" s="960"/>
      <c r="AH61" s="962"/>
      <c r="AI61" s="963"/>
      <c r="AJ61" s="963"/>
      <c r="AK61" s="963"/>
      <c r="AL61" s="963"/>
      <c r="AM61" s="96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469"/>
      <c r="C62" s="469"/>
      <c r="D62" s="469"/>
      <c r="E62" s="985"/>
      <c r="F62" s="986"/>
      <c r="G62" s="986"/>
      <c r="H62" s="986"/>
      <c r="I62" s="987"/>
      <c r="J62" s="968" t="str">
        <f>IF(AND('Mapa final'!$H$82="Muy Baja",'Mapa final'!$L$82="Leve"),CONCATENATE("R",'Mapa final'!$A$82),"")</f>
        <v/>
      </c>
      <c r="K62" s="969"/>
      <c r="L62" s="969" t="str">
        <f>IF(AND('Mapa final'!$H$88="Muy Baja",'Mapa final'!$L$88="Leve"),CONCATENATE("R",'Mapa final'!$A$88),"")</f>
        <v/>
      </c>
      <c r="M62" s="969"/>
      <c r="N62" s="969" t="str">
        <f>IF(AND('Mapa final'!$H$94="Muy Baja",'Mapa final'!$L$94="Leve"),CONCATENATE("R",'Mapa final'!$A$94),"")</f>
        <v/>
      </c>
      <c r="O62" s="972"/>
      <c r="P62" s="968" t="str">
        <f>IF(AND('Mapa final'!$H$82="Muy Baja",'Mapa final'!$L$82="Menor"),CONCATENATE("R",'Mapa final'!$A$82),"")</f>
        <v/>
      </c>
      <c r="Q62" s="969"/>
      <c r="R62" s="969" t="str">
        <f>IF(AND('Mapa final'!$H$88="Muy Baja",'Mapa final'!$L$88="Menor"),CONCATENATE("R",'Mapa final'!$A$88),"")</f>
        <v/>
      </c>
      <c r="S62" s="969"/>
      <c r="T62" s="969" t="str">
        <f>IF(AND('Mapa final'!$H$94="Muy Baja",'Mapa final'!$L$94="Menor"),CONCATENATE("R",'Mapa final'!$A$94),"")</f>
        <v/>
      </c>
      <c r="U62" s="972"/>
      <c r="V62" s="974" t="str">
        <f>IF(AND('Mapa final'!$H$82="Muy Baja",'Mapa final'!$L$82="Moderado"),CONCATENATE("R",'Mapa final'!$A$82),"")</f>
        <v/>
      </c>
      <c r="W62" s="975"/>
      <c r="X62" s="975" t="str">
        <f>IF(AND('Mapa final'!$H$88="Muy Baja",'Mapa final'!$L$88="Moderado"),CONCATENATE("R",'Mapa final'!$A$88),"")</f>
        <v/>
      </c>
      <c r="Y62" s="975"/>
      <c r="Z62" s="975" t="str">
        <f>IF(AND('Mapa final'!$H$94="Muy Baja",'Mapa final'!$L$94="Moderado"),CONCATENATE("R",'Mapa final'!$A$94),"")</f>
        <v/>
      </c>
      <c r="AA62" s="978"/>
      <c r="AB62" s="980" t="str">
        <f>IF(AND('Mapa final'!$H$82="Muy Baja",'Mapa final'!$L$82="Mayor"),CONCATENATE("R",'Mapa final'!$A$82),"")</f>
        <v/>
      </c>
      <c r="AC62" s="958"/>
      <c r="AD62" s="958" t="str">
        <f>IF(AND('Mapa final'!$H$88="Muy Baja",'Mapa final'!$L$88="Mayor"),CONCATENATE("R",'Mapa final'!$A$88),"")</f>
        <v/>
      </c>
      <c r="AE62" s="958"/>
      <c r="AF62" s="958" t="str">
        <f>IF(AND('Mapa final'!$H$94="Muy Baja",'Mapa final'!$L$94="Mayor"),CONCATENATE("R",'Mapa final'!$A$94),"")</f>
        <v/>
      </c>
      <c r="AG62" s="960"/>
      <c r="AH62" s="962" t="str">
        <f>IF(AND('Mapa final'!$H$82="Muy Baja",'Mapa final'!$L$82="Catastrófico"),CONCATENATE("R",'Mapa final'!$A$82),"")</f>
        <v/>
      </c>
      <c r="AI62" s="963"/>
      <c r="AJ62" s="963" t="str">
        <f>IF(AND('Mapa final'!$H$88="Muy Baja",'Mapa final'!$L$88="Catastrófico"),CONCATENATE("R",'Mapa final'!$A$88),"")</f>
        <v/>
      </c>
      <c r="AK62" s="963"/>
      <c r="AL62" s="963" t="str">
        <f>IF(AND('Mapa final'!$H$94="Muy Baja",'Mapa final'!$L$94="Catastrófico"),CONCATENATE("R",'Mapa final'!$A$94),"")</f>
        <v/>
      </c>
      <c r="AM62" s="966"/>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469"/>
      <c r="C63" s="469"/>
      <c r="D63" s="469"/>
      <c r="E63" s="985"/>
      <c r="F63" s="986"/>
      <c r="G63" s="986"/>
      <c r="H63" s="986"/>
      <c r="I63" s="987"/>
      <c r="J63" s="968"/>
      <c r="K63" s="969"/>
      <c r="L63" s="969"/>
      <c r="M63" s="969"/>
      <c r="N63" s="969"/>
      <c r="O63" s="972"/>
      <c r="P63" s="968"/>
      <c r="Q63" s="969"/>
      <c r="R63" s="969"/>
      <c r="S63" s="969"/>
      <c r="T63" s="969"/>
      <c r="U63" s="972"/>
      <c r="V63" s="974"/>
      <c r="W63" s="975"/>
      <c r="X63" s="975"/>
      <c r="Y63" s="975"/>
      <c r="Z63" s="975"/>
      <c r="AA63" s="978"/>
      <c r="AB63" s="980"/>
      <c r="AC63" s="958"/>
      <c r="AD63" s="958"/>
      <c r="AE63" s="958"/>
      <c r="AF63" s="958"/>
      <c r="AG63" s="960"/>
      <c r="AH63" s="962"/>
      <c r="AI63" s="963"/>
      <c r="AJ63" s="963"/>
      <c r="AK63" s="963"/>
      <c r="AL63" s="963"/>
      <c r="AM63" s="966"/>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469"/>
      <c r="C64" s="469"/>
      <c r="D64" s="469"/>
      <c r="E64" s="985"/>
      <c r="F64" s="986"/>
      <c r="G64" s="986"/>
      <c r="H64" s="986"/>
      <c r="I64" s="987"/>
      <c r="J64" s="968" t="str">
        <f>IF(AND('Mapa final'!$H$100="Muy Baja",'Mapa final'!$L$100="Leve"),CONCATENATE("R",'Mapa final'!$A$100),"")</f>
        <v/>
      </c>
      <c r="K64" s="969"/>
      <c r="L64" s="969" t="str">
        <f>IF(AND('Mapa final'!$H$106="Muy Baja",'Mapa final'!$L$106="Leve"),CONCATENATE("R",'Mapa final'!$A$106),"")</f>
        <v/>
      </c>
      <c r="M64" s="969"/>
      <c r="N64" s="969" t="str">
        <f>IF(AND('Mapa final'!$H$112="Muy Baja",'Mapa final'!$L$112="Leve"),CONCATENATE("R",'Mapa final'!$A$112),"")</f>
        <v/>
      </c>
      <c r="O64" s="972"/>
      <c r="P64" s="968" t="str">
        <f>IF(AND('Mapa final'!$H$100="Muy Baja",'Mapa final'!$L$100="Menor"),CONCATENATE("R",'Mapa final'!$A$100),"")</f>
        <v/>
      </c>
      <c r="Q64" s="969"/>
      <c r="R64" s="969" t="str">
        <f>IF(AND('Mapa final'!$H$106="Muy Baja",'Mapa final'!$L$106="Menor"),CONCATENATE("R",'Mapa final'!$A$106),"")</f>
        <v/>
      </c>
      <c r="S64" s="969"/>
      <c r="T64" s="969" t="str">
        <f>IF(AND('Mapa final'!$H$112="Muy Baja",'Mapa final'!$L$112="Menor"),CONCATENATE("R",'Mapa final'!$A$112),"")</f>
        <v/>
      </c>
      <c r="U64" s="972"/>
      <c r="V64" s="974" t="str">
        <f>IF(AND('Mapa final'!$H$100="Muy Baja",'Mapa final'!$L$100="Moderado"),CONCATENATE("R",'Mapa final'!$A$100),"")</f>
        <v/>
      </c>
      <c r="W64" s="975"/>
      <c r="X64" s="975" t="str">
        <f>IF(AND('Mapa final'!$H$106="Muy Baja",'Mapa final'!$L$106="Moderado"),CONCATENATE("R",'Mapa final'!$A$106),"")</f>
        <v/>
      </c>
      <c r="Y64" s="975"/>
      <c r="Z64" s="975" t="str">
        <f>IF(AND('Mapa final'!$H$112="Muy Baja",'Mapa final'!$L$112="Moderado"),CONCATENATE("R",'Mapa final'!$A$112),"")</f>
        <v/>
      </c>
      <c r="AA64" s="978"/>
      <c r="AB64" s="980" t="str">
        <f>IF(AND('Mapa final'!$H$100="Muy Baja",'Mapa final'!$L$100="Mayor"),CONCATENATE("R",'Mapa final'!$A$100),"")</f>
        <v/>
      </c>
      <c r="AC64" s="958"/>
      <c r="AD64" s="958" t="str">
        <f>IF(AND('Mapa final'!$H$106="Muy Baja",'Mapa final'!$L$106="Mayor"),CONCATENATE("R",'Mapa final'!$A$106),"")</f>
        <v/>
      </c>
      <c r="AE64" s="958"/>
      <c r="AF64" s="958" t="str">
        <f>IF(AND('Mapa final'!$H$112="Muy Baja",'Mapa final'!$L$112="Mayor"),CONCATENATE("R",'Mapa final'!$A$112),"")</f>
        <v/>
      </c>
      <c r="AG64" s="960"/>
      <c r="AH64" s="962" t="str">
        <f>IF(AND('Mapa final'!$H$100="Muy Baja",'Mapa final'!$L$100="Catastrófico"),CONCATENATE("R",'Mapa final'!$A$100),"")</f>
        <v/>
      </c>
      <c r="AI64" s="963"/>
      <c r="AJ64" s="963" t="str">
        <f>IF(AND('Mapa final'!$H$106="Muy Baja",'Mapa final'!$L$106="Catastrófico"),CONCATENATE("R",'Mapa final'!$A$106),"")</f>
        <v/>
      </c>
      <c r="AK64" s="963"/>
      <c r="AL64" s="963" t="str">
        <f>IF(AND('Mapa final'!$H$112="Muy Baja",'Mapa final'!$L$112="Catastrófico"),CONCATENATE("R",'Mapa final'!$A$112),"")</f>
        <v/>
      </c>
      <c r="AM64" s="966"/>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ht="15.75" thickBot="1" x14ac:dyDescent="0.3">
      <c r="A65" s="15"/>
      <c r="B65" s="469"/>
      <c r="C65" s="469"/>
      <c r="D65" s="469"/>
      <c r="E65" s="988"/>
      <c r="F65" s="989"/>
      <c r="G65" s="989"/>
      <c r="H65" s="989"/>
      <c r="I65" s="990"/>
      <c r="J65" s="970"/>
      <c r="K65" s="971"/>
      <c r="L65" s="971"/>
      <c r="M65" s="971"/>
      <c r="N65" s="971"/>
      <c r="O65" s="973"/>
      <c r="P65" s="970"/>
      <c r="Q65" s="971"/>
      <c r="R65" s="971"/>
      <c r="S65" s="971"/>
      <c r="T65" s="971"/>
      <c r="U65" s="973"/>
      <c r="V65" s="976"/>
      <c r="W65" s="977"/>
      <c r="X65" s="977"/>
      <c r="Y65" s="977"/>
      <c r="Z65" s="977"/>
      <c r="AA65" s="979"/>
      <c r="AB65" s="981"/>
      <c r="AC65" s="959"/>
      <c r="AD65" s="959"/>
      <c r="AE65" s="959"/>
      <c r="AF65" s="959"/>
      <c r="AG65" s="961"/>
      <c r="AH65" s="964"/>
      <c r="AI65" s="965"/>
      <c r="AJ65" s="965"/>
      <c r="AK65" s="965"/>
      <c r="AL65" s="965"/>
      <c r="AM65" s="967"/>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985" t="s">
        <v>1061</v>
      </c>
      <c r="K66" s="1020"/>
      <c r="L66" s="1020"/>
      <c r="M66" s="1020"/>
      <c r="N66" s="1020"/>
      <c r="O66" s="1021"/>
      <c r="P66" s="985" t="s">
        <v>1062</v>
      </c>
      <c r="Q66" s="1020"/>
      <c r="R66" s="1020"/>
      <c r="S66" s="1020"/>
      <c r="T66" s="1020"/>
      <c r="U66" s="1021"/>
      <c r="V66" s="985" t="s">
        <v>1063</v>
      </c>
      <c r="W66" s="1020"/>
      <c r="X66" s="1020"/>
      <c r="Y66" s="1020"/>
      <c r="Z66" s="1020"/>
      <c r="AA66" s="1021"/>
      <c r="AB66" s="985" t="s">
        <v>1064</v>
      </c>
      <c r="AC66" s="986"/>
      <c r="AD66" s="1020"/>
      <c r="AE66" s="1020"/>
      <c r="AF66" s="1020"/>
      <c r="AG66" s="1021"/>
      <c r="AH66" s="985" t="s">
        <v>1065</v>
      </c>
      <c r="AI66" s="1020"/>
      <c r="AJ66" s="1020"/>
      <c r="AK66" s="1020"/>
      <c r="AL66" s="1020"/>
      <c r="AM66" s="1021"/>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022"/>
      <c r="K67" s="1020"/>
      <c r="L67" s="1020"/>
      <c r="M67" s="1020"/>
      <c r="N67" s="1020"/>
      <c r="O67" s="1021"/>
      <c r="P67" s="1022"/>
      <c r="Q67" s="1020"/>
      <c r="R67" s="1020"/>
      <c r="S67" s="1020"/>
      <c r="T67" s="1020"/>
      <c r="U67" s="1021"/>
      <c r="V67" s="1022"/>
      <c r="W67" s="1020"/>
      <c r="X67" s="1020"/>
      <c r="Y67" s="1020"/>
      <c r="Z67" s="1020"/>
      <c r="AA67" s="1021"/>
      <c r="AB67" s="1022"/>
      <c r="AC67" s="1020"/>
      <c r="AD67" s="1020"/>
      <c r="AE67" s="1020"/>
      <c r="AF67" s="1020"/>
      <c r="AG67" s="1021"/>
      <c r="AH67" s="1022"/>
      <c r="AI67" s="1020"/>
      <c r="AJ67" s="1020"/>
      <c r="AK67" s="1020"/>
      <c r="AL67" s="1020"/>
      <c r="AM67" s="1021"/>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022"/>
      <c r="K68" s="1020"/>
      <c r="L68" s="1020"/>
      <c r="M68" s="1020"/>
      <c r="N68" s="1020"/>
      <c r="O68" s="1021"/>
      <c r="P68" s="1022"/>
      <c r="Q68" s="1020"/>
      <c r="R68" s="1020"/>
      <c r="S68" s="1020"/>
      <c r="T68" s="1020"/>
      <c r="U68" s="1021"/>
      <c r="V68" s="1022"/>
      <c r="W68" s="1020"/>
      <c r="X68" s="1020"/>
      <c r="Y68" s="1020"/>
      <c r="Z68" s="1020"/>
      <c r="AA68" s="1021"/>
      <c r="AB68" s="1022"/>
      <c r="AC68" s="1020"/>
      <c r="AD68" s="1020"/>
      <c r="AE68" s="1020"/>
      <c r="AF68" s="1020"/>
      <c r="AG68" s="1021"/>
      <c r="AH68" s="1022"/>
      <c r="AI68" s="1020"/>
      <c r="AJ68" s="1020"/>
      <c r="AK68" s="1020"/>
      <c r="AL68" s="1020"/>
      <c r="AM68" s="1021"/>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022"/>
      <c r="K69" s="1020"/>
      <c r="L69" s="1020"/>
      <c r="M69" s="1020"/>
      <c r="N69" s="1020"/>
      <c r="O69" s="1021"/>
      <c r="P69" s="1022"/>
      <c r="Q69" s="1020"/>
      <c r="R69" s="1020"/>
      <c r="S69" s="1020"/>
      <c r="T69" s="1020"/>
      <c r="U69" s="1021"/>
      <c r="V69" s="1022"/>
      <c r="W69" s="1020"/>
      <c r="X69" s="1020"/>
      <c r="Y69" s="1020"/>
      <c r="Z69" s="1020"/>
      <c r="AA69" s="1021"/>
      <c r="AB69" s="1022"/>
      <c r="AC69" s="1020"/>
      <c r="AD69" s="1020"/>
      <c r="AE69" s="1020"/>
      <c r="AF69" s="1020"/>
      <c r="AG69" s="1021"/>
      <c r="AH69" s="1022"/>
      <c r="AI69" s="1020"/>
      <c r="AJ69" s="1020"/>
      <c r="AK69" s="1020"/>
      <c r="AL69" s="1020"/>
      <c r="AM69" s="1021"/>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022"/>
      <c r="K70" s="1020"/>
      <c r="L70" s="1020"/>
      <c r="M70" s="1020"/>
      <c r="N70" s="1020"/>
      <c r="O70" s="1021"/>
      <c r="P70" s="1022"/>
      <c r="Q70" s="1020"/>
      <c r="R70" s="1020"/>
      <c r="S70" s="1020"/>
      <c r="T70" s="1020"/>
      <c r="U70" s="1021"/>
      <c r="V70" s="1022"/>
      <c r="W70" s="1020"/>
      <c r="X70" s="1020"/>
      <c r="Y70" s="1020"/>
      <c r="Z70" s="1020"/>
      <c r="AA70" s="1021"/>
      <c r="AB70" s="1022"/>
      <c r="AC70" s="1020"/>
      <c r="AD70" s="1020"/>
      <c r="AE70" s="1020"/>
      <c r="AF70" s="1020"/>
      <c r="AG70" s="1021"/>
      <c r="AH70" s="1022"/>
      <c r="AI70" s="1020"/>
      <c r="AJ70" s="1020"/>
      <c r="AK70" s="1020"/>
      <c r="AL70" s="1020"/>
      <c r="AM70" s="1021"/>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ht="15.75" thickBot="1" x14ac:dyDescent="0.3">
      <c r="A71" s="15"/>
      <c r="B71" s="15"/>
      <c r="C71" s="15"/>
      <c r="D71" s="15"/>
      <c r="E71" s="15"/>
      <c r="F71" s="15"/>
      <c r="G71" s="15"/>
      <c r="H71" s="15"/>
      <c r="I71" s="15"/>
      <c r="J71" s="1023"/>
      <c r="K71" s="1024"/>
      <c r="L71" s="1024"/>
      <c r="M71" s="1024"/>
      <c r="N71" s="1024"/>
      <c r="O71" s="1025"/>
      <c r="P71" s="1023"/>
      <c r="Q71" s="1024"/>
      <c r="R71" s="1024"/>
      <c r="S71" s="1024"/>
      <c r="T71" s="1024"/>
      <c r="U71" s="1025"/>
      <c r="V71" s="1023"/>
      <c r="W71" s="1024"/>
      <c r="X71" s="1024"/>
      <c r="Y71" s="1024"/>
      <c r="Z71" s="1024"/>
      <c r="AA71" s="1025"/>
      <c r="AB71" s="1023"/>
      <c r="AC71" s="1024"/>
      <c r="AD71" s="1024"/>
      <c r="AE71" s="1024"/>
      <c r="AF71" s="1024"/>
      <c r="AG71" s="1025"/>
      <c r="AH71" s="1023"/>
      <c r="AI71" s="1024"/>
      <c r="AJ71" s="1024"/>
      <c r="AK71" s="1024"/>
      <c r="AL71" s="1024"/>
      <c r="AM71" s="102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ht="15" customHeight="1" x14ac:dyDescent="0.25">
      <c r="A73" s="15"/>
      <c r="B73" s="181"/>
      <c r="C73" s="181"/>
      <c r="D73" s="181"/>
      <c r="E73" s="181"/>
      <c r="F73" s="181"/>
      <c r="G73" s="181"/>
      <c r="H73" s="181"/>
      <c r="I73" s="181"/>
      <c r="J73" s="181"/>
      <c r="K73" s="181"/>
      <c r="L73" s="181"/>
      <c r="M73" s="181"/>
      <c r="N73" s="181"/>
      <c r="O73" s="181"/>
      <c r="P73" s="181"/>
      <c r="Q73" s="181"/>
      <c r="R73" s="181"/>
      <c r="S73" s="181"/>
      <c r="T73" s="181"/>
      <c r="U73" s="181"/>
      <c r="V73" s="181"/>
      <c r="W73" s="181"/>
      <c r="X73" s="181"/>
      <c r="Y73" s="181"/>
      <c r="Z73" s="181"/>
      <c r="AA73" s="181"/>
      <c r="AB73" s="181"/>
      <c r="AC73" s="181"/>
      <c r="AD73" s="181"/>
      <c r="AE73" s="181"/>
      <c r="AF73" s="181"/>
      <c r="AG73" s="181"/>
      <c r="AH73" s="181"/>
      <c r="AI73" s="181"/>
      <c r="AJ73" s="181"/>
      <c r="AK73" s="181"/>
      <c r="AL73" s="181"/>
      <c r="AM73" s="181"/>
      <c r="AN73" s="181"/>
      <c r="AO73" s="181"/>
      <c r="AP73" s="181"/>
      <c r="AQ73" s="181"/>
      <c r="AR73" s="181"/>
      <c r="AS73" s="181"/>
      <c r="AT73" s="181"/>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ht="15" customHeight="1" x14ac:dyDescent="0.25">
      <c r="A74" s="15"/>
      <c r="B74" s="181"/>
      <c r="C74" s="181"/>
      <c r="D74" s="181"/>
      <c r="E74" s="181"/>
      <c r="F74" s="181"/>
      <c r="G74" s="181"/>
      <c r="H74" s="181"/>
      <c r="I74" s="181"/>
      <c r="J74" s="181"/>
      <c r="K74" s="181"/>
      <c r="L74" s="181"/>
      <c r="M74" s="181"/>
      <c r="N74" s="181"/>
      <c r="O74" s="181"/>
      <c r="P74" s="181"/>
      <c r="Q74" s="181"/>
      <c r="R74" s="181"/>
      <c r="S74" s="181"/>
      <c r="T74" s="181"/>
      <c r="U74" s="181"/>
      <c r="V74" s="181"/>
      <c r="W74" s="181"/>
      <c r="X74" s="181"/>
      <c r="Y74" s="181"/>
      <c r="Z74" s="181"/>
      <c r="AA74" s="181"/>
      <c r="AB74" s="181"/>
      <c r="AC74" s="181"/>
      <c r="AD74" s="181"/>
      <c r="AE74" s="181"/>
      <c r="AF74" s="181"/>
      <c r="AG74" s="181"/>
      <c r="AH74" s="181"/>
      <c r="AI74" s="181"/>
      <c r="AJ74" s="181"/>
      <c r="AK74" s="181"/>
      <c r="AL74" s="181"/>
      <c r="AM74" s="181"/>
      <c r="AN74" s="181"/>
      <c r="AO74" s="181"/>
      <c r="AP74" s="181"/>
      <c r="AQ74" s="181"/>
      <c r="AR74" s="181"/>
      <c r="AS74" s="181"/>
      <c r="AT74" s="181"/>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row>
    <row r="81" spans="1:8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row>
    <row r="82" spans="1:8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row>
    <row r="83" spans="1:8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row>
    <row r="84" spans="1:8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row>
    <row r="85" spans="1:8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row>
    <row r="86" spans="1:8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row>
    <row r="87" spans="1:8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row>
    <row r="88" spans="1:8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row>
    <row r="89" spans="1:8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row>
    <row r="90" spans="1:8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row>
    <row r="91" spans="1:8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row>
    <row r="92" spans="1:8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row>
    <row r="93" spans="1:8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row>
    <row r="94" spans="1:8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row>
    <row r="95" spans="1:8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row>
    <row r="96" spans="1:8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row>
    <row r="97" spans="1:8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row>
    <row r="98" spans="1:8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row>
    <row r="99" spans="1:8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8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8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8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8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8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8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8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8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8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8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8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8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8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1:63"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1:63"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1:63"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1:63"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1:63"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1:63"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1:63"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1:63"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1:63"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row>
    <row r="138" spans="1:63"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row>
    <row r="139" spans="1:63"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row>
    <row r="140" spans="1:63"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row>
    <row r="141" spans="1:63"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row>
    <row r="142" spans="1:63" x14ac:dyDescent="0.2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row>
    <row r="143" spans="1:63" x14ac:dyDescent="0.2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row>
    <row r="144" spans="1:63" x14ac:dyDescent="0.2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row>
    <row r="145" spans="2:63" x14ac:dyDescent="0.2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row>
    <row r="146" spans="2:63" x14ac:dyDescent="0.2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row>
    <row r="147" spans="2:63" x14ac:dyDescent="0.2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row>
    <row r="148" spans="2:63" x14ac:dyDescent="0.2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row>
    <row r="149" spans="2:63" x14ac:dyDescent="0.2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row>
    <row r="150" spans="2:63" x14ac:dyDescent="0.2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row>
    <row r="151" spans="2:63" x14ac:dyDescent="0.2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row>
    <row r="152" spans="2:63" x14ac:dyDescent="0.2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row>
    <row r="153" spans="2:63" x14ac:dyDescent="0.2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row>
    <row r="154" spans="2:63" x14ac:dyDescent="0.2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row>
    <row r="155" spans="2:63" x14ac:dyDescent="0.2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row>
    <row r="156" spans="2:63" x14ac:dyDescent="0.2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row>
    <row r="157" spans="2:63" x14ac:dyDescent="0.25">
      <c r="B157" s="15"/>
      <c r="C157" s="15"/>
      <c r="D157" s="15"/>
      <c r="E157" s="15"/>
      <c r="F157" s="15"/>
      <c r="G157" s="15"/>
      <c r="H157" s="15"/>
      <c r="I157" s="15"/>
    </row>
    <row r="158" spans="2:63" x14ac:dyDescent="0.25">
      <c r="B158" s="15"/>
      <c r="C158" s="15"/>
      <c r="D158" s="15"/>
      <c r="E158" s="15"/>
      <c r="F158" s="15"/>
      <c r="G158" s="15"/>
      <c r="H158" s="15"/>
      <c r="I158" s="15"/>
    </row>
    <row r="159" spans="2:63" x14ac:dyDescent="0.25">
      <c r="B159" s="15"/>
      <c r="C159" s="15"/>
      <c r="D159" s="15"/>
      <c r="E159" s="15"/>
      <c r="F159" s="15"/>
      <c r="G159" s="15"/>
      <c r="H159" s="15"/>
      <c r="I159" s="15"/>
    </row>
    <row r="160" spans="2:63" x14ac:dyDescent="0.25">
      <c r="B160" s="15"/>
      <c r="C160" s="15"/>
      <c r="D160" s="15"/>
      <c r="E160" s="15"/>
      <c r="F160" s="15"/>
      <c r="G160" s="15"/>
      <c r="H160" s="15"/>
      <c r="I160" s="15"/>
    </row>
  </sheetData>
  <sheetProtection algorithmName="SHA-512" hashValue="AWpi/ndk3RWLl6fWlJw3xR7CKflRGlfwjBuZUw09r8b8fMfBFuB5mGnPsxs0xmhEjUc/v3mh2+QDG6kH+ctRQQ==" saltValue="y3qYMOjzKPiwNVUyod5AAQ==" spinCount="100000" sheet="1" objects="1" scenarios="1"/>
  <mergeCells count="467">
    <mergeCell ref="B2:I4"/>
    <mergeCell ref="J2:AM4"/>
    <mergeCell ref="B6:D61"/>
    <mergeCell ref="J6:K7"/>
    <mergeCell ref="L6:M7"/>
    <mergeCell ref="N6:O7"/>
    <mergeCell ref="P6:Q7"/>
    <mergeCell ref="R6:S7"/>
    <mergeCell ref="T6:U7"/>
    <mergeCell ref="AH6:AI7"/>
    <mergeCell ref="AJ6:AK7"/>
    <mergeCell ref="AL6:AM7"/>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X8:Y9"/>
    <mergeCell ref="Z8:AA9"/>
    <mergeCell ref="AB8:AC9"/>
    <mergeCell ref="AD8:AE9"/>
    <mergeCell ref="AF8:AG9"/>
    <mergeCell ref="AJ10:AK11"/>
    <mergeCell ref="AL10:AM11"/>
    <mergeCell ref="Z10:AA11"/>
    <mergeCell ref="AB10:AC11"/>
    <mergeCell ref="AD10:AE11"/>
    <mergeCell ref="AF10:AG11"/>
    <mergeCell ref="AH10:AI11"/>
    <mergeCell ref="J12:K13"/>
    <mergeCell ref="L12:M13"/>
    <mergeCell ref="N12:O13"/>
    <mergeCell ref="P12:Q13"/>
    <mergeCell ref="R12:S13"/>
    <mergeCell ref="T12:U13"/>
    <mergeCell ref="V12:W13"/>
    <mergeCell ref="X12:Y13"/>
    <mergeCell ref="X10:Y11"/>
    <mergeCell ref="V20:W21"/>
    <mergeCell ref="X20:Y21"/>
    <mergeCell ref="Z18:AA19"/>
    <mergeCell ref="AL12:AM13"/>
    <mergeCell ref="J18:K19"/>
    <mergeCell ref="L18:M19"/>
    <mergeCell ref="N18:O19"/>
    <mergeCell ref="P18:Q19"/>
    <mergeCell ref="R18:S19"/>
    <mergeCell ref="T18:U19"/>
    <mergeCell ref="V18:W19"/>
    <mergeCell ref="X18:Y19"/>
    <mergeCell ref="Z12:AA13"/>
    <mergeCell ref="AB12:AC13"/>
    <mergeCell ref="AD12:AE13"/>
    <mergeCell ref="AF12:AG13"/>
    <mergeCell ref="AH12:AI13"/>
    <mergeCell ref="AJ12:AK13"/>
    <mergeCell ref="AL18:AM19"/>
    <mergeCell ref="AB18:AC19"/>
    <mergeCell ref="AD18:AE19"/>
    <mergeCell ref="AF18:AG19"/>
    <mergeCell ref="AH18:AI19"/>
    <mergeCell ref="AJ18:AK19"/>
    <mergeCell ref="AL30:AM31"/>
    <mergeCell ref="AB22:AC23"/>
    <mergeCell ref="AD22:AE23"/>
    <mergeCell ref="AF22:AG23"/>
    <mergeCell ref="AH22:AI23"/>
    <mergeCell ref="AJ22:AK23"/>
    <mergeCell ref="AL22:AM23"/>
    <mergeCell ref="AL20:AM21"/>
    <mergeCell ref="J22:K23"/>
    <mergeCell ref="L22:M23"/>
    <mergeCell ref="N22:O23"/>
    <mergeCell ref="P22:Q23"/>
    <mergeCell ref="R22:S23"/>
    <mergeCell ref="T22:U23"/>
    <mergeCell ref="V22:W23"/>
    <mergeCell ref="X22:Y23"/>
    <mergeCell ref="Z22:AA23"/>
    <mergeCell ref="Z20:AA21"/>
    <mergeCell ref="AB20:AC21"/>
    <mergeCell ref="AD20:AE21"/>
    <mergeCell ref="AF20:AG21"/>
    <mergeCell ref="AH20:AI21"/>
    <mergeCell ref="AJ20:AK21"/>
    <mergeCell ref="J20:K21"/>
    <mergeCell ref="V30:W31"/>
    <mergeCell ref="X30:Y31"/>
    <mergeCell ref="Z30:AA31"/>
    <mergeCell ref="AH24:AI25"/>
    <mergeCell ref="AJ24:AK25"/>
    <mergeCell ref="AL24:AM25"/>
    <mergeCell ref="J30:K31"/>
    <mergeCell ref="L30:M31"/>
    <mergeCell ref="N30:O31"/>
    <mergeCell ref="P30:Q31"/>
    <mergeCell ref="R30:S31"/>
    <mergeCell ref="T30:U31"/>
    <mergeCell ref="V24:W25"/>
    <mergeCell ref="X24:Y25"/>
    <mergeCell ref="Z24:AA25"/>
    <mergeCell ref="AB24:AC25"/>
    <mergeCell ref="AD24:AE25"/>
    <mergeCell ref="AF24:AG25"/>
    <mergeCell ref="J24:K25"/>
    <mergeCell ref="L24:M25"/>
    <mergeCell ref="N24:O25"/>
    <mergeCell ref="P24:Q25"/>
    <mergeCell ref="R24:S25"/>
    <mergeCell ref="T24:U25"/>
    <mergeCell ref="AB30:AC31"/>
    <mergeCell ref="AD30:AE31"/>
    <mergeCell ref="AF30:AG31"/>
    <mergeCell ref="AB34:AC35"/>
    <mergeCell ref="AD34:AE35"/>
    <mergeCell ref="AF34:AG35"/>
    <mergeCell ref="AH34:AI35"/>
    <mergeCell ref="AH32:AI33"/>
    <mergeCell ref="AJ32:AK33"/>
    <mergeCell ref="AH30:AI31"/>
    <mergeCell ref="AJ30:AK31"/>
    <mergeCell ref="AL32:AM33"/>
    <mergeCell ref="J34:K35"/>
    <mergeCell ref="L34:M35"/>
    <mergeCell ref="N34:O35"/>
    <mergeCell ref="P34:Q35"/>
    <mergeCell ref="R34:S35"/>
    <mergeCell ref="T34:U35"/>
    <mergeCell ref="V34:W35"/>
    <mergeCell ref="V32:W33"/>
    <mergeCell ref="X32:Y33"/>
    <mergeCell ref="Z32:AA33"/>
    <mergeCell ref="AB32:AC33"/>
    <mergeCell ref="AD32:AE33"/>
    <mergeCell ref="AF32:AG33"/>
    <mergeCell ref="J32:K33"/>
    <mergeCell ref="L32:M33"/>
    <mergeCell ref="N32:O33"/>
    <mergeCell ref="P32:Q33"/>
    <mergeCell ref="R32:S33"/>
    <mergeCell ref="T32:U33"/>
    <mergeCell ref="L36:M37"/>
    <mergeCell ref="N36:O37"/>
    <mergeCell ref="P36:Q37"/>
    <mergeCell ref="R36:S37"/>
    <mergeCell ref="T36:U37"/>
    <mergeCell ref="V36:W37"/>
    <mergeCell ref="X36:Y37"/>
    <mergeCell ref="X34:Y35"/>
    <mergeCell ref="Z34:AA35"/>
    <mergeCell ref="AL42:AM43"/>
    <mergeCell ref="J44:K45"/>
    <mergeCell ref="L44:M45"/>
    <mergeCell ref="N44:O45"/>
    <mergeCell ref="P44:Q45"/>
    <mergeCell ref="R44:S45"/>
    <mergeCell ref="T44:U45"/>
    <mergeCell ref="V44:W45"/>
    <mergeCell ref="X44:Y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AJ46:AK47"/>
    <mergeCell ref="AL46:AM47"/>
    <mergeCell ref="AL44:AM45"/>
    <mergeCell ref="J46:K47"/>
    <mergeCell ref="L46:M47"/>
    <mergeCell ref="N46:O47"/>
    <mergeCell ref="P46:Q47"/>
    <mergeCell ref="R46:S47"/>
    <mergeCell ref="T46:U47"/>
    <mergeCell ref="V46:W47"/>
    <mergeCell ref="X46:Y47"/>
    <mergeCell ref="Z46:AA47"/>
    <mergeCell ref="Z44:AA45"/>
    <mergeCell ref="AB44:AC45"/>
    <mergeCell ref="AD44:AE45"/>
    <mergeCell ref="AF44:AG45"/>
    <mergeCell ref="AH44:AI45"/>
    <mergeCell ref="AJ44:AK45"/>
    <mergeCell ref="AJ48:AK49"/>
    <mergeCell ref="AL48:AM49"/>
    <mergeCell ref="J54:K55"/>
    <mergeCell ref="L54:M55"/>
    <mergeCell ref="N54:O55"/>
    <mergeCell ref="P54:Q55"/>
    <mergeCell ref="R54:S55"/>
    <mergeCell ref="T54:U55"/>
    <mergeCell ref="V48:W49"/>
    <mergeCell ref="X48:Y49"/>
    <mergeCell ref="Z48:AA49"/>
    <mergeCell ref="AB48:AC49"/>
    <mergeCell ref="AD48:AE49"/>
    <mergeCell ref="AF48:AG49"/>
    <mergeCell ref="J48:K49"/>
    <mergeCell ref="L48:M49"/>
    <mergeCell ref="N48:O49"/>
    <mergeCell ref="P48:Q49"/>
    <mergeCell ref="R48:S49"/>
    <mergeCell ref="T48:U49"/>
    <mergeCell ref="T52:U53"/>
    <mergeCell ref="V52:W53"/>
    <mergeCell ref="V50:W51"/>
    <mergeCell ref="X50:Y51"/>
    <mergeCell ref="AH56:AI57"/>
    <mergeCell ref="AH54:AI55"/>
    <mergeCell ref="AJ54:AK55"/>
    <mergeCell ref="AL54:AM55"/>
    <mergeCell ref="J56:K57"/>
    <mergeCell ref="L56:M57"/>
    <mergeCell ref="N56:O57"/>
    <mergeCell ref="P56:Q57"/>
    <mergeCell ref="R56:S57"/>
    <mergeCell ref="T56:U57"/>
    <mergeCell ref="V56:W57"/>
    <mergeCell ref="V54:W55"/>
    <mergeCell ref="X54:Y55"/>
    <mergeCell ref="Z54:AA55"/>
    <mergeCell ref="AB54:AC55"/>
    <mergeCell ref="AD54:AE55"/>
    <mergeCell ref="AF54:AG55"/>
    <mergeCell ref="R58:S59"/>
    <mergeCell ref="T58:U59"/>
    <mergeCell ref="V58:W59"/>
    <mergeCell ref="X58:Y59"/>
    <mergeCell ref="X56:Y57"/>
    <mergeCell ref="Z56:AA57"/>
    <mergeCell ref="AB56:AC57"/>
    <mergeCell ref="AD56:AE57"/>
    <mergeCell ref="AF56:AG57"/>
    <mergeCell ref="J66:O71"/>
    <mergeCell ref="P66:U71"/>
    <mergeCell ref="V66:AA71"/>
    <mergeCell ref="AB66:AG71"/>
    <mergeCell ref="AH66:AM71"/>
    <mergeCell ref="J14:K15"/>
    <mergeCell ref="L14:M15"/>
    <mergeCell ref="N14:O15"/>
    <mergeCell ref="P14:Q15"/>
    <mergeCell ref="AB60:AC61"/>
    <mergeCell ref="AD60:AE61"/>
    <mergeCell ref="AF60:AG61"/>
    <mergeCell ref="AH60:AI61"/>
    <mergeCell ref="AJ60:AK61"/>
    <mergeCell ref="AL60:AM61"/>
    <mergeCell ref="AL58:AM59"/>
    <mergeCell ref="J60:K61"/>
    <mergeCell ref="L60:M61"/>
    <mergeCell ref="N60:O61"/>
    <mergeCell ref="P60:Q61"/>
    <mergeCell ref="R60:S61"/>
    <mergeCell ref="T60:U61"/>
    <mergeCell ref="V60:W61"/>
    <mergeCell ref="X60:Y61"/>
    <mergeCell ref="Z14:AA15"/>
    <mergeCell ref="AB14:AC15"/>
    <mergeCell ref="AH16:AI17"/>
    <mergeCell ref="AJ16:AK17"/>
    <mergeCell ref="AL16:AM17"/>
    <mergeCell ref="Z16:AA17"/>
    <mergeCell ref="AB16:AC17"/>
    <mergeCell ref="AD16:AE17"/>
    <mergeCell ref="AF16:AG17"/>
    <mergeCell ref="AD14:AE15"/>
    <mergeCell ref="AF14:AG15"/>
    <mergeCell ref="AH14:AI15"/>
    <mergeCell ref="AJ14:AK15"/>
    <mergeCell ref="AL14:AM15"/>
    <mergeCell ref="E6:I17"/>
    <mergeCell ref="J26:K27"/>
    <mergeCell ref="L26:M27"/>
    <mergeCell ref="N26:O27"/>
    <mergeCell ref="P26:Q27"/>
    <mergeCell ref="R26:S27"/>
    <mergeCell ref="T26:U27"/>
    <mergeCell ref="V16:W17"/>
    <mergeCell ref="X16:Y17"/>
    <mergeCell ref="J16:K17"/>
    <mergeCell ref="L16:M17"/>
    <mergeCell ref="N16:O17"/>
    <mergeCell ref="P16:Q17"/>
    <mergeCell ref="R16:S17"/>
    <mergeCell ref="T16:U17"/>
    <mergeCell ref="R14:S15"/>
    <mergeCell ref="T14:U15"/>
    <mergeCell ref="V14:W15"/>
    <mergeCell ref="X14:Y15"/>
    <mergeCell ref="L20:M21"/>
    <mergeCell ref="N20:O21"/>
    <mergeCell ref="P20:Q21"/>
    <mergeCell ref="R20:S21"/>
    <mergeCell ref="T20:U21"/>
    <mergeCell ref="AO6:AT17"/>
    <mergeCell ref="AO18:AT29"/>
    <mergeCell ref="J38:K39"/>
    <mergeCell ref="L38:M39"/>
    <mergeCell ref="N38:O39"/>
    <mergeCell ref="P38:Q39"/>
    <mergeCell ref="R38:S39"/>
    <mergeCell ref="X28:Y29"/>
    <mergeCell ref="Z28:AA29"/>
    <mergeCell ref="AB28:AC29"/>
    <mergeCell ref="AD28:AE29"/>
    <mergeCell ref="AF28:AG29"/>
    <mergeCell ref="AH28:AI29"/>
    <mergeCell ref="AH26:AI27"/>
    <mergeCell ref="AJ26:AK27"/>
    <mergeCell ref="AL26:AM27"/>
    <mergeCell ref="J28:K29"/>
    <mergeCell ref="L28:M29"/>
    <mergeCell ref="N28:O29"/>
    <mergeCell ref="P28:Q29"/>
    <mergeCell ref="R28:S29"/>
    <mergeCell ref="T28:U29"/>
    <mergeCell ref="V28:W29"/>
    <mergeCell ref="V26:W27"/>
    <mergeCell ref="T38:U39"/>
    <mergeCell ref="V38:W39"/>
    <mergeCell ref="X38:Y39"/>
    <mergeCell ref="Z38:AA39"/>
    <mergeCell ref="AB38:AC39"/>
    <mergeCell ref="AD38:AE39"/>
    <mergeCell ref="AJ28:AK29"/>
    <mergeCell ref="AL28:AM29"/>
    <mergeCell ref="E18:I29"/>
    <mergeCell ref="X26:Y27"/>
    <mergeCell ref="Z26:AA27"/>
    <mergeCell ref="AB26:AC27"/>
    <mergeCell ref="AD26:AE27"/>
    <mergeCell ref="AF26:AG27"/>
    <mergeCell ref="AL36:AM37"/>
    <mergeCell ref="Z36:AA37"/>
    <mergeCell ref="AB36:AC37"/>
    <mergeCell ref="AD36:AE37"/>
    <mergeCell ref="AF36:AG37"/>
    <mergeCell ref="AH36:AI37"/>
    <mergeCell ref="AJ36:AK37"/>
    <mergeCell ref="AJ34:AK35"/>
    <mergeCell ref="AL34:AM35"/>
    <mergeCell ref="J36:K37"/>
    <mergeCell ref="AJ40:AK41"/>
    <mergeCell ref="AL40:AM41"/>
    <mergeCell ref="E30:I41"/>
    <mergeCell ref="J50:K51"/>
    <mergeCell ref="L50:M51"/>
    <mergeCell ref="N50:O51"/>
    <mergeCell ref="P50:Q51"/>
    <mergeCell ref="R50:S51"/>
    <mergeCell ref="T50:U51"/>
    <mergeCell ref="V40:W41"/>
    <mergeCell ref="X40:Y41"/>
    <mergeCell ref="Z40:AA41"/>
    <mergeCell ref="AB40:AC41"/>
    <mergeCell ref="AD40:AE41"/>
    <mergeCell ref="AF40:AG41"/>
    <mergeCell ref="AF38:AG39"/>
    <mergeCell ref="AH38:AI39"/>
    <mergeCell ref="AJ38:AK39"/>
    <mergeCell ref="AL38:AM39"/>
    <mergeCell ref="J40:K41"/>
    <mergeCell ref="L40:M41"/>
    <mergeCell ref="N40:O41"/>
    <mergeCell ref="P40:Q41"/>
    <mergeCell ref="R40:S41"/>
    <mergeCell ref="Z50:AA51"/>
    <mergeCell ref="AB50:AC51"/>
    <mergeCell ref="AD50:AE51"/>
    <mergeCell ref="AF50:AG51"/>
    <mergeCell ref="AH40:AI41"/>
    <mergeCell ref="T40:U41"/>
    <mergeCell ref="AH48:AI49"/>
    <mergeCell ref="AB46:AC47"/>
    <mergeCell ref="AD46:AE47"/>
    <mergeCell ref="AF46:AG47"/>
    <mergeCell ref="AH46:AI47"/>
    <mergeCell ref="AJ52:AK53"/>
    <mergeCell ref="AL52:AM53"/>
    <mergeCell ref="E42:I53"/>
    <mergeCell ref="AO30:AT41"/>
    <mergeCell ref="AO42:AT53"/>
    <mergeCell ref="J62:K63"/>
    <mergeCell ref="L62:M63"/>
    <mergeCell ref="N62:O63"/>
    <mergeCell ref="P62:Q63"/>
    <mergeCell ref="R62:S63"/>
    <mergeCell ref="X52:Y53"/>
    <mergeCell ref="Z52:AA53"/>
    <mergeCell ref="AB52:AC53"/>
    <mergeCell ref="AD52:AE53"/>
    <mergeCell ref="AF52:AG53"/>
    <mergeCell ref="AH52:AI53"/>
    <mergeCell ref="AH50:AI51"/>
    <mergeCell ref="AJ50:AK51"/>
    <mergeCell ref="AL50:AM51"/>
    <mergeCell ref="J52:K53"/>
    <mergeCell ref="L52:M53"/>
    <mergeCell ref="N52:O53"/>
    <mergeCell ref="P52:Q53"/>
    <mergeCell ref="R52:S53"/>
    <mergeCell ref="AF62:AG63"/>
    <mergeCell ref="AH62:AI63"/>
    <mergeCell ref="AJ62:AK63"/>
    <mergeCell ref="AL62:AM63"/>
    <mergeCell ref="E54:I65"/>
    <mergeCell ref="T62:U63"/>
    <mergeCell ref="V62:W63"/>
    <mergeCell ref="X62:Y63"/>
    <mergeCell ref="Z62:AA63"/>
    <mergeCell ref="AB62:AC63"/>
    <mergeCell ref="AD62:AE63"/>
    <mergeCell ref="Z60:AA61"/>
    <mergeCell ref="Z58:AA59"/>
    <mergeCell ref="AB58:AC59"/>
    <mergeCell ref="AD58:AE59"/>
    <mergeCell ref="AF58:AG59"/>
    <mergeCell ref="AH58:AI59"/>
    <mergeCell ref="AJ58:AK59"/>
    <mergeCell ref="AJ56:AK57"/>
    <mergeCell ref="AL56:AM57"/>
    <mergeCell ref="J58:K59"/>
    <mergeCell ref="L58:M59"/>
    <mergeCell ref="N58:O59"/>
    <mergeCell ref="P58:Q59"/>
    <mergeCell ref="AD64:AE65"/>
    <mergeCell ref="AF64:AG65"/>
    <mergeCell ref="AH64:AI65"/>
    <mergeCell ref="AJ64:AK65"/>
    <mergeCell ref="AL64:AM65"/>
    <mergeCell ref="J64:K65"/>
    <mergeCell ref="L64:M65"/>
    <mergeCell ref="N64:O65"/>
    <mergeCell ref="P64:Q65"/>
    <mergeCell ref="R64:S65"/>
    <mergeCell ref="T64:U65"/>
    <mergeCell ref="V64:W65"/>
    <mergeCell ref="X64:Y65"/>
    <mergeCell ref="Z64:AA65"/>
    <mergeCell ref="AB64:AC6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CM302"/>
  <sheetViews>
    <sheetView topLeftCell="A33" zoomScale="40" zoomScaleNormal="40" workbookViewId="0">
      <selection activeCell="U53" sqref="U53"/>
    </sheetView>
  </sheetViews>
  <sheetFormatPr baseColWidth="10" defaultRowHeight="21" x14ac:dyDescent="0.35"/>
  <cols>
    <col min="2" max="9" width="5.7109375" customWidth="1"/>
    <col min="10" max="39" width="10.7109375" style="510" customWidth="1"/>
    <col min="41" max="46" width="5.7109375" customWidth="1"/>
  </cols>
  <sheetData>
    <row r="1" spans="1:91" ht="135" customHeight="1" x14ac:dyDescent="0.35">
      <c r="A1" s="15"/>
      <c r="B1" s="15"/>
      <c r="C1" s="15"/>
      <c r="D1" s="15"/>
      <c r="E1" s="15"/>
      <c r="F1" s="15"/>
      <c r="G1" s="15"/>
      <c r="H1" s="15"/>
      <c r="I1" s="15"/>
      <c r="J1" s="509"/>
      <c r="K1" s="509"/>
      <c r="L1" s="509"/>
      <c r="M1" s="509"/>
      <c r="N1" s="509"/>
      <c r="O1" s="509"/>
      <c r="P1" s="509"/>
      <c r="Q1" s="509"/>
      <c r="R1" s="509"/>
      <c r="S1" s="509"/>
      <c r="T1" s="509"/>
      <c r="U1" s="509"/>
      <c r="V1" s="509"/>
      <c r="W1" s="509"/>
      <c r="X1" s="509"/>
      <c r="Y1" s="509"/>
      <c r="Z1" s="509"/>
      <c r="AA1" s="509"/>
      <c r="AB1" s="509"/>
      <c r="AC1" s="509"/>
      <c r="AD1" s="509"/>
      <c r="AE1" s="509"/>
      <c r="AF1" s="509"/>
      <c r="AG1" s="509"/>
      <c r="AH1" s="509"/>
      <c r="AI1" s="509"/>
      <c r="AJ1" s="509"/>
      <c r="AK1" s="509"/>
      <c r="AL1" s="509"/>
      <c r="AM1" s="509"/>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1052" t="s">
        <v>1066</v>
      </c>
      <c r="C2" s="1053"/>
      <c r="D2" s="1053"/>
      <c r="E2" s="1053"/>
      <c r="F2" s="1053"/>
      <c r="G2" s="1053"/>
      <c r="H2" s="1053"/>
      <c r="I2" s="1053"/>
      <c r="J2" s="1054" t="s">
        <v>5</v>
      </c>
      <c r="K2" s="1054"/>
      <c r="L2" s="1054"/>
      <c r="M2" s="1054"/>
      <c r="N2" s="1054"/>
      <c r="O2" s="1054"/>
      <c r="P2" s="1054"/>
      <c r="Q2" s="1054"/>
      <c r="R2" s="1054"/>
      <c r="S2" s="1054"/>
      <c r="T2" s="1054"/>
      <c r="U2" s="1054"/>
      <c r="V2" s="1054"/>
      <c r="W2" s="1054"/>
      <c r="X2" s="1054"/>
      <c r="Y2" s="1054"/>
      <c r="Z2" s="1054"/>
      <c r="AA2" s="1054"/>
      <c r="AB2" s="1054"/>
      <c r="AC2" s="1054"/>
      <c r="AD2" s="1054"/>
      <c r="AE2" s="1054"/>
      <c r="AF2" s="1054"/>
      <c r="AG2" s="1054"/>
      <c r="AH2" s="1054"/>
      <c r="AI2" s="1054"/>
      <c r="AJ2" s="1054"/>
      <c r="AK2" s="1054"/>
      <c r="AL2" s="1054"/>
      <c r="AM2" s="105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1053"/>
      <c r="C3" s="1053"/>
      <c r="D3" s="1053"/>
      <c r="E3" s="1053"/>
      <c r="F3" s="1053"/>
      <c r="G3" s="1053"/>
      <c r="H3" s="1053"/>
      <c r="I3" s="1053"/>
      <c r="J3" s="1054"/>
      <c r="K3" s="1054"/>
      <c r="L3" s="1054"/>
      <c r="M3" s="1054"/>
      <c r="N3" s="1054"/>
      <c r="O3" s="1054"/>
      <c r="P3" s="1054"/>
      <c r="Q3" s="1054"/>
      <c r="R3" s="1054"/>
      <c r="S3" s="1054"/>
      <c r="T3" s="1054"/>
      <c r="U3" s="1054"/>
      <c r="V3" s="1054"/>
      <c r="W3" s="1054"/>
      <c r="X3" s="1054"/>
      <c r="Y3" s="1054"/>
      <c r="Z3" s="1054"/>
      <c r="AA3" s="1054"/>
      <c r="AB3" s="1054"/>
      <c r="AC3" s="1054"/>
      <c r="AD3" s="1054"/>
      <c r="AE3" s="1054"/>
      <c r="AF3" s="1054"/>
      <c r="AG3" s="1054"/>
      <c r="AH3" s="1054"/>
      <c r="AI3" s="1054"/>
      <c r="AJ3" s="1054"/>
      <c r="AK3" s="1054"/>
      <c r="AL3" s="1054"/>
      <c r="AM3" s="105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1053"/>
      <c r="C4" s="1053"/>
      <c r="D4" s="1053"/>
      <c r="E4" s="1053"/>
      <c r="F4" s="1053"/>
      <c r="G4" s="1053"/>
      <c r="H4" s="1053"/>
      <c r="I4" s="1053"/>
      <c r="J4" s="1054"/>
      <c r="K4" s="1054"/>
      <c r="L4" s="1054"/>
      <c r="M4" s="1054"/>
      <c r="N4" s="1054"/>
      <c r="O4" s="1054"/>
      <c r="P4" s="1054"/>
      <c r="Q4" s="1054"/>
      <c r="R4" s="1054"/>
      <c r="S4" s="1054"/>
      <c r="T4" s="1054"/>
      <c r="U4" s="1054"/>
      <c r="V4" s="1054"/>
      <c r="W4" s="1054"/>
      <c r="X4" s="1054"/>
      <c r="Y4" s="1054"/>
      <c r="Z4" s="1054"/>
      <c r="AA4" s="1054"/>
      <c r="AB4" s="1054"/>
      <c r="AC4" s="1054"/>
      <c r="AD4" s="1054"/>
      <c r="AE4" s="1054"/>
      <c r="AF4" s="1054"/>
      <c r="AG4" s="1054"/>
      <c r="AH4" s="1054"/>
      <c r="AI4" s="1054"/>
      <c r="AJ4" s="1054"/>
      <c r="AK4" s="1054"/>
      <c r="AL4" s="1054"/>
      <c r="AM4" s="105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21.75" thickBot="1" x14ac:dyDescent="0.4">
      <c r="A5" s="15"/>
      <c r="B5" s="15"/>
      <c r="C5" s="15"/>
      <c r="D5" s="15"/>
      <c r="E5" s="15"/>
      <c r="F5" s="15"/>
      <c r="G5" s="15"/>
      <c r="H5" s="15"/>
      <c r="I5" s="15"/>
      <c r="J5" s="509"/>
      <c r="K5" s="509"/>
      <c r="L5" s="509"/>
      <c r="M5" s="509"/>
      <c r="N5" s="509"/>
      <c r="O5" s="509"/>
      <c r="P5" s="509"/>
      <c r="Q5" s="509"/>
      <c r="R5" s="509"/>
      <c r="S5" s="509"/>
      <c r="T5" s="509"/>
      <c r="U5" s="509"/>
      <c r="V5" s="509"/>
      <c r="W5" s="509"/>
      <c r="X5" s="509"/>
      <c r="Y5" s="509"/>
      <c r="Z5" s="509"/>
      <c r="AA5" s="509"/>
      <c r="AB5" s="509"/>
      <c r="AC5" s="509"/>
      <c r="AD5" s="509"/>
      <c r="AE5" s="509"/>
      <c r="AF5" s="509"/>
      <c r="AG5" s="509"/>
      <c r="AH5" s="509"/>
      <c r="AI5" s="509"/>
      <c r="AJ5" s="509"/>
      <c r="AK5" s="509"/>
      <c r="AL5" s="509"/>
      <c r="AM5" s="509"/>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20.25" customHeight="1" x14ac:dyDescent="0.3">
      <c r="A6" s="15"/>
      <c r="B6" s="1040" t="s">
        <v>3</v>
      </c>
      <c r="C6" s="1040"/>
      <c r="D6" s="1041"/>
      <c r="E6" s="1055" t="s">
        <v>1053</v>
      </c>
      <c r="F6" s="1086"/>
      <c r="G6" s="1086"/>
      <c r="H6" s="1086"/>
      <c r="I6" s="1087"/>
      <c r="J6" s="470" t="str">
        <f>IF(AND('Mapa final'!$Y$10="Muy Alta",'Mapa final'!$AA$10="Leve"),CONCATENATE("R1C",'Mapa final'!$O$10),"")</f>
        <v/>
      </c>
      <c r="K6" s="471" t="str">
        <f>IF(AND('Mapa final'!$Y$11="Muy Alta",'Mapa final'!$AA$11="Leve"),CONCATENATE("R1C",'Mapa final'!$O$11),"")</f>
        <v/>
      </c>
      <c r="L6" s="471" t="str">
        <f>IF(AND('Mapa final'!$Y$12="Muy Alta",'Mapa final'!$AA$12="Leve"),CONCATENATE("R1C",'Mapa final'!$O$12),"")</f>
        <v/>
      </c>
      <c r="M6" s="471" t="str">
        <f>IF(AND('Mapa final'!$Y$13="Muy Alta",'Mapa final'!$AA$13="Leve"),CONCATENATE("R1C",'Mapa final'!$O$13),"")</f>
        <v/>
      </c>
      <c r="N6" s="471" t="str">
        <f>IF(AND('Mapa final'!$Y$14="Muy Alta",'Mapa final'!$AA$14="Leve"),CONCATENATE("R1C",'Mapa final'!$O$14),"")</f>
        <v/>
      </c>
      <c r="O6" s="472" t="str">
        <f>IF(AND('Mapa final'!$Y$15="Muy Alta",'Mapa final'!$AA$15="Leve"),CONCATENATE("R1C",'Mapa final'!$O$15),"")</f>
        <v/>
      </c>
      <c r="P6" s="470" t="str">
        <f>IF(AND('Mapa final'!$Y$10="Muy Alta",'Mapa final'!$AA$10="Menor"),CONCATENATE("R1C",'Mapa final'!$O$10),"")</f>
        <v/>
      </c>
      <c r="Q6" s="471" t="str">
        <f>IF(AND('Mapa final'!$Y$11="Muy Alta",'Mapa final'!$AA$11="Menor"),CONCATENATE("R1C",'Mapa final'!$O$11),"")</f>
        <v/>
      </c>
      <c r="R6" s="471" t="str">
        <f>IF(AND('Mapa final'!$Y$12="Muy Alta",'Mapa final'!$AA$12="Menor"),CONCATENATE("R1C",'Mapa final'!$O$12),"")</f>
        <v/>
      </c>
      <c r="S6" s="471" t="str">
        <f>IF(AND('Mapa final'!$Y$13="Muy Alta",'Mapa final'!$AA$13="Menor"),CONCATENATE("R1C",'Mapa final'!$O$13),"")</f>
        <v/>
      </c>
      <c r="T6" s="471" t="str">
        <f>IF(AND('Mapa final'!$Y$14="Muy Alta",'Mapa final'!$AA$14="Menor"),CONCATENATE("R1C",'Mapa final'!$O$14),"")</f>
        <v/>
      </c>
      <c r="U6" s="472" t="str">
        <f>IF(AND('Mapa final'!$Y$15="Muy Alta",'Mapa final'!$AA$15="Menor"),CONCATENATE("R1C",'Mapa final'!$O$15),"")</f>
        <v/>
      </c>
      <c r="V6" s="470" t="str">
        <f>IF(AND('Mapa final'!$Y$10="Muy Alta",'Mapa final'!$AA$10="Moderado"),CONCATENATE("R1C",'Mapa final'!$O$10),"")</f>
        <v/>
      </c>
      <c r="W6" s="471" t="str">
        <f>IF(AND('Mapa final'!$Y$11="Muy Alta",'Mapa final'!$AA$11="Moderado"),CONCATENATE("R1C",'Mapa final'!$O$11),"")</f>
        <v/>
      </c>
      <c r="X6" s="471" t="str">
        <f>IF(AND('Mapa final'!$Y$12="Muy Alta",'Mapa final'!$AA$12="Moderado"),CONCATENATE("R1C",'Mapa final'!$O$12),"")</f>
        <v/>
      </c>
      <c r="Y6" s="471" t="str">
        <f>IF(AND('Mapa final'!$Y$13="Muy Alta",'Mapa final'!$AA$13="Moderado"),CONCATENATE("R1C",'Mapa final'!$O$13),"")</f>
        <v/>
      </c>
      <c r="Z6" s="471" t="str">
        <f>IF(AND('Mapa final'!$Y$14="Muy Alta",'Mapa final'!$AA$14="Moderado"),CONCATENATE("R1C",'Mapa final'!$O$14),"")</f>
        <v/>
      </c>
      <c r="AA6" s="472" t="str">
        <f>IF(AND('Mapa final'!$Y$15="Muy Alta",'Mapa final'!$AA$15="Moderado"),CONCATENATE("R1C",'Mapa final'!$O$15),"")</f>
        <v/>
      </c>
      <c r="AB6" s="470" t="str">
        <f>IF(AND('Mapa final'!$Y$10="Muy Alta",'Mapa final'!$AA$10="Mayor"),CONCATENATE("R1C",'Mapa final'!$O$10),"")</f>
        <v/>
      </c>
      <c r="AC6" s="471" t="str">
        <f>IF(AND('Mapa final'!$Y$11="Muy Alta",'Mapa final'!$AA$11="Mayor"),CONCATENATE("R1C",'Mapa final'!$O$11),"")</f>
        <v/>
      </c>
      <c r="AD6" s="471" t="str">
        <f>IF(AND('Mapa final'!$Y$12="Muy Alta",'Mapa final'!$AA$12="Mayor"),CONCATENATE("R1C",'Mapa final'!$O$12),"")</f>
        <v/>
      </c>
      <c r="AE6" s="471" t="str">
        <f>IF(AND('Mapa final'!$Y$13="Muy Alta",'Mapa final'!$AA$13="Mayor"),CONCATENATE("R1C",'Mapa final'!$O$13),"")</f>
        <v/>
      </c>
      <c r="AF6" s="471" t="str">
        <f>IF(AND('Mapa final'!$Y$14="Muy Alta",'Mapa final'!$AA$14="Mayor"),CONCATENATE("R1C",'Mapa final'!$O$14),"")</f>
        <v/>
      </c>
      <c r="AG6" s="472" t="str">
        <f>IF(AND('Mapa final'!$Y$15="Muy Alta",'Mapa final'!$AA$15="Mayor"),CONCATENATE("R1C",'Mapa final'!$O$15),"")</f>
        <v/>
      </c>
      <c r="AH6" s="473" t="str">
        <f>IF(AND('Mapa final'!$Y$10="Muy Alta",'Mapa final'!$AA$10="Catastrófico"),CONCATENATE("R1C",'Mapa final'!$O$10),"")</f>
        <v/>
      </c>
      <c r="AI6" s="474" t="str">
        <f>IF(AND('Mapa final'!$Y$11="Muy Alta",'Mapa final'!$AA$11="Catastrófico"),CONCATENATE("R1C",'Mapa final'!$O$11),"")</f>
        <v/>
      </c>
      <c r="AJ6" s="474" t="str">
        <f>IF(AND('Mapa final'!$Y$12="Muy Alta",'Mapa final'!$AA$12="Catastrófico"),CONCATENATE("R1C",'Mapa final'!$O$12),"")</f>
        <v/>
      </c>
      <c r="AK6" s="474" t="str">
        <f>IF(AND('Mapa final'!$Y$13="Muy Alta",'Mapa final'!$AA$13="Catastrófico"),CONCATENATE("R1C",'Mapa final'!$O$13),"")</f>
        <v/>
      </c>
      <c r="AL6" s="474" t="str">
        <f>IF(AND('Mapa final'!$Y$14="Muy Alta",'Mapa final'!$AA$14="Catastrófico"),CONCATENATE("R1C",'Mapa final'!$O$14),"")</f>
        <v/>
      </c>
      <c r="AM6" s="475" t="str">
        <f>IF(AND('Mapa final'!$Y$15="Muy Alta",'Mapa final'!$AA$15="Catastrófico"),CONCATENATE("R1C",'Mapa final'!$O$15),"")</f>
        <v/>
      </c>
      <c r="AN6" s="15"/>
      <c r="AO6" s="1093" t="s">
        <v>1054</v>
      </c>
      <c r="AP6" s="1094"/>
      <c r="AQ6" s="1094"/>
      <c r="AR6" s="1094"/>
      <c r="AS6" s="1094"/>
      <c r="AT6" s="109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20.25" customHeight="1" x14ac:dyDescent="0.3">
      <c r="A7" s="15"/>
      <c r="B7" s="1040"/>
      <c r="C7" s="1040"/>
      <c r="D7" s="1041"/>
      <c r="E7" s="1057"/>
      <c r="F7" s="1088"/>
      <c r="G7" s="1088"/>
      <c r="H7" s="1088"/>
      <c r="I7" s="1089"/>
      <c r="J7" s="476" t="str">
        <f>IF(AND('Mapa final'!$Y$16="Muy Alta",'Mapa final'!$AA$16="Leve"),CONCATENATE("R2C",'Mapa final'!$O$16),"")</f>
        <v/>
      </c>
      <c r="K7" s="477" t="str">
        <f>IF(AND('Mapa final'!$Y$17="Muy Alta",'Mapa final'!$AA$17="Leve"),CONCATENATE("R2C",'Mapa final'!$O$17),"")</f>
        <v/>
      </c>
      <c r="L7" s="477" t="str">
        <f>IF(AND('Mapa final'!$Y$18="Muy Alta",'Mapa final'!$AA$18="Leve"),CONCATENATE("R2C",'Mapa final'!$O$18),"")</f>
        <v/>
      </c>
      <c r="M7" s="477" t="str">
        <f>IF(AND('Mapa final'!$Y$19="Muy Alta",'Mapa final'!$AA$19="Leve"),CONCATENATE("R2C",'Mapa final'!$O$19),"")</f>
        <v/>
      </c>
      <c r="N7" s="477" t="str">
        <f>IF(AND('Mapa final'!$Y$20="Muy Alta",'Mapa final'!$AA$20="Leve"),CONCATENATE("R2C",'Mapa final'!$O$20),"")</f>
        <v/>
      </c>
      <c r="O7" s="478" t="str">
        <f>IF(AND('Mapa final'!$Y$21="Muy Alta",'Mapa final'!$AA$21="Leve"),CONCATENATE("R2C",'Mapa final'!$O$21),"")</f>
        <v/>
      </c>
      <c r="P7" s="476" t="str">
        <f>IF(AND('Mapa final'!$Y$16="Muy Alta",'Mapa final'!$AA$16="Menor"),CONCATENATE("R2C",'Mapa final'!$O$16),"")</f>
        <v/>
      </c>
      <c r="Q7" s="477" t="str">
        <f>IF(AND('Mapa final'!$Y$17="Muy Alta",'Mapa final'!$AA$17="Menor"),CONCATENATE("R2C",'Mapa final'!$O$17),"")</f>
        <v/>
      </c>
      <c r="R7" s="477" t="str">
        <f>IF(AND('Mapa final'!$Y$18="Muy Alta",'Mapa final'!$AA$18="Menor"),CONCATENATE("R2C",'Mapa final'!$O$18),"")</f>
        <v/>
      </c>
      <c r="S7" s="477" t="str">
        <f>IF(AND('Mapa final'!$Y$19="Muy Alta",'Mapa final'!$AA$19="Menor"),CONCATENATE("R2C",'Mapa final'!$O$19),"")</f>
        <v/>
      </c>
      <c r="T7" s="477" t="str">
        <f>IF(AND('Mapa final'!$Y$20="Muy Alta",'Mapa final'!$AA$20="Menor"),CONCATENATE("R2C",'Mapa final'!$O$20),"")</f>
        <v/>
      </c>
      <c r="U7" s="478" t="str">
        <f>IF(AND('Mapa final'!$Y$21="Muy Alta",'Mapa final'!$AA$21="Menor"),CONCATENATE("R2C",'Mapa final'!$O$21),"")</f>
        <v/>
      </c>
      <c r="V7" s="476" t="str">
        <f>IF(AND('Mapa final'!$Y$16="Muy Alta",'Mapa final'!$AA$16="Moderado"),CONCATENATE("R2C",'Mapa final'!$O$16),"")</f>
        <v/>
      </c>
      <c r="W7" s="477" t="str">
        <f>IF(AND('Mapa final'!$Y$17="Muy Alta",'Mapa final'!$AA$17="Moderado"),CONCATENATE("R2C",'Mapa final'!$O$17),"")</f>
        <v/>
      </c>
      <c r="X7" s="477" t="str">
        <f>IF(AND('Mapa final'!$Y$18="Muy Alta",'Mapa final'!$AA$18="Moderado"),CONCATENATE("R2C",'Mapa final'!$O$18),"")</f>
        <v/>
      </c>
      <c r="Y7" s="477" t="str">
        <f>IF(AND('Mapa final'!$Y$19="Muy Alta",'Mapa final'!$AA$19="Moderado"),CONCATENATE("R2C",'Mapa final'!$O$19),"")</f>
        <v/>
      </c>
      <c r="Z7" s="477" t="str">
        <f>IF(AND('Mapa final'!$Y$20="Muy Alta",'Mapa final'!$AA$20="Moderado"),CONCATENATE("R2C",'Mapa final'!$O$20),"")</f>
        <v/>
      </c>
      <c r="AA7" s="478" t="str">
        <f>IF(AND('Mapa final'!$Y$21="Muy Alta",'Mapa final'!$AA$21="Moderado"),CONCATENATE("R2C",'Mapa final'!$O$21),"")</f>
        <v/>
      </c>
      <c r="AB7" s="476" t="str">
        <f>IF(AND('Mapa final'!$Y$16="Muy Alta",'Mapa final'!$AA$16="Mayor"),CONCATENATE("R2C",'Mapa final'!$O$16),"")</f>
        <v/>
      </c>
      <c r="AC7" s="477" t="str">
        <f>IF(AND('Mapa final'!$Y$17="Muy Alta",'Mapa final'!$AA$17="Mayor"),CONCATENATE("R2C",'Mapa final'!$O$17),"")</f>
        <v/>
      </c>
      <c r="AD7" s="477" t="str">
        <f>IF(AND('Mapa final'!$Y$18="Muy Alta",'Mapa final'!$AA$18="Mayor"),CONCATENATE("R2C",'Mapa final'!$O$18),"")</f>
        <v/>
      </c>
      <c r="AE7" s="477" t="str">
        <f>IF(AND('Mapa final'!$Y$19="Muy Alta",'Mapa final'!$AA$19="Mayor"),CONCATENATE("R2C",'Mapa final'!$O$19),"")</f>
        <v/>
      </c>
      <c r="AF7" s="477" t="str">
        <f>IF(AND('Mapa final'!$Y$20="Muy Alta",'Mapa final'!$AA$20="Mayor"),CONCATENATE("R2C",'Mapa final'!$O$20),"")</f>
        <v/>
      </c>
      <c r="AG7" s="478" t="str">
        <f>IF(AND('Mapa final'!$Y$21="Muy Alta",'Mapa final'!$AA$21="Mayor"),CONCATENATE("R2C",'Mapa final'!$O$21),"")</f>
        <v/>
      </c>
      <c r="AH7" s="479" t="str">
        <f>IF(AND('Mapa final'!$Y$16="Muy Alta",'Mapa final'!$AA$16="Catastrófico"),CONCATENATE("R2C",'Mapa final'!$O$16),"")</f>
        <v/>
      </c>
      <c r="AI7" s="480" t="str">
        <f>IF(AND('Mapa final'!$Y$17="Muy Alta",'Mapa final'!$AA$17="Catastrófico"),CONCATENATE("R2C",'Mapa final'!$O$17),"")</f>
        <v/>
      </c>
      <c r="AJ7" s="480" t="str">
        <f>IF(AND('Mapa final'!$Y$18="Muy Alta",'Mapa final'!$AA$18="Catastrófico"),CONCATENATE("R2C",'Mapa final'!$O$18),"")</f>
        <v/>
      </c>
      <c r="AK7" s="480" t="str">
        <f>IF(AND('Mapa final'!$Y$19="Muy Alta",'Mapa final'!$AA$19="Catastrófico"),CONCATENATE("R2C",'Mapa final'!$O$19),"")</f>
        <v/>
      </c>
      <c r="AL7" s="480" t="str">
        <f>IF(AND('Mapa final'!$Y$20="Muy Alta",'Mapa final'!$AA$20="Catastrófico"),CONCATENATE("R2C",'Mapa final'!$O$20),"")</f>
        <v/>
      </c>
      <c r="AM7" s="481" t="str">
        <f>IF(AND('Mapa final'!$Y$21="Muy Alta",'Mapa final'!$AA$21="Catastrófico"),CONCATENATE("R2C",'Mapa final'!$O$21),"")</f>
        <v/>
      </c>
      <c r="AN7" s="15"/>
      <c r="AO7" s="1096"/>
      <c r="AP7" s="1097"/>
      <c r="AQ7" s="1097"/>
      <c r="AR7" s="1097"/>
      <c r="AS7" s="1097"/>
      <c r="AT7" s="109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20.25" customHeight="1" x14ac:dyDescent="0.3">
      <c r="A8" s="15"/>
      <c r="B8" s="1040"/>
      <c r="C8" s="1040"/>
      <c r="D8" s="1041"/>
      <c r="E8" s="1057"/>
      <c r="F8" s="1088"/>
      <c r="G8" s="1088"/>
      <c r="H8" s="1088"/>
      <c r="I8" s="1089"/>
      <c r="J8" s="476" t="str">
        <f>IF(AND('Mapa final'!$Y$22="Muy Alta",'Mapa final'!$AA$22="Leve"),CONCATENATE("R3C",'Mapa final'!$O$22),"")</f>
        <v/>
      </c>
      <c r="K8" s="477" t="str">
        <f>IF(AND('Mapa final'!$Y$23="Muy Alta",'Mapa final'!$AA$23="Leve"),CONCATENATE("R3C",'Mapa final'!$O$23),"")</f>
        <v/>
      </c>
      <c r="L8" s="477" t="str">
        <f>IF(AND('Mapa final'!$Y$24="Muy Alta",'Mapa final'!$AA$24="Leve"),CONCATENATE("R3C",'Mapa final'!$O$24),"")</f>
        <v/>
      </c>
      <c r="M8" s="477" t="str">
        <f>IF(AND('Mapa final'!$Y$25="Muy Alta",'Mapa final'!$AA$25="Leve"),CONCATENATE("R3C",'Mapa final'!$O$25),"")</f>
        <v/>
      </c>
      <c r="N8" s="477" t="str">
        <f>IF(AND('Mapa final'!$Y$26="Muy Alta",'Mapa final'!$AA$26="Leve"),CONCATENATE("R3C",'Mapa final'!$O$26),"")</f>
        <v/>
      </c>
      <c r="O8" s="478" t="str">
        <f>IF(AND('Mapa final'!$Y$27="Muy Alta",'Mapa final'!$AA$27="Leve"),CONCATENATE("R3C",'Mapa final'!$O$27),"")</f>
        <v/>
      </c>
      <c r="P8" s="476" t="str">
        <f>IF(AND('Mapa final'!$Y$22="Muy Alta",'Mapa final'!$AA$22="Menor"),CONCATENATE("R3C",'Mapa final'!$O$22),"")</f>
        <v/>
      </c>
      <c r="Q8" s="477" t="str">
        <f>IF(AND('Mapa final'!$Y$23="Muy Alta",'Mapa final'!$AA$23="Menor"),CONCATENATE("R3C",'Mapa final'!$O$23),"")</f>
        <v/>
      </c>
      <c r="R8" s="477" t="str">
        <f>IF(AND('Mapa final'!$Y$24="Muy Alta",'Mapa final'!$AA$24="Menor"),CONCATENATE("R3C",'Mapa final'!$O$24),"")</f>
        <v/>
      </c>
      <c r="S8" s="477" t="str">
        <f>IF(AND('Mapa final'!$Y$25="Muy Alta",'Mapa final'!$AA$25="Menor"),CONCATENATE("R3C",'Mapa final'!$O$25),"")</f>
        <v/>
      </c>
      <c r="T8" s="477" t="str">
        <f>IF(AND('Mapa final'!$Y$26="Muy Alta",'Mapa final'!$AA$26="Menor"),CONCATENATE("R3C",'Mapa final'!$O$26),"")</f>
        <v/>
      </c>
      <c r="U8" s="478" t="str">
        <f>IF(AND('Mapa final'!$Y$27="Muy Alta",'Mapa final'!$AA$27="Menor"),CONCATENATE("R3C",'Mapa final'!$O$27),"")</f>
        <v/>
      </c>
      <c r="V8" s="476" t="str">
        <f>IF(AND('Mapa final'!$Y$22="Muy Alta",'Mapa final'!$AA$22="Moderado"),CONCATENATE("R3C",'Mapa final'!$O$22),"")</f>
        <v/>
      </c>
      <c r="W8" s="477" t="str">
        <f>IF(AND('Mapa final'!$Y$23="Muy Alta",'Mapa final'!$AA$23="Moderado"),CONCATENATE("R3C",'Mapa final'!$O$23),"")</f>
        <v/>
      </c>
      <c r="X8" s="477" t="str">
        <f>IF(AND('Mapa final'!$Y$24="Muy Alta",'Mapa final'!$AA$24="Moderado"),CONCATENATE("R3C",'Mapa final'!$O$24),"")</f>
        <v/>
      </c>
      <c r="Y8" s="477" t="str">
        <f>IF(AND('Mapa final'!$Y$25="Muy Alta",'Mapa final'!$AA$25="Moderado"),CONCATENATE("R3C",'Mapa final'!$O$25),"")</f>
        <v/>
      </c>
      <c r="Z8" s="477" t="str">
        <f>IF(AND('Mapa final'!$Y$26="Muy Alta",'Mapa final'!$AA$26="Moderado"),CONCATENATE("R3C",'Mapa final'!$O$26),"")</f>
        <v/>
      </c>
      <c r="AA8" s="478" t="str">
        <f>IF(AND('Mapa final'!$Y$27="Muy Alta",'Mapa final'!$AA$27="Moderado"),CONCATENATE("R3C",'Mapa final'!$O$27),"")</f>
        <v/>
      </c>
      <c r="AB8" s="476" t="str">
        <f>IF(AND('Mapa final'!$Y$22="Muy Alta",'Mapa final'!$AA$22="Mayor"),CONCATENATE("R3C",'Mapa final'!$O$22),"")</f>
        <v/>
      </c>
      <c r="AC8" s="477" t="str">
        <f>IF(AND('Mapa final'!$Y$23="Muy Alta",'Mapa final'!$AA$23="Mayor"),CONCATENATE("R3C",'Mapa final'!$O$23),"")</f>
        <v/>
      </c>
      <c r="AD8" s="477" t="str">
        <f>IF(AND('Mapa final'!$Y$24="Muy Alta",'Mapa final'!$AA$24="Mayor"),CONCATENATE("R3C",'Mapa final'!$O$24),"")</f>
        <v/>
      </c>
      <c r="AE8" s="477" t="str">
        <f>IF(AND('Mapa final'!$Y$25="Muy Alta",'Mapa final'!$AA$25="Mayor"),CONCATENATE("R3C",'Mapa final'!$O$25),"")</f>
        <v/>
      </c>
      <c r="AF8" s="477" t="str">
        <f>IF(AND('Mapa final'!$Y$26="Muy Alta",'Mapa final'!$AA$26="Mayor"),CONCATENATE("R3C",'Mapa final'!$O$26),"")</f>
        <v/>
      </c>
      <c r="AG8" s="478" t="str">
        <f>IF(AND('Mapa final'!$Y$27="Muy Alta",'Mapa final'!$AA$27="Mayor"),CONCATENATE("R3C",'Mapa final'!$O$27),"")</f>
        <v/>
      </c>
      <c r="AH8" s="479" t="str">
        <f>IF(AND('Mapa final'!$Y$22="Muy Alta",'Mapa final'!$AA$22="Catastrófico"),CONCATENATE("R3C",'Mapa final'!$O$22),"")</f>
        <v/>
      </c>
      <c r="AI8" s="480" t="str">
        <f>IF(AND('Mapa final'!$Y$23="Muy Alta",'Mapa final'!$AA$23="Catastrófico"),CONCATENATE("R3C",'Mapa final'!$O$23),"")</f>
        <v/>
      </c>
      <c r="AJ8" s="480" t="str">
        <f>IF(AND('Mapa final'!$Y$24="Muy Alta",'Mapa final'!$AA$24="Catastrófico"),CONCATENATE("R3C",'Mapa final'!$O$24),"")</f>
        <v/>
      </c>
      <c r="AK8" s="480" t="str">
        <f>IF(AND('Mapa final'!$Y$25="Muy Alta",'Mapa final'!$AA$25="Catastrófico"),CONCATENATE("R3C",'Mapa final'!$O$25),"")</f>
        <v/>
      </c>
      <c r="AL8" s="480" t="str">
        <f>IF(AND('Mapa final'!$Y$26="Muy Alta",'Mapa final'!$AA$26="Catastrófico"),CONCATENATE("R3C",'Mapa final'!$O$26),"")</f>
        <v/>
      </c>
      <c r="AM8" s="481" t="str">
        <f>IF(AND('Mapa final'!$Y$27="Muy Alta",'Mapa final'!$AA$27="Catastrófico"),CONCATENATE("R3C",'Mapa final'!$O$27),"")</f>
        <v/>
      </c>
      <c r="AN8" s="15"/>
      <c r="AO8" s="1096"/>
      <c r="AP8" s="1097"/>
      <c r="AQ8" s="1097"/>
      <c r="AR8" s="1097"/>
      <c r="AS8" s="1097"/>
      <c r="AT8" s="109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20.25" customHeight="1" x14ac:dyDescent="0.3">
      <c r="A9" s="15"/>
      <c r="B9" s="1040"/>
      <c r="C9" s="1040"/>
      <c r="D9" s="1041"/>
      <c r="E9" s="1057"/>
      <c r="F9" s="1088"/>
      <c r="G9" s="1088"/>
      <c r="H9" s="1088"/>
      <c r="I9" s="1089"/>
      <c r="J9" s="476" t="str">
        <f>IF(AND('Mapa final'!$Y$28="Muy Alta",'Mapa final'!$AA$28="Leve"),CONCATENATE("R4C",'Mapa final'!$O$28),"")</f>
        <v/>
      </c>
      <c r="K9" s="477" t="str">
        <f>IF(AND('Mapa final'!$Y$29="Muy Alta",'Mapa final'!$AA$29="Leve"),CONCATENATE("R4C",'Mapa final'!$O$29),"")</f>
        <v/>
      </c>
      <c r="L9" s="477" t="str">
        <f>IF(AND('Mapa final'!$Y$30="Muy Alta",'Mapa final'!$AA$30="Leve"),CONCATENATE("R4C",'Mapa final'!$O$30),"")</f>
        <v/>
      </c>
      <c r="M9" s="477" t="str">
        <f>IF(AND('Mapa final'!$Y$31="Muy Alta",'Mapa final'!$AA$31="Leve"),CONCATENATE("R4C",'Mapa final'!$O$31),"")</f>
        <v/>
      </c>
      <c r="N9" s="477" t="str">
        <f>IF(AND('Mapa final'!$Y$32="Muy Alta",'Mapa final'!$AA$32="Leve"),CONCATENATE("R4C",'Mapa final'!$O$32),"")</f>
        <v/>
      </c>
      <c r="O9" s="478" t="str">
        <f>IF(AND('Mapa final'!$Y$33="Muy Alta",'Mapa final'!$AA$33="Leve"),CONCATENATE("R4C",'Mapa final'!$O$33),"")</f>
        <v/>
      </c>
      <c r="P9" s="476" t="str">
        <f>IF(AND('Mapa final'!$Y$28="Muy Alta",'Mapa final'!$AA$28="Menor"),CONCATENATE("R4C",'Mapa final'!$O$28),"")</f>
        <v/>
      </c>
      <c r="Q9" s="477" t="str">
        <f>IF(AND('Mapa final'!$Y$29="Muy Alta",'Mapa final'!$AA$29="Menor"),CONCATENATE("R4C",'Mapa final'!$O$29),"")</f>
        <v/>
      </c>
      <c r="R9" s="477" t="str">
        <f>IF(AND('Mapa final'!$Y$30="Muy Alta",'Mapa final'!$AA$30="Menor"),CONCATENATE("R4C",'Mapa final'!$O$30),"")</f>
        <v/>
      </c>
      <c r="S9" s="477" t="str">
        <f>IF(AND('Mapa final'!$Y$31="Muy Alta",'Mapa final'!$AA$31="Menor"),CONCATENATE("R4C",'Mapa final'!$O$31),"")</f>
        <v/>
      </c>
      <c r="T9" s="477" t="str">
        <f>IF(AND('Mapa final'!$Y$32="Muy Alta",'Mapa final'!$AA$32="Menor"),CONCATENATE("R4C",'Mapa final'!$O$32),"")</f>
        <v/>
      </c>
      <c r="U9" s="478" t="str">
        <f>IF(AND('Mapa final'!$Y$33="Muy Alta",'Mapa final'!$AA$33="Menor"),CONCATENATE("R4C",'Mapa final'!$O$33),"")</f>
        <v/>
      </c>
      <c r="V9" s="476" t="str">
        <f>IF(AND('Mapa final'!$Y$28="Muy Alta",'Mapa final'!$AA$28="Moderado"),CONCATENATE("R4C",'Mapa final'!$O$28),"")</f>
        <v/>
      </c>
      <c r="W9" s="477" t="str">
        <f>IF(AND('Mapa final'!$Y$29="Muy Alta",'Mapa final'!$AA$29="Moderado"),CONCATENATE("R4C",'Mapa final'!$O$29),"")</f>
        <v/>
      </c>
      <c r="X9" s="477" t="str">
        <f>IF(AND('Mapa final'!$Y$30="Muy Alta",'Mapa final'!$AA$30="Moderado"),CONCATENATE("R4C",'Mapa final'!$O$30),"")</f>
        <v/>
      </c>
      <c r="Y9" s="477" t="str">
        <f>IF(AND('Mapa final'!$Y$31="Muy Alta",'Mapa final'!$AA$31="Moderado"),CONCATENATE("R4C",'Mapa final'!$O$31),"")</f>
        <v/>
      </c>
      <c r="Z9" s="477" t="str">
        <f>IF(AND('Mapa final'!$Y$32="Muy Alta",'Mapa final'!$AA$32="Moderado"),CONCATENATE("R4C",'Mapa final'!$O$32),"")</f>
        <v/>
      </c>
      <c r="AA9" s="478" t="str">
        <f>IF(AND('Mapa final'!$Y$33="Muy Alta",'Mapa final'!$AA$33="Moderado"),CONCATENATE("R4C",'Mapa final'!$O$33),"")</f>
        <v/>
      </c>
      <c r="AB9" s="476" t="str">
        <f>IF(AND('Mapa final'!$Y$28="Muy Alta",'Mapa final'!$AA$28="Mayor"),CONCATENATE("R4C",'Mapa final'!$O$28),"")</f>
        <v/>
      </c>
      <c r="AC9" s="477" t="str">
        <f>IF(AND('Mapa final'!$Y$29="Muy Alta",'Mapa final'!$AA$29="Mayor"),CONCATENATE("R4C",'Mapa final'!$O$29),"")</f>
        <v/>
      </c>
      <c r="AD9" s="477" t="str">
        <f>IF(AND('Mapa final'!$Y$30="Muy Alta",'Mapa final'!$AA$30="Mayor"),CONCATENATE("R4C",'Mapa final'!$O$30),"")</f>
        <v/>
      </c>
      <c r="AE9" s="477" t="str">
        <f>IF(AND('Mapa final'!$Y$31="Muy Alta",'Mapa final'!$AA$31="Mayor"),CONCATENATE("R4C",'Mapa final'!$O$31),"")</f>
        <v/>
      </c>
      <c r="AF9" s="477" t="str">
        <f>IF(AND('Mapa final'!$Y$32="Muy Alta",'Mapa final'!$AA$32="Mayor"),CONCATENATE("R4C",'Mapa final'!$O$32),"")</f>
        <v/>
      </c>
      <c r="AG9" s="478" t="str">
        <f>IF(AND('Mapa final'!$Y$33="Muy Alta",'Mapa final'!$AA$33="Mayor"),CONCATENATE("R4C",'Mapa final'!$O$33),"")</f>
        <v/>
      </c>
      <c r="AH9" s="479" t="str">
        <f>IF(AND('Mapa final'!$Y$28="Muy Alta",'Mapa final'!$AA$28="Catastrófico"),CONCATENATE("R4C",'Mapa final'!$O$28),"")</f>
        <v/>
      </c>
      <c r="AI9" s="480" t="str">
        <f>IF(AND('Mapa final'!$Y$29="Muy Alta",'Mapa final'!$AA$29="Catastrófico"),CONCATENATE("R4C",'Mapa final'!$O$29),"")</f>
        <v/>
      </c>
      <c r="AJ9" s="480" t="str">
        <f>IF(AND('Mapa final'!$Y$30="Muy Alta",'Mapa final'!$AA$30="Catastrófico"),CONCATENATE("R4C",'Mapa final'!$O$30),"")</f>
        <v/>
      </c>
      <c r="AK9" s="480" t="str">
        <f>IF(AND('Mapa final'!$Y$31="Muy Alta",'Mapa final'!$AA$31="Catastrófico"),CONCATENATE("R4C",'Mapa final'!$O$31),"")</f>
        <v/>
      </c>
      <c r="AL9" s="480" t="str">
        <f>IF(AND('Mapa final'!$Y$32="Muy Alta",'Mapa final'!$AA$32="Catastrófico"),CONCATENATE("R4C",'Mapa final'!$O$32),"")</f>
        <v/>
      </c>
      <c r="AM9" s="481" t="str">
        <f>IF(AND('Mapa final'!$Y$33="Muy Alta",'Mapa final'!$AA$33="Catastrófico"),CONCATENATE("R4C",'Mapa final'!$O$33),"")</f>
        <v/>
      </c>
      <c r="AN9" s="15"/>
      <c r="AO9" s="1096"/>
      <c r="AP9" s="1097"/>
      <c r="AQ9" s="1097"/>
      <c r="AR9" s="1097"/>
      <c r="AS9" s="1097"/>
      <c r="AT9" s="109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20.25" customHeight="1" x14ac:dyDescent="0.3">
      <c r="A10" s="15"/>
      <c r="B10" s="1040"/>
      <c r="C10" s="1040"/>
      <c r="D10" s="1041"/>
      <c r="E10" s="1057"/>
      <c r="F10" s="1088"/>
      <c r="G10" s="1088"/>
      <c r="H10" s="1088"/>
      <c r="I10" s="1089"/>
      <c r="J10" s="476" t="str">
        <f>IF(AND('Mapa final'!$Y$34="Muy Alta",'Mapa final'!$AA$34="Leve"),CONCATENATE("R5C",'Mapa final'!$O$34),"")</f>
        <v/>
      </c>
      <c r="K10" s="477" t="str">
        <f>IF(AND('Mapa final'!$Y$35="Muy Alta",'Mapa final'!$AA$35="Leve"),CONCATENATE("R5C",'Mapa final'!$O$35),"")</f>
        <v/>
      </c>
      <c r="L10" s="477" t="str">
        <f>IF(AND('Mapa final'!$Y$36="Muy Alta",'Mapa final'!$AA$36="Leve"),CONCATENATE("R5C",'Mapa final'!$O$36),"")</f>
        <v/>
      </c>
      <c r="M10" s="477" t="str">
        <f>IF(AND('Mapa final'!$Y$37="Muy Alta",'Mapa final'!$AA$37="Leve"),CONCATENATE("R5C",'Mapa final'!$O$37),"")</f>
        <v/>
      </c>
      <c r="N10" s="477" t="str">
        <f>IF(AND('Mapa final'!$Y$38="Muy Alta",'Mapa final'!$AA$38="Leve"),CONCATENATE("R5C",'Mapa final'!$O$38),"")</f>
        <v/>
      </c>
      <c r="O10" s="478" t="str">
        <f>IF(AND('Mapa final'!$Y$39="Muy Alta",'Mapa final'!$AA$39="Leve"),CONCATENATE("R5C",'Mapa final'!$O$39),"")</f>
        <v/>
      </c>
      <c r="P10" s="476" t="str">
        <f>IF(AND('Mapa final'!$Y$34="Muy Alta",'Mapa final'!$AA$34="Menor"),CONCATENATE("R5C",'Mapa final'!$O$34),"")</f>
        <v/>
      </c>
      <c r="Q10" s="477" t="str">
        <f>IF(AND('Mapa final'!$Y$35="Muy Alta",'Mapa final'!$AA$35="Menor"),CONCATENATE("R5C",'Mapa final'!$O$35),"")</f>
        <v/>
      </c>
      <c r="R10" s="477" t="str">
        <f>IF(AND('Mapa final'!$Y$36="Muy Alta",'Mapa final'!$AA$36="Menor"),CONCATENATE("R5C",'Mapa final'!$O$36),"")</f>
        <v/>
      </c>
      <c r="S10" s="477" t="str">
        <f>IF(AND('Mapa final'!$Y$37="Muy Alta",'Mapa final'!$AA$37="Menor"),CONCATENATE("R5C",'Mapa final'!$O$37),"")</f>
        <v/>
      </c>
      <c r="T10" s="477" t="str">
        <f>IF(AND('Mapa final'!$Y$38="Muy Alta",'Mapa final'!$AA$38="Menor"),CONCATENATE("R5C",'Mapa final'!$O$38),"")</f>
        <v/>
      </c>
      <c r="U10" s="478" t="str">
        <f>IF(AND('Mapa final'!$Y$39="Muy Alta",'Mapa final'!$AA$39="Menor"),CONCATENATE("R5C",'Mapa final'!$O$39),"")</f>
        <v/>
      </c>
      <c r="V10" s="476" t="str">
        <f>IF(AND('Mapa final'!$Y$34="Muy Alta",'Mapa final'!$AA$34="Moderado"),CONCATENATE("R5C",'Mapa final'!$O$34),"")</f>
        <v/>
      </c>
      <c r="W10" s="477" t="str">
        <f>IF(AND('Mapa final'!$Y$35="Muy Alta",'Mapa final'!$AA$35="Moderado"),CONCATENATE("R5C",'Mapa final'!$O$35),"")</f>
        <v/>
      </c>
      <c r="X10" s="477" t="str">
        <f>IF(AND('Mapa final'!$Y$36="Muy Alta",'Mapa final'!$AA$36="Moderado"),CONCATENATE("R5C",'Mapa final'!$O$36),"")</f>
        <v/>
      </c>
      <c r="Y10" s="477" t="str">
        <f>IF(AND('Mapa final'!$Y$37="Muy Alta",'Mapa final'!$AA$37="Moderado"),CONCATENATE("R5C",'Mapa final'!$O$37),"")</f>
        <v/>
      </c>
      <c r="Z10" s="477" t="str">
        <f>IF(AND('Mapa final'!$Y$38="Muy Alta",'Mapa final'!$AA$38="Moderado"),CONCATENATE("R5C",'Mapa final'!$O$38),"")</f>
        <v/>
      </c>
      <c r="AA10" s="478" t="str">
        <f>IF(AND('Mapa final'!$Y$39="Muy Alta",'Mapa final'!$AA$39="Moderado"),CONCATENATE("R5C",'Mapa final'!$O$39),"")</f>
        <v/>
      </c>
      <c r="AB10" s="476" t="str">
        <f>IF(AND('Mapa final'!$Y$34="Muy Alta",'Mapa final'!$AA$34="Mayor"),CONCATENATE("R5C",'Mapa final'!$O$34),"")</f>
        <v/>
      </c>
      <c r="AC10" s="477" t="str">
        <f>IF(AND('Mapa final'!$Y$35="Muy Alta",'Mapa final'!$AA$35="Mayor"),CONCATENATE("R5C",'Mapa final'!$O$35),"")</f>
        <v/>
      </c>
      <c r="AD10" s="477" t="str">
        <f>IF(AND('Mapa final'!$Y$36="Muy Alta",'Mapa final'!$AA$36="Mayor"),CONCATENATE("R5C",'Mapa final'!$O$36),"")</f>
        <v/>
      </c>
      <c r="AE10" s="477" t="str">
        <f>IF(AND('Mapa final'!$Y$37="Muy Alta",'Mapa final'!$AA$37="Mayor"),CONCATENATE("R5C",'Mapa final'!$O$37),"")</f>
        <v/>
      </c>
      <c r="AF10" s="477" t="str">
        <f>IF(AND('Mapa final'!$Y$38="Muy Alta",'Mapa final'!$AA$38="Mayor"),CONCATENATE("R5C",'Mapa final'!$O$38),"")</f>
        <v/>
      </c>
      <c r="AG10" s="478" t="str">
        <f>IF(AND('Mapa final'!$Y$39="Muy Alta",'Mapa final'!$AA$39="Mayor"),CONCATENATE("R5C",'Mapa final'!$O$39),"")</f>
        <v/>
      </c>
      <c r="AH10" s="479" t="str">
        <f>IF(AND('Mapa final'!$Y$34="Muy Alta",'Mapa final'!$AA$34="Catastrófico"),CONCATENATE("R5C",'Mapa final'!$O$34),"")</f>
        <v/>
      </c>
      <c r="AI10" s="480" t="str">
        <f>IF(AND('Mapa final'!$Y$35="Muy Alta",'Mapa final'!$AA$35="Catastrófico"),CONCATENATE("R5C",'Mapa final'!$O$35),"")</f>
        <v/>
      </c>
      <c r="AJ10" s="480" t="str">
        <f>IF(AND('Mapa final'!$Y$36="Muy Alta",'Mapa final'!$AA$36="Catastrófico"),CONCATENATE("R5C",'Mapa final'!$O$36),"")</f>
        <v/>
      </c>
      <c r="AK10" s="480" t="str">
        <f>IF(AND('Mapa final'!$Y$37="Muy Alta",'Mapa final'!$AA$37="Catastrófico"),CONCATENATE("R5C",'Mapa final'!$O$37),"")</f>
        <v/>
      </c>
      <c r="AL10" s="480" t="str">
        <f>IF(AND('Mapa final'!$Y$38="Muy Alta",'Mapa final'!$AA$38="Catastrófico"),CONCATENATE("R5C",'Mapa final'!$O$38),"")</f>
        <v/>
      </c>
      <c r="AM10" s="481" t="str">
        <f>IF(AND('Mapa final'!$Y$39="Muy Alta",'Mapa final'!$AA$39="Catastrófico"),CONCATENATE("R5C",'Mapa final'!$O$39),"")</f>
        <v/>
      </c>
      <c r="AN10" s="15"/>
      <c r="AO10" s="1096"/>
      <c r="AP10" s="1097"/>
      <c r="AQ10" s="1097"/>
      <c r="AR10" s="1097"/>
      <c r="AS10" s="1097"/>
      <c r="AT10" s="109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20.25" customHeight="1" x14ac:dyDescent="0.3">
      <c r="A11" s="15"/>
      <c r="B11" s="1040"/>
      <c r="C11" s="1040"/>
      <c r="D11" s="1041"/>
      <c r="E11" s="1057"/>
      <c r="F11" s="1088"/>
      <c r="G11" s="1088"/>
      <c r="H11" s="1088"/>
      <c r="I11" s="1089"/>
      <c r="J11" s="476" t="str">
        <f>IF(AND('Mapa final'!$Y$40="Muy Alta",'Mapa final'!$AA$40="Leve"),CONCATENATE("R6C",'Mapa final'!$O$40),"")</f>
        <v/>
      </c>
      <c r="K11" s="477" t="str">
        <f>IF(AND('Mapa final'!$Y$41="Muy Alta",'Mapa final'!$AA$41="Leve"),CONCATENATE("R6C",'Mapa final'!$O$41),"")</f>
        <v/>
      </c>
      <c r="L11" s="477" t="str">
        <f>IF(AND('Mapa final'!$Y$42="Muy Alta",'Mapa final'!$AA$42="Leve"),CONCATENATE("R6C",'Mapa final'!$O$42),"")</f>
        <v/>
      </c>
      <c r="M11" s="477" t="str">
        <f>IF(AND('Mapa final'!$Y$43="Muy Alta",'Mapa final'!$AA$43="Leve"),CONCATENATE("R6C",'Mapa final'!$O$43),"")</f>
        <v/>
      </c>
      <c r="N11" s="477" t="str">
        <f>IF(AND('Mapa final'!$Y$44="Muy Alta",'Mapa final'!$AA$44="Leve"),CONCATENATE("R6C",'Mapa final'!$O$44),"")</f>
        <v/>
      </c>
      <c r="O11" s="478" t="str">
        <f>IF(AND('Mapa final'!$Y$45="Muy Alta",'Mapa final'!$AA$45="Leve"),CONCATENATE("R6C",'Mapa final'!$O$45),"")</f>
        <v/>
      </c>
      <c r="P11" s="476" t="str">
        <f>IF(AND('Mapa final'!$Y$40="Muy Alta",'Mapa final'!$AA$40="Menor"),CONCATENATE("R6C",'Mapa final'!$O$40),"")</f>
        <v/>
      </c>
      <c r="Q11" s="477" t="str">
        <f>IF(AND('Mapa final'!$Y$41="Muy Alta",'Mapa final'!$AA$41="Menor"),CONCATENATE("R6C",'Mapa final'!$O$41),"")</f>
        <v/>
      </c>
      <c r="R11" s="477" t="str">
        <f>IF(AND('Mapa final'!$Y$42="Muy Alta",'Mapa final'!$AA$42="Menor"),CONCATENATE("R6C",'Mapa final'!$O$42),"")</f>
        <v/>
      </c>
      <c r="S11" s="477" t="str">
        <f>IF(AND('Mapa final'!$Y$43="Muy Alta",'Mapa final'!$AA$43="Menor"),CONCATENATE("R6C",'Mapa final'!$O$43),"")</f>
        <v/>
      </c>
      <c r="T11" s="477" t="str">
        <f>IF(AND('Mapa final'!$Y$44="Muy Alta",'Mapa final'!$AA$44="Menor"),CONCATENATE("R6C",'Mapa final'!$O$44),"")</f>
        <v/>
      </c>
      <c r="U11" s="478" t="str">
        <f>IF(AND('Mapa final'!$Y$45="Muy Alta",'Mapa final'!$AA$45="Menor"),CONCATENATE("R6C",'Mapa final'!$O$45),"")</f>
        <v/>
      </c>
      <c r="V11" s="476" t="str">
        <f>IF(AND('Mapa final'!$Y$40="Muy Alta",'Mapa final'!$AA$40="Moderado"),CONCATENATE("R6C",'Mapa final'!$O$40),"")</f>
        <v/>
      </c>
      <c r="W11" s="477" t="str">
        <f>IF(AND('Mapa final'!$Y$41="Muy Alta",'Mapa final'!$AA$41="Moderado"),CONCATENATE("R6C",'Mapa final'!$O$41),"")</f>
        <v/>
      </c>
      <c r="X11" s="477" t="str">
        <f>IF(AND('Mapa final'!$Y$42="Muy Alta",'Mapa final'!$AA$42="Moderado"),CONCATENATE("R6C",'Mapa final'!$O$42),"")</f>
        <v/>
      </c>
      <c r="Y11" s="477" t="str">
        <f>IF(AND('Mapa final'!$Y$43="Muy Alta",'Mapa final'!$AA$43="Moderado"),CONCATENATE("R6C",'Mapa final'!$O$43),"")</f>
        <v/>
      </c>
      <c r="Z11" s="477" t="str">
        <f>IF(AND('Mapa final'!$Y$44="Muy Alta",'Mapa final'!$AA$44="Moderado"),CONCATENATE("R6C",'Mapa final'!$O$44),"")</f>
        <v/>
      </c>
      <c r="AA11" s="478" t="str">
        <f>IF(AND('Mapa final'!$Y$45="Muy Alta",'Mapa final'!$AA$45="Moderado"),CONCATENATE("R6C",'Mapa final'!$O$45),"")</f>
        <v/>
      </c>
      <c r="AB11" s="476" t="str">
        <f>IF(AND('Mapa final'!$Y$40="Muy Alta",'Mapa final'!$AA$40="Mayor"),CONCATENATE("R6C",'Mapa final'!$O$40),"")</f>
        <v/>
      </c>
      <c r="AC11" s="477" t="str">
        <f>IF(AND('Mapa final'!$Y$41="Muy Alta",'Mapa final'!$AA$41="Mayor"),CONCATENATE("R6C",'Mapa final'!$O$41),"")</f>
        <v/>
      </c>
      <c r="AD11" s="477" t="str">
        <f>IF(AND('Mapa final'!$Y$42="Muy Alta",'Mapa final'!$AA$42="Mayor"),CONCATENATE("R6C",'Mapa final'!$O$42),"")</f>
        <v/>
      </c>
      <c r="AE11" s="477" t="str">
        <f>IF(AND('Mapa final'!$Y$43="Muy Alta",'Mapa final'!$AA$43="Mayor"),CONCATENATE("R6C",'Mapa final'!$O$43),"")</f>
        <v/>
      </c>
      <c r="AF11" s="477" t="str">
        <f>IF(AND('Mapa final'!$Y$44="Muy Alta",'Mapa final'!$AA$44="Mayor"),CONCATENATE("R6C",'Mapa final'!$O$44),"")</f>
        <v/>
      </c>
      <c r="AG11" s="478" t="str">
        <f>IF(AND('Mapa final'!$Y$45="Muy Alta",'Mapa final'!$AA$45="Mayor"),CONCATENATE("R6C",'Mapa final'!$O$45),"")</f>
        <v/>
      </c>
      <c r="AH11" s="479" t="str">
        <f>IF(AND('Mapa final'!$Y$40="Muy Alta",'Mapa final'!$AA$40="Catastrófico"),CONCATENATE("R6C",'Mapa final'!$O$40),"")</f>
        <v/>
      </c>
      <c r="AI11" s="480" t="str">
        <f>IF(AND('Mapa final'!$Y$41="Muy Alta",'Mapa final'!$AA$41="Catastrófico"),CONCATENATE("R6C",'Mapa final'!$O$41),"")</f>
        <v/>
      </c>
      <c r="AJ11" s="480" t="str">
        <f>IF(AND('Mapa final'!$Y$42="Muy Alta",'Mapa final'!$AA$42="Catastrófico"),CONCATENATE("R6C",'Mapa final'!$O$42),"")</f>
        <v/>
      </c>
      <c r="AK11" s="480" t="str">
        <f>IF(AND('Mapa final'!$Y$43="Muy Alta",'Mapa final'!$AA$43="Catastrófico"),CONCATENATE("R6C",'Mapa final'!$O$43),"")</f>
        <v/>
      </c>
      <c r="AL11" s="480" t="str">
        <f>IF(AND('Mapa final'!$Y$44="Muy Alta",'Mapa final'!$AA$44="Catastrófico"),CONCATENATE("R6C",'Mapa final'!$O$44),"")</f>
        <v/>
      </c>
      <c r="AM11" s="481" t="str">
        <f>IF(AND('Mapa final'!$Y$45="Muy Alta",'Mapa final'!$AA$45="Catastrófico"),CONCATENATE("R6C",'Mapa final'!$O$45),"")</f>
        <v/>
      </c>
      <c r="AN11" s="15"/>
      <c r="AO11" s="1096"/>
      <c r="AP11" s="1097"/>
      <c r="AQ11" s="1097"/>
      <c r="AR11" s="1097"/>
      <c r="AS11" s="1097"/>
      <c r="AT11" s="109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20.25" customHeight="1" x14ac:dyDescent="0.3">
      <c r="A12" s="15"/>
      <c r="B12" s="1040"/>
      <c r="C12" s="1040"/>
      <c r="D12" s="1041"/>
      <c r="E12" s="1057"/>
      <c r="F12" s="1088"/>
      <c r="G12" s="1088"/>
      <c r="H12" s="1088"/>
      <c r="I12" s="1089"/>
      <c r="J12" s="476" t="str">
        <f>IF(AND('Mapa final'!$Y$46="Muy Alta",'Mapa final'!$AA$46="Leve"),CONCATENATE("R7C",'Mapa final'!$O$46),"")</f>
        <v/>
      </c>
      <c r="K12" s="477" t="str">
        <f>IF(AND('Mapa final'!$Y$47="Muy Alta",'Mapa final'!$AA$47="Leve"),CONCATENATE("R7C",'Mapa final'!$O$47),"")</f>
        <v/>
      </c>
      <c r="L12" s="477" t="str">
        <f>IF(AND('Mapa final'!$Y$48="Muy Alta",'Mapa final'!$AA$48="Leve"),CONCATENATE("R7C",'Mapa final'!$O$48),"")</f>
        <v/>
      </c>
      <c r="M12" s="477" t="str">
        <f>IF(AND('Mapa final'!$Y$49="Muy Alta",'Mapa final'!$AA$49="Leve"),CONCATENATE("R7C",'Mapa final'!$O$49),"")</f>
        <v/>
      </c>
      <c r="N12" s="477" t="str">
        <f>IF(AND('Mapa final'!$Y$50="Muy Alta",'Mapa final'!$AA$50="Leve"),CONCATENATE("R7C",'Mapa final'!$O$50),"")</f>
        <v/>
      </c>
      <c r="O12" s="478" t="str">
        <f>IF(AND('Mapa final'!$Y$51="Muy Alta",'Mapa final'!$AA$51="Leve"),CONCATENATE("R7C",'Mapa final'!$O$51),"")</f>
        <v/>
      </c>
      <c r="P12" s="476" t="str">
        <f>IF(AND('Mapa final'!$Y$46="Muy Alta",'Mapa final'!$AA$46="Menor"),CONCATENATE("R7C",'Mapa final'!$O$46),"")</f>
        <v/>
      </c>
      <c r="Q12" s="477" t="str">
        <f>IF(AND('Mapa final'!$Y$47="Muy Alta",'Mapa final'!$AA$47="Menor"),CONCATENATE("R7C",'Mapa final'!$O$47),"")</f>
        <v/>
      </c>
      <c r="R12" s="477" t="str">
        <f>IF(AND('Mapa final'!$Y$48="Muy Alta",'Mapa final'!$AA$48="Menor"),CONCATENATE("R7C",'Mapa final'!$O$48),"")</f>
        <v/>
      </c>
      <c r="S12" s="477" t="str">
        <f>IF(AND('Mapa final'!$Y$49="Muy Alta",'Mapa final'!$AA$49="Menor"),CONCATENATE("R7C",'Mapa final'!$O$49),"")</f>
        <v/>
      </c>
      <c r="T12" s="477" t="str">
        <f>IF(AND('Mapa final'!$Y$50="Muy Alta",'Mapa final'!$AA$50="Menor"),CONCATENATE("R7C",'Mapa final'!$O$50),"")</f>
        <v/>
      </c>
      <c r="U12" s="478" t="str">
        <f>IF(AND('Mapa final'!$Y$51="Muy Alta",'Mapa final'!$AA$51="Menor"),CONCATENATE("R7C",'Mapa final'!$O$51),"")</f>
        <v/>
      </c>
      <c r="V12" s="476" t="str">
        <f>IF(AND('Mapa final'!$Y$46="Muy Alta",'Mapa final'!$AA$46="Moderado"),CONCATENATE("R7C",'Mapa final'!$O$46),"")</f>
        <v/>
      </c>
      <c r="W12" s="477" t="str">
        <f>IF(AND('Mapa final'!$Y$47="Muy Alta",'Mapa final'!$AA$47="Moderado"),CONCATENATE("R7C",'Mapa final'!$O$47),"")</f>
        <v/>
      </c>
      <c r="X12" s="477" t="str">
        <f>IF(AND('Mapa final'!$Y$48="Muy Alta",'Mapa final'!$AA$48="Moderado"),CONCATENATE("R7C",'Mapa final'!$O$48),"")</f>
        <v/>
      </c>
      <c r="Y12" s="477" t="str">
        <f>IF(AND('Mapa final'!$Y$49="Muy Alta",'Mapa final'!$AA$49="Moderado"),CONCATENATE("R7C",'Mapa final'!$O$49),"")</f>
        <v/>
      </c>
      <c r="Z12" s="477" t="str">
        <f>IF(AND('Mapa final'!$Y$50="Muy Alta",'Mapa final'!$AA$50="Moderado"),CONCATENATE("R7C",'Mapa final'!$O$50),"")</f>
        <v/>
      </c>
      <c r="AA12" s="478" t="str">
        <f>IF(AND('Mapa final'!$Y$51="Muy Alta",'Mapa final'!$AA$51="Moderado"),CONCATENATE("R7C",'Mapa final'!$O$51),"")</f>
        <v/>
      </c>
      <c r="AB12" s="476" t="str">
        <f>IF(AND('Mapa final'!$Y$46="Muy Alta",'Mapa final'!$AA$46="Mayor"),CONCATENATE("R7C",'Mapa final'!$O$46),"")</f>
        <v/>
      </c>
      <c r="AC12" s="477" t="str">
        <f>IF(AND('Mapa final'!$Y$47="Muy Alta",'Mapa final'!$AA$47="Mayor"),CONCATENATE("R7C",'Mapa final'!$O$47),"")</f>
        <v/>
      </c>
      <c r="AD12" s="477" t="str">
        <f>IF(AND('Mapa final'!$Y$48="Muy Alta",'Mapa final'!$AA$48="Mayor"),CONCATENATE("R7C",'Mapa final'!$O$48),"")</f>
        <v/>
      </c>
      <c r="AE12" s="477" t="str">
        <f>IF(AND('Mapa final'!$Y$49="Muy Alta",'Mapa final'!$AA$49="Mayor"),CONCATENATE("R7C",'Mapa final'!$O$49),"")</f>
        <v/>
      </c>
      <c r="AF12" s="477" t="str">
        <f>IF(AND('Mapa final'!$Y$50="Muy Alta",'Mapa final'!$AA$50="Mayor"),CONCATENATE("R7C",'Mapa final'!$O$50),"")</f>
        <v/>
      </c>
      <c r="AG12" s="478" t="str">
        <f>IF(AND('Mapa final'!$Y$51="Muy Alta",'Mapa final'!$AA$51="Mayor"),CONCATENATE("R7C",'Mapa final'!$O$51),"")</f>
        <v/>
      </c>
      <c r="AH12" s="479" t="str">
        <f>IF(AND('Mapa final'!$Y$46="Muy Alta",'Mapa final'!$AA$46="Catastrófico"),CONCATENATE("R7C",'Mapa final'!$O$46),"")</f>
        <v/>
      </c>
      <c r="AI12" s="480" t="str">
        <f>IF(AND('Mapa final'!$Y$47="Muy Alta",'Mapa final'!$AA$47="Catastrófico"),CONCATENATE("R7C",'Mapa final'!$O$47),"")</f>
        <v/>
      </c>
      <c r="AJ12" s="480" t="str">
        <f>IF(AND('Mapa final'!$Y$48="Muy Alta",'Mapa final'!$AA$48="Catastrófico"),CONCATENATE("R7C",'Mapa final'!$O$48),"")</f>
        <v/>
      </c>
      <c r="AK12" s="480" t="str">
        <f>IF(AND('Mapa final'!$Y$49="Muy Alta",'Mapa final'!$AA$49="Catastrófico"),CONCATENATE("R7C",'Mapa final'!$O$49),"")</f>
        <v/>
      </c>
      <c r="AL12" s="480" t="str">
        <f>IF(AND('Mapa final'!$Y$50="Muy Alta",'Mapa final'!$AA$50="Catastrófico"),CONCATENATE("R7C",'Mapa final'!$O$50),"")</f>
        <v/>
      </c>
      <c r="AM12" s="481" t="str">
        <f>IF(AND('Mapa final'!$Y$51="Muy Alta",'Mapa final'!$AA$51="Catastrófico"),CONCATENATE("R7C",'Mapa final'!$O$51),"")</f>
        <v/>
      </c>
      <c r="AN12" s="15"/>
      <c r="AO12" s="1096"/>
      <c r="AP12" s="1097"/>
      <c r="AQ12" s="1097"/>
      <c r="AR12" s="1097"/>
      <c r="AS12" s="1097"/>
      <c r="AT12" s="109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20.25" customHeight="1" x14ac:dyDescent="0.3">
      <c r="A13" s="15"/>
      <c r="B13" s="1040"/>
      <c r="C13" s="1040"/>
      <c r="D13" s="1041"/>
      <c r="E13" s="1057"/>
      <c r="F13" s="1088"/>
      <c r="G13" s="1088"/>
      <c r="H13" s="1088"/>
      <c r="I13" s="1089"/>
      <c r="J13" s="476" t="str">
        <f>IF(AND('Mapa final'!$Y$52="Muy Alta",'Mapa final'!$AA$52="Leve"),CONCATENATE("R8C",'Mapa final'!$O$52),"")</f>
        <v/>
      </c>
      <c r="K13" s="477" t="str">
        <f>IF(AND('Mapa final'!$Y$53="Muy Alta",'Mapa final'!$AA$53="Leve"),CONCATENATE("R8C",'Mapa final'!$O$53),"")</f>
        <v/>
      </c>
      <c r="L13" s="477" t="str">
        <f>IF(AND('Mapa final'!$Y$54="Muy Alta",'Mapa final'!$AA$54="Leve"),CONCATENATE("R8C",'Mapa final'!$O$54),"")</f>
        <v/>
      </c>
      <c r="M13" s="477" t="str">
        <f>IF(AND('Mapa final'!$Y$55="Muy Alta",'Mapa final'!$AA$55="Leve"),CONCATENATE("R8C",'Mapa final'!$O$55),"")</f>
        <v/>
      </c>
      <c r="N13" s="477" t="str">
        <f>IF(AND('Mapa final'!$Y$56="Muy Alta",'Mapa final'!$AA$56="Leve"),CONCATENATE("R8C",'Mapa final'!$O$56),"")</f>
        <v/>
      </c>
      <c r="O13" s="478" t="str">
        <f>IF(AND('Mapa final'!$Y$57="Muy Alta",'Mapa final'!$AA$57="Leve"),CONCATENATE("R8C",'Mapa final'!$O$57),"")</f>
        <v/>
      </c>
      <c r="P13" s="476" t="str">
        <f>IF(AND('Mapa final'!$Y$52="Muy Alta",'Mapa final'!$AA$52="Menor"),CONCATENATE("R8C",'Mapa final'!$O$52),"")</f>
        <v/>
      </c>
      <c r="Q13" s="477" t="str">
        <f>IF(AND('Mapa final'!$Y$53="Muy Alta",'Mapa final'!$AA$53="Menor"),CONCATENATE("R8C",'Mapa final'!$O$53),"")</f>
        <v/>
      </c>
      <c r="R13" s="477" t="str">
        <f>IF(AND('Mapa final'!$Y$54="Muy Alta",'Mapa final'!$AA$54="Menor"),CONCATENATE("R8C",'Mapa final'!$O$54),"")</f>
        <v/>
      </c>
      <c r="S13" s="477" t="str">
        <f>IF(AND('Mapa final'!$Y$55="Muy Alta",'Mapa final'!$AA$55="Menor"),CONCATENATE("R8C",'Mapa final'!$O$55),"")</f>
        <v/>
      </c>
      <c r="T13" s="477" t="str">
        <f>IF(AND('Mapa final'!$Y$56="Muy Alta",'Mapa final'!$AA$56="Menor"),CONCATENATE("R8C",'Mapa final'!$O$56),"")</f>
        <v/>
      </c>
      <c r="U13" s="478" t="str">
        <f>IF(AND('Mapa final'!$Y$57="Muy Alta",'Mapa final'!$AA$57="Menor"),CONCATENATE("R8C",'Mapa final'!$O$57),"")</f>
        <v/>
      </c>
      <c r="V13" s="476" t="str">
        <f>IF(AND('Mapa final'!$Y$52="Muy Alta",'Mapa final'!$AA$52="Moderado"),CONCATENATE("R8C",'Mapa final'!$O$52),"")</f>
        <v/>
      </c>
      <c r="W13" s="477" t="str">
        <f>IF(AND('Mapa final'!$Y$53="Muy Alta",'Mapa final'!$AA$53="Moderado"),CONCATENATE("R8C",'Mapa final'!$O$53),"")</f>
        <v/>
      </c>
      <c r="X13" s="477" t="str">
        <f>IF(AND('Mapa final'!$Y$54="Muy Alta",'Mapa final'!$AA$54="Moderado"),CONCATENATE("R8C",'Mapa final'!$O$54),"")</f>
        <v/>
      </c>
      <c r="Y13" s="477" t="str">
        <f>IF(AND('Mapa final'!$Y$55="Muy Alta",'Mapa final'!$AA$55="Moderado"),CONCATENATE("R8C",'Mapa final'!$O$55),"")</f>
        <v/>
      </c>
      <c r="Z13" s="477" t="str">
        <f>IF(AND('Mapa final'!$Y$56="Muy Alta",'Mapa final'!$AA$56="Moderado"),CONCATENATE("R8C",'Mapa final'!$O$56),"")</f>
        <v/>
      </c>
      <c r="AA13" s="478" t="str">
        <f>IF(AND('Mapa final'!$Y$57="Muy Alta",'Mapa final'!$AA$57="Moderado"),CONCATENATE("R8C",'Mapa final'!$O$57),"")</f>
        <v/>
      </c>
      <c r="AB13" s="476" t="str">
        <f>IF(AND('Mapa final'!$Y$52="Muy Alta",'Mapa final'!$AA$52="Mayor"),CONCATENATE("R8C",'Mapa final'!$O$52),"")</f>
        <v/>
      </c>
      <c r="AC13" s="477" t="str">
        <f>IF(AND('Mapa final'!$Y$53="Muy Alta",'Mapa final'!$AA$53="Mayor"),CONCATENATE("R8C",'Mapa final'!$O$53),"")</f>
        <v/>
      </c>
      <c r="AD13" s="477" t="str">
        <f>IF(AND('Mapa final'!$Y$54="Muy Alta",'Mapa final'!$AA$54="Mayor"),CONCATENATE("R8C",'Mapa final'!$O$54),"")</f>
        <v/>
      </c>
      <c r="AE13" s="477" t="str">
        <f>IF(AND('Mapa final'!$Y$55="Muy Alta",'Mapa final'!$AA$55="Mayor"),CONCATENATE("R8C",'Mapa final'!$O$55),"")</f>
        <v/>
      </c>
      <c r="AF13" s="477" t="str">
        <f>IF(AND('Mapa final'!$Y$56="Muy Alta",'Mapa final'!$AA$56="Mayor"),CONCATENATE("R8C",'Mapa final'!$O$56),"")</f>
        <v/>
      </c>
      <c r="AG13" s="478" t="str">
        <f>IF(AND('Mapa final'!$Y$57="Muy Alta",'Mapa final'!$AA$57="Mayor"),CONCATENATE("R8C",'Mapa final'!$O$57),"")</f>
        <v/>
      </c>
      <c r="AH13" s="479" t="str">
        <f>IF(AND('Mapa final'!$Y$52="Muy Alta",'Mapa final'!$AA$52="Catastrófico"),CONCATENATE("R8C",'Mapa final'!$O$52),"")</f>
        <v/>
      </c>
      <c r="AI13" s="480" t="str">
        <f>IF(AND('Mapa final'!$Y$53="Muy Alta",'Mapa final'!$AA$53="Catastrófico"),CONCATENATE("R8C",'Mapa final'!$O$53),"")</f>
        <v/>
      </c>
      <c r="AJ13" s="480" t="str">
        <f>IF(AND('Mapa final'!$Y$54="Muy Alta",'Mapa final'!$AA$54="Catastrófico"),CONCATENATE("R8C",'Mapa final'!$O$54),"")</f>
        <v/>
      </c>
      <c r="AK13" s="480" t="str">
        <f>IF(AND('Mapa final'!$Y$55="Muy Alta",'Mapa final'!$AA$55="Catastrófico"),CONCATENATE("R8C",'Mapa final'!$O$55),"")</f>
        <v/>
      </c>
      <c r="AL13" s="480" t="str">
        <f>IF(AND('Mapa final'!$Y$56="Muy Alta",'Mapa final'!$AA$56="Catastrófico"),CONCATENATE("R8C",'Mapa final'!$O$56),"")</f>
        <v/>
      </c>
      <c r="AM13" s="481" t="str">
        <f>IF(AND('Mapa final'!$Y$57="Muy Alta",'Mapa final'!$AA$57="Catastrófico"),CONCATENATE("R8C",'Mapa final'!$O$57),"")</f>
        <v/>
      </c>
      <c r="AN13" s="15"/>
      <c r="AO13" s="1096"/>
      <c r="AP13" s="1097"/>
      <c r="AQ13" s="1097"/>
      <c r="AR13" s="1097"/>
      <c r="AS13" s="1097"/>
      <c r="AT13" s="109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20.25" customHeight="1" x14ac:dyDescent="0.3">
      <c r="A14" s="15"/>
      <c r="B14" s="1040"/>
      <c r="C14" s="1040"/>
      <c r="D14" s="1041"/>
      <c r="E14" s="1057"/>
      <c r="F14" s="1088"/>
      <c r="G14" s="1088"/>
      <c r="H14" s="1088"/>
      <c r="I14" s="1089"/>
      <c r="J14" s="476" t="str">
        <f>IF(AND('Mapa final'!$Y$58="Muy Alta",'Mapa final'!$AA$58="Leve"),CONCATENATE("R9C",'Mapa final'!$O$58),"")</f>
        <v/>
      </c>
      <c r="K14" s="477" t="str">
        <f>IF(AND('Mapa final'!$Y$59="Muy Alta",'Mapa final'!$AA$59="Leve"),CONCATENATE("R9C",'Mapa final'!$O$59),"")</f>
        <v/>
      </c>
      <c r="L14" s="477" t="str">
        <f>IF(AND('Mapa final'!$Y$60="Muy Alta",'Mapa final'!$AA$60="Leve"),CONCATENATE("R9C",'Mapa final'!$O$60),"")</f>
        <v/>
      </c>
      <c r="M14" s="477" t="str">
        <f>IF(AND('Mapa final'!$Y$61="Muy Alta",'Mapa final'!$AA$61="Leve"),CONCATENATE("R9C",'Mapa final'!$O$61),"")</f>
        <v/>
      </c>
      <c r="N14" s="477" t="str">
        <f>IF(AND('Mapa final'!$Y$62="Muy Alta",'Mapa final'!$AA$62="Leve"),CONCATENATE("R9C",'Mapa final'!$O$62),"")</f>
        <v/>
      </c>
      <c r="O14" s="478" t="str">
        <f>IF(AND('Mapa final'!$Y$63="Muy Alta",'Mapa final'!$AA$63="Leve"),CONCATENATE("R9C",'Mapa final'!$O$63),"")</f>
        <v/>
      </c>
      <c r="P14" s="476" t="str">
        <f>IF(AND('Mapa final'!$Y$58="Muy Alta",'Mapa final'!$AA$58="Menor"),CONCATENATE("R9C",'Mapa final'!$O$58),"")</f>
        <v/>
      </c>
      <c r="Q14" s="477" t="str">
        <f>IF(AND('Mapa final'!$Y$59="Muy Alta",'Mapa final'!$AA$59="Menor"),CONCATENATE("R9C",'Mapa final'!$O$59),"")</f>
        <v/>
      </c>
      <c r="R14" s="477" t="str">
        <f>IF(AND('Mapa final'!$Y$60="Muy Alta",'Mapa final'!$AA$60="Menor"),CONCATENATE("R9C",'Mapa final'!$O$60),"")</f>
        <v/>
      </c>
      <c r="S14" s="477" t="str">
        <f>IF(AND('Mapa final'!$Y$61="Muy Alta",'Mapa final'!$AA$61="Menor"),CONCATENATE("R9C",'Mapa final'!$O$61),"")</f>
        <v/>
      </c>
      <c r="T14" s="477" t="str">
        <f>IF(AND('Mapa final'!$Y$62="Muy Alta",'Mapa final'!$AA$62="Menor"),CONCATENATE("R9C",'Mapa final'!$O$62),"")</f>
        <v/>
      </c>
      <c r="U14" s="478" t="str">
        <f>IF(AND('Mapa final'!$Y$63="Muy Alta",'Mapa final'!$AA$63="Menor"),CONCATENATE("R9C",'Mapa final'!$O$63),"")</f>
        <v/>
      </c>
      <c r="V14" s="476" t="str">
        <f>IF(AND('Mapa final'!$Y$58="Muy Alta",'Mapa final'!$AA$58="Moderado"),CONCATENATE("R9C",'Mapa final'!$O$58),"")</f>
        <v/>
      </c>
      <c r="W14" s="477" t="str">
        <f>IF(AND('Mapa final'!$Y$59="Muy Alta",'Mapa final'!$AA$59="Moderado"),CONCATENATE("R9C",'Mapa final'!$O$59),"")</f>
        <v/>
      </c>
      <c r="X14" s="477" t="str">
        <f>IF(AND('Mapa final'!$Y$60="Muy Alta",'Mapa final'!$AA$60="Moderado"),CONCATENATE("R9C",'Mapa final'!$O$60),"")</f>
        <v/>
      </c>
      <c r="Y14" s="477" t="str">
        <f>IF(AND('Mapa final'!$Y$61="Muy Alta",'Mapa final'!$AA$61="Moderado"),CONCATENATE("R9C",'Mapa final'!$O$61),"")</f>
        <v/>
      </c>
      <c r="Z14" s="477" t="str">
        <f>IF(AND('Mapa final'!$Y$62="Muy Alta",'Mapa final'!$AA$62="Moderado"),CONCATENATE("R9C",'Mapa final'!$O$62),"")</f>
        <v/>
      </c>
      <c r="AA14" s="478" t="str">
        <f>IF(AND('Mapa final'!$Y$63="Muy Alta",'Mapa final'!$AA$63="Moderado"),CONCATENATE("R9C",'Mapa final'!$O$63),"")</f>
        <v/>
      </c>
      <c r="AB14" s="476" t="str">
        <f>IF(AND('Mapa final'!$Y$58="Muy Alta",'Mapa final'!$AA$58="Mayor"),CONCATENATE("R9C",'Mapa final'!$O$58),"")</f>
        <v/>
      </c>
      <c r="AC14" s="477" t="str">
        <f>IF(AND('Mapa final'!$Y$59="Muy Alta",'Mapa final'!$AA$59="Mayor"),CONCATENATE("R9C",'Mapa final'!$O$59),"")</f>
        <v/>
      </c>
      <c r="AD14" s="477" t="str">
        <f>IF(AND('Mapa final'!$Y$60="Muy Alta",'Mapa final'!$AA$60="Mayor"),CONCATENATE("R9C",'Mapa final'!$O$60),"")</f>
        <v/>
      </c>
      <c r="AE14" s="477" t="str">
        <f>IF(AND('Mapa final'!$Y$61="Muy Alta",'Mapa final'!$AA$61="Mayor"),CONCATENATE("R9C",'Mapa final'!$O$61),"")</f>
        <v/>
      </c>
      <c r="AF14" s="477" t="str">
        <f>IF(AND('Mapa final'!$Y$62="Muy Alta",'Mapa final'!$AA$62="Mayor"),CONCATENATE("R9C",'Mapa final'!$O$62),"")</f>
        <v/>
      </c>
      <c r="AG14" s="478" t="str">
        <f>IF(AND('Mapa final'!$Y$63="Muy Alta",'Mapa final'!$AA$63="Mayor"),CONCATENATE("R9C",'Mapa final'!$O$63),"")</f>
        <v/>
      </c>
      <c r="AH14" s="479" t="str">
        <f>IF(AND('Mapa final'!$Y$58="Muy Alta",'Mapa final'!$AA$58="Catastrófico"),CONCATENATE("R9C",'Mapa final'!$O$58),"")</f>
        <v/>
      </c>
      <c r="AI14" s="480" t="str">
        <f>IF(AND('Mapa final'!$Y$59="Muy Alta",'Mapa final'!$AA$59="Catastrófico"),CONCATENATE("R9C",'Mapa final'!$O$59),"")</f>
        <v/>
      </c>
      <c r="AJ14" s="480" t="str">
        <f>IF(AND('Mapa final'!$Y$60="Muy Alta",'Mapa final'!$AA$60="Catastrófico"),CONCATENATE("R9C",'Mapa final'!$O$60),"")</f>
        <v/>
      </c>
      <c r="AK14" s="480" t="str">
        <f>IF(AND('Mapa final'!$Y$61="Muy Alta",'Mapa final'!$AA$61="Catastrófico"),CONCATENATE("R9C",'Mapa final'!$O$61),"")</f>
        <v/>
      </c>
      <c r="AL14" s="480" t="str">
        <f>IF(AND('Mapa final'!$Y$62="Muy Alta",'Mapa final'!$AA$62="Catastrófico"),CONCATENATE("R9C",'Mapa final'!$O$62),"")</f>
        <v/>
      </c>
      <c r="AM14" s="481" t="str">
        <f>IF(AND('Mapa final'!$Y$63="Muy Alta",'Mapa final'!$AA$63="Catastrófico"),CONCATENATE("R9C",'Mapa final'!$O$63),"")</f>
        <v/>
      </c>
      <c r="AN14" s="15"/>
      <c r="AO14" s="1096"/>
      <c r="AP14" s="1097"/>
      <c r="AQ14" s="1097"/>
      <c r="AR14" s="1097"/>
      <c r="AS14" s="1097"/>
      <c r="AT14" s="109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20.25" customHeight="1" x14ac:dyDescent="0.3">
      <c r="A15" s="15"/>
      <c r="B15" s="1040"/>
      <c r="C15" s="1040"/>
      <c r="D15" s="1041"/>
      <c r="E15" s="1057"/>
      <c r="F15" s="1088"/>
      <c r="G15" s="1088"/>
      <c r="H15" s="1088"/>
      <c r="I15" s="1089"/>
      <c r="J15" s="476" t="str">
        <f>IF(AND('Mapa final'!$Y$64="Muy Alta",'Mapa final'!$AA$64="Leve"),CONCATENATE("R10C",'Mapa final'!$O$64),"")</f>
        <v/>
      </c>
      <c r="K15" s="477" t="str">
        <f>IF(AND('Mapa final'!$Y$65="Muy Alta",'Mapa final'!$AA$65="Leve"),CONCATENATE("R10C",'Mapa final'!$O$65),"")</f>
        <v/>
      </c>
      <c r="L15" s="477" t="str">
        <f>IF(AND('Mapa final'!$Y$66="Muy Alta",'Mapa final'!$AA$66="Leve"),CONCATENATE("R10C",'Mapa final'!$O$66),"")</f>
        <v/>
      </c>
      <c r="M15" s="477" t="str">
        <f>IF(AND('Mapa final'!$Y$67="Muy Alta",'Mapa final'!$AA$67="Leve"),CONCATENATE("R10C",'Mapa final'!$O$67),"")</f>
        <v/>
      </c>
      <c r="N15" s="477" t="str">
        <f>IF(AND('Mapa final'!$Y$68="Muy Alta",'Mapa final'!$AA$68="Leve"),CONCATENATE("R10C",'Mapa final'!$O$68),"")</f>
        <v/>
      </c>
      <c r="O15" s="478" t="str">
        <f>IF(AND('Mapa final'!$Y$69="Muy Alta",'Mapa final'!$AA$69="Leve"),CONCATENATE("R10C",'Mapa final'!$O$69),"")</f>
        <v/>
      </c>
      <c r="P15" s="476" t="str">
        <f>IF(AND('Mapa final'!$Y$64="Muy Alta",'Mapa final'!$AA$64="Menor"),CONCATENATE("R10C",'Mapa final'!$O$64),"")</f>
        <v/>
      </c>
      <c r="Q15" s="477" t="str">
        <f>IF(AND('Mapa final'!$Y$65="Muy Alta",'Mapa final'!$AA$65="Menor"),CONCATENATE("R10C",'Mapa final'!$O$65),"")</f>
        <v/>
      </c>
      <c r="R15" s="477" t="str">
        <f>IF(AND('Mapa final'!$Y$66="Muy Alta",'Mapa final'!$AA$66="Menor"),CONCATENATE("R10C",'Mapa final'!$O$66),"")</f>
        <v/>
      </c>
      <c r="S15" s="477" t="str">
        <f>IF(AND('Mapa final'!$Y$67="Muy Alta",'Mapa final'!$AA$67="Menor"),CONCATENATE("R10C",'Mapa final'!$O$67),"")</f>
        <v/>
      </c>
      <c r="T15" s="477" t="str">
        <f>IF(AND('Mapa final'!$Y$68="Muy Alta",'Mapa final'!$AA$68="Menor"),CONCATENATE("R10C",'Mapa final'!$O$68),"")</f>
        <v/>
      </c>
      <c r="U15" s="478" t="str">
        <f>IF(AND('Mapa final'!$Y$69="Muy Alta",'Mapa final'!$AA$69="Menor"),CONCATENATE("R10C",'Mapa final'!$O$69),"")</f>
        <v/>
      </c>
      <c r="V15" s="476" t="str">
        <f>IF(AND('Mapa final'!$Y$64="Muy Alta",'Mapa final'!$AA$64="Moderado"),CONCATENATE("R10C",'Mapa final'!$O$64),"")</f>
        <v/>
      </c>
      <c r="W15" s="477" t="str">
        <f>IF(AND('Mapa final'!$Y$65="Muy Alta",'Mapa final'!$AA$65="Moderado"),CONCATENATE("R10C",'Mapa final'!$O$65),"")</f>
        <v/>
      </c>
      <c r="X15" s="477" t="str">
        <f>IF(AND('Mapa final'!$Y$66="Muy Alta",'Mapa final'!$AA$66="Moderado"),CONCATENATE("R10C",'Mapa final'!$O$66),"")</f>
        <v/>
      </c>
      <c r="Y15" s="477" t="str">
        <f>IF(AND('Mapa final'!$Y$67="Muy Alta",'Mapa final'!$AA$67="Moderado"),CONCATENATE("R10C",'Mapa final'!$O$67),"")</f>
        <v/>
      </c>
      <c r="Z15" s="477" t="str">
        <f>IF(AND('Mapa final'!$Y$68="Muy Alta",'Mapa final'!$AA$68="Moderado"),CONCATENATE("R10C",'Mapa final'!$O$68),"")</f>
        <v/>
      </c>
      <c r="AA15" s="478" t="str">
        <f>IF(AND('Mapa final'!$Y$69="Muy Alta",'Mapa final'!$AA$69="Moderado"),CONCATENATE("R10C",'Mapa final'!$O$69),"")</f>
        <v/>
      </c>
      <c r="AB15" s="476" t="str">
        <f>IF(AND('Mapa final'!$Y$64="Muy Alta",'Mapa final'!$AA$64="Mayor"),CONCATENATE("R10C",'Mapa final'!$O$64),"")</f>
        <v/>
      </c>
      <c r="AC15" s="477" t="str">
        <f>IF(AND('Mapa final'!$Y$65="Muy Alta",'Mapa final'!$AA$65="Mayor"),CONCATENATE("R10C",'Mapa final'!$O$65),"")</f>
        <v/>
      </c>
      <c r="AD15" s="477" t="str">
        <f>IF(AND('Mapa final'!$Y$66="Muy Alta",'Mapa final'!$AA$66="Mayor"),CONCATENATE("R10C",'Mapa final'!$O$66),"")</f>
        <v/>
      </c>
      <c r="AE15" s="477" t="str">
        <f>IF(AND('Mapa final'!$Y$67="Muy Alta",'Mapa final'!$AA$67="Mayor"),CONCATENATE("R10C",'Mapa final'!$O$67),"")</f>
        <v/>
      </c>
      <c r="AF15" s="477" t="str">
        <f>IF(AND('Mapa final'!$Y$68="Muy Alta",'Mapa final'!$AA$68="Mayor"),CONCATENATE("R10C",'Mapa final'!$O$68),"")</f>
        <v/>
      </c>
      <c r="AG15" s="478" t="str">
        <f>IF(AND('Mapa final'!$Y$69="Muy Alta",'Mapa final'!$AA$69="Mayor"),CONCATENATE("R10C",'Mapa final'!$O$69),"")</f>
        <v/>
      </c>
      <c r="AH15" s="479" t="str">
        <f>IF(AND('Mapa final'!$Y$64="Muy Alta",'Mapa final'!$AA$64="Catastrófico"),CONCATENATE("R10C",'Mapa final'!$O$64),"")</f>
        <v/>
      </c>
      <c r="AI15" s="480" t="str">
        <f>IF(AND('Mapa final'!$Y$65="Muy Alta",'Mapa final'!$AA$65="Catastrófico"),CONCATENATE("R10C",'Mapa final'!$O$65),"")</f>
        <v/>
      </c>
      <c r="AJ15" s="480" t="str">
        <f>IF(AND('Mapa final'!$Y$66="Muy Alta",'Mapa final'!$AA$66="Catastrófico"),CONCATENATE("R10C",'Mapa final'!$O$66),"")</f>
        <v/>
      </c>
      <c r="AK15" s="480" t="str">
        <f>IF(AND('Mapa final'!$Y$67="Muy Alta",'Mapa final'!$AA$67="Catastrófico"),CONCATENATE("R10C",'Mapa final'!$O$67),"")</f>
        <v/>
      </c>
      <c r="AL15" s="480" t="str">
        <f>IF(AND('Mapa final'!$Y$68="Muy Alta",'Mapa final'!$AA$68="Catastrófico"),CONCATENATE("R10C",'Mapa final'!$O$68),"")</f>
        <v/>
      </c>
      <c r="AM15" s="481" t="str">
        <f>IF(AND('Mapa final'!$Y$69="Muy Alta",'Mapa final'!$AA$69="Catastrófico"),CONCATENATE("R10C",'Mapa final'!$O$69),"")</f>
        <v/>
      </c>
      <c r="AN15" s="15"/>
      <c r="AO15" s="1096"/>
      <c r="AP15" s="1097"/>
      <c r="AQ15" s="1097"/>
      <c r="AR15" s="1097"/>
      <c r="AS15" s="1097"/>
      <c r="AT15" s="109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20.25" customHeight="1" x14ac:dyDescent="0.3">
      <c r="A16" s="15"/>
      <c r="B16" s="1040"/>
      <c r="C16" s="1040"/>
      <c r="D16" s="1041"/>
      <c r="E16" s="1057"/>
      <c r="F16" s="1088"/>
      <c r="G16" s="1088"/>
      <c r="H16" s="1088"/>
      <c r="I16" s="1089"/>
      <c r="J16" s="476" t="str">
        <f>IF(AND('Mapa final'!$Y$70="Muy Alta",'Mapa final'!$AA$70="Leve"),CONCATENATE("R11C",'Mapa final'!$O$70),"")</f>
        <v/>
      </c>
      <c r="K16" s="477" t="str">
        <f>IF(AND('Mapa final'!$Y$71="Muy Alta",'Mapa final'!$AA$71="Leve"),CONCATENATE("R11C",'Mapa final'!$O$71),"")</f>
        <v/>
      </c>
      <c r="L16" s="477" t="str">
        <f>IF(AND('Mapa final'!$Y$72="Muy Alta",'Mapa final'!$AA$72="Leve"),CONCATENATE("R11C",'Mapa final'!$O$72),"")</f>
        <v/>
      </c>
      <c r="M16" s="477" t="str">
        <f>IF(AND('Mapa final'!$Y$73="Muy Alta",'Mapa final'!$AA$73="Leve"),CONCATENATE("R11C",'Mapa final'!$O$73),"")</f>
        <v/>
      </c>
      <c r="N16" s="477" t="str">
        <f>IF(AND('Mapa final'!$Y$74="Muy Alta",'Mapa final'!$AA$74="Leve"),CONCATENATE("R11C",'Mapa final'!$O$74),"")</f>
        <v/>
      </c>
      <c r="O16" s="478" t="str">
        <f>IF(AND('Mapa final'!$Y$75="Muy Alta",'Mapa final'!$AA$75="Leve"),CONCATENATE("R11C",'Mapa final'!$O$75),"")</f>
        <v/>
      </c>
      <c r="P16" s="476" t="str">
        <f>IF(AND('Mapa final'!$Y$70="Muy Alta",'Mapa final'!$AA$70="Menor"),CONCATENATE("R11C",'Mapa final'!$O$70),"")</f>
        <v/>
      </c>
      <c r="Q16" s="477" t="str">
        <f>IF(AND('Mapa final'!$Y$71="Muy Alta",'Mapa final'!$AA$71="Menor"),CONCATENATE("R11C",'Mapa final'!$O$71),"")</f>
        <v/>
      </c>
      <c r="R16" s="477" t="str">
        <f>IF(AND('Mapa final'!$Y$72="Muy Alta",'Mapa final'!$AA$72="Menor"),CONCATENATE("R11C",'Mapa final'!$O$72),"")</f>
        <v/>
      </c>
      <c r="S16" s="477" t="str">
        <f>IF(AND('Mapa final'!$Y$73="Muy Alta",'Mapa final'!$AA$73="Menor"),CONCATENATE("R11C",'Mapa final'!$O$73),"")</f>
        <v/>
      </c>
      <c r="T16" s="477" t="str">
        <f>IF(AND('Mapa final'!$Y$74="Muy Alta",'Mapa final'!$AA$74="Menor"),CONCATENATE("R11C",'Mapa final'!$O$74),"")</f>
        <v/>
      </c>
      <c r="U16" s="478" t="str">
        <f>IF(AND('Mapa final'!$Y$75="Muy Alta",'Mapa final'!$AA$75="Menor"),CONCATENATE("R11C",'Mapa final'!$O$75),"")</f>
        <v/>
      </c>
      <c r="V16" s="476" t="str">
        <f>IF(AND('Mapa final'!$Y$70="Muy Alta",'Mapa final'!$AA$70="Moderado"),CONCATENATE("R11C",'Mapa final'!$O$70),"")</f>
        <v/>
      </c>
      <c r="W16" s="477" t="str">
        <f>IF(AND('Mapa final'!$Y$71="Muy Alta",'Mapa final'!$AA$71="Moderado"),CONCATENATE("R11C",'Mapa final'!$O$71),"")</f>
        <v/>
      </c>
      <c r="X16" s="477" t="str">
        <f>IF(AND('Mapa final'!$Y$72="Muy Alta",'Mapa final'!$AA$72="Moderado"),CONCATENATE("R11C",'Mapa final'!$O$72),"")</f>
        <v/>
      </c>
      <c r="Y16" s="477" t="str">
        <f>IF(AND('Mapa final'!$Y$73="Muy Alta",'Mapa final'!$AA$73="Moderado"),CONCATENATE("R11C",'Mapa final'!$O$73),"")</f>
        <v/>
      </c>
      <c r="Z16" s="477" t="str">
        <f>IF(AND('Mapa final'!$Y$74="Muy Alta",'Mapa final'!$AA$74="Moderado"),CONCATENATE("R11C",'Mapa final'!$O$74),"")</f>
        <v/>
      </c>
      <c r="AA16" s="478" t="str">
        <f>IF(AND('Mapa final'!$Y$75="Muy Alta",'Mapa final'!$AA$75="Moderado"),CONCATENATE("R11C",'Mapa final'!$O$75),"")</f>
        <v/>
      </c>
      <c r="AB16" s="476" t="str">
        <f>IF(AND('Mapa final'!$Y$70="Muy Alta",'Mapa final'!$AA$70="Mayor"),CONCATENATE("R11C",'Mapa final'!$O$70),"")</f>
        <v/>
      </c>
      <c r="AC16" s="477" t="str">
        <f>IF(AND('Mapa final'!$Y$71="Muy Alta",'Mapa final'!$AA$71="Mayor"),CONCATENATE("R11C",'Mapa final'!$O$71),"")</f>
        <v/>
      </c>
      <c r="AD16" s="477" t="str">
        <f>IF(AND('Mapa final'!$Y$72="Muy Alta",'Mapa final'!$AA$72="Mayor"),CONCATENATE("R11C",'Mapa final'!$O$72),"")</f>
        <v/>
      </c>
      <c r="AE16" s="477" t="str">
        <f>IF(AND('Mapa final'!$Y$73="Muy Alta",'Mapa final'!$AA$73="Mayor"),CONCATENATE("R11C",'Mapa final'!$O$73),"")</f>
        <v/>
      </c>
      <c r="AF16" s="477" t="str">
        <f>IF(AND('Mapa final'!$Y$74="Muy Alta",'Mapa final'!$AA$74="Mayor"),CONCATENATE("R11C",'Mapa final'!$O$74),"")</f>
        <v/>
      </c>
      <c r="AG16" s="478" t="str">
        <f>IF(AND('Mapa final'!$Y$75="Muy Alta",'Mapa final'!$AA$75="Mayor"),CONCATENATE("R11C",'Mapa final'!$O$75),"")</f>
        <v/>
      </c>
      <c r="AH16" s="479" t="str">
        <f>IF(AND('Mapa final'!$Y$70="Muy Alta",'Mapa final'!$AA$70="Catastrófico"),CONCATENATE("R11C",'Mapa final'!$O$70),"")</f>
        <v/>
      </c>
      <c r="AI16" s="480" t="str">
        <f>IF(AND('Mapa final'!$Y$71="Muy Alta",'Mapa final'!$AA$71="Catastrófico"),CONCATENATE("R11C",'Mapa final'!$O$71),"")</f>
        <v/>
      </c>
      <c r="AJ16" s="480" t="str">
        <f>IF(AND('Mapa final'!$Y$72="Muy Alta",'Mapa final'!$AA$72="Catastrófico"),CONCATENATE("R11C",'Mapa final'!$O$72),"")</f>
        <v/>
      </c>
      <c r="AK16" s="480" t="str">
        <f>IF(AND('Mapa final'!$Y$73="Muy Alta",'Mapa final'!$AA$73="Catastrófico"),CONCATENATE("R11C",'Mapa final'!$O$73),"")</f>
        <v/>
      </c>
      <c r="AL16" s="480" t="str">
        <f>IF(AND('Mapa final'!$Y$74="Muy Alta",'Mapa final'!$AA$74="Catastrófico"),CONCATENATE("R11C",'Mapa final'!$O$74),"")</f>
        <v/>
      </c>
      <c r="AM16" s="481" t="str">
        <f>IF(AND('Mapa final'!$Y$75="Muy Alta",'Mapa final'!$AA$75="Catastrófico"),CONCATENATE("R11C",'Mapa final'!$O$75),"")</f>
        <v/>
      </c>
      <c r="AN16" s="15"/>
      <c r="AO16" s="1096"/>
      <c r="AP16" s="1097"/>
      <c r="AQ16" s="1097"/>
      <c r="AR16" s="1097"/>
      <c r="AS16" s="1097"/>
      <c r="AT16" s="109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20.25" customHeight="1" x14ac:dyDescent="0.3">
      <c r="A17" s="15"/>
      <c r="B17" s="1040"/>
      <c r="C17" s="1040"/>
      <c r="D17" s="1041"/>
      <c r="E17" s="1057"/>
      <c r="F17" s="1088"/>
      <c r="G17" s="1088"/>
      <c r="H17" s="1088"/>
      <c r="I17" s="1089"/>
      <c r="J17" s="476" t="str">
        <f>IF(AND('Mapa final'!$Y$76="Muy Alta",'Mapa final'!$AA$76="Leve"),CONCATENATE("R12C",'Mapa final'!$O$76),"")</f>
        <v/>
      </c>
      <c r="K17" s="477" t="str">
        <f>IF(AND('Mapa final'!$Y$77="Muy Alta",'Mapa final'!$AA$77="Leve"),CONCATENATE("R12C",'Mapa final'!$O$77),"")</f>
        <v/>
      </c>
      <c r="L17" s="477" t="str">
        <f>IF(AND('Mapa final'!$Y$78="Muy Alta",'Mapa final'!$AA$78="Leve"),CONCATENATE("R12C",'Mapa final'!$O$78),"")</f>
        <v/>
      </c>
      <c r="M17" s="477" t="str">
        <f>IF(AND('Mapa final'!$Y$79="Muy Alta",'Mapa final'!$AA$79="Leve"),CONCATENATE("R12C",'Mapa final'!$O$79),"")</f>
        <v/>
      </c>
      <c r="N17" s="477" t="str">
        <f>IF(AND('Mapa final'!$Y$80="Muy Alta",'Mapa final'!$AA$80="Leve"),CONCATENATE("R12C",'Mapa final'!$O$80),"")</f>
        <v/>
      </c>
      <c r="O17" s="478" t="str">
        <f>IF(AND('Mapa final'!$Y$81="Muy Alta",'Mapa final'!$AA$81="Leve"),CONCATENATE("R12C",'Mapa final'!$O$81),"")</f>
        <v/>
      </c>
      <c r="P17" s="476" t="str">
        <f>IF(AND('Mapa final'!$Y$76="Muy Alta",'Mapa final'!$AA$76="Menor"),CONCATENATE("R12C",'Mapa final'!$O$76),"")</f>
        <v/>
      </c>
      <c r="Q17" s="477" t="str">
        <f>IF(AND('Mapa final'!$Y$77="Muy Alta",'Mapa final'!$AA$77="Menor"),CONCATENATE("R12C",'Mapa final'!$O$77),"")</f>
        <v/>
      </c>
      <c r="R17" s="477" t="str">
        <f>IF(AND('Mapa final'!$Y$78="Muy Alta",'Mapa final'!$AA$78="Menor"),CONCATENATE("R12C",'Mapa final'!$O$78),"")</f>
        <v/>
      </c>
      <c r="S17" s="477" t="str">
        <f>IF(AND('Mapa final'!$Y$79="Muy Alta",'Mapa final'!$AA$79="Menor"),CONCATENATE("R12C",'Mapa final'!$O$79),"")</f>
        <v/>
      </c>
      <c r="T17" s="477" t="str">
        <f>IF(AND('Mapa final'!$Y$80="Muy Alta",'Mapa final'!$AA$80="Menor"),CONCATENATE("R12C",'Mapa final'!$O$80),"")</f>
        <v/>
      </c>
      <c r="U17" s="478" t="str">
        <f>IF(AND('Mapa final'!$Y$81="Muy Alta",'Mapa final'!$AA$81="Menor"),CONCATENATE("R12C",'Mapa final'!$O$81),"")</f>
        <v/>
      </c>
      <c r="V17" s="476" t="str">
        <f>IF(AND('Mapa final'!$Y$76="Muy Alta",'Mapa final'!$AA$76="Moderado"),CONCATENATE("R12C",'Mapa final'!$O$76),"")</f>
        <v/>
      </c>
      <c r="W17" s="477" t="str">
        <f>IF(AND('Mapa final'!$Y$77="Muy Alta",'Mapa final'!$AA$77="Moderado"),CONCATENATE("R12C",'Mapa final'!$O$77),"")</f>
        <v/>
      </c>
      <c r="X17" s="477" t="str">
        <f>IF(AND('Mapa final'!$Y$78="Muy Alta",'Mapa final'!$AA$78="Moderado"),CONCATENATE("R12C",'Mapa final'!$O$78),"")</f>
        <v/>
      </c>
      <c r="Y17" s="477" t="str">
        <f>IF(AND('Mapa final'!$Y$79="Muy Alta",'Mapa final'!$AA$79="Moderado"),CONCATENATE("R12C",'Mapa final'!$O$79),"")</f>
        <v/>
      </c>
      <c r="Z17" s="477" t="str">
        <f>IF(AND('Mapa final'!$Y$80="Muy Alta",'Mapa final'!$AA$80="Moderado"),CONCATENATE("R12C",'Mapa final'!$O$80),"")</f>
        <v/>
      </c>
      <c r="AA17" s="478" t="str">
        <f>IF(AND('Mapa final'!$Y$81="Muy Alta",'Mapa final'!$AA$81="Moderado"),CONCATENATE("R12C",'Mapa final'!$O$81),"")</f>
        <v/>
      </c>
      <c r="AB17" s="476" t="str">
        <f>IF(AND('Mapa final'!$Y$76="Muy Alta",'Mapa final'!$AA$76="Mayor"),CONCATENATE("R12C",'Mapa final'!$O$76),"")</f>
        <v/>
      </c>
      <c r="AC17" s="477" t="str">
        <f>IF(AND('Mapa final'!$Y$77="Muy Alta",'Mapa final'!$AA$77="Mayor"),CONCATENATE("R12C",'Mapa final'!$O$77),"")</f>
        <v/>
      </c>
      <c r="AD17" s="477" t="str">
        <f>IF(AND('Mapa final'!$Y$78="Muy Alta",'Mapa final'!$AA$78="Mayor"),CONCATENATE("R12C",'Mapa final'!$O$78),"")</f>
        <v/>
      </c>
      <c r="AE17" s="477" t="str">
        <f>IF(AND('Mapa final'!$Y$79="Muy Alta",'Mapa final'!$AA$79="Mayor"),CONCATENATE("R12C",'Mapa final'!$O$79),"")</f>
        <v/>
      </c>
      <c r="AF17" s="477" t="str">
        <f>IF(AND('Mapa final'!$Y$80="Muy Alta",'Mapa final'!$AA$80="Mayor"),CONCATENATE("R12C",'Mapa final'!$O$80),"")</f>
        <v/>
      </c>
      <c r="AG17" s="478" t="str">
        <f>IF(AND('Mapa final'!$Y$81="Muy Alta",'Mapa final'!$AA$81="Mayor"),CONCATENATE("R12C",'Mapa final'!$O$81),"")</f>
        <v/>
      </c>
      <c r="AH17" s="479" t="str">
        <f>IF(AND('Mapa final'!$Y$76="Muy Alta",'Mapa final'!$AA$76="Catastrófico"),CONCATENATE("R12C",'Mapa final'!$O$76),"")</f>
        <v/>
      </c>
      <c r="AI17" s="480" t="str">
        <f>IF(AND('Mapa final'!$Y$77="Muy Alta",'Mapa final'!$AA$77="Catastrófico"),CONCATENATE("R12C",'Mapa final'!$O$77),"")</f>
        <v/>
      </c>
      <c r="AJ17" s="480" t="str">
        <f>IF(AND('Mapa final'!$Y$78="Muy Alta",'Mapa final'!$AA$78="Catastrófico"),CONCATENATE("R12C",'Mapa final'!$O$78),"")</f>
        <v/>
      </c>
      <c r="AK17" s="480" t="str">
        <f>IF(AND('Mapa final'!$Y$79="Muy Alta",'Mapa final'!$AA$79="Catastrófico"),CONCATENATE("R12C",'Mapa final'!$O$79),"")</f>
        <v/>
      </c>
      <c r="AL17" s="480" t="str">
        <f>IF(AND('Mapa final'!$Y$80="Muy Alta",'Mapa final'!$AA$80="Catastrófico"),CONCATENATE("R12C",'Mapa final'!$O$80),"")</f>
        <v/>
      </c>
      <c r="AM17" s="481" t="str">
        <f>IF(AND('Mapa final'!$Y$81="Muy Alta",'Mapa final'!$AA$81="Catastrófico"),CONCATENATE("R12C",'Mapa final'!$O$81),"")</f>
        <v/>
      </c>
      <c r="AN17" s="15"/>
      <c r="AO17" s="1096"/>
      <c r="AP17" s="1097"/>
      <c r="AQ17" s="1097"/>
      <c r="AR17" s="1097"/>
      <c r="AS17" s="1097"/>
      <c r="AT17" s="109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20.25" customHeight="1" x14ac:dyDescent="0.3">
      <c r="A18" s="15"/>
      <c r="B18" s="1040"/>
      <c r="C18" s="1040"/>
      <c r="D18" s="1041"/>
      <c r="E18" s="1057"/>
      <c r="F18" s="1088"/>
      <c r="G18" s="1088"/>
      <c r="H18" s="1088"/>
      <c r="I18" s="1089"/>
      <c r="J18" s="476" t="str">
        <f>IF(AND('Mapa final'!$Y$82="Muy Alta",'Mapa final'!$AA$82="Leve"),CONCATENATE("R13C",'Mapa final'!$O$82),"")</f>
        <v/>
      </c>
      <c r="K18" s="477" t="str">
        <f>IF(AND('Mapa final'!$Y$83="Muy Alta",'Mapa final'!$AA$83="Leve"),CONCATENATE("R13C",'Mapa final'!$O$83),"")</f>
        <v/>
      </c>
      <c r="L18" s="477" t="str">
        <f>IF(AND('Mapa final'!$Y$84="Muy Alta",'Mapa final'!$AA$84="Leve"),CONCATENATE("R13C",'Mapa final'!$O$84),"")</f>
        <v/>
      </c>
      <c r="M18" s="477" t="str">
        <f>IF(AND('Mapa final'!$Y$85="Muy Alta",'Mapa final'!$AA$85="Leve"),CONCATENATE("R13C",'Mapa final'!$O$85),"")</f>
        <v/>
      </c>
      <c r="N18" s="477" t="str">
        <f>IF(AND('Mapa final'!$Y$86="Muy Alta",'Mapa final'!$AA$86="Leve"),CONCATENATE("R13C",'Mapa final'!$O$86),"")</f>
        <v/>
      </c>
      <c r="O18" s="478" t="str">
        <f>IF(AND('Mapa final'!$Y$87="Muy Alta",'Mapa final'!$AA$87="Leve"),CONCATENATE("R13C",'Mapa final'!$O$87),"")</f>
        <v/>
      </c>
      <c r="P18" s="476" t="str">
        <f>IF(AND('Mapa final'!$Y$82="Muy Alta",'Mapa final'!$AA$82="Menor"),CONCATENATE("R13C",'Mapa final'!$O$82),"")</f>
        <v/>
      </c>
      <c r="Q18" s="477" t="str">
        <f>IF(AND('Mapa final'!$Y$83="Muy Alta",'Mapa final'!$AA$83="Menor"),CONCATENATE("R13C",'Mapa final'!$O$83),"")</f>
        <v/>
      </c>
      <c r="R18" s="477" t="str">
        <f>IF(AND('Mapa final'!$Y$84="Muy Alta",'Mapa final'!$AA$84="Menor"),CONCATENATE("R13C",'Mapa final'!$O$84),"")</f>
        <v/>
      </c>
      <c r="S18" s="477" t="str">
        <f>IF(AND('Mapa final'!$Y$85="Muy Alta",'Mapa final'!$AA$85="Menor"),CONCATENATE("R13C",'Mapa final'!$O$85),"")</f>
        <v/>
      </c>
      <c r="T18" s="477" t="str">
        <f>IF(AND('Mapa final'!$Y$86="Muy Alta",'Mapa final'!$AA$86="Menor"),CONCATENATE("R13C",'Mapa final'!$O$86),"")</f>
        <v/>
      </c>
      <c r="U18" s="478" t="str">
        <f>IF(AND('Mapa final'!$Y$87="Muy Alta",'Mapa final'!$AA$87="Menor"),CONCATENATE("R13C",'Mapa final'!$O$87),"")</f>
        <v/>
      </c>
      <c r="V18" s="476" t="str">
        <f>IF(AND('Mapa final'!$Y$82="Muy Alta",'Mapa final'!$AA$82="Moderado"),CONCATENATE("R13C",'Mapa final'!$O$82),"")</f>
        <v/>
      </c>
      <c r="W18" s="477" t="str">
        <f>IF(AND('Mapa final'!$Y$83="Muy Alta",'Mapa final'!$AA$83="Moderado"),CONCATENATE("R13C",'Mapa final'!$O$83),"")</f>
        <v/>
      </c>
      <c r="X18" s="477" t="str">
        <f>IF(AND('Mapa final'!$Y$84="Muy Alta",'Mapa final'!$AA$84="Moderado"),CONCATENATE("R13C",'Mapa final'!$O$84),"")</f>
        <v/>
      </c>
      <c r="Y18" s="477" t="str">
        <f>IF(AND('Mapa final'!$Y$85="Muy Alta",'Mapa final'!$AA$85="Moderado"),CONCATENATE("R13C",'Mapa final'!$O$85),"")</f>
        <v/>
      </c>
      <c r="Z18" s="477" t="str">
        <f>IF(AND('Mapa final'!$Y$86="Muy Alta",'Mapa final'!$AA$86="Moderado"),CONCATENATE("R13C",'Mapa final'!$O$86),"")</f>
        <v/>
      </c>
      <c r="AA18" s="478" t="str">
        <f>IF(AND('Mapa final'!$Y$87="Muy Alta",'Mapa final'!$AA$87="Moderado"),CONCATENATE("R13C",'Mapa final'!$O$87),"")</f>
        <v/>
      </c>
      <c r="AB18" s="476" t="str">
        <f>IF(AND('Mapa final'!$Y$82="Muy Alta",'Mapa final'!$AA$82="Mayor"),CONCATENATE("R13C",'Mapa final'!$O$82),"")</f>
        <v/>
      </c>
      <c r="AC18" s="477" t="str">
        <f>IF(AND('Mapa final'!$Y$83="Muy Alta",'Mapa final'!$AA$83="Mayor"),CONCATENATE("R13C",'Mapa final'!$O$83),"")</f>
        <v/>
      </c>
      <c r="AD18" s="477" t="str">
        <f>IF(AND('Mapa final'!$Y$84="Muy Alta",'Mapa final'!$AA$84="Mayor"),CONCATENATE("R13C",'Mapa final'!$O$84),"")</f>
        <v/>
      </c>
      <c r="AE18" s="477" t="str">
        <f>IF(AND('Mapa final'!$Y$85="Muy Alta",'Mapa final'!$AA$85="Mayor"),CONCATENATE("R13C",'Mapa final'!$O$85),"")</f>
        <v/>
      </c>
      <c r="AF18" s="477" t="str">
        <f>IF(AND('Mapa final'!$Y$86="Muy Alta",'Mapa final'!$AA$86="Mayor"),CONCATENATE("R13C",'Mapa final'!$O$86),"")</f>
        <v/>
      </c>
      <c r="AG18" s="478" t="str">
        <f>IF(AND('Mapa final'!$Y$87="Muy Alta",'Mapa final'!$AA$87="Mayor"),CONCATENATE("R13C",'Mapa final'!$O$87),"")</f>
        <v/>
      </c>
      <c r="AH18" s="479" t="str">
        <f>IF(AND('Mapa final'!$Y$82="Muy Alta",'Mapa final'!$AA$82="Catastrófico"),CONCATENATE("R13C",'Mapa final'!$O$82),"")</f>
        <v/>
      </c>
      <c r="AI18" s="480" t="str">
        <f>IF(AND('Mapa final'!$Y$83="Muy Alta",'Mapa final'!$AA$83="Catastrófico"),CONCATENATE("R13C",'Mapa final'!$O$83),"")</f>
        <v/>
      </c>
      <c r="AJ18" s="480" t="str">
        <f>IF(AND('Mapa final'!$Y$84="Muy Alta",'Mapa final'!$AA$84="Catastrófico"),CONCATENATE("R13C",'Mapa final'!$O$84),"")</f>
        <v/>
      </c>
      <c r="AK18" s="480" t="str">
        <f>IF(AND('Mapa final'!$Y$85="Muy Alta",'Mapa final'!$AA$85="Catastrófico"),CONCATENATE("R13C",'Mapa final'!$O$85),"")</f>
        <v/>
      </c>
      <c r="AL18" s="480" t="str">
        <f>IF(AND('Mapa final'!$Y$86="Muy Alta",'Mapa final'!$AA$86="Catastrófico"),CONCATENATE("R13C",'Mapa final'!$O$86),"")</f>
        <v/>
      </c>
      <c r="AM18" s="481" t="str">
        <f>IF(AND('Mapa final'!$Y$87="Muy Alta",'Mapa final'!$AA$87="Catastrófico"),CONCATENATE("R13C",'Mapa final'!$O$87),"")</f>
        <v/>
      </c>
      <c r="AN18" s="15"/>
      <c r="AO18" s="1096"/>
      <c r="AP18" s="1097"/>
      <c r="AQ18" s="1097"/>
      <c r="AR18" s="1097"/>
      <c r="AS18" s="1097"/>
      <c r="AT18" s="109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20.25" customHeight="1" x14ac:dyDescent="0.3">
      <c r="A19" s="15"/>
      <c r="B19" s="1040"/>
      <c r="C19" s="1040"/>
      <c r="D19" s="1041"/>
      <c r="E19" s="1057"/>
      <c r="F19" s="1088"/>
      <c r="G19" s="1088"/>
      <c r="H19" s="1088"/>
      <c r="I19" s="1089"/>
      <c r="J19" s="476" t="str">
        <f>IF(AND('Mapa final'!$Y$88="Muy Alta",'Mapa final'!$AA$88="Leve"),CONCATENATE("R14C",'Mapa final'!$O$88),"")</f>
        <v/>
      </c>
      <c r="K19" s="477" t="str">
        <f>IF(AND('Mapa final'!$Y$89="Muy Alta",'Mapa final'!$AA$89="Leve"),CONCATENATE("R14C",'Mapa final'!$O$89),"")</f>
        <v/>
      </c>
      <c r="L19" s="477" t="str">
        <f>IF(AND('Mapa final'!$Y$90="Muy Alta",'Mapa final'!$AA$90="Leve"),CONCATENATE("R14C",'Mapa final'!$O$88),"")</f>
        <v/>
      </c>
      <c r="M19" s="477" t="str">
        <f>IF(AND('Mapa final'!$Y$91="Muy Alta",'Mapa final'!$AA$91="Leve"),CONCATENATE("R14C",'Mapa final'!$O$91),"")</f>
        <v/>
      </c>
      <c r="N19" s="477" t="str">
        <f>IF(AND('Mapa final'!$Y$92="Muy Alta",'Mapa final'!$AA$92="Leve"),CONCATENATE("R14C",'Mapa final'!$O$92),"")</f>
        <v/>
      </c>
      <c r="O19" s="478" t="str">
        <f>IF(AND('Mapa final'!$Y$93="Muy Alta",'Mapa final'!$AA$93="Leve"),CONCATENATE("R14C",'Mapa final'!$O$93),"")</f>
        <v/>
      </c>
      <c r="P19" s="476" t="str">
        <f>IF(AND('Mapa final'!$Y$88="Muy Alta",'Mapa final'!$AA$88="Menor"),CONCATENATE("R14C",'Mapa final'!$O$88),"")</f>
        <v/>
      </c>
      <c r="Q19" s="477" t="str">
        <f>IF(AND('Mapa final'!$Y$89="Muy Alta",'Mapa final'!$AA$89="Menor"),CONCATENATE("R14C",'Mapa final'!$O$89),"")</f>
        <v/>
      </c>
      <c r="R19" s="477" t="str">
        <f>IF(AND('Mapa final'!$Y$90="Muy Alta",'Mapa final'!$AA$90="Menor"),CONCATENATE("R14C",'Mapa final'!$O$90),"")</f>
        <v/>
      </c>
      <c r="S19" s="477" t="str">
        <f>IF(AND('Mapa final'!$Y$91="Muy Alta",'Mapa final'!$AA$91="Menor"),CONCATENATE("R14C",'Mapa final'!$O$91),"")</f>
        <v/>
      </c>
      <c r="T19" s="477" t="str">
        <f>IF(AND('Mapa final'!$Y$92="Muy Alta",'Mapa final'!$AA$92="Menor"),CONCATENATE("R14C",'Mapa final'!$O$92),"")</f>
        <v/>
      </c>
      <c r="U19" s="478" t="str">
        <f>IF(AND('Mapa final'!$Y$93="Muy Alta",'Mapa final'!$AA$93="Menor"),CONCATENATE("R14C",'Mapa final'!$O$93),"")</f>
        <v/>
      </c>
      <c r="V19" s="476" t="str">
        <f>IF(AND('Mapa final'!$Y$88="Muy Alta",'Mapa final'!$AA$88="Moderado"),CONCATENATE("R14C",'Mapa final'!$O$88),"")</f>
        <v/>
      </c>
      <c r="W19" s="477" t="str">
        <f>IF(AND('Mapa final'!$Y$89="Muy Alta",'Mapa final'!$AA$89="Moderado"),CONCATENATE("R14C",'Mapa final'!$O$89),"")</f>
        <v/>
      </c>
      <c r="X19" s="477" t="str">
        <f>IF(AND('Mapa final'!$Y$90="Muy Alta",'Mapa final'!$AA$90="Moderado"),CONCATENATE("R14C",'Mapa final'!$O$91),"")</f>
        <v/>
      </c>
      <c r="Y19" s="477" t="str">
        <f>IF(AND('Mapa final'!$Y$91="Muy Alta",'Mapa final'!$AA$91="Moderado"),CONCATENATE("R14C",'Mapa final'!$O$91),"")</f>
        <v/>
      </c>
      <c r="Z19" s="477" t="str">
        <f>IF(AND('Mapa final'!$Y$92="Muy Alta",'Mapa final'!$AA$92="Moderado"),CONCATENATE("R14C",'Mapa final'!$O$92),"")</f>
        <v/>
      </c>
      <c r="AA19" s="478" t="str">
        <f>IF(AND('Mapa final'!$Y$93="Muy Alta",'Mapa final'!$AA$93="Moderado"),CONCATENATE("R14C",'Mapa final'!$O$93),"")</f>
        <v/>
      </c>
      <c r="AB19" s="476" t="str">
        <f>IF(AND('Mapa final'!$Y$88="Muy Alta",'Mapa final'!$AA$88="Mayor"),CONCATENATE("R14C",'Mapa final'!$O$88),"")</f>
        <v/>
      </c>
      <c r="AC19" s="477" t="str">
        <f>IF(AND('Mapa final'!$Y$89="Muy Alta",'Mapa final'!$AA$89="Mayor"),CONCATENATE("R14C",'Mapa final'!$O$89),"")</f>
        <v/>
      </c>
      <c r="AD19" s="477" t="str">
        <f>IF(AND('Mapa final'!$Y$90="Muy Alta",'Mapa final'!$AA$90="Mayor"),CONCATENATE("R14C",'Mapa final'!$O$90),"")</f>
        <v/>
      </c>
      <c r="AE19" s="477" t="str">
        <f>IF(AND('Mapa final'!$Y$91="Muy Alta",'Mapa final'!$AA$91="Mayor"),CONCATENATE("R14C",'Mapa final'!$O$91),"")</f>
        <v/>
      </c>
      <c r="AF19" s="477" t="str">
        <f>IF(AND('Mapa final'!$Y$92="Muy Alta",'Mapa final'!$AA$92="Mayor"),CONCATENATE("R14C",'Mapa final'!$O$92),"")</f>
        <v/>
      </c>
      <c r="AG19" s="478" t="str">
        <f>IF(AND('Mapa final'!$Y$93="Muy Alta",'Mapa final'!$AA$93="Mayor"),CONCATENATE("R14C",'Mapa final'!$O$93),"")</f>
        <v/>
      </c>
      <c r="AH19" s="479" t="str">
        <f>IF(AND('Mapa final'!$Y$88="Muy Alta",'Mapa final'!$AA$88="Catastrófico"),CONCATENATE("R14C",'Mapa final'!$O$88),"")</f>
        <v/>
      </c>
      <c r="AI19" s="480" t="str">
        <f>IF(AND('Mapa final'!$Y$89="Muy Alta",'Mapa final'!$AA$89="Catastrófico"),CONCATENATE("R14C",'Mapa final'!$O$89),"")</f>
        <v/>
      </c>
      <c r="AJ19" s="480" t="str">
        <f>IF(AND('Mapa final'!$Y$90="Muy Alta",'Mapa final'!$AA$90="Catastrófico"),CONCATENATE("R14C",'Mapa final'!$O$90),"")</f>
        <v/>
      </c>
      <c r="AK19" s="480" t="str">
        <f>IF(AND('Mapa final'!$Y$91="Muy Alta",'Mapa final'!$AA$91="Catastrófico"),CONCATENATE("R14C",'Mapa final'!$O$91),"")</f>
        <v/>
      </c>
      <c r="AL19" s="480" t="str">
        <f>IF(AND('Mapa final'!$Y$92="Muy Alta",'Mapa final'!$AA$92="Catastrófico"),CONCATENATE("R14C",'Mapa final'!$O$92),"")</f>
        <v/>
      </c>
      <c r="AM19" s="481" t="str">
        <f>IF(AND('Mapa final'!$Y$93="Muy Alta",'Mapa final'!$AA$93="Catastrófico"),CONCATENATE("R14C",'Mapa final'!$O$93),"")</f>
        <v/>
      </c>
      <c r="AN19" s="15"/>
      <c r="AO19" s="1096"/>
      <c r="AP19" s="1097"/>
      <c r="AQ19" s="1097"/>
      <c r="AR19" s="1097"/>
      <c r="AS19" s="1097"/>
      <c r="AT19" s="109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20.25" customHeight="1" x14ac:dyDescent="0.3">
      <c r="A20" s="15"/>
      <c r="B20" s="1040"/>
      <c r="C20" s="1040"/>
      <c r="D20" s="1041"/>
      <c r="E20" s="1057"/>
      <c r="F20" s="1088"/>
      <c r="G20" s="1088"/>
      <c r="H20" s="1088"/>
      <c r="I20" s="1089"/>
      <c r="J20" s="476" t="str">
        <f>IF(AND('Mapa final'!$Y$94="Muy Alta",'Mapa final'!$AA$94="Leve"),CONCATENATE("R15C",'Mapa final'!$O$94),"")</f>
        <v/>
      </c>
      <c r="K20" s="477" t="str">
        <f>IF(AND('Mapa final'!$Y$95="Muy Alta",'Mapa final'!$AA$95="Leve"),CONCATENATE("R15C",'Mapa final'!$O$95),"")</f>
        <v/>
      </c>
      <c r="L20" s="477" t="str">
        <f>IF(AND('Mapa final'!$Y$96="Muy Alta",'Mapa final'!$AA$96="Leve"),CONCATENATE("R15C",'Mapa final'!$O$96),"")</f>
        <v/>
      </c>
      <c r="M20" s="477" t="str">
        <f>IF(AND('Mapa final'!$Y$97="Muy Alta",'Mapa final'!$AA$97="Leve"),CONCATENATE("R15C",'Mapa final'!$O$97),"")</f>
        <v/>
      </c>
      <c r="N20" s="477" t="str">
        <f>IF(AND('Mapa final'!$Y$98="Muy Alta",'Mapa final'!$AA$98="Leve"),CONCATENATE("R15C",'Mapa final'!$O$98),"")</f>
        <v/>
      </c>
      <c r="O20" s="478" t="str">
        <f>IF(AND('Mapa final'!$Y$99="Muy Alta",'Mapa final'!$AA$99="Leve"),CONCATENATE("R15C",'Mapa final'!$O$99),"")</f>
        <v/>
      </c>
      <c r="P20" s="476" t="str">
        <f>IF(AND('Mapa final'!$Y$94="Muy Alta",'Mapa final'!$AA$94="Menor"),CONCATENATE("R15C",'Mapa final'!$O$94),"")</f>
        <v/>
      </c>
      <c r="Q20" s="477" t="str">
        <f>IF(AND('Mapa final'!$Y$95="Muy Alta",'Mapa final'!$AA$95="Menor"),CONCATENATE("R15C",'Mapa final'!$O$95),"")</f>
        <v/>
      </c>
      <c r="R20" s="477" t="str">
        <f>IF(AND('Mapa final'!$Y$96="Muy Alta",'Mapa final'!$AA$96="Menor"),CONCATENATE("R15C",'Mapa final'!$O$96),"")</f>
        <v/>
      </c>
      <c r="S20" s="477" t="str">
        <f>IF(AND('Mapa final'!$Y$97="Muy Alta",'Mapa final'!$AA$97="Menor"),CONCATENATE("R15C",'Mapa final'!$O$97),"")</f>
        <v/>
      </c>
      <c r="T20" s="477" t="str">
        <f>IF(AND('Mapa final'!$Y$98="Muy Alta",'Mapa final'!$AA$98="Menor"),CONCATENATE("R15C",'Mapa final'!$O$98),"")</f>
        <v/>
      </c>
      <c r="U20" s="478" t="str">
        <f>IF(AND('Mapa final'!$Y$99="Muy Alta",'Mapa final'!$AA$99="Menor"),CONCATENATE("R15C",'Mapa final'!$O$99),"")</f>
        <v/>
      </c>
      <c r="V20" s="476" t="str">
        <f>IF(AND('Mapa final'!$Y$94="Muy Alta",'Mapa final'!$AA$94="Moderado"),CONCATENATE("R15C",'Mapa final'!$O$94),"")</f>
        <v/>
      </c>
      <c r="W20" s="477" t="str">
        <f>IF(AND('Mapa final'!$Y$95="Muy Alta",'Mapa final'!$AA$95="Moderado"),CONCATENATE("R15C",'Mapa final'!$O$95),"")</f>
        <v/>
      </c>
      <c r="X20" s="477" t="str">
        <f>IF(AND('Mapa final'!$Y$96="Muy Alta",'Mapa final'!$AA$96="Moderado"),CONCATENATE("R15C",'Mapa final'!$O$96),"")</f>
        <v/>
      </c>
      <c r="Y20" s="477" t="str">
        <f>IF(AND('Mapa final'!$Y$97="Muy Alta",'Mapa final'!$AA$97="Moderado"),CONCATENATE("R15C",'Mapa final'!$O$97),"")</f>
        <v/>
      </c>
      <c r="Z20" s="477" t="str">
        <f>IF(AND('Mapa final'!$Y$98="Muy Alta",'Mapa final'!$AA$98="Moderado"),CONCATENATE("R15C",'Mapa final'!$O$98),"")</f>
        <v/>
      </c>
      <c r="AA20" s="478" t="str">
        <f>IF(AND('Mapa final'!$Y$99="Muy Alta",'Mapa final'!$AA$99="Moderado"),CONCATENATE("R15C",'Mapa final'!$O$99),"")</f>
        <v/>
      </c>
      <c r="AB20" s="476" t="str">
        <f>IF(AND('Mapa final'!$Y$94="Muy Alta",'Mapa final'!$AA$94="Mayor"),CONCATENATE("R15C",'Mapa final'!$O$94),"")</f>
        <v/>
      </c>
      <c r="AC20" s="477" t="str">
        <f>IF(AND('Mapa final'!$Y$95="Muy Alta",'Mapa final'!$AA$95="Mayor"),CONCATENATE("R15C",'Mapa final'!$O$95),"")</f>
        <v/>
      </c>
      <c r="AD20" s="477" t="str">
        <f>IF(AND('Mapa final'!$Y$96="Muy Alta",'Mapa final'!$AA$96="Mayor"),CONCATENATE("R15C",'Mapa final'!$O$96),"")</f>
        <v/>
      </c>
      <c r="AE20" s="477" t="str">
        <f>IF(AND('Mapa final'!$Y$97="Muy Alta",'Mapa final'!$AA$97="Mayor"),CONCATENATE("R15C",'Mapa final'!$O$97),"")</f>
        <v/>
      </c>
      <c r="AF20" s="477" t="str">
        <f>IF(AND('Mapa final'!$Y$98="Muy Alta",'Mapa final'!$AA$98="Mayor"),CONCATENATE("R15C",'Mapa final'!$O$98),"")</f>
        <v/>
      </c>
      <c r="AG20" s="478" t="str">
        <f>IF(AND('Mapa final'!$Y$99="Muy Alta",'Mapa final'!$AA$99="Mayor"),CONCATENATE("R15C",'Mapa final'!$O$99),"")</f>
        <v/>
      </c>
      <c r="AH20" s="479" t="str">
        <f>IF(AND('Mapa final'!$Y$94="Muy Alta",'Mapa final'!$AA$94="Catastrófico"),CONCATENATE("R15C",'Mapa final'!$O$94),"")</f>
        <v/>
      </c>
      <c r="AI20" s="480" t="str">
        <f>IF(AND('Mapa final'!$Y$95="Muy Alta",'Mapa final'!$AA$95="Catastrófico"),CONCATENATE("R15C",'Mapa final'!$O$95),"")</f>
        <v/>
      </c>
      <c r="AJ20" s="480" t="str">
        <f>IF(AND('Mapa final'!$Y$96="Muy Alta",'Mapa final'!$AA$96="Catastrófico"),CONCATENATE("R15C",'Mapa final'!$O$96),"")</f>
        <v/>
      </c>
      <c r="AK20" s="480" t="str">
        <f>IF(AND('Mapa final'!$Y$97="Muy Alta",'Mapa final'!$AA$97="Catastrófico"),CONCATENATE("R15C",'Mapa final'!$O$97),"")</f>
        <v/>
      </c>
      <c r="AL20" s="480" t="str">
        <f>IF(AND('Mapa final'!$Y$98="Muy Alta",'Mapa final'!$AA$98="Catastrófico"),CONCATENATE("R15C",'Mapa final'!$O$98),"")</f>
        <v/>
      </c>
      <c r="AM20" s="481" t="str">
        <f>IF(AND('Mapa final'!$Y$99="Muy Alta",'Mapa final'!$AA$99="Catastrófico"),CONCATENATE("R15C",'Mapa final'!$O$99),"")</f>
        <v/>
      </c>
      <c r="AN20" s="15"/>
      <c r="AO20" s="1096"/>
      <c r="AP20" s="1097"/>
      <c r="AQ20" s="1097"/>
      <c r="AR20" s="1097"/>
      <c r="AS20" s="1097"/>
      <c r="AT20" s="109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20.25" customHeight="1" x14ac:dyDescent="0.3">
      <c r="A21" s="15"/>
      <c r="B21" s="1040"/>
      <c r="C21" s="1040"/>
      <c r="D21" s="1041"/>
      <c r="E21" s="1057"/>
      <c r="F21" s="1088"/>
      <c r="G21" s="1088"/>
      <c r="H21" s="1088"/>
      <c r="I21" s="1089"/>
      <c r="J21" s="476" t="str">
        <f>IF(AND('Mapa final'!$Y$100="Muy Alta",'Mapa final'!$AA$100="Leve"),CONCATENATE("R16C",'Mapa final'!$O$100),"")</f>
        <v/>
      </c>
      <c r="K21" s="477" t="str">
        <f>IF(AND('Mapa final'!$Y$101="Muy Alta",'Mapa final'!$AA$101="Leve"),CONCATENATE("R16C",'Mapa final'!$O$101),"")</f>
        <v/>
      </c>
      <c r="L21" s="477" t="str">
        <f>IF(AND('Mapa final'!$Y$102="Muy Alta",'Mapa final'!$AA$102="Leve"),CONCATENATE("R16C",'Mapa final'!$O$102),"")</f>
        <v/>
      </c>
      <c r="M21" s="477" t="str">
        <f>IF(AND('Mapa final'!$Y$103="Muy Alta",'Mapa final'!$AA$103="Leve"),CONCATENATE("R16C",'Mapa final'!$O$103),"")</f>
        <v/>
      </c>
      <c r="N21" s="477" t="str">
        <f>IF(AND('Mapa final'!$Y$104="Muy Alta",'Mapa final'!$AA$104="Leve"),CONCATENATE("R16C",'Mapa final'!$O$104),"")</f>
        <v/>
      </c>
      <c r="O21" s="478" t="str">
        <f>IF(AND('Mapa final'!$Y$105="Muy Alta",'Mapa final'!$AA$105="Leve"),CONCATENATE("R16C",'Mapa final'!$O$105),"")</f>
        <v/>
      </c>
      <c r="P21" s="476" t="str">
        <f>IF(AND('Mapa final'!$Y$100="Muy Alta",'Mapa final'!$AA$100="Menor"),CONCATENATE("R16C",'Mapa final'!$O$100),"")</f>
        <v/>
      </c>
      <c r="Q21" s="477" t="str">
        <f>IF(AND('Mapa final'!$Y$101="Muy Alta",'Mapa final'!$AA$101="Menor"),CONCATENATE("R16C",'Mapa final'!$O$101),"")</f>
        <v/>
      </c>
      <c r="R21" s="477" t="str">
        <f>IF(AND('Mapa final'!$Y$102="Muy Alta",'Mapa final'!$AA$102="Menor"),CONCATENATE("R16C",'Mapa final'!$O$102),"")</f>
        <v/>
      </c>
      <c r="S21" s="477" t="str">
        <f>IF(AND('Mapa final'!$Y$103="Muy Alta",'Mapa final'!$AA$103="Menor"),CONCATENATE("R16C",'Mapa final'!$O$103),"")</f>
        <v/>
      </c>
      <c r="T21" s="477" t="str">
        <f>IF(AND('Mapa final'!$Y$104="Muy Alta",'Mapa final'!$AA$104="Menor"),CONCATENATE("R16C",'Mapa final'!$O$104),"")</f>
        <v/>
      </c>
      <c r="U21" s="478" t="str">
        <f>IF(AND('Mapa final'!$Y$105="Muy Alta",'Mapa final'!$AA$105="Menor"),CONCATENATE("R16C",'Mapa final'!$O$105),"")</f>
        <v/>
      </c>
      <c r="V21" s="476" t="str">
        <f>IF(AND('Mapa final'!$Y$100="Muy Alta",'Mapa final'!$AA$100="Moderado"),CONCATENATE("R16C",'Mapa final'!$O$100),"")</f>
        <v/>
      </c>
      <c r="W21" s="477" t="str">
        <f>IF(AND('Mapa final'!$Y$101="Muy Alta",'Mapa final'!$AA$101="Moderado"),CONCATENATE("R16C",'Mapa final'!$O$101),"")</f>
        <v/>
      </c>
      <c r="X21" s="477" t="str">
        <f>IF(AND('Mapa final'!$Y$102="Muy Alta",'Mapa final'!$AA$102="Moderado"),CONCATENATE("R16C",'Mapa final'!$O$102),"")</f>
        <v/>
      </c>
      <c r="Y21" s="477" t="str">
        <f>IF(AND('Mapa final'!$Y$103="Muy Alta",'Mapa final'!$AA$103="Moderado"),CONCATENATE("R16C",'Mapa final'!$O$103),"")</f>
        <v/>
      </c>
      <c r="Z21" s="477" t="str">
        <f>IF(AND('Mapa final'!$Y$104="Muy Alta",'Mapa final'!$AA$104="Moderado"),CONCATENATE("R16C",'Mapa final'!$O$104),"")</f>
        <v/>
      </c>
      <c r="AA21" s="478" t="str">
        <f>IF(AND('Mapa final'!$Y$105="Muy Alta",'Mapa final'!$AA$105="Moderado"),CONCATENATE("R16C",'Mapa final'!$O$105),"")</f>
        <v/>
      </c>
      <c r="AB21" s="476" t="str">
        <f>IF(AND('Mapa final'!$Y$100="Muy Alta",'Mapa final'!$AA$100="Mayor"),CONCATENATE("R16C",'Mapa final'!$O$100),"")</f>
        <v/>
      </c>
      <c r="AC21" s="477" t="str">
        <f>IF(AND('Mapa final'!$Y$101="Muy Alta",'Mapa final'!$AA$101="Mayor"),CONCATENATE("R16C",'Mapa final'!$O$101),"")</f>
        <v/>
      </c>
      <c r="AD21" s="477" t="str">
        <f>IF(AND('Mapa final'!$Y$102="Muy Alta",'Mapa final'!$AA$102="Mayor"),CONCATENATE("R16C",'Mapa final'!$O$102),"")</f>
        <v/>
      </c>
      <c r="AE21" s="477" t="str">
        <f>IF(AND('Mapa final'!$Y$103="Muy Alta",'Mapa final'!$AA$103="Mayor"),CONCATENATE("R16C",'Mapa final'!$O$103),"")</f>
        <v/>
      </c>
      <c r="AF21" s="477" t="str">
        <f>IF(AND('Mapa final'!$Y$104="Muy Alta",'Mapa final'!$AA$104="Mayor"),CONCATENATE("R16C",'Mapa final'!$O$104),"")</f>
        <v/>
      </c>
      <c r="AG21" s="478" t="str">
        <f>IF(AND('Mapa final'!$Y$105="Muy Alta",'Mapa final'!$AA$105="Mayor"),CONCATENATE("R16C",'Mapa final'!$O$105),"")</f>
        <v/>
      </c>
      <c r="AH21" s="479" t="str">
        <f>IF(AND('Mapa final'!$Y$100="Muy Alta",'Mapa final'!$AA$100="Catastrófico"),CONCATENATE("R16C",'Mapa final'!$O$100),"")</f>
        <v/>
      </c>
      <c r="AI21" s="480" t="str">
        <f>IF(AND('Mapa final'!$Y$101="Muy Alta",'Mapa final'!$AA$101="Catastrófico"),CONCATENATE("R16C",'Mapa final'!$O$101),"")</f>
        <v/>
      </c>
      <c r="AJ21" s="480" t="str">
        <f>IF(AND('Mapa final'!$Y$102="Muy Alta",'Mapa final'!$AA$102="Catastrófico"),CONCATENATE("R16C",'Mapa final'!$O$102),"")</f>
        <v/>
      </c>
      <c r="AK21" s="480" t="str">
        <f>IF(AND('Mapa final'!$Y$103="Muy Alta",'Mapa final'!$AA$103="Catastrófico"),CONCATENATE("R16C",'Mapa final'!$O$103),"")</f>
        <v/>
      </c>
      <c r="AL21" s="480" t="str">
        <f>IF(AND('Mapa final'!$Y$104="Muy Alta",'Mapa final'!$AA$104="Catastrófico"),CONCATENATE("R16C",'Mapa final'!$O$104),"")</f>
        <v/>
      </c>
      <c r="AM21" s="481" t="str">
        <f>IF(AND('Mapa final'!$Y$105="Muy Alta",'Mapa final'!$AA$105="Catastrófico"),CONCATENATE("R16C",'Mapa final'!$O$105),"")</f>
        <v/>
      </c>
      <c r="AN21" s="15"/>
      <c r="AO21" s="1096"/>
      <c r="AP21" s="1097"/>
      <c r="AQ21" s="1097"/>
      <c r="AR21" s="1097"/>
      <c r="AS21" s="1097"/>
      <c r="AT21" s="109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20.25" customHeight="1" x14ac:dyDescent="0.3">
      <c r="A22" s="15"/>
      <c r="B22" s="1040"/>
      <c r="C22" s="1040"/>
      <c r="D22" s="1041"/>
      <c r="E22" s="1057"/>
      <c r="F22" s="1088"/>
      <c r="G22" s="1088"/>
      <c r="H22" s="1088"/>
      <c r="I22" s="1089"/>
      <c r="J22" s="476" t="str">
        <f>IF(AND('Mapa final'!$Y$106="Muy Alta",'Mapa final'!$AA$106="Leve"),CONCATENATE("R17C",'Mapa final'!$O$106),"")</f>
        <v/>
      </c>
      <c r="K22" s="477" t="str">
        <f>IF(AND('Mapa final'!$Y$107="Muy Alta",'Mapa final'!$AA$107="Leve"),CONCATENATE("R17C",'Mapa final'!$O$107),"")</f>
        <v/>
      </c>
      <c r="L22" s="477" t="str">
        <f>IF(AND('Mapa final'!$Y$108="Muy Alta",'Mapa final'!$AA$108="Leve"),CONCATENATE("R17C",'Mapa final'!$O$108),"")</f>
        <v/>
      </c>
      <c r="M22" s="477" t="str">
        <f>IF(AND('Mapa final'!$Y$109="Muy Alta",'Mapa final'!$AA$109="Leve"),CONCATENATE("R17C",'Mapa final'!$O$109),"")</f>
        <v/>
      </c>
      <c r="N22" s="477" t="str">
        <f>IF(AND('Mapa final'!$Y$110="Muy Alta",'Mapa final'!$AA$110="Leve"),CONCATENATE("R17C",'Mapa final'!$O$110),"")</f>
        <v/>
      </c>
      <c r="O22" s="478" t="str">
        <f>IF(AND('Mapa final'!$Y$111="Muy Alta",'Mapa final'!$AA$111="Leve"),CONCATENATE("R17C",'Mapa final'!$O$111),"")</f>
        <v/>
      </c>
      <c r="P22" s="476" t="str">
        <f>IF(AND('Mapa final'!$Y$106="Muy Alta",'Mapa final'!$AA$106="Menor"),CONCATENATE("R17C",'Mapa final'!$O$106),"")</f>
        <v/>
      </c>
      <c r="Q22" s="477" t="str">
        <f>IF(AND('Mapa final'!$Y$107="Muy Alta",'Mapa final'!$AA$107="Menor"),CONCATENATE("R17C",'Mapa final'!$O$107),"")</f>
        <v/>
      </c>
      <c r="R22" s="477" t="str">
        <f>IF(AND('Mapa final'!$Y$108="Muy Alta",'Mapa final'!$AA$108="Menor"),CONCATENATE("R17C",'Mapa final'!$O$108),"")</f>
        <v/>
      </c>
      <c r="S22" s="477" t="str">
        <f>IF(AND('Mapa final'!$Y$109="Muy Alta",'Mapa final'!$AA$109="Menor"),CONCATENATE("R17C",'Mapa final'!$O$109),"")</f>
        <v/>
      </c>
      <c r="T22" s="477" t="str">
        <f>IF(AND('Mapa final'!$Y$110="Muy Alta",'Mapa final'!$AA$110="Menor"),CONCATENATE("R17C",'Mapa final'!$O$110),"")</f>
        <v/>
      </c>
      <c r="U22" s="478" t="str">
        <f>IF(AND('Mapa final'!$Y$111="Muy Alta",'Mapa final'!$AA$111="Menor"),CONCATENATE("R17C",'Mapa final'!$O$111),"")</f>
        <v/>
      </c>
      <c r="V22" s="476" t="str">
        <f>IF(AND('Mapa final'!$Y$106="Muy Alta",'Mapa final'!$AA$106="Moderado"),CONCATENATE("R17C",'Mapa final'!$O$106),"")</f>
        <v/>
      </c>
      <c r="W22" s="477" t="str">
        <f>IF(AND('Mapa final'!$Y$107="Muy Alta",'Mapa final'!$AA$107="Moderado"),CONCATENATE("R17C",'Mapa final'!$O$107),"")</f>
        <v/>
      </c>
      <c r="X22" s="477" t="str">
        <f>IF(AND('Mapa final'!$Y$108="Muy Alta",'Mapa final'!$AA$108="Moderado"),CONCATENATE("R17C",'Mapa final'!$O$108),"")</f>
        <v/>
      </c>
      <c r="Y22" s="477" t="str">
        <f>IF(AND('Mapa final'!$Y$109="Muy Alta",'Mapa final'!$AA$109="Moderado"),CONCATENATE("R17C",'Mapa final'!$O$109),"")</f>
        <v/>
      </c>
      <c r="Z22" s="477" t="str">
        <f>IF(AND('Mapa final'!$Y$110="Muy Alta",'Mapa final'!$AA$110="Moderado"),CONCATENATE("R17C",'Mapa final'!$O$110),"")</f>
        <v/>
      </c>
      <c r="AA22" s="478" t="str">
        <f>IF(AND('Mapa final'!$Y$111="Muy Alta",'Mapa final'!$AA$111="Moderado"),CONCATENATE("R17C",'Mapa final'!$O$111),"")</f>
        <v/>
      </c>
      <c r="AB22" s="476" t="str">
        <f>IF(AND('Mapa final'!$Y$106="Muy Alta",'Mapa final'!$AA$106="Mayor"),CONCATENATE("R17C",'Mapa final'!$O$106),"")</f>
        <v/>
      </c>
      <c r="AC22" s="477" t="str">
        <f>IF(AND('Mapa final'!$Y$107="Muy Alta",'Mapa final'!$AA$107="Mayor"),CONCATENATE("R17C",'Mapa final'!$O$107),"")</f>
        <v/>
      </c>
      <c r="AD22" s="477" t="str">
        <f>IF(AND('Mapa final'!$Y$108="Muy Alta",'Mapa final'!$AA$108="Mayor"),CONCATENATE("R17C",'Mapa final'!$O$108),"")</f>
        <v/>
      </c>
      <c r="AE22" s="477" t="str">
        <f>IF(AND('Mapa final'!$Y$109="Muy Alta",'Mapa final'!$AA$109="Mayor"),CONCATENATE("R17C",'Mapa final'!$O$109),"")</f>
        <v/>
      </c>
      <c r="AF22" s="477" t="str">
        <f>IF(AND('Mapa final'!$Y$110="Muy Alta",'Mapa final'!$AA$110="Mayor"),CONCATENATE("R17C",'Mapa final'!$O$110),"")</f>
        <v/>
      </c>
      <c r="AG22" s="478" t="str">
        <f>IF(AND('Mapa final'!$Y$111="Muy Alta",'Mapa final'!$AA$111="Mayor"),CONCATENATE("R17C",'Mapa final'!$O$111),"")</f>
        <v/>
      </c>
      <c r="AH22" s="479" t="str">
        <f>IF(AND('Mapa final'!$Y$106="Muy Alta",'Mapa final'!$AA$106="Catastrófico"),CONCATENATE("R17C",'Mapa final'!$O$106),"")</f>
        <v/>
      </c>
      <c r="AI22" s="480" t="str">
        <f>IF(AND('Mapa final'!$Y$107="Muy Alta",'Mapa final'!$AA$107="Catastrófico"),CONCATENATE("R17C",'Mapa final'!$O$107),"")</f>
        <v/>
      </c>
      <c r="AJ22" s="480" t="str">
        <f>IF(AND('Mapa final'!$Y$108="Muy Alta",'Mapa final'!$AA$108="Catastrófico"),CONCATENATE("R17C",'Mapa final'!$O$108),"")</f>
        <v/>
      </c>
      <c r="AK22" s="480" t="str">
        <f>IF(AND('Mapa final'!$Y$109="Muy Alta",'Mapa final'!$AA$109="Catastrófico"),CONCATENATE("R17C",'Mapa final'!$O$109),"")</f>
        <v/>
      </c>
      <c r="AL22" s="480" t="str">
        <f>IF(AND('Mapa final'!$Y$110="Muy Alta",'Mapa final'!$AA$110="Catastrófico"),CONCATENATE("R17C",'Mapa final'!$O$110),"")</f>
        <v/>
      </c>
      <c r="AM22" s="481" t="str">
        <f>IF(AND('Mapa final'!$Y$111="Muy Alta",'Mapa final'!$AA$111="Catastrófico"),CONCATENATE("R17C",'Mapa final'!$O$111),"")</f>
        <v/>
      </c>
      <c r="AN22" s="15"/>
      <c r="AO22" s="1096"/>
      <c r="AP22" s="1097"/>
      <c r="AQ22" s="1097"/>
      <c r="AR22" s="1097"/>
      <c r="AS22" s="1097"/>
      <c r="AT22" s="109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20.25" customHeight="1" x14ac:dyDescent="0.3">
      <c r="A23" s="15"/>
      <c r="B23" s="1040"/>
      <c r="C23" s="1040"/>
      <c r="D23" s="1041"/>
      <c r="E23" s="1057"/>
      <c r="F23" s="1088"/>
      <c r="G23" s="1088"/>
      <c r="H23" s="1088"/>
      <c r="I23" s="1089"/>
      <c r="J23" s="476" t="str">
        <f>IF(AND('Mapa final'!$Y$112="Muy Alta",'Mapa final'!$AA$112="Leve"),CONCATENATE("R18C",'Mapa final'!$O$112),"")</f>
        <v/>
      </c>
      <c r="K23" s="477" t="str">
        <f>IF(AND('Mapa final'!$Y$113="Muy Alta",'Mapa final'!$AA$113="Leve"),CONCATENATE("R18C",'Mapa final'!$O$113),"")</f>
        <v/>
      </c>
      <c r="L23" s="477" t="str">
        <f>IF(AND('Mapa final'!$Y$114="Muy Alta",'Mapa final'!$AA$114="Leve"),CONCATENATE("R18C",'Mapa final'!$O$114),"")</f>
        <v/>
      </c>
      <c r="M23" s="477" t="str">
        <f>IF(AND('Mapa final'!$Y$115="Muy Alta",'Mapa final'!$AA$115="Leve"),CONCATENATE("R18C",'Mapa final'!$O$115),"")</f>
        <v/>
      </c>
      <c r="N23" s="477" t="str">
        <f>IF(AND('Mapa final'!$Y$116="Muy Alta",'Mapa final'!$AA$116="Leve"),CONCATENATE("R18C",'Mapa final'!$O$116),"")</f>
        <v/>
      </c>
      <c r="O23" s="478" t="str">
        <f>IF(AND('Mapa final'!$Y$118="Muy Alta",'Mapa final'!$AA$118="Leve"),CONCATENATE("R18C",'Mapa final'!$O$118),"")</f>
        <v/>
      </c>
      <c r="P23" s="476" t="str">
        <f>IF(AND('Mapa final'!$Y$112="Muy Alta",'Mapa final'!$AA$112="Menor"),CONCATENATE("R18C",'Mapa final'!$O$112),"")</f>
        <v/>
      </c>
      <c r="Q23" s="477" t="str">
        <f>IF(AND('Mapa final'!$Y$113="Muy Alta",'Mapa final'!$AA$113="Menor"),CONCATENATE("R18C",'Mapa final'!$O$113),"")</f>
        <v/>
      </c>
      <c r="R23" s="477" t="str">
        <f>IF(AND('Mapa final'!$Y$114="Muy Alta",'Mapa final'!$AA$114="Menor"),CONCATENATE("R18C",'Mapa final'!$O$114),"")</f>
        <v/>
      </c>
      <c r="S23" s="477" t="str">
        <f>IF(AND('Mapa final'!$Y$115="Muy Alta",'Mapa final'!$AA$115="Menor"),CONCATENATE("R18C",'Mapa final'!$O$115),"")</f>
        <v/>
      </c>
      <c r="T23" s="477" t="str">
        <f>IF(AND('Mapa final'!$Y$116="Muy Alta",'Mapa final'!$AA$116="Menor"),CONCATENATE("R18C",'Mapa final'!$O$116),"")</f>
        <v/>
      </c>
      <c r="U23" s="478" t="str">
        <f>IF(AND('Mapa final'!$Y$118="Muy Alta",'Mapa final'!$AA$118="Menor"),CONCATENATE("R18C",'Mapa final'!$O$118),"")</f>
        <v/>
      </c>
      <c r="V23" s="476" t="str">
        <f>IF(AND('Mapa final'!$Y$112="Muy Alta",'Mapa final'!$AA$112="Moderado"),CONCATENATE("R18C",'Mapa final'!$O$112),"")</f>
        <v/>
      </c>
      <c r="W23" s="477" t="str">
        <f>IF(AND('Mapa final'!$Y$113="Muy Alta",'Mapa final'!$AA$113="Moderado"),CONCATENATE("R18C",'Mapa final'!$O$113),"")</f>
        <v/>
      </c>
      <c r="X23" s="477" t="str">
        <f>IF(AND('Mapa final'!$Y$114="Muy Alta",'Mapa final'!$AA$114="Moderado"),CONCATENATE("R18C",'Mapa final'!$O$114),"")</f>
        <v/>
      </c>
      <c r="Y23" s="477" t="str">
        <f>IF(AND('Mapa final'!$Y$115="Muy Alta",'Mapa final'!$AA$115="Moderado"),CONCATENATE("R18C",'Mapa final'!$O$115),"")</f>
        <v/>
      </c>
      <c r="Z23" s="477" t="str">
        <f>IF(AND('Mapa final'!$Y$116="Muy Alta",'Mapa final'!$AA$116="Moderado"),CONCATENATE("R18C",'Mapa final'!$O$116),"")</f>
        <v/>
      </c>
      <c r="AA23" s="478" t="str">
        <f>IF(AND('Mapa final'!$Y$118="Muy Alta",'Mapa final'!$AA$118="Moderado"),CONCATENATE("R18C",'Mapa final'!$O$118),"")</f>
        <v/>
      </c>
      <c r="AB23" s="476" t="str">
        <f>IF(AND('Mapa final'!$Y$112="Muy Alta",'Mapa final'!$AA$112="Mayor"),CONCATENATE("R18C",'Mapa final'!$O$112),"")</f>
        <v/>
      </c>
      <c r="AC23" s="477" t="str">
        <f>IF(AND('Mapa final'!$Y$113="Muy Alta",'Mapa final'!$AA$113="Mayor"),CONCATENATE("R18C",'Mapa final'!$O$113),"")</f>
        <v/>
      </c>
      <c r="AD23" s="477" t="str">
        <f>IF(AND('Mapa final'!$Y$114="Muy Alta",'Mapa final'!$AA$114="Mayor"),CONCATENATE("R18C",'Mapa final'!$O$114),"")</f>
        <v/>
      </c>
      <c r="AE23" s="477" t="str">
        <f>IF(AND('Mapa final'!$Y$115="Muy Alta",'Mapa final'!$AA$115="Mayor"),CONCATENATE("R18C",'Mapa final'!$O$115),"")</f>
        <v/>
      </c>
      <c r="AF23" s="477" t="str">
        <f>IF(AND('Mapa final'!$Y$116="Muy Alta",'Mapa final'!$AA$116="Mayor"),CONCATENATE("R18C",'Mapa final'!$O$116),"")</f>
        <v/>
      </c>
      <c r="AG23" s="478" t="str">
        <f>IF(AND('Mapa final'!$Y$118="Muy Alta",'Mapa final'!$AA$118="Mayor"),CONCATENATE("R18C",'Mapa final'!$O$118),"")</f>
        <v/>
      </c>
      <c r="AH23" s="479" t="str">
        <f>IF(AND('Mapa final'!$Y$112="Muy Alta",'Mapa final'!$AA$112="Catastrófico"),CONCATENATE("R18C",'Mapa final'!$O$112),"")</f>
        <v/>
      </c>
      <c r="AI23" s="480" t="str">
        <f>IF(AND('Mapa final'!$Y$113="Muy Alta",'Mapa final'!$AA$113="Catastrófico"),CONCATENATE("R18C",'Mapa final'!$O$113),"")</f>
        <v/>
      </c>
      <c r="AJ23" s="480" t="str">
        <f>IF(AND('Mapa final'!$Y$114="Muy Alta",'Mapa final'!$AA$114="Catastrófico"),CONCATENATE("R18C",'Mapa final'!$O$114),"")</f>
        <v/>
      </c>
      <c r="AK23" s="480" t="str">
        <f>IF(AND('Mapa final'!$Y$115="Muy Alta",'Mapa final'!$AA$115="Catastrófico"),CONCATENATE("R18C",'Mapa final'!$O$115),"")</f>
        <v/>
      </c>
      <c r="AL23" s="480" t="str">
        <f>IF(AND('Mapa final'!$Y$116="Muy Alta",'Mapa final'!$AA$116="Catastrófico"),CONCATENATE("R18C",'Mapa final'!$O$116),"")</f>
        <v/>
      </c>
      <c r="AM23" s="481" t="str">
        <f>IF(AND('Mapa final'!$Y$118="Muy Alta",'Mapa final'!$AA$118="Catastrófico"),CONCATENATE("R18C",'Mapa final'!$O$118),"")</f>
        <v/>
      </c>
      <c r="AN23" s="15"/>
      <c r="AO23" s="1096"/>
      <c r="AP23" s="1097"/>
      <c r="AQ23" s="1097"/>
      <c r="AR23" s="1097"/>
      <c r="AS23" s="1097"/>
      <c r="AT23" s="109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20.25" customHeight="1" x14ac:dyDescent="0.3">
      <c r="A24" s="15"/>
      <c r="B24" s="1040"/>
      <c r="C24" s="1040"/>
      <c r="D24" s="1041"/>
      <c r="E24" s="1057"/>
      <c r="F24" s="1088"/>
      <c r="G24" s="1088"/>
      <c r="H24" s="1088"/>
      <c r="I24" s="1089"/>
      <c r="J24" s="476" t="str">
        <f>IF(AND('Mapa final'!$Y$118="Muy Alta",'Mapa final'!$AA$118="Leve"),CONCATENATE("R19C",'Mapa final'!$O$118),"")</f>
        <v/>
      </c>
      <c r="K24" s="477" t="str">
        <f>IF(AND('Mapa final'!$Y$119="Muy Alta",'Mapa final'!$AA$119="Leve"),CONCATENATE("R19C",'Mapa final'!$O$119),"")</f>
        <v/>
      </c>
      <c r="L24" s="477" t="str">
        <f>IF(AND('Mapa final'!$Y$120="Muy Alta",'Mapa final'!$AA$120="Leve"),CONCATENATE("R19C",'Mapa final'!$O$120),"")</f>
        <v/>
      </c>
      <c r="M24" s="477" t="str">
        <f>IF(AND('Mapa final'!$Y$121="Muy Alta",'Mapa final'!$AA$121="Leve"),CONCATENATE("R19C",'Mapa final'!$O$121),"")</f>
        <v/>
      </c>
      <c r="N24" s="477" t="str">
        <f>IF(AND('Mapa final'!$Y$122="Muy Alta",'Mapa final'!$AA$122="Leve"),CONCATENATE("R19C",'Mapa final'!$O$122),"")</f>
        <v/>
      </c>
      <c r="O24" s="478" t="str">
        <f>IF(AND('Mapa final'!$Y$123="Muy Alta",'Mapa final'!$AA$123="Leve"),CONCATENATE("R19C",'Mapa final'!$O$123),"")</f>
        <v/>
      </c>
      <c r="P24" s="476" t="str">
        <f>IF(AND('Mapa final'!$Y$118="Muy Alta",'Mapa final'!$AA$118="Menor"),CONCATENATE("R19C",'Mapa final'!$O$118),"")</f>
        <v/>
      </c>
      <c r="Q24" s="477" t="str">
        <f>IF(AND('Mapa final'!$Y$119="Muy Alta",'Mapa final'!$AA$119="Menor"),CONCATENATE("R19C",'Mapa final'!$O$119),"")</f>
        <v/>
      </c>
      <c r="R24" s="477" t="str">
        <f>IF(AND('Mapa final'!$Y$120="Muy Alta",'Mapa final'!$AA$120="Menor"),CONCATENATE("R19C",'Mapa final'!$O$120),"")</f>
        <v/>
      </c>
      <c r="S24" s="477" t="str">
        <f>IF(AND('Mapa final'!$Y$121="Muy Alta",'Mapa final'!$AA$121="Menor"),CONCATENATE("R19C",'Mapa final'!$O$121),"")</f>
        <v/>
      </c>
      <c r="T24" s="477" t="str">
        <f>IF(AND('Mapa final'!$Y$122="Muy Alta",'Mapa final'!$AA$122="Menor"),CONCATENATE("R19C",'Mapa final'!$O$122),"")</f>
        <v/>
      </c>
      <c r="U24" s="478" t="str">
        <f>IF(AND('Mapa final'!$Y$123="Muy Alta",'Mapa final'!$AA$123="Menor"),CONCATENATE("R19C",'Mapa final'!$O$123),"")</f>
        <v/>
      </c>
      <c r="V24" s="476" t="str">
        <f>IF(AND('Mapa final'!$Y$118="Muy Alta",'Mapa final'!$AA$118="Moderado"),CONCATENATE("R19C",'Mapa final'!$O$118),"")</f>
        <v/>
      </c>
      <c r="W24" s="477" t="str">
        <f>IF(AND('Mapa final'!$Y$119="Muy Alta",'Mapa final'!$AA$119="Moderado"),CONCATENATE("R19C",'Mapa final'!$O$119),"")</f>
        <v/>
      </c>
      <c r="X24" s="477" t="str">
        <f>IF(AND('Mapa final'!$Y$120="Muy Alta",'Mapa final'!$AA$120="Moderado"),CONCATENATE("R19C",'Mapa final'!$O$120),"")</f>
        <v/>
      </c>
      <c r="Y24" s="477" t="str">
        <f>IF(AND('Mapa final'!$Y$121="Muy Alta",'Mapa final'!$AA$121="Moderado"),CONCATENATE("R19C",'Mapa final'!$O$121),"")</f>
        <v/>
      </c>
      <c r="Z24" s="477" t="str">
        <f>IF(AND('Mapa final'!$Y$122="Muy Alta",'Mapa final'!$AA$122="Moderado"),CONCATENATE("R19C",'Mapa final'!$O$122),"")</f>
        <v/>
      </c>
      <c r="AA24" s="478" t="str">
        <f>IF(AND('Mapa final'!$Y$123="Muy Alta",'Mapa final'!$AA$123="Moderado"),CONCATENATE("R19C",'Mapa final'!$O$123),"")</f>
        <v/>
      </c>
      <c r="AB24" s="476" t="str">
        <f>IF(AND('Mapa final'!$Y$118="Muy Alta",'Mapa final'!$AA$118="Mayor"),CONCATENATE("R19C",'Mapa final'!$O$118),"")</f>
        <v/>
      </c>
      <c r="AC24" s="477" t="str">
        <f>IF(AND('Mapa final'!$Y$119="Muy Alta",'Mapa final'!$AA$119="Mayor"),CONCATENATE("R19C",'Mapa final'!$O$119),"")</f>
        <v/>
      </c>
      <c r="AD24" s="477" t="str">
        <f>IF(AND('Mapa final'!$Y$120="Muy Alta",'Mapa final'!$AA$120="Mayor"),CONCATENATE("R19C",'Mapa final'!$O$120),"")</f>
        <v/>
      </c>
      <c r="AE24" s="477" t="str">
        <f>IF(AND('Mapa final'!$Y$121="Muy Alta",'Mapa final'!$AA$121="Mayor"),CONCATENATE("R19C",'Mapa final'!$O$121),"")</f>
        <v/>
      </c>
      <c r="AF24" s="477" t="str">
        <f>IF(AND('Mapa final'!$Y$122="Muy Alta",'Mapa final'!$AA$122="Mayor"),CONCATENATE("R19C",'Mapa final'!$O$122),"")</f>
        <v/>
      </c>
      <c r="AG24" s="478" t="str">
        <f>IF(AND('Mapa final'!$Y$123="Muy Alta",'Mapa final'!$AA$123="Mayor"),CONCATENATE("R19C",'Mapa final'!$O$123),"")</f>
        <v/>
      </c>
      <c r="AH24" s="479" t="str">
        <f>IF(AND('Mapa final'!$Y$118="Muy Alta",'Mapa final'!$AA$118="Catastrófico"),CONCATENATE("R19C",'Mapa final'!$O$118),"")</f>
        <v/>
      </c>
      <c r="AI24" s="480" t="str">
        <f>IF(AND('Mapa final'!$Y$119="Muy Alta",'Mapa final'!$AA$119="Catastrófico"),CONCATENATE("R19C",'Mapa final'!$O$119),"")</f>
        <v/>
      </c>
      <c r="AJ24" s="480" t="str">
        <f>IF(AND('Mapa final'!$Y$120="Muy Alta",'Mapa final'!$AA$120="Catastrófico"),CONCATENATE("R19C",'Mapa final'!$O$120),"")</f>
        <v/>
      </c>
      <c r="AK24" s="480" t="str">
        <f>IF(AND('Mapa final'!$Y$121="Muy Alta",'Mapa final'!$AA$121="Catastrófico"),CONCATENATE("R19C",'Mapa final'!$O$121),"")</f>
        <v/>
      </c>
      <c r="AL24" s="480" t="str">
        <f>IF(AND('Mapa final'!$Y$122="Muy Alta",'Mapa final'!$AA$122="Catastrófico"),CONCATENATE("R19C",'Mapa final'!$O$122),"")</f>
        <v/>
      </c>
      <c r="AM24" s="481" t="str">
        <f>IF(AND('Mapa final'!$Y$123="Muy Alta",'Mapa final'!$AA$123="Catastrófico"),CONCATENATE("R19C",'Mapa final'!$O$123),"")</f>
        <v/>
      </c>
      <c r="AN24" s="15"/>
      <c r="AO24" s="1096"/>
      <c r="AP24" s="1097"/>
      <c r="AQ24" s="1097"/>
      <c r="AR24" s="1097"/>
      <c r="AS24" s="1097"/>
      <c r="AT24" s="109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20.25" customHeight="1" thickBot="1" x14ac:dyDescent="0.35">
      <c r="A25" s="15"/>
      <c r="B25" s="1040"/>
      <c r="C25" s="1040"/>
      <c r="D25" s="1041"/>
      <c r="E25" s="1090"/>
      <c r="F25" s="1091"/>
      <c r="G25" s="1091"/>
      <c r="H25" s="1091"/>
      <c r="I25" s="1092"/>
      <c r="J25" s="476"/>
      <c r="K25" s="477"/>
      <c r="L25" s="477"/>
      <c r="M25" s="477"/>
      <c r="N25" s="477"/>
      <c r="O25" s="478"/>
      <c r="P25" s="476"/>
      <c r="Q25" s="477"/>
      <c r="R25" s="477"/>
      <c r="S25" s="477"/>
      <c r="T25" s="477"/>
      <c r="U25" s="478"/>
      <c r="V25" s="476"/>
      <c r="W25" s="477"/>
      <c r="X25" s="477"/>
      <c r="Y25" s="477"/>
      <c r="Z25" s="477"/>
      <c r="AA25" s="478"/>
      <c r="AB25" s="476"/>
      <c r="AC25" s="477"/>
      <c r="AD25" s="477"/>
      <c r="AE25" s="477"/>
      <c r="AF25" s="477"/>
      <c r="AG25" s="478"/>
      <c r="AH25" s="479"/>
      <c r="AI25" s="480"/>
      <c r="AJ25" s="480"/>
      <c r="AK25" s="480"/>
      <c r="AL25" s="480"/>
      <c r="AM25" s="481"/>
      <c r="AN25" s="15"/>
      <c r="AO25" s="1099"/>
      <c r="AP25" s="1100"/>
      <c r="AQ25" s="1100"/>
      <c r="AR25" s="1100"/>
      <c r="AS25" s="1100"/>
      <c r="AT25" s="110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20.25" customHeight="1" x14ac:dyDescent="0.3">
      <c r="A26" s="15"/>
      <c r="B26" s="1040"/>
      <c r="C26" s="1040"/>
      <c r="D26" s="1041"/>
      <c r="E26" s="1055" t="s">
        <v>1055</v>
      </c>
      <c r="F26" s="1056"/>
      <c r="G26" s="1056"/>
      <c r="H26" s="1056"/>
      <c r="I26" s="1056"/>
      <c r="J26" s="482" t="str">
        <f>IF(AND('Mapa final'!$Y$10="Alta",'Mapa final'!$AA$10="Leve"),CONCATENATE("R1C",'Mapa final'!$O$10),"")</f>
        <v/>
      </c>
      <c r="K26" s="483" t="str">
        <f>IF(AND('Mapa final'!$Y$11="Alta",'Mapa final'!$AA$11="Leve"),CONCATENATE("R1C",'Mapa final'!$O$11),"")</f>
        <v/>
      </c>
      <c r="L26" s="483" t="str">
        <f>IF(AND('Mapa final'!$Y$12="Alta",'Mapa final'!$AA$12="Leve"),CONCATENATE("R1C",'Mapa final'!$O$12),"")</f>
        <v/>
      </c>
      <c r="M26" s="483" t="str">
        <f>IF(AND('Mapa final'!$Y$13="Alta",'Mapa final'!$AA$13="Leve"),CONCATENATE("R1C",'Mapa final'!$O$13),"")</f>
        <v/>
      </c>
      <c r="N26" s="483" t="str">
        <f>IF(AND('Mapa final'!$Y$14="Alta",'Mapa final'!$AA$14="Leve"),CONCATENATE("R1C",'Mapa final'!$O$14),"")</f>
        <v/>
      </c>
      <c r="O26" s="484" t="str">
        <f>IF(AND('Mapa final'!$Y$15="Alta",'Mapa final'!$AA$15="Leve"),CONCATENATE("R1C",'Mapa final'!$O$15),"")</f>
        <v/>
      </c>
      <c r="P26" s="482" t="str">
        <f>IF(AND('Mapa final'!$Y$10="Alta",'Mapa final'!$AA$10="Menor"),CONCATENATE("R1C",'Mapa final'!$O$10),"")</f>
        <v/>
      </c>
      <c r="Q26" s="483" t="str">
        <f>IF(AND('Mapa final'!$Y$11="Alta",'Mapa final'!$AA$11="Menor"),CONCATENATE("R1C",'Mapa final'!$O$11),"")</f>
        <v/>
      </c>
      <c r="R26" s="483" t="str">
        <f>IF(AND('Mapa final'!$Y$12="Alta",'Mapa final'!$AA$12="Menor"),CONCATENATE("R1C",'Mapa final'!$O$12),"")</f>
        <v/>
      </c>
      <c r="S26" s="483" t="str">
        <f>IF(AND('Mapa final'!$Y$13="Alta",'Mapa final'!$AA$13="Menor"),CONCATENATE("R1C",'Mapa final'!$O$13),"")</f>
        <v/>
      </c>
      <c r="T26" s="483" t="str">
        <f>IF(AND('Mapa final'!$Y$14="Alta",'Mapa final'!$AA$14="Menor"),CONCATENATE("R1C",'Mapa final'!$O$14),"")</f>
        <v/>
      </c>
      <c r="U26" s="484" t="str">
        <f>IF(AND('Mapa final'!$Y$15="Alta",'Mapa final'!$AA$15="Menor"),CONCATENATE("R1C",'Mapa final'!$O$15),"")</f>
        <v/>
      </c>
      <c r="V26" s="470" t="str">
        <f>IF(AND('Mapa final'!$Y$10="Alta",'Mapa final'!$AA$10="Moderado"),CONCATENATE("R1C",'Mapa final'!$O$10),"")</f>
        <v/>
      </c>
      <c r="W26" s="471" t="str">
        <f>IF(AND('Mapa final'!$Y$11="Alta",'Mapa final'!$AA$11="Moderado"),CONCATENATE("R1C",'Mapa final'!$O$11),"")</f>
        <v/>
      </c>
      <c r="X26" s="471" t="str">
        <f>IF(AND('Mapa final'!$Y$12="Alta",'Mapa final'!$AA$12="Moderado"),CONCATENATE("R1C",'Mapa final'!$O$12),"")</f>
        <v/>
      </c>
      <c r="Y26" s="471" t="str">
        <f>IF(AND('Mapa final'!$Y$13="Alta",'Mapa final'!$AA$13="Moderado"),CONCATENATE("R1C",'Mapa final'!$O$13),"")</f>
        <v/>
      </c>
      <c r="Z26" s="471" t="str">
        <f>IF(AND('Mapa final'!$Y$14="Alta",'Mapa final'!$AA$14="Moderado"),CONCATENATE("R1C",'Mapa final'!$O$14),"")</f>
        <v/>
      </c>
      <c r="AA26" s="472" t="str">
        <f>IF(AND('Mapa final'!$Y$15="Alta",'Mapa final'!$AA$15="Moderado"),CONCATENATE("R1C",'Mapa final'!$O$15),"")</f>
        <v/>
      </c>
      <c r="AB26" s="470" t="str">
        <f>IF(AND('Mapa final'!$Y$10="Alta",'Mapa final'!$AA$10="Mayor"),CONCATENATE("R1C",'Mapa final'!$O$10),"")</f>
        <v/>
      </c>
      <c r="AC26" s="471" t="str">
        <f>IF(AND('Mapa final'!$Y$11="Alta",'Mapa final'!$AA$11="Mayor"),CONCATENATE("R1C",'Mapa final'!$O$11),"")</f>
        <v/>
      </c>
      <c r="AD26" s="471" t="str">
        <f>IF(AND('Mapa final'!$Y$12="Alta",'Mapa final'!$AA$12="Mayor"),CONCATENATE("R1C",'Mapa final'!$O$12),"")</f>
        <v/>
      </c>
      <c r="AE26" s="471" t="str">
        <f>IF(AND('Mapa final'!$Y$13="Alta",'Mapa final'!$AA$13="Mayor"),CONCATENATE("R1C",'Mapa final'!$O$13),"")</f>
        <v/>
      </c>
      <c r="AF26" s="471" t="str">
        <f>IF(AND('Mapa final'!$Y$14="Alta",'Mapa final'!$AA$14="Mayor"),CONCATENATE("R1C",'Mapa final'!$O$14),"")</f>
        <v/>
      </c>
      <c r="AG26" s="472" t="str">
        <f>IF(AND('Mapa final'!$Y$15="Alta",'Mapa final'!$AA$15="Mayor"),CONCATENATE("R1C",'Mapa final'!$O$15),"")</f>
        <v/>
      </c>
      <c r="AH26" s="473" t="str">
        <f>IF(AND('Mapa final'!$Y$10="Alta",'Mapa final'!$AA$10="Catastrófico"),CONCATENATE("R1C",'Mapa final'!$O$10),"")</f>
        <v/>
      </c>
      <c r="AI26" s="474" t="str">
        <f>IF(AND('Mapa final'!$Y$11="Alta",'Mapa final'!$AA$11="Catastrófico"),CONCATENATE("R1C",'Mapa final'!$O$11),"")</f>
        <v/>
      </c>
      <c r="AJ26" s="474" t="str">
        <f>IF(AND('Mapa final'!$Y$12="Alta",'Mapa final'!$AA$12="Catastrófico"),CONCATENATE("R1C",'Mapa final'!$O$12),"")</f>
        <v/>
      </c>
      <c r="AK26" s="474" t="str">
        <f>IF(AND('Mapa final'!$Y$13="Alta",'Mapa final'!$AA$13="Catastrófico"),CONCATENATE("R1C",'Mapa final'!$O$13),"")</f>
        <v/>
      </c>
      <c r="AL26" s="474" t="str">
        <f>IF(AND('Mapa final'!$Y$14="Alta",'Mapa final'!$AA$14="Catastrófico"),CONCATENATE("R1C",'Mapa final'!$O$14),"")</f>
        <v/>
      </c>
      <c r="AM26" s="475" t="str">
        <f>IF(AND('Mapa final'!$Y$15="Alta",'Mapa final'!$AA$15="Catastrófico"),CONCATENATE("R1C",'Mapa final'!$O$15),"")</f>
        <v/>
      </c>
      <c r="AN26" s="15"/>
      <c r="AO26" s="1062" t="s">
        <v>1056</v>
      </c>
      <c r="AP26" s="1063"/>
      <c r="AQ26" s="1063"/>
      <c r="AR26" s="1063"/>
      <c r="AS26" s="1063"/>
      <c r="AT26" s="106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20.25" customHeight="1" x14ac:dyDescent="0.3">
      <c r="A27" s="15"/>
      <c r="B27" s="1040"/>
      <c r="C27" s="1040"/>
      <c r="D27" s="1041"/>
      <c r="E27" s="1057"/>
      <c r="F27" s="1058"/>
      <c r="G27" s="1058"/>
      <c r="H27" s="1058"/>
      <c r="I27" s="1058"/>
      <c r="J27" s="485" t="str">
        <f>IF(AND('Mapa final'!$Y$16="Alta",'Mapa final'!$AA$16="Leve"),CONCATENATE("R2C",'Mapa final'!$O$16),"")</f>
        <v/>
      </c>
      <c r="K27" s="486" t="str">
        <f>IF(AND('Mapa final'!$Y$17="Alta",'Mapa final'!$AA$17="Leve"),CONCATENATE("R2C",'Mapa final'!$O$17),"")</f>
        <v/>
      </c>
      <c r="L27" s="486" t="str">
        <f>IF(AND('Mapa final'!$Y$18="Alta",'Mapa final'!$AA$18="Leve"),CONCATENATE("R2C",'Mapa final'!$O$18),"")</f>
        <v/>
      </c>
      <c r="M27" s="486" t="str">
        <f>IF(AND('Mapa final'!$Y$19="Alta",'Mapa final'!$AA$19="Leve"),CONCATENATE("R2C",'Mapa final'!$O$19),"")</f>
        <v/>
      </c>
      <c r="N27" s="486" t="str">
        <f>IF(AND('Mapa final'!$Y$20="Alta",'Mapa final'!$AA$20="Leve"),CONCATENATE("R2C",'Mapa final'!$O$20),"")</f>
        <v/>
      </c>
      <c r="O27" s="487" t="str">
        <f>IF(AND('Mapa final'!$Y$21="Alta",'Mapa final'!$AA$21="Leve"),CONCATENATE("R2C",'Mapa final'!$O$21),"")</f>
        <v/>
      </c>
      <c r="P27" s="485" t="str">
        <f>IF(AND('Mapa final'!$Y$16="Alta",'Mapa final'!$AA$16="Menor"),CONCATENATE("R2C",'Mapa final'!$O$16),"")</f>
        <v/>
      </c>
      <c r="Q27" s="486" t="str">
        <f>IF(AND('Mapa final'!$Y$17="Alta",'Mapa final'!$AA$17="Menor"),CONCATENATE("R2C",'Mapa final'!$O$17),"")</f>
        <v/>
      </c>
      <c r="R27" s="486" t="str">
        <f>IF(AND('Mapa final'!$Y$18="Alta",'Mapa final'!$AA$18="Menor"),CONCATENATE("R2C",'Mapa final'!$O$18),"")</f>
        <v/>
      </c>
      <c r="S27" s="486" t="str">
        <f>IF(AND('Mapa final'!$Y$19="Alta",'Mapa final'!$AA$19="Menor"),CONCATENATE("R2C",'Mapa final'!$O$19),"")</f>
        <v/>
      </c>
      <c r="T27" s="486" t="str">
        <f>IF(AND('Mapa final'!$Y$20="Alta",'Mapa final'!$AA$20="Menor"),CONCATENATE("R2C",'Mapa final'!$O$20),"")</f>
        <v/>
      </c>
      <c r="U27" s="487" t="str">
        <f>IF(AND('Mapa final'!$Y$21="Alta",'Mapa final'!$AA$21="Menor"),CONCATENATE("R2C",'Mapa final'!$O$21),"")</f>
        <v/>
      </c>
      <c r="V27" s="476" t="str">
        <f>IF(AND('Mapa final'!$Y$16="Alta",'Mapa final'!$AA$16="Moderado"),CONCATENATE("R2C",'Mapa final'!$O$16),"")</f>
        <v/>
      </c>
      <c r="W27" s="477" t="str">
        <f>IF(AND('Mapa final'!$Y$17="Alta",'Mapa final'!$AA$17="Moderado"),CONCATENATE("R2C",'Mapa final'!$O$17),"")</f>
        <v/>
      </c>
      <c r="X27" s="477" t="str">
        <f>IF(AND('Mapa final'!$Y$18="Alta",'Mapa final'!$AA$18="Moderado"),CONCATENATE("R2C",'Mapa final'!$O$18),"")</f>
        <v/>
      </c>
      <c r="Y27" s="477" t="str">
        <f>IF(AND('Mapa final'!$Y$19="Alta",'Mapa final'!$AA$19="Moderado"),CONCATENATE("R2C",'Mapa final'!$O$19),"")</f>
        <v/>
      </c>
      <c r="Z27" s="477" t="str">
        <f>IF(AND('Mapa final'!$Y$20="Alta",'Mapa final'!$AA$20="Moderado"),CONCATENATE("R2C",'Mapa final'!$O$20),"")</f>
        <v/>
      </c>
      <c r="AA27" s="478" t="str">
        <f>IF(AND('Mapa final'!$Y$21="Alta",'Mapa final'!$AA$21="Moderado"),CONCATENATE("R2C",'Mapa final'!$O$21),"")</f>
        <v/>
      </c>
      <c r="AB27" s="476" t="str">
        <f>IF(AND('Mapa final'!$Y$16="Alta",'Mapa final'!$AA$16="Mayor"),CONCATENATE("R2C",'Mapa final'!$O$16),"")</f>
        <v/>
      </c>
      <c r="AC27" s="477" t="str">
        <f>IF(AND('Mapa final'!$Y$17="Alta",'Mapa final'!$AA$17="Mayor"),CONCATENATE("R2C",'Mapa final'!$O$17),"")</f>
        <v/>
      </c>
      <c r="AD27" s="477" t="str">
        <f>IF(AND('Mapa final'!$Y$18="Alta",'Mapa final'!$AA$18="Mayor"),CONCATENATE("R2C",'Mapa final'!$O$18),"")</f>
        <v/>
      </c>
      <c r="AE27" s="477" t="str">
        <f>IF(AND('Mapa final'!$Y$19="Alta",'Mapa final'!$AA$19="Mayor"),CONCATENATE("R2C",'Mapa final'!$O$19),"")</f>
        <v/>
      </c>
      <c r="AF27" s="477" t="str">
        <f>IF(AND('Mapa final'!$Y$20="Alta",'Mapa final'!$AA$20="Mayor"),CONCATENATE("R2C",'Mapa final'!$O$20),"")</f>
        <v/>
      </c>
      <c r="AG27" s="478" t="str">
        <f>IF(AND('Mapa final'!$Y$21="Alta",'Mapa final'!$AA$21="Mayor"),CONCATENATE("R2C",'Mapa final'!$O$21),"")</f>
        <v/>
      </c>
      <c r="AH27" s="479" t="str">
        <f>IF(AND('Mapa final'!$Y$16="Alta",'Mapa final'!$AA$16="Catastrófico"),CONCATENATE("R2C",'Mapa final'!$O$16),"")</f>
        <v/>
      </c>
      <c r="AI27" s="480" t="str">
        <f>IF(AND('Mapa final'!$Y$17="Alta",'Mapa final'!$AA$17="Catastrófico"),CONCATENATE("R2C",'Mapa final'!$O$17),"")</f>
        <v/>
      </c>
      <c r="AJ27" s="480" t="str">
        <f>IF(AND('Mapa final'!$Y$18="Alta",'Mapa final'!$AA$18="Catastrófico"),CONCATENATE("R2C",'Mapa final'!$O$18),"")</f>
        <v/>
      </c>
      <c r="AK27" s="480" t="str">
        <f>IF(AND('Mapa final'!$Y$19="Alta",'Mapa final'!$AA$19="Catastrófico"),CONCATENATE("R2C",'Mapa final'!$O$19),"")</f>
        <v/>
      </c>
      <c r="AL27" s="480" t="str">
        <f>IF(AND('Mapa final'!$Y$20="Alta",'Mapa final'!$AA$20="Catastrófico"),CONCATENATE("R2C",'Mapa final'!$O$20),"")</f>
        <v/>
      </c>
      <c r="AM27" s="481" t="str">
        <f>IF(AND('Mapa final'!$Y$21="Alta",'Mapa final'!$AA$21="Catastrófico"),CONCATENATE("R2C",'Mapa final'!$O$21),"")</f>
        <v/>
      </c>
      <c r="AN27" s="15"/>
      <c r="AO27" s="1065"/>
      <c r="AP27" s="1066"/>
      <c r="AQ27" s="1066"/>
      <c r="AR27" s="1066"/>
      <c r="AS27" s="1066"/>
      <c r="AT27" s="106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20.25" customHeight="1" x14ac:dyDescent="0.3">
      <c r="A28" s="15"/>
      <c r="B28" s="1040"/>
      <c r="C28" s="1040"/>
      <c r="D28" s="1041"/>
      <c r="E28" s="1059"/>
      <c r="F28" s="1058"/>
      <c r="G28" s="1058"/>
      <c r="H28" s="1058"/>
      <c r="I28" s="1058"/>
      <c r="J28" s="485" t="str">
        <f>IF(AND('Mapa final'!$Y$22="Alta",'Mapa final'!$AA$22="Leve"),CONCATENATE("R3C",'Mapa final'!$O$22),"")</f>
        <v/>
      </c>
      <c r="K28" s="486" t="str">
        <f>IF(AND('Mapa final'!$Y$23="Alta",'Mapa final'!$AA$23="Leve"),CONCATENATE("R3C",'Mapa final'!$O$23),"")</f>
        <v/>
      </c>
      <c r="L28" s="486" t="str">
        <f>IF(AND('Mapa final'!$Y$24="Alta",'Mapa final'!$AA$24="Leve"),CONCATENATE("R3C",'Mapa final'!$O$24),"")</f>
        <v/>
      </c>
      <c r="M28" s="486" t="str">
        <f>IF(AND('Mapa final'!$Y$25="Alta",'Mapa final'!$AA$25="Leve"),CONCATENATE("R3C",'Mapa final'!$O$25),"")</f>
        <v/>
      </c>
      <c r="N28" s="486" t="str">
        <f>IF(AND('Mapa final'!$Y$26="Alta",'Mapa final'!$AA$26="Leve"),CONCATENATE("R3C",'Mapa final'!$O$26),"")</f>
        <v/>
      </c>
      <c r="O28" s="487" t="str">
        <f>IF(AND('Mapa final'!$Y$27="Alta",'Mapa final'!$AA$27="Leve"),CONCATENATE("R3C",'Mapa final'!$O$27),"")</f>
        <v/>
      </c>
      <c r="P28" s="485" t="str">
        <f>IF(AND('Mapa final'!$Y$22="Alta",'Mapa final'!$AA$22="Menor"),CONCATENATE("R3C",'Mapa final'!$O$22),"")</f>
        <v/>
      </c>
      <c r="Q28" s="486" t="str">
        <f>IF(AND('Mapa final'!$Y$23="Alta",'Mapa final'!$AA$23="Menor"),CONCATENATE("R3C",'Mapa final'!$O$23),"")</f>
        <v/>
      </c>
      <c r="R28" s="486" t="str">
        <f>IF(AND('Mapa final'!$Y$24="Alta",'Mapa final'!$AA$24="Menor"),CONCATENATE("R3C",'Mapa final'!$O$24),"")</f>
        <v/>
      </c>
      <c r="S28" s="486" t="str">
        <f>IF(AND('Mapa final'!$Y$25="Alta",'Mapa final'!$AA$25="Menor"),CONCATENATE("R3C",'Mapa final'!$O$25),"")</f>
        <v/>
      </c>
      <c r="T28" s="486" t="str">
        <f>IF(AND('Mapa final'!$Y$26="Alta",'Mapa final'!$AA$26="Menor"),CONCATENATE("R3C",'Mapa final'!$O$26),"")</f>
        <v/>
      </c>
      <c r="U28" s="487" t="str">
        <f>IF(AND('Mapa final'!$Y$27="Alta",'Mapa final'!$AA$27="Menor"),CONCATENATE("R3C",'Mapa final'!$O$27),"")</f>
        <v/>
      </c>
      <c r="V28" s="477" t="str">
        <f>IF(AND('Mapa final'!$Y$22="Alta",'Mapa final'!$AA$22="Moderado"),CONCATENATE("R3C",'Mapa final'!$O$22),"")</f>
        <v/>
      </c>
      <c r="W28" s="477" t="str">
        <f>IF(AND('Mapa final'!$Y$23="Alta",'Mapa final'!$AA$23="Moderado"),CONCATENATE("R3C",'Mapa final'!$O$23),"")</f>
        <v/>
      </c>
      <c r="X28" s="477" t="str">
        <f>IF(AND('Mapa final'!$Y$24="Alta",'Mapa final'!$AA$24="Moderado"),CONCATENATE("R3C",'Mapa final'!$O$24),"")</f>
        <v/>
      </c>
      <c r="Y28" s="477" t="str">
        <f>IF(AND('Mapa final'!$Y$25="Alta",'Mapa final'!$AA$25="Moderado"),CONCATENATE("R3C",'Mapa final'!$O$25),"")</f>
        <v/>
      </c>
      <c r="Z28" s="477" t="str">
        <f>IF(AND('Mapa final'!$Y$26="Alta",'Mapa final'!$AA$26="Moderado"),CONCATENATE("R3C",'Mapa final'!$O$26),"")</f>
        <v/>
      </c>
      <c r="AA28" s="477" t="str">
        <f>IF(AND('Mapa final'!$Y$27="Alta",'Mapa final'!$AA$27="Moderado"),CONCATENATE("R3C",'Mapa final'!$O$27),"")</f>
        <v/>
      </c>
      <c r="AB28" s="476" t="str">
        <f>IF(AND('Mapa final'!$Y$22="Alta",'Mapa final'!$AA$22="Mayor"),CONCATENATE("R3C",'Mapa final'!$O$22),"")</f>
        <v/>
      </c>
      <c r="AC28" s="477" t="str">
        <f>IF(AND('Mapa final'!$Y$23="Alta",'Mapa final'!$AA$23="Mayor"),CONCATENATE("R3C",'Mapa final'!$O$23),"")</f>
        <v/>
      </c>
      <c r="AD28" s="477" t="str">
        <f>IF(AND('Mapa final'!$Y$24="Alta",'Mapa final'!$AA$24="Mayor"),CONCATENATE("R3C",'Mapa final'!$O$24),"")</f>
        <v/>
      </c>
      <c r="AE28" s="477" t="str">
        <f>IF(AND('Mapa final'!$Y$25="Alta",'Mapa final'!$AA$25="Mayor"),CONCATENATE("R3C",'Mapa final'!$O$25),"")</f>
        <v/>
      </c>
      <c r="AF28" s="477" t="str">
        <f>IF(AND('Mapa final'!$Y$26="Alta",'Mapa final'!$AA$26="Mayor"),CONCATENATE("R3C",'Mapa final'!$O$26),"")</f>
        <v/>
      </c>
      <c r="AG28" s="478" t="str">
        <f>IF(AND('Mapa final'!$Y$27="Alta",'Mapa final'!$AA$27="Mayor"),CONCATENATE("R3C",'Mapa final'!$O$27),"")</f>
        <v/>
      </c>
      <c r="AH28" s="479" t="str">
        <f>IF(AND('Mapa final'!$Y$22="Alta",'Mapa final'!$AA$22="Catastrófico"),CONCATENATE("R3C",'Mapa final'!$O$22),"")</f>
        <v/>
      </c>
      <c r="AI28" s="480" t="str">
        <f>IF(AND('Mapa final'!$Y$23="Alta",'Mapa final'!$AA$23="Catastrófico"),CONCATENATE("R3C",'Mapa final'!$O$23),"")</f>
        <v/>
      </c>
      <c r="AJ28" s="480" t="str">
        <f>IF(AND('Mapa final'!$Y$24="Alta",'Mapa final'!$AA$24="Catastrófico"),CONCATENATE("R3C",'Mapa final'!$O$24),"")</f>
        <v/>
      </c>
      <c r="AK28" s="480" t="str">
        <f>IF(AND('Mapa final'!$Y$25="Alta",'Mapa final'!$AA$25="Catastrófico"),CONCATENATE("R3C",'Mapa final'!$O$25),"")</f>
        <v/>
      </c>
      <c r="AL28" s="480" t="str">
        <f>IF(AND('Mapa final'!$Y$26="Alta",'Mapa final'!$AA$26="Catastrófico"),CONCATENATE("R3C",'Mapa final'!$O$26),"")</f>
        <v/>
      </c>
      <c r="AM28" s="481" t="str">
        <f>IF(AND('Mapa final'!$Y$27="Alta",'Mapa final'!$AA$27="Catastrófico"),CONCATENATE("R3C",'Mapa final'!$O$27),"")</f>
        <v/>
      </c>
      <c r="AN28" s="15"/>
      <c r="AO28" s="1065"/>
      <c r="AP28" s="1066"/>
      <c r="AQ28" s="1066"/>
      <c r="AR28" s="1066"/>
      <c r="AS28" s="1066"/>
      <c r="AT28" s="106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20.25" customHeight="1" x14ac:dyDescent="0.3">
      <c r="A29" s="15"/>
      <c r="B29" s="1040"/>
      <c r="C29" s="1040"/>
      <c r="D29" s="1041"/>
      <c r="E29" s="1059"/>
      <c r="F29" s="1058"/>
      <c r="G29" s="1058"/>
      <c r="H29" s="1058"/>
      <c r="I29" s="1058"/>
      <c r="J29" s="485" t="str">
        <f>IF(AND('Mapa final'!$Y$28="Alta",'Mapa final'!$AA$28="Leve"),CONCATENATE("R4C",'Mapa final'!$O$28),"")</f>
        <v/>
      </c>
      <c r="K29" s="486" t="str">
        <f>IF(AND('Mapa final'!$Y$29="Alta",'Mapa final'!$AA$29="Leve"),CONCATENATE("R4C",'Mapa final'!$O$29),"")</f>
        <v/>
      </c>
      <c r="L29" s="486" t="str">
        <f>IF(AND('Mapa final'!$Y$30="Alta",'Mapa final'!$AA$30="Leve"),CONCATENATE("R4C",'Mapa final'!$O$30),"")</f>
        <v/>
      </c>
      <c r="M29" s="486" t="str">
        <f>IF(AND('Mapa final'!$Y$31="Alta",'Mapa final'!$AA$31="Leve"),CONCATENATE("R4C",'Mapa final'!$O$31),"")</f>
        <v/>
      </c>
      <c r="N29" s="486" t="str">
        <f>IF(AND('Mapa final'!$Y$32="Alta",'Mapa final'!$AA$32="Leve"),CONCATENATE("R4C",'Mapa final'!$O$32),"")</f>
        <v/>
      </c>
      <c r="O29" s="487" t="str">
        <f>IF(AND('Mapa final'!$Y$33="Alta",'Mapa final'!$AA$33="Leve"),CONCATENATE("R4C",'Mapa final'!$O$33),"")</f>
        <v/>
      </c>
      <c r="P29" s="485" t="str">
        <f>IF(AND('Mapa final'!$Y$28="Alta",'Mapa final'!$AA$28="Menor"),CONCATENATE("R4C",'Mapa final'!$O$28),"")</f>
        <v/>
      </c>
      <c r="Q29" s="486" t="str">
        <f>IF(AND('Mapa final'!$Y$29="Alta",'Mapa final'!$AA$29="Menor"),CONCATENATE("R4C",'Mapa final'!$O$29),"")</f>
        <v/>
      </c>
      <c r="R29" s="486" t="str">
        <f>IF(AND('Mapa final'!$Y$30="Alta",'Mapa final'!$AA$30="Menor"),CONCATENATE("R4C",'Mapa final'!$O$30),"")</f>
        <v/>
      </c>
      <c r="S29" s="486" t="str">
        <f>IF(AND('Mapa final'!$Y$31="Alta",'Mapa final'!$AA$31="Menor"),CONCATENATE("R4C",'Mapa final'!$O$31),"")</f>
        <v/>
      </c>
      <c r="T29" s="486" t="str">
        <f>IF(AND('Mapa final'!$Y$32="Alta",'Mapa final'!$AA$32="Menor"),CONCATENATE("R4C",'Mapa final'!$O$32),"")</f>
        <v/>
      </c>
      <c r="U29" s="487" t="str">
        <f>IF(AND('Mapa final'!$Y$33="Alta",'Mapa final'!$AA$33="Menor"),CONCATENATE("R4C",'Mapa final'!$O$33),"")</f>
        <v/>
      </c>
      <c r="V29" s="477" t="str">
        <f>IF(AND('Mapa final'!$Y$28="Alta",'Mapa final'!$AA$28="Moderado"),CONCATENATE("R4C",'Mapa final'!$O$28),"")</f>
        <v/>
      </c>
      <c r="W29" s="477" t="str">
        <f>IF(AND('Mapa final'!$Y$29="Alta",'Mapa final'!$AA$29="Moderado"),CONCATENATE("R4C",'Mapa final'!$O$29),"")</f>
        <v/>
      </c>
      <c r="X29" s="477" t="str">
        <f>IF(AND('Mapa final'!$Y$30="Alta",'Mapa final'!$AA$30="Moderado"),CONCATENATE("R4C",'Mapa final'!$O$30),"")</f>
        <v/>
      </c>
      <c r="Y29" s="477" t="str">
        <f>IF(AND('Mapa final'!$Y$31="Alta",'Mapa final'!$AA$31="Moderado"),CONCATENATE("R4C",'Mapa final'!$O$31),"")</f>
        <v/>
      </c>
      <c r="Z29" s="477" t="str">
        <f>IF(AND('Mapa final'!$Y$32="Alta",'Mapa final'!$AA$32="Moderado"),CONCATENATE("R4C",'Mapa final'!$O$32),"")</f>
        <v/>
      </c>
      <c r="AA29" s="477" t="str">
        <f>IF(AND('Mapa final'!$Y$33="Alta",'Mapa final'!$AA$33="Moderado"),CONCATENATE("R4C",'Mapa final'!$O$33),"")</f>
        <v/>
      </c>
      <c r="AB29" s="476" t="str">
        <f>IF(AND('Mapa final'!$Y$28="Alta",'Mapa final'!$AA$28="Mayor"),CONCATENATE("R4C",'Mapa final'!$O$28),"")</f>
        <v/>
      </c>
      <c r="AC29" s="477" t="str">
        <f>IF(AND('Mapa final'!$Y$29="Alta",'Mapa final'!$AA$29="Mayor"),CONCATENATE("R4C",'Mapa final'!$O$29),"")</f>
        <v/>
      </c>
      <c r="AD29" s="477" t="str">
        <f>IF(AND('Mapa final'!$Y$30="Alta",'Mapa final'!$AA$30="Mayor"),CONCATENATE("R4C",'Mapa final'!$O$30),"")</f>
        <v/>
      </c>
      <c r="AE29" s="477" t="str">
        <f>IF(AND('Mapa final'!$Y$31="Alta",'Mapa final'!$AA$31="Mayor"),CONCATENATE("R4C",'Mapa final'!$O$31),"")</f>
        <v/>
      </c>
      <c r="AF29" s="477" t="str">
        <f>IF(AND('Mapa final'!$Y$32="Alta",'Mapa final'!$AA$32="Mayor"),CONCATENATE("R4C",'Mapa final'!$O$32),"")</f>
        <v/>
      </c>
      <c r="AG29" s="478" t="str">
        <f>IF(AND('Mapa final'!$Y$33="Alta",'Mapa final'!$AA$33="Mayor"),CONCATENATE("R4C",'Mapa final'!$O$33),"")</f>
        <v/>
      </c>
      <c r="AH29" s="479" t="str">
        <f>IF(AND('Mapa final'!$Y$28="Alta",'Mapa final'!$AA$28="Catastrófico"),CONCATENATE("R4C",'Mapa final'!$O$28),"")</f>
        <v/>
      </c>
      <c r="AI29" s="480" t="str">
        <f>IF(AND('Mapa final'!$Y$29="Alta",'Mapa final'!$AA$29="Catastrófico"),CONCATENATE("R4C",'Mapa final'!$O$29),"")</f>
        <v/>
      </c>
      <c r="AJ29" s="480" t="str">
        <f>IF(AND('Mapa final'!$Y$30="Alta",'Mapa final'!$AA$30="Catastrófico"),CONCATENATE("R4C",'Mapa final'!$O$30),"")</f>
        <v/>
      </c>
      <c r="AK29" s="480" t="str">
        <f>IF(AND('Mapa final'!$Y$31="Alta",'Mapa final'!$AA$31="Catastrófico"),CONCATENATE("R4C",'Mapa final'!$O$31),"")</f>
        <v/>
      </c>
      <c r="AL29" s="480" t="str">
        <f>IF(AND('Mapa final'!$Y$32="Alta",'Mapa final'!$AA$32="Catastrófico"),CONCATENATE("R4C",'Mapa final'!$O$32),"")</f>
        <v/>
      </c>
      <c r="AM29" s="481" t="str">
        <f>IF(AND('Mapa final'!$Y$33="Alta",'Mapa final'!$AA$33="Catastrófico"),CONCATENATE("R4C",'Mapa final'!$O$33),"")</f>
        <v/>
      </c>
      <c r="AN29" s="15"/>
      <c r="AO29" s="1065"/>
      <c r="AP29" s="1066"/>
      <c r="AQ29" s="1066"/>
      <c r="AR29" s="1066"/>
      <c r="AS29" s="1066"/>
      <c r="AT29" s="106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20.25" customHeight="1" x14ac:dyDescent="0.3">
      <c r="A30" s="15"/>
      <c r="B30" s="1040"/>
      <c r="C30" s="1040"/>
      <c r="D30" s="1041"/>
      <c r="E30" s="1059"/>
      <c r="F30" s="1058"/>
      <c r="G30" s="1058"/>
      <c r="H30" s="1058"/>
      <c r="I30" s="1058"/>
      <c r="J30" s="485" t="str">
        <f>IF(AND('Mapa final'!$Y$34="Alta",'Mapa final'!$AA$34="Leve"),CONCATENATE("R5C",'Mapa final'!$O$34),"")</f>
        <v/>
      </c>
      <c r="K30" s="486" t="str">
        <f>IF(AND('Mapa final'!$Y$35="Alta",'Mapa final'!$AA$35="Leve"),CONCATENATE("R5C",'Mapa final'!$O$35),"")</f>
        <v/>
      </c>
      <c r="L30" s="486" t="str">
        <f>IF(AND('Mapa final'!$Y$36="Alta",'Mapa final'!$AA$36="Leve"),CONCATENATE("R5C",'Mapa final'!$O$36),"")</f>
        <v/>
      </c>
      <c r="M30" s="486" t="str">
        <f>IF(AND('Mapa final'!$Y$37="Alta",'Mapa final'!$AA$37="Leve"),CONCATENATE("R5C",'Mapa final'!$O$37),"")</f>
        <v/>
      </c>
      <c r="N30" s="486" t="str">
        <f>IF(AND('Mapa final'!$Y$38="Alta",'Mapa final'!$AA$38="Leve"),CONCATENATE("R5C",'Mapa final'!$O$38),"")</f>
        <v/>
      </c>
      <c r="O30" s="487" t="str">
        <f>IF(AND('Mapa final'!$Y$39="Alta",'Mapa final'!$AA$39="Leve"),CONCATENATE("R5C",'Mapa final'!$O$39),"")</f>
        <v/>
      </c>
      <c r="P30" s="485" t="str">
        <f>IF(AND('Mapa final'!$Y$34="Alta",'Mapa final'!$AA$34="Menor"),CONCATENATE("R5C",'Mapa final'!$O$34),"")</f>
        <v/>
      </c>
      <c r="Q30" s="486" t="str">
        <f>IF(AND('Mapa final'!$Y$35="Alta",'Mapa final'!$AA$35="Menor"),CONCATENATE("R5C",'Mapa final'!$O$35),"")</f>
        <v/>
      </c>
      <c r="R30" s="486" t="str">
        <f>IF(AND('Mapa final'!$Y$36="Alta",'Mapa final'!$AA$36="Menor"),CONCATENATE("R5C",'Mapa final'!$O$36),"")</f>
        <v/>
      </c>
      <c r="S30" s="486" t="str">
        <f>IF(AND('Mapa final'!$Y$37="Alta",'Mapa final'!$AA$37="Menor"),CONCATENATE("R5C",'Mapa final'!$O$37),"")</f>
        <v/>
      </c>
      <c r="T30" s="486" t="str">
        <f>IF(AND('Mapa final'!$Y$38="Alta",'Mapa final'!$AA$38="Menor"),CONCATENATE("R5C",'Mapa final'!$O$38),"")</f>
        <v/>
      </c>
      <c r="U30" s="487" t="str">
        <f>IF(AND('Mapa final'!$Y$39="Alta",'Mapa final'!$AA$39="Menor"),CONCATENATE("R5C",'Mapa final'!$O$39),"")</f>
        <v/>
      </c>
      <c r="V30" s="477" t="str">
        <f>IF(AND('Mapa final'!$Y$34="Alta",'Mapa final'!$AA$34="Moderado"),CONCATENATE("R5C",'Mapa final'!$O$34),"")</f>
        <v/>
      </c>
      <c r="W30" s="477" t="str">
        <f>IF(AND('Mapa final'!$Y$35="Alta",'Mapa final'!$AA$35="Moderado"),CONCATENATE("R5C",'Mapa final'!$O$35),"")</f>
        <v/>
      </c>
      <c r="X30" s="477" t="str">
        <f>IF(AND('Mapa final'!$Y$36="Alta",'Mapa final'!$AA$36="Moderado"),CONCATENATE("R5C",'Mapa final'!$O$36),"")</f>
        <v/>
      </c>
      <c r="Y30" s="477" t="str">
        <f>IF(AND('Mapa final'!$Y$37="Alta",'Mapa final'!$AA$37="Moderado"),CONCATENATE("R5C",'Mapa final'!$O$37),"")</f>
        <v/>
      </c>
      <c r="Z30" s="477" t="str">
        <f>IF(AND('Mapa final'!$Y$38="Alta",'Mapa final'!$AA$38="Moderado"),CONCATENATE("R5C",'Mapa final'!$O$38),"")</f>
        <v/>
      </c>
      <c r="AA30" s="477" t="str">
        <f>IF(AND('Mapa final'!$Y$39="Alta",'Mapa final'!$AA$39="Moderado"),CONCATENATE("R5C",'Mapa final'!$O$39),"")</f>
        <v/>
      </c>
      <c r="AB30" s="476" t="str">
        <f>IF(AND('Mapa final'!$Y$34="Alta",'Mapa final'!$AA$34="Mayor"),CONCATENATE("R5C",'Mapa final'!$O$34),"")</f>
        <v/>
      </c>
      <c r="AC30" s="477" t="str">
        <f>IF(AND('Mapa final'!$Y$35="Alta",'Mapa final'!$AA$35="Mayor"),CONCATENATE("R5C",'Mapa final'!$O$35),"")</f>
        <v/>
      </c>
      <c r="AD30" s="477" t="str">
        <f>IF(AND('Mapa final'!$Y$36="Alta",'Mapa final'!$AA$36="Mayor"),CONCATENATE("R5C",'Mapa final'!$O$36),"")</f>
        <v/>
      </c>
      <c r="AE30" s="477" t="str">
        <f>IF(AND('Mapa final'!$Y$37="Alta",'Mapa final'!$AA$37="Mayor"),CONCATENATE("R5C",'Mapa final'!$O$37),"")</f>
        <v/>
      </c>
      <c r="AF30" s="477" t="str">
        <f>IF(AND('Mapa final'!$Y$38="Alta",'Mapa final'!$AA$38="Mayor"),CONCATENATE("R5C",'Mapa final'!$O$38),"")</f>
        <v/>
      </c>
      <c r="AG30" s="478" t="str">
        <f>IF(AND('Mapa final'!$Y$39="Alta",'Mapa final'!$AA$39="Mayor"),CONCATENATE("R5C",'Mapa final'!$O$39),"")</f>
        <v/>
      </c>
      <c r="AH30" s="479" t="str">
        <f>IF(AND('Mapa final'!$Y$34="Alta",'Mapa final'!$AA$34="Catastrófico"),CONCATENATE("R5C",'Mapa final'!$O$34),"")</f>
        <v/>
      </c>
      <c r="AI30" s="480" t="str">
        <f>IF(AND('Mapa final'!$Y$35="Alta",'Mapa final'!$AA$35="Catastrófico"),CONCATENATE("R5C",'Mapa final'!$O$35),"")</f>
        <v/>
      </c>
      <c r="AJ30" s="480" t="str">
        <f>IF(AND('Mapa final'!$Y$36="Alta",'Mapa final'!$AA$36="Catastrófico"),CONCATENATE("R5C",'Mapa final'!$O$36),"")</f>
        <v/>
      </c>
      <c r="AK30" s="480" t="str">
        <f>IF(AND('Mapa final'!$Y$37="Alta",'Mapa final'!$AA$37="Catastrófico"),CONCATENATE("R5C",'Mapa final'!$O$37),"")</f>
        <v/>
      </c>
      <c r="AL30" s="480" t="str">
        <f>IF(AND('Mapa final'!$Y$38="Alta",'Mapa final'!$AA$38="Catastrófico"),CONCATENATE("R5C",'Mapa final'!$O$38),"")</f>
        <v/>
      </c>
      <c r="AM30" s="481" t="str">
        <f>IF(AND('Mapa final'!$Y$39="Alta",'Mapa final'!$AA$39="Catastrófico"),CONCATENATE("R5C",'Mapa final'!$O$39),"")</f>
        <v/>
      </c>
      <c r="AN30" s="15"/>
      <c r="AO30" s="1065"/>
      <c r="AP30" s="1066"/>
      <c r="AQ30" s="1066"/>
      <c r="AR30" s="1066"/>
      <c r="AS30" s="1066"/>
      <c r="AT30" s="106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20.25" customHeight="1" x14ac:dyDescent="0.3">
      <c r="A31" s="15"/>
      <c r="B31" s="1040"/>
      <c r="C31" s="1040"/>
      <c r="D31" s="1041"/>
      <c r="E31" s="1059"/>
      <c r="F31" s="1058"/>
      <c r="G31" s="1058"/>
      <c r="H31" s="1058"/>
      <c r="I31" s="1058"/>
      <c r="J31" s="485" t="str">
        <f>IF(AND('Mapa final'!$Y$40="Alta",'Mapa final'!$AA$40="Leve"),CONCATENATE("R6C",'Mapa final'!$O$40),"")</f>
        <v/>
      </c>
      <c r="K31" s="486" t="str">
        <f>IF(AND('Mapa final'!$Y$41="Alta",'Mapa final'!$AA$41="Leve"),CONCATENATE("R6C",'Mapa final'!$O$41),"")</f>
        <v/>
      </c>
      <c r="L31" s="486" t="str">
        <f>IF(AND('Mapa final'!$Y$42="Alta",'Mapa final'!$AA$42="Leve"),CONCATENATE("R6C",'Mapa final'!$O$42),"")</f>
        <v/>
      </c>
      <c r="M31" s="486" t="str">
        <f>IF(AND('Mapa final'!$Y$43="Alta",'Mapa final'!$AA$43="Leve"),CONCATENATE("R6C",'Mapa final'!$O$43),"")</f>
        <v/>
      </c>
      <c r="N31" s="486" t="str">
        <f>IF(AND('Mapa final'!$Y$44="Alta",'Mapa final'!$AA$44="Leve"),CONCATENATE("R6C",'Mapa final'!$O$44),"")</f>
        <v/>
      </c>
      <c r="O31" s="487" t="str">
        <f>IF(AND('Mapa final'!$Y$45="Alta",'Mapa final'!$AA$45="Leve"),CONCATENATE("R6C",'Mapa final'!$O$45),"")</f>
        <v/>
      </c>
      <c r="P31" s="485" t="str">
        <f>IF(AND('Mapa final'!$Y$40="Alta",'Mapa final'!$AA$40="Menor"),CONCATENATE("R6C",'Mapa final'!$O$40),"")</f>
        <v/>
      </c>
      <c r="Q31" s="486" t="str">
        <f>IF(AND('Mapa final'!$Y$41="Alta",'Mapa final'!$AA$41="Menor"),CONCATENATE("R6C",'Mapa final'!$O$41),"")</f>
        <v/>
      </c>
      <c r="R31" s="486" t="str">
        <f>IF(AND('Mapa final'!$Y$42="Alta",'Mapa final'!$AA$42="Menor"),CONCATENATE("R6C",'Mapa final'!$O$42),"")</f>
        <v/>
      </c>
      <c r="S31" s="486" t="str">
        <f>IF(AND('Mapa final'!$Y$43="Alta",'Mapa final'!$AA$43="Menor"),CONCATENATE("R6C",'Mapa final'!$O$43),"")</f>
        <v/>
      </c>
      <c r="T31" s="486" t="str">
        <f>IF(AND('Mapa final'!$Y$44="Alta",'Mapa final'!$AA$44="Menor"),CONCATENATE("R6C",'Mapa final'!$O$44),"")</f>
        <v/>
      </c>
      <c r="U31" s="487" t="str">
        <f>IF(AND('Mapa final'!$Y$45="Alta",'Mapa final'!$AA$45="Menor"),CONCATENATE("R6C",'Mapa final'!$O$45),"")</f>
        <v/>
      </c>
      <c r="V31" s="477" t="str">
        <f>IF(AND('Mapa final'!$Y$40="Alta",'Mapa final'!$AA$40="Moderado"),CONCATENATE("R6C",'Mapa final'!$O$40),"")</f>
        <v/>
      </c>
      <c r="W31" s="477" t="str">
        <f>IF(AND('Mapa final'!$Y$41="Alta",'Mapa final'!$AA$41="Moderado"),CONCATENATE("R6C",'Mapa final'!$O$41),"")</f>
        <v/>
      </c>
      <c r="X31" s="477" t="str">
        <f>IF(AND('Mapa final'!$Y$42="Alta",'Mapa final'!$AA$42="Moderado"),CONCATENATE("R6C",'Mapa final'!$O$42),"")</f>
        <v/>
      </c>
      <c r="Y31" s="477" t="str">
        <f>IF(AND('Mapa final'!$Y$43="Alta",'Mapa final'!$AA$43="Moderado"),CONCATENATE("R6C",'Mapa final'!$O$43),"")</f>
        <v/>
      </c>
      <c r="Z31" s="477" t="str">
        <f>IF(AND('Mapa final'!$Y$44="Alta",'Mapa final'!$AA$44="Moderado"),CONCATENATE("R6C",'Mapa final'!$O$44),"")</f>
        <v/>
      </c>
      <c r="AA31" s="477" t="str">
        <f>IF(AND('Mapa final'!$Y$45="Alta",'Mapa final'!$AA$45="Moderado"),CONCATENATE("R6C",'Mapa final'!$O$45),"")</f>
        <v/>
      </c>
      <c r="AB31" s="476" t="str">
        <f>IF(AND('Mapa final'!$Y$40="Alta",'Mapa final'!$AA$40="Mayor"),CONCATENATE("R6C",'Mapa final'!$O$40),"")</f>
        <v/>
      </c>
      <c r="AC31" s="477" t="str">
        <f>IF(AND('Mapa final'!$Y$41="Alta",'Mapa final'!$AA$41="Mayor"),CONCATENATE("R6C",'Mapa final'!$O$41),"")</f>
        <v/>
      </c>
      <c r="AD31" s="477" t="str">
        <f>IF(AND('Mapa final'!$Y$42="Alta",'Mapa final'!$AA$42="Mayor"),CONCATENATE("R6C",'Mapa final'!$O$42),"")</f>
        <v/>
      </c>
      <c r="AE31" s="477" t="str">
        <f>IF(AND('Mapa final'!$Y$43="Alta",'Mapa final'!$AA$43="Mayor"),CONCATENATE("R6C",'Mapa final'!$O$43),"")</f>
        <v/>
      </c>
      <c r="AF31" s="477" t="str">
        <f>IF(AND('Mapa final'!$Y$44="Alta",'Mapa final'!$AA$44="Mayor"),CONCATENATE("R6C",'Mapa final'!$O$44),"")</f>
        <v/>
      </c>
      <c r="AG31" s="478" t="str">
        <f>IF(AND('Mapa final'!$Y$45="Alta",'Mapa final'!$AA$45="Mayor"),CONCATENATE("R6C",'Mapa final'!$O$45),"")</f>
        <v/>
      </c>
      <c r="AH31" s="479" t="str">
        <f>IF(AND('Mapa final'!$Y$40="Alta",'Mapa final'!$AA$40="Catastrófico"),CONCATENATE("R6C",'Mapa final'!$O$40),"")</f>
        <v/>
      </c>
      <c r="AI31" s="480" t="str">
        <f>IF(AND('Mapa final'!$Y$41="Alta",'Mapa final'!$AA$41="Catastrófico"),CONCATENATE("R6C",'Mapa final'!$O$41),"")</f>
        <v/>
      </c>
      <c r="AJ31" s="480" t="str">
        <f>IF(AND('Mapa final'!$Y$42="Alta",'Mapa final'!$AA$42="Catastrófico"),CONCATENATE("R6C",'Mapa final'!$O$42),"")</f>
        <v/>
      </c>
      <c r="AK31" s="480" t="str">
        <f>IF(AND('Mapa final'!$Y$43="Alta",'Mapa final'!$AA$43="Catastrófico"),CONCATENATE("R6C",'Mapa final'!$O$43),"")</f>
        <v/>
      </c>
      <c r="AL31" s="480" t="str">
        <f>IF(AND('Mapa final'!$Y$44="Alta",'Mapa final'!$AA$44="Catastrófico"),CONCATENATE("R6C",'Mapa final'!$O$44),"")</f>
        <v/>
      </c>
      <c r="AM31" s="481" t="str">
        <f>IF(AND('Mapa final'!$Y$45="Alta",'Mapa final'!$AA$45="Catastrófico"),CONCATENATE("R6C",'Mapa final'!$O$45),"")</f>
        <v/>
      </c>
      <c r="AN31" s="15"/>
      <c r="AO31" s="1065"/>
      <c r="AP31" s="1066"/>
      <c r="AQ31" s="1066"/>
      <c r="AR31" s="1066"/>
      <c r="AS31" s="1066"/>
      <c r="AT31" s="106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20.25" customHeight="1" x14ac:dyDescent="0.3">
      <c r="A32" s="15"/>
      <c r="B32" s="1040"/>
      <c r="C32" s="1040"/>
      <c r="D32" s="1041"/>
      <c r="E32" s="1059"/>
      <c r="F32" s="1058"/>
      <c r="G32" s="1058"/>
      <c r="H32" s="1058"/>
      <c r="I32" s="1058"/>
      <c r="J32" s="485" t="str">
        <f>IF(AND('Mapa final'!$Y$46="Alta",'Mapa final'!$AA$46="Leve"),CONCATENATE("R7C",'Mapa final'!$O$46),"")</f>
        <v/>
      </c>
      <c r="K32" s="486" t="str">
        <f>IF(AND('Mapa final'!$Y$47="Alta",'Mapa final'!$AA$47="Leve"),CONCATENATE("R7C",'Mapa final'!$O$47),"")</f>
        <v/>
      </c>
      <c r="L32" s="486" t="str">
        <f>IF(AND('Mapa final'!$Y$48="Alta",'Mapa final'!$AA$48="Leve"),CONCATENATE("R7C",'Mapa final'!$O$48),"")</f>
        <v/>
      </c>
      <c r="M32" s="486" t="str">
        <f>IF(AND('Mapa final'!$Y$49="Alta",'Mapa final'!$AA$49="Leve"),CONCATENATE("R7C",'Mapa final'!$O$49),"")</f>
        <v/>
      </c>
      <c r="N32" s="486" t="str">
        <f>IF(AND('Mapa final'!$Y$50="Alta",'Mapa final'!$AA$50="Leve"),CONCATENATE("R7C",'Mapa final'!$O$50),"")</f>
        <v/>
      </c>
      <c r="O32" s="487" t="str">
        <f>IF(AND('Mapa final'!$Y$51="Alta",'Mapa final'!$AA$51="Leve"),CONCATENATE("R7C",'Mapa final'!$O$51),"")</f>
        <v/>
      </c>
      <c r="P32" s="485" t="str">
        <f>IF(AND('Mapa final'!$Y$46="Alta",'Mapa final'!$AA$46="Menor"),CONCATENATE("R7C",'Mapa final'!$O$46),"")</f>
        <v/>
      </c>
      <c r="Q32" s="486" t="str">
        <f>IF(AND('Mapa final'!$Y$47="Alta",'Mapa final'!$AA$47="Menor"),CONCATENATE("R7C",'Mapa final'!$O$47),"")</f>
        <v/>
      </c>
      <c r="R32" s="486" t="str">
        <f>IF(AND('Mapa final'!$Y$48="Alta",'Mapa final'!$AA$48="Menor"),CONCATENATE("R7C",'Mapa final'!$O$48),"")</f>
        <v/>
      </c>
      <c r="S32" s="486" t="str">
        <f>IF(AND('Mapa final'!$Y$49="Alta",'Mapa final'!$AA$49="Menor"),CONCATENATE("R7C",'Mapa final'!$O$49),"")</f>
        <v/>
      </c>
      <c r="T32" s="486" t="str">
        <f>IF(AND('Mapa final'!$Y$50="Alta",'Mapa final'!$AA$50="Menor"),CONCATENATE("R7C",'Mapa final'!$O$50),"")</f>
        <v/>
      </c>
      <c r="U32" s="487" t="str">
        <f>IF(AND('Mapa final'!$Y$51="Alta",'Mapa final'!$AA$51="Menor"),CONCATENATE("R7C",'Mapa final'!$O$51),"")</f>
        <v/>
      </c>
      <c r="V32" s="477" t="str">
        <f>IF(AND('Mapa final'!$Y$46="Alta",'Mapa final'!$AA$46="Moderado"),CONCATENATE("R7C",'Mapa final'!$O$46),"")</f>
        <v/>
      </c>
      <c r="W32" s="477" t="str">
        <f>IF(AND('Mapa final'!$Y$47="Alta",'Mapa final'!$AA$47="Moderado"),CONCATENATE("R7C",'Mapa final'!$O$47),"")</f>
        <v/>
      </c>
      <c r="X32" s="477" t="str">
        <f>IF(AND('Mapa final'!$Y$48="Alta",'Mapa final'!$AA$48="Moderado"),CONCATENATE("R7C",'Mapa final'!$O$48),"")</f>
        <v/>
      </c>
      <c r="Y32" s="477" t="str">
        <f>IF(AND('Mapa final'!$Y$49="Alta",'Mapa final'!$AA$49="Moderado"),CONCATENATE("R7C",'Mapa final'!$O$49),"")</f>
        <v/>
      </c>
      <c r="Z32" s="477" t="str">
        <f>IF(AND('Mapa final'!$Y$50="Alta",'Mapa final'!$AA$50="Moderado"),CONCATENATE("R7C",'Mapa final'!$O$50),"")</f>
        <v/>
      </c>
      <c r="AA32" s="477" t="str">
        <f>IF(AND('Mapa final'!$Y$51="Alta",'Mapa final'!$AA$51="Moderado"),CONCATENATE("R7C",'Mapa final'!$O$51),"")</f>
        <v/>
      </c>
      <c r="AB32" s="476" t="str">
        <f>IF(AND('Mapa final'!$Y$46="Alta",'Mapa final'!$AA$46="Mayor"),CONCATENATE("R7C",'Mapa final'!$O$46),"")</f>
        <v/>
      </c>
      <c r="AC32" s="477" t="str">
        <f>IF(AND('Mapa final'!$Y$47="Alta",'Mapa final'!$AA$47="Mayor"),CONCATENATE("R7C",'Mapa final'!$O$47),"")</f>
        <v/>
      </c>
      <c r="AD32" s="477" t="str">
        <f>IF(AND('Mapa final'!$Y$48="Alta",'Mapa final'!$AA$48="Mayor"),CONCATENATE("R7C",'Mapa final'!$O$48),"")</f>
        <v/>
      </c>
      <c r="AE32" s="477" t="str">
        <f>IF(AND('Mapa final'!$Y$49="Alta",'Mapa final'!$AA$49="Mayor"),CONCATENATE("R7C",'Mapa final'!$O$49),"")</f>
        <v/>
      </c>
      <c r="AF32" s="477" t="str">
        <f>IF(AND('Mapa final'!$Y$50="Alta",'Mapa final'!$AA$50="Mayor"),CONCATENATE("R7C",'Mapa final'!$O$50),"")</f>
        <v/>
      </c>
      <c r="AG32" s="478" t="str">
        <f>IF(AND('Mapa final'!$Y$51="Alta",'Mapa final'!$AA$51="Mayor"),CONCATENATE("R7C",'Mapa final'!$O$51),"")</f>
        <v/>
      </c>
      <c r="AH32" s="479" t="str">
        <f>IF(AND('Mapa final'!$Y$46="Alta",'Mapa final'!$AA$46="Catastrófico"),CONCATENATE("R7C",'Mapa final'!$O$46),"")</f>
        <v/>
      </c>
      <c r="AI32" s="480" t="str">
        <f>IF(AND('Mapa final'!$Y$47="Alta",'Mapa final'!$AA$47="Catastrófico"),CONCATENATE("R7C",'Mapa final'!$O$47),"")</f>
        <v/>
      </c>
      <c r="AJ32" s="480" t="str">
        <f>IF(AND('Mapa final'!$Y$48="Alta",'Mapa final'!$AA$48="Catastrófico"),CONCATENATE("R7C",'Mapa final'!$O$48),"")</f>
        <v/>
      </c>
      <c r="AK32" s="480" t="str">
        <f>IF(AND('Mapa final'!$Y$49="Alta",'Mapa final'!$AA$49="Catastrófico"),CONCATENATE("R7C",'Mapa final'!$O$49),"")</f>
        <v/>
      </c>
      <c r="AL32" s="480" t="str">
        <f>IF(AND('Mapa final'!$Y$50="Alta",'Mapa final'!$AA$50="Catastrófico"),CONCATENATE("R7C",'Mapa final'!$O$50),"")</f>
        <v/>
      </c>
      <c r="AM32" s="481" t="str">
        <f>IF(AND('Mapa final'!$Y$51="Alta",'Mapa final'!$AA$51="Catastrófico"),CONCATENATE("R7C",'Mapa final'!$O$51),"")</f>
        <v/>
      </c>
      <c r="AN32" s="15"/>
      <c r="AO32" s="1065"/>
      <c r="AP32" s="1066"/>
      <c r="AQ32" s="1066"/>
      <c r="AR32" s="1066"/>
      <c r="AS32" s="1066"/>
      <c r="AT32" s="106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76" ht="20.25" customHeight="1" x14ac:dyDescent="0.3">
      <c r="A33" s="15"/>
      <c r="B33" s="1040"/>
      <c r="C33" s="1040"/>
      <c r="D33" s="1041"/>
      <c r="E33" s="1059"/>
      <c r="F33" s="1058"/>
      <c r="G33" s="1058"/>
      <c r="H33" s="1058"/>
      <c r="I33" s="1058"/>
      <c r="J33" s="485" t="str">
        <f>IF(AND('Mapa final'!$Y$52="Alta",'Mapa final'!$AA$52="Leve"),CONCATENATE("R8C",'Mapa final'!$O$52),"")</f>
        <v/>
      </c>
      <c r="K33" s="486" t="str">
        <f>IF(AND('Mapa final'!$Y$53="Alta",'Mapa final'!$AA$53="Leve"),CONCATENATE("R8C",'Mapa final'!$O$53),"")</f>
        <v/>
      </c>
      <c r="L33" s="486" t="str">
        <f>IF(AND('Mapa final'!$Y$54="Alta",'Mapa final'!$AA$54="Leve"),CONCATENATE("R8C",'Mapa final'!$O$54),"")</f>
        <v/>
      </c>
      <c r="M33" s="486" t="str">
        <f>IF(AND('Mapa final'!$Y$55="Alta",'Mapa final'!$AA$55="Leve"),CONCATENATE("R8C",'Mapa final'!$O$55),"")</f>
        <v/>
      </c>
      <c r="N33" s="486" t="str">
        <f>IF(AND('Mapa final'!$Y$56="Alta",'Mapa final'!$AA$56="Leve"),CONCATENATE("R8C",'Mapa final'!$O$56),"")</f>
        <v/>
      </c>
      <c r="O33" s="487" t="str">
        <f>IF(AND('Mapa final'!$Y$57="Alta",'Mapa final'!$AA$57="Leve"),CONCATENATE("R8C",'Mapa final'!$O$57),"")</f>
        <v/>
      </c>
      <c r="P33" s="485" t="str">
        <f>IF(AND('Mapa final'!$Y$52="Alta",'Mapa final'!$AA$52="Menor"),CONCATENATE("R8C",'Mapa final'!$O$52),"")</f>
        <v/>
      </c>
      <c r="Q33" s="486" t="str">
        <f>IF(AND('Mapa final'!$Y$53="Alta",'Mapa final'!$AA$53="Menor"),CONCATENATE("R8C",'Mapa final'!$O$53),"")</f>
        <v/>
      </c>
      <c r="R33" s="486" t="str">
        <f>IF(AND('Mapa final'!$Y$54="Alta",'Mapa final'!$AA$54="Menor"),CONCATENATE("R8C",'Mapa final'!$O$54),"")</f>
        <v/>
      </c>
      <c r="S33" s="486" t="str">
        <f>IF(AND('Mapa final'!$Y$55="Alta",'Mapa final'!$AA$55="Menor"),CONCATENATE("R8C",'Mapa final'!$O$55),"")</f>
        <v/>
      </c>
      <c r="T33" s="486" t="str">
        <f>IF(AND('Mapa final'!$Y$56="Alta",'Mapa final'!$AA$56="Menor"),CONCATENATE("R8C",'Mapa final'!$O$56),"")</f>
        <v/>
      </c>
      <c r="U33" s="487" t="str">
        <f>IF(AND('Mapa final'!$Y$57="Alta",'Mapa final'!$AA$57="Menor"),CONCATENATE("R8C",'Mapa final'!$O$57),"")</f>
        <v/>
      </c>
      <c r="V33" s="477" t="str">
        <f>IF(AND('Mapa final'!$Y$52="Alta",'Mapa final'!$AA$52="Moderado"),CONCATENATE("R8C",'Mapa final'!$O$52),"")</f>
        <v/>
      </c>
      <c r="W33" s="477" t="str">
        <f>IF(AND('Mapa final'!$Y$53="Alta",'Mapa final'!$AA$53="Moderado"),CONCATENATE("R8C",'Mapa final'!$O$53),"")</f>
        <v/>
      </c>
      <c r="X33" s="477" t="str">
        <f>IF(AND('Mapa final'!$Y$54="Alta",'Mapa final'!$AA$54="Moderado"),CONCATENATE("R8C",'Mapa final'!$O$54),"")</f>
        <v/>
      </c>
      <c r="Y33" s="477" t="str">
        <f>IF(AND('Mapa final'!$Y$55="Alta",'Mapa final'!$AA$55="Moderado"),CONCATENATE("R8C",'Mapa final'!$O$55),"")</f>
        <v/>
      </c>
      <c r="Z33" s="477" t="str">
        <f>IF(AND('Mapa final'!$Y$56="Alta",'Mapa final'!$AA$56="Moderado"),CONCATENATE("R8C",'Mapa final'!$O$56),"")</f>
        <v/>
      </c>
      <c r="AA33" s="477" t="str">
        <f>IF(AND('Mapa final'!$Y$57="Alta",'Mapa final'!$AA$57="Moderado"),CONCATENATE("R8C",'Mapa final'!$O$57),"")</f>
        <v/>
      </c>
      <c r="AB33" s="476" t="str">
        <f>IF(AND('Mapa final'!$Y$52="Alta",'Mapa final'!$AA$52="Mayor"),CONCATENATE("R8C",'Mapa final'!$O$52),"")</f>
        <v/>
      </c>
      <c r="AC33" s="477" t="str">
        <f>IF(AND('Mapa final'!$Y$53="Alta",'Mapa final'!$AA$53="Mayor"),CONCATENATE("R8C",'Mapa final'!$O$53),"")</f>
        <v/>
      </c>
      <c r="AD33" s="477" t="str">
        <f>IF(AND('Mapa final'!$Y$54="Alta",'Mapa final'!$AA$54="Mayor"),CONCATENATE("R8C",'Mapa final'!$O$54),"")</f>
        <v/>
      </c>
      <c r="AE33" s="477" t="str">
        <f>IF(AND('Mapa final'!$Y$55="Alta",'Mapa final'!$AA$55="Mayor"),CONCATENATE("R8C",'Mapa final'!$O$55),"")</f>
        <v/>
      </c>
      <c r="AF33" s="477" t="str">
        <f>IF(AND('Mapa final'!$Y$56="Alta",'Mapa final'!$AA$56="Mayor"),CONCATENATE("R8C",'Mapa final'!$O$56),"")</f>
        <v/>
      </c>
      <c r="AG33" s="478" t="str">
        <f>IF(AND('Mapa final'!$Y$57="Alta",'Mapa final'!$AA$57="Mayor"),CONCATENATE("R8C",'Mapa final'!$O$57),"")</f>
        <v/>
      </c>
      <c r="AH33" s="479" t="str">
        <f>IF(AND('Mapa final'!$Y$52="Alta",'Mapa final'!$AA$52="Catastrófico"),CONCATENATE("R8C",'Mapa final'!$O$52),"")</f>
        <v/>
      </c>
      <c r="AI33" s="480" t="str">
        <f>IF(AND('Mapa final'!$Y$53="Alta",'Mapa final'!$AA$53="Catastrófico"),CONCATENATE("R8C",'Mapa final'!$O$53),"")</f>
        <v/>
      </c>
      <c r="AJ33" s="480" t="str">
        <f>IF(AND('Mapa final'!$Y$54="Alta",'Mapa final'!$AA$54="Catastrófico"),CONCATENATE("R8C",'Mapa final'!$O$54),"")</f>
        <v/>
      </c>
      <c r="AK33" s="480" t="str">
        <f>IF(AND('Mapa final'!$Y$55="Alta",'Mapa final'!$AA$55="Catastrófico"),CONCATENATE("R8C",'Mapa final'!$O$55),"")</f>
        <v/>
      </c>
      <c r="AL33" s="480" t="str">
        <f>IF(AND('Mapa final'!$Y$56="Alta",'Mapa final'!$AA$56="Catastrófico"),CONCATENATE("R8C",'Mapa final'!$O$56),"")</f>
        <v/>
      </c>
      <c r="AM33" s="481" t="str">
        <f>IF(AND('Mapa final'!$Y$57="Alta",'Mapa final'!$AA$57="Catastrófico"),CONCATENATE("R8C",'Mapa final'!$O$57),"")</f>
        <v/>
      </c>
      <c r="AN33" s="15"/>
      <c r="AO33" s="1065"/>
      <c r="AP33" s="1066"/>
      <c r="AQ33" s="1066"/>
      <c r="AR33" s="1066"/>
      <c r="AS33" s="1066"/>
      <c r="AT33" s="106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76" ht="20.25" customHeight="1" x14ac:dyDescent="0.3">
      <c r="A34" s="15"/>
      <c r="B34" s="1040"/>
      <c r="C34" s="1040"/>
      <c r="D34" s="1041"/>
      <c r="E34" s="1059"/>
      <c r="F34" s="1058"/>
      <c r="G34" s="1058"/>
      <c r="H34" s="1058"/>
      <c r="I34" s="1058"/>
      <c r="J34" s="485" t="str">
        <f>IF(AND('Mapa final'!$Y$58="Alta",'Mapa final'!$AA$58="Leve"),CONCATENATE("R9C",'Mapa final'!$O$58),"")</f>
        <v/>
      </c>
      <c r="K34" s="486" t="str">
        <f>IF(AND('Mapa final'!$Y$59="Alta",'Mapa final'!$AA$59="Leve"),CONCATENATE("R9C",'Mapa final'!$O$59),"")</f>
        <v/>
      </c>
      <c r="L34" s="486" t="str">
        <f>IF(AND('Mapa final'!$Y$60="Alta",'Mapa final'!$AA$60="Leve"),CONCATENATE("R9C",'Mapa final'!$O$60),"")</f>
        <v/>
      </c>
      <c r="M34" s="486" t="str">
        <f>IF(AND('Mapa final'!$Y$61="Alta",'Mapa final'!$AA$61="Leve"),CONCATENATE("R9C",'Mapa final'!$O$61),"")</f>
        <v/>
      </c>
      <c r="N34" s="486" t="str">
        <f>IF(AND('Mapa final'!$Y$62="Alta",'Mapa final'!$AA$62="Leve"),CONCATENATE("R9C",'Mapa final'!$O$62),"")</f>
        <v/>
      </c>
      <c r="O34" s="487" t="str">
        <f>IF(AND('Mapa final'!$Y$63="Alta",'Mapa final'!$AA$63="Leve"),CONCATENATE("R9C",'Mapa final'!$O$63),"")</f>
        <v/>
      </c>
      <c r="P34" s="485" t="str">
        <f>IF(AND('Mapa final'!$Y$58="Alta",'Mapa final'!$AA$58="Menor"),CONCATENATE("R9C",'Mapa final'!$O$58),"")</f>
        <v/>
      </c>
      <c r="Q34" s="486" t="str">
        <f>IF(AND('Mapa final'!$Y$59="Alta",'Mapa final'!$AA$59="Menor"),CONCATENATE("R9C",'Mapa final'!$O$59),"")</f>
        <v/>
      </c>
      <c r="R34" s="486" t="str">
        <f>IF(AND('Mapa final'!$Y$60="Alta",'Mapa final'!$AA$60="Menor"),CONCATENATE("R9C",'Mapa final'!$O$60),"")</f>
        <v/>
      </c>
      <c r="S34" s="486" t="str">
        <f>IF(AND('Mapa final'!$Y$61="Alta",'Mapa final'!$AA$61="Menor"),CONCATENATE("R9C",'Mapa final'!$O$61),"")</f>
        <v/>
      </c>
      <c r="T34" s="486" t="str">
        <f>IF(AND('Mapa final'!$Y$62="Alta",'Mapa final'!$AA$62="Menor"),CONCATENATE("R9C",'Mapa final'!$O$62),"")</f>
        <v/>
      </c>
      <c r="U34" s="487" t="str">
        <f>IF(AND('Mapa final'!$Y$63="Alta",'Mapa final'!$AA$63="Menor"),CONCATENATE("R9C",'Mapa final'!$O$63),"")</f>
        <v/>
      </c>
      <c r="V34" s="477" t="str">
        <f>IF(AND('Mapa final'!$Y$58="Alta",'Mapa final'!$AA$58="Moderado"),CONCATENATE("R9C",'Mapa final'!$O$58),"")</f>
        <v/>
      </c>
      <c r="W34" s="477" t="str">
        <f>IF(AND('Mapa final'!$Y$59="Alta",'Mapa final'!$AA$59="Moderado"),CONCATENATE("R9C",'Mapa final'!$O$59),"")</f>
        <v/>
      </c>
      <c r="X34" s="477" t="str">
        <f>IF(AND('Mapa final'!$Y$60="Alta",'Mapa final'!$AA$60="Moderado"),CONCATENATE("R9C",'Mapa final'!$O$60),"")</f>
        <v/>
      </c>
      <c r="Y34" s="477" t="str">
        <f>IF(AND('Mapa final'!$Y$61="Alta",'Mapa final'!$AA$61="Moderado"),CONCATENATE("R9C",'Mapa final'!$O$61),"")</f>
        <v/>
      </c>
      <c r="Z34" s="477" t="str">
        <f>IF(AND('Mapa final'!$Y$62="Alta",'Mapa final'!$AA$62="Moderado"),CONCATENATE("R9C",'Mapa final'!$O$62),"")</f>
        <v/>
      </c>
      <c r="AA34" s="477" t="str">
        <f>IF(AND('Mapa final'!$Y$63="Alta",'Mapa final'!$AA$63="Moderado"),CONCATENATE("R9C",'Mapa final'!$O$63),"")</f>
        <v/>
      </c>
      <c r="AB34" s="476" t="str">
        <f>IF(AND('Mapa final'!$Y$58="Alta",'Mapa final'!$AA$58="Mayor"),CONCATENATE("R9C",'Mapa final'!$O$58),"")</f>
        <v/>
      </c>
      <c r="AC34" s="477" t="str">
        <f>IF(AND('Mapa final'!$Y$59="Alta",'Mapa final'!$AA$59="Mayor"),CONCATENATE("R9C",'Mapa final'!$O$59),"")</f>
        <v/>
      </c>
      <c r="AD34" s="477" t="str">
        <f>IF(AND('Mapa final'!$Y$60="Alta",'Mapa final'!$AA$60="Mayor"),CONCATENATE("R9C",'Mapa final'!$O$60),"")</f>
        <v/>
      </c>
      <c r="AE34" s="477" t="str">
        <f>IF(AND('Mapa final'!$Y$61="Alta",'Mapa final'!$AA$61="Mayor"),CONCATENATE("R9C",'Mapa final'!$O$61),"")</f>
        <v/>
      </c>
      <c r="AF34" s="477" t="str">
        <f>IF(AND('Mapa final'!$Y$62="Alta",'Mapa final'!$AA$62="Mayor"),CONCATENATE("R9C",'Mapa final'!$O$62),"")</f>
        <v/>
      </c>
      <c r="AG34" s="478" t="str">
        <f>IF(AND('Mapa final'!$Y$63="Alta",'Mapa final'!$AA$63="Mayor"),CONCATENATE("R9C",'Mapa final'!$O$63),"")</f>
        <v/>
      </c>
      <c r="AH34" s="479" t="str">
        <f>IF(AND('Mapa final'!$Y$58="Alta",'Mapa final'!$AA$58="Catastrófico"),CONCATENATE("R9C",'Mapa final'!$O$58),"")</f>
        <v/>
      </c>
      <c r="AI34" s="480" t="str">
        <f>IF(AND('Mapa final'!$Y$59="Alta",'Mapa final'!$AA$59="Catastrófico"),CONCATENATE("R9C",'Mapa final'!$O$59),"")</f>
        <v/>
      </c>
      <c r="AJ34" s="480" t="str">
        <f>IF(AND('Mapa final'!$Y$60="Alta",'Mapa final'!$AA$60="Catastrófico"),CONCATENATE("R9C",'Mapa final'!$O$60),"")</f>
        <v/>
      </c>
      <c r="AK34" s="480" t="str">
        <f>IF(AND('Mapa final'!$Y$61="Alta",'Mapa final'!$AA$61="Catastrófico"),CONCATENATE("R9C",'Mapa final'!$O$61),"")</f>
        <v/>
      </c>
      <c r="AL34" s="480" t="str">
        <f>IF(AND('Mapa final'!$Y$62="Alta",'Mapa final'!$AA$62="Catastrófico"),CONCATENATE("R9C",'Mapa final'!$O$62),"")</f>
        <v/>
      </c>
      <c r="AM34" s="481" t="str">
        <f>IF(AND('Mapa final'!$Y$63="Alta",'Mapa final'!$AA$63="Catastrófico"),CONCATENATE("R9C",'Mapa final'!$O$63),"")</f>
        <v/>
      </c>
      <c r="AN34" s="15"/>
      <c r="AO34" s="1065"/>
      <c r="AP34" s="1066"/>
      <c r="AQ34" s="1066"/>
      <c r="AR34" s="1066"/>
      <c r="AS34" s="1066"/>
      <c r="AT34" s="106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76" ht="20.25" customHeight="1" x14ac:dyDescent="0.3">
      <c r="A35" s="15"/>
      <c r="B35" s="1040"/>
      <c r="C35" s="1040"/>
      <c r="D35" s="1041"/>
      <c r="E35" s="1059"/>
      <c r="F35" s="1058"/>
      <c r="G35" s="1058"/>
      <c r="H35" s="1058"/>
      <c r="I35" s="1058"/>
      <c r="J35" s="485" t="str">
        <f>IF(AND('Mapa final'!$Y$64="Alta",'Mapa final'!$AA$64="Leve"),CONCATENATE("R10C",'Mapa final'!$O$64),"")</f>
        <v/>
      </c>
      <c r="K35" s="486" t="str">
        <f>IF(AND('Mapa final'!$Y$65="Alta",'Mapa final'!$AA$65="Leve"),CONCATENATE("R10C",'Mapa final'!$O$65),"")</f>
        <v/>
      </c>
      <c r="L35" s="486" t="str">
        <f>IF(AND('Mapa final'!$Y$66="Alta",'Mapa final'!$AA$66="Leve"),CONCATENATE("R10C",'Mapa final'!$O$66),"")</f>
        <v/>
      </c>
      <c r="M35" s="486" t="str">
        <f>IF(AND('Mapa final'!$Y$67="Alta",'Mapa final'!$AA$67="Leve"),CONCATENATE("R10C",'Mapa final'!$O$67),"")</f>
        <v/>
      </c>
      <c r="N35" s="486" t="str">
        <f>IF(AND('Mapa final'!$Y$68="Alta",'Mapa final'!$AA$68="Leve"),CONCATENATE("R10C",'Mapa final'!$O$68),"")</f>
        <v/>
      </c>
      <c r="O35" s="487" t="str">
        <f>IF(AND('Mapa final'!$Y$69="Alta",'Mapa final'!$AA$69="Leve"),CONCATENATE("R10C",'Mapa final'!$O$69),"")</f>
        <v/>
      </c>
      <c r="P35" s="485" t="str">
        <f>IF(AND('Mapa final'!$Y$64="Alta",'Mapa final'!$AA$64="Menor"),CONCATENATE("R10C",'Mapa final'!$O$64),"")</f>
        <v/>
      </c>
      <c r="Q35" s="486" t="str">
        <f>IF(AND('Mapa final'!$Y$65="Alta",'Mapa final'!$AA$65="Menor"),CONCATENATE("R10C",'Mapa final'!$O$65),"")</f>
        <v/>
      </c>
      <c r="R35" s="486" t="str">
        <f>IF(AND('Mapa final'!$Y$66="Alta",'Mapa final'!$AA$66="Menor"),CONCATENATE("R10C",'Mapa final'!$O$66),"")</f>
        <v/>
      </c>
      <c r="S35" s="486" t="str">
        <f>IF(AND('Mapa final'!$Y$67="Alta",'Mapa final'!$AA$67="Menor"),CONCATENATE("R10C",'Mapa final'!$O$67),"")</f>
        <v/>
      </c>
      <c r="T35" s="486" t="str">
        <f>IF(AND('Mapa final'!$Y$68="Alta",'Mapa final'!$AA$68="Menor"),CONCATENATE("R10C",'Mapa final'!$O$68),"")</f>
        <v/>
      </c>
      <c r="U35" s="487" t="str">
        <f>IF(AND('Mapa final'!$Y$69="Alta",'Mapa final'!$AA$69="Menor"),CONCATENATE("R10C",'Mapa final'!$O$69),"")</f>
        <v/>
      </c>
      <c r="V35" s="477" t="str">
        <f>IF(AND('Mapa final'!$Y$64="Alta",'Mapa final'!$AA$64="Moderado"),CONCATENATE("R10C",'Mapa final'!$O$64),"")</f>
        <v/>
      </c>
      <c r="W35" s="477" t="str">
        <f>IF(AND('Mapa final'!$Y$65="Alta",'Mapa final'!$AA$65="Moderado"),CONCATENATE("R10C",'Mapa final'!$O$65),"")</f>
        <v/>
      </c>
      <c r="X35" s="477" t="str">
        <f>IF(AND('Mapa final'!$Y$66="Alta",'Mapa final'!$AA$66="Moderado"),CONCATENATE("R10C",'Mapa final'!$O$66),"")</f>
        <v/>
      </c>
      <c r="Y35" s="477" t="str">
        <f>IF(AND('Mapa final'!$Y$67="Alta",'Mapa final'!$AA$67="Moderado"),CONCATENATE("R10C",'Mapa final'!$O$67),"")</f>
        <v/>
      </c>
      <c r="Z35" s="477" t="str">
        <f>IF(AND('Mapa final'!$Y$68="Alta",'Mapa final'!$AA$68="Moderado"),CONCATENATE("R10C",'Mapa final'!$O$68),"")</f>
        <v/>
      </c>
      <c r="AA35" s="477" t="str">
        <f>IF(AND('Mapa final'!$Y$69="Alta",'Mapa final'!$AA$69="Moderado"),CONCATENATE("R10C",'Mapa final'!$O$69),"")</f>
        <v/>
      </c>
      <c r="AB35" s="476" t="str">
        <f>IF(AND('Mapa final'!$Y$64="Alta",'Mapa final'!$AA$64="Mayor"),CONCATENATE("R10C",'Mapa final'!$O$64),"")</f>
        <v/>
      </c>
      <c r="AC35" s="477" t="str">
        <f>IF(AND('Mapa final'!$Y$65="Alta",'Mapa final'!$AA$65="Mayor"),CONCATENATE("R10C",'Mapa final'!$O$65),"")</f>
        <v/>
      </c>
      <c r="AD35" s="477" t="str">
        <f>IF(AND('Mapa final'!$Y$66="Alta",'Mapa final'!$AA$66="Mayor"),CONCATENATE("R10C",'Mapa final'!$O$66),"")</f>
        <v/>
      </c>
      <c r="AE35" s="477" t="str">
        <f>IF(AND('Mapa final'!$Y$67="Alta",'Mapa final'!$AA$67="Mayor"),CONCATENATE("R10C",'Mapa final'!$O$67),"")</f>
        <v/>
      </c>
      <c r="AF35" s="477" t="str">
        <f>IF(AND('Mapa final'!$Y$68="Alta",'Mapa final'!$AA$68="Mayor"),CONCATENATE("R10C",'Mapa final'!$O$68),"")</f>
        <v/>
      </c>
      <c r="AG35" s="478" t="str">
        <f>IF(AND('Mapa final'!$Y$69="Alta",'Mapa final'!$AA$69="Mayor"),CONCATENATE("R10C",'Mapa final'!$O$69),"")</f>
        <v/>
      </c>
      <c r="AH35" s="479" t="str">
        <f>IF(AND('Mapa final'!$Y$64="Alta",'Mapa final'!$AA$64="Catastrófico"),CONCATENATE("R10C",'Mapa final'!$O$64),"")</f>
        <v/>
      </c>
      <c r="AI35" s="480" t="str">
        <f>IF(AND('Mapa final'!$Y$65="Alta",'Mapa final'!$AA$65="Catastrófico"),CONCATENATE("R10C",'Mapa final'!$O$65),"")</f>
        <v/>
      </c>
      <c r="AJ35" s="480" t="str">
        <f>IF(AND('Mapa final'!$Y$66="Alta",'Mapa final'!$AA$66="Catastrófico"),CONCATENATE("R10C",'Mapa final'!$O$66),"")</f>
        <v/>
      </c>
      <c r="AK35" s="480" t="str">
        <f>IF(AND('Mapa final'!$Y$67="Alta",'Mapa final'!$AA$67="Catastrófico"),CONCATENATE("R10C",'Mapa final'!$O$67),"")</f>
        <v/>
      </c>
      <c r="AL35" s="480" t="str">
        <f>IF(AND('Mapa final'!$Y$68="Alta",'Mapa final'!$AA$68="Catastrófico"),CONCATENATE("R10C",'Mapa final'!$O$68),"")</f>
        <v/>
      </c>
      <c r="AM35" s="481" t="str">
        <f>IF(AND('Mapa final'!$Y$69="Alta",'Mapa final'!$AA$69="Catastrófico"),CONCATENATE("R10C",'Mapa final'!$O$69),"")</f>
        <v/>
      </c>
      <c r="AN35" s="15"/>
      <c r="AO35" s="1065"/>
      <c r="AP35" s="1066"/>
      <c r="AQ35" s="1066"/>
      <c r="AR35" s="1066"/>
      <c r="AS35" s="1066"/>
      <c r="AT35" s="106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76" ht="20.25" customHeight="1" x14ac:dyDescent="0.3">
      <c r="A36" s="15"/>
      <c r="B36" s="1040"/>
      <c r="C36" s="1040"/>
      <c r="D36" s="1041"/>
      <c r="E36" s="1059"/>
      <c r="F36" s="1058"/>
      <c r="G36" s="1058"/>
      <c r="H36" s="1058"/>
      <c r="I36" s="1058"/>
      <c r="J36" s="485" t="str">
        <f>IF(AND('Mapa final'!$Y$70="Alta",'Mapa final'!$AA$70="Leve"),CONCATENATE("R11C",'Mapa final'!$O$70),"")</f>
        <v/>
      </c>
      <c r="K36" s="486" t="str">
        <f>IF(AND('Mapa final'!$Y$71="Alta",'Mapa final'!$AA$71="Leve"),CONCATENATE("R11C",'Mapa final'!$O$71),"")</f>
        <v/>
      </c>
      <c r="L36" s="486" t="str">
        <f>IF(AND('Mapa final'!$Y$72="Alta",'Mapa final'!$AA$72="Leve"),CONCATENATE("R11C",'Mapa final'!$O$72),"")</f>
        <v/>
      </c>
      <c r="M36" s="486" t="str">
        <f>IF(AND('Mapa final'!$Y$73="Alta",'Mapa final'!$AA$73="Leve"),CONCATENATE("R11C",'Mapa final'!$O$73),"")</f>
        <v/>
      </c>
      <c r="N36" s="486" t="str">
        <f>IF(AND('Mapa final'!$Y$74="Alta",'Mapa final'!$AA$74="Leve"),CONCATENATE("R11C",'Mapa final'!$O$74),"")</f>
        <v/>
      </c>
      <c r="O36" s="487" t="str">
        <f>IF(AND('Mapa final'!$Y$75="Alta",'Mapa final'!$AA$75="Leve"),CONCATENATE("R11C",'Mapa final'!$O$75),"")</f>
        <v/>
      </c>
      <c r="P36" s="485" t="str">
        <f>IF(AND('Mapa final'!$Y$70="Alta",'Mapa final'!$AA$70="Menor"),CONCATENATE("R11C",'Mapa final'!$O$70),"")</f>
        <v/>
      </c>
      <c r="Q36" s="486" t="str">
        <f>IF(AND('Mapa final'!$Y$71="Alta",'Mapa final'!$AA$71="Menor"),CONCATENATE("R11C",'Mapa final'!$O$71),"")</f>
        <v/>
      </c>
      <c r="R36" s="486" t="str">
        <f>IF(AND('Mapa final'!$Y$72="Alta",'Mapa final'!$AA$72="Menor"),CONCATENATE("R11C",'Mapa final'!$O$72),"")</f>
        <v/>
      </c>
      <c r="S36" s="486" t="str">
        <f>IF(AND('Mapa final'!$Y$73="Alta",'Mapa final'!$AA$73="Menor"),CONCATENATE("R11C",'Mapa final'!$O$73),"")</f>
        <v/>
      </c>
      <c r="T36" s="486" t="str">
        <f>IF(AND('Mapa final'!$Y$74="Alta",'Mapa final'!$AA$74="Menor"),CONCATENATE("R11C",'Mapa final'!$O$74),"")</f>
        <v/>
      </c>
      <c r="U36" s="487" t="str">
        <f>IF(AND('Mapa final'!$Y$75="Alta",'Mapa final'!$AA$75="Menor"),CONCATENATE("R11C",'Mapa final'!$O$75),"")</f>
        <v/>
      </c>
      <c r="V36" s="477" t="str">
        <f>IF(AND('Mapa final'!$Y$70="Alta",'Mapa final'!$AA$70="Moderado"),CONCATENATE("R11C",'Mapa final'!$O$70),"")</f>
        <v/>
      </c>
      <c r="W36" s="477" t="str">
        <f>IF(AND('Mapa final'!$Y$71="Alta",'Mapa final'!$AA$71="Moderado"),CONCATENATE("R11C",'Mapa final'!$O$71),"")</f>
        <v/>
      </c>
      <c r="X36" s="477" t="str">
        <f>IF(AND('Mapa final'!$Y$72="Alta",'Mapa final'!$AA$72="Moderado"),CONCATENATE("R11C",'Mapa final'!$O$72),"")</f>
        <v/>
      </c>
      <c r="Y36" s="477" t="str">
        <f>IF(AND('Mapa final'!$Y$73="Alta",'Mapa final'!$AA$73="Moderado"),CONCATENATE("R11C",'Mapa final'!$O$73),"")</f>
        <v/>
      </c>
      <c r="Z36" s="477" t="str">
        <f>IF(AND('Mapa final'!$Y$74="Alta",'Mapa final'!$AA$74="Moderado"),CONCATENATE("R11C",'Mapa final'!$O$74),"")</f>
        <v/>
      </c>
      <c r="AA36" s="477" t="str">
        <f>IF(AND('Mapa final'!$Y$75="Alta",'Mapa final'!$AA$75="Moderado"),CONCATENATE("R11C",'Mapa final'!$O$75),"")</f>
        <v/>
      </c>
      <c r="AB36" s="476" t="str">
        <f>IF(AND('Mapa final'!$Y$70="Alta",'Mapa final'!$AA$70="Mayor"),CONCATENATE("R11C",'Mapa final'!$O$70),"")</f>
        <v/>
      </c>
      <c r="AC36" s="477" t="str">
        <f>IF(AND('Mapa final'!$Y$71="Alta",'Mapa final'!$AA$71="Mayor"),CONCATENATE("R11C",'Mapa final'!$O$71),"")</f>
        <v/>
      </c>
      <c r="AD36" s="477" t="str">
        <f>IF(AND('Mapa final'!$Y$72="Alta",'Mapa final'!$AA$72="Mayor"),CONCATENATE("R11C",'Mapa final'!$O$72),"")</f>
        <v/>
      </c>
      <c r="AE36" s="477" t="str">
        <f>IF(AND('Mapa final'!$Y$73="Alta",'Mapa final'!$AA$73="Mayor"),CONCATENATE("R11C",'Mapa final'!$O$73),"")</f>
        <v/>
      </c>
      <c r="AF36" s="477" t="str">
        <f>IF(AND('Mapa final'!$Y$74="Alta",'Mapa final'!$AA$74="Mayor"),CONCATENATE("R11C",'Mapa final'!$O$74),"")</f>
        <v/>
      </c>
      <c r="AG36" s="478" t="str">
        <f>IF(AND('Mapa final'!$Y$75="Alta",'Mapa final'!$AA$75="Mayor"),CONCATENATE("R11C",'Mapa final'!$O$75),"")</f>
        <v/>
      </c>
      <c r="AH36" s="479" t="str">
        <f>IF(AND('Mapa final'!$Y$70="Alta",'Mapa final'!$AA$70="Catastrófico"),CONCATENATE("R11C",'Mapa final'!$O$70),"")</f>
        <v/>
      </c>
      <c r="AI36" s="480" t="str">
        <f>IF(AND('Mapa final'!$Y$71="Alta",'Mapa final'!$AA$71="Catastrófico"),CONCATENATE("R11C",'Mapa final'!$O$71),"")</f>
        <v/>
      </c>
      <c r="AJ36" s="480" t="str">
        <f>IF(AND('Mapa final'!$Y$72="Alta",'Mapa final'!$AA$72="Catastrófico"),CONCATENATE("R11C",'Mapa final'!$O$72),"")</f>
        <v/>
      </c>
      <c r="AK36" s="480" t="str">
        <f>IF(AND('Mapa final'!$Y$73="Alta",'Mapa final'!$AA$73="Catastrófico"),CONCATENATE("R11C",'Mapa final'!$O$73),"")</f>
        <v/>
      </c>
      <c r="AL36" s="480" t="str">
        <f>IF(AND('Mapa final'!$Y$74="Alta",'Mapa final'!$AA$74="Catastrófico"),CONCATENATE("R11C",'Mapa final'!$O$74),"")</f>
        <v/>
      </c>
      <c r="AM36" s="481" t="str">
        <f>IF(AND('Mapa final'!$Y$75="Alta",'Mapa final'!$AA$75="Catastrófico"),CONCATENATE("R11C",'Mapa final'!$O$75),"")</f>
        <v/>
      </c>
      <c r="AN36" s="15"/>
      <c r="AO36" s="1065"/>
      <c r="AP36" s="1066"/>
      <c r="AQ36" s="1066"/>
      <c r="AR36" s="1066"/>
      <c r="AS36" s="1066"/>
      <c r="AT36" s="106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76" ht="20.25" customHeight="1" x14ac:dyDescent="0.3">
      <c r="A37" s="15"/>
      <c r="B37" s="1040"/>
      <c r="C37" s="1040"/>
      <c r="D37" s="1041"/>
      <c r="E37" s="1059"/>
      <c r="F37" s="1058"/>
      <c r="G37" s="1058"/>
      <c r="H37" s="1058"/>
      <c r="I37" s="1058"/>
      <c r="J37" s="485" t="str">
        <f>IF(AND('Mapa final'!$Y$76="Alta",'Mapa final'!$AA$76="Leve"),CONCATENATE("R12C",'Mapa final'!$O$76),"")</f>
        <v/>
      </c>
      <c r="K37" s="486" t="str">
        <f>IF(AND('Mapa final'!$Y$77="Alta",'Mapa final'!$AA$77="Leve"),CONCATENATE("R12C",'Mapa final'!$O$77),"")</f>
        <v/>
      </c>
      <c r="L37" s="486" t="str">
        <f>IF(AND('Mapa final'!$Y$78="Alta",'Mapa final'!$AA$78="Leve"),CONCATENATE("R12C",'Mapa final'!$O$78),"")</f>
        <v/>
      </c>
      <c r="M37" s="486" t="str">
        <f>IF(AND('Mapa final'!$Y$79="Alta",'Mapa final'!$AA$79="Leve"),CONCATENATE("R12C",'Mapa final'!$O$79),"")</f>
        <v/>
      </c>
      <c r="N37" s="486" t="str">
        <f>IF(AND('Mapa final'!$Y$80="Alta",'Mapa final'!$AA$80="Leve"),CONCATENATE("R12C",'Mapa final'!$O$80),"")</f>
        <v/>
      </c>
      <c r="O37" s="487" t="str">
        <f>IF(AND('Mapa final'!$Y$81="Alta",'Mapa final'!$AA$81="Leve"),CONCATENATE("R12C",'Mapa final'!$O$81),"")</f>
        <v/>
      </c>
      <c r="P37" s="485" t="str">
        <f>IF(AND('Mapa final'!$Y$76="Alta",'Mapa final'!$AA$76="Menor"),CONCATENATE("R12C",'Mapa final'!$O$76),"")</f>
        <v/>
      </c>
      <c r="Q37" s="486" t="str">
        <f>IF(AND('Mapa final'!$Y$77="Alta",'Mapa final'!$AA$77="Menor"),CONCATENATE("R12C",'Mapa final'!$O$77),"")</f>
        <v/>
      </c>
      <c r="R37" s="486" t="str">
        <f>IF(AND('Mapa final'!$Y$78="Alta",'Mapa final'!$AA$78="Menor"),CONCATENATE("R12C",'Mapa final'!$O$78),"")</f>
        <v/>
      </c>
      <c r="S37" s="486" t="str">
        <f>IF(AND('Mapa final'!$Y$79="Alta",'Mapa final'!$AA$79="Menor"),CONCATENATE("R12C",'Mapa final'!$O$79),"")</f>
        <v/>
      </c>
      <c r="T37" s="486" t="str">
        <f>IF(AND('Mapa final'!$Y$80="Alta",'Mapa final'!$AA$80="Menor"),CONCATENATE("R12C",'Mapa final'!$O$80),"")</f>
        <v/>
      </c>
      <c r="U37" s="487" t="str">
        <f>IF(AND('Mapa final'!$Y$81="Alta",'Mapa final'!$AA$81="Menor"),CONCATENATE("R12C",'Mapa final'!$O$81),"")</f>
        <v/>
      </c>
      <c r="V37" s="477" t="str">
        <f>IF(AND('Mapa final'!$Y$76="Alta",'Mapa final'!$AA$76="Moderado"),CONCATENATE("R12C",'Mapa final'!$O$76),"")</f>
        <v/>
      </c>
      <c r="W37" s="477" t="str">
        <f>IF(AND('Mapa final'!$Y$77="Alta",'Mapa final'!$AA$77="Moderado"),CONCATENATE("R12C",'Mapa final'!$O$77),"")</f>
        <v/>
      </c>
      <c r="X37" s="477" t="str">
        <f>IF(AND('Mapa final'!$Y$78="Alta",'Mapa final'!$AA$78="Moderado"),CONCATENATE("R12C",'Mapa final'!$O$78),"")</f>
        <v/>
      </c>
      <c r="Y37" s="477" t="str">
        <f>IF(AND('Mapa final'!$Y$79="Alta",'Mapa final'!$AA$79="Moderado"),CONCATENATE("R12C",'Mapa final'!$O$79),"")</f>
        <v/>
      </c>
      <c r="Z37" s="477" t="str">
        <f>IF(AND('Mapa final'!$Y$80="Alta",'Mapa final'!$AA$80="Moderado"),CONCATENATE("R12C",'Mapa final'!$O$80),"")</f>
        <v/>
      </c>
      <c r="AA37" s="477" t="str">
        <f>IF(AND('Mapa final'!$Y$81="Alta",'Mapa final'!$AA$81="Moderado"),CONCATENATE("R12C",'Mapa final'!$O$81),"")</f>
        <v/>
      </c>
      <c r="AB37" s="476" t="str">
        <f>IF(AND('Mapa final'!$Y$76="Alta",'Mapa final'!$AA$76="Mayor"),CONCATENATE("R12C",'Mapa final'!$O$76),"")</f>
        <v/>
      </c>
      <c r="AC37" s="477" t="str">
        <f>IF(AND('Mapa final'!$Y$77="Alta",'Mapa final'!$AA$77="Mayor"),CONCATENATE("R12C",'Mapa final'!$O$77),"")</f>
        <v/>
      </c>
      <c r="AD37" s="477" t="str">
        <f>IF(AND('Mapa final'!$Y$78="Alta",'Mapa final'!$AA$78="Mayor"),CONCATENATE("R12C",'Mapa final'!$O$78),"")</f>
        <v/>
      </c>
      <c r="AE37" s="477" t="str">
        <f>IF(AND('Mapa final'!$Y$79="Alta",'Mapa final'!$AA$79="Mayor"),CONCATENATE("R12C",'Mapa final'!$O$79),"")</f>
        <v/>
      </c>
      <c r="AF37" s="477" t="str">
        <f>IF(AND('Mapa final'!$Y$80="Alta",'Mapa final'!$AA$80="Mayor"),CONCATENATE("R12C",'Mapa final'!$O$80),"")</f>
        <v/>
      </c>
      <c r="AG37" s="478" t="str">
        <f>IF(AND('Mapa final'!$Y$81="Alta",'Mapa final'!$AA$81="Mayor"),CONCATENATE("R12C",'Mapa final'!$O$81),"")</f>
        <v/>
      </c>
      <c r="AH37" s="479" t="str">
        <f>IF(AND('Mapa final'!$Y$76="Alta",'Mapa final'!$AA$76="Catastrófico"),CONCATENATE("R12C",'Mapa final'!$O$76),"")</f>
        <v/>
      </c>
      <c r="AI37" s="480" t="str">
        <f>IF(AND('Mapa final'!$Y$77="Alta",'Mapa final'!$AA$77="Catastrófico"),CONCATENATE("R12C",'Mapa final'!$O$77),"")</f>
        <v/>
      </c>
      <c r="AJ37" s="480" t="str">
        <f>IF(AND('Mapa final'!$Y$78="Alta",'Mapa final'!$AA$78="Catastrófico"),CONCATENATE("R12C",'Mapa final'!$O$78),"")</f>
        <v/>
      </c>
      <c r="AK37" s="480" t="str">
        <f>IF(AND('Mapa final'!$Y$79="Alta",'Mapa final'!$AA$79="Catastrófico"),CONCATENATE("R12C",'Mapa final'!$O$79),"")</f>
        <v/>
      </c>
      <c r="AL37" s="480" t="str">
        <f>IF(AND('Mapa final'!$Y$80="Alta",'Mapa final'!$AA$80="Catastrófico"),CONCATENATE("R12C",'Mapa final'!$O$80),"")</f>
        <v/>
      </c>
      <c r="AM37" s="481" t="str">
        <f>IF(AND('Mapa final'!$Y$81="Alta",'Mapa final'!$AA$81="Catastrófico"),CONCATENATE("R12C",'Mapa final'!$O$81),"")</f>
        <v/>
      </c>
      <c r="AN37" s="15"/>
      <c r="AO37" s="1065"/>
      <c r="AP37" s="1066"/>
      <c r="AQ37" s="1066"/>
      <c r="AR37" s="1066"/>
      <c r="AS37" s="1066"/>
      <c r="AT37" s="106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76" ht="20.25" customHeight="1" x14ac:dyDescent="0.3">
      <c r="A38" s="15"/>
      <c r="B38" s="1040"/>
      <c r="C38" s="1040"/>
      <c r="D38" s="1041"/>
      <c r="E38" s="1059"/>
      <c r="F38" s="1058"/>
      <c r="G38" s="1058"/>
      <c r="H38" s="1058"/>
      <c r="I38" s="1058"/>
      <c r="J38" s="485" t="str">
        <f>IF(AND('Mapa final'!$Y$82="Alta",'Mapa final'!$AA$82="Leve"),CONCATENATE("R13C",'Mapa final'!$O$82),"")</f>
        <v/>
      </c>
      <c r="K38" s="486" t="str">
        <f>IF(AND('Mapa final'!$Y$83="Alta",'Mapa final'!$AA$83="Leve"),CONCATENATE("R13C",'Mapa final'!$O$83),"")</f>
        <v/>
      </c>
      <c r="L38" s="486" t="str">
        <f>IF(AND('Mapa final'!$Y$84="Alta",'Mapa final'!$AA$84="Leve"),CONCATENATE("R13C",'Mapa final'!$O$84),"")</f>
        <v/>
      </c>
      <c r="M38" s="486" t="str">
        <f>IF(AND('Mapa final'!$Y$85="Alta",'Mapa final'!$AA$85="Leve"),CONCATENATE("R13C",'Mapa final'!$O$85),"")</f>
        <v/>
      </c>
      <c r="N38" s="486" t="str">
        <f>IF(AND('Mapa final'!$Y$86="Alta",'Mapa final'!$AA$86="Leve"),CONCATENATE("R13C",'Mapa final'!$O$86),"")</f>
        <v/>
      </c>
      <c r="O38" s="487" t="str">
        <f>IF(AND('Mapa final'!$Y$87="Alta",'Mapa final'!$AA$87="Leve"),CONCATENATE("R13C",'Mapa final'!$O$87),"")</f>
        <v/>
      </c>
      <c r="P38" s="485" t="str">
        <f>IF(AND('Mapa final'!$Y$82="Alta",'Mapa final'!$AA$82="Menor"),CONCATENATE("R13C",'Mapa final'!$O$82),"")</f>
        <v/>
      </c>
      <c r="Q38" s="486" t="str">
        <f>IF(AND('Mapa final'!$Y$83="Alta",'Mapa final'!$AA$83="Menor"),CONCATENATE("R13C",'Mapa final'!$O$83),"")</f>
        <v/>
      </c>
      <c r="R38" s="486" t="str">
        <f>IF(AND('Mapa final'!$Y$84="Alta",'Mapa final'!$AA$84="Menor"),CONCATENATE("R13C",'Mapa final'!$O$84),"")</f>
        <v/>
      </c>
      <c r="S38" s="486" t="str">
        <f>IF(AND('Mapa final'!$Y$85="Alta",'Mapa final'!$AA$85="Menor"),CONCATENATE("R13C",'Mapa final'!$O$85),"")</f>
        <v/>
      </c>
      <c r="T38" s="486" t="str">
        <f>IF(AND('Mapa final'!$Y$86="Alta",'Mapa final'!$AA$86="Menor"),CONCATENATE("R13C",'Mapa final'!$O$86),"")</f>
        <v/>
      </c>
      <c r="U38" s="487" t="str">
        <f>IF(AND('Mapa final'!$Y$87="Alta",'Mapa final'!$AA$87="Menor"),CONCATENATE("R13C",'Mapa final'!$O$87),"")</f>
        <v/>
      </c>
      <c r="V38" s="477" t="str">
        <f>IF(AND('Mapa final'!$Y$82="Alta",'Mapa final'!$AA$82="Moderado"),CONCATENATE("R13C",'Mapa final'!$O$82),"")</f>
        <v/>
      </c>
      <c r="W38" s="477" t="str">
        <f>IF(AND('Mapa final'!$Y$83="Alta",'Mapa final'!$AA$83="Moderado"),CONCATENATE("R13C",'Mapa final'!$O$83),"")</f>
        <v/>
      </c>
      <c r="X38" s="477" t="str">
        <f>IF(AND('Mapa final'!$Y$84="Alta",'Mapa final'!$AA$84="Moderado"),CONCATENATE("R13C",'Mapa final'!$O$84),"")</f>
        <v/>
      </c>
      <c r="Y38" s="477" t="str">
        <f>IF(AND('Mapa final'!$Y$85="Alta",'Mapa final'!$AA$85="Moderado"),CONCATENATE("R13C",'Mapa final'!$O$85),"")</f>
        <v/>
      </c>
      <c r="Z38" s="477" t="str">
        <f>IF(AND('Mapa final'!$Y$86="Alta",'Mapa final'!$AA$86="Moderado"),CONCATENATE("R13C",'Mapa final'!$O$86),"")</f>
        <v/>
      </c>
      <c r="AA38" s="477" t="str">
        <f>IF(AND('Mapa final'!$Y$87="Alta",'Mapa final'!$AA$87="Moderado"),CONCATENATE("R13C",'Mapa final'!$O$87),"")</f>
        <v/>
      </c>
      <c r="AB38" s="476" t="str">
        <f>IF(AND('Mapa final'!$Y$82="Alta",'Mapa final'!$AA$82="Mayor"),CONCATENATE("R13C",'Mapa final'!$O$82),"")</f>
        <v/>
      </c>
      <c r="AC38" s="477" t="str">
        <f>IF(AND('Mapa final'!$Y$83="Alta",'Mapa final'!$AA$83="Mayor"),CONCATENATE("R13C",'Mapa final'!$O$83),"")</f>
        <v/>
      </c>
      <c r="AD38" s="477" t="str">
        <f>IF(AND('Mapa final'!$Y$84="Alta",'Mapa final'!$AA$84="Mayor"),CONCATENATE("R13C",'Mapa final'!$O$84),"")</f>
        <v/>
      </c>
      <c r="AE38" s="477" t="str">
        <f>IF(AND('Mapa final'!$Y$85="Alta",'Mapa final'!$AA$85="Mayor"),CONCATENATE("R13C",'Mapa final'!$O$85),"")</f>
        <v/>
      </c>
      <c r="AF38" s="477" t="str">
        <f>IF(AND('Mapa final'!$Y$86="Alta",'Mapa final'!$AA$86="Mayor"),CONCATENATE("R13C",'Mapa final'!$O$86),"")</f>
        <v/>
      </c>
      <c r="AG38" s="478" t="str">
        <f>IF(AND('Mapa final'!$Y$87="Alta",'Mapa final'!$AA$87="Mayor"),CONCATENATE("R13C",'Mapa final'!$O$87),"")</f>
        <v/>
      </c>
      <c r="AH38" s="479" t="str">
        <f>IF(AND('Mapa final'!$Y$82="Alta",'Mapa final'!$AA$82="Catastrófico"),CONCATENATE("R13C",'Mapa final'!$O$82),"")</f>
        <v/>
      </c>
      <c r="AI38" s="480" t="str">
        <f>IF(AND('Mapa final'!$Y$83="Alta",'Mapa final'!$AA$83="Catastrófico"),CONCATENATE("R13C",'Mapa final'!$O$83),"")</f>
        <v/>
      </c>
      <c r="AJ38" s="480" t="str">
        <f>IF(AND('Mapa final'!$Y$84="Alta",'Mapa final'!$AA$84="Catastrófico"),CONCATENATE("R13C",'Mapa final'!$O$84),"")</f>
        <v/>
      </c>
      <c r="AK38" s="480" t="str">
        <f>IF(AND('Mapa final'!$Y$85="Alta",'Mapa final'!$AA$85="Catastrófico"),CONCATENATE("R13C",'Mapa final'!$O$85),"")</f>
        <v/>
      </c>
      <c r="AL38" s="480" t="str">
        <f>IF(AND('Mapa final'!$Y$86="Alta",'Mapa final'!$AA$86="Catastrófico"),CONCATENATE("R13C",'Mapa final'!$O$86),"")</f>
        <v/>
      </c>
      <c r="AM38" s="481" t="str">
        <f>IF(AND('Mapa final'!$Y$87="Alta",'Mapa final'!$AA$87="Catastrófico"),CONCATENATE("R13C",'Mapa final'!$O$87),"")</f>
        <v/>
      </c>
      <c r="AN38" s="15"/>
      <c r="AO38" s="1065"/>
      <c r="AP38" s="1066"/>
      <c r="AQ38" s="1066"/>
      <c r="AR38" s="1066"/>
      <c r="AS38" s="1066"/>
      <c r="AT38" s="1067"/>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76" ht="20.25" customHeight="1" x14ac:dyDescent="0.3">
      <c r="A39" s="15"/>
      <c r="B39" s="1040"/>
      <c r="C39" s="1040"/>
      <c r="D39" s="1041"/>
      <c r="E39" s="1059"/>
      <c r="F39" s="1058"/>
      <c r="G39" s="1058"/>
      <c r="H39" s="1058"/>
      <c r="I39" s="1058"/>
      <c r="J39" s="485" t="str">
        <f>IF(AND('Mapa final'!$Y$88="Alta",'Mapa final'!$AA$88="Leve"),CONCATENATE("R14C",'Mapa final'!$O$88),"")</f>
        <v/>
      </c>
      <c r="K39" s="486" t="str">
        <f>IF(AND('Mapa final'!$Y$89="Alta",'Mapa final'!$AA$89="Leve"),CONCATENATE("R14C",'Mapa final'!$O$89),"")</f>
        <v/>
      </c>
      <c r="L39" s="486" t="str">
        <f>IF(AND('Mapa final'!$Y$90="Alta",'Mapa final'!$AA$90="Leve"),CONCATENATE("R14C",'Mapa final'!$O$88),"")</f>
        <v/>
      </c>
      <c r="M39" s="486" t="str">
        <f>IF(AND('Mapa final'!$Y$91="Alta",'Mapa final'!$AA$91="Leve"),CONCATENATE("R14C",'Mapa final'!$O$91),"")</f>
        <v/>
      </c>
      <c r="N39" s="486" t="str">
        <f>IF(AND('Mapa final'!$Y$92="Alta",'Mapa final'!$AA$92="Leve"),CONCATENATE("R14C",'Mapa final'!$O$92),"")</f>
        <v/>
      </c>
      <c r="O39" s="487" t="str">
        <f>IF(AND('Mapa final'!$Y$93="Alta",'Mapa final'!$AA$93="Leve"),CONCATENATE("R14C",'Mapa final'!$O$93),"")</f>
        <v/>
      </c>
      <c r="P39" s="485" t="str">
        <f>IF(AND('Mapa final'!$Y$88="Alta",'Mapa final'!$AA$88="Menor"),CONCATENATE("R14C",'Mapa final'!$O$88),"")</f>
        <v/>
      </c>
      <c r="Q39" s="486" t="str">
        <f>IF(AND('Mapa final'!$Y$89="Alta",'Mapa final'!$AA$89="Menor"),CONCATENATE("R14C",'Mapa final'!$O$89),"")</f>
        <v/>
      </c>
      <c r="R39" s="486" t="str">
        <f>IF(AND('Mapa final'!$Y$90="Alta",'Mapa final'!$AA$90="Menor"),CONCATENATE("R14C",'Mapa final'!$O$90),"")</f>
        <v/>
      </c>
      <c r="S39" s="486" t="str">
        <f>IF(AND('Mapa final'!$Y$91="Alta",'Mapa final'!$AA$91="Menor"),CONCATENATE("R14C",'Mapa final'!$O$91),"")</f>
        <v/>
      </c>
      <c r="T39" s="486" t="str">
        <f>IF(AND('Mapa final'!$Y$92="Alta",'Mapa final'!$AA$92="Menor"),CONCATENATE("R14C",'Mapa final'!$O$92),"")</f>
        <v/>
      </c>
      <c r="U39" s="487" t="str">
        <f>IF(AND('Mapa final'!$Y$93="Alta",'Mapa final'!$AA$93="Menor"),CONCATENATE("R14C",'Mapa final'!$O$93),"")</f>
        <v/>
      </c>
      <c r="V39" s="477" t="str">
        <f>IF(AND('Mapa final'!$Y$88="Alta",'Mapa final'!$AA$88="Moderado"),CONCATENATE("R14C",'Mapa final'!$O$88),"")</f>
        <v>R14C1</v>
      </c>
      <c r="W39" s="477" t="str">
        <f>IF(AND('Mapa final'!$Y$89="Alta",'Mapa final'!$AA$89="Moderado"),CONCATENATE("R14C",'Mapa final'!$O$89),"")</f>
        <v/>
      </c>
      <c r="X39" s="477" t="str">
        <f>IF(AND('Mapa final'!$Y$90="Alta",'Mapa final'!$AA$90="Moderado"),CONCATENATE("R14C",'Mapa final'!$O$91),"")</f>
        <v/>
      </c>
      <c r="Y39" s="477" t="str">
        <f>IF(AND('Mapa final'!$Y$91="Alta",'Mapa final'!$AA$91="Moderado"),CONCATENATE("R14C",'Mapa final'!$O$91),"")</f>
        <v/>
      </c>
      <c r="Z39" s="477" t="str">
        <f>IF(AND('Mapa final'!$Y$92="Alta",'Mapa final'!$AA$92="Moderado"),CONCATENATE("R14C",'Mapa final'!$O$92),"")</f>
        <v/>
      </c>
      <c r="AA39" s="477" t="str">
        <f>IF(AND('Mapa final'!$Y$93="Alta",'Mapa final'!$AA$93="Moderado"),CONCATENATE("R14C",'Mapa final'!$O$93),"")</f>
        <v/>
      </c>
      <c r="AB39" s="476" t="str">
        <f>IF(AND('Mapa final'!$Y$88="Alta",'Mapa final'!$AA$88="Mayor"),CONCATENATE("R14C",'Mapa final'!$O$88),"")</f>
        <v/>
      </c>
      <c r="AC39" s="477" t="str">
        <f>IF(AND('Mapa final'!$Y$89="Alta",'Mapa final'!$AA$89="Mayor"),CONCATENATE("R14C",'Mapa final'!$O$89),"")</f>
        <v/>
      </c>
      <c r="AD39" s="477" t="str">
        <f>IF(AND('Mapa final'!$Y$90="Alta",'Mapa final'!$AA$90="Mayor"),CONCATENATE("R14C",'Mapa final'!$O$90),"")</f>
        <v/>
      </c>
      <c r="AE39" s="477" t="str">
        <f>IF(AND('Mapa final'!$Y$91="Alta",'Mapa final'!$AA$91="Mayor"),CONCATENATE("R14C",'Mapa final'!$O$91),"")</f>
        <v/>
      </c>
      <c r="AF39" s="477" t="str">
        <f>IF(AND('Mapa final'!$Y$92="Alta",'Mapa final'!$AA$92="Mayor"),CONCATENATE("R14C",'Mapa final'!$O$92),"")</f>
        <v/>
      </c>
      <c r="AG39" s="478" t="str">
        <f>IF(AND('Mapa final'!$Y$93="Alta",'Mapa final'!$AA$93="Mayor"),CONCATENATE("R14C",'Mapa final'!$O$93),"")</f>
        <v/>
      </c>
      <c r="AH39" s="479" t="str">
        <f>IF(AND('Mapa final'!$Y$88="Alta",'Mapa final'!$AA$88="Catastrófico"),CONCATENATE("R14C",'Mapa final'!$O$88),"")</f>
        <v/>
      </c>
      <c r="AI39" s="480" t="str">
        <f>IF(AND('Mapa final'!$Y$89="Alta",'Mapa final'!$AA$89="Catastrófico"),CONCATENATE("R14C",'Mapa final'!$O$89),"")</f>
        <v/>
      </c>
      <c r="AJ39" s="480" t="str">
        <f>IF(AND('Mapa final'!$Y$90="Alta",'Mapa final'!$AA$90="Catastrófico"),CONCATENATE("R14C",'Mapa final'!$O$90),"")</f>
        <v/>
      </c>
      <c r="AK39" s="480" t="str">
        <f>IF(AND('Mapa final'!$Y$91="Alta",'Mapa final'!$AA$91="Catastrófico"),CONCATENATE("R14C",'Mapa final'!$O$91),"")</f>
        <v/>
      </c>
      <c r="AL39" s="480" t="str">
        <f>IF(AND('Mapa final'!$Y$92="Alta",'Mapa final'!$AA$92="Catastrófico"),CONCATENATE("R14C",'Mapa final'!$O$92),"")</f>
        <v/>
      </c>
      <c r="AM39" s="481" t="str">
        <f>IF(AND('Mapa final'!$Y$93="Alta",'Mapa final'!$AA$93="Catastrófico"),CONCATENATE("R14C",'Mapa final'!$O$93),"")</f>
        <v/>
      </c>
      <c r="AN39" s="15"/>
      <c r="AO39" s="1065"/>
      <c r="AP39" s="1066"/>
      <c r="AQ39" s="1066"/>
      <c r="AR39" s="1066"/>
      <c r="AS39" s="1066"/>
      <c r="AT39" s="1067"/>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76" ht="20.25" customHeight="1" x14ac:dyDescent="0.3">
      <c r="A40" s="15"/>
      <c r="B40" s="1040"/>
      <c r="C40" s="1040"/>
      <c r="D40" s="1041"/>
      <c r="E40" s="1059"/>
      <c r="F40" s="1058"/>
      <c r="G40" s="1058"/>
      <c r="H40" s="1058"/>
      <c r="I40" s="1058"/>
      <c r="J40" s="485" t="str">
        <f>IF(AND('Mapa final'!$Y$94="Alta",'Mapa final'!$AA$94="Leve"),CONCATENATE("R15C",'Mapa final'!$O$94),"")</f>
        <v/>
      </c>
      <c r="K40" s="486" t="str">
        <f>IF(AND('Mapa final'!$Y$95="Alta",'Mapa final'!$AA$95="Leve"),CONCATENATE("R15C",'Mapa final'!$O$95),"")</f>
        <v/>
      </c>
      <c r="L40" s="486" t="str">
        <f>IF(AND('Mapa final'!$Y$96="Alta",'Mapa final'!$AA$96="Leve"),CONCATENATE("R15C",'Mapa final'!$O$96),"")</f>
        <v/>
      </c>
      <c r="M40" s="486" t="str">
        <f>IF(AND('Mapa final'!$Y$97="Alta",'Mapa final'!$AA$97="Leve"),CONCATENATE("R15C",'Mapa final'!$O$97),"")</f>
        <v/>
      </c>
      <c r="N40" s="486" t="str">
        <f>IF(AND('Mapa final'!$Y$98="Alta",'Mapa final'!$AA$98="Leve"),CONCATENATE("R15C",'Mapa final'!$O$98),"")</f>
        <v/>
      </c>
      <c r="O40" s="487" t="str">
        <f>IF(AND('Mapa final'!$Y$99="Alta",'Mapa final'!$AA$99="Leve"),CONCATENATE("R15C",'Mapa final'!$O$99),"")</f>
        <v/>
      </c>
      <c r="P40" s="485" t="str">
        <f>IF(AND('Mapa final'!$Y$94="Alta",'Mapa final'!$AA$94="Menor"),CONCATENATE("R15C",'Mapa final'!$O$94),"")</f>
        <v/>
      </c>
      <c r="Q40" s="486" t="str">
        <f>IF(AND('Mapa final'!$Y$95="Alta",'Mapa final'!$AA$95="Menor"),CONCATENATE("R15C",'Mapa final'!$O$95),"")</f>
        <v/>
      </c>
      <c r="R40" s="486" t="str">
        <f>IF(AND('Mapa final'!$Y$96="Alta",'Mapa final'!$AA$96="Menor"),CONCATENATE("R15C",'Mapa final'!$O$96),"")</f>
        <v/>
      </c>
      <c r="S40" s="486" t="str">
        <f>IF(AND('Mapa final'!$Y$97="Alta",'Mapa final'!$AA$97="Menor"),CONCATENATE("R15C",'Mapa final'!$O$97),"")</f>
        <v/>
      </c>
      <c r="T40" s="486" t="str">
        <f>IF(AND('Mapa final'!$Y$98="Alta",'Mapa final'!$AA$98="Menor"),CONCATENATE("R15C",'Mapa final'!$O$98),"")</f>
        <v/>
      </c>
      <c r="U40" s="487" t="str">
        <f>IF(AND('Mapa final'!$Y$99="Alta",'Mapa final'!$AA$99="Menor"),CONCATENATE("R15C",'Mapa final'!$O$99),"")</f>
        <v/>
      </c>
      <c r="V40" s="477" t="str">
        <f>IF(AND('Mapa final'!$Y$94="Alta",'Mapa final'!$AA$94="Moderado"),CONCATENATE("R15C",'Mapa final'!$O$94),"")</f>
        <v/>
      </c>
      <c r="W40" s="477" t="str">
        <f>IF(AND('Mapa final'!$Y$95="Alta",'Mapa final'!$AA$95="Moderado"),CONCATENATE("R15C",'Mapa final'!$O$95),"")</f>
        <v/>
      </c>
      <c r="X40" s="477" t="str">
        <f>IF(AND('Mapa final'!$Y$96="Alta",'Mapa final'!$AA$96="Moderado"),CONCATENATE("R15C",'Mapa final'!$O$96),"")</f>
        <v/>
      </c>
      <c r="Y40" s="477" t="str">
        <f>IF(AND('Mapa final'!$Y$97="Alta",'Mapa final'!$AA$97="Moderado"),CONCATENATE("R15C",'Mapa final'!$O$97),"")</f>
        <v/>
      </c>
      <c r="Z40" s="477" t="str">
        <f>IF(AND('Mapa final'!$Y$98="Alta",'Mapa final'!$AA$98="Moderado"),CONCATENATE("R15C",'Mapa final'!$O$98),"")</f>
        <v/>
      </c>
      <c r="AA40" s="477" t="str">
        <f>IF(AND('Mapa final'!$Y$99="Alta",'Mapa final'!$AA$99="Moderado"),CONCATENATE("R15C",'Mapa final'!$O$99),"")</f>
        <v/>
      </c>
      <c r="AB40" s="476" t="str">
        <f>IF(AND('Mapa final'!$Y$94="Alta",'Mapa final'!$AA$94="Mayor"),CONCATENATE("R15C",'Mapa final'!$O$94),"")</f>
        <v/>
      </c>
      <c r="AC40" s="477" t="str">
        <f>IF(AND('Mapa final'!$Y$95="Alta",'Mapa final'!$AA$95="Mayor"),CONCATENATE("R15C",'Mapa final'!$O$95),"")</f>
        <v/>
      </c>
      <c r="AD40" s="477" t="str">
        <f>IF(AND('Mapa final'!$Y$96="Alta",'Mapa final'!$AA$96="Mayor"),CONCATENATE("R15C",'Mapa final'!$O$96),"")</f>
        <v/>
      </c>
      <c r="AE40" s="477" t="str">
        <f>IF(AND('Mapa final'!$Y$97="Alta",'Mapa final'!$AA$97="Mayor"),CONCATENATE("R15C",'Mapa final'!$O$97),"")</f>
        <v/>
      </c>
      <c r="AF40" s="477" t="str">
        <f>IF(AND('Mapa final'!$Y$98="Alta",'Mapa final'!$AA$98="Mayor"),CONCATENATE("R15C",'Mapa final'!$O$98),"")</f>
        <v/>
      </c>
      <c r="AG40" s="478" t="str">
        <f>IF(AND('Mapa final'!$Y$99="Alta",'Mapa final'!$AA$99="Mayor"),CONCATENATE("R15C",'Mapa final'!$O$99),"")</f>
        <v/>
      </c>
      <c r="AH40" s="479" t="str">
        <f>IF(AND('Mapa final'!$Y$94="Alta",'Mapa final'!$AA$94="Catastrófico"),CONCATENATE("R15C",'Mapa final'!$O$94),"")</f>
        <v/>
      </c>
      <c r="AI40" s="480" t="str">
        <f>IF(AND('Mapa final'!$Y$95="Alta",'Mapa final'!$AA$95="Catastrófico"),CONCATENATE("R15C",'Mapa final'!$O$95),"")</f>
        <v/>
      </c>
      <c r="AJ40" s="480" t="str">
        <f>IF(AND('Mapa final'!$Y$96="Alta",'Mapa final'!$AA$96="Catastrófico"),CONCATENATE("R15C",'Mapa final'!$O$96),"")</f>
        <v/>
      </c>
      <c r="AK40" s="480" t="str">
        <f>IF(AND('Mapa final'!$Y$97="Alta",'Mapa final'!$AA$97="Catastrófico"),CONCATENATE("R15C",'Mapa final'!$O$97),"")</f>
        <v/>
      </c>
      <c r="AL40" s="480" t="str">
        <f>IF(AND('Mapa final'!$Y$98="Alta",'Mapa final'!$AA$98="Catastrófico"),CONCATENATE("R15C",'Mapa final'!$O$98),"")</f>
        <v/>
      </c>
      <c r="AM40" s="481" t="str">
        <f>IF(AND('Mapa final'!$Y$99="Alta",'Mapa final'!$AA$99="Catastrófico"),CONCATENATE("R15C",'Mapa final'!$O$99),"")</f>
        <v/>
      </c>
      <c r="AN40" s="15"/>
      <c r="AO40" s="1065"/>
      <c r="AP40" s="1066"/>
      <c r="AQ40" s="1066"/>
      <c r="AR40" s="1066"/>
      <c r="AS40" s="1066"/>
      <c r="AT40" s="1067"/>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76" ht="20.25" customHeight="1" x14ac:dyDescent="0.3">
      <c r="A41" s="15"/>
      <c r="B41" s="1040"/>
      <c r="C41" s="1040"/>
      <c r="D41" s="1041"/>
      <c r="E41" s="1059"/>
      <c r="F41" s="1058"/>
      <c r="G41" s="1058"/>
      <c r="H41" s="1058"/>
      <c r="I41" s="1058"/>
      <c r="J41" s="485" t="str">
        <f>IF(AND('Mapa final'!$Y$100="Alta",'Mapa final'!$AA$100="Leve"),CONCATENATE("R16C",'Mapa final'!$O$100),"")</f>
        <v/>
      </c>
      <c r="K41" s="486" t="str">
        <f>IF(AND('Mapa final'!$Y$101="Alta",'Mapa final'!$AA$101="Leve"),CONCATENATE("R16C",'Mapa final'!$O$101),"")</f>
        <v/>
      </c>
      <c r="L41" s="486" t="str">
        <f>IF(AND('Mapa final'!$Y$102="Alta",'Mapa final'!$AA$102="Leve"),CONCATENATE("R16C",'Mapa final'!$O$102),"")</f>
        <v/>
      </c>
      <c r="M41" s="486" t="str">
        <f>IF(AND('Mapa final'!$Y$103="Alta",'Mapa final'!$AA$103="Leve"),CONCATENATE("R16C",'Mapa final'!$O$103),"")</f>
        <v/>
      </c>
      <c r="N41" s="486" t="str">
        <f>IF(AND('Mapa final'!$Y$104="Alta",'Mapa final'!$AA$104="Leve"),CONCATENATE("R16C",'Mapa final'!$O$104),"")</f>
        <v/>
      </c>
      <c r="O41" s="487" t="str">
        <f>IF(AND('Mapa final'!$Y$105="Alta",'Mapa final'!$AA$105="Leve"),CONCATENATE("R16C",'Mapa final'!$O$105),"")</f>
        <v/>
      </c>
      <c r="P41" s="485" t="str">
        <f>IF(AND('Mapa final'!$Y$100="Alta",'Mapa final'!$AA$100="Menor"),CONCATENATE("R16C",'Mapa final'!$O$100),"")</f>
        <v/>
      </c>
      <c r="Q41" s="486" t="str">
        <f>IF(AND('Mapa final'!$Y$101="Alta",'Mapa final'!$AA$101="Menor"),CONCATENATE("R16C",'Mapa final'!$O$101),"")</f>
        <v/>
      </c>
      <c r="R41" s="486" t="str">
        <f>IF(AND('Mapa final'!$Y$102="Alta",'Mapa final'!$AA$102="Menor"),CONCATENATE("R16C",'Mapa final'!$O$102),"")</f>
        <v/>
      </c>
      <c r="S41" s="486" t="str">
        <f>IF(AND('Mapa final'!$Y$103="Alta",'Mapa final'!$AA$103="Menor"),CONCATENATE("R16C",'Mapa final'!$O$103),"")</f>
        <v/>
      </c>
      <c r="T41" s="486" t="str">
        <f>IF(AND('Mapa final'!$Y$104="Alta",'Mapa final'!$AA$104="Menor"),CONCATENATE("R16C",'Mapa final'!$O$104),"")</f>
        <v/>
      </c>
      <c r="U41" s="487" t="str">
        <f>IF(AND('Mapa final'!$Y$105="Alta",'Mapa final'!$AA$105="Menor"),CONCATENATE("R16C",'Mapa final'!$O$105),"")</f>
        <v/>
      </c>
      <c r="V41" s="477" t="str">
        <f>IF(AND('Mapa final'!$Y$100="Alta",'Mapa final'!$AA$100="Moderado"),CONCATENATE("R16C",'Mapa final'!$O$100),"")</f>
        <v/>
      </c>
      <c r="W41" s="477" t="str">
        <f>IF(AND('Mapa final'!$Y$101="Alta",'Mapa final'!$AA$101="Moderado"),CONCATENATE("R16C",'Mapa final'!$O$101),"")</f>
        <v/>
      </c>
      <c r="X41" s="477" t="str">
        <f>IF(AND('Mapa final'!$Y$102="Alta",'Mapa final'!$AA$102="Moderado"),CONCATENATE("R16C",'Mapa final'!$O$102),"")</f>
        <v/>
      </c>
      <c r="Y41" s="477" t="str">
        <f>IF(AND('Mapa final'!$Y$103="Alta",'Mapa final'!$AA$103="Moderado"),CONCATENATE("R16C",'Mapa final'!$O$103),"")</f>
        <v/>
      </c>
      <c r="Z41" s="477" t="str">
        <f>IF(AND('Mapa final'!$Y$104="Alta",'Mapa final'!$AA$104="Moderado"),CONCATENATE("R16C",'Mapa final'!$O$104),"")</f>
        <v/>
      </c>
      <c r="AA41" s="477" t="str">
        <f>IF(AND('Mapa final'!$Y$105="Alta",'Mapa final'!$AA$105="Moderado"),CONCATENATE("R16C",'Mapa final'!$O$105),"")</f>
        <v/>
      </c>
      <c r="AB41" s="476" t="str">
        <f>IF(AND('Mapa final'!$Y$100="Alta",'Mapa final'!$AA$100="Mayor"),CONCATENATE("R16C",'Mapa final'!$O$100),"")</f>
        <v/>
      </c>
      <c r="AC41" s="477" t="str">
        <f>IF(AND('Mapa final'!$Y$101="Alta",'Mapa final'!$AA$101="Mayor"),CONCATENATE("R16C",'Mapa final'!$O$101),"")</f>
        <v/>
      </c>
      <c r="AD41" s="477" t="str">
        <f>IF(AND('Mapa final'!$Y$102="Alta",'Mapa final'!$AA$102="Mayor"),CONCATENATE("R16C",'Mapa final'!$O$102),"")</f>
        <v/>
      </c>
      <c r="AE41" s="477" t="str">
        <f>IF(AND('Mapa final'!$Y$103="Alta",'Mapa final'!$AA$103="Mayor"),CONCATENATE("R16C",'Mapa final'!$O$103),"")</f>
        <v/>
      </c>
      <c r="AF41" s="477" t="str">
        <f>IF(AND('Mapa final'!$Y$104="Alta",'Mapa final'!$AA$104="Mayor"),CONCATENATE("R16C",'Mapa final'!$O$104),"")</f>
        <v/>
      </c>
      <c r="AG41" s="478" t="str">
        <f>IF(AND('Mapa final'!$Y$105="Alta",'Mapa final'!$AA$105="Mayor"),CONCATENATE("R16C",'Mapa final'!$O$105),"")</f>
        <v/>
      </c>
      <c r="AH41" s="479" t="str">
        <f>IF(AND('Mapa final'!$Y$100="Alta",'Mapa final'!$AA$100="Catastrófico"),CONCATENATE("R16C",'Mapa final'!$O$100),"")</f>
        <v/>
      </c>
      <c r="AI41" s="480" t="str">
        <f>IF(AND('Mapa final'!$Y$101="Alta",'Mapa final'!$AA$101="Catastrófico"),CONCATENATE("R16C",'Mapa final'!$O$101),"")</f>
        <v/>
      </c>
      <c r="AJ41" s="480" t="str">
        <f>IF(AND('Mapa final'!$Y$102="Alta",'Mapa final'!$AA$102="Catastrófico"),CONCATENATE("R16C",'Mapa final'!$O$102),"")</f>
        <v/>
      </c>
      <c r="AK41" s="480" t="str">
        <f>IF(AND('Mapa final'!$Y$103="Alta",'Mapa final'!$AA$103="Catastrófico"),CONCATENATE("R16C",'Mapa final'!$O$103),"")</f>
        <v/>
      </c>
      <c r="AL41" s="480" t="str">
        <f>IF(AND('Mapa final'!$Y$104="Alta",'Mapa final'!$AA$104="Catastrófico"),CONCATENATE("R16C",'Mapa final'!$O$104),"")</f>
        <v/>
      </c>
      <c r="AM41" s="481" t="str">
        <f>IF(AND('Mapa final'!$Y$105="Alta",'Mapa final'!$AA$105="Catastrófico"),CONCATENATE("R16C",'Mapa final'!$O$105),"")</f>
        <v/>
      </c>
      <c r="AN41" s="15"/>
      <c r="AO41" s="1065"/>
      <c r="AP41" s="1066"/>
      <c r="AQ41" s="1066"/>
      <c r="AR41" s="1066"/>
      <c r="AS41" s="1066"/>
      <c r="AT41" s="1067"/>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76" ht="20.25" customHeight="1" x14ac:dyDescent="0.3">
      <c r="A42" s="15"/>
      <c r="B42" s="1040"/>
      <c r="C42" s="1040"/>
      <c r="D42" s="1041"/>
      <c r="E42" s="1059"/>
      <c r="F42" s="1058"/>
      <c r="G42" s="1058"/>
      <c r="H42" s="1058"/>
      <c r="I42" s="1058"/>
      <c r="J42" s="485" t="str">
        <f>IF(AND('Mapa final'!$Y$106="Alta",'Mapa final'!$AA$106="Leve"),CONCATENATE("R17C",'Mapa final'!$O$106),"")</f>
        <v/>
      </c>
      <c r="K42" s="486" t="str">
        <f>IF(AND('Mapa final'!$Y$107="Alta",'Mapa final'!$AA$107="Leve"),CONCATENATE("R17C",'Mapa final'!$O$107),"")</f>
        <v/>
      </c>
      <c r="L42" s="486" t="str">
        <f>IF(AND('Mapa final'!$Y$108="Alta",'Mapa final'!$AA$108="Leve"),CONCATENATE("R17C",'Mapa final'!$O$108),"")</f>
        <v/>
      </c>
      <c r="M42" s="486" t="str">
        <f>IF(AND('Mapa final'!$Y$109="Alta",'Mapa final'!$AA$109="Leve"),CONCATENATE("R17C",'Mapa final'!$O$109),"")</f>
        <v/>
      </c>
      <c r="N42" s="486" t="str">
        <f>IF(AND('Mapa final'!$Y$110="Alta",'Mapa final'!$AA$110="Leve"),CONCATENATE("R17C",'Mapa final'!$O$110),"")</f>
        <v/>
      </c>
      <c r="O42" s="487" t="str">
        <f>IF(AND('Mapa final'!$Y$111="Alta",'Mapa final'!$AA$111="Leve"),CONCATENATE("R17C",'Mapa final'!$O$111),"")</f>
        <v/>
      </c>
      <c r="P42" s="485" t="str">
        <f>IF(AND('Mapa final'!$Y$106="Alta",'Mapa final'!$AA$106="Menor"),CONCATENATE("R17C",'Mapa final'!$O$106),"")</f>
        <v/>
      </c>
      <c r="Q42" s="486" t="str">
        <f>IF(AND('Mapa final'!$Y$107="Alta",'Mapa final'!$AA$107="Menor"),CONCATENATE("R17C",'Mapa final'!$O$107),"")</f>
        <v/>
      </c>
      <c r="R42" s="486" t="str">
        <f>IF(AND('Mapa final'!$Y$108="Alta",'Mapa final'!$AA$108="Menor"),CONCATENATE("R17C",'Mapa final'!$O$108),"")</f>
        <v/>
      </c>
      <c r="S42" s="486" t="str">
        <f>IF(AND('Mapa final'!$Y$109="Alta",'Mapa final'!$AA$109="Menor"),CONCATENATE("R17C",'Mapa final'!$O$109),"")</f>
        <v/>
      </c>
      <c r="T42" s="486" t="str">
        <f>IF(AND('Mapa final'!$Y$110="Alta",'Mapa final'!$AA$110="Menor"),CONCATENATE("R17C",'Mapa final'!$O$110),"")</f>
        <v/>
      </c>
      <c r="U42" s="487" t="str">
        <f>IF(AND('Mapa final'!$Y$111="Alta",'Mapa final'!$AA$111="Menor"),CONCATENATE("R17C",'Mapa final'!$O$111),"")</f>
        <v/>
      </c>
      <c r="V42" s="477" t="str">
        <f>IF(AND('Mapa final'!$Y$106="Alta",'Mapa final'!$AA$106="Moderado"),CONCATENATE("R17C",'Mapa final'!$O$106),"")</f>
        <v/>
      </c>
      <c r="W42" s="477" t="str">
        <f>IF(AND('Mapa final'!$Y$107="Alta",'Mapa final'!$AA$107="Moderado"),CONCATENATE("R17C",'Mapa final'!$O$107),"")</f>
        <v/>
      </c>
      <c r="X42" s="477" t="str">
        <f>IF(AND('Mapa final'!$Y$108="Alta",'Mapa final'!$AA$108="Moderado"),CONCATENATE("R17C",'Mapa final'!$O$108),"")</f>
        <v/>
      </c>
      <c r="Y42" s="477" t="str">
        <f>IF(AND('Mapa final'!$Y$109="Alta",'Mapa final'!$AA$109="Moderado"),CONCATENATE("R17C",'Mapa final'!$O$109),"")</f>
        <v/>
      </c>
      <c r="Z42" s="477" t="str">
        <f>IF(AND('Mapa final'!$Y$110="Alta",'Mapa final'!$AA$110="Moderado"),CONCATENATE("R17C",'Mapa final'!$O$110),"")</f>
        <v/>
      </c>
      <c r="AA42" s="477" t="str">
        <f>IF(AND('Mapa final'!$Y$111="Alta",'Mapa final'!$AA$111="Moderado"),CONCATENATE("R17C",'Mapa final'!$O$111),"")</f>
        <v/>
      </c>
      <c r="AB42" s="476" t="str">
        <f>IF(AND('Mapa final'!$Y$106="Alta",'Mapa final'!$AA$106="Mayor"),CONCATENATE("R17C",'Mapa final'!$O$106),"")</f>
        <v/>
      </c>
      <c r="AC42" s="477" t="str">
        <f>IF(AND('Mapa final'!$Y$107="Alta",'Mapa final'!$AA$107="Mayor"),CONCATENATE("R17C",'Mapa final'!$O$107),"")</f>
        <v/>
      </c>
      <c r="AD42" s="477" t="str">
        <f>IF(AND('Mapa final'!$Y$108="Alta",'Mapa final'!$AA$108="Mayor"),CONCATENATE("R17C",'Mapa final'!$O$108),"")</f>
        <v/>
      </c>
      <c r="AE42" s="477" t="str">
        <f>IF(AND('Mapa final'!$Y$109="Alta",'Mapa final'!$AA$109="Mayor"),CONCATENATE("R17C",'Mapa final'!$O$109),"")</f>
        <v/>
      </c>
      <c r="AF42" s="477" t="str">
        <f>IF(AND('Mapa final'!$Y$110="Alta",'Mapa final'!$AA$110="Mayor"),CONCATENATE("R17C",'Mapa final'!$O$110),"")</f>
        <v/>
      </c>
      <c r="AG42" s="478" t="str">
        <f>IF(AND('Mapa final'!$Y$111="Alta",'Mapa final'!$AA$111="Mayor"),CONCATENATE("R17C",'Mapa final'!$O$111),"")</f>
        <v/>
      </c>
      <c r="AH42" s="479" t="str">
        <f>IF(AND('Mapa final'!$Y$106="Alta",'Mapa final'!$AA$106="Catastrófico"),CONCATENATE("R17C",'Mapa final'!$O$106),"")</f>
        <v/>
      </c>
      <c r="AI42" s="480" t="str">
        <f>IF(AND('Mapa final'!$Y$107="Alta",'Mapa final'!$AA$107="Catastrófico"),CONCATENATE("R17C",'Mapa final'!$O$107),"")</f>
        <v/>
      </c>
      <c r="AJ42" s="480" t="str">
        <f>IF(AND('Mapa final'!$Y$108="Alta",'Mapa final'!$AA$108="Catastrófico"),CONCATENATE("R17C",'Mapa final'!$O$108),"")</f>
        <v/>
      </c>
      <c r="AK42" s="480" t="str">
        <f>IF(AND('Mapa final'!$Y$109="Alta",'Mapa final'!$AA$109="Catastrófico"),CONCATENATE("R17C",'Mapa final'!$O$109),"")</f>
        <v/>
      </c>
      <c r="AL42" s="480" t="str">
        <f>IF(AND('Mapa final'!$Y$110="Alta",'Mapa final'!$AA$110="Catastrófico"),CONCATENATE("R17C",'Mapa final'!$O$110),"")</f>
        <v/>
      </c>
      <c r="AM42" s="481" t="str">
        <f>IF(AND('Mapa final'!$Y$111="Alta",'Mapa final'!$AA$111="Catastrófico"),CONCATENATE("R17C",'Mapa final'!$O$111),"")</f>
        <v/>
      </c>
      <c r="AN42" s="15"/>
      <c r="AO42" s="1065"/>
      <c r="AP42" s="1066"/>
      <c r="AQ42" s="1066"/>
      <c r="AR42" s="1066"/>
      <c r="AS42" s="1066"/>
      <c r="AT42" s="1067"/>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76" ht="20.25" customHeight="1" x14ac:dyDescent="0.3">
      <c r="A43" s="15"/>
      <c r="B43" s="1040"/>
      <c r="C43" s="1040"/>
      <c r="D43" s="1041"/>
      <c r="E43" s="1059"/>
      <c r="F43" s="1058"/>
      <c r="G43" s="1058"/>
      <c r="H43" s="1058"/>
      <c r="I43" s="1058"/>
      <c r="J43" s="485" t="str">
        <f>IF(AND('Mapa final'!$Y$112="Alta",'Mapa final'!$AA$112="Leve"),CONCATENATE("R18C",'Mapa final'!$O$112),"")</f>
        <v/>
      </c>
      <c r="K43" s="486" t="str">
        <f>IF(AND('Mapa final'!$Y$113="Alta",'Mapa final'!$AA$113="Leve"),CONCATENATE("R18C",'Mapa final'!$O$113),"")</f>
        <v/>
      </c>
      <c r="L43" s="486" t="str">
        <f>IF(AND('Mapa final'!$Y$114="Alta",'Mapa final'!$AA$114="Leve"),CONCATENATE("R18C",'Mapa final'!$O$114),"")</f>
        <v/>
      </c>
      <c r="M43" s="486" t="str">
        <f>IF(AND('Mapa final'!$Y$115="Alta",'Mapa final'!$AA$115="Leve"),CONCATENATE("R18C",'Mapa final'!$O$115),"")</f>
        <v/>
      </c>
      <c r="N43" s="486" t="str">
        <f>IF(AND('Mapa final'!$Y$116="Alta",'Mapa final'!$AA$116="Leve"),CONCATENATE("R18C",'Mapa final'!$O$116),"")</f>
        <v/>
      </c>
      <c r="O43" s="487" t="str">
        <f>IF(AND('Mapa final'!$Y$118="Alta",'Mapa final'!$AA$118="Leve"),CONCATENATE("R18C",'Mapa final'!$O$118),"")</f>
        <v/>
      </c>
      <c r="P43" s="485" t="str">
        <f>IF(AND('Mapa final'!$Y$112="Alta",'Mapa final'!$AA$112="Menor"),CONCATENATE("R18C",'Mapa final'!$O$112),"")</f>
        <v/>
      </c>
      <c r="Q43" s="486" t="str">
        <f>IF(AND('Mapa final'!$Y$113="Alta",'Mapa final'!$AA$113="Menor"),CONCATENATE("R18C",'Mapa final'!$O$113),"")</f>
        <v/>
      </c>
      <c r="R43" s="486" t="str">
        <f>IF(AND('Mapa final'!$Y$114="Alta",'Mapa final'!$AA$114="Menor"),CONCATENATE("R18C",'Mapa final'!$O$114),"")</f>
        <v/>
      </c>
      <c r="S43" s="486" t="str">
        <f>IF(AND('Mapa final'!$Y$115="Alta",'Mapa final'!$AA$115="Menor"),CONCATENATE("R18C",'Mapa final'!$O$115),"")</f>
        <v/>
      </c>
      <c r="T43" s="486" t="str">
        <f>IF(AND('Mapa final'!$Y$116="Alta",'Mapa final'!$AA$116="Menor"),CONCATENATE("R18C",'Mapa final'!$O$116),"")</f>
        <v/>
      </c>
      <c r="U43" s="487" t="str">
        <f>IF(AND('Mapa final'!$Y$118="Alta",'Mapa final'!$AA$118="Menor"),CONCATENATE("R18C",'Mapa final'!$O$118),"")</f>
        <v/>
      </c>
      <c r="V43" s="477" t="str">
        <f>IF(AND('Mapa final'!$Y$112="Alta",'Mapa final'!$AA$112="Moderado"),CONCATENATE("R18C",'Mapa final'!$O$112),"")</f>
        <v/>
      </c>
      <c r="W43" s="477" t="str">
        <f>IF(AND('Mapa final'!$Y$113="Alta",'Mapa final'!$AA$113="Moderado"),CONCATENATE("R18C",'Mapa final'!$O$113),"")</f>
        <v/>
      </c>
      <c r="X43" s="477" t="str">
        <f>IF(AND('Mapa final'!$Y$114="Alta",'Mapa final'!$AA$114="Moderado"),CONCATENATE("R18C",'Mapa final'!$O$114),"")</f>
        <v/>
      </c>
      <c r="Y43" s="477" t="str">
        <f>IF(AND('Mapa final'!$Y$115="Alta",'Mapa final'!$AA$115="Moderado"),CONCATENATE("R18C",'Mapa final'!$O$115),"")</f>
        <v/>
      </c>
      <c r="Z43" s="477" t="str">
        <f>IF(AND('Mapa final'!$Y$116="Alta",'Mapa final'!$AA$116="Moderado"),CONCATENATE("R18C",'Mapa final'!$O$116),"")</f>
        <v/>
      </c>
      <c r="AA43" s="477" t="str">
        <f>IF(AND('Mapa final'!$Y$118="Alta",'Mapa final'!$AA$118="Moderado"),CONCATENATE("R18C",'Mapa final'!$O$118),"")</f>
        <v/>
      </c>
      <c r="AB43" s="476" t="str">
        <f>IF(AND('Mapa final'!$Y$112="Alta",'Mapa final'!$AA$112="Mayor"),CONCATENATE("R18C",'Mapa final'!$O$112),"")</f>
        <v/>
      </c>
      <c r="AC43" s="477" t="str">
        <f>IF(AND('Mapa final'!$Y$113="Alta",'Mapa final'!$AA$113="Mayor"),CONCATENATE("R18C",'Mapa final'!$O$113),"")</f>
        <v/>
      </c>
      <c r="AD43" s="477" t="str">
        <f>IF(AND('Mapa final'!$Y$114="Alta",'Mapa final'!$AA$114="Mayor"),CONCATENATE("R18C",'Mapa final'!$O$114),"")</f>
        <v/>
      </c>
      <c r="AE43" s="477" t="str">
        <f>IF(AND('Mapa final'!$Y$115="Alta",'Mapa final'!$AA$115="Mayor"),CONCATENATE("R18C",'Mapa final'!$O$115),"")</f>
        <v/>
      </c>
      <c r="AF43" s="477" t="str">
        <f>IF(AND('Mapa final'!$Y$116="Alta",'Mapa final'!$AA$116="Mayor"),CONCATENATE("R18C",'Mapa final'!$O$116),"")</f>
        <v/>
      </c>
      <c r="AG43" s="478" t="str">
        <f>IF(AND('Mapa final'!$Y$118="Alta",'Mapa final'!$AA$118="Mayor"),CONCATENATE("R18C",'Mapa final'!$O$118),"")</f>
        <v/>
      </c>
      <c r="AH43" s="479" t="str">
        <f>IF(AND('Mapa final'!$Y$112="Alta",'Mapa final'!$AA$112="Catastrófico"),CONCATENATE("R18C",'Mapa final'!$O$112),"")</f>
        <v/>
      </c>
      <c r="AI43" s="480" t="str">
        <f>IF(AND('Mapa final'!$Y$113="Alta",'Mapa final'!$AA$113="Catastrófico"),CONCATENATE("R18C",'Mapa final'!$O$113),"")</f>
        <v/>
      </c>
      <c r="AJ43" s="480" t="str">
        <f>IF(AND('Mapa final'!$Y$114="Alta",'Mapa final'!$AA$114="Catastrófico"),CONCATENATE("R18C",'Mapa final'!$O$114),"")</f>
        <v/>
      </c>
      <c r="AK43" s="480" t="str">
        <f>IF(AND('Mapa final'!$Y$115="Alta",'Mapa final'!$AA$115="Catastrófico"),CONCATENATE("R18C",'Mapa final'!$O$115),"")</f>
        <v/>
      </c>
      <c r="AL43" s="480" t="str">
        <f>IF(AND('Mapa final'!$Y$116="Alta",'Mapa final'!$AA$116="Catastrófico"),CONCATENATE("R18C",'Mapa final'!$O$116),"")</f>
        <v/>
      </c>
      <c r="AM43" s="481" t="str">
        <f>IF(AND('Mapa final'!$Y$118="Alta",'Mapa final'!$AA$118="Catastrófico"),CONCATENATE("R18C",'Mapa final'!$O$118),"")</f>
        <v/>
      </c>
      <c r="AN43" s="15"/>
      <c r="AO43" s="1065"/>
      <c r="AP43" s="1066"/>
      <c r="AQ43" s="1066"/>
      <c r="AR43" s="1066"/>
      <c r="AS43" s="1066"/>
      <c r="AT43" s="1067"/>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76" ht="20.25" customHeight="1" x14ac:dyDescent="0.3">
      <c r="A44" s="15"/>
      <c r="B44" s="1040"/>
      <c r="C44" s="1040"/>
      <c r="D44" s="1041"/>
      <c r="E44" s="1059"/>
      <c r="F44" s="1058"/>
      <c r="G44" s="1058"/>
      <c r="H44" s="1058"/>
      <c r="I44" s="1058"/>
      <c r="J44" s="485" t="str">
        <f>IF(AND('Mapa final'!$Y$118="Alta",'Mapa final'!$AA$118="Leve"),CONCATENATE("R19C",'Mapa final'!$O$118),"")</f>
        <v/>
      </c>
      <c r="K44" s="486" t="str">
        <f>IF(AND('Mapa final'!$Y$119="Alta",'Mapa final'!$AA$119="Leve"),CONCATENATE("R19C",'Mapa final'!$O$119),"")</f>
        <v/>
      </c>
      <c r="L44" s="486" t="str">
        <f>IF(AND('Mapa final'!$Y$120="Alta",'Mapa final'!$AA$120="Leve"),CONCATENATE("R19C",'Mapa final'!$O$120),"")</f>
        <v/>
      </c>
      <c r="M44" s="486" t="str">
        <f>IF(AND('Mapa final'!$Y$121="Alta",'Mapa final'!$AA$121="Leve"),CONCATENATE("R19C",'Mapa final'!$O$121),"")</f>
        <v/>
      </c>
      <c r="N44" s="486" t="str">
        <f>IF(AND('Mapa final'!$Y$122="Alta",'Mapa final'!$AA$122="Leve"),CONCATENATE("R19C",'Mapa final'!$O$122),"")</f>
        <v/>
      </c>
      <c r="O44" s="487" t="str">
        <f>IF(AND('Mapa final'!$Y$123="Alta",'Mapa final'!$AA$123="Leve"),CONCATENATE("R19C",'Mapa final'!$O$123),"")</f>
        <v/>
      </c>
      <c r="P44" s="485" t="str">
        <f>IF(AND('Mapa final'!$Y$118="Alta",'Mapa final'!$AA$118="Menor"),CONCATENATE("R19C",'Mapa final'!$O$118),"")</f>
        <v/>
      </c>
      <c r="Q44" s="486" t="str">
        <f>IF(AND('Mapa final'!$Y$119="Alta",'Mapa final'!$AA$119="Menor"),CONCATENATE("R19C",'Mapa final'!$O$119),"")</f>
        <v/>
      </c>
      <c r="R44" s="486" t="str">
        <f>IF(AND('Mapa final'!$Y$120="Alta",'Mapa final'!$AA$120="Menor"),CONCATENATE("R19C",'Mapa final'!$O$120),"")</f>
        <v/>
      </c>
      <c r="S44" s="486" t="str">
        <f>IF(AND('Mapa final'!$Y$121="Alta",'Mapa final'!$AA$121="Menor"),CONCATENATE("R19C",'Mapa final'!$O$121),"")</f>
        <v/>
      </c>
      <c r="T44" s="486" t="str">
        <f>IF(AND('Mapa final'!$Y$122="Alta",'Mapa final'!$AA$122="Menor"),CONCATENATE("R19C",'Mapa final'!$O$122),"")</f>
        <v/>
      </c>
      <c r="U44" s="487" t="str">
        <f>IF(AND('Mapa final'!$Y$123="Alta",'Mapa final'!$AA$123="Menor"),CONCATENATE("R19C",'Mapa final'!$O$123),"")</f>
        <v/>
      </c>
      <c r="V44" s="477" t="str">
        <f>IF(AND('Mapa final'!$Y$118="Alta",'Mapa final'!$AA$118="Moderado"),CONCATENATE("R19C",'Mapa final'!$O$118),"")</f>
        <v/>
      </c>
      <c r="W44" s="477" t="str">
        <f>IF(AND('Mapa final'!$Y$119="Alta",'Mapa final'!$AA$119="Moderado"),CONCATENATE("R19C",'Mapa final'!$O$119),"")</f>
        <v/>
      </c>
      <c r="X44" s="477" t="str">
        <f>IF(AND('Mapa final'!$Y$120="Alta",'Mapa final'!$AA$120="Moderado"),CONCATENATE("R19C",'Mapa final'!$O$120),"")</f>
        <v/>
      </c>
      <c r="Y44" s="477" t="str">
        <f>IF(AND('Mapa final'!$Y$121="Alta",'Mapa final'!$AA$121="Moderado"),CONCATENATE("R19C",'Mapa final'!$O$121),"")</f>
        <v/>
      </c>
      <c r="Z44" s="477" t="str">
        <f>IF(AND('Mapa final'!$Y$122="Alta",'Mapa final'!$AA$122="Moderado"),CONCATENATE("R19C",'Mapa final'!$O$122),"")</f>
        <v/>
      </c>
      <c r="AA44" s="477" t="str">
        <f>IF(AND('Mapa final'!$Y$123="Alta",'Mapa final'!$AA$123="Moderado"),CONCATENATE("R19C",'Mapa final'!$O$123),"")</f>
        <v/>
      </c>
      <c r="AB44" s="476" t="str">
        <f>IF(AND('Mapa final'!$Y$118="Alta",'Mapa final'!$AA$118="Mayor"),CONCATENATE("R19C",'Mapa final'!$O$118),"")</f>
        <v/>
      </c>
      <c r="AC44" s="477" t="str">
        <f>IF(AND('Mapa final'!$Y$119="Alta",'Mapa final'!$AA$119="Mayor"),CONCATENATE("R19C",'Mapa final'!$O$119),"")</f>
        <v/>
      </c>
      <c r="AD44" s="477" t="str">
        <f>IF(AND('Mapa final'!$Y$120="Alta",'Mapa final'!$AA$120="Mayor"),CONCATENATE("R19C",'Mapa final'!$O$120),"")</f>
        <v/>
      </c>
      <c r="AE44" s="477" t="str">
        <f>IF(AND('Mapa final'!$Y$121="Alta",'Mapa final'!$AA$121="Mayor"),CONCATENATE("R19C",'Mapa final'!$O$121),"")</f>
        <v/>
      </c>
      <c r="AF44" s="477" t="str">
        <f>IF(AND('Mapa final'!$Y$122="Alta",'Mapa final'!$AA$122="Mayor"),CONCATENATE("R19C",'Mapa final'!$O$122),"")</f>
        <v/>
      </c>
      <c r="AG44" s="478" t="str">
        <f>IF(AND('Mapa final'!$Y$123="Alta",'Mapa final'!$AA$123="Mayor"),CONCATENATE("R19C",'Mapa final'!$O$123),"")</f>
        <v/>
      </c>
      <c r="AH44" s="479" t="str">
        <f>IF(AND('Mapa final'!$Y$118="Alta",'Mapa final'!$AA$118="Catastrófico"),CONCATENATE("R19C",'Mapa final'!$O$118),"")</f>
        <v/>
      </c>
      <c r="AI44" s="480" t="str">
        <f>IF(AND('Mapa final'!$Y$119="Alta",'Mapa final'!$AA$119="Catastrófico"),CONCATENATE("R19C",'Mapa final'!$O$119),"")</f>
        <v/>
      </c>
      <c r="AJ44" s="480" t="str">
        <f>IF(AND('Mapa final'!$Y$120="Alta",'Mapa final'!$AA$120="Catastrófico"),CONCATENATE("R19C",'Mapa final'!$O$120),"")</f>
        <v/>
      </c>
      <c r="AK44" s="480" t="str">
        <f>IF(AND('Mapa final'!$Y$121="Alta",'Mapa final'!$AA$121="Catastrófico"),CONCATENATE("R19C",'Mapa final'!$O$121),"")</f>
        <v/>
      </c>
      <c r="AL44" s="480" t="str">
        <f>IF(AND('Mapa final'!$Y$122="Alta",'Mapa final'!$AA$122="Catastrófico"),CONCATENATE("R19C",'Mapa final'!$O$122),"")</f>
        <v/>
      </c>
      <c r="AM44" s="481" t="str">
        <f>IF(AND('Mapa final'!$Y$123="Alta",'Mapa final'!$AA$123="Catastrófico"),CONCATENATE("R19C",'Mapa final'!$O$123),"")</f>
        <v/>
      </c>
      <c r="AN44" s="15"/>
      <c r="AO44" s="1065"/>
      <c r="AP44" s="1066"/>
      <c r="AQ44" s="1066"/>
      <c r="AR44" s="1066"/>
      <c r="AS44" s="1066"/>
      <c r="AT44" s="1067"/>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76" ht="20.25" customHeight="1" x14ac:dyDescent="0.3">
      <c r="A45" s="15"/>
      <c r="B45" s="1040"/>
      <c r="C45" s="1040"/>
      <c r="D45" s="1041"/>
      <c r="E45" s="1059"/>
      <c r="F45" s="1058"/>
      <c r="G45" s="1058"/>
      <c r="H45" s="1058"/>
      <c r="I45" s="1058"/>
      <c r="J45" s="485"/>
      <c r="K45" s="486"/>
      <c r="L45" s="486"/>
      <c r="M45" s="486"/>
      <c r="N45" s="486"/>
      <c r="O45" s="487"/>
      <c r="P45" s="485"/>
      <c r="Q45" s="486"/>
      <c r="R45" s="486"/>
      <c r="S45" s="486"/>
      <c r="T45" s="486"/>
      <c r="U45" s="487"/>
      <c r="V45" s="477"/>
      <c r="W45" s="477"/>
      <c r="X45" s="477"/>
      <c r="Y45" s="477"/>
      <c r="Z45" s="477"/>
      <c r="AA45" s="477"/>
      <c r="AB45" s="476"/>
      <c r="AC45" s="477"/>
      <c r="AD45" s="477"/>
      <c r="AE45" s="477"/>
      <c r="AF45" s="477"/>
      <c r="AG45" s="478"/>
      <c r="AH45" s="479"/>
      <c r="AI45" s="480"/>
      <c r="AJ45" s="480"/>
      <c r="AK45" s="480"/>
      <c r="AL45" s="480"/>
      <c r="AM45" s="481"/>
      <c r="AN45" s="15"/>
      <c r="AO45" s="1065"/>
      <c r="AP45" s="1066"/>
      <c r="AQ45" s="1066"/>
      <c r="AR45" s="1066"/>
      <c r="AS45" s="1066"/>
      <c r="AT45" s="1067"/>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row>
    <row r="46" spans="1:76" ht="20.25" customHeight="1" thickBot="1" x14ac:dyDescent="0.35">
      <c r="A46" s="15"/>
      <c r="B46" s="1040"/>
      <c r="C46" s="1040"/>
      <c r="D46" s="1041"/>
      <c r="E46" s="1060"/>
      <c r="F46" s="1061"/>
      <c r="G46" s="1061"/>
      <c r="H46" s="1061"/>
      <c r="I46" s="1061"/>
      <c r="J46" s="488" t="str">
        <f>IF(AND('Mapa final'!$Y$130="Alta",'Mapa final'!$AA$130="Leve"),CONCATENATE("R10C",'Mapa final'!$O$130),"")</f>
        <v/>
      </c>
      <c r="K46" s="489" t="str">
        <f>IF(AND('Mapa final'!$Y$131="Alta",'Mapa final'!$AA$131="Leve"),CONCATENATE("R10C",'Mapa final'!$O$131),"")</f>
        <v/>
      </c>
      <c r="L46" s="489" t="str">
        <f>IF(AND('Mapa final'!$Y$132="Alta",'Mapa final'!$AA$132="Leve"),CONCATENATE("R10C",'Mapa final'!$O$132),"")</f>
        <v/>
      </c>
      <c r="M46" s="489" t="str">
        <f>IF(AND('Mapa final'!$Y$133="Alta",'Mapa final'!$AA$133="Leve"),CONCATENATE("R10C",'Mapa final'!$O$133),"")</f>
        <v/>
      </c>
      <c r="N46" s="489" t="str">
        <f>IF(AND('Mapa final'!$Y$134="Alta",'Mapa final'!$AA$134="Leve"),CONCATENATE("R10C",'Mapa final'!$O$134),"")</f>
        <v/>
      </c>
      <c r="O46" s="490" t="str">
        <f>IF(AND('Mapa final'!$Y$135="Alta",'Mapa final'!$AA$135="Leve"),CONCATENATE("R10C",'Mapa final'!$O$135),"")</f>
        <v/>
      </c>
      <c r="P46" s="488" t="str">
        <f>IF(AND('Mapa final'!$Y$130="Alta",'Mapa final'!$AA$130="Menor"),CONCATENATE("R10C",'Mapa final'!$O$130),"")</f>
        <v/>
      </c>
      <c r="Q46" s="489" t="str">
        <f>IF(AND('Mapa final'!$Y$131="Alta",'Mapa final'!$AA$131="Menor"),CONCATENATE("R10C",'Mapa final'!$O$131),"")</f>
        <v/>
      </c>
      <c r="R46" s="489" t="str">
        <f>IF(AND('Mapa final'!$Y$132="Alta",'Mapa final'!$AA$132="Menor"),CONCATENATE("R10C",'Mapa final'!$O$132),"")</f>
        <v/>
      </c>
      <c r="S46" s="489" t="str">
        <f>IF(AND('Mapa final'!$Y$133="Alta",'Mapa final'!$AA$133="Menor"),CONCATENATE("R10C",'Mapa final'!$O$133),"")</f>
        <v/>
      </c>
      <c r="T46" s="489" t="str">
        <f>IF(AND('Mapa final'!$Y$134="Alta",'Mapa final'!$AA$134="Menor"),CONCATENATE("R10C",'Mapa final'!$O$134),"")</f>
        <v/>
      </c>
      <c r="U46" s="490" t="str">
        <f>IF(AND('Mapa final'!$Y$135="Alta",'Mapa final'!$AA$135="Menor"),CONCATENATE("R10C",'Mapa final'!$O$135),"")</f>
        <v/>
      </c>
      <c r="V46" s="477" t="str">
        <f>IF(AND('Mapa final'!$Y$130="Alta",'Mapa final'!$AA$130="Moderado"),CONCATENATE("R10C",'Mapa final'!$O$130),"")</f>
        <v/>
      </c>
      <c r="W46" s="477" t="str">
        <f>IF(AND('Mapa final'!$Y$131="Alta",'Mapa final'!$AA$131="Moderado"),CONCATENATE("R10C",'Mapa final'!$O$131),"")</f>
        <v/>
      </c>
      <c r="X46" s="477" t="str">
        <f>IF(AND('Mapa final'!$Y$132="Alta",'Mapa final'!$AA$132="Moderado"),CONCATENATE("R10C",'Mapa final'!$O$132),"")</f>
        <v/>
      </c>
      <c r="Y46" s="477" t="str">
        <f>IF(AND('Mapa final'!$Y$133="Alta",'Mapa final'!$AA$133="Moderado"),CONCATENATE("R10C",'Mapa final'!$O$133),"")</f>
        <v/>
      </c>
      <c r="Z46" s="477" t="str">
        <f>IF(AND('Mapa final'!$Y$134="Alta",'Mapa final'!$AA$134="Moderado"),CONCATENATE("R10C",'Mapa final'!$O$134),"")</f>
        <v/>
      </c>
      <c r="AA46" s="477" t="str">
        <f>IF(AND('Mapa final'!$Y$135="Alta",'Mapa final'!$AA$135="Moderado"),CONCATENATE("R10C",'Mapa final'!$O$135),"")</f>
        <v/>
      </c>
      <c r="AB46" s="491" t="str">
        <f>IF(AND('Mapa final'!$Y$130="Alta",'Mapa final'!$AA$130="Mayor"),CONCATENATE("R10C",'Mapa final'!$O$130),"")</f>
        <v/>
      </c>
      <c r="AC46" s="492" t="str">
        <f>IF(AND('Mapa final'!$Y$131="Alta",'Mapa final'!$AA$131="Mayor"),CONCATENATE("R10C",'Mapa final'!$O$131),"")</f>
        <v/>
      </c>
      <c r="AD46" s="492" t="str">
        <f>IF(AND('Mapa final'!$Y$132="Alta",'Mapa final'!$AA$132="Mayor"),CONCATENATE("R10C",'Mapa final'!$O$132),"")</f>
        <v/>
      </c>
      <c r="AE46" s="492" t="str">
        <f>IF(AND('Mapa final'!$Y$133="Alta",'Mapa final'!$AA$133="Mayor"),CONCATENATE("R10C",'Mapa final'!$O$133),"")</f>
        <v/>
      </c>
      <c r="AF46" s="492" t="str">
        <f>IF(AND('Mapa final'!$Y$134="Alta",'Mapa final'!$AA$134="Mayor"),CONCATENATE("R10C",'Mapa final'!$O$134),"")</f>
        <v/>
      </c>
      <c r="AG46" s="493" t="str">
        <f>IF(AND('Mapa final'!$Y$135="Alta",'Mapa final'!$AA$135="Mayor"),CONCATENATE("R10C",'Mapa final'!$O$135),"")</f>
        <v/>
      </c>
      <c r="AH46" s="494" t="str">
        <f>IF(AND('Mapa final'!$Y$130="Alta",'Mapa final'!$AA$130="Catastrófico"),CONCATENATE("R10C",'Mapa final'!$O$130),"")</f>
        <v/>
      </c>
      <c r="AI46" s="495" t="str">
        <f>IF(AND('Mapa final'!$Y$131="Alta",'Mapa final'!$AA$131="Catastrófico"),CONCATENATE("R10C",'Mapa final'!$O$131),"")</f>
        <v/>
      </c>
      <c r="AJ46" s="495" t="str">
        <f>IF(AND('Mapa final'!$Y$132="Alta",'Mapa final'!$AA$132="Catastrófico"),CONCATENATE("R10C",'Mapa final'!$O$132),"")</f>
        <v/>
      </c>
      <c r="AK46" s="495" t="str">
        <f>IF(AND('Mapa final'!$Y$133="Alta",'Mapa final'!$AA$133="Catastrófico"),CONCATENATE("R10C",'Mapa final'!$O$133),"")</f>
        <v/>
      </c>
      <c r="AL46" s="495" t="str">
        <f>IF(AND('Mapa final'!$Y$134="Alta",'Mapa final'!$AA$134="Catastrófico"),CONCATENATE("R10C",'Mapa final'!$O$134),"")</f>
        <v/>
      </c>
      <c r="AM46" s="496" t="str">
        <f>IF(AND('Mapa final'!$Y$135="Alta",'Mapa final'!$AA$135="Catastrófico"),CONCATENATE("R10C",'Mapa final'!$O$135),"")</f>
        <v/>
      </c>
      <c r="AN46" s="15"/>
      <c r="AO46" s="1068"/>
      <c r="AP46" s="1069"/>
      <c r="AQ46" s="1069"/>
      <c r="AR46" s="1069"/>
      <c r="AS46" s="1069"/>
      <c r="AT46" s="1070"/>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row>
    <row r="47" spans="1:76" ht="20.25" customHeight="1" x14ac:dyDescent="0.3">
      <c r="A47" s="15"/>
      <c r="B47" s="1040"/>
      <c r="C47" s="1040"/>
      <c r="D47" s="1041"/>
      <c r="E47" s="1055" t="s">
        <v>1057</v>
      </c>
      <c r="F47" s="1056"/>
      <c r="G47" s="1056"/>
      <c r="H47" s="1056"/>
      <c r="I47" s="1071"/>
      <c r="J47" s="482" t="str">
        <f>IF(AND('Mapa final'!$Y$10="Media",'Mapa final'!$AA$10="Leve"),CONCATENATE("R1C",'Mapa final'!$O$10),"")</f>
        <v/>
      </c>
      <c r="K47" s="483" t="str">
        <f>IF(AND('Mapa final'!$Y$11="Media",'Mapa final'!$AA$11="Leve"),CONCATENATE("R1C",'Mapa final'!$O$11),"")</f>
        <v/>
      </c>
      <c r="L47" s="483" t="str">
        <f>IF(AND('Mapa final'!$Y$12="Media",'Mapa final'!$AA$12="Leve"),CONCATENATE("R1C",'Mapa final'!$O$12),"")</f>
        <v/>
      </c>
      <c r="M47" s="483" t="str">
        <f>IF(AND('Mapa final'!$Y$13="Media",'Mapa final'!$AA$13="Leve"),CONCATENATE("R1C",'Mapa final'!$O$13),"")</f>
        <v/>
      </c>
      <c r="N47" s="483" t="str">
        <f>IF(AND('Mapa final'!$Y$14="Media",'Mapa final'!$AA$14="Leve"),CONCATENATE("R1C",'Mapa final'!$O$14),"")</f>
        <v/>
      </c>
      <c r="O47" s="484" t="str">
        <f>IF(AND('Mapa final'!$Y$15="Media",'Mapa final'!$AA$15="Leve"),CONCATENATE("R1C",'Mapa final'!$O$15),"")</f>
        <v/>
      </c>
      <c r="P47" s="482" t="str">
        <f>IF(AND('Mapa final'!$Y$10="Media",'Mapa final'!$AA$10="Menor"),CONCATENATE("R1C",'Mapa final'!$O$10),"")</f>
        <v/>
      </c>
      <c r="Q47" s="483" t="str">
        <f>IF(AND('Mapa final'!$Y$11="Media",'Mapa final'!$AA$11="Menor"),CONCATENATE("R1C",'Mapa final'!$O$11),"")</f>
        <v/>
      </c>
      <c r="R47" s="483" t="str">
        <f>IF(AND('Mapa final'!$Y$12="Media",'Mapa final'!$AA$12="Menor"),CONCATENATE("R1C",'Mapa final'!$O$12),"")</f>
        <v/>
      </c>
      <c r="S47" s="483" t="str">
        <f>IF(AND('Mapa final'!$Y$13="Media",'Mapa final'!$AA$13="Menor"),CONCATENATE("R1C",'Mapa final'!$O$13),"")</f>
        <v/>
      </c>
      <c r="T47" s="483" t="str">
        <f>IF(AND('Mapa final'!$Y$14="Media",'Mapa final'!$AA$14="Menor"),CONCATENATE("R1C",'Mapa final'!$O$14),"")</f>
        <v/>
      </c>
      <c r="U47" s="484" t="str">
        <f>IF(AND('Mapa final'!$Y$15="Media",'Mapa final'!$AA$15="Menor"),CONCATENATE("R1C",'Mapa final'!$O$15),"")</f>
        <v/>
      </c>
      <c r="V47" s="482" t="str">
        <f>IF(AND('Mapa final'!$Y$10="Media",'Mapa final'!$AA$10="Moderado"),CONCATENATE("R1C",'Mapa final'!$O$10),"")</f>
        <v/>
      </c>
      <c r="W47" s="483" t="str">
        <f>IF(AND('Mapa final'!$Y$11="Media",'Mapa final'!$AA$11="Moderado"),CONCATENATE("R1C",'Mapa final'!$O$11),"")</f>
        <v/>
      </c>
      <c r="X47" s="483" t="str">
        <f>IF(AND('Mapa final'!$Y$12="Media",'Mapa final'!$AA$12="Moderado"),CONCATENATE("R1C",'Mapa final'!$O$12),"")</f>
        <v/>
      </c>
      <c r="Y47" s="483" t="str">
        <f>IF(AND('Mapa final'!$Y$13="Media",'Mapa final'!$AA$13="Moderado"),CONCATENATE("R1C",'Mapa final'!$O$13),"")</f>
        <v/>
      </c>
      <c r="Z47" s="483" t="str">
        <f>IF(AND('Mapa final'!$Y$14="Media",'Mapa final'!$AA$14="Moderado"),CONCATENATE("R1C",'Mapa final'!$O$14),"")</f>
        <v/>
      </c>
      <c r="AA47" s="484" t="str">
        <f>IF(AND('Mapa final'!$Y$15="Media",'Mapa final'!$AA$15="Moderado"),CONCATENATE("R1C",'Mapa final'!$O$15),"")</f>
        <v/>
      </c>
      <c r="AB47" s="470" t="str">
        <f>IF(AND('Mapa final'!$Y$10="Media",'Mapa final'!$AA$10="Mayor"),CONCATENATE("R1C",'Mapa final'!$O$10),"")</f>
        <v/>
      </c>
      <c r="AC47" s="471" t="str">
        <f>IF(AND('Mapa final'!$Y$11="Media",'Mapa final'!$AA$11="Mayor"),CONCATENATE("R1C",'Mapa final'!$O$11),"")</f>
        <v/>
      </c>
      <c r="AD47" s="471" t="str">
        <f>IF(AND('Mapa final'!$Y$12="Media",'Mapa final'!$AA$12="Mayor"),CONCATENATE("R1C",'Mapa final'!$O$12),"")</f>
        <v/>
      </c>
      <c r="AE47" s="471" t="str">
        <f>IF(AND('Mapa final'!$Y$13="Media",'Mapa final'!$AA$13="Mayor"),CONCATENATE("R1C",'Mapa final'!$O$13),"")</f>
        <v/>
      </c>
      <c r="AF47" s="471" t="str">
        <f>IF(AND('Mapa final'!$Y$14="Media",'Mapa final'!$AA$14="Mayor"),CONCATENATE("R1C",'Mapa final'!$O$14),"")</f>
        <v/>
      </c>
      <c r="AG47" s="472" t="str">
        <f>IF(AND('Mapa final'!$Y$15="Media",'Mapa final'!$AA$15="Mayor"),CONCATENATE("R1C",'Mapa final'!$O$15),"")</f>
        <v/>
      </c>
      <c r="AH47" s="473" t="str">
        <f>IF(AND('Mapa final'!$Y$10="Media",'Mapa final'!$AA$10="Catastrófico"),CONCATENATE("R1C",'Mapa final'!$O$10),"")</f>
        <v/>
      </c>
      <c r="AI47" s="474" t="str">
        <f>IF(AND('Mapa final'!$Y$11="Media",'Mapa final'!$AA$11="Catastrófico"),CONCATENATE("R1C",'Mapa final'!$O$11),"")</f>
        <v/>
      </c>
      <c r="AJ47" s="474" t="str">
        <f>IF(AND('Mapa final'!$Y$12="Media",'Mapa final'!$AA$12="Catastrófico"),CONCATENATE("R1C",'Mapa final'!$O$12),"")</f>
        <v/>
      </c>
      <c r="AK47" s="474" t="str">
        <f>IF(AND('Mapa final'!$Y$13="Media",'Mapa final'!$AA$13="Catastrófico"),CONCATENATE("R1C",'Mapa final'!$O$13),"")</f>
        <v/>
      </c>
      <c r="AL47" s="474" t="str">
        <f>IF(AND('Mapa final'!$Y$14="Media",'Mapa final'!$AA$14="Catastrófico"),CONCATENATE("R1C",'Mapa final'!$O$14),"")</f>
        <v/>
      </c>
      <c r="AM47" s="475" t="str">
        <f>IF(AND('Mapa final'!$Y$15="Media",'Mapa final'!$AA$15="Catastrófico"),CONCATENATE("R1C",'Mapa final'!$O$15),"")</f>
        <v/>
      </c>
      <c r="AN47" s="15"/>
      <c r="AO47" s="1073" t="s">
        <v>9</v>
      </c>
      <c r="AP47" s="1074"/>
      <c r="AQ47" s="1074"/>
      <c r="AR47" s="1074"/>
      <c r="AS47" s="1074"/>
      <c r="AT47" s="107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row>
    <row r="48" spans="1:76" ht="20.25" customHeight="1" x14ac:dyDescent="0.3">
      <c r="A48" s="15"/>
      <c r="B48" s="1040"/>
      <c r="C48" s="1040"/>
      <c r="D48" s="1041"/>
      <c r="E48" s="1057"/>
      <c r="F48" s="1058"/>
      <c r="G48" s="1058"/>
      <c r="H48" s="1058"/>
      <c r="I48" s="1072"/>
      <c r="J48" s="485" t="str">
        <f>IF(AND('Mapa final'!$Y$16="Media",'Mapa final'!$AA$16="Leve"),CONCATENATE("R2C",'Mapa final'!$O$16),"")</f>
        <v/>
      </c>
      <c r="K48" s="486" t="str">
        <f>IF(AND('Mapa final'!$Y$17="Media",'Mapa final'!$AA$17="Leve"),CONCATENATE("R2C",'Mapa final'!$O$17),"")</f>
        <v/>
      </c>
      <c r="L48" s="486" t="str">
        <f>IF(AND('Mapa final'!$Y$18="Media",'Mapa final'!$AA$18="Leve"),CONCATENATE("R2C",'Mapa final'!$O$18),"")</f>
        <v/>
      </c>
      <c r="M48" s="486" t="str">
        <f>IF(AND('Mapa final'!$Y$19="Media",'Mapa final'!$AA$19="Leve"),CONCATENATE("R2C",'Mapa final'!$O$19),"")</f>
        <v/>
      </c>
      <c r="N48" s="486" t="str">
        <f>IF(AND('Mapa final'!$Y$20="Media",'Mapa final'!$AA$20="Leve"),CONCATENATE("R2C",'Mapa final'!$O$20),"")</f>
        <v/>
      </c>
      <c r="O48" s="487" t="str">
        <f>IF(AND('Mapa final'!$Y$21="Media",'Mapa final'!$AA$21="Leve"),CONCATENATE("R2C",'Mapa final'!$O$21),"")</f>
        <v/>
      </c>
      <c r="P48" s="485" t="str">
        <f>IF(AND('Mapa final'!$Y$16="Media",'Mapa final'!$AA$16="Menor"),CONCATENATE("R2C",'Mapa final'!$O$16),"")</f>
        <v/>
      </c>
      <c r="Q48" s="486" t="str">
        <f>IF(AND('Mapa final'!$Y$17="Media",'Mapa final'!$AA$17="Menor"),CONCATENATE("R2C",'Mapa final'!$O$17),"")</f>
        <v/>
      </c>
      <c r="R48" s="486" t="str">
        <f>IF(AND('Mapa final'!$Y$18="Media",'Mapa final'!$AA$18="Menor"),CONCATENATE("R2C",'Mapa final'!$O$18),"")</f>
        <v/>
      </c>
      <c r="S48" s="486" t="str">
        <f>IF(AND('Mapa final'!$Y$19="Media",'Mapa final'!$AA$19="Menor"),CONCATENATE("R2C",'Mapa final'!$O$19),"")</f>
        <v/>
      </c>
      <c r="T48" s="486" t="str">
        <f>IF(AND('Mapa final'!$Y$20="Media",'Mapa final'!$AA$20="Menor"),CONCATENATE("R2C",'Mapa final'!$O$20),"")</f>
        <v/>
      </c>
      <c r="U48" s="487" t="str">
        <f>IF(AND('Mapa final'!$Y$21="Media",'Mapa final'!$AA$21="Menor"),CONCATENATE("R2C",'Mapa final'!$O$21),"")</f>
        <v/>
      </c>
      <c r="V48" s="485" t="str">
        <f>IF(AND('Mapa final'!$Y$16="Media",'Mapa final'!$AA$16="Moderado"),CONCATENATE("R2C",'Mapa final'!$O$16),"")</f>
        <v/>
      </c>
      <c r="W48" s="486" t="str">
        <f>IF(AND('Mapa final'!$Y$17="Media",'Mapa final'!$AA$17="Moderado"),CONCATENATE("R2C",'Mapa final'!$O$17),"")</f>
        <v/>
      </c>
      <c r="X48" s="486" t="str">
        <f>IF(AND('Mapa final'!$Y$18="Media",'Mapa final'!$AA$18="Moderado"),CONCATENATE("R2C",'Mapa final'!$O$18),"")</f>
        <v/>
      </c>
      <c r="Y48" s="486" t="str">
        <f>IF(AND('Mapa final'!$Y$19="Media",'Mapa final'!$AA$19="Moderado"),CONCATENATE("R2C",'Mapa final'!$O$19),"")</f>
        <v/>
      </c>
      <c r="Z48" s="486" t="str">
        <f>IF(AND('Mapa final'!$Y$20="Media",'Mapa final'!$AA$20="Moderado"),CONCATENATE("R2C",'Mapa final'!$O$20),"")</f>
        <v/>
      </c>
      <c r="AA48" s="487" t="str">
        <f>IF(AND('Mapa final'!$Y$21="Media",'Mapa final'!$AA$21="Moderado"),CONCATENATE("R2C",'Mapa final'!$O$21),"")</f>
        <v/>
      </c>
      <c r="AB48" s="476" t="str">
        <f>IF(AND('Mapa final'!$Y$16="Media",'Mapa final'!$AA$16="Mayor"),CONCATENATE("R2C",'Mapa final'!$O$16),"")</f>
        <v/>
      </c>
      <c r="AC48" s="477" t="str">
        <f>IF(AND('Mapa final'!$Y$17="Media",'Mapa final'!$AA$17="Mayor"),CONCATENATE("R2C",'Mapa final'!$O$17),"")</f>
        <v/>
      </c>
      <c r="AD48" s="477" t="str">
        <f>IF(AND('Mapa final'!$Y$18="Media",'Mapa final'!$AA$18="Mayor"),CONCATENATE("R2C",'Mapa final'!$O$18),"")</f>
        <v/>
      </c>
      <c r="AE48" s="477" t="str">
        <f>IF(AND('Mapa final'!$Y$19="Media",'Mapa final'!$AA$19="Mayor"),CONCATENATE("R2C",'Mapa final'!$O$19),"")</f>
        <v/>
      </c>
      <c r="AF48" s="477" t="str">
        <f>IF(AND('Mapa final'!$Y$20="Media",'Mapa final'!$AA$20="Mayor"),CONCATENATE("R2C",'Mapa final'!$O$20),"")</f>
        <v/>
      </c>
      <c r="AG48" s="478" t="str">
        <f>IF(AND('Mapa final'!$Y$21="Media",'Mapa final'!$AA$21="Mayor"),CONCATENATE("R2C",'Mapa final'!$O$21),"")</f>
        <v/>
      </c>
      <c r="AH48" s="479" t="str">
        <f>IF(AND('Mapa final'!$Y$16="Media",'Mapa final'!$AA$16="Catastrófico"),CONCATENATE("R2C",'Mapa final'!$O$16),"")</f>
        <v/>
      </c>
      <c r="AI48" s="480" t="str">
        <f>IF(AND('Mapa final'!$Y$17="Media",'Mapa final'!$AA$17="Catastrófico"),CONCATENATE("R2C",'Mapa final'!$O$17),"")</f>
        <v/>
      </c>
      <c r="AJ48" s="480" t="str">
        <f>IF(AND('Mapa final'!$Y$18="Media",'Mapa final'!$AA$18="Catastrófico"),CONCATENATE("R2C",'Mapa final'!$O$18),"")</f>
        <v/>
      </c>
      <c r="AK48" s="480" t="str">
        <f>IF(AND('Mapa final'!$Y$19="Media",'Mapa final'!$AA$19="Catastrófico"),CONCATENATE("R2C",'Mapa final'!$O$19),"")</f>
        <v/>
      </c>
      <c r="AL48" s="480" t="str">
        <f>IF(AND('Mapa final'!$Y$20="Media",'Mapa final'!$AA$20="Catastrófico"),CONCATENATE("R2C",'Mapa final'!$O$20),"")</f>
        <v/>
      </c>
      <c r="AM48" s="481" t="str">
        <f>IF(AND('Mapa final'!$Y$21="Media",'Mapa final'!$AA$21="Catastrófico"),CONCATENATE("R2C",'Mapa final'!$O$21),"")</f>
        <v/>
      </c>
      <c r="AN48" s="15"/>
      <c r="AO48" s="1076"/>
      <c r="AP48" s="1077"/>
      <c r="AQ48" s="1077"/>
      <c r="AR48" s="1077"/>
      <c r="AS48" s="1077"/>
      <c r="AT48" s="1078"/>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row>
    <row r="49" spans="1:76" ht="20.25" customHeight="1" x14ac:dyDescent="0.3">
      <c r="A49" s="15"/>
      <c r="B49" s="1040"/>
      <c r="C49" s="1040"/>
      <c r="D49" s="1041"/>
      <c r="E49" s="1059"/>
      <c r="F49" s="1058"/>
      <c r="G49" s="1058"/>
      <c r="H49" s="1058"/>
      <c r="I49" s="1072"/>
      <c r="J49" s="485" t="str">
        <f>IF(AND('Mapa final'!$Y$22="Media",'Mapa final'!$AA$22="Leve"),CONCATENATE("R3C",'Mapa final'!$O$22),"")</f>
        <v/>
      </c>
      <c r="K49" s="486" t="str">
        <f>IF(AND('Mapa final'!$Y$23="Media",'Mapa final'!$AA$23="Leve"),CONCATENATE("R3C",'Mapa final'!$O$23),"")</f>
        <v/>
      </c>
      <c r="L49" s="486" t="str">
        <f>IF(AND('Mapa final'!$Y$24="Media",'Mapa final'!$AA$24="Leve"),CONCATENATE("R3C",'Mapa final'!$O$24),"")</f>
        <v/>
      </c>
      <c r="M49" s="486" t="str">
        <f>IF(AND('Mapa final'!$Y$25="Media",'Mapa final'!$AA$25="Leve"),CONCATENATE("R3C",'Mapa final'!$O$25),"")</f>
        <v/>
      </c>
      <c r="N49" s="486" t="str">
        <f>IF(AND('Mapa final'!$Y$26="Media",'Mapa final'!$AA$26="Leve"),CONCATENATE("R3C",'Mapa final'!$O$26),"")</f>
        <v/>
      </c>
      <c r="O49" s="487" t="str">
        <f>IF(AND('Mapa final'!$Y$27="Media",'Mapa final'!$AA$27="Leve"),CONCATENATE("R3C",'Mapa final'!$O$27),"")</f>
        <v/>
      </c>
      <c r="P49" s="485" t="str">
        <f>IF(AND('Mapa final'!$Y$22="Media",'Mapa final'!$AA$22="Menor"),CONCATENATE("R3C",'Mapa final'!$O$22),"")</f>
        <v/>
      </c>
      <c r="Q49" s="486" t="str">
        <f>IF(AND('Mapa final'!$Y$23="Media",'Mapa final'!$AA$23="Menor"),CONCATENATE("R3C",'Mapa final'!$O$23),"")</f>
        <v/>
      </c>
      <c r="R49" s="486" t="str">
        <f>IF(AND('Mapa final'!$Y$24="Media",'Mapa final'!$AA$24="Menor"),CONCATENATE("R3C",'Mapa final'!$O$24),"")</f>
        <v/>
      </c>
      <c r="S49" s="486" t="str">
        <f>IF(AND('Mapa final'!$Y$25="Media",'Mapa final'!$AA$25="Menor"),CONCATENATE("R3C",'Mapa final'!$O$25),"")</f>
        <v/>
      </c>
      <c r="T49" s="486" t="str">
        <f>IF(AND('Mapa final'!$Y$26="Media",'Mapa final'!$AA$26="Menor"),CONCATENATE("R3C",'Mapa final'!$O$26),"")</f>
        <v/>
      </c>
      <c r="U49" s="487" t="str">
        <f>IF(AND('Mapa final'!$Y$27="Media",'Mapa final'!$AA$27="Menor"),CONCATENATE("R3C",'Mapa final'!$O$27),"")</f>
        <v/>
      </c>
      <c r="V49" s="485" t="str">
        <f>IF(AND('Mapa final'!$Y$22="Media",'Mapa final'!$AA$22="Moderado"),CONCATENATE("R3C",'Mapa final'!$O$22),"")</f>
        <v/>
      </c>
      <c r="W49" s="486" t="str">
        <f>IF(AND('Mapa final'!$Y$23="Media",'Mapa final'!$AA$23="Moderado"),CONCATENATE("R3C",'Mapa final'!$O$23),"")</f>
        <v/>
      </c>
      <c r="X49" s="486" t="str">
        <f>IF(AND('Mapa final'!$Y$24="Media",'Mapa final'!$AA$24="Moderado"),CONCATENATE("R3C",'Mapa final'!$O$24),"")</f>
        <v/>
      </c>
      <c r="Y49" s="486" t="str">
        <f>IF(AND('Mapa final'!$Y$25="Media",'Mapa final'!$AA$25="Moderado"),CONCATENATE("R3C",'Mapa final'!$O$25),"")</f>
        <v/>
      </c>
      <c r="Z49" s="486" t="str">
        <f>IF(AND('Mapa final'!$Y$26="Media",'Mapa final'!$AA$26="Moderado"),CONCATENATE("R3C",'Mapa final'!$O$26),"")</f>
        <v/>
      </c>
      <c r="AA49" s="487" t="str">
        <f>IF(AND('Mapa final'!$Y$27="Media",'Mapa final'!$AA$27="Moderado"),CONCATENATE("R3C",'Mapa final'!$O$27),"")</f>
        <v/>
      </c>
      <c r="AB49" s="476" t="str">
        <f>IF(AND('Mapa final'!$Y$22="Media",'Mapa final'!$AA$22="Mayor"),CONCATENATE("R3C",'Mapa final'!$O$22),"")</f>
        <v/>
      </c>
      <c r="AC49" s="477" t="str">
        <f>IF(AND('Mapa final'!$Y$23="Media",'Mapa final'!$AA$23="Mayor"),CONCATENATE("R3C",'Mapa final'!$O$23),"")</f>
        <v/>
      </c>
      <c r="AD49" s="477" t="str">
        <f>IF(AND('Mapa final'!$Y$24="Media",'Mapa final'!$AA$24="Mayor"),CONCATENATE("R3C",'Mapa final'!$O$24),"")</f>
        <v/>
      </c>
      <c r="AE49" s="477" t="str">
        <f>IF(AND('Mapa final'!$Y$25="Media",'Mapa final'!$AA$25="Mayor"),CONCATENATE("R3C",'Mapa final'!$O$25),"")</f>
        <v/>
      </c>
      <c r="AF49" s="477" t="str">
        <f>IF(AND('Mapa final'!$Y$26="Media",'Mapa final'!$AA$26="Mayor"),CONCATENATE("R3C",'Mapa final'!$O$26),"")</f>
        <v/>
      </c>
      <c r="AG49" s="478" t="str">
        <f>IF(AND('Mapa final'!$Y$27="Media",'Mapa final'!$AA$27="Mayor"),CONCATENATE("R3C",'Mapa final'!$O$27),"")</f>
        <v/>
      </c>
      <c r="AH49" s="479" t="str">
        <f>IF(AND('Mapa final'!$Y$22="Media",'Mapa final'!$AA$22="Catastrófico"),CONCATENATE("R3C",'Mapa final'!$O$22),"")</f>
        <v/>
      </c>
      <c r="AI49" s="480" t="str">
        <f>IF(AND('Mapa final'!$Y$23="Media",'Mapa final'!$AA$23="Catastrófico"),CONCATENATE("R3C",'Mapa final'!$O$23),"")</f>
        <v/>
      </c>
      <c r="AJ49" s="480" t="str">
        <f>IF(AND('Mapa final'!$Y$24="Media",'Mapa final'!$AA$24="Catastrófico"),CONCATENATE("R3C",'Mapa final'!$O$24),"")</f>
        <v/>
      </c>
      <c r="AK49" s="480" t="str">
        <f>IF(AND('Mapa final'!$Y$25="Media",'Mapa final'!$AA$25="Catastrófico"),CONCATENATE("R3C",'Mapa final'!$O$25),"")</f>
        <v/>
      </c>
      <c r="AL49" s="480" t="str">
        <f>IF(AND('Mapa final'!$Y$26="Media",'Mapa final'!$AA$26="Catastrófico"),CONCATENATE("R3C",'Mapa final'!$O$26),"")</f>
        <v/>
      </c>
      <c r="AM49" s="481" t="str">
        <f>IF(AND('Mapa final'!$Y$27="Media",'Mapa final'!$AA$27="Catastrófico"),CONCATENATE("R3C",'Mapa final'!$O$27),"")</f>
        <v/>
      </c>
      <c r="AN49" s="15"/>
      <c r="AO49" s="1076"/>
      <c r="AP49" s="1077"/>
      <c r="AQ49" s="1077"/>
      <c r="AR49" s="1077"/>
      <c r="AS49" s="1077"/>
      <c r="AT49" s="1078"/>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row>
    <row r="50" spans="1:76" ht="20.25" customHeight="1" x14ac:dyDescent="0.3">
      <c r="A50" s="15"/>
      <c r="B50" s="1040"/>
      <c r="C50" s="1040"/>
      <c r="D50" s="1041"/>
      <c r="E50" s="1059"/>
      <c r="F50" s="1058"/>
      <c r="G50" s="1058"/>
      <c r="H50" s="1058"/>
      <c r="I50" s="1072"/>
      <c r="J50" s="485" t="str">
        <f>IF(AND('Mapa final'!$Y$28="Media",'Mapa final'!$AA$28="Leve"),CONCATENATE("R4C",'Mapa final'!$O$28),"")</f>
        <v/>
      </c>
      <c r="K50" s="486" t="str">
        <f>IF(AND('Mapa final'!$Y$29="Media",'Mapa final'!$AA$29="Leve"),CONCATENATE("R4C",'Mapa final'!$O$29),"")</f>
        <v/>
      </c>
      <c r="L50" s="486" t="str">
        <f>IF(AND('Mapa final'!$Y$30="Media",'Mapa final'!$AA$30="Leve"),CONCATENATE("R4C",'Mapa final'!$O$30),"")</f>
        <v/>
      </c>
      <c r="M50" s="486" t="str">
        <f>IF(AND('Mapa final'!$Y$31="Media",'Mapa final'!$AA$31="Leve"),CONCATENATE("R4C",'Mapa final'!$O$31),"")</f>
        <v/>
      </c>
      <c r="N50" s="486" t="str">
        <f>IF(AND('Mapa final'!$Y$32="Media",'Mapa final'!$AA$32="Leve"),CONCATENATE("R4C",'Mapa final'!$O$32),"")</f>
        <v/>
      </c>
      <c r="O50" s="487" t="str">
        <f>IF(AND('Mapa final'!$Y$33="Media",'Mapa final'!$AA$33="Leve"),CONCATENATE("R4C",'Mapa final'!$O$33),"")</f>
        <v/>
      </c>
      <c r="P50" s="485" t="str">
        <f>IF(AND('Mapa final'!$Y$28="Media",'Mapa final'!$AA$28="Menor"),CONCATENATE("R4C",'Mapa final'!$O$28),"")</f>
        <v/>
      </c>
      <c r="Q50" s="486" t="str">
        <f>IF(AND('Mapa final'!$Y$29="Media",'Mapa final'!$AA$29="Menor"),CONCATENATE("R4C",'Mapa final'!$O$29),"")</f>
        <v/>
      </c>
      <c r="R50" s="486" t="str">
        <f>IF(AND('Mapa final'!$Y$30="Media",'Mapa final'!$AA$30="Menor"),CONCATENATE("R4C",'Mapa final'!$O$30),"")</f>
        <v/>
      </c>
      <c r="S50" s="486" t="str">
        <f>IF(AND('Mapa final'!$Y$31="Media",'Mapa final'!$AA$31="Menor"),CONCATENATE("R4C",'Mapa final'!$O$31),"")</f>
        <v/>
      </c>
      <c r="T50" s="486" t="str">
        <f>IF(AND('Mapa final'!$Y$32="Media",'Mapa final'!$AA$32="Menor"),CONCATENATE("R4C",'Mapa final'!$O$32),"")</f>
        <v/>
      </c>
      <c r="U50" s="487" t="str">
        <f>IF(AND('Mapa final'!$Y$33="Media",'Mapa final'!$AA$33="Menor"),CONCATENATE("R4C",'Mapa final'!$O$33),"")</f>
        <v/>
      </c>
      <c r="V50" s="485" t="str">
        <f>IF(AND('Mapa final'!$Y$28="Media",'Mapa final'!$AA$28="Moderado"),CONCATENATE("R4C",'Mapa final'!$O$28),"")</f>
        <v>R4C1</v>
      </c>
      <c r="W50" s="486" t="str">
        <f>IF(AND('Mapa final'!$Y$29="Media",'Mapa final'!$AA$29="Moderado"),CONCATENATE("R4C",'Mapa final'!$O$29),"")</f>
        <v/>
      </c>
      <c r="X50" s="486" t="str">
        <f>IF(AND('Mapa final'!$Y$30="Media",'Mapa final'!$AA$30="Moderado"),CONCATENATE("R4C",'Mapa final'!$O$30),"")</f>
        <v/>
      </c>
      <c r="Y50" s="486" t="str">
        <f>IF(AND('Mapa final'!$Y$31="Media",'Mapa final'!$AA$31="Moderado"),CONCATENATE("R4C",'Mapa final'!$O$31),"")</f>
        <v/>
      </c>
      <c r="Z50" s="486" t="str">
        <f>IF(AND('Mapa final'!$Y$32="Media",'Mapa final'!$AA$32="Moderado"),CONCATENATE("R4C",'Mapa final'!$O$32),"")</f>
        <v/>
      </c>
      <c r="AA50" s="487" t="str">
        <f>IF(AND('Mapa final'!$Y$33="Media",'Mapa final'!$AA$33="Moderado"),CONCATENATE("R4C",'Mapa final'!$O$33),"")</f>
        <v/>
      </c>
      <c r="AB50" s="476" t="str">
        <f>IF(AND('Mapa final'!$Y$28="Media",'Mapa final'!$AA$28="Mayor"),CONCATENATE("R4C",'Mapa final'!$O$28),"")</f>
        <v/>
      </c>
      <c r="AC50" s="477" t="str">
        <f>IF(AND('Mapa final'!$Y$29="Media",'Mapa final'!$AA$29="Mayor"),CONCATENATE("R4C",'Mapa final'!$O$29),"")</f>
        <v/>
      </c>
      <c r="AD50" s="477" t="str">
        <f>IF(AND('Mapa final'!$Y$30="Media",'Mapa final'!$AA$30="Mayor"),CONCATENATE("R4C",'Mapa final'!$O$30),"")</f>
        <v/>
      </c>
      <c r="AE50" s="477" t="str">
        <f>IF(AND('Mapa final'!$Y$31="Media",'Mapa final'!$AA$31="Mayor"),CONCATENATE("R4C",'Mapa final'!$O$31),"")</f>
        <v/>
      </c>
      <c r="AF50" s="477" t="str">
        <f>IF(AND('Mapa final'!$Y$32="Media",'Mapa final'!$AA$32="Mayor"),CONCATENATE("R4C",'Mapa final'!$O$32),"")</f>
        <v/>
      </c>
      <c r="AG50" s="478" t="str">
        <f>IF(AND('Mapa final'!$Y$33="Media",'Mapa final'!$AA$33="Mayor"),CONCATENATE("R4C",'Mapa final'!$O$33),"")</f>
        <v/>
      </c>
      <c r="AH50" s="479" t="str">
        <f>IF(AND('Mapa final'!$Y$28="Media",'Mapa final'!$AA$28="Catastrófico"),CONCATENATE("R4C",'Mapa final'!$O$28),"")</f>
        <v/>
      </c>
      <c r="AI50" s="480" t="str">
        <f>IF(AND('Mapa final'!$Y$29="Media",'Mapa final'!$AA$29="Catastrófico"),CONCATENATE("R4C",'Mapa final'!$O$29),"")</f>
        <v/>
      </c>
      <c r="AJ50" s="480" t="str">
        <f>IF(AND('Mapa final'!$Y$30="Media",'Mapa final'!$AA$30="Catastrófico"),CONCATENATE("R4C",'Mapa final'!$O$30),"")</f>
        <v/>
      </c>
      <c r="AK50" s="480" t="str">
        <f>IF(AND('Mapa final'!$Y$31="Media",'Mapa final'!$AA$31="Catastrófico"),CONCATENATE("R4C",'Mapa final'!$O$31),"")</f>
        <v/>
      </c>
      <c r="AL50" s="480" t="str">
        <f>IF(AND('Mapa final'!$Y$32="Media",'Mapa final'!$AA$32="Catastrófico"),CONCATENATE("R4C",'Mapa final'!$O$32),"")</f>
        <v/>
      </c>
      <c r="AM50" s="481" t="str">
        <f>IF(AND('Mapa final'!$Y$33="Media",'Mapa final'!$AA$33="Catastrófico"),CONCATENATE("R4C",'Mapa final'!$O$33),"")</f>
        <v/>
      </c>
      <c r="AN50" s="15"/>
      <c r="AO50" s="1076"/>
      <c r="AP50" s="1077"/>
      <c r="AQ50" s="1077"/>
      <c r="AR50" s="1077"/>
      <c r="AS50" s="1077"/>
      <c r="AT50" s="1078"/>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row>
    <row r="51" spans="1:76" ht="20.25" customHeight="1" x14ac:dyDescent="0.3">
      <c r="A51" s="15"/>
      <c r="B51" s="1040"/>
      <c r="C51" s="1040"/>
      <c r="D51" s="1041"/>
      <c r="E51" s="1059"/>
      <c r="F51" s="1058"/>
      <c r="G51" s="1058"/>
      <c r="H51" s="1058"/>
      <c r="I51" s="1072"/>
      <c r="J51" s="485" t="str">
        <f>IF(AND('Mapa final'!$Y$34="Media",'Mapa final'!$AA$34="Leve"),CONCATENATE("R5C",'Mapa final'!$O$34),"")</f>
        <v/>
      </c>
      <c r="K51" s="486" t="str">
        <f>IF(AND('Mapa final'!$Y$35="Media",'Mapa final'!$AA$35="Leve"),CONCATENATE("R5C",'Mapa final'!$O$35),"")</f>
        <v/>
      </c>
      <c r="L51" s="486" t="str">
        <f>IF(AND('Mapa final'!$Y$36="Media",'Mapa final'!$AA$36="Leve"),CONCATENATE("R5C",'Mapa final'!$O$36),"")</f>
        <v/>
      </c>
      <c r="M51" s="486" t="str">
        <f>IF(AND('Mapa final'!$Y$37="Media",'Mapa final'!$AA$37="Leve"),CONCATENATE("R5C",'Mapa final'!$O$37),"")</f>
        <v/>
      </c>
      <c r="N51" s="486" t="str">
        <f>IF(AND('Mapa final'!$Y$38="Media",'Mapa final'!$AA$38="Leve"),CONCATENATE("R5C",'Mapa final'!$O$38),"")</f>
        <v/>
      </c>
      <c r="O51" s="487" t="str">
        <f>IF(AND('Mapa final'!$Y$39="Media",'Mapa final'!$AA$39="Leve"),CONCATENATE("R5C",'Mapa final'!$O$39),"")</f>
        <v/>
      </c>
      <c r="P51" s="485" t="str">
        <f>IF(AND('Mapa final'!$Y$34="Media",'Mapa final'!$AA$34="Menor"),CONCATENATE("R5C",'Mapa final'!$O$34),"")</f>
        <v/>
      </c>
      <c r="Q51" s="486" t="str">
        <f>IF(AND('Mapa final'!$Y$35="Media",'Mapa final'!$AA$35="Menor"),CONCATENATE("R5C",'Mapa final'!$O$35),"")</f>
        <v/>
      </c>
      <c r="R51" s="486" t="str">
        <f>IF(AND('Mapa final'!$Y$36="Media",'Mapa final'!$AA$36="Menor"),CONCATENATE("R5C",'Mapa final'!$O$36),"")</f>
        <v/>
      </c>
      <c r="S51" s="486" t="str">
        <f>IF(AND('Mapa final'!$Y$37="Media",'Mapa final'!$AA$37="Menor"),CONCATENATE("R5C",'Mapa final'!$O$37),"")</f>
        <v/>
      </c>
      <c r="T51" s="486" t="str">
        <f>IF(AND('Mapa final'!$Y$38="Media",'Mapa final'!$AA$38="Menor"),CONCATENATE("R5C",'Mapa final'!$O$38),"")</f>
        <v/>
      </c>
      <c r="U51" s="487" t="str">
        <f>IF(AND('Mapa final'!$Y$39="Media",'Mapa final'!$AA$39="Menor"),CONCATENATE("R5C",'Mapa final'!$O$39),"")</f>
        <v/>
      </c>
      <c r="V51" s="485" t="str">
        <f>IF(AND('Mapa final'!$Y$34="Media",'Mapa final'!$AA$34="Moderado"),CONCATENATE("R5C",'Mapa final'!$O$34),"")</f>
        <v>R5C1</v>
      </c>
      <c r="W51" s="486" t="str">
        <f>IF(AND('Mapa final'!$Y$35="Media",'Mapa final'!$AA$35="Moderado"),CONCATENATE("R5C",'Mapa final'!$O$35),"")</f>
        <v/>
      </c>
      <c r="X51" s="486" t="str">
        <f>IF(AND('Mapa final'!$Y$36="Media",'Mapa final'!$AA$36="Moderado"),CONCATENATE("R5C",'Mapa final'!$O$36),"")</f>
        <v/>
      </c>
      <c r="Y51" s="486" t="str">
        <f>IF(AND('Mapa final'!$Y$37="Media",'Mapa final'!$AA$37="Moderado"),CONCATENATE("R5C",'Mapa final'!$O$37),"")</f>
        <v/>
      </c>
      <c r="Z51" s="486" t="str">
        <f>IF(AND('Mapa final'!$Y$38="Media",'Mapa final'!$AA$38="Moderado"),CONCATENATE("R5C",'Mapa final'!$O$38),"")</f>
        <v/>
      </c>
      <c r="AA51" s="487" t="str">
        <f>IF(AND('Mapa final'!$Y$39="Media",'Mapa final'!$AA$39="Moderado"),CONCATENATE("R5C",'Mapa final'!$O$39),"")</f>
        <v/>
      </c>
      <c r="AB51" s="476" t="str">
        <f>IF(AND('Mapa final'!$Y$34="Media",'Mapa final'!$AA$34="Mayor"),CONCATENATE("R5C",'Mapa final'!$O$34),"")</f>
        <v/>
      </c>
      <c r="AC51" s="477" t="str">
        <f>IF(AND('Mapa final'!$Y$35="Media",'Mapa final'!$AA$35="Mayor"),CONCATENATE("R5C",'Mapa final'!$O$35),"")</f>
        <v/>
      </c>
      <c r="AD51" s="477" t="str">
        <f>IF(AND('Mapa final'!$Y$36="Media",'Mapa final'!$AA$36="Mayor"),CONCATENATE("R5C",'Mapa final'!$O$36),"")</f>
        <v/>
      </c>
      <c r="AE51" s="477" t="str">
        <f>IF(AND('Mapa final'!$Y$37="Media",'Mapa final'!$AA$37="Mayor"),CONCATENATE("R5C",'Mapa final'!$O$37),"")</f>
        <v/>
      </c>
      <c r="AF51" s="477" t="str">
        <f>IF(AND('Mapa final'!$Y$38="Media",'Mapa final'!$AA$38="Mayor"),CONCATENATE("R5C",'Mapa final'!$O$38),"")</f>
        <v/>
      </c>
      <c r="AG51" s="478" t="str">
        <f>IF(AND('Mapa final'!$Y$39="Media",'Mapa final'!$AA$39="Mayor"),CONCATENATE("R5C",'Mapa final'!$O$39),"")</f>
        <v/>
      </c>
      <c r="AH51" s="479" t="str">
        <f>IF(AND('Mapa final'!$Y$34="Media",'Mapa final'!$AA$34="Catastrófico"),CONCATENATE("R5C",'Mapa final'!$O$34),"")</f>
        <v/>
      </c>
      <c r="AI51" s="480" t="str">
        <f>IF(AND('Mapa final'!$Y$35="Media",'Mapa final'!$AA$35="Catastrófico"),CONCATENATE("R5C",'Mapa final'!$O$35),"")</f>
        <v/>
      </c>
      <c r="AJ51" s="480" t="str">
        <f>IF(AND('Mapa final'!$Y$36="Media",'Mapa final'!$AA$36="Catastrófico"),CONCATENATE("R5C",'Mapa final'!$O$36),"")</f>
        <v/>
      </c>
      <c r="AK51" s="480" t="str">
        <f>IF(AND('Mapa final'!$Y$37="Media",'Mapa final'!$AA$37="Catastrófico"),CONCATENATE("R5C",'Mapa final'!$O$37),"")</f>
        <v/>
      </c>
      <c r="AL51" s="480" t="str">
        <f>IF(AND('Mapa final'!$Y$38="Media",'Mapa final'!$AA$38="Catastrófico"),CONCATENATE("R5C",'Mapa final'!$O$38),"")</f>
        <v/>
      </c>
      <c r="AM51" s="481" t="str">
        <f>IF(AND('Mapa final'!$Y$39="Media",'Mapa final'!$AA$39="Catastrófico"),CONCATENATE("R5C",'Mapa final'!$O$39),"")</f>
        <v/>
      </c>
      <c r="AN51" s="15"/>
      <c r="AO51" s="1076"/>
      <c r="AP51" s="1077"/>
      <c r="AQ51" s="1077"/>
      <c r="AR51" s="1077"/>
      <c r="AS51" s="1077"/>
      <c r="AT51" s="1078"/>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row>
    <row r="52" spans="1:76" ht="20.25" customHeight="1" x14ac:dyDescent="0.3">
      <c r="A52" s="15"/>
      <c r="B52" s="1040"/>
      <c r="C52" s="1040"/>
      <c r="D52" s="1041"/>
      <c r="E52" s="1059"/>
      <c r="F52" s="1058"/>
      <c r="G52" s="1058"/>
      <c r="H52" s="1058"/>
      <c r="I52" s="1072"/>
      <c r="J52" s="485" t="str">
        <f>IF(AND('Mapa final'!$Y$40="Media",'Mapa final'!$AA$40="Leve"),CONCATENATE("R6C",'Mapa final'!$O$40),"")</f>
        <v/>
      </c>
      <c r="K52" s="486" t="str">
        <f>IF(AND('Mapa final'!$Y$41="Media",'Mapa final'!$AA$41="Leve"),CONCATENATE("R6C",'Mapa final'!$O$41),"")</f>
        <v/>
      </c>
      <c r="L52" s="486" t="str">
        <f>IF(AND('Mapa final'!$Y$42="Media",'Mapa final'!$AA$42="Leve"),CONCATENATE("R6C",'Mapa final'!$O$42),"")</f>
        <v/>
      </c>
      <c r="M52" s="486" t="str">
        <f>IF(AND('Mapa final'!$Y$43="Media",'Mapa final'!$AA$43="Leve"),CONCATENATE("R6C",'Mapa final'!$O$43),"")</f>
        <v/>
      </c>
      <c r="N52" s="486" t="str">
        <f>IF(AND('Mapa final'!$Y$44="Media",'Mapa final'!$AA$44="Leve"),CONCATENATE("R6C",'Mapa final'!$O$44),"")</f>
        <v/>
      </c>
      <c r="O52" s="487" t="str">
        <f>IF(AND('Mapa final'!$Y$45="Media",'Mapa final'!$AA$45="Leve"),CONCATENATE("R6C",'Mapa final'!$O$45),"")</f>
        <v/>
      </c>
      <c r="P52" s="485" t="str">
        <f>IF(AND('Mapa final'!$Y$40="Media",'Mapa final'!$AA$40="Menor"),CONCATENATE("R6C",'Mapa final'!$O$40),"")</f>
        <v/>
      </c>
      <c r="Q52" s="486" t="str">
        <f>IF(AND('Mapa final'!$Y$41="Media",'Mapa final'!$AA$41="Menor"),CONCATENATE("R6C",'Mapa final'!$O$41),"")</f>
        <v/>
      </c>
      <c r="R52" s="486" t="str">
        <f>IF(AND('Mapa final'!$Y$42="Media",'Mapa final'!$AA$42="Menor"),CONCATENATE("R6C",'Mapa final'!$O$42),"")</f>
        <v/>
      </c>
      <c r="S52" s="486" t="str">
        <f>IF(AND('Mapa final'!$Y$43="Media",'Mapa final'!$AA$43="Menor"),CONCATENATE("R6C",'Mapa final'!$O$43),"")</f>
        <v/>
      </c>
      <c r="T52" s="486" t="str">
        <f>IF(AND('Mapa final'!$Y$44="Media",'Mapa final'!$AA$44="Menor"),CONCATENATE("R6C",'Mapa final'!$O$44),"")</f>
        <v/>
      </c>
      <c r="U52" s="487" t="str">
        <f>IF(AND('Mapa final'!$Y$45="Media",'Mapa final'!$AA$45="Menor"),CONCATENATE("R6C",'Mapa final'!$O$45),"")</f>
        <v/>
      </c>
      <c r="V52" s="485" t="str">
        <f>IF(AND('Mapa final'!$Y$40="Media",'Mapa final'!$AA$40="Moderado"),CONCATENATE("R6C",'Mapa final'!$O$40),"")</f>
        <v/>
      </c>
      <c r="W52" s="486" t="str">
        <f>IF(AND('Mapa final'!$Y$41="Media",'Mapa final'!$AA$41="Moderado"),CONCATENATE("R6C",'Mapa final'!$O$41),"")</f>
        <v/>
      </c>
      <c r="X52" s="486" t="str">
        <f>IF(AND('Mapa final'!$Y$42="Media",'Mapa final'!$AA$42="Moderado"),CONCATENATE("R6C",'Mapa final'!$O$42),"")</f>
        <v/>
      </c>
      <c r="Y52" s="486" t="str">
        <f>IF(AND('Mapa final'!$Y$43="Media",'Mapa final'!$AA$43="Moderado"),CONCATENATE("R6C",'Mapa final'!$O$43),"")</f>
        <v/>
      </c>
      <c r="Z52" s="486" t="str">
        <f>IF(AND('Mapa final'!$Y$44="Media",'Mapa final'!$AA$44="Moderado"),CONCATENATE("R6C",'Mapa final'!$O$44),"")</f>
        <v/>
      </c>
      <c r="AA52" s="487" t="str">
        <f>IF(AND('Mapa final'!$Y$45="Media",'Mapa final'!$AA$45="Moderado"),CONCATENATE("R6C",'Mapa final'!$O$45),"")</f>
        <v/>
      </c>
      <c r="AB52" s="476" t="str">
        <f>IF(AND('Mapa final'!$Y$40="Media",'Mapa final'!$AA$40="Mayor"),CONCATENATE("R6C",'Mapa final'!$O$40),"")</f>
        <v/>
      </c>
      <c r="AC52" s="477" t="str">
        <f>IF(AND('Mapa final'!$Y$41="Media",'Mapa final'!$AA$41="Mayor"),CONCATENATE("R6C",'Mapa final'!$O$41),"")</f>
        <v/>
      </c>
      <c r="AD52" s="477" t="str">
        <f>IF(AND('Mapa final'!$Y$42="Media",'Mapa final'!$AA$42="Mayor"),CONCATENATE("R6C",'Mapa final'!$O$42),"")</f>
        <v/>
      </c>
      <c r="AE52" s="477" t="str">
        <f>IF(AND('Mapa final'!$Y$43="Media",'Mapa final'!$AA$43="Mayor"),CONCATENATE("R6C",'Mapa final'!$O$43),"")</f>
        <v/>
      </c>
      <c r="AF52" s="477" t="str">
        <f>IF(AND('Mapa final'!$Y$44="Media",'Mapa final'!$AA$44="Mayor"),CONCATENATE("R6C",'Mapa final'!$O$44),"")</f>
        <v/>
      </c>
      <c r="AG52" s="478" t="str">
        <f>IF(AND('Mapa final'!$Y$45="Media",'Mapa final'!$AA$45="Mayor"),CONCATENATE("R6C",'Mapa final'!$O$45),"")</f>
        <v/>
      </c>
      <c r="AH52" s="479" t="str">
        <f>IF(AND('Mapa final'!$Y$40="Media",'Mapa final'!$AA$40="Catastrófico"),CONCATENATE("R6C",'Mapa final'!$O$40),"")</f>
        <v/>
      </c>
      <c r="AI52" s="480" t="str">
        <f>IF(AND('Mapa final'!$Y$41="Media",'Mapa final'!$AA$41="Catastrófico"),CONCATENATE("R6C",'Mapa final'!$O$41),"")</f>
        <v/>
      </c>
      <c r="AJ52" s="480" t="str">
        <f>IF(AND('Mapa final'!$Y$42="Media",'Mapa final'!$AA$42="Catastrófico"),CONCATENATE("R6C",'Mapa final'!$O$42),"")</f>
        <v/>
      </c>
      <c r="AK52" s="480" t="str">
        <f>IF(AND('Mapa final'!$Y$43="Media",'Mapa final'!$AA$43="Catastrófico"),CONCATENATE("R6C",'Mapa final'!$O$43),"")</f>
        <v/>
      </c>
      <c r="AL52" s="480" t="str">
        <f>IF(AND('Mapa final'!$Y$44="Media",'Mapa final'!$AA$44="Catastrófico"),CONCATENATE("R6C",'Mapa final'!$O$44),"")</f>
        <v/>
      </c>
      <c r="AM52" s="481" t="str">
        <f>IF(AND('Mapa final'!$Y$45="Media",'Mapa final'!$AA$45="Catastrófico"),CONCATENATE("R6C",'Mapa final'!$O$45),"")</f>
        <v/>
      </c>
      <c r="AN52" s="15"/>
      <c r="AO52" s="1076"/>
      <c r="AP52" s="1077"/>
      <c r="AQ52" s="1077"/>
      <c r="AR52" s="1077"/>
      <c r="AS52" s="1077"/>
      <c r="AT52" s="1078"/>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row>
    <row r="53" spans="1:76" ht="20.25" customHeight="1" x14ac:dyDescent="0.3">
      <c r="A53" s="15"/>
      <c r="B53" s="1040"/>
      <c r="C53" s="1040"/>
      <c r="D53" s="1041"/>
      <c r="E53" s="1059"/>
      <c r="F53" s="1058"/>
      <c r="G53" s="1058"/>
      <c r="H53" s="1058"/>
      <c r="I53" s="1072"/>
      <c r="J53" s="485" t="str">
        <f>IF(AND('Mapa final'!$Y$46="Media",'Mapa final'!$AA$46="Leve"),CONCATENATE("R7C",'Mapa final'!$O$46),"")</f>
        <v/>
      </c>
      <c r="K53" s="486" t="str">
        <f>IF(AND('Mapa final'!$Y$47="Media",'Mapa final'!$AA$47="Leve"),CONCATENATE("R7C",'Mapa final'!$O$47),"")</f>
        <v/>
      </c>
      <c r="L53" s="486" t="str">
        <f>IF(AND('Mapa final'!$Y$48="Media",'Mapa final'!$AA$48="Leve"),CONCATENATE("R7C",'Mapa final'!$O$48),"")</f>
        <v/>
      </c>
      <c r="M53" s="486" t="str">
        <f>IF(AND('Mapa final'!$Y$49="Media",'Mapa final'!$AA$49="Leve"),CONCATENATE("R7C",'Mapa final'!$O$49),"")</f>
        <v/>
      </c>
      <c r="N53" s="486" t="str">
        <f>IF(AND('Mapa final'!$Y$50="Media",'Mapa final'!$AA$50="Leve"),CONCATENATE("R7C",'Mapa final'!$O$50),"")</f>
        <v/>
      </c>
      <c r="O53" s="487" t="str">
        <f>IF(AND('Mapa final'!$Y$51="Media",'Mapa final'!$AA$51="Leve"),CONCATENATE("R7C",'Mapa final'!$O$51),"")</f>
        <v/>
      </c>
      <c r="P53" s="485" t="str">
        <f>IF(AND('Mapa final'!$Y$46="Media",'Mapa final'!$AA$46="Menor"),CONCATENATE("R7C",'Mapa final'!$O$46),"")</f>
        <v/>
      </c>
      <c r="Q53" s="486" t="str">
        <f>IF(AND('Mapa final'!$Y$47="Media",'Mapa final'!$AA$47="Menor"),CONCATENATE("R7C",'Mapa final'!$O$47),"")</f>
        <v/>
      </c>
      <c r="R53" s="486" t="str">
        <f>IF(AND('Mapa final'!$Y$48="Media",'Mapa final'!$AA$48="Menor"),CONCATENATE("R7C",'Mapa final'!$O$48),"")</f>
        <v/>
      </c>
      <c r="S53" s="486" t="str">
        <f>IF(AND('Mapa final'!$Y$49="Media",'Mapa final'!$AA$49="Menor"),CONCATENATE("R7C",'Mapa final'!$O$49),"")</f>
        <v/>
      </c>
      <c r="T53" s="486" t="str">
        <f>IF(AND('Mapa final'!$Y$50="Media",'Mapa final'!$AA$50="Menor"),CONCATENATE("R7C",'Mapa final'!$O$50),"")</f>
        <v/>
      </c>
      <c r="U53" s="487" t="str">
        <f>IF(AND('Mapa final'!$Y$51="Media",'Mapa final'!$AA$51="Menor"),CONCATENATE("R7C",'Mapa final'!$O$51),"")</f>
        <v/>
      </c>
      <c r="V53" s="485" t="str">
        <f>IF(AND('Mapa final'!$Y$46="Media",'Mapa final'!$AA$46="Moderado"),CONCATENATE("R7C",'Mapa final'!$O$46),"")</f>
        <v/>
      </c>
      <c r="W53" s="486" t="str">
        <f>IF(AND('Mapa final'!$Y$47="Media",'Mapa final'!$AA$47="Moderado"),CONCATENATE("R7C",'Mapa final'!$O$47),"")</f>
        <v/>
      </c>
      <c r="X53" s="486" t="str">
        <f>IF(AND('Mapa final'!$Y$48="Media",'Mapa final'!$AA$48="Moderado"),CONCATENATE("R7C",'Mapa final'!$O$48),"")</f>
        <v/>
      </c>
      <c r="Y53" s="486" t="str">
        <f>IF(AND('Mapa final'!$Y$49="Media",'Mapa final'!$AA$49="Moderado"),CONCATENATE("R7C",'Mapa final'!$O$49),"")</f>
        <v/>
      </c>
      <c r="Z53" s="486" t="str">
        <f>IF(AND('Mapa final'!$Y$50="Media",'Mapa final'!$AA$50="Moderado"),CONCATENATE("R7C",'Mapa final'!$O$50),"")</f>
        <v/>
      </c>
      <c r="AA53" s="487" t="str">
        <f>IF(AND('Mapa final'!$Y$51="Media",'Mapa final'!$AA$51="Moderado"),CONCATENATE("R7C",'Mapa final'!$O$51),"")</f>
        <v/>
      </c>
      <c r="AB53" s="476" t="str">
        <f>IF(AND('Mapa final'!$Y$46="Media",'Mapa final'!$AA$46="Mayor"),CONCATENATE("R7C",'Mapa final'!$O$46),"")</f>
        <v/>
      </c>
      <c r="AC53" s="477" t="str">
        <f>IF(AND('Mapa final'!$Y$47="Media",'Mapa final'!$AA$47="Mayor"),CONCATENATE("R7C",'Mapa final'!$O$47),"")</f>
        <v/>
      </c>
      <c r="AD53" s="477" t="str">
        <f>IF(AND('Mapa final'!$Y$48="Media",'Mapa final'!$AA$48="Mayor"),CONCATENATE("R7C",'Mapa final'!$O$48),"")</f>
        <v/>
      </c>
      <c r="AE53" s="477" t="str">
        <f>IF(AND('Mapa final'!$Y$49="Media",'Mapa final'!$AA$49="Mayor"),CONCATENATE("R7C",'Mapa final'!$O$49),"")</f>
        <v/>
      </c>
      <c r="AF53" s="477" t="str">
        <f>IF(AND('Mapa final'!$Y$50="Media",'Mapa final'!$AA$50="Mayor"),CONCATENATE("R7C",'Mapa final'!$O$50),"")</f>
        <v/>
      </c>
      <c r="AG53" s="478" t="str">
        <f>IF(AND('Mapa final'!$Y$51="Media",'Mapa final'!$AA$51="Mayor"),CONCATENATE("R7C",'Mapa final'!$O$51),"")</f>
        <v/>
      </c>
      <c r="AH53" s="479" t="str">
        <f>IF(AND('Mapa final'!$Y$46="Media",'Mapa final'!$AA$46="Catastrófico"),CONCATENATE("R7C",'Mapa final'!$O$46),"")</f>
        <v/>
      </c>
      <c r="AI53" s="480" t="str">
        <f>IF(AND('Mapa final'!$Y$47="Media",'Mapa final'!$AA$47="Catastrófico"),CONCATENATE("R7C",'Mapa final'!$O$47),"")</f>
        <v/>
      </c>
      <c r="AJ53" s="480" t="str">
        <f>IF(AND('Mapa final'!$Y$48="Media",'Mapa final'!$AA$48="Catastrófico"),CONCATENATE("R7C",'Mapa final'!$O$48),"")</f>
        <v/>
      </c>
      <c r="AK53" s="480" t="str">
        <f>IF(AND('Mapa final'!$Y$49="Media",'Mapa final'!$AA$49="Catastrófico"),CONCATENATE("R7C",'Mapa final'!$O$49),"")</f>
        <v/>
      </c>
      <c r="AL53" s="480" t="str">
        <f>IF(AND('Mapa final'!$Y$50="Media",'Mapa final'!$AA$50="Catastrófico"),CONCATENATE("R7C",'Mapa final'!$O$50),"")</f>
        <v/>
      </c>
      <c r="AM53" s="481" t="str">
        <f>IF(AND('Mapa final'!$Y$51="Media",'Mapa final'!$AA$51="Catastrófico"),CONCATENATE("R7C",'Mapa final'!$O$51),"")</f>
        <v/>
      </c>
      <c r="AN53" s="15"/>
      <c r="AO53" s="1076"/>
      <c r="AP53" s="1077"/>
      <c r="AQ53" s="1077"/>
      <c r="AR53" s="1077"/>
      <c r="AS53" s="1077"/>
      <c r="AT53" s="1078"/>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row>
    <row r="54" spans="1:76" ht="20.25" customHeight="1" x14ac:dyDescent="0.3">
      <c r="A54" s="15"/>
      <c r="B54" s="1040"/>
      <c r="C54" s="1040"/>
      <c r="D54" s="1041"/>
      <c r="E54" s="1059"/>
      <c r="F54" s="1058"/>
      <c r="G54" s="1058"/>
      <c r="H54" s="1058"/>
      <c r="I54" s="1072"/>
      <c r="J54" s="485" t="str">
        <f>IF(AND('Mapa final'!$Y$52="Media",'Mapa final'!$AA$52="Leve"),CONCATENATE("R8C",'Mapa final'!$O$52),"")</f>
        <v/>
      </c>
      <c r="K54" s="486" t="str">
        <f>IF(AND('Mapa final'!$Y$53="Media",'Mapa final'!$AA$53="Leve"),CONCATENATE("R8C",'Mapa final'!$O$53),"")</f>
        <v/>
      </c>
      <c r="L54" s="486" t="str">
        <f>IF(AND('Mapa final'!$Y$54="Media",'Mapa final'!$AA$54="Leve"),CONCATENATE("R8C",'Mapa final'!$O$54),"")</f>
        <v/>
      </c>
      <c r="M54" s="486" t="str">
        <f>IF(AND('Mapa final'!$Y$55="Media",'Mapa final'!$AA$55="Leve"),CONCATENATE("R8C",'Mapa final'!$O$55),"")</f>
        <v/>
      </c>
      <c r="N54" s="486" t="str">
        <f>IF(AND('Mapa final'!$Y$56="Media",'Mapa final'!$AA$56="Leve"),CONCATENATE("R8C",'Mapa final'!$O$56),"")</f>
        <v/>
      </c>
      <c r="O54" s="487" t="str">
        <f>IF(AND('Mapa final'!$Y$57="Media",'Mapa final'!$AA$57="Leve"),CONCATENATE("R8C",'Mapa final'!$O$57),"")</f>
        <v/>
      </c>
      <c r="P54" s="485" t="str">
        <f>IF(AND('Mapa final'!$Y$52="Media",'Mapa final'!$AA$52="Menor"),CONCATENATE("R8C",'Mapa final'!$O$52),"")</f>
        <v>R8C1</v>
      </c>
      <c r="Q54" s="486" t="str">
        <f>IF(AND('Mapa final'!$Y$53="Media",'Mapa final'!$AA$53="Menor"),CONCATENATE("R8C",'Mapa final'!$O$53),"")</f>
        <v/>
      </c>
      <c r="R54" s="486" t="str">
        <f>IF(AND('Mapa final'!$Y$54="Media",'Mapa final'!$AA$54="Menor"),CONCATENATE("R8C",'Mapa final'!$O$54),"")</f>
        <v/>
      </c>
      <c r="S54" s="486" t="str">
        <f>IF(AND('Mapa final'!$Y$55="Media",'Mapa final'!$AA$55="Menor"),CONCATENATE("R8C",'Mapa final'!$O$55),"")</f>
        <v/>
      </c>
      <c r="T54" s="486" t="str">
        <f>IF(AND('Mapa final'!$Y$56="Media",'Mapa final'!$AA$56="Menor"),CONCATENATE("R8C",'Mapa final'!$O$56),"")</f>
        <v/>
      </c>
      <c r="U54" s="487" t="str">
        <f>IF(AND('Mapa final'!$Y$57="Media",'Mapa final'!$AA$57="Menor"),CONCATENATE("R8C",'Mapa final'!$O$57),"")</f>
        <v/>
      </c>
      <c r="V54" s="485" t="str">
        <f>IF(AND('Mapa final'!$Y$52="Media",'Mapa final'!$AA$52="Moderado"),CONCATENATE("R8C",'Mapa final'!$O$52),"")</f>
        <v/>
      </c>
      <c r="W54" s="486" t="str">
        <f>IF(AND('Mapa final'!$Y$53="Media",'Mapa final'!$AA$53="Moderado"),CONCATENATE("R8C",'Mapa final'!$O$53),"")</f>
        <v/>
      </c>
      <c r="X54" s="486" t="str">
        <f>IF(AND('Mapa final'!$Y$54="Media",'Mapa final'!$AA$54="Moderado"),CONCATENATE("R8C",'Mapa final'!$O$54),"")</f>
        <v/>
      </c>
      <c r="Y54" s="486" t="str">
        <f>IF(AND('Mapa final'!$Y$55="Media",'Mapa final'!$AA$55="Moderado"),CONCATENATE("R8C",'Mapa final'!$O$55),"")</f>
        <v/>
      </c>
      <c r="Z54" s="486" t="str">
        <f>IF(AND('Mapa final'!$Y$56="Media",'Mapa final'!$AA$56="Moderado"),CONCATENATE("R8C",'Mapa final'!$O$56),"")</f>
        <v/>
      </c>
      <c r="AA54" s="487" t="str">
        <f>IF(AND('Mapa final'!$Y$57="Media",'Mapa final'!$AA$57="Moderado"),CONCATENATE("R8C",'Mapa final'!$O$57),"")</f>
        <v/>
      </c>
      <c r="AB54" s="476" t="str">
        <f>IF(AND('Mapa final'!$Y$52="Media",'Mapa final'!$AA$52="Mayor"),CONCATENATE("R8C",'Mapa final'!$O$52),"")</f>
        <v/>
      </c>
      <c r="AC54" s="477" t="str">
        <f>IF(AND('Mapa final'!$Y$53="Media",'Mapa final'!$AA$53="Mayor"),CONCATENATE("R8C",'Mapa final'!$O$53),"")</f>
        <v/>
      </c>
      <c r="AD54" s="477" t="str">
        <f>IF(AND('Mapa final'!$Y$54="Media",'Mapa final'!$AA$54="Mayor"),CONCATENATE("R8C",'Mapa final'!$O$54),"")</f>
        <v/>
      </c>
      <c r="AE54" s="477" t="str">
        <f>IF(AND('Mapa final'!$Y$55="Media",'Mapa final'!$AA$55="Mayor"),CONCATENATE("R8C",'Mapa final'!$O$55),"")</f>
        <v/>
      </c>
      <c r="AF54" s="477" t="str">
        <f>IF(AND('Mapa final'!$Y$56="Media",'Mapa final'!$AA$56="Mayor"),CONCATENATE("R8C",'Mapa final'!$O$56),"")</f>
        <v/>
      </c>
      <c r="AG54" s="478" t="str">
        <f>IF(AND('Mapa final'!$Y$57="Media",'Mapa final'!$AA$57="Mayor"),CONCATENATE("R8C",'Mapa final'!$O$57),"")</f>
        <v/>
      </c>
      <c r="AH54" s="479" t="str">
        <f>IF(AND('Mapa final'!$Y$52="Media",'Mapa final'!$AA$52="Catastrófico"),CONCATENATE("R8C",'Mapa final'!$O$52),"")</f>
        <v/>
      </c>
      <c r="AI54" s="480" t="str">
        <f>IF(AND('Mapa final'!$Y$53="Media",'Mapa final'!$AA$53="Catastrófico"),CONCATENATE("R8C",'Mapa final'!$O$53),"")</f>
        <v/>
      </c>
      <c r="AJ54" s="480" t="str">
        <f>IF(AND('Mapa final'!$Y$54="Media",'Mapa final'!$AA$54="Catastrófico"),CONCATENATE("R8C",'Mapa final'!$O$54),"")</f>
        <v/>
      </c>
      <c r="AK54" s="480" t="str">
        <f>IF(AND('Mapa final'!$Y$55="Media",'Mapa final'!$AA$55="Catastrófico"),CONCATENATE("R8C",'Mapa final'!$O$55),"")</f>
        <v/>
      </c>
      <c r="AL54" s="480" t="str">
        <f>IF(AND('Mapa final'!$Y$56="Media",'Mapa final'!$AA$56="Catastrófico"),CONCATENATE("R8C",'Mapa final'!$O$56),"")</f>
        <v/>
      </c>
      <c r="AM54" s="481" t="str">
        <f>IF(AND('Mapa final'!$Y$57="Media",'Mapa final'!$AA$57="Catastrófico"),CONCATENATE("R8C",'Mapa final'!$O$57),"")</f>
        <v/>
      </c>
      <c r="AN54" s="15"/>
      <c r="AO54" s="1076"/>
      <c r="AP54" s="1077"/>
      <c r="AQ54" s="1077"/>
      <c r="AR54" s="1077"/>
      <c r="AS54" s="1077"/>
      <c r="AT54" s="1078"/>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row>
    <row r="55" spans="1:76" ht="20.25" customHeight="1" x14ac:dyDescent="0.3">
      <c r="A55" s="15"/>
      <c r="B55" s="1040"/>
      <c r="C55" s="1040"/>
      <c r="D55" s="1041"/>
      <c r="E55" s="1059"/>
      <c r="F55" s="1058"/>
      <c r="G55" s="1058"/>
      <c r="H55" s="1058"/>
      <c r="I55" s="1072"/>
      <c r="J55" s="485" t="str">
        <f>IF(AND('Mapa final'!$Y$58="Media",'Mapa final'!$AA$58="Leve"),CONCATENATE("R9C",'Mapa final'!$O$58),"")</f>
        <v/>
      </c>
      <c r="K55" s="486" t="str">
        <f>IF(AND('Mapa final'!$Y$59="Media",'Mapa final'!$AA$59="Leve"),CONCATENATE("R9C",'Mapa final'!$O$59),"")</f>
        <v/>
      </c>
      <c r="L55" s="486" t="str">
        <f>IF(AND('Mapa final'!$Y$60="Media",'Mapa final'!$AA$60="Leve"),CONCATENATE("R9C",'Mapa final'!$O$60),"")</f>
        <v/>
      </c>
      <c r="M55" s="486" t="str">
        <f>IF(AND('Mapa final'!$Y$61="Media",'Mapa final'!$AA$61="Leve"),CONCATENATE("R9C",'Mapa final'!$O$61),"")</f>
        <v/>
      </c>
      <c r="N55" s="486" t="str">
        <f>IF(AND('Mapa final'!$Y$62="Media",'Mapa final'!$AA$62="Leve"),CONCATENATE("R9C",'Mapa final'!$O$62),"")</f>
        <v/>
      </c>
      <c r="O55" s="487" t="str">
        <f>IF(AND('Mapa final'!$Y$63="Media",'Mapa final'!$AA$63="Leve"),CONCATENATE("R9C",'Mapa final'!$O$63),"")</f>
        <v/>
      </c>
      <c r="P55" s="485" t="str">
        <f>IF(AND('Mapa final'!$Y$58="Media",'Mapa final'!$AA$58="Menor"),CONCATENATE("R9C",'Mapa final'!$O$58),"")</f>
        <v/>
      </c>
      <c r="Q55" s="486" t="str">
        <f>IF(AND('Mapa final'!$Y$59="Media",'Mapa final'!$AA$59="Menor"),CONCATENATE("R9C",'Mapa final'!$O$59),"")</f>
        <v/>
      </c>
      <c r="R55" s="486" t="str">
        <f>IF(AND('Mapa final'!$Y$60="Media",'Mapa final'!$AA$60="Menor"),CONCATENATE("R9C",'Mapa final'!$O$60),"")</f>
        <v/>
      </c>
      <c r="S55" s="486" t="str">
        <f>IF(AND('Mapa final'!$Y$61="Media",'Mapa final'!$AA$61="Menor"),CONCATENATE("R9C",'Mapa final'!$O$61),"")</f>
        <v/>
      </c>
      <c r="T55" s="486" t="str">
        <f>IF(AND('Mapa final'!$Y$62="Media",'Mapa final'!$AA$62="Menor"),CONCATENATE("R9C",'Mapa final'!$O$62),"")</f>
        <v/>
      </c>
      <c r="U55" s="487" t="str">
        <f>IF(AND('Mapa final'!$Y$63="Media",'Mapa final'!$AA$63="Menor"),CONCATENATE("R9C",'Mapa final'!$O$63),"")</f>
        <v/>
      </c>
      <c r="V55" s="485" t="str">
        <f>IF(AND('Mapa final'!$Y$58="Media",'Mapa final'!$AA$58="Moderado"),CONCATENATE("R9C",'Mapa final'!$O$58),"")</f>
        <v/>
      </c>
      <c r="W55" s="486" t="str">
        <f>IF(AND('Mapa final'!$Y$59="Media",'Mapa final'!$AA$59="Moderado"),CONCATENATE("R9C",'Mapa final'!$O$59),"")</f>
        <v/>
      </c>
      <c r="X55" s="486" t="str">
        <f>IF(AND('Mapa final'!$Y$60="Media",'Mapa final'!$AA$60="Moderado"),CONCATENATE("R9C",'Mapa final'!$O$60),"")</f>
        <v/>
      </c>
      <c r="Y55" s="486" t="str">
        <f>IF(AND('Mapa final'!$Y$61="Media",'Mapa final'!$AA$61="Moderado"),CONCATENATE("R9C",'Mapa final'!$O$61),"")</f>
        <v/>
      </c>
      <c r="Z55" s="486" t="str">
        <f>IF(AND('Mapa final'!$Y$62="Media",'Mapa final'!$AA$62="Moderado"),CONCATENATE("R9C",'Mapa final'!$O$62),"")</f>
        <v/>
      </c>
      <c r="AA55" s="487" t="str">
        <f>IF(AND('Mapa final'!$Y$63="Media",'Mapa final'!$AA$63="Moderado"),CONCATENATE("R9C",'Mapa final'!$O$63),"")</f>
        <v/>
      </c>
      <c r="AB55" s="476" t="str">
        <f>IF(AND('Mapa final'!$Y$58="Media",'Mapa final'!$AA$58="Mayor"),CONCATENATE("R9C",'Mapa final'!$O$58),"")</f>
        <v/>
      </c>
      <c r="AC55" s="477" t="str">
        <f>IF(AND('Mapa final'!$Y$59="Media",'Mapa final'!$AA$59="Mayor"),CONCATENATE("R9C",'Mapa final'!$O$59),"")</f>
        <v/>
      </c>
      <c r="AD55" s="477" t="str">
        <f>IF(AND('Mapa final'!$Y$60="Media",'Mapa final'!$AA$60="Mayor"),CONCATENATE("R9C",'Mapa final'!$O$60),"")</f>
        <v/>
      </c>
      <c r="AE55" s="477" t="str">
        <f>IF(AND('Mapa final'!$Y$61="Media",'Mapa final'!$AA$61="Mayor"),CONCATENATE("R9C",'Mapa final'!$O$61),"")</f>
        <v/>
      </c>
      <c r="AF55" s="477" t="str">
        <f>IF(AND('Mapa final'!$Y$62="Media",'Mapa final'!$AA$62="Mayor"),CONCATENATE("R9C",'Mapa final'!$O$62),"")</f>
        <v/>
      </c>
      <c r="AG55" s="478" t="str">
        <f>IF(AND('Mapa final'!$Y$63="Media",'Mapa final'!$AA$63="Mayor"),CONCATENATE("R9C",'Mapa final'!$O$63),"")</f>
        <v/>
      </c>
      <c r="AH55" s="479" t="str">
        <f>IF(AND('Mapa final'!$Y$58="Media",'Mapa final'!$AA$58="Catastrófico"),CONCATENATE("R9C",'Mapa final'!$O$58),"")</f>
        <v/>
      </c>
      <c r="AI55" s="480" t="str">
        <f>IF(AND('Mapa final'!$Y$59="Media",'Mapa final'!$AA$59="Catastrófico"),CONCATENATE("R9C",'Mapa final'!$O$59),"")</f>
        <v/>
      </c>
      <c r="AJ55" s="480" t="str">
        <f>IF(AND('Mapa final'!$Y$60="Media",'Mapa final'!$AA$60="Catastrófico"),CONCATENATE("R9C",'Mapa final'!$O$60),"")</f>
        <v/>
      </c>
      <c r="AK55" s="480" t="str">
        <f>IF(AND('Mapa final'!$Y$61="Media",'Mapa final'!$AA$61="Catastrófico"),CONCATENATE("R9C",'Mapa final'!$O$61),"")</f>
        <v/>
      </c>
      <c r="AL55" s="480" t="str">
        <f>IF(AND('Mapa final'!$Y$62="Media",'Mapa final'!$AA$62="Catastrófico"),CONCATENATE("R9C",'Mapa final'!$O$62),"")</f>
        <v/>
      </c>
      <c r="AM55" s="481" t="str">
        <f>IF(AND('Mapa final'!$Y$63="Media",'Mapa final'!$AA$63="Catastrófico"),CONCATENATE("R9C",'Mapa final'!$O$63),"")</f>
        <v/>
      </c>
      <c r="AN55" s="15"/>
      <c r="AO55" s="1076"/>
      <c r="AP55" s="1077"/>
      <c r="AQ55" s="1077"/>
      <c r="AR55" s="1077"/>
      <c r="AS55" s="1077"/>
      <c r="AT55" s="1078"/>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row>
    <row r="56" spans="1:76" ht="20.25" customHeight="1" x14ac:dyDescent="0.3">
      <c r="A56" s="15"/>
      <c r="B56" s="1040"/>
      <c r="C56" s="1040"/>
      <c r="D56" s="1041"/>
      <c r="E56" s="1059"/>
      <c r="F56" s="1058"/>
      <c r="G56" s="1058"/>
      <c r="H56" s="1058"/>
      <c r="I56" s="1072"/>
      <c r="J56" s="485" t="str">
        <f>IF(AND('Mapa final'!$Y$64="Media",'Mapa final'!$AA$64="Leve"),CONCATENATE("R10C",'Mapa final'!$O$64),"")</f>
        <v/>
      </c>
      <c r="K56" s="486" t="str">
        <f>IF(AND('Mapa final'!$Y$65="Media",'Mapa final'!$AA$65="Leve"),CONCATENATE("R10C",'Mapa final'!$O$65),"")</f>
        <v/>
      </c>
      <c r="L56" s="486" t="str">
        <f>IF(AND('Mapa final'!$Y$66="Media",'Mapa final'!$AA$66="Leve"),CONCATENATE("R10C",'Mapa final'!$O$66),"")</f>
        <v/>
      </c>
      <c r="M56" s="486" t="str">
        <f>IF(AND('Mapa final'!$Y$67="Media",'Mapa final'!$AA$67="Leve"),CONCATENATE("R10C",'Mapa final'!$O$67),"")</f>
        <v/>
      </c>
      <c r="N56" s="486" t="str">
        <f>IF(AND('Mapa final'!$Y$68="Media",'Mapa final'!$AA$68="Leve"),CONCATENATE("R10C",'Mapa final'!$O$68),"")</f>
        <v/>
      </c>
      <c r="O56" s="487" t="str">
        <f>IF(AND('Mapa final'!$Y$69="Media",'Mapa final'!$AA$69="Leve"),CONCATENATE("R10C",'Mapa final'!$O$69),"")</f>
        <v/>
      </c>
      <c r="P56" s="485" t="str">
        <f>IF(AND('Mapa final'!$Y$64="Media",'Mapa final'!$AA$64="Menor"),CONCATENATE("R10C",'Mapa final'!$O$64),"")</f>
        <v/>
      </c>
      <c r="Q56" s="486" t="str">
        <f>IF(AND('Mapa final'!$Y$65="Media",'Mapa final'!$AA$65="Menor"),CONCATENATE("R10C",'Mapa final'!$O$65),"")</f>
        <v/>
      </c>
      <c r="R56" s="486" t="str">
        <f>IF(AND('Mapa final'!$Y$66="Media",'Mapa final'!$AA$66="Menor"),CONCATENATE("R10C",'Mapa final'!$O$66),"")</f>
        <v/>
      </c>
      <c r="S56" s="486" t="str">
        <f>IF(AND('Mapa final'!$Y$67="Media",'Mapa final'!$AA$67="Menor"),CONCATENATE("R10C",'Mapa final'!$O$67),"")</f>
        <v/>
      </c>
      <c r="T56" s="486" t="str">
        <f>IF(AND('Mapa final'!$Y$68="Media",'Mapa final'!$AA$68="Menor"),CONCATENATE("R10C",'Mapa final'!$O$68),"")</f>
        <v/>
      </c>
      <c r="U56" s="487" t="str">
        <f>IF(AND('Mapa final'!$Y$69="Media",'Mapa final'!$AA$69="Menor"),CONCATENATE("R10C",'Mapa final'!$O$69),"")</f>
        <v/>
      </c>
      <c r="V56" s="485" t="str">
        <f>IF(AND('Mapa final'!$Y$64="Media",'Mapa final'!$AA$64="Moderado"),CONCATENATE("R10C",'Mapa final'!$O$64),"")</f>
        <v/>
      </c>
      <c r="W56" s="486" t="str">
        <f>IF(AND('Mapa final'!$Y$65="Media",'Mapa final'!$AA$65="Moderado"),CONCATENATE("R10C",'Mapa final'!$O$65),"")</f>
        <v/>
      </c>
      <c r="X56" s="486" t="str">
        <f>IF(AND('Mapa final'!$Y$66="Media",'Mapa final'!$AA$66="Moderado"),CONCATENATE("R10C",'Mapa final'!$O$66),"")</f>
        <v/>
      </c>
      <c r="Y56" s="486" t="str">
        <f>IF(AND('Mapa final'!$Y$67="Media",'Mapa final'!$AA$67="Moderado"),CONCATENATE("R10C",'Mapa final'!$O$67),"")</f>
        <v/>
      </c>
      <c r="Z56" s="486" t="str">
        <f>IF(AND('Mapa final'!$Y$68="Media",'Mapa final'!$AA$68="Moderado"),CONCATENATE("R10C",'Mapa final'!$O$68),"")</f>
        <v/>
      </c>
      <c r="AA56" s="487" t="str">
        <f>IF(AND('Mapa final'!$Y$69="Media",'Mapa final'!$AA$69="Moderado"),CONCATENATE("R10C",'Mapa final'!$O$69),"")</f>
        <v/>
      </c>
      <c r="AB56" s="476" t="str">
        <f>IF(AND('Mapa final'!$Y$64="Media",'Mapa final'!$AA$64="Mayor"),CONCATENATE("R10C",'Mapa final'!$O$64),"")</f>
        <v/>
      </c>
      <c r="AC56" s="477" t="str">
        <f>IF(AND('Mapa final'!$Y$65="Media",'Mapa final'!$AA$65="Mayor"),CONCATENATE("R10C",'Mapa final'!$O$65),"")</f>
        <v/>
      </c>
      <c r="AD56" s="477" t="str">
        <f>IF(AND('Mapa final'!$Y$66="Media",'Mapa final'!$AA$66="Mayor"),CONCATENATE("R10C",'Mapa final'!$O$66),"")</f>
        <v/>
      </c>
      <c r="AE56" s="477" t="str">
        <f>IF(AND('Mapa final'!$Y$67="Media",'Mapa final'!$AA$67="Mayor"),CONCATENATE("R10C",'Mapa final'!$O$67),"")</f>
        <v/>
      </c>
      <c r="AF56" s="477" t="str">
        <f>IF(AND('Mapa final'!$Y$68="Media",'Mapa final'!$AA$68="Mayor"),CONCATENATE("R10C",'Mapa final'!$O$68),"")</f>
        <v/>
      </c>
      <c r="AG56" s="478" t="str">
        <f>IF(AND('Mapa final'!$Y$69="Media",'Mapa final'!$AA$69="Mayor"),CONCATENATE("R10C",'Mapa final'!$O$69),"")</f>
        <v/>
      </c>
      <c r="AH56" s="479" t="str">
        <f>IF(AND('Mapa final'!$Y$64="Media",'Mapa final'!$AA$64="Catastrófico"),CONCATENATE("R10C",'Mapa final'!$O$64),"")</f>
        <v/>
      </c>
      <c r="AI56" s="480" t="str">
        <f>IF(AND('Mapa final'!$Y$65="Media",'Mapa final'!$AA$65="Catastrófico"),CONCATENATE("R10C",'Mapa final'!$O$65),"")</f>
        <v/>
      </c>
      <c r="AJ56" s="480" t="str">
        <f>IF(AND('Mapa final'!$Y$66="Media",'Mapa final'!$AA$66="Catastrófico"),CONCATENATE("R10C",'Mapa final'!$O$66),"")</f>
        <v/>
      </c>
      <c r="AK56" s="480" t="str">
        <f>IF(AND('Mapa final'!$Y$67="Media",'Mapa final'!$AA$67="Catastrófico"),CONCATENATE("R10C",'Mapa final'!$O$67),"")</f>
        <v/>
      </c>
      <c r="AL56" s="480" t="str">
        <f>IF(AND('Mapa final'!$Y$68="Media",'Mapa final'!$AA$68="Catastrófico"),CONCATENATE("R10C",'Mapa final'!$O$68),"")</f>
        <v/>
      </c>
      <c r="AM56" s="481" t="str">
        <f>IF(AND('Mapa final'!$Y$69="Media",'Mapa final'!$AA$69="Catastrófico"),CONCATENATE("R10C",'Mapa final'!$O$69),"")</f>
        <v/>
      </c>
      <c r="AN56" s="15"/>
      <c r="AO56" s="1076"/>
      <c r="AP56" s="1077"/>
      <c r="AQ56" s="1077"/>
      <c r="AR56" s="1077"/>
      <c r="AS56" s="1077"/>
      <c r="AT56" s="1078"/>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row>
    <row r="57" spans="1:76" ht="20.25" customHeight="1" x14ac:dyDescent="0.3">
      <c r="A57" s="15"/>
      <c r="B57" s="1040"/>
      <c r="C57" s="1040"/>
      <c r="D57" s="1041"/>
      <c r="E57" s="1059"/>
      <c r="F57" s="1058"/>
      <c r="G57" s="1058"/>
      <c r="H57" s="1058"/>
      <c r="I57" s="1072"/>
      <c r="J57" s="485" t="str">
        <f>IF(AND('Mapa final'!$Y$70="Media",'Mapa final'!$AA$70="Leve"),CONCATENATE("R11C",'Mapa final'!$O$70),"")</f>
        <v>R11C1</v>
      </c>
      <c r="K57" s="486" t="str">
        <f>IF(AND('Mapa final'!$Y$71="Media",'Mapa final'!$AA$71="Leve"),CONCATENATE("R11C",'Mapa final'!$O$71),"")</f>
        <v/>
      </c>
      <c r="L57" s="486" t="str">
        <f>IF(AND('Mapa final'!$Y$72="Media",'Mapa final'!$AA$72="Leve"),CONCATENATE("R11C",'Mapa final'!$O$72),"")</f>
        <v/>
      </c>
      <c r="M57" s="486" t="str">
        <f>IF(AND('Mapa final'!$Y$73="Media",'Mapa final'!$AA$73="Leve"),CONCATENATE("R11C",'Mapa final'!$O$73),"")</f>
        <v/>
      </c>
      <c r="N57" s="486" t="str">
        <f>IF(AND('Mapa final'!$Y$74="Media",'Mapa final'!$AA$74="Leve"),CONCATENATE("R11C",'Mapa final'!$O$74),"")</f>
        <v/>
      </c>
      <c r="O57" s="487" t="str">
        <f>IF(AND('Mapa final'!$Y$75="Media",'Mapa final'!$AA$75="Leve"),CONCATENATE("R11C",'Mapa final'!$O$75),"")</f>
        <v/>
      </c>
      <c r="P57" s="485" t="str">
        <f>IF(AND('Mapa final'!$Y$70="Media",'Mapa final'!$AA$70="Menor"),CONCATENATE("R11C",'Mapa final'!$O$70),"")</f>
        <v/>
      </c>
      <c r="Q57" s="486" t="str">
        <f>IF(AND('Mapa final'!$Y$71="Media",'Mapa final'!$AA$71="Menor"),CONCATENATE("R11C",'Mapa final'!$O$71),"")</f>
        <v/>
      </c>
      <c r="R57" s="486" t="str">
        <f>IF(AND('Mapa final'!$Y$72="Media",'Mapa final'!$AA$72="Menor"),CONCATENATE("R11C",'Mapa final'!$O$72),"")</f>
        <v/>
      </c>
      <c r="S57" s="486" t="str">
        <f>IF(AND('Mapa final'!$Y$73="Media",'Mapa final'!$AA$73="Menor"),CONCATENATE("R11C",'Mapa final'!$O$73),"")</f>
        <v/>
      </c>
      <c r="T57" s="486" t="str">
        <f>IF(AND('Mapa final'!$Y$74="Media",'Mapa final'!$AA$74="Menor"),CONCATENATE("R11C",'Mapa final'!$O$74),"")</f>
        <v/>
      </c>
      <c r="U57" s="487" t="str">
        <f>IF(AND('Mapa final'!$Y$75="Media",'Mapa final'!$AA$75="Menor"),CONCATENATE("R11C",'Mapa final'!$O$75),"")</f>
        <v/>
      </c>
      <c r="V57" s="485" t="str">
        <f>IF(AND('Mapa final'!$Y$70="Media",'Mapa final'!$AA$70="Moderado"),CONCATENATE("R11C",'Mapa final'!$O$70),"")</f>
        <v/>
      </c>
      <c r="W57" s="486" t="str">
        <f>IF(AND('Mapa final'!$Y$71="Media",'Mapa final'!$AA$71="Moderado"),CONCATENATE("R11C",'Mapa final'!$O$71),"")</f>
        <v/>
      </c>
      <c r="X57" s="486" t="str">
        <f>IF(AND('Mapa final'!$Y$72="Media",'Mapa final'!$AA$72="Moderado"),CONCATENATE("R11C",'Mapa final'!$O$72),"")</f>
        <v/>
      </c>
      <c r="Y57" s="486" t="str">
        <f>IF(AND('Mapa final'!$Y$73="Media",'Mapa final'!$AA$73="Moderado"),CONCATENATE("R11C",'Mapa final'!$O$73),"")</f>
        <v/>
      </c>
      <c r="Z57" s="486" t="str">
        <f>IF(AND('Mapa final'!$Y$74="Media",'Mapa final'!$AA$74="Moderado"),CONCATENATE("R11C",'Mapa final'!$O$74),"")</f>
        <v/>
      </c>
      <c r="AA57" s="487" t="str">
        <f>IF(AND('Mapa final'!$Y$75="Media",'Mapa final'!$AA$75="Moderado"),CONCATENATE("R11C",'Mapa final'!$O$75),"")</f>
        <v/>
      </c>
      <c r="AB57" s="476" t="str">
        <f>IF(AND('Mapa final'!$Y$70="Media",'Mapa final'!$AA$70="Mayor"),CONCATENATE("R11C",'Mapa final'!$O$70),"")</f>
        <v/>
      </c>
      <c r="AC57" s="477" t="str">
        <f>IF(AND('Mapa final'!$Y$71="Media",'Mapa final'!$AA$71="Mayor"),CONCATENATE("R11C",'Mapa final'!$O$71),"")</f>
        <v/>
      </c>
      <c r="AD57" s="477" t="str">
        <f>IF(AND('Mapa final'!$Y$72="Media",'Mapa final'!$AA$72="Mayor"),CONCATENATE("R11C",'Mapa final'!$O$72),"")</f>
        <v/>
      </c>
      <c r="AE57" s="477" t="str">
        <f>IF(AND('Mapa final'!$Y$73="Media",'Mapa final'!$AA$73="Mayor"),CONCATENATE("R11C",'Mapa final'!$O$73),"")</f>
        <v/>
      </c>
      <c r="AF57" s="477" t="str">
        <f>IF(AND('Mapa final'!$Y$74="Media",'Mapa final'!$AA$74="Mayor"),CONCATENATE("R11C",'Mapa final'!$O$74),"")</f>
        <v/>
      </c>
      <c r="AG57" s="478" t="str">
        <f>IF(AND('Mapa final'!$Y$75="Media",'Mapa final'!$AA$75="Mayor"),CONCATENATE("R11C",'Mapa final'!$O$75),"")</f>
        <v/>
      </c>
      <c r="AH57" s="479" t="str">
        <f>IF(AND('Mapa final'!$Y$70="Media",'Mapa final'!$AA$70="Catastrófico"),CONCATENATE("R11C",'Mapa final'!$O$70),"")</f>
        <v/>
      </c>
      <c r="AI57" s="480" t="str">
        <f>IF(AND('Mapa final'!$Y$71="Media",'Mapa final'!$AA$71="Catastrófico"),CONCATENATE("R11C",'Mapa final'!$O$71),"")</f>
        <v/>
      </c>
      <c r="AJ57" s="480" t="str">
        <f>IF(AND('Mapa final'!$Y$72="Media",'Mapa final'!$AA$72="Catastrófico"),CONCATENATE("R11C",'Mapa final'!$O$72),"")</f>
        <v/>
      </c>
      <c r="AK57" s="480" t="str">
        <f>IF(AND('Mapa final'!$Y$73="Media",'Mapa final'!$AA$73="Catastrófico"),CONCATENATE("R11C",'Mapa final'!$O$73),"")</f>
        <v/>
      </c>
      <c r="AL57" s="480" t="str">
        <f>IF(AND('Mapa final'!$Y$74="Media",'Mapa final'!$AA$74="Catastrófico"),CONCATENATE("R11C",'Mapa final'!$O$74),"")</f>
        <v/>
      </c>
      <c r="AM57" s="481" t="str">
        <f>IF(AND('Mapa final'!$Y$75="Media",'Mapa final'!$AA$75="Catastrófico"),CONCATENATE("R11C",'Mapa final'!$O$75),"")</f>
        <v/>
      </c>
      <c r="AN57" s="15"/>
      <c r="AO57" s="1076"/>
      <c r="AP57" s="1077"/>
      <c r="AQ57" s="1077"/>
      <c r="AR57" s="1077"/>
      <c r="AS57" s="1077"/>
      <c r="AT57" s="1078"/>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row>
    <row r="58" spans="1:76" ht="20.25" customHeight="1" x14ac:dyDescent="0.3">
      <c r="A58" s="15"/>
      <c r="B58" s="1040"/>
      <c r="C58" s="1040"/>
      <c r="D58" s="1041"/>
      <c r="E58" s="1059"/>
      <c r="F58" s="1058"/>
      <c r="G58" s="1058"/>
      <c r="H58" s="1058"/>
      <c r="I58" s="1072"/>
      <c r="J58" s="485" t="str">
        <f>IF(AND('Mapa final'!$Y$76="Media",'Mapa final'!$AA$76="Leve"),CONCATENATE("R12C",'Mapa final'!$O$76),"")</f>
        <v/>
      </c>
      <c r="K58" s="486" t="str">
        <f>IF(AND('Mapa final'!$Y$77="Media",'Mapa final'!$AA$77="Leve"),CONCATENATE("R12C",'Mapa final'!$O$77),"")</f>
        <v/>
      </c>
      <c r="L58" s="486" t="str">
        <f>IF(AND('Mapa final'!$Y$78="Media",'Mapa final'!$AA$78="Leve"),CONCATENATE("R12C",'Mapa final'!$O$78),"")</f>
        <v/>
      </c>
      <c r="M58" s="486" t="str">
        <f>IF(AND('Mapa final'!$Y$79="Media",'Mapa final'!$AA$79="Leve"),CONCATENATE("R12C",'Mapa final'!$O$79),"")</f>
        <v/>
      </c>
      <c r="N58" s="486" t="str">
        <f>IF(AND('Mapa final'!$Y$80="Media",'Mapa final'!$AA$80="Leve"),CONCATENATE("R12C",'Mapa final'!$O$80),"")</f>
        <v/>
      </c>
      <c r="O58" s="487" t="str">
        <f>IF(AND('Mapa final'!$Y$81="Media",'Mapa final'!$AA$81="Leve"),CONCATENATE("R12C",'Mapa final'!$O$81),"")</f>
        <v/>
      </c>
      <c r="P58" s="485" t="str">
        <f>IF(AND('Mapa final'!$Y$76="Media",'Mapa final'!$AA$76="Menor"),CONCATENATE("R12C",'Mapa final'!$O$76),"")</f>
        <v/>
      </c>
      <c r="Q58" s="486" t="str">
        <f>IF(AND('Mapa final'!$Y$77="Media",'Mapa final'!$AA$77="Menor"),CONCATENATE("R12C",'Mapa final'!$O$77),"")</f>
        <v/>
      </c>
      <c r="R58" s="486" t="str">
        <f>IF(AND('Mapa final'!$Y$78="Media",'Mapa final'!$AA$78="Menor"),CONCATENATE("R12C",'Mapa final'!$O$78),"")</f>
        <v/>
      </c>
      <c r="S58" s="486" t="str">
        <f>IF(AND('Mapa final'!$Y$79="Media",'Mapa final'!$AA$79="Menor"),CONCATENATE("R12C",'Mapa final'!$O$79),"")</f>
        <v/>
      </c>
      <c r="T58" s="486" t="str">
        <f>IF(AND('Mapa final'!$Y$80="Media",'Mapa final'!$AA$80="Menor"),CONCATENATE("R12C",'Mapa final'!$O$80),"")</f>
        <v/>
      </c>
      <c r="U58" s="487" t="str">
        <f>IF(AND('Mapa final'!$Y$81="Media",'Mapa final'!$AA$81="Menor"),CONCATENATE("R12C",'Mapa final'!$O$81),"")</f>
        <v/>
      </c>
      <c r="V58" s="485" t="str">
        <f>IF(AND('Mapa final'!$Y$76="Media",'Mapa final'!$AA$76="Moderado"),CONCATENATE("R12C",'Mapa final'!$O$76),"")</f>
        <v/>
      </c>
      <c r="W58" s="486" t="str">
        <f>IF(AND('Mapa final'!$Y$77="Media",'Mapa final'!$AA$77="Moderado"),CONCATENATE("R12C",'Mapa final'!$O$77),"")</f>
        <v/>
      </c>
      <c r="X58" s="486" t="str">
        <f>IF(AND('Mapa final'!$Y$78="Media",'Mapa final'!$AA$78="Moderado"),CONCATENATE("R12C",'Mapa final'!$O$78),"")</f>
        <v/>
      </c>
      <c r="Y58" s="486" t="str">
        <f>IF(AND('Mapa final'!$Y$79="Media",'Mapa final'!$AA$79="Moderado"),CONCATENATE("R12C",'Mapa final'!$O$79),"")</f>
        <v/>
      </c>
      <c r="Z58" s="486" t="str">
        <f>IF(AND('Mapa final'!$Y$80="Media",'Mapa final'!$AA$80="Moderado"),CONCATENATE("R12C",'Mapa final'!$O$80),"")</f>
        <v/>
      </c>
      <c r="AA58" s="487" t="str">
        <f>IF(AND('Mapa final'!$Y$81="Media",'Mapa final'!$AA$81="Moderado"),CONCATENATE("R12C",'Mapa final'!$O$81),"")</f>
        <v/>
      </c>
      <c r="AB58" s="476" t="str">
        <f>IF(AND('Mapa final'!$Y$76="Media",'Mapa final'!$AA$76="Mayor"),CONCATENATE("R12C",'Mapa final'!$O$76),"")</f>
        <v/>
      </c>
      <c r="AC58" s="477" t="str">
        <f>IF(AND('Mapa final'!$Y$77="Media",'Mapa final'!$AA$77="Mayor"),CONCATENATE("R12C",'Mapa final'!$O$77),"")</f>
        <v/>
      </c>
      <c r="AD58" s="477" t="str">
        <f>IF(AND('Mapa final'!$Y$78="Media",'Mapa final'!$AA$78="Mayor"),CONCATENATE("R12C",'Mapa final'!$O$78),"")</f>
        <v/>
      </c>
      <c r="AE58" s="477" t="str">
        <f>IF(AND('Mapa final'!$Y$79="Media",'Mapa final'!$AA$79="Mayor"),CONCATENATE("R12C",'Mapa final'!$O$79),"")</f>
        <v/>
      </c>
      <c r="AF58" s="477" t="str">
        <f>IF(AND('Mapa final'!$Y$80="Media",'Mapa final'!$AA$80="Mayor"),CONCATENATE("R12C",'Mapa final'!$O$80),"")</f>
        <v/>
      </c>
      <c r="AG58" s="478" t="str">
        <f>IF(AND('Mapa final'!$Y$81="Media",'Mapa final'!$AA$81="Mayor"),CONCATENATE("R12C",'Mapa final'!$O$81),"")</f>
        <v/>
      </c>
      <c r="AH58" s="479" t="str">
        <f>IF(AND('Mapa final'!$Y$76="Media",'Mapa final'!$AA$76="Catastrófico"),CONCATENATE("R12C",'Mapa final'!$O$76),"")</f>
        <v/>
      </c>
      <c r="AI58" s="480" t="str">
        <f>IF(AND('Mapa final'!$Y$77="Media",'Mapa final'!$AA$77="Catastrófico"),CONCATENATE("R12C",'Mapa final'!$O$77),"")</f>
        <v/>
      </c>
      <c r="AJ58" s="480" t="str">
        <f>IF(AND('Mapa final'!$Y$78="Media",'Mapa final'!$AA$78="Catastrófico"),CONCATENATE("R12C",'Mapa final'!$O$78),"")</f>
        <v/>
      </c>
      <c r="AK58" s="480" t="str">
        <f>IF(AND('Mapa final'!$Y$79="Media",'Mapa final'!$AA$79="Catastrófico"),CONCATENATE("R12C",'Mapa final'!$O$79),"")</f>
        <v/>
      </c>
      <c r="AL58" s="480" t="str">
        <f>IF(AND('Mapa final'!$Y$80="Media",'Mapa final'!$AA$80="Catastrófico"),CONCATENATE("R12C",'Mapa final'!$O$80),"")</f>
        <v/>
      </c>
      <c r="AM58" s="481" t="str">
        <f>IF(AND('Mapa final'!$Y$81="Media",'Mapa final'!$AA$81="Catastrófico"),CONCATENATE("R12C",'Mapa final'!$O$81),"")</f>
        <v/>
      </c>
      <c r="AN58" s="15"/>
      <c r="AO58" s="1076"/>
      <c r="AP58" s="1077"/>
      <c r="AQ58" s="1077"/>
      <c r="AR58" s="1077"/>
      <c r="AS58" s="1077"/>
      <c r="AT58" s="1078"/>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row>
    <row r="59" spans="1:76" ht="20.25" customHeight="1" x14ac:dyDescent="0.3">
      <c r="A59" s="15"/>
      <c r="B59" s="1040"/>
      <c r="C59" s="1040"/>
      <c r="D59" s="1041"/>
      <c r="E59" s="1059"/>
      <c r="F59" s="1058"/>
      <c r="G59" s="1058"/>
      <c r="H59" s="1058"/>
      <c r="I59" s="1072"/>
      <c r="J59" s="485" t="str">
        <f>IF(AND('Mapa final'!$Y$82="Media",'Mapa final'!$AA$82="Leve"),CONCATENATE("R13C",'Mapa final'!$O$82),"")</f>
        <v/>
      </c>
      <c r="K59" s="486" t="str">
        <f>IF(AND('Mapa final'!$Y$83="Media",'Mapa final'!$AA$83="Leve"),CONCATENATE("R13C",'Mapa final'!$O$83),"")</f>
        <v/>
      </c>
      <c r="L59" s="486" t="str">
        <f>IF(AND('Mapa final'!$Y$84="Media",'Mapa final'!$AA$84="Leve"),CONCATENATE("R13C",'Mapa final'!$O$84),"")</f>
        <v/>
      </c>
      <c r="M59" s="486" t="str">
        <f>IF(AND('Mapa final'!$Y$85="Media",'Mapa final'!$AA$85="Leve"),CONCATENATE("R13C",'Mapa final'!$O$85),"")</f>
        <v/>
      </c>
      <c r="N59" s="486" t="str">
        <f>IF(AND('Mapa final'!$Y$86="Media",'Mapa final'!$AA$86="Leve"),CONCATENATE("R13C",'Mapa final'!$O$86),"")</f>
        <v/>
      </c>
      <c r="O59" s="487" t="str">
        <f>IF(AND('Mapa final'!$Y$87="Media",'Mapa final'!$AA$87="Leve"),CONCATENATE("R13C",'Mapa final'!$O$87),"")</f>
        <v/>
      </c>
      <c r="P59" s="485" t="str">
        <f>IF(AND('Mapa final'!$Y$82="Media",'Mapa final'!$AA$82="Menor"),CONCATENATE("R13C",'Mapa final'!$O$82),"")</f>
        <v/>
      </c>
      <c r="Q59" s="486" t="str">
        <f>IF(AND('Mapa final'!$Y$83="Media",'Mapa final'!$AA$83="Menor"),CONCATENATE("R13C",'Mapa final'!$O$83),"")</f>
        <v/>
      </c>
      <c r="R59" s="486" t="str">
        <f>IF(AND('Mapa final'!$Y$84="Media",'Mapa final'!$AA$84="Menor"),CONCATENATE("R13C",'Mapa final'!$O$84),"")</f>
        <v/>
      </c>
      <c r="S59" s="486" t="str">
        <f>IF(AND('Mapa final'!$Y$85="Media",'Mapa final'!$AA$85="Menor"),CONCATENATE("R13C",'Mapa final'!$O$85),"")</f>
        <v/>
      </c>
      <c r="T59" s="486" t="str">
        <f>IF(AND('Mapa final'!$Y$86="Media",'Mapa final'!$AA$86="Menor"),CONCATENATE("R13C",'Mapa final'!$O$86),"")</f>
        <v/>
      </c>
      <c r="U59" s="487" t="str">
        <f>IF(AND('Mapa final'!$Y$87="Media",'Mapa final'!$AA$87="Menor"),CONCATENATE("R13C",'Mapa final'!$O$87),"")</f>
        <v/>
      </c>
      <c r="V59" s="485" t="str">
        <f>IF(AND('Mapa final'!$Y$82="Media",'Mapa final'!$AA$82="Moderado"),CONCATENATE("R13C",'Mapa final'!$O$82),"")</f>
        <v/>
      </c>
      <c r="W59" s="486" t="str">
        <f>IF(AND('Mapa final'!$Y$83="Media",'Mapa final'!$AA$83="Moderado"),CONCATENATE("R13C",'Mapa final'!$O$83),"")</f>
        <v/>
      </c>
      <c r="X59" s="486" t="str">
        <f>IF(AND('Mapa final'!$Y$84="Media",'Mapa final'!$AA$84="Moderado"),CONCATENATE("R13C",'Mapa final'!$O$84),"")</f>
        <v/>
      </c>
      <c r="Y59" s="486" t="str">
        <f>IF(AND('Mapa final'!$Y$85="Media",'Mapa final'!$AA$85="Moderado"),CONCATENATE("R13C",'Mapa final'!$O$85),"")</f>
        <v/>
      </c>
      <c r="Z59" s="486" t="str">
        <f>IF(AND('Mapa final'!$Y$86="Media",'Mapa final'!$AA$86="Moderado"),CONCATENATE("R13C",'Mapa final'!$O$86),"")</f>
        <v/>
      </c>
      <c r="AA59" s="487" t="str">
        <f>IF(AND('Mapa final'!$Y$87="Media",'Mapa final'!$AA$87="Moderado"),CONCATENATE("R13C",'Mapa final'!$O$87),"")</f>
        <v/>
      </c>
      <c r="AB59" s="476" t="str">
        <f>IF(AND('Mapa final'!$Y$82="Media",'Mapa final'!$AA$82="Mayor"),CONCATENATE("R13C",'Mapa final'!$O$82),"")</f>
        <v/>
      </c>
      <c r="AC59" s="477" t="str">
        <f>IF(AND('Mapa final'!$Y$83="Media",'Mapa final'!$AA$83="Mayor"),CONCATENATE("R13C",'Mapa final'!$O$83),"")</f>
        <v/>
      </c>
      <c r="AD59" s="477" t="str">
        <f>IF(AND('Mapa final'!$Y$84="Media",'Mapa final'!$AA$84="Mayor"),CONCATENATE("R13C",'Mapa final'!$O$84),"")</f>
        <v/>
      </c>
      <c r="AE59" s="477" t="str">
        <f>IF(AND('Mapa final'!$Y$85="Media",'Mapa final'!$AA$85="Mayor"),CONCATENATE("R13C",'Mapa final'!$O$85),"")</f>
        <v/>
      </c>
      <c r="AF59" s="477" t="str">
        <f>IF(AND('Mapa final'!$Y$86="Media",'Mapa final'!$AA$86="Mayor"),CONCATENATE("R13C",'Mapa final'!$O$86),"")</f>
        <v/>
      </c>
      <c r="AG59" s="478" t="str">
        <f>IF(AND('Mapa final'!$Y$87="Media",'Mapa final'!$AA$87="Mayor"),CONCATENATE("R13C",'Mapa final'!$O$87),"")</f>
        <v/>
      </c>
      <c r="AH59" s="479" t="str">
        <f>IF(AND('Mapa final'!$Y$82="Media",'Mapa final'!$AA$82="Catastrófico"),CONCATENATE("R13C",'Mapa final'!$O$82),"")</f>
        <v/>
      </c>
      <c r="AI59" s="480" t="str">
        <f>IF(AND('Mapa final'!$Y$83="Media",'Mapa final'!$AA$83="Catastrófico"),CONCATENATE("R13C",'Mapa final'!$O$83),"")</f>
        <v/>
      </c>
      <c r="AJ59" s="480" t="str">
        <f>IF(AND('Mapa final'!$Y$84="Media",'Mapa final'!$AA$84="Catastrófico"),CONCATENATE("R13C",'Mapa final'!$O$84),"")</f>
        <v/>
      </c>
      <c r="AK59" s="480" t="str">
        <f>IF(AND('Mapa final'!$Y$85="Media",'Mapa final'!$AA$85="Catastrófico"),CONCATENATE("R13C",'Mapa final'!$O$85),"")</f>
        <v/>
      </c>
      <c r="AL59" s="480" t="str">
        <f>IF(AND('Mapa final'!$Y$86="Media",'Mapa final'!$AA$86="Catastrófico"),CONCATENATE("R13C",'Mapa final'!$O$86),"")</f>
        <v/>
      </c>
      <c r="AM59" s="481" t="str">
        <f>IF(AND('Mapa final'!$Y$87="Media",'Mapa final'!$AA$87="Catastrófico"),CONCATENATE("R13C",'Mapa final'!$O$87),"")</f>
        <v/>
      </c>
      <c r="AN59" s="15"/>
      <c r="AO59" s="1076"/>
      <c r="AP59" s="1077"/>
      <c r="AQ59" s="1077"/>
      <c r="AR59" s="1077"/>
      <c r="AS59" s="1077"/>
      <c r="AT59" s="1078"/>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row>
    <row r="60" spans="1:76" ht="20.25" customHeight="1" x14ac:dyDescent="0.3">
      <c r="A60" s="15"/>
      <c r="B60" s="1040"/>
      <c r="C60" s="1040"/>
      <c r="D60" s="1041"/>
      <c r="E60" s="1059"/>
      <c r="F60" s="1058"/>
      <c r="G60" s="1058"/>
      <c r="H60" s="1058"/>
      <c r="I60" s="1072"/>
      <c r="J60" s="485" t="str">
        <f>IF(AND('Mapa final'!$Y$88="Media",'Mapa final'!$AA$88="Leve"),CONCATENATE("R14C",'Mapa final'!$O$88),"")</f>
        <v/>
      </c>
      <c r="K60" s="486" t="str">
        <f>IF(AND('Mapa final'!$Y$89="Media",'Mapa final'!$AA$89="Leve"),CONCATENATE("R14C",'Mapa final'!$O$89),"")</f>
        <v/>
      </c>
      <c r="L60" s="486" t="str">
        <f>IF(AND('Mapa final'!$Y$90="Media",'Mapa final'!$AA$90="Leve"),CONCATENATE("R14C",'Mapa final'!$O$88),"")</f>
        <v/>
      </c>
      <c r="M60" s="486" t="str">
        <f>IF(AND('Mapa final'!$Y$91="Media",'Mapa final'!$AA$91="Leve"),CONCATENATE("R14C",'Mapa final'!$O$91),"")</f>
        <v/>
      </c>
      <c r="N60" s="486" t="str">
        <f>IF(AND('Mapa final'!$Y$92="Media",'Mapa final'!$AA$92="Leve"),CONCATENATE("R14C",'Mapa final'!$O$92),"")</f>
        <v/>
      </c>
      <c r="O60" s="487" t="str">
        <f>IF(AND('Mapa final'!$Y$93="Media",'Mapa final'!$AA$93="Leve"),CONCATENATE("R14C",'Mapa final'!$O$93),"")</f>
        <v/>
      </c>
      <c r="P60" s="485" t="str">
        <f>IF(AND('Mapa final'!$Y$88="Media",'Mapa final'!$AA$88="Menor"),CONCATENATE("R14C",'Mapa final'!$O$88),"")</f>
        <v/>
      </c>
      <c r="Q60" s="486" t="str">
        <f>IF(AND('Mapa final'!$Y$89="Media",'Mapa final'!$AA$89="Menor"),CONCATENATE("R14C",'Mapa final'!$O$89),"")</f>
        <v/>
      </c>
      <c r="R60" s="486" t="str">
        <f>IF(AND('Mapa final'!$Y$90="Media",'Mapa final'!$AA$90="Menor"),CONCATENATE("R14C",'Mapa final'!$O$90),"")</f>
        <v/>
      </c>
      <c r="S60" s="486" t="str">
        <f>IF(AND('Mapa final'!$Y$91="Media",'Mapa final'!$AA$91="Menor"),CONCATENATE("R14C",'Mapa final'!$O$91),"")</f>
        <v/>
      </c>
      <c r="T60" s="486" t="str">
        <f>IF(AND('Mapa final'!$Y$92="Media",'Mapa final'!$AA$92="Menor"),CONCATENATE("R14C",'Mapa final'!$O$92),"")</f>
        <v/>
      </c>
      <c r="U60" s="487" t="str">
        <f>IF(AND('Mapa final'!$Y$93="Media",'Mapa final'!$AA$93="Menor"),CONCATENATE("R14C",'Mapa final'!$O$93),"")</f>
        <v/>
      </c>
      <c r="V60" s="485" t="str">
        <f>IF(AND('Mapa final'!$Y$88="Media",'Mapa final'!$AA$88="Moderado"),CONCATENATE("R14C",'Mapa final'!$O$88),"")</f>
        <v/>
      </c>
      <c r="W60" s="486" t="str">
        <f>IF(AND('Mapa final'!$Y$89="Media",'Mapa final'!$AA$89="Moderado"),CONCATENATE("R14C",'Mapa final'!$O$89),"")</f>
        <v/>
      </c>
      <c r="X60" s="486" t="str">
        <f>IF(AND('Mapa final'!$Y$90="Media",'Mapa final'!$AA$90="Moderado"),CONCATENATE("R14C",'Mapa final'!$O$91),"")</f>
        <v/>
      </c>
      <c r="Y60" s="486" t="str">
        <f>IF(AND('Mapa final'!$Y$91="Media",'Mapa final'!$AA$91="Moderado"),CONCATENATE("R14C",'Mapa final'!$O$91),"")</f>
        <v/>
      </c>
      <c r="Z60" s="486" t="str">
        <f>IF(AND('Mapa final'!$Y$92="Media",'Mapa final'!$AA$92="Moderado"),CONCATENATE("R14C",'Mapa final'!$O$92),"")</f>
        <v/>
      </c>
      <c r="AA60" s="487" t="str">
        <f>IF(AND('Mapa final'!$Y$93="Media",'Mapa final'!$AA$93="Moderado"),CONCATENATE("R14C",'Mapa final'!$O$93),"")</f>
        <v/>
      </c>
      <c r="AB60" s="476" t="str">
        <f>IF(AND('Mapa final'!$Y$88="Media",'Mapa final'!$AA$88="Mayor"),CONCATENATE("R14C",'Mapa final'!$O$88),"")</f>
        <v/>
      </c>
      <c r="AC60" s="477" t="str">
        <f>IF(AND('Mapa final'!$Y$89="Media",'Mapa final'!$AA$89="Mayor"),CONCATENATE("R14C",'Mapa final'!$O$89),"")</f>
        <v/>
      </c>
      <c r="AD60" s="477" t="str">
        <f>IF(AND('Mapa final'!$Y$90="Media",'Mapa final'!$AA$90="Mayor"),CONCATENATE("R14C",'Mapa final'!$O$90),"")</f>
        <v/>
      </c>
      <c r="AE60" s="477" t="str">
        <f>IF(AND('Mapa final'!$Y$91="Media",'Mapa final'!$AA$91="Mayor"),CONCATENATE("R14C",'Mapa final'!$O$91),"")</f>
        <v/>
      </c>
      <c r="AF60" s="477" t="str">
        <f>IF(AND('Mapa final'!$Y$92="Media",'Mapa final'!$AA$92="Mayor"),CONCATENATE("R14C",'Mapa final'!$O$92),"")</f>
        <v/>
      </c>
      <c r="AG60" s="478" t="str">
        <f>IF(AND('Mapa final'!$Y$93="Media",'Mapa final'!$AA$93="Mayor"),CONCATENATE("R14C",'Mapa final'!$O$93),"")</f>
        <v/>
      </c>
      <c r="AH60" s="479" t="str">
        <f>IF(AND('Mapa final'!$Y$88="Media",'Mapa final'!$AA$88="Catastrófico"),CONCATENATE("R14C",'Mapa final'!$O$88),"")</f>
        <v/>
      </c>
      <c r="AI60" s="480" t="str">
        <f>IF(AND('Mapa final'!$Y$89="Media",'Mapa final'!$AA$89="Catastrófico"),CONCATENATE("R14C",'Mapa final'!$O$89),"")</f>
        <v/>
      </c>
      <c r="AJ60" s="480" t="str">
        <f>IF(AND('Mapa final'!$Y$90="Media",'Mapa final'!$AA$90="Catastrófico"),CONCATENATE("R14C",'Mapa final'!$O$90),"")</f>
        <v/>
      </c>
      <c r="AK60" s="480" t="str">
        <f>IF(AND('Mapa final'!$Y$91="Media",'Mapa final'!$AA$91="Catastrófico"),CONCATENATE("R14C",'Mapa final'!$O$91),"")</f>
        <v/>
      </c>
      <c r="AL60" s="480" t="str">
        <f>IF(AND('Mapa final'!$Y$92="Media",'Mapa final'!$AA$92="Catastrófico"),CONCATENATE("R14C",'Mapa final'!$O$92),"")</f>
        <v/>
      </c>
      <c r="AM60" s="481" t="str">
        <f>IF(AND('Mapa final'!$Y$93="Media",'Mapa final'!$AA$93="Catastrófico"),CONCATENATE("R14C",'Mapa final'!$O$93),"")</f>
        <v/>
      </c>
      <c r="AN60" s="15"/>
      <c r="AO60" s="1076"/>
      <c r="AP60" s="1077"/>
      <c r="AQ60" s="1077"/>
      <c r="AR60" s="1077"/>
      <c r="AS60" s="1077"/>
      <c r="AT60" s="1078"/>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row>
    <row r="61" spans="1:76" ht="20.25" customHeight="1" x14ac:dyDescent="0.3">
      <c r="A61" s="15"/>
      <c r="B61" s="1040"/>
      <c r="C61" s="1040"/>
      <c r="D61" s="1041"/>
      <c r="E61" s="1059"/>
      <c r="F61" s="1058"/>
      <c r="G61" s="1058"/>
      <c r="H61" s="1058"/>
      <c r="I61" s="1072"/>
      <c r="J61" s="485" t="str">
        <f>IF(AND('Mapa final'!$Y$94="Media",'Mapa final'!$AA$94="Leve"),CONCATENATE("R15C",'Mapa final'!$O$94),"")</f>
        <v/>
      </c>
      <c r="K61" s="486" t="str">
        <f>IF(AND('Mapa final'!$Y$95="Media",'Mapa final'!$AA$95="Leve"),CONCATENATE("R15C",'Mapa final'!$O$95),"")</f>
        <v/>
      </c>
      <c r="L61" s="486" t="str">
        <f>IF(AND('Mapa final'!$Y$96="Media",'Mapa final'!$AA$96="Leve"),CONCATENATE("R15C",'Mapa final'!$O$96),"")</f>
        <v/>
      </c>
      <c r="M61" s="486" t="str">
        <f>IF(AND('Mapa final'!$Y$97="Media",'Mapa final'!$AA$97="Leve"),CONCATENATE("R15C",'Mapa final'!$O$97),"")</f>
        <v/>
      </c>
      <c r="N61" s="486" t="str">
        <f>IF(AND('Mapa final'!$Y$98="Media",'Mapa final'!$AA$98="Leve"),CONCATENATE("R15C",'Mapa final'!$O$98),"")</f>
        <v/>
      </c>
      <c r="O61" s="487" t="str">
        <f>IF(AND('Mapa final'!$Y$99="Media",'Mapa final'!$AA$99="Leve"),CONCATENATE("R15C",'Mapa final'!$O$99),"")</f>
        <v/>
      </c>
      <c r="P61" s="485" t="str">
        <f>IF(AND('Mapa final'!$Y$94="Media",'Mapa final'!$AA$94="Menor"),CONCATENATE("R15C",'Mapa final'!$O$94),"")</f>
        <v/>
      </c>
      <c r="Q61" s="486" t="str">
        <f>IF(AND('Mapa final'!$Y$95="Media",'Mapa final'!$AA$95="Menor"),CONCATENATE("R15C",'Mapa final'!$O$95),"")</f>
        <v/>
      </c>
      <c r="R61" s="486" t="str">
        <f>IF(AND('Mapa final'!$Y$96="Media",'Mapa final'!$AA$96="Menor"),CONCATENATE("R15C",'Mapa final'!$O$96),"")</f>
        <v/>
      </c>
      <c r="S61" s="486" t="str">
        <f>IF(AND('Mapa final'!$Y$97="Media",'Mapa final'!$AA$97="Menor"),CONCATENATE("R15C",'Mapa final'!$O$97),"")</f>
        <v/>
      </c>
      <c r="T61" s="486" t="str">
        <f>IF(AND('Mapa final'!$Y$98="Media",'Mapa final'!$AA$98="Menor"),CONCATENATE("R15C",'Mapa final'!$O$98),"")</f>
        <v/>
      </c>
      <c r="U61" s="487" t="str">
        <f>IF(AND('Mapa final'!$Y$99="Media",'Mapa final'!$AA$99="Menor"),CONCATENATE("R15C",'Mapa final'!$O$99),"")</f>
        <v/>
      </c>
      <c r="V61" s="485" t="str">
        <f>IF(AND('Mapa final'!$Y$94="Media",'Mapa final'!$AA$94="Moderado"),CONCATENATE("R15C",'Mapa final'!$O$94),"")</f>
        <v/>
      </c>
      <c r="W61" s="486" t="str">
        <f>IF(AND('Mapa final'!$Y$95="Media",'Mapa final'!$AA$95="Moderado"),CONCATENATE("R15C",'Mapa final'!$O$95),"")</f>
        <v/>
      </c>
      <c r="X61" s="486" t="str">
        <f>IF(AND('Mapa final'!$Y$96="Media",'Mapa final'!$AA$96="Moderado"),CONCATENATE("R15C",'Mapa final'!$O$96),"")</f>
        <v/>
      </c>
      <c r="Y61" s="486" t="str">
        <f>IF(AND('Mapa final'!$Y$97="Media",'Mapa final'!$AA$97="Moderado"),CONCATENATE("R15C",'Mapa final'!$O$97),"")</f>
        <v/>
      </c>
      <c r="Z61" s="486" t="str">
        <f>IF(AND('Mapa final'!$Y$98="Media",'Mapa final'!$AA$98="Moderado"),CONCATENATE("R15C",'Mapa final'!$O$98),"")</f>
        <v/>
      </c>
      <c r="AA61" s="487" t="str">
        <f>IF(AND('Mapa final'!$Y$99="Media",'Mapa final'!$AA$99="Moderado"),CONCATENATE("R15C",'Mapa final'!$O$99),"")</f>
        <v/>
      </c>
      <c r="AB61" s="476" t="str">
        <f>IF(AND('Mapa final'!$Y$94="Media",'Mapa final'!$AA$94="Mayor"),CONCATENATE("R15C",'Mapa final'!$O$94),"")</f>
        <v>R15C1</v>
      </c>
      <c r="AC61" s="477" t="str">
        <f>IF(AND('Mapa final'!$Y$95="Media",'Mapa final'!$AA$95="Mayor"),CONCATENATE("R15C",'Mapa final'!$O$95),"")</f>
        <v/>
      </c>
      <c r="AD61" s="477" t="str">
        <f>IF(AND('Mapa final'!$Y$96="Media",'Mapa final'!$AA$96="Mayor"),CONCATENATE("R15C",'Mapa final'!$O$96),"")</f>
        <v/>
      </c>
      <c r="AE61" s="477" t="str">
        <f>IF(AND('Mapa final'!$Y$97="Media",'Mapa final'!$AA$97="Mayor"),CONCATENATE("R15C",'Mapa final'!$O$97),"")</f>
        <v/>
      </c>
      <c r="AF61" s="477" t="str">
        <f>IF(AND('Mapa final'!$Y$98="Media",'Mapa final'!$AA$98="Mayor"),CONCATENATE("R15C",'Mapa final'!$O$98),"")</f>
        <v/>
      </c>
      <c r="AG61" s="478" t="str">
        <f>IF(AND('Mapa final'!$Y$99="Media",'Mapa final'!$AA$99="Mayor"),CONCATENATE("R15C",'Mapa final'!$O$99),"")</f>
        <v/>
      </c>
      <c r="AH61" s="479" t="str">
        <f>IF(AND('Mapa final'!$Y$94="Media",'Mapa final'!$AA$94="Catastrófico"),CONCATENATE("R15C",'Mapa final'!$O$94),"")</f>
        <v/>
      </c>
      <c r="AI61" s="480" t="str">
        <f>IF(AND('Mapa final'!$Y$95="Media",'Mapa final'!$AA$95="Catastrófico"),CONCATENATE("R15C",'Mapa final'!$O$95),"")</f>
        <v/>
      </c>
      <c r="AJ61" s="480" t="str">
        <f>IF(AND('Mapa final'!$Y$96="Media",'Mapa final'!$AA$96="Catastrófico"),CONCATENATE("R15C",'Mapa final'!$O$96),"")</f>
        <v/>
      </c>
      <c r="AK61" s="480" t="str">
        <f>IF(AND('Mapa final'!$Y$97="Media",'Mapa final'!$AA$97="Catastrófico"),CONCATENATE("R15C",'Mapa final'!$O$97),"")</f>
        <v/>
      </c>
      <c r="AL61" s="480" t="str">
        <f>IF(AND('Mapa final'!$Y$98="Media",'Mapa final'!$AA$98="Catastrófico"),CONCATENATE("R15C",'Mapa final'!$O$98),"")</f>
        <v/>
      </c>
      <c r="AM61" s="481" t="str">
        <f>IF(AND('Mapa final'!$Y$99="Media",'Mapa final'!$AA$99="Catastrófico"),CONCATENATE("R15C",'Mapa final'!$O$99),"")</f>
        <v/>
      </c>
      <c r="AN61" s="15"/>
      <c r="AO61" s="1076"/>
      <c r="AP61" s="1077"/>
      <c r="AQ61" s="1077"/>
      <c r="AR61" s="1077"/>
      <c r="AS61" s="1077"/>
      <c r="AT61" s="1078"/>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row>
    <row r="62" spans="1:76" ht="20.25" customHeight="1" x14ac:dyDescent="0.3">
      <c r="A62" s="15"/>
      <c r="B62" s="1040"/>
      <c r="C62" s="1040"/>
      <c r="D62" s="1041"/>
      <c r="E62" s="1059"/>
      <c r="F62" s="1058"/>
      <c r="G62" s="1058"/>
      <c r="H62" s="1058"/>
      <c r="I62" s="1072"/>
      <c r="J62" s="485" t="str">
        <f>IF(AND('Mapa final'!$Y$100="Media",'Mapa final'!$AA$100="Leve"),CONCATENATE("R16C",'Mapa final'!$O$100),"")</f>
        <v/>
      </c>
      <c r="K62" s="486" t="str">
        <f>IF(AND('Mapa final'!$Y$101="Media",'Mapa final'!$AA$101="Leve"),CONCATENATE("R16C",'Mapa final'!$O$101),"")</f>
        <v/>
      </c>
      <c r="L62" s="486" t="str">
        <f>IF(AND('Mapa final'!$Y$102="Media",'Mapa final'!$AA$102="Leve"),CONCATENATE("R16C",'Mapa final'!$O$102),"")</f>
        <v/>
      </c>
      <c r="M62" s="486" t="str">
        <f>IF(AND('Mapa final'!$Y$103="Media",'Mapa final'!$AA$103="Leve"),CONCATENATE("R16C",'Mapa final'!$O$103),"")</f>
        <v/>
      </c>
      <c r="N62" s="486" t="str">
        <f>IF(AND('Mapa final'!$Y$104="Media",'Mapa final'!$AA$104="Leve"),CONCATENATE("R16C",'Mapa final'!$O$104),"")</f>
        <v/>
      </c>
      <c r="O62" s="487" t="str">
        <f>IF(AND('Mapa final'!$Y$105="Media",'Mapa final'!$AA$105="Leve"),CONCATENATE("R16C",'Mapa final'!$O$105),"")</f>
        <v/>
      </c>
      <c r="P62" s="485" t="str">
        <f>IF(AND('Mapa final'!$Y$100="Media",'Mapa final'!$AA$100="Menor"),CONCATENATE("R16C",'Mapa final'!$O$100),"")</f>
        <v/>
      </c>
      <c r="Q62" s="486" t="str">
        <f>IF(AND('Mapa final'!$Y$101="Media",'Mapa final'!$AA$101="Menor"),CONCATENATE("R16C",'Mapa final'!$O$101),"")</f>
        <v/>
      </c>
      <c r="R62" s="486" t="str">
        <f>IF(AND('Mapa final'!$Y$102="Media",'Mapa final'!$AA$102="Menor"),CONCATENATE("R16C",'Mapa final'!$O$102),"")</f>
        <v/>
      </c>
      <c r="S62" s="486" t="str">
        <f>IF(AND('Mapa final'!$Y$103="Media",'Mapa final'!$AA$103="Menor"),CONCATENATE("R16C",'Mapa final'!$O$103),"")</f>
        <v/>
      </c>
      <c r="T62" s="486" t="str">
        <f>IF(AND('Mapa final'!$Y$104="Media",'Mapa final'!$AA$104="Menor"),CONCATENATE("R16C",'Mapa final'!$O$104),"")</f>
        <v/>
      </c>
      <c r="U62" s="487" t="str">
        <f>IF(AND('Mapa final'!$Y$105="Media",'Mapa final'!$AA$105="Menor"),CONCATENATE("R16C",'Mapa final'!$O$105),"")</f>
        <v/>
      </c>
      <c r="V62" s="485" t="str">
        <f>IF(AND('Mapa final'!$Y$100="Media",'Mapa final'!$AA$100="Moderado"),CONCATENATE("R16C",'Mapa final'!$O$100),"")</f>
        <v/>
      </c>
      <c r="W62" s="486" t="str">
        <f>IF(AND('Mapa final'!$Y$101="Media",'Mapa final'!$AA$101="Moderado"),CONCATENATE("R16C",'Mapa final'!$O$101),"")</f>
        <v/>
      </c>
      <c r="X62" s="486" t="str">
        <f>IF(AND('Mapa final'!$Y$102="Media",'Mapa final'!$AA$102="Moderado"),CONCATENATE("R16C",'Mapa final'!$O$102),"")</f>
        <v/>
      </c>
      <c r="Y62" s="486" t="str">
        <f>IF(AND('Mapa final'!$Y$103="Media",'Mapa final'!$AA$103="Moderado"),CONCATENATE("R16C",'Mapa final'!$O$103),"")</f>
        <v/>
      </c>
      <c r="Z62" s="486" t="str">
        <f>IF(AND('Mapa final'!$Y$104="Media",'Mapa final'!$AA$104="Moderado"),CONCATENATE("R16C",'Mapa final'!$O$104),"")</f>
        <v/>
      </c>
      <c r="AA62" s="487" t="str">
        <f>IF(AND('Mapa final'!$Y$105="Media",'Mapa final'!$AA$105="Moderado"),CONCATENATE("R16C",'Mapa final'!$O$105),"")</f>
        <v/>
      </c>
      <c r="AB62" s="476" t="str">
        <f>IF(AND('Mapa final'!$Y$100="Media",'Mapa final'!$AA$100="Mayor"),CONCATENATE("R16C",'Mapa final'!$O$100),"")</f>
        <v/>
      </c>
      <c r="AC62" s="477" t="str">
        <f>IF(AND('Mapa final'!$Y$101="Media",'Mapa final'!$AA$101="Mayor"),CONCATENATE("R16C",'Mapa final'!$O$101),"")</f>
        <v/>
      </c>
      <c r="AD62" s="477" t="str">
        <f>IF(AND('Mapa final'!$Y$102="Media",'Mapa final'!$AA$102="Mayor"),CONCATENATE("R16C",'Mapa final'!$O$102),"")</f>
        <v/>
      </c>
      <c r="AE62" s="477" t="str">
        <f>IF(AND('Mapa final'!$Y$103="Media",'Mapa final'!$AA$103="Mayor"),CONCATENATE("R16C",'Mapa final'!$O$103),"")</f>
        <v/>
      </c>
      <c r="AF62" s="477" t="str">
        <f>IF(AND('Mapa final'!$Y$104="Media",'Mapa final'!$AA$104="Mayor"),CONCATENATE("R16C",'Mapa final'!$O$104),"")</f>
        <v/>
      </c>
      <c r="AG62" s="478" t="str">
        <f>IF(AND('Mapa final'!$Y$105="Media",'Mapa final'!$AA$105="Mayor"),CONCATENATE("R16C",'Mapa final'!$O$105),"")</f>
        <v/>
      </c>
      <c r="AH62" s="479" t="str">
        <f>IF(AND('Mapa final'!$Y$100="Media",'Mapa final'!$AA$100="Catastrófico"),CONCATENATE("R16C",'Mapa final'!$O$100),"")</f>
        <v/>
      </c>
      <c r="AI62" s="480" t="str">
        <f>IF(AND('Mapa final'!$Y$101="Media",'Mapa final'!$AA$101="Catastrófico"),CONCATENATE("R16C",'Mapa final'!$O$101),"")</f>
        <v/>
      </c>
      <c r="AJ62" s="480" t="str">
        <f>IF(AND('Mapa final'!$Y$102="Media",'Mapa final'!$AA$102="Catastrófico"),CONCATENATE("R16C",'Mapa final'!$O$102),"")</f>
        <v/>
      </c>
      <c r="AK62" s="480" t="str">
        <f>IF(AND('Mapa final'!$Y$103="Media",'Mapa final'!$AA$103="Catastrófico"),CONCATENATE("R16C",'Mapa final'!$O$103),"")</f>
        <v/>
      </c>
      <c r="AL62" s="480" t="str">
        <f>IF(AND('Mapa final'!$Y$104="Media",'Mapa final'!$AA$104="Catastrófico"),CONCATENATE("R16C",'Mapa final'!$O$104),"")</f>
        <v/>
      </c>
      <c r="AM62" s="481" t="str">
        <f>IF(AND('Mapa final'!$Y$105="Media",'Mapa final'!$AA$105="Catastrófico"),CONCATENATE("R16C",'Mapa final'!$O$105),"")</f>
        <v/>
      </c>
      <c r="AN62" s="15"/>
      <c r="AO62" s="1076"/>
      <c r="AP62" s="1077"/>
      <c r="AQ62" s="1077"/>
      <c r="AR62" s="1077"/>
      <c r="AS62" s="1077"/>
      <c r="AT62" s="1078"/>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row>
    <row r="63" spans="1:76" ht="20.25" customHeight="1" x14ac:dyDescent="0.3">
      <c r="A63" s="15"/>
      <c r="B63" s="1040"/>
      <c r="C63" s="1040"/>
      <c r="D63" s="1041"/>
      <c r="E63" s="1059"/>
      <c r="F63" s="1058"/>
      <c r="G63" s="1058"/>
      <c r="H63" s="1058"/>
      <c r="I63" s="1072"/>
      <c r="J63" s="485" t="str">
        <f>IF(AND('Mapa final'!$Y$106="Media",'Mapa final'!$AA$106="Leve"),CONCATENATE("R17C",'Mapa final'!$O$106),"")</f>
        <v/>
      </c>
      <c r="K63" s="486" t="str">
        <f>IF(AND('Mapa final'!$Y$107="Media",'Mapa final'!$AA$107="Leve"),CONCATENATE("R17C",'Mapa final'!$O$107),"")</f>
        <v/>
      </c>
      <c r="L63" s="486" t="str">
        <f>IF(AND('Mapa final'!$Y$108="Media",'Mapa final'!$AA$108="Leve"),CONCATENATE("R17C",'Mapa final'!$O$108),"")</f>
        <v/>
      </c>
      <c r="M63" s="486" t="str">
        <f>IF(AND('Mapa final'!$Y$109="Media",'Mapa final'!$AA$109="Leve"),CONCATENATE("R17C",'Mapa final'!$O$109),"")</f>
        <v/>
      </c>
      <c r="N63" s="486" t="str">
        <f>IF(AND('Mapa final'!$Y$110="Media",'Mapa final'!$AA$110="Leve"),CONCATENATE("R17C",'Mapa final'!$O$110),"")</f>
        <v/>
      </c>
      <c r="O63" s="487" t="str">
        <f>IF(AND('Mapa final'!$Y$111="Media",'Mapa final'!$AA$111="Leve"),CONCATENATE("R17C",'Mapa final'!$O$111),"")</f>
        <v/>
      </c>
      <c r="P63" s="485" t="str">
        <f>IF(AND('Mapa final'!$Y$106="Media",'Mapa final'!$AA$106="Menor"),CONCATENATE("R17C",'Mapa final'!$O$106),"")</f>
        <v/>
      </c>
      <c r="Q63" s="486" t="str">
        <f>IF(AND('Mapa final'!$Y$107="Media",'Mapa final'!$AA$107="Menor"),CONCATENATE("R17C",'Mapa final'!$O$107),"")</f>
        <v/>
      </c>
      <c r="R63" s="486" t="str">
        <f>IF(AND('Mapa final'!$Y$108="Media",'Mapa final'!$AA$108="Menor"),CONCATENATE("R17C",'Mapa final'!$O$108),"")</f>
        <v/>
      </c>
      <c r="S63" s="486" t="str">
        <f>IF(AND('Mapa final'!$Y$109="Media",'Mapa final'!$AA$109="Menor"),CONCATENATE("R17C",'Mapa final'!$O$109),"")</f>
        <v/>
      </c>
      <c r="T63" s="486" t="str">
        <f>IF(AND('Mapa final'!$Y$110="Media",'Mapa final'!$AA$110="Menor"),CONCATENATE("R17C",'Mapa final'!$O$110),"")</f>
        <v/>
      </c>
      <c r="U63" s="487" t="str">
        <f>IF(AND('Mapa final'!$Y$111="Media",'Mapa final'!$AA$111="Menor"),CONCATENATE("R17C",'Mapa final'!$O$111),"")</f>
        <v/>
      </c>
      <c r="V63" s="485" t="str">
        <f>IF(AND('Mapa final'!$Y$106="Media",'Mapa final'!$AA$106="Moderado"),CONCATENATE("R17C",'Mapa final'!$O$106),"")</f>
        <v/>
      </c>
      <c r="W63" s="486" t="str">
        <f>IF(AND('Mapa final'!$Y$107="Media",'Mapa final'!$AA$107="Moderado"),CONCATENATE("R17C",'Mapa final'!$O$107),"")</f>
        <v/>
      </c>
      <c r="X63" s="486" t="str">
        <f>IF(AND('Mapa final'!$Y$108="Media",'Mapa final'!$AA$108="Moderado"),CONCATENATE("R17C",'Mapa final'!$O$108),"")</f>
        <v/>
      </c>
      <c r="Y63" s="486" t="str">
        <f>IF(AND('Mapa final'!$Y$109="Media",'Mapa final'!$AA$109="Moderado"),CONCATENATE("R17C",'Mapa final'!$O$109),"")</f>
        <v/>
      </c>
      <c r="Z63" s="486" t="str">
        <f>IF(AND('Mapa final'!$Y$110="Media",'Mapa final'!$AA$110="Moderado"),CONCATENATE("R17C",'Mapa final'!$O$110),"")</f>
        <v/>
      </c>
      <c r="AA63" s="487" t="str">
        <f>IF(AND('Mapa final'!$Y$111="Media",'Mapa final'!$AA$111="Moderado"),CONCATENATE("R17C",'Mapa final'!$O$111),"")</f>
        <v/>
      </c>
      <c r="AB63" s="476" t="str">
        <f>IF(AND('Mapa final'!$Y$106="Media",'Mapa final'!$AA$106="Mayor"),CONCATENATE("R17C",'Mapa final'!$O$106),"")</f>
        <v/>
      </c>
      <c r="AC63" s="477" t="str">
        <f>IF(AND('Mapa final'!$Y$107="Media",'Mapa final'!$AA$107="Mayor"),CONCATENATE("R17C",'Mapa final'!$O$107),"")</f>
        <v/>
      </c>
      <c r="AD63" s="477" t="str">
        <f>IF(AND('Mapa final'!$Y$108="Media",'Mapa final'!$AA$108="Mayor"),CONCATENATE("R17C",'Mapa final'!$O$108),"")</f>
        <v/>
      </c>
      <c r="AE63" s="477" t="str">
        <f>IF(AND('Mapa final'!$Y$109="Media",'Mapa final'!$AA$109="Mayor"),CONCATENATE("R17C",'Mapa final'!$O$109),"")</f>
        <v/>
      </c>
      <c r="AF63" s="477" t="str">
        <f>IF(AND('Mapa final'!$Y$110="Media",'Mapa final'!$AA$110="Mayor"),CONCATENATE("R17C",'Mapa final'!$O$110),"")</f>
        <v/>
      </c>
      <c r="AG63" s="478" t="str">
        <f>IF(AND('Mapa final'!$Y$111="Media",'Mapa final'!$AA$111="Mayor"),CONCATENATE("R17C",'Mapa final'!$O$111),"")</f>
        <v/>
      </c>
      <c r="AH63" s="479" t="str">
        <f>IF(AND('Mapa final'!$Y$106="Media",'Mapa final'!$AA$106="Catastrófico"),CONCATENATE("R17C",'Mapa final'!$O$106),"")</f>
        <v/>
      </c>
      <c r="AI63" s="480" t="str">
        <f>IF(AND('Mapa final'!$Y$107="Media",'Mapa final'!$AA$107="Catastrófico"),CONCATENATE("R17C",'Mapa final'!$O$107),"")</f>
        <v/>
      </c>
      <c r="AJ63" s="480" t="str">
        <f>IF(AND('Mapa final'!$Y$108="Media",'Mapa final'!$AA$108="Catastrófico"),CONCATENATE("R17C",'Mapa final'!$O$108),"")</f>
        <v/>
      </c>
      <c r="AK63" s="480" t="str">
        <f>IF(AND('Mapa final'!$Y$109="Media",'Mapa final'!$AA$109="Catastrófico"),CONCATENATE("R17C",'Mapa final'!$O$109),"")</f>
        <v/>
      </c>
      <c r="AL63" s="480" t="str">
        <f>IF(AND('Mapa final'!$Y$110="Media",'Mapa final'!$AA$110="Catastrófico"),CONCATENATE("R17C",'Mapa final'!$O$110),"")</f>
        <v/>
      </c>
      <c r="AM63" s="481" t="str">
        <f>IF(AND('Mapa final'!$Y$111="Media",'Mapa final'!$AA$111="Catastrófico"),CONCATENATE("R17C",'Mapa final'!$O$111),"")</f>
        <v/>
      </c>
      <c r="AN63" s="15"/>
      <c r="AO63" s="1076"/>
      <c r="AP63" s="1077"/>
      <c r="AQ63" s="1077"/>
      <c r="AR63" s="1077"/>
      <c r="AS63" s="1077"/>
      <c r="AT63" s="1078"/>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row>
    <row r="64" spans="1:76" ht="20.25" customHeight="1" x14ac:dyDescent="0.3">
      <c r="A64" s="15"/>
      <c r="B64" s="1040"/>
      <c r="C64" s="1040"/>
      <c r="D64" s="1041"/>
      <c r="E64" s="1059"/>
      <c r="F64" s="1058"/>
      <c r="G64" s="1058"/>
      <c r="H64" s="1058"/>
      <c r="I64" s="1072"/>
      <c r="J64" s="485" t="str">
        <f>IF(AND('Mapa final'!$Y$112="Media",'Mapa final'!$AA$112="Leve"),CONCATENATE("R18C",'Mapa final'!$O$112),"")</f>
        <v>R18C1</v>
      </c>
      <c r="K64" s="486" t="str">
        <f>IF(AND('Mapa final'!$Y$113="Media",'Mapa final'!$AA$113="Leve"),CONCATENATE("R18C",'Mapa final'!$O$113),"")</f>
        <v/>
      </c>
      <c r="L64" s="486" t="str">
        <f>IF(AND('Mapa final'!$Y$114="Media",'Mapa final'!$AA$114="Leve"),CONCATENATE("R18C",'Mapa final'!$O$114),"")</f>
        <v/>
      </c>
      <c r="M64" s="486" t="str">
        <f>IF(AND('Mapa final'!$Y$115="Media",'Mapa final'!$AA$115="Leve"),CONCATENATE("R18C",'Mapa final'!$O$115),"")</f>
        <v/>
      </c>
      <c r="N64" s="486" t="str">
        <f>IF(AND('Mapa final'!$Y$116="Media",'Mapa final'!$AA$116="Leve"),CONCATENATE("R18C",'Mapa final'!$O$116),"")</f>
        <v/>
      </c>
      <c r="O64" s="487" t="str">
        <f>IF(AND('Mapa final'!$Y$118="Media",'Mapa final'!$AA$118="Leve"),CONCATENATE("R18C",'Mapa final'!$O$118),"")</f>
        <v/>
      </c>
      <c r="P64" s="485" t="str">
        <f>IF(AND('Mapa final'!$Y$112="Media",'Mapa final'!$AA$112="Menor"),CONCATENATE("R18C",'Mapa final'!$O$112),"")</f>
        <v/>
      </c>
      <c r="Q64" s="486" t="str">
        <f>IF(AND('Mapa final'!$Y$113="Media",'Mapa final'!$AA$113="Menor"),CONCATENATE("R18C",'Mapa final'!$O$113),"")</f>
        <v/>
      </c>
      <c r="R64" s="486" t="str">
        <f>IF(AND('Mapa final'!$Y$114="Media",'Mapa final'!$AA$114="Menor"),CONCATENATE("R18C",'Mapa final'!$O$114),"")</f>
        <v/>
      </c>
      <c r="S64" s="486" t="str">
        <f>IF(AND('Mapa final'!$Y$115="Media",'Mapa final'!$AA$115="Menor"),CONCATENATE("R18C",'Mapa final'!$O$115),"")</f>
        <v/>
      </c>
      <c r="T64" s="486" t="str">
        <f>IF(AND('Mapa final'!$Y$116="Media",'Mapa final'!$AA$116="Menor"),CONCATENATE("R18C",'Mapa final'!$O$116),"")</f>
        <v/>
      </c>
      <c r="U64" s="487" t="str">
        <f>IF(AND('Mapa final'!$Y$118="Media",'Mapa final'!$AA$118="Menor"),CONCATENATE("R18C",'Mapa final'!$O$118),"")</f>
        <v/>
      </c>
      <c r="V64" s="485" t="str">
        <f>IF(AND('Mapa final'!$Y$112="Media",'Mapa final'!$AA$112="Moderado"),CONCATENATE("R18C",'Mapa final'!$O$112),"")</f>
        <v/>
      </c>
      <c r="W64" s="486" t="str">
        <f>IF(AND('Mapa final'!$Y$113="Media",'Mapa final'!$AA$113="Moderado"),CONCATENATE("R18C",'Mapa final'!$O$113),"")</f>
        <v/>
      </c>
      <c r="X64" s="486" t="str">
        <f>IF(AND('Mapa final'!$Y$114="Media",'Mapa final'!$AA$114="Moderado"),CONCATENATE("R18C",'Mapa final'!$O$114),"")</f>
        <v/>
      </c>
      <c r="Y64" s="486" t="str">
        <f>IF(AND('Mapa final'!$Y$115="Media",'Mapa final'!$AA$115="Moderado"),CONCATENATE("R18C",'Mapa final'!$O$115),"")</f>
        <v/>
      </c>
      <c r="Z64" s="486" t="str">
        <f>IF(AND('Mapa final'!$Y$116="Media",'Mapa final'!$AA$116="Moderado"),CONCATENATE("R18C",'Mapa final'!$O$116),"")</f>
        <v/>
      </c>
      <c r="AA64" s="487" t="str">
        <f>IF(AND('Mapa final'!$Y$118="Media",'Mapa final'!$AA$118="Moderado"),CONCATENATE("R18C",'Mapa final'!$O$118),"")</f>
        <v/>
      </c>
      <c r="AB64" s="476" t="str">
        <f>IF(AND('Mapa final'!$Y$112="Media",'Mapa final'!$AA$112="Mayor"),CONCATENATE("R18C",'Mapa final'!$O$112),"")</f>
        <v/>
      </c>
      <c r="AC64" s="477" t="str">
        <f>IF(AND('Mapa final'!$Y$113="Media",'Mapa final'!$AA$113="Mayor"),CONCATENATE("R18C",'Mapa final'!$O$113),"")</f>
        <v/>
      </c>
      <c r="AD64" s="477" t="str">
        <f>IF(AND('Mapa final'!$Y$114="Media",'Mapa final'!$AA$114="Mayor"),CONCATENATE("R18C",'Mapa final'!$O$114),"")</f>
        <v/>
      </c>
      <c r="AE64" s="477" t="str">
        <f>IF(AND('Mapa final'!$Y$115="Media",'Mapa final'!$AA$115="Mayor"),CONCATENATE("R18C",'Mapa final'!$O$115),"")</f>
        <v/>
      </c>
      <c r="AF64" s="477" t="str">
        <f>IF(AND('Mapa final'!$Y$116="Media",'Mapa final'!$AA$116="Mayor"),CONCATENATE("R18C",'Mapa final'!$O$116),"")</f>
        <v/>
      </c>
      <c r="AG64" s="478" t="str">
        <f>IF(AND('Mapa final'!$Y$118="Media",'Mapa final'!$AA$118="Mayor"),CONCATENATE("R18C",'Mapa final'!$O$118),"")</f>
        <v/>
      </c>
      <c r="AH64" s="479" t="str">
        <f>IF(AND('Mapa final'!$Y$112="Media",'Mapa final'!$AA$112="Catastrófico"),CONCATENATE("R18C",'Mapa final'!$O$112),"")</f>
        <v/>
      </c>
      <c r="AI64" s="480" t="str">
        <f>IF(AND('Mapa final'!$Y$113="Media",'Mapa final'!$AA$113="Catastrófico"),CONCATENATE("R18C",'Mapa final'!$O$113),"")</f>
        <v/>
      </c>
      <c r="AJ64" s="480" t="str">
        <f>IF(AND('Mapa final'!$Y$114="Media",'Mapa final'!$AA$114="Catastrófico"),CONCATENATE("R18C",'Mapa final'!$O$114),"")</f>
        <v/>
      </c>
      <c r="AK64" s="480" t="str">
        <f>IF(AND('Mapa final'!$Y$115="Media",'Mapa final'!$AA$115="Catastrófico"),CONCATENATE("R18C",'Mapa final'!$O$115),"")</f>
        <v/>
      </c>
      <c r="AL64" s="480" t="str">
        <f>IF(AND('Mapa final'!$Y$116="Media",'Mapa final'!$AA$116="Catastrófico"),CONCATENATE("R18C",'Mapa final'!$O$116),"")</f>
        <v/>
      </c>
      <c r="AM64" s="481" t="str">
        <f>IF(AND('Mapa final'!$Y$118="Media",'Mapa final'!$AA$118="Catastrófico"),CONCATENATE("R18C",'Mapa final'!$O$118),"")</f>
        <v/>
      </c>
      <c r="AN64" s="15"/>
      <c r="AO64" s="1076"/>
      <c r="AP64" s="1077"/>
      <c r="AQ64" s="1077"/>
      <c r="AR64" s="1077"/>
      <c r="AS64" s="1077"/>
      <c r="AT64" s="1078"/>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row>
    <row r="65" spans="1:76" ht="20.25" customHeight="1" x14ac:dyDescent="0.3">
      <c r="A65" s="15"/>
      <c r="B65" s="1040"/>
      <c r="C65" s="1040"/>
      <c r="D65" s="1041"/>
      <c r="E65" s="1059"/>
      <c r="F65" s="1058"/>
      <c r="G65" s="1058"/>
      <c r="H65" s="1058"/>
      <c r="I65" s="1072"/>
      <c r="J65" s="485" t="str">
        <f>IF(AND('Mapa final'!$Y$118="Media",'Mapa final'!$AA$118="Leve"),CONCATENATE("R19C",'Mapa final'!$O$118),"")</f>
        <v/>
      </c>
      <c r="K65" s="486" t="str">
        <f>IF(AND('Mapa final'!$Y$119="Media",'Mapa final'!$AA$119="Leve"),CONCATENATE("R19C",'Mapa final'!$O$119),"")</f>
        <v/>
      </c>
      <c r="L65" s="486" t="str">
        <f>IF(AND('Mapa final'!$Y$120="Media",'Mapa final'!$AA$120="Leve"),CONCATENATE("R19C",'Mapa final'!$O$120),"")</f>
        <v/>
      </c>
      <c r="M65" s="486" t="str">
        <f>IF(AND('Mapa final'!$Y$121="Media",'Mapa final'!$AA$121="Leve"),CONCATENATE("R19C",'Mapa final'!$O$121),"")</f>
        <v/>
      </c>
      <c r="N65" s="486" t="str">
        <f>IF(AND('Mapa final'!$Y$122="Media",'Mapa final'!$AA$122="Leve"),CONCATENATE("R19C",'Mapa final'!$O$122),"")</f>
        <v/>
      </c>
      <c r="O65" s="487" t="str">
        <f>IF(AND('Mapa final'!$Y$123="Media",'Mapa final'!$AA$123="Leve"),CONCATENATE("R19C",'Mapa final'!$O$123),"")</f>
        <v/>
      </c>
      <c r="P65" s="485" t="str">
        <f>IF(AND('Mapa final'!$Y$118="Media",'Mapa final'!$AA$118="Menor"),CONCATENATE("R19C",'Mapa final'!$O$118),"")</f>
        <v/>
      </c>
      <c r="Q65" s="486" t="str">
        <f>IF(AND('Mapa final'!$Y$119="Media",'Mapa final'!$AA$119="Menor"),CONCATENATE("R19C",'Mapa final'!$O$119),"")</f>
        <v/>
      </c>
      <c r="R65" s="486" t="str">
        <f>IF(AND('Mapa final'!$Y$120="Media",'Mapa final'!$AA$120="Menor"),CONCATENATE("R19C",'Mapa final'!$O$120),"")</f>
        <v/>
      </c>
      <c r="S65" s="486" t="str">
        <f>IF(AND('Mapa final'!$Y$121="Media",'Mapa final'!$AA$121="Menor"),CONCATENATE("R19C",'Mapa final'!$O$121),"")</f>
        <v/>
      </c>
      <c r="T65" s="486" t="str">
        <f>IF(AND('Mapa final'!$Y$122="Media",'Mapa final'!$AA$122="Menor"),CONCATENATE("R19C",'Mapa final'!$O$122),"")</f>
        <v/>
      </c>
      <c r="U65" s="487" t="str">
        <f>IF(AND('Mapa final'!$Y$123="Media",'Mapa final'!$AA$123="Menor"),CONCATENATE("R19C",'Mapa final'!$O$123),"")</f>
        <v/>
      </c>
      <c r="V65" s="485" t="str">
        <f>IF(AND('Mapa final'!$Y$118="Media",'Mapa final'!$AA$118="Moderado"),CONCATENATE("R19C",'Mapa final'!$O$118),"")</f>
        <v/>
      </c>
      <c r="W65" s="486" t="str">
        <f>IF(AND('Mapa final'!$Y$119="Media",'Mapa final'!$AA$119="Moderado"),CONCATENATE("R19C",'Mapa final'!$O$119),"")</f>
        <v/>
      </c>
      <c r="X65" s="486" t="str">
        <f>IF(AND('Mapa final'!$Y$120="Media",'Mapa final'!$AA$120="Moderado"),CONCATENATE("R19C",'Mapa final'!$O$120),"")</f>
        <v/>
      </c>
      <c r="Y65" s="486" t="str">
        <f>IF(AND('Mapa final'!$Y$121="Media",'Mapa final'!$AA$121="Moderado"),CONCATENATE("R19C",'Mapa final'!$O$121),"")</f>
        <v/>
      </c>
      <c r="Z65" s="486" t="str">
        <f>IF(AND('Mapa final'!$Y$122="Media",'Mapa final'!$AA$122="Moderado"),CONCATENATE("R19C",'Mapa final'!$O$122),"")</f>
        <v/>
      </c>
      <c r="AA65" s="487" t="str">
        <f>IF(AND('Mapa final'!$Y$123="Media",'Mapa final'!$AA$123="Moderado"),CONCATENATE("R19C",'Mapa final'!$O$123),"")</f>
        <v/>
      </c>
      <c r="AB65" s="476" t="str">
        <f>IF(AND('Mapa final'!$Y$118="Media",'Mapa final'!$AA$118="Mayor"),CONCATENATE("R19C",'Mapa final'!$O$118),"")</f>
        <v/>
      </c>
      <c r="AC65" s="477" t="str">
        <f>IF(AND('Mapa final'!$Y$119="Media",'Mapa final'!$AA$119="Mayor"),CONCATENATE("R19C",'Mapa final'!$O$119),"")</f>
        <v/>
      </c>
      <c r="AD65" s="477" t="str">
        <f>IF(AND('Mapa final'!$Y$120="Media",'Mapa final'!$AA$120="Mayor"),CONCATENATE("R19C",'Mapa final'!$O$120),"")</f>
        <v/>
      </c>
      <c r="AE65" s="477" t="str">
        <f>IF(AND('Mapa final'!$Y$121="Media",'Mapa final'!$AA$121="Mayor"),CONCATENATE("R19C",'Mapa final'!$O$121),"")</f>
        <v/>
      </c>
      <c r="AF65" s="477" t="str">
        <f>IF(AND('Mapa final'!$Y$122="Media",'Mapa final'!$AA$122="Mayor"),CONCATENATE("R19C",'Mapa final'!$O$122),"")</f>
        <v/>
      </c>
      <c r="AG65" s="478" t="str">
        <f>IF(AND('Mapa final'!$Y$123="Media",'Mapa final'!$AA$123="Mayor"),CONCATENATE("R19C",'Mapa final'!$O$123),"")</f>
        <v/>
      </c>
      <c r="AH65" s="479" t="str">
        <f>IF(AND('Mapa final'!$Y$118="Media",'Mapa final'!$AA$118="Catastrófico"),CONCATENATE("R19C",'Mapa final'!$O$118),"")</f>
        <v/>
      </c>
      <c r="AI65" s="480" t="str">
        <f>IF(AND('Mapa final'!$Y$119="Media",'Mapa final'!$AA$119="Catastrófico"),CONCATENATE("R19C",'Mapa final'!$O$119),"")</f>
        <v/>
      </c>
      <c r="AJ65" s="480" t="str">
        <f>IF(AND('Mapa final'!$Y$120="Media",'Mapa final'!$AA$120="Catastrófico"),CONCATENATE("R19C",'Mapa final'!$O$120),"")</f>
        <v/>
      </c>
      <c r="AK65" s="480" t="str">
        <f>IF(AND('Mapa final'!$Y$121="Media",'Mapa final'!$AA$121="Catastrófico"),CONCATENATE("R19C",'Mapa final'!$O$121),"")</f>
        <v/>
      </c>
      <c r="AL65" s="480" t="str">
        <f>IF(AND('Mapa final'!$Y$122="Media",'Mapa final'!$AA$122="Catastrófico"),CONCATENATE("R19C",'Mapa final'!$O$122),"")</f>
        <v/>
      </c>
      <c r="AM65" s="481" t="str">
        <f>IF(AND('Mapa final'!$Y$123="Media",'Mapa final'!$AA$123="Catastrófico"),CONCATENATE("R19C",'Mapa final'!$O$123),"")</f>
        <v/>
      </c>
      <c r="AN65" s="15"/>
      <c r="AO65" s="1076"/>
      <c r="AP65" s="1077"/>
      <c r="AQ65" s="1077"/>
      <c r="AR65" s="1077"/>
      <c r="AS65" s="1077"/>
      <c r="AT65" s="1078"/>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row>
    <row r="66" spans="1:76" ht="20.25" customHeight="1" x14ac:dyDescent="0.3">
      <c r="A66" s="15"/>
      <c r="B66" s="1040"/>
      <c r="C66" s="1040"/>
      <c r="D66" s="1041"/>
      <c r="E66" s="1059"/>
      <c r="F66" s="1058"/>
      <c r="G66" s="1058"/>
      <c r="H66" s="1058"/>
      <c r="I66" s="1072"/>
      <c r="J66" s="485"/>
      <c r="K66" s="486"/>
      <c r="L66" s="486"/>
      <c r="M66" s="486"/>
      <c r="N66" s="486"/>
      <c r="O66" s="487"/>
      <c r="P66" s="485"/>
      <c r="Q66" s="486"/>
      <c r="R66" s="486"/>
      <c r="S66" s="486"/>
      <c r="T66" s="486"/>
      <c r="U66" s="487"/>
      <c r="V66" s="485"/>
      <c r="W66" s="486"/>
      <c r="X66" s="486"/>
      <c r="Y66" s="486"/>
      <c r="Z66" s="486"/>
      <c r="AA66" s="487"/>
      <c r="AB66" s="476"/>
      <c r="AC66" s="477"/>
      <c r="AD66" s="477"/>
      <c r="AE66" s="477"/>
      <c r="AF66" s="477"/>
      <c r="AG66" s="478"/>
      <c r="AH66" s="479"/>
      <c r="AI66" s="480"/>
      <c r="AJ66" s="480"/>
      <c r="AK66" s="480"/>
      <c r="AL66" s="480"/>
      <c r="AM66" s="481"/>
      <c r="AN66" s="15"/>
      <c r="AO66" s="1076"/>
      <c r="AP66" s="1077"/>
      <c r="AQ66" s="1077"/>
      <c r="AR66" s="1077"/>
      <c r="AS66" s="1077"/>
      <c r="AT66" s="1078"/>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row>
    <row r="67" spans="1:76" ht="20.25" customHeight="1" thickBot="1" x14ac:dyDescent="0.35">
      <c r="A67" s="15"/>
      <c r="B67" s="1040"/>
      <c r="C67" s="1040"/>
      <c r="D67" s="1041"/>
      <c r="E67" s="1059"/>
      <c r="F67" s="1058"/>
      <c r="G67" s="1058"/>
      <c r="H67" s="1058"/>
      <c r="I67" s="1072"/>
      <c r="J67" s="488" t="str">
        <f>IF(AND('Mapa final'!$Y$130="Media",'Mapa final'!$AA$130="Leve"),CONCATENATE("R10C",'Mapa final'!$O$130),"")</f>
        <v/>
      </c>
      <c r="K67" s="489" t="str">
        <f>IF(AND('Mapa final'!$Y$131="Media",'Mapa final'!$AA$131="Leve"),CONCATENATE("R10C",'Mapa final'!$O$131),"")</f>
        <v/>
      </c>
      <c r="L67" s="489" t="str">
        <f>IF(AND('Mapa final'!$Y$132="Media",'Mapa final'!$AA$132="Leve"),CONCATENATE("R10C",'Mapa final'!$O$132),"")</f>
        <v/>
      </c>
      <c r="M67" s="489" t="str">
        <f>IF(AND('Mapa final'!$Y$133="Media",'Mapa final'!$AA$133="Leve"),CONCATENATE("R10C",'Mapa final'!$O$133),"")</f>
        <v/>
      </c>
      <c r="N67" s="489" t="str">
        <f>IF(AND('Mapa final'!$Y$134="Media",'Mapa final'!$AA$134="Leve"),CONCATENATE("R10C",'Mapa final'!$O$134),"")</f>
        <v/>
      </c>
      <c r="O67" s="490" t="str">
        <f>IF(AND('Mapa final'!$Y$135="Media",'Mapa final'!$AA$135="Leve"),CONCATENATE("R10C",'Mapa final'!$O$135),"")</f>
        <v/>
      </c>
      <c r="P67" s="488" t="str">
        <f>IF(AND('Mapa final'!$Y$130="Media",'Mapa final'!$AA$130="Menor"),CONCATENATE("R10C",'Mapa final'!$O$130),"")</f>
        <v/>
      </c>
      <c r="Q67" s="489" t="str">
        <f>IF(AND('Mapa final'!$Y$131="Media",'Mapa final'!$AA$131="Menor"),CONCATENATE("R10C",'Mapa final'!$O$131),"")</f>
        <v/>
      </c>
      <c r="R67" s="489" t="str">
        <f>IF(AND('Mapa final'!$Y$132="Media",'Mapa final'!$AA$132="Menor"),CONCATENATE("R10C",'Mapa final'!$O$132),"")</f>
        <v/>
      </c>
      <c r="S67" s="489" t="str">
        <f>IF(AND('Mapa final'!$Y$133="Media",'Mapa final'!$AA$133="Menor"),CONCATENATE("R10C",'Mapa final'!$O$133),"")</f>
        <v/>
      </c>
      <c r="T67" s="489" t="str">
        <f>IF(AND('Mapa final'!$Y$134="Media",'Mapa final'!$AA$134="Menor"),CONCATENATE("R10C",'Mapa final'!$O$134),"")</f>
        <v/>
      </c>
      <c r="U67" s="490" t="str">
        <f>IF(AND('Mapa final'!$Y$135="Media",'Mapa final'!$AA$135="Menor"),CONCATENATE("R10C",'Mapa final'!$O$135),"")</f>
        <v/>
      </c>
      <c r="V67" s="497" t="str">
        <f>IF(AND('Mapa final'!$Y$130="Media",'Mapa final'!$AA$130="Moderado"),CONCATENATE("R10C",'Mapa final'!$O$130),"")</f>
        <v/>
      </c>
      <c r="W67" s="498" t="str">
        <f>IF(AND('Mapa final'!$Y$131="Media",'Mapa final'!$AA$131="Moderado"),CONCATENATE("R10C",'Mapa final'!$O$131),"")</f>
        <v/>
      </c>
      <c r="X67" s="498" t="str">
        <f>IF(AND('Mapa final'!$Y$132="Media",'Mapa final'!$AA$132="Moderado"),CONCATENATE("R10C",'Mapa final'!$O$132),"")</f>
        <v/>
      </c>
      <c r="Y67" s="498" t="str">
        <f>IF(AND('Mapa final'!$Y$133="Media",'Mapa final'!$AA$133="Moderado"),CONCATENATE("R10C",'Mapa final'!$O$133),"")</f>
        <v/>
      </c>
      <c r="Z67" s="498" t="str">
        <f>IF(AND('Mapa final'!$Y$134="Media",'Mapa final'!$AA$134="Moderado"),CONCATENATE("R10C",'Mapa final'!$O$134),"")</f>
        <v/>
      </c>
      <c r="AA67" s="499" t="str">
        <f>IF(AND('Mapa final'!$Y$135="Media",'Mapa final'!$AA$135="Moderado"),CONCATENATE("R10C",'Mapa final'!$O$135),"")</f>
        <v/>
      </c>
      <c r="AB67" s="491" t="str">
        <f>IF(AND('Mapa final'!$Y$130="Media",'Mapa final'!$AA$130="Mayor"),CONCATENATE("R10C",'Mapa final'!$O$130),"")</f>
        <v/>
      </c>
      <c r="AC67" s="492" t="str">
        <f>IF(AND('Mapa final'!$Y$131="Media",'Mapa final'!$AA$131="Mayor"),CONCATENATE("R10C",'Mapa final'!$O$131),"")</f>
        <v/>
      </c>
      <c r="AD67" s="492" t="str">
        <f>IF(AND('Mapa final'!$Y$132="Media",'Mapa final'!$AA$132="Mayor"),CONCATENATE("R10C",'Mapa final'!$O$132),"")</f>
        <v/>
      </c>
      <c r="AE67" s="492" t="str">
        <f>IF(AND('Mapa final'!$Y$133="Media",'Mapa final'!$AA$133="Mayor"),CONCATENATE("R10C",'Mapa final'!$O$133),"")</f>
        <v/>
      </c>
      <c r="AF67" s="492" t="str">
        <f>IF(AND('Mapa final'!$Y$134="Media",'Mapa final'!$AA$134="Mayor"),CONCATENATE("R10C",'Mapa final'!$O$134),"")</f>
        <v/>
      </c>
      <c r="AG67" s="493" t="str">
        <f>IF(AND('Mapa final'!$Y$135="Media",'Mapa final'!$AA$135="Mayor"),CONCATENATE("R10C",'Mapa final'!$O$135),"")</f>
        <v/>
      </c>
      <c r="AH67" s="494" t="str">
        <f>IF(AND('Mapa final'!$Y$130="Media",'Mapa final'!$AA$130="Catastrófico"),CONCATENATE("R10C",'Mapa final'!$O$130),"")</f>
        <v/>
      </c>
      <c r="AI67" s="495" t="str">
        <f>IF(AND('Mapa final'!$Y$131="Media",'Mapa final'!$AA$131="Catastrófico"),CONCATENATE("R10C",'Mapa final'!$O$131),"")</f>
        <v/>
      </c>
      <c r="AJ67" s="495" t="str">
        <f>IF(AND('Mapa final'!$Y$132="Media",'Mapa final'!$AA$132="Catastrófico"),CONCATENATE("R10C",'Mapa final'!$O$132),"")</f>
        <v/>
      </c>
      <c r="AK67" s="495" t="str">
        <f>IF(AND('Mapa final'!$Y$133="Media",'Mapa final'!$AA$133="Catastrófico"),CONCATENATE("R10C",'Mapa final'!$O$133),"")</f>
        <v/>
      </c>
      <c r="AL67" s="495" t="str">
        <f>IF(AND('Mapa final'!$Y$134="Media",'Mapa final'!$AA$134="Catastrófico"),CONCATENATE("R10C",'Mapa final'!$O$134),"")</f>
        <v/>
      </c>
      <c r="AM67" s="496" t="str">
        <f>IF(AND('Mapa final'!$Y$135="Media",'Mapa final'!$AA$135="Catastrófico"),CONCATENATE("R10C",'Mapa final'!$O$135),"")</f>
        <v/>
      </c>
      <c r="AN67" s="15"/>
      <c r="AO67" s="1076"/>
      <c r="AP67" s="1077"/>
      <c r="AQ67" s="1077"/>
      <c r="AR67" s="1077"/>
      <c r="AS67" s="1077"/>
      <c r="AT67" s="1078"/>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row>
    <row r="68" spans="1:76" ht="20.25" customHeight="1" x14ac:dyDescent="0.3">
      <c r="A68" s="15"/>
      <c r="B68" s="1040"/>
      <c r="C68" s="1040"/>
      <c r="D68" s="1041"/>
      <c r="E68" s="1055" t="s">
        <v>1058</v>
      </c>
      <c r="F68" s="1056"/>
      <c r="G68" s="1056"/>
      <c r="H68" s="1056"/>
      <c r="I68" s="1056"/>
      <c r="J68" s="500" t="str">
        <f>IF(AND('Mapa final'!$Y$10="Baja",'Mapa final'!$AA$10="Leve"),CONCATENATE("R1C",'Mapa final'!$O$10),"")</f>
        <v/>
      </c>
      <c r="K68" s="501" t="str">
        <f>IF(AND('Mapa final'!$Y$11="Baja",'Mapa final'!$AA$11="Leve"),CONCATENATE("R1C",'Mapa final'!$O$11),"")</f>
        <v/>
      </c>
      <c r="L68" s="501" t="str">
        <f>IF(AND('Mapa final'!$Y$12="Baja",'Mapa final'!$AA$12="Leve"),CONCATENATE("R1C",'Mapa final'!$O$12),"")</f>
        <v/>
      </c>
      <c r="M68" s="501" t="str">
        <f>IF(AND('Mapa final'!$Y$13="Baja",'Mapa final'!$AA$13="Leve"),CONCATENATE("R1C",'Mapa final'!$O$13),"")</f>
        <v/>
      </c>
      <c r="N68" s="501" t="str">
        <f>IF(AND('Mapa final'!$Y$14="Baja",'Mapa final'!$AA$14="Leve"),CONCATENATE("R1C",'Mapa final'!$O$14),"")</f>
        <v/>
      </c>
      <c r="O68" s="502" t="str">
        <f>IF(AND('Mapa final'!$Y$15="Baja",'Mapa final'!$AA$15="Leve"),CONCATENATE("R1C",'Mapa final'!$O$15),"")</f>
        <v/>
      </c>
      <c r="P68" s="482" t="str">
        <f>IF(AND('Mapa final'!$Y$10="Baja",'Mapa final'!$AA$10="Menor"),CONCATENATE("R1C",'Mapa final'!$O$10),"")</f>
        <v/>
      </c>
      <c r="Q68" s="483" t="str">
        <f>IF(AND('Mapa final'!$Y$11="Baja",'Mapa final'!$AA$11="Menor"),CONCATENATE("R1C",'Mapa final'!$O$11),"")</f>
        <v/>
      </c>
      <c r="R68" s="483" t="str">
        <f>IF(AND('Mapa final'!$Y$12="Baja",'Mapa final'!$AA$12="Menor"),CONCATENATE("R1C",'Mapa final'!$O$12),"")</f>
        <v/>
      </c>
      <c r="S68" s="483" t="str">
        <f>IF(AND('Mapa final'!$Y$13="Baja",'Mapa final'!$AA$13="Menor"),CONCATENATE("R1C",'Mapa final'!$O$13),"")</f>
        <v/>
      </c>
      <c r="T68" s="483" t="str">
        <f>IF(AND('Mapa final'!$Y$14="Baja",'Mapa final'!$AA$14="Menor"),CONCATENATE("R1C",'Mapa final'!$O$14),"")</f>
        <v/>
      </c>
      <c r="U68" s="484" t="str">
        <f>IF(AND('Mapa final'!$Y$15="Baja",'Mapa final'!$AA$15="Menor"),CONCATENATE("R1C",'Mapa final'!$O$15),"")</f>
        <v/>
      </c>
      <c r="V68" s="482" t="str">
        <f>IF(AND('Mapa final'!$Y$10="Baja",'Mapa final'!$AA$10="Moderado"),CONCATENATE("R1C",'Mapa final'!$O$10),"")</f>
        <v/>
      </c>
      <c r="W68" s="483" t="str">
        <f>IF(AND('Mapa final'!$Y$11="Baja",'Mapa final'!$AA$11="Moderado"),CONCATENATE("R1C",'Mapa final'!$O$11),"")</f>
        <v/>
      </c>
      <c r="X68" s="483" t="str">
        <f>IF(AND('Mapa final'!$Y$12="Baja",'Mapa final'!$AA$12="Moderado"),CONCATENATE("R1C",'Mapa final'!$O$12),"")</f>
        <v/>
      </c>
      <c r="Y68" s="483" t="str">
        <f>IF(AND('Mapa final'!$Y$13="Baja",'Mapa final'!$AA$13="Moderado"),CONCATENATE("R1C",'Mapa final'!$O$13),"")</f>
        <v/>
      </c>
      <c r="Z68" s="483" t="str">
        <f>IF(AND('Mapa final'!$Y$14="Baja",'Mapa final'!$AA$14="Moderado"),CONCATENATE("R1C",'Mapa final'!$O$14),"")</f>
        <v/>
      </c>
      <c r="AA68" s="484" t="str">
        <f>IF(AND('Mapa final'!$Y$15="Baja",'Mapa final'!$AA$15="Moderado"),CONCATENATE("R1C",'Mapa final'!$O$15),"")</f>
        <v/>
      </c>
      <c r="AB68" s="470" t="str">
        <f>IF(AND('Mapa final'!$Y$10="Baja",'Mapa final'!$AA$10="Mayor"),CONCATENATE("R1C",'Mapa final'!$O$10),"")</f>
        <v>R1C1</v>
      </c>
      <c r="AC68" s="471" t="str">
        <f>IF(AND('Mapa final'!$Y$11="Baja",'Mapa final'!$AA$11="Mayor"),CONCATENATE("R1C",'Mapa final'!$O$11),"")</f>
        <v>R1C2</v>
      </c>
      <c r="AD68" s="471" t="str">
        <f>IF(AND('Mapa final'!$Y$12="Baja",'Mapa final'!$AA$12="Mayor"),CONCATENATE("R1C",'Mapa final'!$O$12),"")</f>
        <v/>
      </c>
      <c r="AE68" s="471" t="str">
        <f>IF(AND('Mapa final'!$Y$13="Baja",'Mapa final'!$AA$13="Mayor"),CONCATENATE("R1C",'Mapa final'!$O$13),"")</f>
        <v/>
      </c>
      <c r="AF68" s="471" t="str">
        <f>IF(AND('Mapa final'!$Y$14="Baja",'Mapa final'!$AA$14="Mayor"),CONCATENATE("R1C",'Mapa final'!$O$14),"")</f>
        <v/>
      </c>
      <c r="AG68" s="472" t="str">
        <f>IF(AND('Mapa final'!$Y$15="Baja",'Mapa final'!$AA$15="Mayor"),CONCATENATE("R1C",'Mapa final'!$O$15),"")</f>
        <v/>
      </c>
      <c r="AH68" s="473" t="str">
        <f>IF(AND('Mapa final'!$Y$10="Baja",'Mapa final'!$AA$10="Catastrófico"),CONCATENATE("R1C",'Mapa final'!$O$10),"")</f>
        <v/>
      </c>
      <c r="AI68" s="474" t="str">
        <f>IF(AND('Mapa final'!$Y$11="Baja",'Mapa final'!$AA$11="Catastrófico"),CONCATENATE("R1C",'Mapa final'!$O$11),"")</f>
        <v/>
      </c>
      <c r="AJ68" s="474" t="str">
        <f>IF(AND('Mapa final'!$Y$12="Baja",'Mapa final'!$AA$12="Catastrófico"),CONCATENATE("R1C",'Mapa final'!$O$12),"")</f>
        <v/>
      </c>
      <c r="AK68" s="474" t="str">
        <f>IF(AND('Mapa final'!$Y$13="Baja",'Mapa final'!$AA$13="Catastrófico"),CONCATENATE("R1C",'Mapa final'!$O$13),"")</f>
        <v/>
      </c>
      <c r="AL68" s="474" t="str">
        <f>IF(AND('Mapa final'!$Y$14="Baja",'Mapa final'!$AA$14="Catastrófico"),CONCATENATE("R1C",'Mapa final'!$O$14),"")</f>
        <v/>
      </c>
      <c r="AM68" s="475" t="str">
        <f>IF(AND('Mapa final'!$Y$15="Baja",'Mapa final'!$AA$15="Catastrófico"),CONCATENATE("R1C",'Mapa final'!$O$15),"")</f>
        <v/>
      </c>
      <c r="AN68" s="15"/>
      <c r="AO68" s="1079" t="s">
        <v>1059</v>
      </c>
      <c r="AP68" s="1080"/>
      <c r="AQ68" s="1080"/>
      <c r="AR68" s="1080"/>
      <c r="AS68" s="1080"/>
      <c r="AT68" s="1081"/>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row>
    <row r="69" spans="1:76" ht="20.25" customHeight="1" x14ac:dyDescent="0.3">
      <c r="A69" s="15"/>
      <c r="B69" s="1040"/>
      <c r="C69" s="1040"/>
      <c r="D69" s="1041"/>
      <c r="E69" s="1057"/>
      <c r="F69" s="1058"/>
      <c r="G69" s="1058"/>
      <c r="H69" s="1058"/>
      <c r="I69" s="1058"/>
      <c r="J69" s="503" t="str">
        <f>IF(AND('Mapa final'!$Y$16="Baja",'Mapa final'!$AA$16="Leve"),CONCATENATE("R2C",'Mapa final'!$O$16),"")</f>
        <v/>
      </c>
      <c r="K69" s="504" t="str">
        <f>IF(AND('Mapa final'!$Y$17="Baja",'Mapa final'!$AA$17="Leve"),CONCATENATE("R2C",'Mapa final'!$O$17),"")</f>
        <v/>
      </c>
      <c r="L69" s="504" t="str">
        <f>IF(AND('Mapa final'!$Y$18="Baja",'Mapa final'!$AA$18="Leve"),CONCATENATE("R2C",'Mapa final'!$O$18),"")</f>
        <v/>
      </c>
      <c r="M69" s="504" t="str">
        <f>IF(AND('Mapa final'!$Y$19="Baja",'Mapa final'!$AA$19="Leve"),CONCATENATE("R2C",'Mapa final'!$O$19),"")</f>
        <v/>
      </c>
      <c r="N69" s="504" t="str">
        <f>IF(AND('Mapa final'!$Y$20="Baja",'Mapa final'!$AA$20="Leve"),CONCATENATE("R2C",'Mapa final'!$O$20),"")</f>
        <v/>
      </c>
      <c r="O69" s="505" t="str">
        <f>IF(AND('Mapa final'!$Y$21="Baja",'Mapa final'!$AA$21="Leve"),CONCATENATE("R2C",'Mapa final'!$O$21),"")</f>
        <v/>
      </c>
      <c r="P69" s="485" t="str">
        <f>IF(AND('Mapa final'!$Y$16="Baja",'Mapa final'!$AA$16="Menor"),CONCATENATE("R2C",'Mapa final'!$O$16),"")</f>
        <v/>
      </c>
      <c r="Q69" s="486" t="str">
        <f>IF(AND('Mapa final'!$Y$17="Baja",'Mapa final'!$AA$17="Menor"),CONCATENATE("R2C",'Mapa final'!$O$17),"")</f>
        <v/>
      </c>
      <c r="R69" s="486" t="str">
        <f>IF(AND('Mapa final'!$Y$18="Baja",'Mapa final'!$AA$18="Menor"),CONCATENATE("R2C",'Mapa final'!$O$18),"")</f>
        <v/>
      </c>
      <c r="S69" s="486" t="str">
        <f>IF(AND('Mapa final'!$Y$19="Baja",'Mapa final'!$AA$19="Menor"),CONCATENATE("R2C",'Mapa final'!$O$19),"")</f>
        <v/>
      </c>
      <c r="T69" s="486" t="str">
        <f>IF(AND('Mapa final'!$Y$20="Baja",'Mapa final'!$AA$20="Menor"),CONCATENATE("R2C",'Mapa final'!$O$20),"")</f>
        <v/>
      </c>
      <c r="U69" s="487" t="str">
        <f>IF(AND('Mapa final'!$Y$21="Baja",'Mapa final'!$AA$21="Menor"),CONCATENATE("R2C",'Mapa final'!$O$21),"")</f>
        <v/>
      </c>
      <c r="V69" s="485" t="str">
        <f>IF(AND('Mapa final'!$Y$16="Baja",'Mapa final'!$AA$16="Moderado"),CONCATENATE("R2C",'Mapa final'!$O$16),"")</f>
        <v/>
      </c>
      <c r="W69" s="486" t="str">
        <f>IF(AND('Mapa final'!$Y$17="Baja",'Mapa final'!$AA$17="Moderado"),CONCATENATE("R2C",'Mapa final'!$O$17),"")</f>
        <v/>
      </c>
      <c r="X69" s="486" t="str">
        <f>IF(AND('Mapa final'!$Y$18="Baja",'Mapa final'!$AA$18="Moderado"),CONCATENATE("R2C",'Mapa final'!$O$18),"")</f>
        <v/>
      </c>
      <c r="Y69" s="486" t="str">
        <f>IF(AND('Mapa final'!$Y$19="Baja",'Mapa final'!$AA$19="Moderado"),CONCATENATE("R2C",'Mapa final'!$O$19),"")</f>
        <v/>
      </c>
      <c r="Z69" s="486" t="str">
        <f>IF(AND('Mapa final'!$Y$20="Baja",'Mapa final'!$AA$20="Moderado"),CONCATENATE("R2C",'Mapa final'!$O$20),"")</f>
        <v/>
      </c>
      <c r="AA69" s="487" t="str">
        <f>IF(AND('Mapa final'!$Y$21="Baja",'Mapa final'!$AA$21="Moderado"),CONCATENATE("R2C",'Mapa final'!$O$21),"")</f>
        <v/>
      </c>
      <c r="AB69" s="476" t="str">
        <f>IF(AND('Mapa final'!$Y$16="Baja",'Mapa final'!$AA$16="Mayor"),CONCATENATE("R2C",'Mapa final'!$O$16),"")</f>
        <v>R2C1</v>
      </c>
      <c r="AC69" s="477" t="str">
        <f>IF(AND('Mapa final'!$Y$17="Baja",'Mapa final'!$AA$17="Mayor"),CONCATENATE("R2C",'Mapa final'!$O$17),"")</f>
        <v/>
      </c>
      <c r="AD69" s="477" t="str">
        <f>IF(AND('Mapa final'!$Y$18="Baja",'Mapa final'!$AA$18="Mayor"),CONCATENATE("R2C",'Mapa final'!$O$18),"")</f>
        <v/>
      </c>
      <c r="AE69" s="477" t="str">
        <f>IF(AND('Mapa final'!$Y$19="Baja",'Mapa final'!$AA$19="Mayor"),CONCATENATE("R2C",'Mapa final'!$O$19),"")</f>
        <v/>
      </c>
      <c r="AF69" s="477" t="str">
        <f>IF(AND('Mapa final'!$Y$20="Baja",'Mapa final'!$AA$20="Mayor"),CONCATENATE("R2C",'Mapa final'!$O$20),"")</f>
        <v/>
      </c>
      <c r="AG69" s="478" t="str">
        <f>IF(AND('Mapa final'!$Y$21="Baja",'Mapa final'!$AA$21="Mayor"),CONCATENATE("R2C",'Mapa final'!$O$21),"")</f>
        <v/>
      </c>
      <c r="AH69" s="479" t="str">
        <f>IF(AND('Mapa final'!$Y$16="Baja",'Mapa final'!$AA$16="Catastrófico"),CONCATENATE("R2C",'Mapa final'!$O$16),"")</f>
        <v/>
      </c>
      <c r="AI69" s="480" t="str">
        <f>IF(AND('Mapa final'!$Y$17="Baja",'Mapa final'!$AA$17="Catastrófico"),CONCATENATE("R2C",'Mapa final'!$O$17),"")</f>
        <v/>
      </c>
      <c r="AJ69" s="480" t="str">
        <f>IF(AND('Mapa final'!$Y$18="Baja",'Mapa final'!$AA$18="Catastrófico"),CONCATENATE("R2C",'Mapa final'!$O$18),"")</f>
        <v/>
      </c>
      <c r="AK69" s="480" t="str">
        <f>IF(AND('Mapa final'!$Y$19="Baja",'Mapa final'!$AA$19="Catastrófico"),CONCATENATE("R2C",'Mapa final'!$O$19),"")</f>
        <v/>
      </c>
      <c r="AL69" s="480" t="str">
        <f>IF(AND('Mapa final'!$Y$20="Baja",'Mapa final'!$AA$20="Catastrófico"),CONCATENATE("R2C",'Mapa final'!$O$20),"")</f>
        <v/>
      </c>
      <c r="AM69" s="481" t="str">
        <f>IF(AND('Mapa final'!$Y$21="Baja",'Mapa final'!$AA$21="Catastrófico"),CONCATENATE("R2C",'Mapa final'!$O$21),"")</f>
        <v/>
      </c>
      <c r="AN69" s="15"/>
      <c r="AO69" s="1082"/>
      <c r="AP69" s="1083"/>
      <c r="AQ69" s="1083"/>
      <c r="AR69" s="1083"/>
      <c r="AS69" s="1083"/>
      <c r="AT69" s="1084"/>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row>
    <row r="70" spans="1:76" ht="20.25" customHeight="1" x14ac:dyDescent="0.3">
      <c r="A70" s="15"/>
      <c r="B70" s="1040"/>
      <c r="C70" s="1040"/>
      <c r="D70" s="1041"/>
      <c r="E70" s="1059"/>
      <c r="F70" s="1058"/>
      <c r="G70" s="1058"/>
      <c r="H70" s="1058"/>
      <c r="I70" s="1058"/>
      <c r="J70" s="503" t="str">
        <f>IF(AND('Mapa final'!$Y$22="Baja",'Mapa final'!$AA$22="Leve"),CONCATENATE("R3C",'Mapa final'!$O$22),"")</f>
        <v/>
      </c>
      <c r="K70" s="504" t="str">
        <f>IF(AND('Mapa final'!$Y$23="Baja",'Mapa final'!$AA$23="Leve"),CONCATENATE("R3C",'Mapa final'!$O$23),"")</f>
        <v/>
      </c>
      <c r="L70" s="504" t="str">
        <f>IF(AND('Mapa final'!$Y$24="Baja",'Mapa final'!$AA$24="Leve"),CONCATENATE("R3C",'Mapa final'!$O$24),"")</f>
        <v/>
      </c>
      <c r="M70" s="504" t="str">
        <f>IF(AND('Mapa final'!$Y$25="Baja",'Mapa final'!$AA$25="Leve"),CONCATENATE("R3C",'Mapa final'!$O$25),"")</f>
        <v/>
      </c>
      <c r="N70" s="504" t="str">
        <f>IF(AND('Mapa final'!$Y$26="Baja",'Mapa final'!$AA$26="Leve"),CONCATENATE("R3C",'Mapa final'!$O$26),"")</f>
        <v/>
      </c>
      <c r="O70" s="505" t="str">
        <f>IF(AND('Mapa final'!$Y$27="Baja",'Mapa final'!$AA$27="Leve"),CONCATENATE("R3C",'Mapa final'!$O$27),"")</f>
        <v/>
      </c>
      <c r="P70" s="485" t="str">
        <f>IF(AND('Mapa final'!$Y$22="Baja",'Mapa final'!$AA$22="Menor"),CONCATENATE("R3C",'Mapa final'!$O$22),"")</f>
        <v/>
      </c>
      <c r="Q70" s="486" t="str">
        <f>IF(AND('Mapa final'!$Y$23="Baja",'Mapa final'!$AA$23="Menor"),CONCATENATE("R3C",'Mapa final'!$O$23),"")</f>
        <v/>
      </c>
      <c r="R70" s="486" t="str">
        <f>IF(AND('Mapa final'!$Y$24="Baja",'Mapa final'!$AA$24="Menor"),CONCATENATE("R3C",'Mapa final'!$O$24),"")</f>
        <v/>
      </c>
      <c r="S70" s="486" t="str">
        <f>IF(AND('Mapa final'!$Y$25="Baja",'Mapa final'!$AA$25="Menor"),CONCATENATE("R3C",'Mapa final'!$O$25),"")</f>
        <v/>
      </c>
      <c r="T70" s="486" t="str">
        <f>IF(AND('Mapa final'!$Y$26="Baja",'Mapa final'!$AA$26="Menor"),CONCATENATE("R3C",'Mapa final'!$O$26),"")</f>
        <v/>
      </c>
      <c r="U70" s="487" t="str">
        <f>IF(AND('Mapa final'!$Y$27="Baja",'Mapa final'!$AA$27="Menor"),CONCATENATE("R3C",'Mapa final'!$O$27),"")</f>
        <v/>
      </c>
      <c r="V70" s="485" t="str">
        <f>IF(AND('Mapa final'!$Y$22="Baja",'Mapa final'!$AA$22="Moderado"),CONCATENATE("R3C",'Mapa final'!$O$22),"")</f>
        <v/>
      </c>
      <c r="W70" s="486" t="str">
        <f>IF(AND('Mapa final'!$Y$23="Baja",'Mapa final'!$AA$23="Moderado"),CONCATENATE("R3C",'Mapa final'!$O$23),"")</f>
        <v/>
      </c>
      <c r="X70" s="486" t="str">
        <f>IF(AND('Mapa final'!$Y$24="Baja",'Mapa final'!$AA$24="Moderado"),CONCATENATE("R3C",'Mapa final'!$O$24),"")</f>
        <v/>
      </c>
      <c r="Y70" s="486" t="str">
        <f>IF(AND('Mapa final'!$Y$25="Baja",'Mapa final'!$AA$25="Moderado"),CONCATENATE("R3C",'Mapa final'!$O$25),"")</f>
        <v/>
      </c>
      <c r="Z70" s="486" t="str">
        <f>IF(AND('Mapa final'!$Y$26="Baja",'Mapa final'!$AA$26="Moderado"),CONCATENATE("R3C",'Mapa final'!$O$26),"")</f>
        <v/>
      </c>
      <c r="AA70" s="487" t="str">
        <f>IF(AND('Mapa final'!$Y$27="Baja",'Mapa final'!$AA$27="Moderado"),CONCATENATE("R3C",'Mapa final'!$O$27),"")</f>
        <v/>
      </c>
      <c r="AB70" s="476" t="str">
        <f>IF(AND('Mapa final'!$Y$22="Baja",'Mapa final'!$AA$22="Mayor"),CONCATENATE("R3C",'Mapa final'!$O$22),"")</f>
        <v>R3C1</v>
      </c>
      <c r="AC70" s="477" t="str">
        <f>IF(AND('Mapa final'!$Y$23="Baja",'Mapa final'!$AA$23="Mayor"),CONCATENATE("R3C",'Mapa final'!$O$23),"")</f>
        <v/>
      </c>
      <c r="AD70" s="477" t="str">
        <f>IF(AND('Mapa final'!$Y$24="Baja",'Mapa final'!$AA$24="Mayor"),CONCATENATE("R3C",'Mapa final'!$O$24),"")</f>
        <v/>
      </c>
      <c r="AE70" s="477" t="str">
        <f>IF(AND('Mapa final'!$Y$25="Baja",'Mapa final'!$AA$25="Mayor"),CONCATENATE("R3C",'Mapa final'!$O$25),"")</f>
        <v/>
      </c>
      <c r="AF70" s="477" t="str">
        <f>IF(AND('Mapa final'!$Y$26="Baja",'Mapa final'!$AA$26="Mayor"),CONCATENATE("R3C",'Mapa final'!$O$26),"")</f>
        <v/>
      </c>
      <c r="AG70" s="478" t="str">
        <f>IF(AND('Mapa final'!$Y$27="Baja",'Mapa final'!$AA$27="Mayor"),CONCATENATE("R3C",'Mapa final'!$O$27),"")</f>
        <v/>
      </c>
      <c r="AH70" s="479" t="str">
        <f>IF(AND('Mapa final'!$Y$22="Baja",'Mapa final'!$AA$22="Catastrófico"),CONCATENATE("R3C",'Mapa final'!$O$22),"")</f>
        <v/>
      </c>
      <c r="AI70" s="480" t="str">
        <f>IF(AND('Mapa final'!$Y$23="Baja",'Mapa final'!$AA$23="Catastrófico"),CONCATENATE("R3C",'Mapa final'!$O$23),"")</f>
        <v/>
      </c>
      <c r="AJ70" s="480" t="str">
        <f>IF(AND('Mapa final'!$Y$24="Baja",'Mapa final'!$AA$24="Catastrófico"),CONCATENATE("R3C",'Mapa final'!$O$24),"")</f>
        <v/>
      </c>
      <c r="AK70" s="480" t="str">
        <f>IF(AND('Mapa final'!$Y$25="Baja",'Mapa final'!$AA$25="Catastrófico"),CONCATENATE("R3C",'Mapa final'!$O$25),"")</f>
        <v/>
      </c>
      <c r="AL70" s="480" t="str">
        <f>IF(AND('Mapa final'!$Y$26="Baja",'Mapa final'!$AA$26="Catastrófico"),CONCATENATE("R3C",'Mapa final'!$O$26),"")</f>
        <v/>
      </c>
      <c r="AM70" s="481" t="str">
        <f>IF(AND('Mapa final'!$Y$27="Baja",'Mapa final'!$AA$27="Catastrófico"),CONCATENATE("R3C",'Mapa final'!$O$27),"")</f>
        <v/>
      </c>
      <c r="AN70" s="15"/>
      <c r="AO70" s="1082"/>
      <c r="AP70" s="1083"/>
      <c r="AQ70" s="1083"/>
      <c r="AR70" s="1083"/>
      <c r="AS70" s="1083"/>
      <c r="AT70" s="1084"/>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row>
    <row r="71" spans="1:76" ht="20.25" customHeight="1" x14ac:dyDescent="0.3">
      <c r="A71" s="15"/>
      <c r="B71" s="1040"/>
      <c r="C71" s="1040"/>
      <c r="D71" s="1041"/>
      <c r="E71" s="1059"/>
      <c r="F71" s="1058"/>
      <c r="G71" s="1058"/>
      <c r="H71" s="1058"/>
      <c r="I71" s="1058"/>
      <c r="J71" s="503" t="str">
        <f>IF(AND('Mapa final'!$Y$28="Baja",'Mapa final'!$AA$28="Leve"),CONCATENATE("R4C",'Mapa final'!$O$28),"")</f>
        <v/>
      </c>
      <c r="K71" s="504" t="str">
        <f>IF(AND('Mapa final'!$Y$29="Baja",'Mapa final'!$AA$29="Leve"),CONCATENATE("R4C",'Mapa final'!$O$29),"")</f>
        <v/>
      </c>
      <c r="L71" s="504" t="str">
        <f>IF(AND('Mapa final'!$Y$30="Baja",'Mapa final'!$AA$30="Leve"),CONCATENATE("R4C",'Mapa final'!$O$30),"")</f>
        <v/>
      </c>
      <c r="M71" s="504" t="str">
        <f>IF(AND('Mapa final'!$Y$31="Baja",'Mapa final'!$AA$31="Leve"),CONCATENATE("R4C",'Mapa final'!$O$31),"")</f>
        <v/>
      </c>
      <c r="N71" s="504" t="str">
        <f>IF(AND('Mapa final'!$Y$32="Baja",'Mapa final'!$AA$32="Leve"),CONCATENATE("R4C",'Mapa final'!$O$32),"")</f>
        <v/>
      </c>
      <c r="O71" s="505" t="str">
        <f>IF(AND('Mapa final'!$Y$33="Baja",'Mapa final'!$AA$33="Leve"),CONCATENATE("R4C",'Mapa final'!$O$33),"")</f>
        <v/>
      </c>
      <c r="P71" s="485" t="str">
        <f>IF(AND('Mapa final'!$Y$28="Baja",'Mapa final'!$AA$28="Menor"),CONCATENATE("R4C",'Mapa final'!$O$28),"")</f>
        <v/>
      </c>
      <c r="Q71" s="486" t="str">
        <f>IF(AND('Mapa final'!$Y$29="Baja",'Mapa final'!$AA$29="Menor"),CONCATENATE("R4C",'Mapa final'!$O$29),"")</f>
        <v/>
      </c>
      <c r="R71" s="486" t="str">
        <f>IF(AND('Mapa final'!$Y$30="Baja",'Mapa final'!$AA$30="Menor"),CONCATENATE("R4C",'Mapa final'!$O$30),"")</f>
        <v/>
      </c>
      <c r="S71" s="486" t="str">
        <f>IF(AND('Mapa final'!$Y$31="Baja",'Mapa final'!$AA$31="Menor"),CONCATENATE("R4C",'Mapa final'!$O$31),"")</f>
        <v/>
      </c>
      <c r="T71" s="486" t="str">
        <f>IF(AND('Mapa final'!$Y$32="Baja",'Mapa final'!$AA$32="Menor"),CONCATENATE("R4C",'Mapa final'!$O$32),"")</f>
        <v/>
      </c>
      <c r="U71" s="487" t="str">
        <f>IF(AND('Mapa final'!$Y$33="Baja",'Mapa final'!$AA$33="Menor"),CONCATENATE("R4C",'Mapa final'!$O$33),"")</f>
        <v/>
      </c>
      <c r="V71" s="485" t="str">
        <f>IF(AND('Mapa final'!$Y$28="Baja",'Mapa final'!$AA$28="Moderado"),CONCATENATE("R4C",'Mapa final'!$O$28),"")</f>
        <v/>
      </c>
      <c r="W71" s="486" t="str">
        <f>IF(AND('Mapa final'!$Y$29="Baja",'Mapa final'!$AA$29="Moderado"),CONCATENATE("R4C",'Mapa final'!$O$29),"")</f>
        <v>R4C2</v>
      </c>
      <c r="X71" s="486" t="str">
        <f>IF(AND('Mapa final'!$Y$30="Baja",'Mapa final'!$AA$30="Moderado"),CONCATENATE("R4C",'Mapa final'!$O$30),"")</f>
        <v/>
      </c>
      <c r="Y71" s="486" t="str">
        <f>IF(AND('Mapa final'!$Y$31="Baja",'Mapa final'!$AA$31="Moderado"),CONCATENATE("R4C",'Mapa final'!$O$31),"")</f>
        <v/>
      </c>
      <c r="Z71" s="486" t="str">
        <f>IF(AND('Mapa final'!$Y$32="Baja",'Mapa final'!$AA$32="Moderado"),CONCATENATE("R4C",'Mapa final'!$O$32),"")</f>
        <v/>
      </c>
      <c r="AA71" s="487" t="str">
        <f>IF(AND('Mapa final'!$Y$33="Baja",'Mapa final'!$AA$33="Moderado"),CONCATENATE("R4C",'Mapa final'!$O$33),"")</f>
        <v/>
      </c>
      <c r="AB71" s="476" t="str">
        <f>IF(AND('Mapa final'!$Y$28="Baja",'Mapa final'!$AA$28="Mayor"),CONCATENATE("R4C",'Mapa final'!$O$28),"")</f>
        <v/>
      </c>
      <c r="AC71" s="477" t="str">
        <f>IF(AND('Mapa final'!$Y$29="Baja",'Mapa final'!$AA$29="Mayor"),CONCATENATE("R4C",'Mapa final'!$O$29),"")</f>
        <v/>
      </c>
      <c r="AD71" s="477" t="str">
        <f>IF(AND('Mapa final'!$Y$30="Baja",'Mapa final'!$AA$30="Mayor"),CONCATENATE("R4C",'Mapa final'!$O$30),"")</f>
        <v/>
      </c>
      <c r="AE71" s="477" t="str">
        <f>IF(AND('Mapa final'!$Y$31="Baja",'Mapa final'!$AA$31="Mayor"),CONCATENATE("R4C",'Mapa final'!$O$31),"")</f>
        <v/>
      </c>
      <c r="AF71" s="477" t="str">
        <f>IF(AND('Mapa final'!$Y$32="Baja",'Mapa final'!$AA$32="Mayor"),CONCATENATE("R4C",'Mapa final'!$O$32),"")</f>
        <v/>
      </c>
      <c r="AG71" s="478" t="str">
        <f>IF(AND('Mapa final'!$Y$33="Baja",'Mapa final'!$AA$33="Mayor"),CONCATENATE("R4C",'Mapa final'!$O$33),"")</f>
        <v/>
      </c>
      <c r="AH71" s="479" t="str">
        <f>IF(AND('Mapa final'!$Y$28="Baja",'Mapa final'!$AA$28="Catastrófico"),CONCATENATE("R4C",'Mapa final'!$O$28),"")</f>
        <v/>
      </c>
      <c r="AI71" s="480" t="str">
        <f>IF(AND('Mapa final'!$Y$29="Baja",'Mapa final'!$AA$29="Catastrófico"),CONCATENATE("R4C",'Mapa final'!$O$29),"")</f>
        <v/>
      </c>
      <c r="AJ71" s="480" t="str">
        <f>IF(AND('Mapa final'!$Y$30="Baja",'Mapa final'!$AA$30="Catastrófico"),CONCATENATE("R4C",'Mapa final'!$O$30),"")</f>
        <v/>
      </c>
      <c r="AK71" s="480" t="str">
        <f>IF(AND('Mapa final'!$Y$31="Baja",'Mapa final'!$AA$31="Catastrófico"),CONCATENATE("R4C",'Mapa final'!$O$31),"")</f>
        <v/>
      </c>
      <c r="AL71" s="480" t="str">
        <f>IF(AND('Mapa final'!$Y$32="Baja",'Mapa final'!$AA$32="Catastrófico"),CONCATENATE("R4C",'Mapa final'!$O$32),"")</f>
        <v/>
      </c>
      <c r="AM71" s="481" t="str">
        <f>IF(AND('Mapa final'!$Y$33="Baja",'Mapa final'!$AA$33="Catastrófico"),CONCATENATE("R4C",'Mapa final'!$O$33),"")</f>
        <v/>
      </c>
      <c r="AN71" s="15"/>
      <c r="AO71" s="1082"/>
      <c r="AP71" s="1083"/>
      <c r="AQ71" s="1083"/>
      <c r="AR71" s="1083"/>
      <c r="AS71" s="1083"/>
      <c r="AT71" s="1084"/>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row>
    <row r="72" spans="1:76" ht="20.25" customHeight="1" x14ac:dyDescent="0.3">
      <c r="A72" s="15"/>
      <c r="B72" s="1040"/>
      <c r="C72" s="1040"/>
      <c r="D72" s="1041"/>
      <c r="E72" s="1059"/>
      <c r="F72" s="1058"/>
      <c r="G72" s="1058"/>
      <c r="H72" s="1058"/>
      <c r="I72" s="1058"/>
      <c r="J72" s="503" t="str">
        <f>IF(AND('Mapa final'!$Y$34="Baja",'Mapa final'!$AA$34="Leve"),CONCATENATE("R5C",'Mapa final'!$O$34),"")</f>
        <v/>
      </c>
      <c r="K72" s="504" t="str">
        <f>IF(AND('Mapa final'!$Y$35="Baja",'Mapa final'!$AA$35="Leve"),CONCATENATE("R5C",'Mapa final'!$O$35),"")</f>
        <v/>
      </c>
      <c r="L72" s="504" t="str">
        <f>IF(AND('Mapa final'!$Y$36="Baja",'Mapa final'!$AA$36="Leve"),CONCATENATE("R5C",'Mapa final'!$O$36),"")</f>
        <v/>
      </c>
      <c r="M72" s="504" t="str">
        <f>IF(AND('Mapa final'!$Y$37="Baja",'Mapa final'!$AA$37="Leve"),CONCATENATE("R5C",'Mapa final'!$O$37),"")</f>
        <v/>
      </c>
      <c r="N72" s="504" t="str">
        <f>IF(AND('Mapa final'!$Y$38="Baja",'Mapa final'!$AA$38="Leve"),CONCATENATE("R5C",'Mapa final'!$O$38),"")</f>
        <v/>
      </c>
      <c r="O72" s="505" t="str">
        <f>IF(AND('Mapa final'!$Y$39="Baja",'Mapa final'!$AA$39="Leve"),CONCATENATE("R5C",'Mapa final'!$O$39),"")</f>
        <v/>
      </c>
      <c r="P72" s="485" t="str">
        <f>IF(AND('Mapa final'!$Y$34="Baja",'Mapa final'!$AA$34="Menor"),CONCATENATE("R5C",'Mapa final'!$O$34),"")</f>
        <v/>
      </c>
      <c r="Q72" s="486" t="str">
        <f>IF(AND('Mapa final'!$Y$35="Baja",'Mapa final'!$AA$35="Menor"),CONCATENATE("R5C",'Mapa final'!$O$35),"")</f>
        <v/>
      </c>
      <c r="R72" s="486" t="str">
        <f>IF(AND('Mapa final'!$Y$36="Baja",'Mapa final'!$AA$36="Menor"),CONCATENATE("R5C",'Mapa final'!$O$36),"")</f>
        <v/>
      </c>
      <c r="S72" s="486" t="str">
        <f>IF(AND('Mapa final'!$Y$37="Baja",'Mapa final'!$AA$37="Menor"),CONCATENATE("R5C",'Mapa final'!$O$37),"")</f>
        <v/>
      </c>
      <c r="T72" s="486" t="str">
        <f>IF(AND('Mapa final'!$Y$38="Baja",'Mapa final'!$AA$38="Menor"),CONCATENATE("R5C",'Mapa final'!$O$38),"")</f>
        <v/>
      </c>
      <c r="U72" s="487" t="str">
        <f>IF(AND('Mapa final'!$Y$39="Baja",'Mapa final'!$AA$39="Menor"),CONCATENATE("R5C",'Mapa final'!$O$39),"")</f>
        <v/>
      </c>
      <c r="V72" s="485" t="str">
        <f>IF(AND('Mapa final'!$Y$34="Baja",'Mapa final'!$AA$34="Moderado"),CONCATENATE("R5C",'Mapa final'!$O$34),"")</f>
        <v/>
      </c>
      <c r="W72" s="486" t="str">
        <f>IF(AND('Mapa final'!$Y$35="Baja",'Mapa final'!$AA$35="Moderado"),CONCATENATE("R5C",'Mapa final'!$O$35),"")</f>
        <v/>
      </c>
      <c r="X72" s="486" t="str">
        <f>IF(AND('Mapa final'!$Y$36="Baja",'Mapa final'!$AA$36="Moderado"),CONCATENATE("R5C",'Mapa final'!$O$36),"")</f>
        <v/>
      </c>
      <c r="Y72" s="486" t="str">
        <f>IF(AND('Mapa final'!$Y$37="Baja",'Mapa final'!$AA$37="Moderado"),CONCATENATE("R5C",'Mapa final'!$O$37),"")</f>
        <v/>
      </c>
      <c r="Z72" s="486" t="str">
        <f>IF(AND('Mapa final'!$Y$38="Baja",'Mapa final'!$AA$38="Moderado"),CONCATENATE("R5C",'Mapa final'!$O$38),"")</f>
        <v/>
      </c>
      <c r="AA72" s="487" t="str">
        <f>IF(AND('Mapa final'!$Y$39="Baja",'Mapa final'!$AA$39="Moderado"),CONCATENATE("R5C",'Mapa final'!$O$39),"")</f>
        <v/>
      </c>
      <c r="AB72" s="476" t="str">
        <f>IF(AND('Mapa final'!$Y$34="Baja",'Mapa final'!$AA$34="Mayor"),CONCATENATE("R5C",'Mapa final'!$O$34),"")</f>
        <v/>
      </c>
      <c r="AC72" s="477" t="str">
        <f>IF(AND('Mapa final'!$Y$35="Baja",'Mapa final'!$AA$35="Mayor"),CONCATENATE("R5C",'Mapa final'!$O$35),"")</f>
        <v/>
      </c>
      <c r="AD72" s="477" t="str">
        <f>IF(AND('Mapa final'!$Y$36="Baja",'Mapa final'!$AA$36="Mayor"),CONCATENATE("R5C",'Mapa final'!$O$36),"")</f>
        <v/>
      </c>
      <c r="AE72" s="477" t="str">
        <f>IF(AND('Mapa final'!$Y$37="Baja",'Mapa final'!$AA$37="Mayor"),CONCATENATE("R5C",'Mapa final'!$O$37),"")</f>
        <v/>
      </c>
      <c r="AF72" s="477" t="str">
        <f>IF(AND('Mapa final'!$Y$38="Baja",'Mapa final'!$AA$38="Mayor"),CONCATENATE("R5C",'Mapa final'!$O$38),"")</f>
        <v/>
      </c>
      <c r="AG72" s="478" t="str">
        <f>IF(AND('Mapa final'!$Y$39="Baja",'Mapa final'!$AA$39="Mayor"),CONCATENATE("R5C",'Mapa final'!$O$39),"")</f>
        <v/>
      </c>
      <c r="AH72" s="479" t="str">
        <f>IF(AND('Mapa final'!$Y$34="Baja",'Mapa final'!$AA$34="Catastrófico"),CONCATENATE("R5C",'Mapa final'!$O$34),"")</f>
        <v/>
      </c>
      <c r="AI72" s="480" t="str">
        <f>IF(AND('Mapa final'!$Y$35="Baja",'Mapa final'!$AA$35="Catastrófico"),CONCATENATE("R5C",'Mapa final'!$O$35),"")</f>
        <v/>
      </c>
      <c r="AJ72" s="480" t="str">
        <f>IF(AND('Mapa final'!$Y$36="Baja",'Mapa final'!$AA$36="Catastrófico"),CONCATENATE("R5C",'Mapa final'!$O$36),"")</f>
        <v/>
      </c>
      <c r="AK72" s="480" t="str">
        <f>IF(AND('Mapa final'!$Y$37="Baja",'Mapa final'!$AA$37="Catastrófico"),CONCATENATE("R5C",'Mapa final'!$O$37),"")</f>
        <v/>
      </c>
      <c r="AL72" s="480" t="str">
        <f>IF(AND('Mapa final'!$Y$38="Baja",'Mapa final'!$AA$38="Catastrófico"),CONCATENATE("R5C",'Mapa final'!$O$38),"")</f>
        <v/>
      </c>
      <c r="AM72" s="481" t="str">
        <f>IF(AND('Mapa final'!$Y$39="Baja",'Mapa final'!$AA$39="Catastrófico"),CONCATENATE("R5C",'Mapa final'!$O$39),"")</f>
        <v/>
      </c>
      <c r="AN72" s="15"/>
      <c r="AO72" s="1082"/>
      <c r="AP72" s="1083"/>
      <c r="AQ72" s="1083"/>
      <c r="AR72" s="1083"/>
      <c r="AS72" s="1083"/>
      <c r="AT72" s="1084"/>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row>
    <row r="73" spans="1:76" ht="20.25" customHeight="1" x14ac:dyDescent="0.3">
      <c r="A73" s="15"/>
      <c r="B73" s="1040"/>
      <c r="C73" s="1040"/>
      <c r="D73" s="1041"/>
      <c r="E73" s="1059"/>
      <c r="F73" s="1058"/>
      <c r="G73" s="1058"/>
      <c r="H73" s="1058"/>
      <c r="I73" s="1058"/>
      <c r="J73" s="503" t="str">
        <f>IF(AND('Mapa final'!$Y$40="Baja",'Mapa final'!$AA$40="Leve"),CONCATENATE("R6C",'Mapa final'!$O$40),"")</f>
        <v>R6C1</v>
      </c>
      <c r="K73" s="504" t="str">
        <f>IF(AND('Mapa final'!$Y$41="Baja",'Mapa final'!$AA$41="Leve"),CONCATENATE("R6C",'Mapa final'!$O$41),"")</f>
        <v/>
      </c>
      <c r="L73" s="504" t="str">
        <f>IF(AND('Mapa final'!$Y$42="Baja",'Mapa final'!$AA$42="Leve"),CONCATENATE("R6C",'Mapa final'!$O$42),"")</f>
        <v/>
      </c>
      <c r="M73" s="504" t="str">
        <f>IF(AND('Mapa final'!$Y$43="Baja",'Mapa final'!$AA$43="Leve"),CONCATENATE("R6C",'Mapa final'!$O$43),"")</f>
        <v/>
      </c>
      <c r="N73" s="504" t="str">
        <f>IF(AND('Mapa final'!$Y$44="Baja",'Mapa final'!$AA$44="Leve"),CONCATENATE("R6C",'Mapa final'!$O$44),"")</f>
        <v/>
      </c>
      <c r="O73" s="505" t="str">
        <f>IF(AND('Mapa final'!$Y$45="Baja",'Mapa final'!$AA$45="Leve"),CONCATENATE("R6C",'Mapa final'!$O$45),"")</f>
        <v/>
      </c>
      <c r="P73" s="485" t="str">
        <f>IF(AND('Mapa final'!$Y$40="Baja",'Mapa final'!$AA$40="Menor"),CONCATENATE("R6C",'Mapa final'!$O$40),"")</f>
        <v/>
      </c>
      <c r="Q73" s="486" t="str">
        <f>IF(AND('Mapa final'!$Y$41="Baja",'Mapa final'!$AA$41="Menor"),CONCATENATE("R6C",'Mapa final'!$O$41),"")</f>
        <v/>
      </c>
      <c r="R73" s="486" t="str">
        <f>IF(AND('Mapa final'!$Y$42="Baja",'Mapa final'!$AA$42="Menor"),CONCATENATE("R6C",'Mapa final'!$O$42),"")</f>
        <v/>
      </c>
      <c r="S73" s="486" t="str">
        <f>IF(AND('Mapa final'!$Y$43="Baja",'Mapa final'!$AA$43="Menor"),CONCATENATE("R6C",'Mapa final'!$O$43),"")</f>
        <v/>
      </c>
      <c r="T73" s="486" t="str">
        <f>IF(AND('Mapa final'!$Y$44="Baja",'Mapa final'!$AA$44="Menor"),CONCATENATE("R6C",'Mapa final'!$O$44),"")</f>
        <v/>
      </c>
      <c r="U73" s="487" t="str">
        <f>IF(AND('Mapa final'!$Y$45="Baja",'Mapa final'!$AA$45="Menor"),CONCATENATE("R6C",'Mapa final'!$O$45),"")</f>
        <v/>
      </c>
      <c r="V73" s="485" t="str">
        <f>IF(AND('Mapa final'!$Y$40="Baja",'Mapa final'!$AA$40="Moderado"),CONCATENATE("R6C",'Mapa final'!$O$40),"")</f>
        <v/>
      </c>
      <c r="W73" s="486" t="str">
        <f>IF(AND('Mapa final'!$Y$41="Baja",'Mapa final'!$AA$41="Moderado"),CONCATENATE("R6C",'Mapa final'!$O$41),"")</f>
        <v/>
      </c>
      <c r="X73" s="486" t="str">
        <f>IF(AND('Mapa final'!$Y$42="Baja",'Mapa final'!$AA$42="Moderado"),CONCATENATE("R6C",'Mapa final'!$O$42),"")</f>
        <v/>
      </c>
      <c r="Y73" s="486" t="str">
        <f>IF(AND('Mapa final'!$Y$43="Baja",'Mapa final'!$AA$43="Moderado"),CONCATENATE("R6C",'Mapa final'!$O$43),"")</f>
        <v/>
      </c>
      <c r="Z73" s="486" t="str">
        <f>IF(AND('Mapa final'!$Y$44="Baja",'Mapa final'!$AA$44="Moderado"),CONCATENATE("R6C",'Mapa final'!$O$44),"")</f>
        <v/>
      </c>
      <c r="AA73" s="487" t="str">
        <f>IF(AND('Mapa final'!$Y$45="Baja",'Mapa final'!$AA$45="Moderado"),CONCATENATE("R6C",'Mapa final'!$O$45),"")</f>
        <v/>
      </c>
      <c r="AB73" s="476" t="str">
        <f>IF(AND('Mapa final'!$Y$40="Baja",'Mapa final'!$AA$40="Mayor"),CONCATENATE("R6C",'Mapa final'!$O$40),"")</f>
        <v/>
      </c>
      <c r="AC73" s="477" t="str">
        <f>IF(AND('Mapa final'!$Y$41="Baja",'Mapa final'!$AA$41="Mayor"),CONCATENATE("R6C",'Mapa final'!$O$41),"")</f>
        <v/>
      </c>
      <c r="AD73" s="477" t="str">
        <f>IF(AND('Mapa final'!$Y$42="Baja",'Mapa final'!$AA$42="Mayor"),CONCATENATE("R6C",'Mapa final'!$O$42),"")</f>
        <v/>
      </c>
      <c r="AE73" s="477" t="str">
        <f>IF(AND('Mapa final'!$Y$43="Baja",'Mapa final'!$AA$43="Mayor"),CONCATENATE("R6C",'Mapa final'!$O$43),"")</f>
        <v/>
      </c>
      <c r="AF73" s="477" t="str">
        <f>IF(AND('Mapa final'!$Y$44="Baja",'Mapa final'!$AA$44="Mayor"),CONCATENATE("R6C",'Mapa final'!$O$44),"")</f>
        <v/>
      </c>
      <c r="AG73" s="478" t="str">
        <f>IF(AND('Mapa final'!$Y$45="Baja",'Mapa final'!$AA$45="Mayor"),CONCATENATE("R6C",'Mapa final'!$O$45),"")</f>
        <v/>
      </c>
      <c r="AH73" s="479" t="str">
        <f>IF(AND('Mapa final'!$Y$40="Baja",'Mapa final'!$AA$40="Catastrófico"),CONCATENATE("R6C",'Mapa final'!$O$40),"")</f>
        <v/>
      </c>
      <c r="AI73" s="480" t="str">
        <f>IF(AND('Mapa final'!$Y$41="Baja",'Mapa final'!$AA$41="Catastrófico"),CONCATENATE("R6C",'Mapa final'!$O$41),"")</f>
        <v/>
      </c>
      <c r="AJ73" s="480" t="str">
        <f>IF(AND('Mapa final'!$Y$42="Baja",'Mapa final'!$AA$42="Catastrófico"),CONCATENATE("R6C",'Mapa final'!$O$42),"")</f>
        <v/>
      </c>
      <c r="AK73" s="480" t="str">
        <f>IF(AND('Mapa final'!$Y$43="Baja",'Mapa final'!$AA$43="Catastrófico"),CONCATENATE("R6C",'Mapa final'!$O$43),"")</f>
        <v/>
      </c>
      <c r="AL73" s="480" t="str">
        <f>IF(AND('Mapa final'!$Y$44="Baja",'Mapa final'!$AA$44="Catastrófico"),CONCATENATE("R6C",'Mapa final'!$O$44),"")</f>
        <v/>
      </c>
      <c r="AM73" s="481" t="str">
        <f>IF(AND('Mapa final'!$Y$45="Baja",'Mapa final'!$AA$45="Catastrófico"),CONCATENATE("R6C",'Mapa final'!$O$45),"")</f>
        <v/>
      </c>
      <c r="AN73" s="15"/>
      <c r="AO73" s="1082"/>
      <c r="AP73" s="1083"/>
      <c r="AQ73" s="1083"/>
      <c r="AR73" s="1083"/>
      <c r="AS73" s="1083"/>
      <c r="AT73" s="1084"/>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row>
    <row r="74" spans="1:76" ht="20.25" customHeight="1" x14ac:dyDescent="0.3">
      <c r="A74" s="15"/>
      <c r="B74" s="1040"/>
      <c r="C74" s="1040"/>
      <c r="D74" s="1041"/>
      <c r="E74" s="1059"/>
      <c r="F74" s="1058"/>
      <c r="G74" s="1058"/>
      <c r="H74" s="1058"/>
      <c r="I74" s="1058"/>
      <c r="J74" s="503" t="str">
        <f>IF(AND('Mapa final'!$Y$46="Baja",'Mapa final'!$AA$46="Leve"),CONCATENATE("R7C",'Mapa final'!$O$46),"")</f>
        <v>R7C1</v>
      </c>
      <c r="K74" s="504" t="str">
        <f>IF(AND('Mapa final'!$Y$47="Baja",'Mapa final'!$AA$47="Leve"),CONCATENATE("R7C",'Mapa final'!$O$47),"")</f>
        <v/>
      </c>
      <c r="L74" s="504" t="str">
        <f>IF(AND('Mapa final'!$Y$48="Baja",'Mapa final'!$AA$48="Leve"),CONCATENATE("R7C",'Mapa final'!$O$48),"")</f>
        <v/>
      </c>
      <c r="M74" s="504" t="str">
        <f>IF(AND('Mapa final'!$Y$49="Baja",'Mapa final'!$AA$49="Leve"),CONCATENATE("R7C",'Mapa final'!$O$49),"")</f>
        <v/>
      </c>
      <c r="N74" s="504" t="str">
        <f>IF(AND('Mapa final'!$Y$50="Baja",'Mapa final'!$AA$50="Leve"),CONCATENATE("R7C",'Mapa final'!$O$50),"")</f>
        <v/>
      </c>
      <c r="O74" s="505" t="str">
        <f>IF(AND('Mapa final'!$Y$51="Baja",'Mapa final'!$AA$51="Leve"),CONCATENATE("R7C",'Mapa final'!$O$51),"")</f>
        <v/>
      </c>
      <c r="P74" s="485" t="str">
        <f>IF(AND('Mapa final'!$Y$46="Baja",'Mapa final'!$AA$46="Menor"),CONCATENATE("R7C",'Mapa final'!$O$46),"")</f>
        <v/>
      </c>
      <c r="Q74" s="486" t="str">
        <f>IF(AND('Mapa final'!$Y$47="Baja",'Mapa final'!$AA$47="Menor"),CONCATENATE("R7C",'Mapa final'!$O$47),"")</f>
        <v/>
      </c>
      <c r="R74" s="486" t="str">
        <f>IF(AND('Mapa final'!$Y$48="Baja",'Mapa final'!$AA$48="Menor"),CONCATENATE("R7C",'Mapa final'!$O$48),"")</f>
        <v/>
      </c>
      <c r="S74" s="486" t="str">
        <f>IF(AND('Mapa final'!$Y$49="Baja",'Mapa final'!$AA$49="Menor"),CONCATENATE("R7C",'Mapa final'!$O$49),"")</f>
        <v/>
      </c>
      <c r="T74" s="486" t="str">
        <f>IF(AND('Mapa final'!$Y$50="Baja",'Mapa final'!$AA$50="Menor"),CONCATENATE("R7C",'Mapa final'!$O$50),"")</f>
        <v/>
      </c>
      <c r="U74" s="487" t="str">
        <f>IF(AND('Mapa final'!$Y$51="Baja",'Mapa final'!$AA$51="Menor"),CONCATENATE("R7C",'Mapa final'!$O$51),"")</f>
        <v/>
      </c>
      <c r="V74" s="485" t="str">
        <f>IF(AND('Mapa final'!$Y$46="Baja",'Mapa final'!$AA$46="Moderado"),CONCATENATE("R7C",'Mapa final'!$O$46),"")</f>
        <v/>
      </c>
      <c r="W74" s="486" t="str">
        <f>IF(AND('Mapa final'!$Y$47="Baja",'Mapa final'!$AA$47="Moderado"),CONCATENATE("R7C",'Mapa final'!$O$47),"")</f>
        <v/>
      </c>
      <c r="X74" s="486" t="str">
        <f>IF(AND('Mapa final'!$Y$48="Baja",'Mapa final'!$AA$48="Moderado"),CONCATENATE("R7C",'Mapa final'!$O$48),"")</f>
        <v/>
      </c>
      <c r="Y74" s="486" t="str">
        <f>IF(AND('Mapa final'!$Y$49="Baja",'Mapa final'!$AA$49="Moderado"),CONCATENATE("R7C",'Mapa final'!$O$49),"")</f>
        <v/>
      </c>
      <c r="Z74" s="486" t="str">
        <f>IF(AND('Mapa final'!$Y$50="Baja",'Mapa final'!$AA$50="Moderado"),CONCATENATE("R7C",'Mapa final'!$O$50),"")</f>
        <v/>
      </c>
      <c r="AA74" s="487" t="str">
        <f>IF(AND('Mapa final'!$Y$51="Baja",'Mapa final'!$AA$51="Moderado"),CONCATENATE("R7C",'Mapa final'!$O$51),"")</f>
        <v/>
      </c>
      <c r="AB74" s="476" t="str">
        <f>IF(AND('Mapa final'!$Y$46="Baja",'Mapa final'!$AA$46="Mayor"),CONCATENATE("R7C",'Mapa final'!$O$46),"")</f>
        <v/>
      </c>
      <c r="AC74" s="477" t="str">
        <f>IF(AND('Mapa final'!$Y$47="Baja",'Mapa final'!$AA$47="Mayor"),CONCATENATE("R7C",'Mapa final'!$O$47),"")</f>
        <v/>
      </c>
      <c r="AD74" s="477" t="str">
        <f>IF(AND('Mapa final'!$Y$48="Baja",'Mapa final'!$AA$48="Mayor"),CONCATENATE("R7C",'Mapa final'!$O$48),"")</f>
        <v/>
      </c>
      <c r="AE74" s="477" t="str">
        <f>IF(AND('Mapa final'!$Y$49="Baja",'Mapa final'!$AA$49="Mayor"),CONCATENATE("R7C",'Mapa final'!$O$49),"")</f>
        <v/>
      </c>
      <c r="AF74" s="477" t="str">
        <f>IF(AND('Mapa final'!$Y$50="Baja",'Mapa final'!$AA$50="Mayor"),CONCATENATE("R7C",'Mapa final'!$O$50),"")</f>
        <v/>
      </c>
      <c r="AG74" s="478" t="str">
        <f>IF(AND('Mapa final'!$Y$51="Baja",'Mapa final'!$AA$51="Mayor"),CONCATENATE("R7C",'Mapa final'!$O$51),"")</f>
        <v/>
      </c>
      <c r="AH74" s="479" t="str">
        <f>IF(AND('Mapa final'!$Y$46="Baja",'Mapa final'!$AA$46="Catastrófico"),CONCATENATE("R7C",'Mapa final'!$O$46),"")</f>
        <v/>
      </c>
      <c r="AI74" s="480" t="str">
        <f>IF(AND('Mapa final'!$Y$47="Baja",'Mapa final'!$AA$47="Catastrófico"),CONCATENATE("R7C",'Mapa final'!$O$47),"")</f>
        <v/>
      </c>
      <c r="AJ74" s="480" t="str">
        <f>IF(AND('Mapa final'!$Y$48="Baja",'Mapa final'!$AA$48="Catastrófico"),CONCATENATE("R7C",'Mapa final'!$O$48),"")</f>
        <v/>
      </c>
      <c r="AK74" s="480" t="str">
        <f>IF(AND('Mapa final'!$Y$49="Baja",'Mapa final'!$AA$49="Catastrófico"),CONCATENATE("R7C",'Mapa final'!$O$49),"")</f>
        <v/>
      </c>
      <c r="AL74" s="480" t="str">
        <f>IF(AND('Mapa final'!$Y$50="Baja",'Mapa final'!$AA$50="Catastrófico"),CONCATENATE("R7C",'Mapa final'!$O$50),"")</f>
        <v/>
      </c>
      <c r="AM74" s="481" t="str">
        <f>IF(AND('Mapa final'!$Y$51="Baja",'Mapa final'!$AA$51="Catastrófico"),CONCATENATE("R7C",'Mapa final'!$O$51),"")</f>
        <v/>
      </c>
      <c r="AN74" s="15"/>
      <c r="AO74" s="1082"/>
      <c r="AP74" s="1083"/>
      <c r="AQ74" s="1083"/>
      <c r="AR74" s="1083"/>
      <c r="AS74" s="1083"/>
      <c r="AT74" s="1084"/>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row>
    <row r="75" spans="1:76" ht="20.25" customHeight="1" x14ac:dyDescent="0.3">
      <c r="A75" s="15"/>
      <c r="B75" s="1040"/>
      <c r="C75" s="1040"/>
      <c r="D75" s="1041"/>
      <c r="E75" s="1059"/>
      <c r="F75" s="1058"/>
      <c r="G75" s="1058"/>
      <c r="H75" s="1058"/>
      <c r="I75" s="1058"/>
      <c r="J75" s="503" t="str">
        <f>IF(AND('Mapa final'!$Y$52="Baja",'Mapa final'!$AA$52="Leve"),CONCATENATE("R8C",'Mapa final'!$O$52),"")</f>
        <v/>
      </c>
      <c r="K75" s="504" t="str">
        <f>IF(AND('Mapa final'!$Y$53="Baja",'Mapa final'!$AA$53="Leve"),CONCATENATE("R8C",'Mapa final'!$O$53),"")</f>
        <v/>
      </c>
      <c r="L75" s="504" t="str">
        <f>IF(AND('Mapa final'!$Y$54="Baja",'Mapa final'!$AA$54="Leve"),CONCATENATE("R8C",'Mapa final'!$O$54),"")</f>
        <v/>
      </c>
      <c r="M75" s="504" t="str">
        <f>IF(AND('Mapa final'!$Y$55="Baja",'Mapa final'!$AA$55="Leve"),CONCATENATE("R8C",'Mapa final'!$O$55),"")</f>
        <v/>
      </c>
      <c r="N75" s="504" t="str">
        <f>IF(AND('Mapa final'!$Y$56="Baja",'Mapa final'!$AA$56="Leve"),CONCATENATE("R8C",'Mapa final'!$O$56),"")</f>
        <v/>
      </c>
      <c r="O75" s="505" t="str">
        <f>IF(AND('Mapa final'!$Y$57="Baja",'Mapa final'!$AA$57="Leve"),CONCATENATE("R8C",'Mapa final'!$O$57),"")</f>
        <v/>
      </c>
      <c r="P75" s="485" t="str">
        <f>IF(AND('Mapa final'!$Y$52="Baja",'Mapa final'!$AA$52="Menor"),CONCATENATE("R8C",'Mapa final'!$O$52),"")</f>
        <v/>
      </c>
      <c r="Q75" s="486" t="str">
        <f>IF(AND('Mapa final'!$Y$53="Baja",'Mapa final'!$AA$53="Menor"),CONCATENATE("R8C",'Mapa final'!$O$53),"")</f>
        <v/>
      </c>
      <c r="R75" s="486" t="str">
        <f>IF(AND('Mapa final'!$Y$54="Baja",'Mapa final'!$AA$54="Menor"),CONCATENATE("R8C",'Mapa final'!$O$54),"")</f>
        <v/>
      </c>
      <c r="S75" s="486" t="str">
        <f>IF(AND('Mapa final'!$Y$55="Baja",'Mapa final'!$AA$55="Menor"),CONCATENATE("R8C",'Mapa final'!$O$55),"")</f>
        <v/>
      </c>
      <c r="T75" s="486" t="str">
        <f>IF(AND('Mapa final'!$Y$56="Baja",'Mapa final'!$AA$56="Menor"),CONCATENATE("R8C",'Mapa final'!$O$56),"")</f>
        <v/>
      </c>
      <c r="U75" s="487" t="str">
        <f>IF(AND('Mapa final'!$Y$57="Baja",'Mapa final'!$AA$57="Menor"),CONCATENATE("R8C",'Mapa final'!$O$57),"")</f>
        <v/>
      </c>
      <c r="V75" s="485" t="str">
        <f>IF(AND('Mapa final'!$Y$52="Baja",'Mapa final'!$AA$52="Moderado"),CONCATENATE("R8C",'Mapa final'!$O$52),"")</f>
        <v/>
      </c>
      <c r="W75" s="486" t="str">
        <f>IF(AND('Mapa final'!$Y$53="Baja",'Mapa final'!$AA$53="Moderado"),CONCATENATE("R8C",'Mapa final'!$O$53),"")</f>
        <v/>
      </c>
      <c r="X75" s="486" t="str">
        <f>IF(AND('Mapa final'!$Y$54="Baja",'Mapa final'!$AA$54="Moderado"),CONCATENATE("R8C",'Mapa final'!$O$54),"")</f>
        <v/>
      </c>
      <c r="Y75" s="486" t="str">
        <f>IF(AND('Mapa final'!$Y$55="Baja",'Mapa final'!$AA$55="Moderado"),CONCATENATE("R8C",'Mapa final'!$O$55),"")</f>
        <v/>
      </c>
      <c r="Z75" s="486" t="str">
        <f>IF(AND('Mapa final'!$Y$56="Baja",'Mapa final'!$AA$56="Moderado"),CONCATENATE("R8C",'Mapa final'!$O$56),"")</f>
        <v/>
      </c>
      <c r="AA75" s="487" t="str">
        <f>IF(AND('Mapa final'!$Y$57="Baja",'Mapa final'!$AA$57="Moderado"),CONCATENATE("R8C",'Mapa final'!$O$57),"")</f>
        <v/>
      </c>
      <c r="AB75" s="476" t="str">
        <f>IF(AND('Mapa final'!$Y$52="Baja",'Mapa final'!$AA$52="Mayor"),CONCATENATE("R8C",'Mapa final'!$O$52),"")</f>
        <v/>
      </c>
      <c r="AC75" s="477" t="str">
        <f>IF(AND('Mapa final'!$Y$53="Baja",'Mapa final'!$AA$53="Mayor"),CONCATENATE("R8C",'Mapa final'!$O$53),"")</f>
        <v/>
      </c>
      <c r="AD75" s="477" t="str">
        <f>IF(AND('Mapa final'!$Y$54="Baja",'Mapa final'!$AA$54="Mayor"),CONCATENATE("R8C",'Mapa final'!$O$54),"")</f>
        <v/>
      </c>
      <c r="AE75" s="477" t="str">
        <f>IF(AND('Mapa final'!$Y$55="Baja",'Mapa final'!$AA$55="Mayor"),CONCATENATE("R8C",'Mapa final'!$O$55),"")</f>
        <v/>
      </c>
      <c r="AF75" s="477" t="str">
        <f>IF(AND('Mapa final'!$Y$56="Baja",'Mapa final'!$AA$56="Mayor"),CONCATENATE("R8C",'Mapa final'!$O$56),"")</f>
        <v/>
      </c>
      <c r="AG75" s="478" t="str">
        <f>IF(AND('Mapa final'!$Y$57="Baja",'Mapa final'!$AA$57="Mayor"),CONCATENATE("R8C",'Mapa final'!$O$57),"")</f>
        <v/>
      </c>
      <c r="AH75" s="479" t="str">
        <f>IF(AND('Mapa final'!$Y$52="Baja",'Mapa final'!$AA$52="Catastrófico"),CONCATENATE("R8C",'Mapa final'!$O$52),"")</f>
        <v/>
      </c>
      <c r="AI75" s="480" t="str">
        <f>IF(AND('Mapa final'!$Y$53="Baja",'Mapa final'!$AA$53="Catastrófico"),CONCATENATE("R8C",'Mapa final'!$O$53),"")</f>
        <v/>
      </c>
      <c r="AJ75" s="480" t="str">
        <f>IF(AND('Mapa final'!$Y$54="Baja",'Mapa final'!$AA$54="Catastrófico"),CONCATENATE("R8C",'Mapa final'!$O$54),"")</f>
        <v/>
      </c>
      <c r="AK75" s="480" t="str">
        <f>IF(AND('Mapa final'!$Y$55="Baja",'Mapa final'!$AA$55="Catastrófico"),CONCATENATE("R8C",'Mapa final'!$O$55),"")</f>
        <v/>
      </c>
      <c r="AL75" s="480" t="str">
        <f>IF(AND('Mapa final'!$Y$56="Baja",'Mapa final'!$AA$56="Catastrófico"),CONCATENATE("R8C",'Mapa final'!$O$56),"")</f>
        <v/>
      </c>
      <c r="AM75" s="481" t="str">
        <f>IF(AND('Mapa final'!$Y$57="Baja",'Mapa final'!$AA$57="Catastrófico"),CONCATENATE("R8C",'Mapa final'!$O$57),"")</f>
        <v/>
      </c>
      <c r="AN75" s="15"/>
      <c r="AO75" s="1082"/>
      <c r="AP75" s="1083"/>
      <c r="AQ75" s="1083"/>
      <c r="AR75" s="1083"/>
      <c r="AS75" s="1083"/>
      <c r="AT75" s="1084"/>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row>
    <row r="76" spans="1:76" ht="20.25" customHeight="1" x14ac:dyDescent="0.3">
      <c r="A76" s="15"/>
      <c r="B76" s="1040"/>
      <c r="C76" s="1040"/>
      <c r="D76" s="1041"/>
      <c r="E76" s="1059"/>
      <c r="F76" s="1058"/>
      <c r="G76" s="1058"/>
      <c r="H76" s="1058"/>
      <c r="I76" s="1058"/>
      <c r="J76" s="503" t="str">
        <f>IF(AND('Mapa final'!$Y$58="Baja",'Mapa final'!$AA$58="Leve"),CONCATENATE("R9C",'Mapa final'!$O$58),"")</f>
        <v/>
      </c>
      <c r="K76" s="504" t="str">
        <f>IF(AND('Mapa final'!$Y$59="Baja",'Mapa final'!$AA$59="Leve"),CONCATENATE("R9C",'Mapa final'!$O$59),"")</f>
        <v/>
      </c>
      <c r="L76" s="504" t="str">
        <f>IF(AND('Mapa final'!$Y$60="Baja",'Mapa final'!$AA$60="Leve"),CONCATENATE("R9C",'Mapa final'!$O$60),"")</f>
        <v/>
      </c>
      <c r="M76" s="504" t="str">
        <f>IF(AND('Mapa final'!$Y$61="Baja",'Mapa final'!$AA$61="Leve"),CONCATENATE("R9C",'Mapa final'!$O$61),"")</f>
        <v/>
      </c>
      <c r="N76" s="504" t="str">
        <f>IF(AND('Mapa final'!$Y$62="Baja",'Mapa final'!$AA$62="Leve"),CONCATENATE("R9C",'Mapa final'!$O$62),"")</f>
        <v/>
      </c>
      <c r="O76" s="505" t="str">
        <f>IF(AND('Mapa final'!$Y$63="Baja",'Mapa final'!$AA$63="Leve"),CONCATENATE("R9C",'Mapa final'!$O$63),"")</f>
        <v/>
      </c>
      <c r="P76" s="485" t="str">
        <f>IF(AND('Mapa final'!$Y$58="Baja",'Mapa final'!$AA$58="Menor"),CONCATENATE("R9C",'Mapa final'!$O$58),"")</f>
        <v>R9C1</v>
      </c>
      <c r="Q76" s="486" t="str">
        <f>IF(AND('Mapa final'!$Y$59="Baja",'Mapa final'!$AA$59="Menor"),CONCATENATE("R9C",'Mapa final'!$O$59),"")</f>
        <v>R9C2</v>
      </c>
      <c r="R76" s="486" t="str">
        <f>IF(AND('Mapa final'!$Y$60="Baja",'Mapa final'!$AA$60="Menor"),CONCATENATE("R9C",'Mapa final'!$O$60),"")</f>
        <v/>
      </c>
      <c r="S76" s="486" t="str">
        <f>IF(AND('Mapa final'!$Y$61="Baja",'Mapa final'!$AA$61="Menor"),CONCATENATE("R9C",'Mapa final'!$O$61),"")</f>
        <v/>
      </c>
      <c r="T76" s="486" t="str">
        <f>IF(AND('Mapa final'!$Y$62="Baja",'Mapa final'!$AA$62="Menor"),CONCATENATE("R9C",'Mapa final'!$O$62),"")</f>
        <v/>
      </c>
      <c r="U76" s="487" t="str">
        <f>IF(AND('Mapa final'!$Y$63="Baja",'Mapa final'!$AA$63="Menor"),CONCATENATE("R9C",'Mapa final'!$O$63),"")</f>
        <v/>
      </c>
      <c r="V76" s="485" t="str">
        <f>IF(AND('Mapa final'!$Y$58="Baja",'Mapa final'!$AA$58="Moderado"),CONCATENATE("R9C",'Mapa final'!$O$58),"")</f>
        <v/>
      </c>
      <c r="W76" s="486" t="str">
        <f>IF(AND('Mapa final'!$Y$59="Baja",'Mapa final'!$AA$59="Moderado"),CONCATENATE("R9C",'Mapa final'!$O$59),"")</f>
        <v/>
      </c>
      <c r="X76" s="486" t="str">
        <f>IF(AND('Mapa final'!$Y$60="Baja",'Mapa final'!$AA$60="Moderado"),CONCATENATE("R9C",'Mapa final'!$O$60),"")</f>
        <v/>
      </c>
      <c r="Y76" s="486" t="str">
        <f>IF(AND('Mapa final'!$Y$61="Baja",'Mapa final'!$AA$61="Moderado"),CONCATENATE("R9C",'Mapa final'!$O$61),"")</f>
        <v/>
      </c>
      <c r="Z76" s="486" t="str">
        <f>IF(AND('Mapa final'!$Y$62="Baja",'Mapa final'!$AA$62="Moderado"),CONCATENATE("R9C",'Mapa final'!$O$62),"")</f>
        <v/>
      </c>
      <c r="AA76" s="487" t="str">
        <f>IF(AND('Mapa final'!$Y$63="Baja",'Mapa final'!$AA$63="Moderado"),CONCATENATE("R9C",'Mapa final'!$O$63),"")</f>
        <v/>
      </c>
      <c r="AB76" s="476" t="str">
        <f>IF(AND('Mapa final'!$Y$58="Baja",'Mapa final'!$AA$58="Mayor"),CONCATENATE("R9C",'Mapa final'!$O$58),"")</f>
        <v/>
      </c>
      <c r="AC76" s="477" t="str">
        <f>IF(AND('Mapa final'!$Y$59="Baja",'Mapa final'!$AA$59="Mayor"),CONCATENATE("R9C",'Mapa final'!$O$59),"")</f>
        <v/>
      </c>
      <c r="AD76" s="477" t="str">
        <f>IF(AND('Mapa final'!$Y$60="Baja",'Mapa final'!$AA$60="Mayor"),CONCATENATE("R9C",'Mapa final'!$O$60),"")</f>
        <v/>
      </c>
      <c r="AE76" s="477" t="str">
        <f>IF(AND('Mapa final'!$Y$61="Baja",'Mapa final'!$AA$61="Mayor"),CONCATENATE("R9C",'Mapa final'!$O$61),"")</f>
        <v/>
      </c>
      <c r="AF76" s="477" t="str">
        <f>IF(AND('Mapa final'!$Y$62="Baja",'Mapa final'!$AA$62="Mayor"),CONCATENATE("R9C",'Mapa final'!$O$62),"")</f>
        <v/>
      </c>
      <c r="AG76" s="478" t="str">
        <f>IF(AND('Mapa final'!$Y$63="Baja",'Mapa final'!$AA$63="Mayor"),CONCATENATE("R9C",'Mapa final'!$O$63),"")</f>
        <v/>
      </c>
      <c r="AH76" s="479" t="str">
        <f>IF(AND('Mapa final'!$Y$58="Baja",'Mapa final'!$AA$58="Catastrófico"),CONCATENATE("R9C",'Mapa final'!$O$58),"")</f>
        <v/>
      </c>
      <c r="AI76" s="480" t="str">
        <f>IF(AND('Mapa final'!$Y$59="Baja",'Mapa final'!$AA$59="Catastrófico"),CONCATENATE("R9C",'Mapa final'!$O$59),"")</f>
        <v/>
      </c>
      <c r="AJ76" s="480" t="str">
        <f>IF(AND('Mapa final'!$Y$60="Baja",'Mapa final'!$AA$60="Catastrófico"),CONCATENATE("R9C",'Mapa final'!$O$60),"")</f>
        <v/>
      </c>
      <c r="AK76" s="480" t="str">
        <f>IF(AND('Mapa final'!$Y$61="Baja",'Mapa final'!$AA$61="Catastrófico"),CONCATENATE("R9C",'Mapa final'!$O$61),"")</f>
        <v/>
      </c>
      <c r="AL76" s="480" t="str">
        <f>IF(AND('Mapa final'!$Y$62="Baja",'Mapa final'!$AA$62="Catastrófico"),CONCATENATE("R9C",'Mapa final'!$O$62),"")</f>
        <v/>
      </c>
      <c r="AM76" s="481" t="str">
        <f>IF(AND('Mapa final'!$Y$63="Baja",'Mapa final'!$AA$63="Catastrófico"),CONCATENATE("R9C",'Mapa final'!$O$63),"")</f>
        <v/>
      </c>
      <c r="AN76" s="15"/>
      <c r="AO76" s="1082"/>
      <c r="AP76" s="1083"/>
      <c r="AQ76" s="1083"/>
      <c r="AR76" s="1083"/>
      <c r="AS76" s="1083"/>
      <c r="AT76" s="1084"/>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row>
    <row r="77" spans="1:76" ht="20.25" customHeight="1" x14ac:dyDescent="0.3">
      <c r="A77" s="15"/>
      <c r="B77" s="1040"/>
      <c r="C77" s="1040"/>
      <c r="D77" s="1041"/>
      <c r="E77" s="1059"/>
      <c r="F77" s="1058"/>
      <c r="G77" s="1058"/>
      <c r="H77" s="1058"/>
      <c r="I77" s="1058"/>
      <c r="J77" s="503" t="str">
        <f>IF(AND('Mapa final'!$Y$64="Baja",'Mapa final'!$AA$64="Leve"),CONCATENATE("R10C",'Mapa final'!$O$64),"")</f>
        <v/>
      </c>
      <c r="K77" s="504" t="str">
        <f>IF(AND('Mapa final'!$Y$65="Baja",'Mapa final'!$AA$65="Leve"),CONCATENATE("R10C",'Mapa final'!$O$65),"")</f>
        <v/>
      </c>
      <c r="L77" s="504" t="str">
        <f>IF(AND('Mapa final'!$Y$66="Baja",'Mapa final'!$AA$66="Leve"),CONCATENATE("R10C",'Mapa final'!$O$66),"")</f>
        <v/>
      </c>
      <c r="M77" s="504" t="str">
        <f>IF(AND('Mapa final'!$Y$67="Baja",'Mapa final'!$AA$67="Leve"),CONCATENATE("R10C",'Mapa final'!$O$67),"")</f>
        <v/>
      </c>
      <c r="N77" s="504" t="str">
        <f>IF(AND('Mapa final'!$Y$68="Baja",'Mapa final'!$AA$68="Leve"),CONCATENATE("R10C",'Mapa final'!$O$68),"")</f>
        <v/>
      </c>
      <c r="O77" s="505" t="str">
        <f>IF(AND('Mapa final'!$Y$69="Baja",'Mapa final'!$AA$69="Leve"),CONCATENATE("R10C",'Mapa final'!$O$69),"")</f>
        <v/>
      </c>
      <c r="P77" s="485" t="str">
        <f>IF(AND('Mapa final'!$Y$64="Baja",'Mapa final'!$AA$64="Menor"),CONCATENATE("R10C",'Mapa final'!$O$64),"")</f>
        <v/>
      </c>
      <c r="Q77" s="486" t="str">
        <f>IF(AND('Mapa final'!$Y$65="Baja",'Mapa final'!$AA$65="Menor"),CONCATENATE("R10C",'Mapa final'!$O$65),"")</f>
        <v/>
      </c>
      <c r="R77" s="486" t="str">
        <f>IF(AND('Mapa final'!$Y$66="Baja",'Mapa final'!$AA$66="Menor"),CONCATENATE("R10C",'Mapa final'!$O$66),"")</f>
        <v/>
      </c>
      <c r="S77" s="486" t="str">
        <f>IF(AND('Mapa final'!$Y$67="Baja",'Mapa final'!$AA$67="Menor"),CONCATENATE("R10C",'Mapa final'!$O$67),"")</f>
        <v/>
      </c>
      <c r="T77" s="486" t="str">
        <f>IF(AND('Mapa final'!$Y$68="Baja",'Mapa final'!$AA$68="Menor"),CONCATENATE("R10C",'Mapa final'!$O$68),"")</f>
        <v/>
      </c>
      <c r="U77" s="487" t="str">
        <f>IF(AND('Mapa final'!$Y$69="Baja",'Mapa final'!$AA$69="Menor"),CONCATENATE("R10C",'Mapa final'!$O$69),"")</f>
        <v/>
      </c>
      <c r="V77" s="485" t="str">
        <f>IF(AND('Mapa final'!$Y$64="Baja",'Mapa final'!$AA$64="Moderado"),CONCATENATE("R10C",'Mapa final'!$O$64),"")</f>
        <v>R10C1</v>
      </c>
      <c r="W77" s="486" t="str">
        <f>IF(AND('Mapa final'!$Y$65="Baja",'Mapa final'!$AA$65="Moderado"),CONCATENATE("R10C",'Mapa final'!$O$65),"")</f>
        <v/>
      </c>
      <c r="X77" s="486" t="str">
        <f>IF(AND('Mapa final'!$Y$66="Baja",'Mapa final'!$AA$66="Moderado"),CONCATENATE("R10C",'Mapa final'!$O$66),"")</f>
        <v/>
      </c>
      <c r="Y77" s="486" t="str">
        <f>IF(AND('Mapa final'!$Y$67="Baja",'Mapa final'!$AA$67="Moderado"),CONCATENATE("R10C",'Mapa final'!$O$67),"")</f>
        <v/>
      </c>
      <c r="Z77" s="486" t="str">
        <f>IF(AND('Mapa final'!$Y$68="Baja",'Mapa final'!$AA$68="Moderado"),CONCATENATE("R10C",'Mapa final'!$O$68),"")</f>
        <v/>
      </c>
      <c r="AA77" s="487" t="str">
        <f>IF(AND('Mapa final'!$Y$69="Baja",'Mapa final'!$AA$69="Moderado"),CONCATENATE("R10C",'Mapa final'!$O$69),"")</f>
        <v/>
      </c>
      <c r="AB77" s="476" t="str">
        <f>IF(AND('Mapa final'!$Y$64="Baja",'Mapa final'!$AA$64="Mayor"),CONCATENATE("R10C",'Mapa final'!$O$64),"")</f>
        <v/>
      </c>
      <c r="AC77" s="477" t="str">
        <f>IF(AND('Mapa final'!$Y$65="Baja",'Mapa final'!$AA$65="Mayor"),CONCATENATE("R10C",'Mapa final'!$O$65),"")</f>
        <v/>
      </c>
      <c r="AD77" s="477" t="str">
        <f>IF(AND('Mapa final'!$Y$66="Baja",'Mapa final'!$AA$66="Mayor"),CONCATENATE("R10C",'Mapa final'!$O$66),"")</f>
        <v/>
      </c>
      <c r="AE77" s="477" t="str">
        <f>IF(AND('Mapa final'!$Y$67="Baja",'Mapa final'!$AA$67="Mayor"),CONCATENATE("R10C",'Mapa final'!$O$67),"")</f>
        <v/>
      </c>
      <c r="AF77" s="477" t="str">
        <f>IF(AND('Mapa final'!$Y$68="Baja",'Mapa final'!$AA$68="Mayor"),CONCATENATE("R10C",'Mapa final'!$O$68),"")</f>
        <v/>
      </c>
      <c r="AG77" s="478" t="str">
        <f>IF(AND('Mapa final'!$Y$69="Baja",'Mapa final'!$AA$69="Mayor"),CONCATENATE("R10C",'Mapa final'!$O$69),"")</f>
        <v/>
      </c>
      <c r="AH77" s="479" t="str">
        <f>IF(AND('Mapa final'!$Y$64="Baja",'Mapa final'!$AA$64="Catastrófico"),CONCATENATE("R10C",'Mapa final'!$O$64),"")</f>
        <v/>
      </c>
      <c r="AI77" s="480" t="str">
        <f>IF(AND('Mapa final'!$Y$65="Baja",'Mapa final'!$AA$65="Catastrófico"),CONCATENATE("R10C",'Mapa final'!$O$65),"")</f>
        <v/>
      </c>
      <c r="AJ77" s="480" t="str">
        <f>IF(AND('Mapa final'!$Y$66="Baja",'Mapa final'!$AA$66="Catastrófico"),CONCATENATE("R10C",'Mapa final'!$O$66),"")</f>
        <v/>
      </c>
      <c r="AK77" s="480" t="str">
        <f>IF(AND('Mapa final'!$Y$67="Baja",'Mapa final'!$AA$67="Catastrófico"),CONCATENATE("R10C",'Mapa final'!$O$67),"")</f>
        <v/>
      </c>
      <c r="AL77" s="480" t="str">
        <f>IF(AND('Mapa final'!$Y$68="Baja",'Mapa final'!$AA$68="Catastrófico"),CONCATENATE("R10C",'Mapa final'!$O$68),"")</f>
        <v/>
      </c>
      <c r="AM77" s="481" t="str">
        <f>IF(AND('Mapa final'!$Y$69="Baja",'Mapa final'!$AA$69="Catastrófico"),CONCATENATE("R10C",'Mapa final'!$O$69),"")</f>
        <v/>
      </c>
      <c r="AN77" s="15"/>
      <c r="AO77" s="1082"/>
      <c r="AP77" s="1083"/>
      <c r="AQ77" s="1083"/>
      <c r="AR77" s="1083"/>
      <c r="AS77" s="1083"/>
      <c r="AT77" s="1084"/>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row>
    <row r="78" spans="1:76" ht="20.25" customHeight="1" x14ac:dyDescent="0.3">
      <c r="A78" s="15"/>
      <c r="B78" s="1040"/>
      <c r="C78" s="1040"/>
      <c r="D78" s="1041"/>
      <c r="E78" s="1059"/>
      <c r="F78" s="1058"/>
      <c r="G78" s="1058"/>
      <c r="H78" s="1058"/>
      <c r="I78" s="1058"/>
      <c r="J78" s="503" t="str">
        <f>IF(AND('Mapa final'!$Y$70="Baja",'Mapa final'!$AA$70="Leve"),CONCATENATE("R11C",'Mapa final'!$O$70),"")</f>
        <v/>
      </c>
      <c r="K78" s="504" t="str">
        <f>IF(AND('Mapa final'!$Y$71="Baja",'Mapa final'!$AA$71="Leve"),CONCATENATE("R11C",'Mapa final'!$O$71),"")</f>
        <v>R11C2</v>
      </c>
      <c r="L78" s="504" t="str">
        <f>IF(AND('Mapa final'!$Y$72="Baja",'Mapa final'!$AA$72="Leve"),CONCATENATE("R11C",'Mapa final'!$O$72),"")</f>
        <v/>
      </c>
      <c r="M78" s="504" t="str">
        <f>IF(AND('Mapa final'!$Y$73="Baja",'Mapa final'!$AA$73="Leve"),CONCATENATE("R11C",'Mapa final'!$O$73),"")</f>
        <v/>
      </c>
      <c r="N78" s="504" t="str">
        <f>IF(AND('Mapa final'!$Y$74="Baja",'Mapa final'!$AA$74="Leve"),CONCATENATE("R11C",'Mapa final'!$O$74),"")</f>
        <v/>
      </c>
      <c r="O78" s="505" t="str">
        <f>IF(AND('Mapa final'!$Y$75="Baja",'Mapa final'!$AA$75="Leve"),CONCATENATE("R11C",'Mapa final'!$O$75),"")</f>
        <v/>
      </c>
      <c r="P78" s="485" t="str">
        <f>IF(AND('Mapa final'!$Y$70="Baja",'Mapa final'!$AA$70="Menor"),CONCATENATE("R11C",'Mapa final'!$O$70),"")</f>
        <v/>
      </c>
      <c r="Q78" s="486" t="str">
        <f>IF(AND('Mapa final'!$Y$71="Baja",'Mapa final'!$AA$71="Menor"),CONCATENATE("R11C",'Mapa final'!$O$71),"")</f>
        <v/>
      </c>
      <c r="R78" s="486" t="str">
        <f>IF(AND('Mapa final'!$Y$72="Baja",'Mapa final'!$AA$72="Menor"),CONCATENATE("R11C",'Mapa final'!$O$72),"")</f>
        <v/>
      </c>
      <c r="S78" s="486" t="str">
        <f>IF(AND('Mapa final'!$Y$73="Baja",'Mapa final'!$AA$73="Menor"),CONCATENATE("R11C",'Mapa final'!$O$73),"")</f>
        <v/>
      </c>
      <c r="T78" s="486" t="str">
        <f>IF(AND('Mapa final'!$Y$74="Baja",'Mapa final'!$AA$74="Menor"),CONCATENATE("R11C",'Mapa final'!$O$74),"")</f>
        <v/>
      </c>
      <c r="U78" s="487" t="str">
        <f>IF(AND('Mapa final'!$Y$75="Baja",'Mapa final'!$AA$75="Menor"),CONCATENATE("R11C",'Mapa final'!$O$75),"")</f>
        <v/>
      </c>
      <c r="V78" s="485" t="str">
        <f>IF(AND('Mapa final'!$Y$70="Baja",'Mapa final'!$AA$70="Moderado"),CONCATENATE("R11C",'Mapa final'!$O$70),"")</f>
        <v/>
      </c>
      <c r="W78" s="486" t="str">
        <f>IF(AND('Mapa final'!$Y$71="Baja",'Mapa final'!$AA$71="Moderado"),CONCATENATE("R11C",'Mapa final'!$O$71),"")</f>
        <v/>
      </c>
      <c r="X78" s="486" t="str">
        <f>IF(AND('Mapa final'!$Y$72="Baja",'Mapa final'!$AA$72="Moderado"),CONCATENATE("R11C",'Mapa final'!$O$72),"")</f>
        <v/>
      </c>
      <c r="Y78" s="486" t="str">
        <f>IF(AND('Mapa final'!$Y$73="Baja",'Mapa final'!$AA$73="Moderado"),CONCATENATE("R11C",'Mapa final'!$O$73),"")</f>
        <v/>
      </c>
      <c r="Z78" s="486" t="str">
        <f>IF(AND('Mapa final'!$Y$74="Baja",'Mapa final'!$AA$74="Moderado"),CONCATENATE("R11C",'Mapa final'!$O$74),"")</f>
        <v/>
      </c>
      <c r="AA78" s="487" t="str">
        <f>IF(AND('Mapa final'!$Y$75="Baja",'Mapa final'!$AA$75="Moderado"),CONCATENATE("R11C",'Mapa final'!$O$75),"")</f>
        <v/>
      </c>
      <c r="AB78" s="476" t="str">
        <f>IF(AND('Mapa final'!$Y$70="Baja",'Mapa final'!$AA$70="Mayor"),CONCATENATE("R11C",'Mapa final'!$O$70),"")</f>
        <v/>
      </c>
      <c r="AC78" s="477" t="str">
        <f>IF(AND('Mapa final'!$Y$71="Baja",'Mapa final'!$AA$71="Mayor"),CONCATENATE("R11C",'Mapa final'!$O$71),"")</f>
        <v/>
      </c>
      <c r="AD78" s="477" t="str">
        <f>IF(AND('Mapa final'!$Y$72="Baja",'Mapa final'!$AA$72="Mayor"),CONCATENATE("R11C",'Mapa final'!$O$72),"")</f>
        <v/>
      </c>
      <c r="AE78" s="477" t="str">
        <f>IF(AND('Mapa final'!$Y$73="Baja",'Mapa final'!$AA$73="Mayor"),CONCATENATE("R11C",'Mapa final'!$O$73),"")</f>
        <v/>
      </c>
      <c r="AF78" s="477" t="str">
        <f>IF(AND('Mapa final'!$Y$74="Baja",'Mapa final'!$AA$74="Mayor"),CONCATENATE("R11C",'Mapa final'!$O$74),"")</f>
        <v/>
      </c>
      <c r="AG78" s="478" t="str">
        <f>IF(AND('Mapa final'!$Y$75="Baja",'Mapa final'!$AA$75="Mayor"),CONCATENATE("R11C",'Mapa final'!$O$75),"")</f>
        <v/>
      </c>
      <c r="AH78" s="479" t="str">
        <f>IF(AND('Mapa final'!$Y$70="Baja",'Mapa final'!$AA$70="Catastrófico"),CONCATENATE("R11C",'Mapa final'!$O$70),"")</f>
        <v/>
      </c>
      <c r="AI78" s="480" t="str">
        <f>IF(AND('Mapa final'!$Y$71="Baja",'Mapa final'!$AA$71="Catastrófico"),CONCATENATE("R11C",'Mapa final'!$O$71),"")</f>
        <v/>
      </c>
      <c r="AJ78" s="480" t="str">
        <f>IF(AND('Mapa final'!$Y$72="Baja",'Mapa final'!$AA$72="Catastrófico"),CONCATENATE("R11C",'Mapa final'!$O$72),"")</f>
        <v/>
      </c>
      <c r="AK78" s="480" t="str">
        <f>IF(AND('Mapa final'!$Y$73="Baja",'Mapa final'!$AA$73="Catastrófico"),CONCATENATE("R11C",'Mapa final'!$O$73),"")</f>
        <v/>
      </c>
      <c r="AL78" s="480" t="str">
        <f>IF(AND('Mapa final'!$Y$74="Baja",'Mapa final'!$AA$74="Catastrófico"),CONCATENATE("R11C",'Mapa final'!$O$74),"")</f>
        <v/>
      </c>
      <c r="AM78" s="481" t="str">
        <f>IF(AND('Mapa final'!$Y$75="Baja",'Mapa final'!$AA$75="Catastrófico"),CONCATENATE("R11C",'Mapa final'!$O$75),"")</f>
        <v/>
      </c>
      <c r="AN78" s="15"/>
      <c r="AO78" s="1082"/>
      <c r="AP78" s="1083"/>
      <c r="AQ78" s="1083"/>
      <c r="AR78" s="1083"/>
      <c r="AS78" s="1083"/>
      <c r="AT78" s="1084"/>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row>
    <row r="79" spans="1:76" ht="20.25" customHeight="1" x14ac:dyDescent="0.3">
      <c r="A79" s="15"/>
      <c r="B79" s="1040"/>
      <c r="C79" s="1040"/>
      <c r="D79" s="1041"/>
      <c r="E79" s="1059"/>
      <c r="F79" s="1058"/>
      <c r="G79" s="1058"/>
      <c r="H79" s="1058"/>
      <c r="I79" s="1058"/>
      <c r="J79" s="503" t="str">
        <f>IF(AND('Mapa final'!$Y$76="Baja",'Mapa final'!$AA$76="Leve"),CONCATENATE("R12C",'Mapa final'!$O$76),"")</f>
        <v/>
      </c>
      <c r="K79" s="504" t="str">
        <f>IF(AND('Mapa final'!$Y$77="Baja",'Mapa final'!$AA$77="Leve"),CONCATENATE("R12C",'Mapa final'!$O$77),"")</f>
        <v/>
      </c>
      <c r="L79" s="504" t="str">
        <f>IF(AND('Mapa final'!$Y$78="Baja",'Mapa final'!$AA$78="Leve"),CONCATENATE("R12C",'Mapa final'!$O$78),"")</f>
        <v/>
      </c>
      <c r="M79" s="504" t="str">
        <f>IF(AND('Mapa final'!$Y$79="Baja",'Mapa final'!$AA$79="Leve"),CONCATENATE("R12C",'Mapa final'!$O$79),"")</f>
        <v/>
      </c>
      <c r="N79" s="504" t="str">
        <f>IF(AND('Mapa final'!$Y$80="Baja",'Mapa final'!$AA$80="Leve"),CONCATENATE("R12C",'Mapa final'!$O$80),"")</f>
        <v/>
      </c>
      <c r="O79" s="505" t="str">
        <f>IF(AND('Mapa final'!$Y$81="Baja",'Mapa final'!$AA$81="Leve"),CONCATENATE("R12C",'Mapa final'!$O$81),"")</f>
        <v/>
      </c>
      <c r="P79" s="485" t="str">
        <f>IF(AND('Mapa final'!$Y$76="Baja",'Mapa final'!$AA$76="Menor"),CONCATENATE("R12C",'Mapa final'!$O$76),"")</f>
        <v/>
      </c>
      <c r="Q79" s="486" t="str">
        <f>IF(AND('Mapa final'!$Y$77="Baja",'Mapa final'!$AA$77="Menor"),CONCATENATE("R12C",'Mapa final'!$O$77),"")</f>
        <v/>
      </c>
      <c r="R79" s="486" t="str">
        <f>IF(AND('Mapa final'!$Y$78="Baja",'Mapa final'!$AA$78="Menor"),CONCATENATE("R12C",'Mapa final'!$O$78),"")</f>
        <v/>
      </c>
      <c r="S79" s="486" t="str">
        <f>IF(AND('Mapa final'!$Y$79="Baja",'Mapa final'!$AA$79="Menor"),CONCATENATE("R12C",'Mapa final'!$O$79),"")</f>
        <v/>
      </c>
      <c r="T79" s="486" t="str">
        <f>IF(AND('Mapa final'!$Y$80="Baja",'Mapa final'!$AA$80="Menor"),CONCATENATE("R12C",'Mapa final'!$O$80),"")</f>
        <v/>
      </c>
      <c r="U79" s="487" t="str">
        <f>IF(AND('Mapa final'!$Y$81="Baja",'Mapa final'!$AA$81="Menor"),CONCATENATE("R12C",'Mapa final'!$O$81),"")</f>
        <v/>
      </c>
      <c r="V79" s="485" t="str">
        <f>IF(AND('Mapa final'!$Y$76="Baja",'Mapa final'!$AA$76="Moderado"),CONCATENATE("R12C",'Mapa final'!$O$76),"")</f>
        <v>R12C1</v>
      </c>
      <c r="W79" s="486" t="str">
        <f>IF(AND('Mapa final'!$Y$77="Baja",'Mapa final'!$AA$77="Moderado"),CONCATENATE("R12C",'Mapa final'!$O$77),"")</f>
        <v>R12C2</v>
      </c>
      <c r="X79" s="486" t="str">
        <f>IF(AND('Mapa final'!$Y$78="Baja",'Mapa final'!$AA$78="Moderado"),CONCATENATE("R12C",'Mapa final'!$O$78),"")</f>
        <v/>
      </c>
      <c r="Y79" s="486" t="str">
        <f>IF(AND('Mapa final'!$Y$79="Baja",'Mapa final'!$AA$79="Moderado"),CONCATENATE("R12C",'Mapa final'!$O$79),"")</f>
        <v/>
      </c>
      <c r="Z79" s="486" t="str">
        <f>IF(AND('Mapa final'!$Y$80="Baja",'Mapa final'!$AA$80="Moderado"),CONCATENATE("R12C",'Mapa final'!$O$80),"")</f>
        <v/>
      </c>
      <c r="AA79" s="487" t="str">
        <f>IF(AND('Mapa final'!$Y$81="Baja",'Mapa final'!$AA$81="Moderado"),CONCATENATE("R12C",'Mapa final'!$O$81),"")</f>
        <v/>
      </c>
      <c r="AB79" s="476" t="str">
        <f>IF(AND('Mapa final'!$Y$76="Baja",'Mapa final'!$AA$76="Mayor"),CONCATENATE("R12C",'Mapa final'!$O$76),"")</f>
        <v/>
      </c>
      <c r="AC79" s="477" t="str">
        <f>IF(AND('Mapa final'!$Y$77="Baja",'Mapa final'!$AA$77="Mayor"),CONCATENATE("R12C",'Mapa final'!$O$77),"")</f>
        <v/>
      </c>
      <c r="AD79" s="477" t="str">
        <f>IF(AND('Mapa final'!$Y$78="Baja",'Mapa final'!$AA$78="Mayor"),CONCATENATE("R12C",'Mapa final'!$O$78),"")</f>
        <v/>
      </c>
      <c r="AE79" s="477" t="str">
        <f>IF(AND('Mapa final'!$Y$79="Baja",'Mapa final'!$AA$79="Mayor"),CONCATENATE("R12C",'Mapa final'!$O$79),"")</f>
        <v/>
      </c>
      <c r="AF79" s="477" t="str">
        <f>IF(AND('Mapa final'!$Y$80="Baja",'Mapa final'!$AA$80="Mayor"),CONCATENATE("R12C",'Mapa final'!$O$80),"")</f>
        <v/>
      </c>
      <c r="AG79" s="478" t="str">
        <f>IF(AND('Mapa final'!$Y$81="Baja",'Mapa final'!$AA$81="Mayor"),CONCATENATE("R12C",'Mapa final'!$O$81),"")</f>
        <v/>
      </c>
      <c r="AH79" s="479" t="str">
        <f>IF(AND('Mapa final'!$Y$76="Baja",'Mapa final'!$AA$76="Catastrófico"),CONCATENATE("R12C",'Mapa final'!$O$76),"")</f>
        <v/>
      </c>
      <c r="AI79" s="480" t="str">
        <f>IF(AND('Mapa final'!$Y$77="Baja",'Mapa final'!$AA$77="Catastrófico"),CONCATENATE("R12C",'Mapa final'!$O$77),"")</f>
        <v/>
      </c>
      <c r="AJ79" s="480" t="str">
        <f>IF(AND('Mapa final'!$Y$78="Baja",'Mapa final'!$AA$78="Catastrófico"),CONCATENATE("R12C",'Mapa final'!$O$78),"")</f>
        <v/>
      </c>
      <c r="AK79" s="480" t="str">
        <f>IF(AND('Mapa final'!$Y$79="Baja",'Mapa final'!$AA$79="Catastrófico"),CONCATENATE("R12C",'Mapa final'!$O$79),"")</f>
        <v/>
      </c>
      <c r="AL79" s="480" t="str">
        <f>IF(AND('Mapa final'!$Y$80="Baja",'Mapa final'!$AA$80="Catastrófico"),CONCATENATE("R12C",'Mapa final'!$O$80),"")</f>
        <v/>
      </c>
      <c r="AM79" s="481" t="str">
        <f>IF(AND('Mapa final'!$Y$81="Baja",'Mapa final'!$AA$81="Catastrófico"),CONCATENATE("R12C",'Mapa final'!$O$81),"")</f>
        <v/>
      </c>
      <c r="AN79" s="15"/>
      <c r="AO79" s="1082"/>
      <c r="AP79" s="1083"/>
      <c r="AQ79" s="1083"/>
      <c r="AR79" s="1083"/>
      <c r="AS79" s="1083"/>
      <c r="AT79" s="1084"/>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row>
    <row r="80" spans="1:76" ht="20.25" customHeight="1" x14ac:dyDescent="0.3">
      <c r="A80" s="15"/>
      <c r="B80" s="1040"/>
      <c r="C80" s="1040"/>
      <c r="D80" s="1041"/>
      <c r="E80" s="1059"/>
      <c r="F80" s="1058"/>
      <c r="G80" s="1058"/>
      <c r="H80" s="1058"/>
      <c r="I80" s="1058"/>
      <c r="J80" s="503" t="str">
        <f>IF(AND('Mapa final'!$Y$82="Baja",'Mapa final'!$AA$82="Leve"),CONCATENATE("R13C",'Mapa final'!$O$82),"")</f>
        <v>R13C1</v>
      </c>
      <c r="K80" s="504" t="str">
        <f>IF(AND('Mapa final'!$Y$83="Baja",'Mapa final'!$AA$83="Leve"),CONCATENATE("R13C",'Mapa final'!$O$83),"")</f>
        <v/>
      </c>
      <c r="L80" s="504" t="str">
        <f>IF(AND('Mapa final'!$Y$84="Baja",'Mapa final'!$AA$84="Leve"),CONCATENATE("R13C",'Mapa final'!$O$84),"")</f>
        <v/>
      </c>
      <c r="M80" s="504" t="str">
        <f>IF(AND('Mapa final'!$Y$85="Baja",'Mapa final'!$AA$85="Leve"),CONCATENATE("R13C",'Mapa final'!$O$85),"")</f>
        <v/>
      </c>
      <c r="N80" s="504" t="str">
        <f>IF(AND('Mapa final'!$Y$86="Baja",'Mapa final'!$AA$86="Leve"),CONCATENATE("R13C",'Mapa final'!$O$86),"")</f>
        <v/>
      </c>
      <c r="O80" s="505" t="str">
        <f>IF(AND('Mapa final'!$Y$87="Baja",'Mapa final'!$AA$87="Leve"),CONCATENATE("R13C",'Mapa final'!$O$87),"")</f>
        <v/>
      </c>
      <c r="P80" s="485" t="str">
        <f>IF(AND('Mapa final'!$Y$82="Baja",'Mapa final'!$AA$82="Menor"),CONCATENATE("R13C",'Mapa final'!$O$82),"")</f>
        <v/>
      </c>
      <c r="Q80" s="486" t="str">
        <f>IF(AND('Mapa final'!$Y$83="Baja",'Mapa final'!$AA$83="Menor"),CONCATENATE("R13C",'Mapa final'!$O$83),"")</f>
        <v/>
      </c>
      <c r="R80" s="486" t="str">
        <f>IF(AND('Mapa final'!$Y$84="Baja",'Mapa final'!$AA$84="Menor"),CONCATENATE("R13C",'Mapa final'!$O$84),"")</f>
        <v/>
      </c>
      <c r="S80" s="486" t="str">
        <f>IF(AND('Mapa final'!$Y$85="Baja",'Mapa final'!$AA$85="Menor"),CONCATENATE("R13C",'Mapa final'!$O$85),"")</f>
        <v/>
      </c>
      <c r="T80" s="486" t="str">
        <f>IF(AND('Mapa final'!$Y$86="Baja",'Mapa final'!$AA$86="Menor"),CONCATENATE("R13C",'Mapa final'!$O$86),"")</f>
        <v/>
      </c>
      <c r="U80" s="487" t="str">
        <f>IF(AND('Mapa final'!$Y$87="Baja",'Mapa final'!$AA$87="Menor"),CONCATENATE("R13C",'Mapa final'!$O$87),"")</f>
        <v/>
      </c>
      <c r="V80" s="485" t="str">
        <f>IF(AND('Mapa final'!$Y$82="Baja",'Mapa final'!$AA$82="Moderado"),CONCATENATE("R13C",'Mapa final'!$O$82),"")</f>
        <v/>
      </c>
      <c r="W80" s="486" t="str">
        <f>IF(AND('Mapa final'!$Y$83="Baja",'Mapa final'!$AA$83="Moderado"),CONCATENATE("R13C",'Mapa final'!$O$83),"")</f>
        <v/>
      </c>
      <c r="X80" s="486" t="str">
        <f>IF(AND('Mapa final'!$Y$84="Baja",'Mapa final'!$AA$84="Moderado"),CONCATENATE("R13C",'Mapa final'!$O$84),"")</f>
        <v/>
      </c>
      <c r="Y80" s="486" t="str">
        <f>IF(AND('Mapa final'!$Y$85="Baja",'Mapa final'!$AA$85="Moderado"),CONCATENATE("R13C",'Mapa final'!$O$85),"")</f>
        <v/>
      </c>
      <c r="Z80" s="486" t="str">
        <f>IF(AND('Mapa final'!$Y$86="Baja",'Mapa final'!$AA$86="Moderado"),CONCATENATE("R13C",'Mapa final'!$O$86),"")</f>
        <v/>
      </c>
      <c r="AA80" s="487" t="str">
        <f>IF(AND('Mapa final'!$Y$87="Baja",'Mapa final'!$AA$87="Moderado"),CONCATENATE("R13C",'Mapa final'!$O$87),"")</f>
        <v/>
      </c>
      <c r="AB80" s="476" t="str">
        <f>IF(AND('Mapa final'!$Y$82="Baja",'Mapa final'!$AA$82="Mayor"),CONCATENATE("R13C",'Mapa final'!$O$82),"")</f>
        <v/>
      </c>
      <c r="AC80" s="477" t="str">
        <f>IF(AND('Mapa final'!$Y$83="Baja",'Mapa final'!$AA$83="Mayor"),CONCATENATE("R13C",'Mapa final'!$O$83),"")</f>
        <v/>
      </c>
      <c r="AD80" s="477" t="str">
        <f>IF(AND('Mapa final'!$Y$84="Baja",'Mapa final'!$AA$84="Mayor"),CONCATENATE("R13C",'Mapa final'!$O$84),"")</f>
        <v/>
      </c>
      <c r="AE80" s="477" t="str">
        <f>IF(AND('Mapa final'!$Y$85="Baja",'Mapa final'!$AA$85="Mayor"),CONCATENATE("R13C",'Mapa final'!$O$85),"")</f>
        <v/>
      </c>
      <c r="AF80" s="477" t="str">
        <f>IF(AND('Mapa final'!$Y$86="Baja",'Mapa final'!$AA$86="Mayor"),CONCATENATE("R13C",'Mapa final'!$O$86),"")</f>
        <v/>
      </c>
      <c r="AG80" s="478" t="str">
        <f>IF(AND('Mapa final'!$Y$87="Baja",'Mapa final'!$AA$87="Mayor"),CONCATENATE("R13C",'Mapa final'!$O$87),"")</f>
        <v/>
      </c>
      <c r="AH80" s="479" t="str">
        <f>IF(AND('Mapa final'!$Y$82="Baja",'Mapa final'!$AA$82="Catastrófico"),CONCATENATE("R13C",'Mapa final'!$O$82),"")</f>
        <v/>
      </c>
      <c r="AI80" s="480" t="str">
        <f>IF(AND('Mapa final'!$Y$83="Baja",'Mapa final'!$AA$83="Catastrófico"),CONCATENATE("R13C",'Mapa final'!$O$83),"")</f>
        <v/>
      </c>
      <c r="AJ80" s="480" t="str">
        <f>IF(AND('Mapa final'!$Y$84="Baja",'Mapa final'!$AA$84="Catastrófico"),CONCATENATE("R13C",'Mapa final'!$O$84),"")</f>
        <v/>
      </c>
      <c r="AK80" s="480" t="str">
        <f>IF(AND('Mapa final'!$Y$85="Baja",'Mapa final'!$AA$85="Catastrófico"),CONCATENATE("R13C",'Mapa final'!$O$85),"")</f>
        <v/>
      </c>
      <c r="AL80" s="480" t="str">
        <f>IF(AND('Mapa final'!$Y$86="Baja",'Mapa final'!$AA$86="Catastrófico"),CONCATENATE("R13C",'Mapa final'!$O$86),"")</f>
        <v/>
      </c>
      <c r="AM80" s="481" t="str">
        <f>IF(AND('Mapa final'!$Y$87="Baja",'Mapa final'!$AA$87="Catastrófico"),CONCATENATE("R13C",'Mapa final'!$O$87),"")</f>
        <v/>
      </c>
      <c r="AN80" s="15"/>
      <c r="AO80" s="1082"/>
      <c r="AP80" s="1083"/>
      <c r="AQ80" s="1083"/>
      <c r="AR80" s="1083"/>
      <c r="AS80" s="1083"/>
      <c r="AT80" s="1084"/>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row>
    <row r="81" spans="1:80" ht="20.25" customHeight="1" x14ac:dyDescent="0.3">
      <c r="A81" s="15"/>
      <c r="B81" s="1040"/>
      <c r="C81" s="1040"/>
      <c r="D81" s="1041"/>
      <c r="E81" s="1059"/>
      <c r="F81" s="1058"/>
      <c r="G81" s="1058"/>
      <c r="H81" s="1058"/>
      <c r="I81" s="1058"/>
      <c r="J81" s="503" t="str">
        <f>IF(AND('Mapa final'!$Y$88="Baja",'Mapa final'!$AA$88="Leve"),CONCATENATE("R14C",'Mapa final'!$O$88),"")</f>
        <v/>
      </c>
      <c r="K81" s="504" t="str">
        <f>IF(AND('Mapa final'!$Y$89="Baja",'Mapa final'!$AA$89="Leve"),CONCATENATE("R14C",'Mapa final'!$O$89),"")</f>
        <v/>
      </c>
      <c r="L81" s="504" t="str">
        <f>IF(AND('Mapa final'!$Y$90="Baja",'Mapa final'!$AA$90="Leve"),CONCATENATE("R14C",'Mapa final'!$O$88),"")</f>
        <v/>
      </c>
      <c r="M81" s="504" t="str">
        <f>IF(AND('Mapa final'!$Y$91="Baja",'Mapa final'!$AA$91="Leve"),CONCATENATE("R14C",'Mapa final'!$O$91),"")</f>
        <v/>
      </c>
      <c r="N81" s="504" t="str">
        <f>IF(AND('Mapa final'!$Y$92="Baja",'Mapa final'!$AA$92="Leve"),CONCATENATE("R14C",'Mapa final'!$O$92),"")</f>
        <v/>
      </c>
      <c r="O81" s="505" t="str">
        <f>IF(AND('Mapa final'!$Y$93="Baja",'Mapa final'!$AA$93="Leve"),CONCATENATE("R14C",'Mapa final'!$O$93),"")</f>
        <v/>
      </c>
      <c r="P81" s="485" t="str">
        <f>IF(AND('Mapa final'!$Y$88="Baja",'Mapa final'!$AA$88="Menor"),CONCATENATE("R14C",'Mapa final'!$O$88),"")</f>
        <v/>
      </c>
      <c r="Q81" s="486" t="str">
        <f>IF(AND('Mapa final'!$Y$89="Baja",'Mapa final'!$AA$89="Menor"),CONCATENATE("R14C",'Mapa final'!$O$89),"")</f>
        <v/>
      </c>
      <c r="R81" s="486" t="str">
        <f>IF(AND('Mapa final'!$Y$90="Baja",'Mapa final'!$AA$90="Menor"),CONCATENATE("R14C",'Mapa final'!$O$90),"")</f>
        <v/>
      </c>
      <c r="S81" s="486" t="str">
        <f>IF(AND('Mapa final'!$Y$91="Baja",'Mapa final'!$AA$91="Menor"),CONCATENATE("R14C",'Mapa final'!$O$91),"")</f>
        <v/>
      </c>
      <c r="T81" s="486" t="str">
        <f>IF(AND('Mapa final'!$Y$92="Baja",'Mapa final'!$AA$92="Menor"),CONCATENATE("R14C",'Mapa final'!$O$92),"")</f>
        <v/>
      </c>
      <c r="U81" s="487" t="str">
        <f>IF(AND('Mapa final'!$Y$93="Baja",'Mapa final'!$AA$93="Menor"),CONCATENATE("R14C",'Mapa final'!$O$93),"")</f>
        <v/>
      </c>
      <c r="V81" s="485" t="str">
        <f>IF(AND('Mapa final'!$Y$88="Baja",'Mapa final'!$AA$88="Moderado"),CONCATENATE("R14C",'Mapa final'!$O$88),"")</f>
        <v/>
      </c>
      <c r="W81" s="486" t="str">
        <f>IF(AND('Mapa final'!$Y$89="Baja",'Mapa final'!$AA$89="Moderado"),CONCATENATE("R14C",'Mapa final'!$O$89),"")</f>
        <v>R14C2</v>
      </c>
      <c r="X81" s="486" t="str">
        <f>IF(AND('Mapa final'!$Y$90="Baja",'Mapa final'!$AA$90="Moderado"),CONCATENATE("R14C",'Mapa final'!$O$91),"")</f>
        <v/>
      </c>
      <c r="Y81" s="486" t="str">
        <f>IF(AND('Mapa final'!$Y$91="Baja",'Mapa final'!$AA$91="Moderado"),CONCATENATE("R14C",'Mapa final'!$O$91),"")</f>
        <v/>
      </c>
      <c r="Z81" s="486" t="str">
        <f>IF(AND('Mapa final'!$Y$92="Baja",'Mapa final'!$AA$92="Moderado"),CONCATENATE("R14C",'Mapa final'!$O$92),"")</f>
        <v/>
      </c>
      <c r="AA81" s="487" t="str">
        <f>IF(AND('Mapa final'!$Y$93="Baja",'Mapa final'!$AA$93="Moderado"),CONCATENATE("R14C",'Mapa final'!$O$93),"")</f>
        <v/>
      </c>
      <c r="AB81" s="476" t="str">
        <f>IF(AND('Mapa final'!$Y$88="Baja",'Mapa final'!$AA$88="Mayor"),CONCATENATE("R14C",'Mapa final'!$O$88),"")</f>
        <v/>
      </c>
      <c r="AC81" s="477" t="str">
        <f>IF(AND('Mapa final'!$Y$89="Baja",'Mapa final'!$AA$89="Mayor"),CONCATENATE("R14C",'Mapa final'!$O$89),"")</f>
        <v/>
      </c>
      <c r="AD81" s="477" t="str">
        <f>IF(AND('Mapa final'!$Y$90="Baja",'Mapa final'!$AA$90="Mayor"),CONCATENATE("R14C",'Mapa final'!$O$90),"")</f>
        <v/>
      </c>
      <c r="AE81" s="477" t="str">
        <f>IF(AND('Mapa final'!$Y$91="Baja",'Mapa final'!$AA$91="Mayor"),CONCATENATE("R14C",'Mapa final'!$O$91),"")</f>
        <v/>
      </c>
      <c r="AF81" s="477" t="str">
        <f>IF(AND('Mapa final'!$Y$92="Baja",'Mapa final'!$AA$92="Mayor"),CONCATENATE("R14C",'Mapa final'!$O$92),"")</f>
        <v/>
      </c>
      <c r="AG81" s="478" t="str">
        <f>IF(AND('Mapa final'!$Y$93="Baja",'Mapa final'!$AA$93="Mayor"),CONCATENATE("R14C",'Mapa final'!$O$93),"")</f>
        <v/>
      </c>
      <c r="AH81" s="479" t="str">
        <f>IF(AND('Mapa final'!$Y$88="Baja",'Mapa final'!$AA$88="Catastrófico"),CONCATENATE("R14C",'Mapa final'!$O$88),"")</f>
        <v/>
      </c>
      <c r="AI81" s="480" t="str">
        <f>IF(AND('Mapa final'!$Y$89="Baja",'Mapa final'!$AA$89="Catastrófico"),CONCATENATE("R14C",'Mapa final'!$O$89),"")</f>
        <v/>
      </c>
      <c r="AJ81" s="480" t="str">
        <f>IF(AND('Mapa final'!$Y$90="Baja",'Mapa final'!$AA$90="Catastrófico"),CONCATENATE("R14C",'Mapa final'!$O$90),"")</f>
        <v/>
      </c>
      <c r="AK81" s="480" t="str">
        <f>IF(AND('Mapa final'!$Y$91="Baja",'Mapa final'!$AA$91="Catastrófico"),CONCATENATE("R14C",'Mapa final'!$O$91),"")</f>
        <v/>
      </c>
      <c r="AL81" s="480" t="str">
        <f>IF(AND('Mapa final'!$Y$92="Baja",'Mapa final'!$AA$92="Catastrófico"),CONCATENATE("R14C",'Mapa final'!$O$92),"")</f>
        <v/>
      </c>
      <c r="AM81" s="481" t="str">
        <f>IF(AND('Mapa final'!$Y$93="Baja",'Mapa final'!$AA$93="Catastrófico"),CONCATENATE("R14C",'Mapa final'!$O$93),"")</f>
        <v/>
      </c>
      <c r="AN81" s="15"/>
      <c r="AO81" s="1082"/>
      <c r="AP81" s="1083"/>
      <c r="AQ81" s="1083"/>
      <c r="AR81" s="1083"/>
      <c r="AS81" s="1083"/>
      <c r="AT81" s="1084"/>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row>
    <row r="82" spans="1:80" ht="20.25" customHeight="1" x14ac:dyDescent="0.3">
      <c r="A82" s="15"/>
      <c r="B82" s="1040"/>
      <c r="C82" s="1040"/>
      <c r="D82" s="1041"/>
      <c r="E82" s="1059"/>
      <c r="F82" s="1058"/>
      <c r="G82" s="1058"/>
      <c r="H82" s="1058"/>
      <c r="I82" s="1058"/>
      <c r="J82" s="503" t="str">
        <f>IF(AND('Mapa final'!$Y$94="Baja",'Mapa final'!$AA$94="Leve"),CONCATENATE("R15C",'Mapa final'!$O$94),"")</f>
        <v/>
      </c>
      <c r="K82" s="504" t="str">
        <f>IF(AND('Mapa final'!$Y$95="Baja",'Mapa final'!$AA$95="Leve"),CONCATENATE("R15C",'Mapa final'!$O$95),"")</f>
        <v/>
      </c>
      <c r="L82" s="504" t="str">
        <f>IF(AND('Mapa final'!$Y$96="Baja",'Mapa final'!$AA$96="Leve"),CONCATENATE("R15C",'Mapa final'!$O$96),"")</f>
        <v/>
      </c>
      <c r="M82" s="504" t="str">
        <f>IF(AND('Mapa final'!$Y$97="Baja",'Mapa final'!$AA$97="Leve"),CONCATENATE("R15C",'Mapa final'!$O$97),"")</f>
        <v/>
      </c>
      <c r="N82" s="504" t="str">
        <f>IF(AND('Mapa final'!$Y$98="Baja",'Mapa final'!$AA$98="Leve"),CONCATENATE("R15C",'Mapa final'!$O$98),"")</f>
        <v/>
      </c>
      <c r="O82" s="505" t="str">
        <f>IF(AND('Mapa final'!$Y$99="Baja",'Mapa final'!$AA$99="Leve"),CONCATENATE("R15C",'Mapa final'!$O$99),"")</f>
        <v/>
      </c>
      <c r="P82" s="485" t="str">
        <f>IF(AND('Mapa final'!$Y$94="Baja",'Mapa final'!$AA$94="Menor"),CONCATENATE("R15C",'Mapa final'!$O$94),"")</f>
        <v/>
      </c>
      <c r="Q82" s="486" t="str">
        <f>IF(AND('Mapa final'!$Y$95="Baja",'Mapa final'!$AA$95="Menor"),CONCATENATE("R15C",'Mapa final'!$O$95),"")</f>
        <v/>
      </c>
      <c r="R82" s="486" t="str">
        <f>IF(AND('Mapa final'!$Y$96="Baja",'Mapa final'!$AA$96="Menor"),CONCATENATE("R15C",'Mapa final'!$O$96),"")</f>
        <v/>
      </c>
      <c r="S82" s="486" t="str">
        <f>IF(AND('Mapa final'!$Y$97="Baja",'Mapa final'!$AA$97="Menor"),CONCATENATE("R15C",'Mapa final'!$O$97),"")</f>
        <v/>
      </c>
      <c r="T82" s="486" t="str">
        <f>IF(AND('Mapa final'!$Y$98="Baja",'Mapa final'!$AA$98="Menor"),CONCATENATE("R15C",'Mapa final'!$O$98),"")</f>
        <v/>
      </c>
      <c r="U82" s="487" t="str">
        <f>IF(AND('Mapa final'!$Y$99="Baja",'Mapa final'!$AA$99="Menor"),CONCATENATE("R15C",'Mapa final'!$O$99),"")</f>
        <v/>
      </c>
      <c r="V82" s="485" t="str">
        <f>IF(AND('Mapa final'!$Y$94="Baja",'Mapa final'!$AA$94="Moderado"),CONCATENATE("R15C",'Mapa final'!$O$94),"")</f>
        <v/>
      </c>
      <c r="W82" s="486" t="str">
        <f>IF(AND('Mapa final'!$Y$95="Baja",'Mapa final'!$AA$95="Moderado"),CONCATENATE("R15C",'Mapa final'!$O$95),"")</f>
        <v/>
      </c>
      <c r="X82" s="486" t="str">
        <f>IF(AND('Mapa final'!$Y$96="Baja",'Mapa final'!$AA$96="Moderado"),CONCATENATE("R15C",'Mapa final'!$O$96),"")</f>
        <v/>
      </c>
      <c r="Y82" s="486" t="str">
        <f>IF(AND('Mapa final'!$Y$97="Baja",'Mapa final'!$AA$97="Moderado"),CONCATENATE("R15C",'Mapa final'!$O$97),"")</f>
        <v/>
      </c>
      <c r="Z82" s="486" t="str">
        <f>IF(AND('Mapa final'!$Y$98="Baja",'Mapa final'!$AA$98="Moderado"),CONCATENATE("R15C",'Mapa final'!$O$98),"")</f>
        <v/>
      </c>
      <c r="AA82" s="487" t="str">
        <f>IF(AND('Mapa final'!$Y$99="Baja",'Mapa final'!$AA$99="Moderado"),CONCATENATE("R15C",'Mapa final'!$O$99),"")</f>
        <v/>
      </c>
      <c r="AB82" s="476" t="str">
        <f>IF(AND('Mapa final'!$Y$94="Baja",'Mapa final'!$AA$94="Mayor"),CONCATENATE("R15C",'Mapa final'!$O$94),"")</f>
        <v/>
      </c>
      <c r="AC82" s="477" t="str">
        <f>IF(AND('Mapa final'!$Y$95="Baja",'Mapa final'!$AA$95="Mayor"),CONCATENATE("R15C",'Mapa final'!$O$95),"")</f>
        <v>R15C2</v>
      </c>
      <c r="AD82" s="477" t="str">
        <f>IF(AND('Mapa final'!$Y$96="Baja",'Mapa final'!$AA$96="Mayor"),CONCATENATE("R15C",'Mapa final'!$O$96),"")</f>
        <v/>
      </c>
      <c r="AE82" s="477" t="str">
        <f>IF(AND('Mapa final'!$Y$97="Baja",'Mapa final'!$AA$97="Mayor"),CONCATENATE("R15C",'Mapa final'!$O$97),"")</f>
        <v/>
      </c>
      <c r="AF82" s="477" t="str">
        <f>IF(AND('Mapa final'!$Y$98="Baja",'Mapa final'!$AA$98="Mayor"),CONCATENATE("R15C",'Mapa final'!$O$98),"")</f>
        <v/>
      </c>
      <c r="AG82" s="478" t="str">
        <f>IF(AND('Mapa final'!$Y$99="Baja",'Mapa final'!$AA$99="Mayor"),CONCATENATE("R15C",'Mapa final'!$O$99),"")</f>
        <v/>
      </c>
      <c r="AH82" s="479" t="str">
        <f>IF(AND('Mapa final'!$Y$94="Baja",'Mapa final'!$AA$94="Catastrófico"),CONCATENATE("R15C",'Mapa final'!$O$94),"")</f>
        <v/>
      </c>
      <c r="AI82" s="480" t="str">
        <f>IF(AND('Mapa final'!$Y$95="Baja",'Mapa final'!$AA$95="Catastrófico"),CONCATENATE("R15C",'Mapa final'!$O$95),"")</f>
        <v/>
      </c>
      <c r="AJ82" s="480" t="str">
        <f>IF(AND('Mapa final'!$Y$96="Baja",'Mapa final'!$AA$96="Catastrófico"),CONCATENATE("R15C",'Mapa final'!$O$96),"")</f>
        <v/>
      </c>
      <c r="AK82" s="480" t="str">
        <f>IF(AND('Mapa final'!$Y$97="Baja",'Mapa final'!$AA$97="Catastrófico"),CONCATENATE("R15C",'Mapa final'!$O$97),"")</f>
        <v/>
      </c>
      <c r="AL82" s="480" t="str">
        <f>IF(AND('Mapa final'!$Y$98="Baja",'Mapa final'!$AA$98="Catastrófico"),CONCATENATE("R15C",'Mapa final'!$O$98),"")</f>
        <v/>
      </c>
      <c r="AM82" s="481" t="str">
        <f>IF(AND('Mapa final'!$Y$99="Baja",'Mapa final'!$AA$99="Catastrófico"),CONCATENATE("R15C",'Mapa final'!$O$99),"")</f>
        <v/>
      </c>
      <c r="AN82" s="15"/>
      <c r="AO82" s="1082"/>
      <c r="AP82" s="1083"/>
      <c r="AQ82" s="1083"/>
      <c r="AR82" s="1083"/>
      <c r="AS82" s="1083"/>
      <c r="AT82" s="1084"/>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row>
    <row r="83" spans="1:80" ht="20.25" customHeight="1" x14ac:dyDescent="0.3">
      <c r="A83" s="15"/>
      <c r="B83" s="1040"/>
      <c r="C83" s="1040"/>
      <c r="D83" s="1041"/>
      <c r="E83" s="1059"/>
      <c r="F83" s="1058"/>
      <c r="G83" s="1058"/>
      <c r="H83" s="1058"/>
      <c r="I83" s="1058"/>
      <c r="J83" s="503" t="str">
        <f>IF(AND('Mapa final'!$Y$100="Baja",'Mapa final'!$AA$100="Leve"),CONCATENATE("R16C",'Mapa final'!$O$100),"")</f>
        <v>R16C1</v>
      </c>
      <c r="K83" s="504" t="str">
        <f>IF(AND('Mapa final'!$Y$101="Baja",'Mapa final'!$AA$101="Leve"),CONCATENATE("R16C",'Mapa final'!$O$101),"")</f>
        <v/>
      </c>
      <c r="L83" s="504" t="str">
        <f>IF(AND('Mapa final'!$Y$102="Baja",'Mapa final'!$AA$102="Leve"),CONCATENATE("R16C",'Mapa final'!$O$102),"")</f>
        <v/>
      </c>
      <c r="M83" s="504" t="str">
        <f>IF(AND('Mapa final'!$Y$103="Baja",'Mapa final'!$AA$103="Leve"),CONCATENATE("R16C",'Mapa final'!$O$103),"")</f>
        <v/>
      </c>
      <c r="N83" s="504" t="str">
        <f>IF(AND('Mapa final'!$Y$104="Baja",'Mapa final'!$AA$104="Leve"),CONCATENATE("R16C",'Mapa final'!$O$104),"")</f>
        <v/>
      </c>
      <c r="O83" s="505" t="str">
        <f>IF(AND('Mapa final'!$Y$105="Baja",'Mapa final'!$AA$105="Leve"),CONCATENATE("R16C",'Mapa final'!$O$105),"")</f>
        <v/>
      </c>
      <c r="P83" s="485" t="str">
        <f>IF(AND('Mapa final'!$Y$100="Baja",'Mapa final'!$AA$100="Menor"),CONCATENATE("R16C",'Mapa final'!$O$100),"")</f>
        <v/>
      </c>
      <c r="Q83" s="486" t="str">
        <f>IF(AND('Mapa final'!$Y$101="Baja",'Mapa final'!$AA$101="Menor"),CONCATENATE("R16C",'Mapa final'!$O$101),"")</f>
        <v/>
      </c>
      <c r="R83" s="486" t="str">
        <f>IF(AND('Mapa final'!$Y$102="Baja",'Mapa final'!$AA$102="Menor"),CONCATENATE("R16C",'Mapa final'!$O$102),"")</f>
        <v/>
      </c>
      <c r="S83" s="486" t="str">
        <f>IF(AND('Mapa final'!$Y$103="Baja",'Mapa final'!$AA$103="Menor"),CONCATENATE("R16C",'Mapa final'!$O$103),"")</f>
        <v/>
      </c>
      <c r="T83" s="486" t="str">
        <f>IF(AND('Mapa final'!$Y$104="Baja",'Mapa final'!$AA$104="Menor"),CONCATENATE("R16C",'Mapa final'!$O$104),"")</f>
        <v/>
      </c>
      <c r="U83" s="487" t="str">
        <f>IF(AND('Mapa final'!$Y$105="Baja",'Mapa final'!$AA$105="Menor"),CONCATENATE("R16C",'Mapa final'!$O$105),"")</f>
        <v/>
      </c>
      <c r="V83" s="485" t="str">
        <f>IF(AND('Mapa final'!$Y$100="Baja",'Mapa final'!$AA$100="Moderado"),CONCATENATE("R16C",'Mapa final'!$O$100),"")</f>
        <v/>
      </c>
      <c r="W83" s="486" t="str">
        <f>IF(AND('Mapa final'!$Y$101="Baja",'Mapa final'!$AA$101="Moderado"),CONCATENATE("R16C",'Mapa final'!$O$101),"")</f>
        <v/>
      </c>
      <c r="X83" s="486" t="str">
        <f>IF(AND('Mapa final'!$Y$102="Baja",'Mapa final'!$AA$102="Moderado"),CONCATENATE("R16C",'Mapa final'!$O$102),"")</f>
        <v/>
      </c>
      <c r="Y83" s="486" t="str">
        <f>IF(AND('Mapa final'!$Y$103="Baja",'Mapa final'!$AA$103="Moderado"),CONCATENATE("R16C",'Mapa final'!$O$103),"")</f>
        <v/>
      </c>
      <c r="Z83" s="486" t="str">
        <f>IF(AND('Mapa final'!$Y$104="Baja",'Mapa final'!$AA$104="Moderado"),CONCATENATE("R16C",'Mapa final'!$O$104),"")</f>
        <v/>
      </c>
      <c r="AA83" s="487" t="str">
        <f>IF(AND('Mapa final'!$Y$105="Baja",'Mapa final'!$AA$105="Moderado"),CONCATENATE("R16C",'Mapa final'!$O$105),"")</f>
        <v/>
      </c>
      <c r="AB83" s="476" t="str">
        <f>IF(AND('Mapa final'!$Y$100="Baja",'Mapa final'!$AA$100="Mayor"),CONCATENATE("R16C",'Mapa final'!$O$100),"")</f>
        <v/>
      </c>
      <c r="AC83" s="477" t="str">
        <f>IF(AND('Mapa final'!$Y$101="Baja",'Mapa final'!$AA$101="Mayor"),CONCATENATE("R16C",'Mapa final'!$O$101),"")</f>
        <v/>
      </c>
      <c r="AD83" s="477" t="str">
        <f>IF(AND('Mapa final'!$Y$102="Baja",'Mapa final'!$AA$102="Mayor"),CONCATENATE("R16C",'Mapa final'!$O$102),"")</f>
        <v/>
      </c>
      <c r="AE83" s="477" t="str">
        <f>IF(AND('Mapa final'!$Y$103="Baja",'Mapa final'!$AA$103="Mayor"),CONCATENATE("R16C",'Mapa final'!$O$103),"")</f>
        <v/>
      </c>
      <c r="AF83" s="477" t="str">
        <f>IF(AND('Mapa final'!$Y$104="Baja",'Mapa final'!$AA$104="Mayor"),CONCATENATE("R16C",'Mapa final'!$O$104),"")</f>
        <v/>
      </c>
      <c r="AG83" s="478" t="str">
        <f>IF(AND('Mapa final'!$Y$105="Baja",'Mapa final'!$AA$105="Mayor"),CONCATENATE("R16C",'Mapa final'!$O$105),"")</f>
        <v/>
      </c>
      <c r="AH83" s="479" t="str">
        <f>IF(AND('Mapa final'!$Y$100="Baja",'Mapa final'!$AA$100="Catastrófico"),CONCATENATE("R16C",'Mapa final'!$O$100),"")</f>
        <v/>
      </c>
      <c r="AI83" s="480" t="str">
        <f>IF(AND('Mapa final'!$Y$101="Baja",'Mapa final'!$AA$101="Catastrófico"),CONCATENATE("R16C",'Mapa final'!$O$101),"")</f>
        <v/>
      </c>
      <c r="AJ83" s="480" t="str">
        <f>IF(AND('Mapa final'!$Y$102="Baja",'Mapa final'!$AA$102="Catastrófico"),CONCATENATE("R16C",'Mapa final'!$O$102),"")</f>
        <v/>
      </c>
      <c r="AK83" s="480" t="str">
        <f>IF(AND('Mapa final'!$Y$103="Baja",'Mapa final'!$AA$103="Catastrófico"),CONCATENATE("R16C",'Mapa final'!$O$103),"")</f>
        <v/>
      </c>
      <c r="AL83" s="480" t="str">
        <f>IF(AND('Mapa final'!$Y$104="Baja",'Mapa final'!$AA$104="Catastrófico"),CONCATENATE("R16C",'Mapa final'!$O$104),"")</f>
        <v/>
      </c>
      <c r="AM83" s="481" t="str">
        <f>IF(AND('Mapa final'!$Y$105="Baja",'Mapa final'!$AA$105="Catastrófico"),CONCATENATE("R16C",'Mapa final'!$O$105),"")</f>
        <v/>
      </c>
      <c r="AN83" s="15"/>
      <c r="AO83" s="1082"/>
      <c r="AP83" s="1083"/>
      <c r="AQ83" s="1083"/>
      <c r="AR83" s="1083"/>
      <c r="AS83" s="1083"/>
      <c r="AT83" s="1084"/>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row>
    <row r="84" spans="1:80" ht="20.25" customHeight="1" x14ac:dyDescent="0.3">
      <c r="A84" s="15"/>
      <c r="B84" s="1040"/>
      <c r="C84" s="1040"/>
      <c r="D84" s="1041"/>
      <c r="E84" s="1059"/>
      <c r="F84" s="1058"/>
      <c r="G84" s="1058"/>
      <c r="H84" s="1058"/>
      <c r="I84" s="1058"/>
      <c r="J84" s="503" t="str">
        <f>IF(AND('Mapa final'!$Y$106="Baja",'Mapa final'!$AA$106="Leve"),CONCATENATE("R17C",'Mapa final'!$O$106),"")</f>
        <v>R17C1</v>
      </c>
      <c r="K84" s="504" t="str">
        <f>IF(AND('Mapa final'!$Y$107="Baja",'Mapa final'!$AA$107="Leve"),CONCATENATE("R17C",'Mapa final'!$O$107),"")</f>
        <v/>
      </c>
      <c r="L84" s="504" t="str">
        <f>IF(AND('Mapa final'!$Y$108="Baja",'Mapa final'!$AA$108="Leve"),CONCATENATE("R17C",'Mapa final'!$O$108),"")</f>
        <v/>
      </c>
      <c r="M84" s="504" t="str">
        <f>IF(AND('Mapa final'!$Y$109="Baja",'Mapa final'!$AA$109="Leve"),CONCATENATE("R17C",'Mapa final'!$O$109),"")</f>
        <v/>
      </c>
      <c r="N84" s="504" t="str">
        <f>IF(AND('Mapa final'!$Y$110="Baja",'Mapa final'!$AA$110="Leve"),CONCATENATE("R17C",'Mapa final'!$O$110),"")</f>
        <v/>
      </c>
      <c r="O84" s="505" t="str">
        <f>IF(AND('Mapa final'!$Y$111="Baja",'Mapa final'!$AA$111="Leve"),CONCATENATE("R17C",'Mapa final'!$O$111),"")</f>
        <v/>
      </c>
      <c r="P84" s="485" t="str">
        <f>IF(AND('Mapa final'!$Y$106="Baja",'Mapa final'!$AA$106="Menor"),CONCATENATE("R17C",'Mapa final'!$O$106),"")</f>
        <v/>
      </c>
      <c r="Q84" s="486" t="str">
        <f>IF(AND('Mapa final'!$Y$107="Baja",'Mapa final'!$AA$107="Menor"),CONCATENATE("R17C",'Mapa final'!$O$107),"")</f>
        <v/>
      </c>
      <c r="R84" s="486" t="str">
        <f>IF(AND('Mapa final'!$Y$108="Baja",'Mapa final'!$AA$108="Menor"),CONCATENATE("R17C",'Mapa final'!$O$108),"")</f>
        <v/>
      </c>
      <c r="S84" s="486" t="str">
        <f>IF(AND('Mapa final'!$Y$109="Baja",'Mapa final'!$AA$109="Menor"),CONCATENATE("R17C",'Mapa final'!$O$109),"")</f>
        <v/>
      </c>
      <c r="T84" s="486" t="str">
        <f>IF(AND('Mapa final'!$Y$110="Baja",'Mapa final'!$AA$110="Menor"),CONCATENATE("R17C",'Mapa final'!$O$110),"")</f>
        <v/>
      </c>
      <c r="U84" s="487" t="str">
        <f>IF(AND('Mapa final'!$Y$111="Baja",'Mapa final'!$AA$111="Menor"),CONCATENATE("R17C",'Mapa final'!$O$111),"")</f>
        <v/>
      </c>
      <c r="V84" s="485" t="str">
        <f>IF(AND('Mapa final'!$Y$106="Baja",'Mapa final'!$AA$106="Moderado"),CONCATENATE("R17C",'Mapa final'!$O$106),"")</f>
        <v/>
      </c>
      <c r="W84" s="486" t="str">
        <f>IF(AND('Mapa final'!$Y$107="Baja",'Mapa final'!$AA$107="Moderado"),CONCATENATE("R17C",'Mapa final'!$O$107),"")</f>
        <v/>
      </c>
      <c r="X84" s="486" t="str">
        <f>IF(AND('Mapa final'!$Y$108="Baja",'Mapa final'!$AA$108="Moderado"),CONCATENATE("R17C",'Mapa final'!$O$108),"")</f>
        <v/>
      </c>
      <c r="Y84" s="486" t="str">
        <f>IF(AND('Mapa final'!$Y$109="Baja",'Mapa final'!$AA$109="Moderado"),CONCATENATE("R17C",'Mapa final'!$O$109),"")</f>
        <v/>
      </c>
      <c r="Z84" s="486" t="str">
        <f>IF(AND('Mapa final'!$Y$110="Baja",'Mapa final'!$AA$110="Moderado"),CONCATENATE("R17C",'Mapa final'!$O$110),"")</f>
        <v/>
      </c>
      <c r="AA84" s="487" t="str">
        <f>IF(AND('Mapa final'!$Y$111="Baja",'Mapa final'!$AA$111="Moderado"),CONCATENATE("R17C",'Mapa final'!$O$111),"")</f>
        <v/>
      </c>
      <c r="AB84" s="476" t="str">
        <f>IF(AND('Mapa final'!$Y$106="Baja",'Mapa final'!$AA$106="Mayor"),CONCATENATE("R17C",'Mapa final'!$O$106),"")</f>
        <v/>
      </c>
      <c r="AC84" s="477" t="str">
        <f>IF(AND('Mapa final'!$Y$107="Baja",'Mapa final'!$AA$107="Mayor"),CONCATENATE("R17C",'Mapa final'!$O$107),"")</f>
        <v/>
      </c>
      <c r="AD84" s="477" t="str">
        <f>IF(AND('Mapa final'!$Y$108="Baja",'Mapa final'!$AA$108="Mayor"),CONCATENATE("R17C",'Mapa final'!$O$108),"")</f>
        <v/>
      </c>
      <c r="AE84" s="477" t="str">
        <f>IF(AND('Mapa final'!$Y$109="Baja",'Mapa final'!$AA$109="Mayor"),CONCATENATE("R17C",'Mapa final'!$O$109),"")</f>
        <v/>
      </c>
      <c r="AF84" s="477" t="str">
        <f>IF(AND('Mapa final'!$Y$110="Baja",'Mapa final'!$AA$110="Mayor"),CONCATENATE("R17C",'Mapa final'!$O$110),"")</f>
        <v/>
      </c>
      <c r="AG84" s="478" t="str">
        <f>IF(AND('Mapa final'!$Y$111="Baja",'Mapa final'!$AA$111="Mayor"),CONCATENATE("R17C",'Mapa final'!$O$111),"")</f>
        <v/>
      </c>
      <c r="AH84" s="479" t="str">
        <f>IF(AND('Mapa final'!$Y$106="Baja",'Mapa final'!$AA$106="Catastrófico"),CONCATENATE("R17C",'Mapa final'!$O$106),"")</f>
        <v/>
      </c>
      <c r="AI84" s="480" t="str">
        <f>IF(AND('Mapa final'!$Y$107="Baja",'Mapa final'!$AA$107="Catastrófico"),CONCATENATE("R17C",'Mapa final'!$O$107),"")</f>
        <v/>
      </c>
      <c r="AJ84" s="480" t="str">
        <f>IF(AND('Mapa final'!$Y$108="Baja",'Mapa final'!$AA$108="Catastrófico"),CONCATENATE("R17C",'Mapa final'!$O$108),"")</f>
        <v/>
      </c>
      <c r="AK84" s="480" t="str">
        <f>IF(AND('Mapa final'!$Y$109="Baja",'Mapa final'!$AA$109="Catastrófico"),CONCATENATE("R17C",'Mapa final'!$O$109),"")</f>
        <v/>
      </c>
      <c r="AL84" s="480" t="str">
        <f>IF(AND('Mapa final'!$Y$110="Baja",'Mapa final'!$AA$110="Catastrófico"),CONCATENATE("R17C",'Mapa final'!$O$110),"")</f>
        <v/>
      </c>
      <c r="AM84" s="481" t="str">
        <f>IF(AND('Mapa final'!$Y$111="Baja",'Mapa final'!$AA$111="Catastrófico"),CONCATENATE("R17C",'Mapa final'!$O$111),"")</f>
        <v/>
      </c>
      <c r="AN84" s="15"/>
      <c r="AO84" s="1082"/>
      <c r="AP84" s="1083"/>
      <c r="AQ84" s="1083"/>
      <c r="AR84" s="1083"/>
      <c r="AS84" s="1083"/>
      <c r="AT84" s="1084"/>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row>
    <row r="85" spans="1:80" ht="20.25" customHeight="1" x14ac:dyDescent="0.3">
      <c r="A85" s="15"/>
      <c r="B85" s="1040"/>
      <c r="C85" s="1040"/>
      <c r="D85" s="1041"/>
      <c r="E85" s="1059"/>
      <c r="F85" s="1058"/>
      <c r="G85" s="1058"/>
      <c r="H85" s="1058"/>
      <c r="I85" s="1058"/>
      <c r="J85" s="503" t="str">
        <f>IF(AND('Mapa final'!$Y$112="Baja",'Mapa final'!$AA$112="Leve"),CONCATENATE("R18C",'Mapa final'!$O$112),"")</f>
        <v/>
      </c>
      <c r="K85" s="504" t="str">
        <f>IF(AND('Mapa final'!$Y$113="Baja",'Mapa final'!$AA$113="Leve"),CONCATENATE("R18C",'Mapa final'!$O$113),"")</f>
        <v>R18C2</v>
      </c>
      <c r="L85" s="504" t="str">
        <f>IF(AND('Mapa final'!$Y$114="Baja",'Mapa final'!$AA$114="Leve"),CONCATENATE("R18C",'Mapa final'!$O$114),"")</f>
        <v/>
      </c>
      <c r="M85" s="504" t="str">
        <f>IF(AND('Mapa final'!$Y$115="Baja",'Mapa final'!$AA$115="Leve"),CONCATENATE("R18C",'Mapa final'!$O$115),"")</f>
        <v/>
      </c>
      <c r="N85" s="504" t="str">
        <f>IF(AND('Mapa final'!$Y$116="Baja",'Mapa final'!$AA$116="Leve"),CONCATENATE("R18C",'Mapa final'!$O$116),"")</f>
        <v/>
      </c>
      <c r="O85" s="505" t="str">
        <f>IF(AND('Mapa final'!$Y$118="Baja",'Mapa final'!$AA$118="Leve"),CONCATENATE("R18C",'Mapa final'!$O$118),"")</f>
        <v/>
      </c>
      <c r="P85" s="485" t="str">
        <f>IF(AND('Mapa final'!$Y$112="Baja",'Mapa final'!$AA$112="Menor"),CONCATENATE("R18C",'Mapa final'!$O$112),"")</f>
        <v/>
      </c>
      <c r="Q85" s="486" t="str">
        <f>IF(AND('Mapa final'!$Y$113="Baja",'Mapa final'!$AA$113="Menor"),CONCATENATE("R18C",'Mapa final'!$O$113),"")</f>
        <v/>
      </c>
      <c r="R85" s="486" t="str">
        <f>IF(AND('Mapa final'!$Y$114="Baja",'Mapa final'!$AA$114="Menor"),CONCATENATE("R18C",'Mapa final'!$O$114),"")</f>
        <v/>
      </c>
      <c r="S85" s="486" t="str">
        <f>IF(AND('Mapa final'!$Y$115="Baja",'Mapa final'!$AA$115="Menor"),CONCATENATE("R18C",'Mapa final'!$O$115),"")</f>
        <v/>
      </c>
      <c r="T85" s="486" t="str">
        <f>IF(AND('Mapa final'!$Y$116="Baja",'Mapa final'!$AA$116="Menor"),CONCATENATE("R18C",'Mapa final'!$O$116),"")</f>
        <v/>
      </c>
      <c r="U85" s="487" t="str">
        <f>IF(AND('Mapa final'!$Y$118="Baja",'Mapa final'!$AA$118="Menor"),CONCATENATE("R18C",'Mapa final'!$O$118),"")</f>
        <v/>
      </c>
      <c r="V85" s="485" t="str">
        <f>IF(AND('Mapa final'!$Y$112="Baja",'Mapa final'!$AA$112="Moderado"),CONCATENATE("R18C",'Mapa final'!$O$112),"")</f>
        <v/>
      </c>
      <c r="W85" s="486" t="str">
        <f>IF(AND('Mapa final'!$Y$113="Baja",'Mapa final'!$AA$113="Moderado"),CONCATENATE("R18C",'Mapa final'!$O$113),"")</f>
        <v/>
      </c>
      <c r="X85" s="486" t="str">
        <f>IF(AND('Mapa final'!$Y$114="Baja",'Mapa final'!$AA$114="Moderado"),CONCATENATE("R18C",'Mapa final'!$O$114),"")</f>
        <v/>
      </c>
      <c r="Y85" s="486" t="str">
        <f>IF(AND('Mapa final'!$Y$115="Baja",'Mapa final'!$AA$115="Moderado"),CONCATENATE("R18C",'Mapa final'!$O$115),"")</f>
        <v/>
      </c>
      <c r="Z85" s="486" t="str">
        <f>IF(AND('Mapa final'!$Y$116="Baja",'Mapa final'!$AA$116="Moderado"),CONCATENATE("R18C",'Mapa final'!$O$116),"")</f>
        <v/>
      </c>
      <c r="AA85" s="487" t="str">
        <f>IF(AND('Mapa final'!$Y$118="Baja",'Mapa final'!$AA$118="Moderado"),CONCATENATE("R18C",'Mapa final'!$O$118),"")</f>
        <v/>
      </c>
      <c r="AB85" s="476" t="str">
        <f>IF(AND('Mapa final'!$Y$112="Baja",'Mapa final'!$AA$112="Mayor"),CONCATENATE("R18C",'Mapa final'!$O$112),"")</f>
        <v/>
      </c>
      <c r="AC85" s="477" t="str">
        <f>IF(AND('Mapa final'!$Y$113="Baja",'Mapa final'!$AA$113="Mayor"),CONCATENATE("R18C",'Mapa final'!$O$113),"")</f>
        <v/>
      </c>
      <c r="AD85" s="477" t="str">
        <f>IF(AND('Mapa final'!$Y$114="Baja",'Mapa final'!$AA$114="Mayor"),CONCATENATE("R18C",'Mapa final'!$O$114),"")</f>
        <v/>
      </c>
      <c r="AE85" s="477" t="str">
        <f>IF(AND('Mapa final'!$Y$115="Baja",'Mapa final'!$AA$115="Mayor"),CONCATENATE("R18C",'Mapa final'!$O$115),"")</f>
        <v/>
      </c>
      <c r="AF85" s="477" t="str">
        <f>IF(AND('Mapa final'!$Y$116="Baja",'Mapa final'!$AA$116="Mayor"),CONCATENATE("R18C",'Mapa final'!$O$116),"")</f>
        <v/>
      </c>
      <c r="AG85" s="478" t="str">
        <f>IF(AND('Mapa final'!$Y$118="Baja",'Mapa final'!$AA$118="Mayor"),CONCATENATE("R18C",'Mapa final'!$O$118),"")</f>
        <v/>
      </c>
      <c r="AH85" s="479" t="str">
        <f>IF(AND('Mapa final'!$Y$112="Baja",'Mapa final'!$AA$112="Catastrófico"),CONCATENATE("R18C",'Mapa final'!$O$112),"")</f>
        <v/>
      </c>
      <c r="AI85" s="480" t="str">
        <f>IF(AND('Mapa final'!$Y$113="Baja",'Mapa final'!$AA$113="Catastrófico"),CONCATENATE("R18C",'Mapa final'!$O$113),"")</f>
        <v/>
      </c>
      <c r="AJ85" s="480" t="str">
        <f>IF(AND('Mapa final'!$Y$114="Baja",'Mapa final'!$AA$114="Catastrófico"),CONCATENATE("R18C",'Mapa final'!$O$114),"")</f>
        <v/>
      </c>
      <c r="AK85" s="480" t="str">
        <f>IF(AND('Mapa final'!$Y$115="Baja",'Mapa final'!$AA$115="Catastrófico"),CONCATENATE("R18C",'Mapa final'!$O$115),"")</f>
        <v/>
      </c>
      <c r="AL85" s="480" t="str">
        <f>IF(AND('Mapa final'!$Y$116="Baja",'Mapa final'!$AA$116="Catastrófico"),CONCATENATE("R18C",'Mapa final'!$O$116),"")</f>
        <v/>
      </c>
      <c r="AM85" s="481" t="str">
        <f>IF(AND('Mapa final'!$Y$118="Baja",'Mapa final'!$AA$118="Catastrófico"),CONCATENATE("R18C",'Mapa final'!$O$118),"")</f>
        <v/>
      </c>
      <c r="AN85" s="15"/>
      <c r="AO85" s="1082"/>
      <c r="AP85" s="1083"/>
      <c r="AQ85" s="1083"/>
      <c r="AR85" s="1083"/>
      <c r="AS85" s="1083"/>
      <c r="AT85" s="1084"/>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row>
    <row r="86" spans="1:80" ht="20.25" customHeight="1" x14ac:dyDescent="0.3">
      <c r="A86" s="15"/>
      <c r="B86" s="1040"/>
      <c r="C86" s="1040"/>
      <c r="D86" s="1041"/>
      <c r="E86" s="1059"/>
      <c r="F86" s="1058"/>
      <c r="G86" s="1058"/>
      <c r="H86" s="1058"/>
      <c r="I86" s="1058"/>
      <c r="J86" s="503" t="str">
        <f>IF(AND('Mapa final'!$Y$118="Baja",'Mapa final'!$AA$118="Leve"),CONCATENATE("R19C",'Mapa final'!$O$118),"")</f>
        <v/>
      </c>
      <c r="K86" s="504" t="str">
        <f>IF(AND('Mapa final'!$Y$119="Baja",'Mapa final'!$AA$119="Leve"),CONCATENATE("R19C",'Mapa final'!$O$119),"")</f>
        <v/>
      </c>
      <c r="L86" s="504" t="str">
        <f>IF(AND('Mapa final'!$Y$120="Baja",'Mapa final'!$AA$120="Leve"),CONCATENATE("R19C",'Mapa final'!$O$120),"")</f>
        <v/>
      </c>
      <c r="M86" s="504" t="str">
        <f>IF(AND('Mapa final'!$Y$121="Baja",'Mapa final'!$AA$121="Leve"),CONCATENATE("R19C",'Mapa final'!$O$121),"")</f>
        <v/>
      </c>
      <c r="N86" s="504" t="str">
        <f>IF(AND('Mapa final'!$Y$122="Baja",'Mapa final'!$AA$122="Leve"),CONCATENATE("R19C",'Mapa final'!$O$122),"")</f>
        <v/>
      </c>
      <c r="O86" s="505" t="str">
        <f>IF(AND('Mapa final'!$Y$123="Baja",'Mapa final'!$AA$123="Leve"),CONCATENATE("R19C",'Mapa final'!$O$123),"")</f>
        <v/>
      </c>
      <c r="P86" s="485" t="str">
        <f>IF(AND('Mapa final'!$Y$118="Baja",'Mapa final'!$AA$118="Menor"),CONCATENATE("R19C",'Mapa final'!$O$118),"")</f>
        <v/>
      </c>
      <c r="Q86" s="486" t="str">
        <f>IF(AND('Mapa final'!$Y$119="Baja",'Mapa final'!$AA$119="Menor"),CONCATENATE("R19C",'Mapa final'!$O$119),"")</f>
        <v/>
      </c>
      <c r="R86" s="486" t="str">
        <f>IF(AND('Mapa final'!$Y$120="Baja",'Mapa final'!$AA$120="Menor"),CONCATENATE("R19C",'Mapa final'!$O$120),"")</f>
        <v/>
      </c>
      <c r="S86" s="486" t="str">
        <f>IF(AND('Mapa final'!$Y$121="Baja",'Mapa final'!$AA$121="Menor"),CONCATENATE("R19C",'Mapa final'!$O$121),"")</f>
        <v/>
      </c>
      <c r="T86" s="486" t="str">
        <f>IF(AND('Mapa final'!$Y$122="Baja",'Mapa final'!$AA$122="Menor"),CONCATENATE("R19C",'Mapa final'!$O$122),"")</f>
        <v/>
      </c>
      <c r="U86" s="487" t="str">
        <f>IF(AND('Mapa final'!$Y$123="Baja",'Mapa final'!$AA$123="Menor"),CONCATENATE("R19C",'Mapa final'!$O$123),"")</f>
        <v/>
      </c>
      <c r="V86" s="485" t="str">
        <f>IF(AND('Mapa final'!$Y$118="Baja",'Mapa final'!$AA$118="Moderado"),CONCATENATE("R19C",'Mapa final'!$O$118),"")</f>
        <v/>
      </c>
      <c r="W86" s="486" t="str">
        <f>IF(AND('Mapa final'!$Y$119="Baja",'Mapa final'!$AA$119="Moderado"),CONCATENATE("R19C",'Mapa final'!$O$119),"")</f>
        <v/>
      </c>
      <c r="X86" s="486" t="str">
        <f>IF(AND('Mapa final'!$Y$120="Baja",'Mapa final'!$AA$120="Moderado"),CONCATENATE("R19C",'Mapa final'!$O$120),"")</f>
        <v/>
      </c>
      <c r="Y86" s="486" t="str">
        <f>IF(AND('Mapa final'!$Y$121="Baja",'Mapa final'!$AA$121="Moderado"),CONCATENATE("R19C",'Mapa final'!$O$121),"")</f>
        <v/>
      </c>
      <c r="Z86" s="486" t="str">
        <f>IF(AND('Mapa final'!$Y$122="Baja",'Mapa final'!$AA$122="Moderado"),CONCATENATE("R19C",'Mapa final'!$O$122),"")</f>
        <v/>
      </c>
      <c r="AA86" s="487" t="str">
        <f>IF(AND('Mapa final'!$Y$123="Baja",'Mapa final'!$AA$123="Moderado"),CONCATENATE("R19C",'Mapa final'!$O$123),"")</f>
        <v/>
      </c>
      <c r="AB86" s="476" t="str">
        <f>IF(AND('Mapa final'!$Y$118="Baja",'Mapa final'!$AA$118="Mayor"),CONCATENATE("R19C",'Mapa final'!$O$118),"")</f>
        <v/>
      </c>
      <c r="AC86" s="477" t="str">
        <f>IF(AND('Mapa final'!$Y$119="Baja",'Mapa final'!$AA$119="Mayor"),CONCATENATE("R19C",'Mapa final'!$O$119),"")</f>
        <v/>
      </c>
      <c r="AD86" s="477" t="str">
        <f>IF(AND('Mapa final'!$Y$120="Baja",'Mapa final'!$AA$120="Mayor"),CONCATENATE("R19C",'Mapa final'!$O$120),"")</f>
        <v/>
      </c>
      <c r="AE86" s="477" t="str">
        <f>IF(AND('Mapa final'!$Y$121="Baja",'Mapa final'!$AA$121="Mayor"),CONCATENATE("R19C",'Mapa final'!$O$121),"")</f>
        <v/>
      </c>
      <c r="AF86" s="477" t="str">
        <f>IF(AND('Mapa final'!$Y$122="Baja",'Mapa final'!$AA$122="Mayor"),CONCATENATE("R19C",'Mapa final'!$O$122),"")</f>
        <v/>
      </c>
      <c r="AG86" s="478" t="str">
        <f>IF(AND('Mapa final'!$Y$123="Baja",'Mapa final'!$AA$123="Mayor"),CONCATENATE("R19C",'Mapa final'!$O$123),"")</f>
        <v/>
      </c>
      <c r="AH86" s="479" t="str">
        <f>IF(AND('Mapa final'!$Y$118="Baja",'Mapa final'!$AA$118="Catastrófico"),CONCATENATE("R19C",'Mapa final'!$O$118),"")</f>
        <v/>
      </c>
      <c r="AI86" s="480" t="str">
        <f>IF(AND('Mapa final'!$Y$119="Baja",'Mapa final'!$AA$119="Catastrófico"),CONCATENATE("R19C",'Mapa final'!$O$119),"")</f>
        <v/>
      </c>
      <c r="AJ86" s="480" t="str">
        <f>IF(AND('Mapa final'!$Y$120="Baja",'Mapa final'!$AA$120="Catastrófico"),CONCATENATE("R19C",'Mapa final'!$O$120),"")</f>
        <v/>
      </c>
      <c r="AK86" s="480" t="str">
        <f>IF(AND('Mapa final'!$Y$121="Baja",'Mapa final'!$AA$121="Catastrófico"),CONCATENATE("R19C",'Mapa final'!$O$121),"")</f>
        <v/>
      </c>
      <c r="AL86" s="480" t="str">
        <f>IF(AND('Mapa final'!$Y$122="Baja",'Mapa final'!$AA$122="Catastrófico"),CONCATENATE("R19C",'Mapa final'!$O$122),"")</f>
        <v/>
      </c>
      <c r="AM86" s="481" t="str">
        <f>IF(AND('Mapa final'!$Y$123="Baja",'Mapa final'!$AA$123="Catastrófico"),CONCATENATE("R19C",'Mapa final'!$O$123),"")</f>
        <v/>
      </c>
      <c r="AN86" s="15"/>
      <c r="AO86" s="1082"/>
      <c r="AP86" s="1083"/>
      <c r="AQ86" s="1083"/>
      <c r="AR86" s="1083"/>
      <c r="AS86" s="1083"/>
      <c r="AT86" s="1084"/>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row>
    <row r="87" spans="1:80" ht="20.25" customHeight="1" x14ac:dyDescent="0.3">
      <c r="A87" s="15"/>
      <c r="B87" s="1040"/>
      <c r="C87" s="1040"/>
      <c r="D87" s="1041"/>
      <c r="E87" s="1059"/>
      <c r="F87" s="1058"/>
      <c r="G87" s="1058"/>
      <c r="H87" s="1058"/>
      <c r="I87" s="1058"/>
      <c r="J87" s="503"/>
      <c r="K87" s="504"/>
      <c r="L87" s="504"/>
      <c r="M87" s="504"/>
      <c r="N87" s="504"/>
      <c r="O87" s="505"/>
      <c r="P87" s="485"/>
      <c r="Q87" s="486"/>
      <c r="R87" s="486"/>
      <c r="S87" s="486"/>
      <c r="T87" s="486"/>
      <c r="U87" s="487"/>
      <c r="V87" s="485"/>
      <c r="W87" s="486"/>
      <c r="X87" s="486"/>
      <c r="Y87" s="486"/>
      <c r="Z87" s="486"/>
      <c r="AA87" s="487"/>
      <c r="AB87" s="476"/>
      <c r="AC87" s="477"/>
      <c r="AD87" s="477"/>
      <c r="AE87" s="477"/>
      <c r="AF87" s="477"/>
      <c r="AG87" s="478"/>
      <c r="AH87" s="479"/>
      <c r="AI87" s="480"/>
      <c r="AJ87" s="480"/>
      <c r="AK87" s="480"/>
      <c r="AL87" s="480"/>
      <c r="AM87" s="481"/>
      <c r="AN87" s="15"/>
      <c r="AO87" s="1082"/>
      <c r="AP87" s="1083"/>
      <c r="AQ87" s="1083"/>
      <c r="AR87" s="1083"/>
      <c r="AS87" s="1083"/>
      <c r="AT87" s="1084"/>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row>
    <row r="88" spans="1:80" ht="20.25" customHeight="1" thickBot="1" x14ac:dyDescent="0.35">
      <c r="A88" s="15"/>
      <c r="B88" s="1040"/>
      <c r="C88" s="1040"/>
      <c r="D88" s="1041"/>
      <c r="E88" s="1059"/>
      <c r="F88" s="1058"/>
      <c r="G88" s="1058"/>
      <c r="H88" s="1058"/>
      <c r="I88" s="1058"/>
      <c r="J88" s="506" t="str">
        <f>IF(AND('Mapa final'!$Y$130="Baja",'Mapa final'!$AA$130="Leve"),CONCATENATE("R10C",'Mapa final'!$O$130),"")</f>
        <v/>
      </c>
      <c r="K88" s="507" t="str">
        <f>IF(AND('Mapa final'!$Y$131="Baja",'Mapa final'!$AA$131="Leve"),CONCATENATE("R10C",'Mapa final'!$O$131),"")</f>
        <v/>
      </c>
      <c r="L88" s="507" t="str">
        <f>IF(AND('Mapa final'!$Y$132="Baja",'Mapa final'!$AA$132="Leve"),CONCATENATE("R10C",'Mapa final'!$O$132),"")</f>
        <v/>
      </c>
      <c r="M88" s="507" t="str">
        <f>IF(AND('Mapa final'!$Y$133="Baja",'Mapa final'!$AA$133="Leve"),CONCATENATE("R10C",'Mapa final'!$O$133),"")</f>
        <v/>
      </c>
      <c r="N88" s="507" t="str">
        <f>IF(AND('Mapa final'!$Y$134="Baja",'Mapa final'!$AA$134="Leve"),CONCATENATE("R10C",'Mapa final'!$O$134),"")</f>
        <v/>
      </c>
      <c r="O88" s="508" t="str">
        <f>IF(AND('Mapa final'!$Y$135="Baja",'Mapa final'!$AA$135="Leve"),CONCATENATE("R10C",'Mapa final'!$O$135),"")</f>
        <v/>
      </c>
      <c r="P88" s="488" t="str">
        <f>IF(AND('Mapa final'!$Y$130="Baja",'Mapa final'!$AA$130="Menor"),CONCATENATE("R10C",'Mapa final'!$O$130),"")</f>
        <v/>
      </c>
      <c r="Q88" s="489" t="str">
        <f>IF(AND('Mapa final'!$Y$131="Baja",'Mapa final'!$AA$131="Menor"),CONCATENATE("R10C",'Mapa final'!$O$131),"")</f>
        <v/>
      </c>
      <c r="R88" s="489" t="str">
        <f>IF(AND('Mapa final'!$Y$132="Baja",'Mapa final'!$AA$132="Menor"),CONCATENATE("R10C",'Mapa final'!$O$132),"")</f>
        <v/>
      </c>
      <c r="S88" s="489" t="str">
        <f>IF(AND('Mapa final'!$Y$133="Baja",'Mapa final'!$AA$133="Menor"),CONCATENATE("R10C",'Mapa final'!$O$133),"")</f>
        <v/>
      </c>
      <c r="T88" s="489" t="str">
        <f>IF(AND('Mapa final'!$Y$134="Baja",'Mapa final'!$AA$134="Menor"),CONCATENATE("R10C",'Mapa final'!$O$134),"")</f>
        <v/>
      </c>
      <c r="U88" s="490" t="str">
        <f>IF(AND('Mapa final'!$Y$135="Baja",'Mapa final'!$AA$135="Menor"),CONCATENATE("R10C",'Mapa final'!$O$135),"")</f>
        <v/>
      </c>
      <c r="V88" s="497" t="str">
        <f>IF(AND('Mapa final'!$Y$130="Baja",'Mapa final'!$AA$130="Moderado"),CONCATENATE("R10C",'Mapa final'!$O$130),"")</f>
        <v/>
      </c>
      <c r="W88" s="498" t="str">
        <f>IF(AND('Mapa final'!$Y$131="Baja",'Mapa final'!$AA$131="Moderado"),CONCATENATE("R10C",'Mapa final'!$O$131),"")</f>
        <v/>
      </c>
      <c r="X88" s="498" t="str">
        <f>IF(AND('Mapa final'!$Y$132="Baja",'Mapa final'!$AA$132="Moderado"),CONCATENATE("R10C",'Mapa final'!$O$132),"")</f>
        <v/>
      </c>
      <c r="Y88" s="498" t="str">
        <f>IF(AND('Mapa final'!$Y$133="Baja",'Mapa final'!$AA$133="Moderado"),CONCATENATE("R10C",'Mapa final'!$O$133),"")</f>
        <v/>
      </c>
      <c r="Z88" s="498" t="str">
        <f>IF(AND('Mapa final'!$Y$134="Baja",'Mapa final'!$AA$134="Moderado"),CONCATENATE("R10C",'Mapa final'!$O$134),"")</f>
        <v/>
      </c>
      <c r="AA88" s="499" t="str">
        <f>IF(AND('Mapa final'!$Y$135="Baja",'Mapa final'!$AA$135="Moderado"),CONCATENATE("R10C",'Mapa final'!$O$135),"")</f>
        <v/>
      </c>
      <c r="AB88" s="491" t="str">
        <f>IF(AND('Mapa final'!$Y$130="Baja",'Mapa final'!$AA$130="Mayor"),CONCATENATE("R10C",'Mapa final'!$O$130),"")</f>
        <v/>
      </c>
      <c r="AC88" s="492" t="str">
        <f>IF(AND('Mapa final'!$Y$131="Baja",'Mapa final'!$AA$131="Mayor"),CONCATENATE("R10C",'Mapa final'!$O$131),"")</f>
        <v/>
      </c>
      <c r="AD88" s="492" t="str">
        <f>IF(AND('Mapa final'!$Y$132="Baja",'Mapa final'!$AA$132="Mayor"),CONCATENATE("R10C",'Mapa final'!$O$132),"")</f>
        <v/>
      </c>
      <c r="AE88" s="492" t="str">
        <f>IF(AND('Mapa final'!$Y$133="Baja",'Mapa final'!$AA$133="Mayor"),CONCATENATE("R10C",'Mapa final'!$O$133),"")</f>
        <v/>
      </c>
      <c r="AF88" s="492" t="str">
        <f>IF(AND('Mapa final'!$Y$134="Baja",'Mapa final'!$AA$134="Mayor"),CONCATENATE("R10C",'Mapa final'!$O$134),"")</f>
        <v/>
      </c>
      <c r="AG88" s="493" t="str">
        <f>IF(AND('Mapa final'!$Y$135="Baja",'Mapa final'!$AA$135="Mayor"),CONCATENATE("R10C",'Mapa final'!$O$135),"")</f>
        <v/>
      </c>
      <c r="AH88" s="494" t="str">
        <f>IF(AND('Mapa final'!$Y$130="Baja",'Mapa final'!$AA$130="Catastrófico"),CONCATENATE("R10C",'Mapa final'!$O$130),"")</f>
        <v/>
      </c>
      <c r="AI88" s="495" t="str">
        <f>IF(AND('Mapa final'!$Y$131="Baja",'Mapa final'!$AA$131="Catastrófico"),CONCATENATE("R10C",'Mapa final'!$O$131),"")</f>
        <v/>
      </c>
      <c r="AJ88" s="495" t="str">
        <f>IF(AND('Mapa final'!$Y$132="Baja",'Mapa final'!$AA$132="Catastrófico"),CONCATENATE("R10C",'Mapa final'!$O$132),"")</f>
        <v/>
      </c>
      <c r="AK88" s="495" t="str">
        <f>IF(AND('Mapa final'!$Y$133="Baja",'Mapa final'!$AA$133="Catastrófico"),CONCATENATE("R10C",'Mapa final'!$O$133),"")</f>
        <v/>
      </c>
      <c r="AL88" s="495" t="str">
        <f>IF(AND('Mapa final'!$Y$134="Baja",'Mapa final'!$AA$134="Catastrófico"),CONCATENATE("R10C",'Mapa final'!$O$134),"")</f>
        <v/>
      </c>
      <c r="AM88" s="496" t="str">
        <f>IF(AND('Mapa final'!$Y$135="Baja",'Mapa final'!$AA$135="Catastrófico"),CONCATENATE("R10C",'Mapa final'!$O$135),"")</f>
        <v/>
      </c>
      <c r="AN88" s="15"/>
      <c r="AO88" s="1082"/>
      <c r="AP88" s="1083"/>
      <c r="AQ88" s="1083"/>
      <c r="AR88" s="1083"/>
      <c r="AS88" s="1083"/>
      <c r="AT88" s="1084"/>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row>
    <row r="89" spans="1:80" ht="20.25" customHeight="1" x14ac:dyDescent="0.3">
      <c r="A89" s="15"/>
      <c r="B89" s="1040"/>
      <c r="C89" s="1040"/>
      <c r="D89" s="1041"/>
      <c r="E89" s="1055" t="s">
        <v>1060</v>
      </c>
      <c r="F89" s="1056"/>
      <c r="G89" s="1056"/>
      <c r="H89" s="1056"/>
      <c r="I89" s="1071"/>
      <c r="J89" s="500" t="str">
        <f>IF(AND('Mapa final'!$Y$10="Muy Baja",'Mapa final'!$AA$10="Leve"),CONCATENATE("R1C",'Mapa final'!$O$10),"")</f>
        <v/>
      </c>
      <c r="K89" s="501" t="str">
        <f>IF(AND('Mapa final'!$Y$11="Muy Baja",'Mapa final'!$AA$11="Leve"),CONCATENATE("R1C",'Mapa final'!$O$11),"")</f>
        <v/>
      </c>
      <c r="L89" s="501" t="str">
        <f>IF(AND('Mapa final'!$Y$12="Muy Baja",'Mapa final'!$AA$12="Leve"),CONCATENATE("R1C",'Mapa final'!$O$12),"")</f>
        <v/>
      </c>
      <c r="M89" s="501" t="str">
        <f>IF(AND('Mapa final'!$Y$13="Muy Baja",'Mapa final'!$AA$13="Leve"),CONCATENATE("R1C",'Mapa final'!$O$13),"")</f>
        <v/>
      </c>
      <c r="N89" s="501" t="str">
        <f>IF(AND('Mapa final'!$Y$14="Muy Baja",'Mapa final'!$AA$14="Leve"),CONCATENATE("R1C",'Mapa final'!$O$14),"")</f>
        <v/>
      </c>
      <c r="O89" s="502" t="str">
        <f>IF(AND('Mapa final'!$Y$15="Muy Baja",'Mapa final'!$AA$15="Leve"),CONCATENATE("R1C",'Mapa final'!$O$15),"")</f>
        <v/>
      </c>
      <c r="P89" s="501" t="str">
        <f>IF(AND('Mapa final'!$Y$10="Muy Baja",'Mapa final'!$AA$10="Menor"),CONCATENATE("R1C",'Mapa final'!$O$10),"")</f>
        <v/>
      </c>
      <c r="Q89" s="501" t="str">
        <f>IF(AND('Mapa final'!$Y$11="Muy Baja",'Mapa final'!$AA$11="Menor"),CONCATENATE("R1C",'Mapa final'!$O$11),"")</f>
        <v/>
      </c>
      <c r="R89" s="501" t="str">
        <f>IF(AND('Mapa final'!$Y$12="Muy Baja",'Mapa final'!$AA$12="Menor"),CONCATENATE("R1C",'Mapa final'!$O$12),"")</f>
        <v/>
      </c>
      <c r="S89" s="501" t="str">
        <f>IF(AND('Mapa final'!$Y$13="Muy Baja",'Mapa final'!$AA$13="Menor"),CONCATENATE("R1C",'Mapa final'!$O$13),"")</f>
        <v/>
      </c>
      <c r="T89" s="501" t="str">
        <f>IF(AND('Mapa final'!$Y$14="Muy Baja",'Mapa final'!$AA$14="Menor"),CONCATENATE("R1C",'Mapa final'!$O$14),"")</f>
        <v/>
      </c>
      <c r="U89" s="501" t="str">
        <f>IF(AND('Mapa final'!$Y$15="Muy Baja",'Mapa final'!$AA$15="Menor"),CONCATENATE("R1C",'Mapa final'!$O$15),"")</f>
        <v/>
      </c>
      <c r="V89" s="482" t="str">
        <f>IF(AND('Mapa final'!$Y$10="Muy Baja",'Mapa final'!$AA$10="Moderado"),CONCATENATE("R1C",'Mapa final'!$O$10),"")</f>
        <v/>
      </c>
      <c r="W89" s="483" t="str">
        <f>IF(AND('Mapa final'!$Y$11="Muy Baja",'Mapa final'!$AA$11="Moderado"),CONCATENATE("R1C",'Mapa final'!$O$11),"")</f>
        <v/>
      </c>
      <c r="X89" s="483" t="str">
        <f>IF(AND('Mapa final'!$Y$12="Muy Baja",'Mapa final'!$AA$12="Moderado"),CONCATENATE("R1C",'Mapa final'!$O$12),"")</f>
        <v/>
      </c>
      <c r="Y89" s="483" t="str">
        <f>IF(AND('Mapa final'!$Y$13="Muy Baja",'Mapa final'!$AA$13="Moderado"),CONCATENATE("R1C",'Mapa final'!$O$13),"")</f>
        <v/>
      </c>
      <c r="Z89" s="483" t="str">
        <f>IF(AND('Mapa final'!$Y$14="Muy Baja",'Mapa final'!$AA$14="Moderado"),CONCATENATE("R1C",'Mapa final'!$O$14),"")</f>
        <v/>
      </c>
      <c r="AA89" s="484" t="str">
        <f>IF(AND('Mapa final'!$Y$15="Muy Baja",'Mapa final'!$AA$15="Moderado"),CONCATENATE("R1C",'Mapa final'!$O$15),"")</f>
        <v/>
      </c>
      <c r="AB89" s="470" t="str">
        <f>IF(AND('Mapa final'!$Y$10="Muy Baja",'Mapa final'!$AA$10="Mayor"),CONCATENATE("R1C",'Mapa final'!$O$10),"")</f>
        <v/>
      </c>
      <c r="AC89" s="471" t="str">
        <f>IF(AND('Mapa final'!$Y$11="Muy Baja",'Mapa final'!$AA$11="Mayor"),CONCATENATE("R1C",'Mapa final'!$O$11),"")</f>
        <v/>
      </c>
      <c r="AD89" s="471" t="str">
        <f>IF(AND('Mapa final'!$Y$12="Muy Baja",'Mapa final'!$AA$12="Mayor"),CONCATENATE("R1C",'Mapa final'!$O$12),"")</f>
        <v/>
      </c>
      <c r="AE89" s="471" t="str">
        <f>IF(AND('Mapa final'!$Y$13="Muy Baja",'Mapa final'!$AA$13="Mayor"),CONCATENATE("R1C",'Mapa final'!$O$13),"")</f>
        <v/>
      </c>
      <c r="AF89" s="471" t="str">
        <f>IF(AND('Mapa final'!$Y$14="Muy Baja",'Mapa final'!$AA$14="Mayor"),CONCATENATE("R1C",'Mapa final'!$O$14),"")</f>
        <v/>
      </c>
      <c r="AG89" s="472" t="str">
        <f>IF(AND('Mapa final'!$Y$15="Muy Baja",'Mapa final'!$AA$15="Mayor"),CONCATENATE("R1C",'Mapa final'!$O$15),"")</f>
        <v/>
      </c>
      <c r="AH89" s="473" t="str">
        <f>IF(AND('Mapa final'!$Y$10="Muy Baja",'Mapa final'!$AA$10="Catastrófico"),CONCATENATE("R1C",'Mapa final'!$O$10),"")</f>
        <v/>
      </c>
      <c r="AI89" s="474" t="str">
        <f>IF(AND('Mapa final'!$Y$11="Muy Baja",'Mapa final'!$AA$11="Catastrófico"),CONCATENATE("R1C",'Mapa final'!$O$11),"")</f>
        <v/>
      </c>
      <c r="AJ89" s="474" t="str">
        <f>IF(AND('Mapa final'!$Y$12="Muy Baja",'Mapa final'!$AA$12="Catastrófico"),CONCATENATE("R1C",'Mapa final'!$O$12),"")</f>
        <v/>
      </c>
      <c r="AK89" s="474" t="str">
        <f>IF(AND('Mapa final'!$Y$13="Muy Baja",'Mapa final'!$AA$13="Catastrófico"),CONCATENATE("R1C",'Mapa final'!$O$13),"")</f>
        <v/>
      </c>
      <c r="AL89" s="474" t="str">
        <f>IF(AND('Mapa final'!$Y$14="Muy Baja",'Mapa final'!$AA$14="Catastrófico"),CONCATENATE("R1C",'Mapa final'!$O$14),"")</f>
        <v/>
      </c>
      <c r="AM89" s="475" t="str">
        <f>IF(AND('Mapa final'!$Y$15="Muy Baja",'Mapa final'!$AA$15="Catastrófico"),CONCATENATE("R1C",'Mapa final'!$O$15),"")</f>
        <v/>
      </c>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row>
    <row r="90" spans="1:80" ht="20.25" customHeight="1" x14ac:dyDescent="0.3">
      <c r="A90" s="15"/>
      <c r="B90" s="1040"/>
      <c r="C90" s="1040"/>
      <c r="D90" s="1041"/>
      <c r="E90" s="1057"/>
      <c r="F90" s="1058"/>
      <c r="G90" s="1058"/>
      <c r="H90" s="1058"/>
      <c r="I90" s="1072"/>
      <c r="J90" s="503" t="str">
        <f>IF(AND('Mapa final'!$Y$16="Muy Baja",'Mapa final'!$AA$16="Leve"),CONCATENATE("R2C",'Mapa final'!$O$16),"")</f>
        <v/>
      </c>
      <c r="K90" s="504" t="str">
        <f>IF(AND('Mapa final'!$Y$17="Muy Baja",'Mapa final'!$AA$17="Leve"),CONCATENATE("R2C",'Mapa final'!$O$17),"")</f>
        <v/>
      </c>
      <c r="L90" s="504" t="str">
        <f>IF(AND('Mapa final'!$Y$18="Muy Baja",'Mapa final'!$AA$18="Leve"),CONCATENATE("R2C",'Mapa final'!$O$18),"")</f>
        <v/>
      </c>
      <c r="M90" s="504" t="str">
        <f>IF(AND('Mapa final'!$Y$19="Muy Baja",'Mapa final'!$AA$19="Leve"),CONCATENATE("R2C",'Mapa final'!$O$19),"")</f>
        <v/>
      </c>
      <c r="N90" s="504" t="str">
        <f>IF(AND('Mapa final'!$Y$20="Muy Baja",'Mapa final'!$AA$20="Leve"),CONCATENATE("R2C",'Mapa final'!$O$20),"")</f>
        <v/>
      </c>
      <c r="O90" s="505" t="str">
        <f>IF(AND('Mapa final'!$Y$21="Muy Baja",'Mapa final'!$AA$21="Leve"),CONCATENATE("R2C",'Mapa final'!$O$21),"")</f>
        <v/>
      </c>
      <c r="P90" s="504" t="str">
        <f>IF(AND('Mapa final'!$Y$16="Muy Baja",'Mapa final'!$AA$16="Menor"),CONCATENATE("R2C",'Mapa final'!$O$16),"")</f>
        <v/>
      </c>
      <c r="Q90" s="504" t="str">
        <f>IF(AND('Mapa final'!$Y$17="Muy Baja",'Mapa final'!$AA$17="Menor"),CONCATENATE("R2C",'Mapa final'!$O$17),"")</f>
        <v/>
      </c>
      <c r="R90" s="504" t="str">
        <f>IF(AND('Mapa final'!$Y$18="Muy Baja",'Mapa final'!$AA$18="Menor"),CONCATENATE("R2C",'Mapa final'!$O$18),"")</f>
        <v/>
      </c>
      <c r="S90" s="504" t="str">
        <f>IF(AND('Mapa final'!$Y$19="Muy Baja",'Mapa final'!$AA$19="Menor"),CONCATENATE("R2C",'Mapa final'!$O$19),"")</f>
        <v/>
      </c>
      <c r="T90" s="504" t="str">
        <f>IF(AND('Mapa final'!$Y$20="Muy Baja",'Mapa final'!$AA$20="Menor"),CONCATENATE("R2C",'Mapa final'!$O$20),"")</f>
        <v/>
      </c>
      <c r="U90" s="504" t="str">
        <f>IF(AND('Mapa final'!$Y$21="Muy Baja",'Mapa final'!$AA$21="Menor"),CONCATENATE("R2C",'Mapa final'!$O$21),"")</f>
        <v/>
      </c>
      <c r="V90" s="485" t="str">
        <f>IF(AND('Mapa final'!$Y$16="Muy Baja",'Mapa final'!$AA$16="Moderado"),CONCATENATE("R2C",'Mapa final'!$O$16),"")</f>
        <v/>
      </c>
      <c r="W90" s="486" t="str">
        <f>IF(AND('Mapa final'!$Y$17="Muy Baja",'Mapa final'!$AA$17="Moderado"),CONCATENATE("R2C",'Mapa final'!$O$17),"")</f>
        <v/>
      </c>
      <c r="X90" s="486" t="str">
        <f>IF(AND('Mapa final'!$Y$18="Muy Baja",'Mapa final'!$AA$18="Moderado"),CONCATENATE("R2C",'Mapa final'!$O$18),"")</f>
        <v/>
      </c>
      <c r="Y90" s="486" t="str">
        <f>IF(AND('Mapa final'!$Y$19="Muy Baja",'Mapa final'!$AA$19="Moderado"),CONCATENATE("R2C",'Mapa final'!$O$19),"")</f>
        <v/>
      </c>
      <c r="Z90" s="486" t="str">
        <f>IF(AND('Mapa final'!$Y$20="Muy Baja",'Mapa final'!$AA$20="Moderado"),CONCATENATE("R2C",'Mapa final'!$O$20),"")</f>
        <v/>
      </c>
      <c r="AA90" s="487" t="str">
        <f>IF(AND('Mapa final'!$Y$21="Muy Baja",'Mapa final'!$AA$21="Moderado"),CONCATENATE("R2C",'Mapa final'!$O$21),"")</f>
        <v/>
      </c>
      <c r="AB90" s="476" t="str">
        <f>IF(AND('Mapa final'!$Y$16="Muy Baja",'Mapa final'!$AA$16="Mayor"),CONCATENATE("R2C",'Mapa final'!$O$16),"")</f>
        <v/>
      </c>
      <c r="AC90" s="477" t="str">
        <f>IF(AND('Mapa final'!$Y$17="Muy Baja",'Mapa final'!$AA$17="Mayor"),CONCATENATE("R2C",'Mapa final'!$O$17),"")</f>
        <v/>
      </c>
      <c r="AD90" s="477" t="str">
        <f>IF(AND('Mapa final'!$Y$18="Muy Baja",'Mapa final'!$AA$18="Mayor"),CONCATENATE("R2C",'Mapa final'!$O$18),"")</f>
        <v/>
      </c>
      <c r="AE90" s="477" t="str">
        <f>IF(AND('Mapa final'!$Y$19="Muy Baja",'Mapa final'!$AA$19="Mayor"),CONCATENATE("R2C",'Mapa final'!$O$19),"")</f>
        <v/>
      </c>
      <c r="AF90" s="477" t="str">
        <f>IF(AND('Mapa final'!$Y$20="Muy Baja",'Mapa final'!$AA$20="Mayor"),CONCATENATE("R2C",'Mapa final'!$O$20),"")</f>
        <v/>
      </c>
      <c r="AG90" s="478" t="str">
        <f>IF(AND('Mapa final'!$Y$21="Muy Baja",'Mapa final'!$AA$21="Mayor"),CONCATENATE("R2C",'Mapa final'!$O$21),"")</f>
        <v/>
      </c>
      <c r="AH90" s="479" t="str">
        <f>IF(AND('Mapa final'!$Y$16="Muy Baja",'Mapa final'!$AA$16="Catastrófico"),CONCATENATE("R2C",'Mapa final'!$O$16),"")</f>
        <v/>
      </c>
      <c r="AI90" s="480" t="str">
        <f>IF(AND('Mapa final'!$Y$17="Muy Baja",'Mapa final'!$AA$17="Catastrófico"),CONCATENATE("R2C",'Mapa final'!$O$17),"")</f>
        <v/>
      </c>
      <c r="AJ90" s="480" t="str">
        <f>IF(AND('Mapa final'!$Y$18="Muy Baja",'Mapa final'!$AA$18="Catastrófico"),CONCATENATE("R2C",'Mapa final'!$O$18),"")</f>
        <v/>
      </c>
      <c r="AK90" s="480" t="str">
        <f>IF(AND('Mapa final'!$Y$19="Muy Baja",'Mapa final'!$AA$19="Catastrófico"),CONCATENATE("R2C",'Mapa final'!$O$19),"")</f>
        <v/>
      </c>
      <c r="AL90" s="480" t="str">
        <f>IF(AND('Mapa final'!$Y$20="Muy Baja",'Mapa final'!$AA$20="Catastrófico"),CONCATENATE("R2C",'Mapa final'!$O$20),"")</f>
        <v/>
      </c>
      <c r="AM90" s="481" t="str">
        <f>IF(AND('Mapa final'!$Y$21="Muy Baja",'Mapa final'!$AA$21="Catastrófico"),CONCATENATE("R2C",'Mapa final'!$O$21),"")</f>
        <v/>
      </c>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row>
    <row r="91" spans="1:80" ht="20.25" customHeight="1" x14ac:dyDescent="0.3">
      <c r="A91" s="15"/>
      <c r="B91" s="1040"/>
      <c r="C91" s="1040"/>
      <c r="D91" s="1041"/>
      <c r="E91" s="1057"/>
      <c r="F91" s="1058"/>
      <c r="G91" s="1058"/>
      <c r="H91" s="1058"/>
      <c r="I91" s="1072"/>
      <c r="J91" s="503" t="str">
        <f>IF(AND('Mapa final'!$Y$22="Muy Baja",'Mapa final'!$AA$22="Leve"),CONCATENATE("R3C",'Mapa final'!$O$22),"")</f>
        <v/>
      </c>
      <c r="K91" s="504" t="str">
        <f>IF(AND('Mapa final'!$Y$23="Muy Baja",'Mapa final'!$AA$23="Leve"),CONCATENATE("R3C",'Mapa final'!$O$23),"")</f>
        <v/>
      </c>
      <c r="L91" s="504" t="str">
        <f>IF(AND('Mapa final'!$Y$24="Muy Baja",'Mapa final'!$AA$24="Leve"),CONCATENATE("R3C",'Mapa final'!$O$24),"")</f>
        <v/>
      </c>
      <c r="M91" s="504" t="str">
        <f>IF(AND('Mapa final'!$Y$25="Muy Baja",'Mapa final'!$AA$25="Leve"),CONCATENATE("R3C",'Mapa final'!$O$25),"")</f>
        <v/>
      </c>
      <c r="N91" s="504" t="str">
        <f>IF(AND('Mapa final'!$Y$26="Muy Baja",'Mapa final'!$AA$26="Leve"),CONCATENATE("R3C",'Mapa final'!$O$26),"")</f>
        <v/>
      </c>
      <c r="O91" s="505" t="str">
        <f>IF(AND('Mapa final'!$Y$27="Muy Baja",'Mapa final'!$AA$27="Leve"),CONCATENATE("R3C",'Mapa final'!$O$27),"")</f>
        <v/>
      </c>
      <c r="P91" s="504" t="str">
        <f>IF(AND('Mapa final'!$Y$22="Muy Baja",'Mapa final'!$AA$22="Menor"),CONCATENATE("R3C",'Mapa final'!$O$22),"")</f>
        <v/>
      </c>
      <c r="Q91" s="504" t="str">
        <f>IF(AND('Mapa final'!$Y$23="Muy Baja",'Mapa final'!$AA$23="Menor"),CONCATENATE("R3C",'Mapa final'!$O$23),"")</f>
        <v/>
      </c>
      <c r="R91" s="504" t="str">
        <f>IF(AND('Mapa final'!$Y$24="Muy Baja",'Mapa final'!$AA$24="Menor"),CONCATENATE("R3C",'Mapa final'!$O$24),"")</f>
        <v/>
      </c>
      <c r="S91" s="504" t="str">
        <f>IF(AND('Mapa final'!$Y$25="Muy Baja",'Mapa final'!$AA$25="Menor"),CONCATENATE("R3C",'Mapa final'!$O$25),"")</f>
        <v/>
      </c>
      <c r="T91" s="504" t="str">
        <f>IF(AND('Mapa final'!$Y$26="Muy Baja",'Mapa final'!$AA$26="Menor"),CONCATENATE("R3C",'Mapa final'!$O$26),"")</f>
        <v/>
      </c>
      <c r="U91" s="504" t="str">
        <f>IF(AND('Mapa final'!$Y$27="Muy Baja",'Mapa final'!$AA$27="Menor"),CONCATENATE("R3C",'Mapa final'!$O$27),"")</f>
        <v/>
      </c>
      <c r="V91" s="485" t="str">
        <f>IF(AND('Mapa final'!$Y$22="Muy Baja",'Mapa final'!$AA$22="Moderado"),CONCATENATE("R3C",'Mapa final'!$O$22),"")</f>
        <v/>
      </c>
      <c r="W91" s="486" t="str">
        <f>IF(AND('Mapa final'!$Y$23="Muy Baja",'Mapa final'!$AA$23="Moderado"),CONCATENATE("R3C",'Mapa final'!$O$23),"")</f>
        <v/>
      </c>
      <c r="X91" s="486" t="str">
        <f>IF(AND('Mapa final'!$Y$24="Muy Baja",'Mapa final'!$AA$24="Moderado"),CONCATENATE("R3C",'Mapa final'!$O$24),"")</f>
        <v/>
      </c>
      <c r="Y91" s="486" t="str">
        <f>IF(AND('Mapa final'!$Y$25="Muy Baja",'Mapa final'!$AA$25="Moderado"),CONCATENATE("R3C",'Mapa final'!$O$25),"")</f>
        <v/>
      </c>
      <c r="Z91" s="486" t="str">
        <f>IF(AND('Mapa final'!$Y$26="Muy Baja",'Mapa final'!$AA$26="Moderado"),CONCATENATE("R3C",'Mapa final'!$O$26),"")</f>
        <v/>
      </c>
      <c r="AA91" s="487" t="str">
        <f>IF(AND('Mapa final'!$Y$27="Muy Baja",'Mapa final'!$AA$27="Moderado"),CONCATENATE("R3C",'Mapa final'!$O$27),"")</f>
        <v/>
      </c>
      <c r="AB91" s="476" t="str">
        <f>IF(AND('Mapa final'!$Y$22="Muy Baja",'Mapa final'!$AA$22="Mayor"),CONCATENATE("R3C",'Mapa final'!$O$22),"")</f>
        <v/>
      </c>
      <c r="AC91" s="477" t="str">
        <f>IF(AND('Mapa final'!$Y$23="Muy Baja",'Mapa final'!$AA$23="Mayor"),CONCATENATE("R3C",'Mapa final'!$O$23),"")</f>
        <v/>
      </c>
      <c r="AD91" s="477" t="str">
        <f>IF(AND('Mapa final'!$Y$24="Muy Baja",'Mapa final'!$AA$24="Mayor"),CONCATENATE("R3C",'Mapa final'!$O$24),"")</f>
        <v/>
      </c>
      <c r="AE91" s="477" t="str">
        <f>IF(AND('Mapa final'!$Y$25="Muy Baja",'Mapa final'!$AA$25="Mayor"),CONCATENATE("R3C",'Mapa final'!$O$25),"")</f>
        <v/>
      </c>
      <c r="AF91" s="477" t="str">
        <f>IF(AND('Mapa final'!$Y$26="Muy Baja",'Mapa final'!$AA$26="Mayor"),CONCATENATE("R3C",'Mapa final'!$O$26),"")</f>
        <v/>
      </c>
      <c r="AG91" s="478" t="str">
        <f>IF(AND('Mapa final'!$Y$27="Muy Baja",'Mapa final'!$AA$27="Mayor"),CONCATENATE("R3C",'Mapa final'!$O$27),"")</f>
        <v/>
      </c>
      <c r="AH91" s="479" t="str">
        <f>IF(AND('Mapa final'!$Y$22="Muy Baja",'Mapa final'!$AA$22="Catastrófico"),CONCATENATE("R3C",'Mapa final'!$O$22),"")</f>
        <v/>
      </c>
      <c r="AI91" s="480" t="str">
        <f>IF(AND('Mapa final'!$Y$23="Muy Baja",'Mapa final'!$AA$23="Catastrófico"),CONCATENATE("R3C",'Mapa final'!$O$23),"")</f>
        <v/>
      </c>
      <c r="AJ91" s="480" t="str">
        <f>IF(AND('Mapa final'!$Y$24="Muy Baja",'Mapa final'!$AA$24="Catastrófico"),CONCATENATE("R3C",'Mapa final'!$O$24),"")</f>
        <v/>
      </c>
      <c r="AK91" s="480" t="str">
        <f>IF(AND('Mapa final'!$Y$25="Muy Baja",'Mapa final'!$AA$25="Catastrófico"),CONCATENATE("R3C",'Mapa final'!$O$25),"")</f>
        <v/>
      </c>
      <c r="AL91" s="480" t="str">
        <f>IF(AND('Mapa final'!$Y$26="Muy Baja",'Mapa final'!$AA$26="Catastrófico"),CONCATENATE("R3C",'Mapa final'!$O$26),"")</f>
        <v/>
      </c>
      <c r="AM91" s="481" t="str">
        <f>IF(AND('Mapa final'!$Y$27="Muy Baja",'Mapa final'!$AA$27="Catastrófico"),CONCATENATE("R3C",'Mapa final'!$O$27),"")</f>
        <v/>
      </c>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row>
    <row r="92" spans="1:80" ht="20.25" customHeight="1" x14ac:dyDescent="0.3">
      <c r="A92" s="15"/>
      <c r="B92" s="1040"/>
      <c r="C92" s="1040"/>
      <c r="D92" s="1041"/>
      <c r="E92" s="1057"/>
      <c r="F92" s="1058"/>
      <c r="G92" s="1058"/>
      <c r="H92" s="1058"/>
      <c r="I92" s="1072"/>
      <c r="J92" s="503" t="str">
        <f>IF(AND('Mapa final'!$Y$28="Muy Baja",'Mapa final'!$AA$28="Leve"),CONCATENATE("R4C",'Mapa final'!$O$28),"")</f>
        <v/>
      </c>
      <c r="K92" s="504" t="str">
        <f>IF(AND('Mapa final'!$Y$29="Muy Baja",'Mapa final'!$AA$29="Leve"),CONCATENATE("R4C",'Mapa final'!$O$29),"")</f>
        <v/>
      </c>
      <c r="L92" s="504" t="str">
        <f>IF(AND('Mapa final'!$Y$30="Muy Baja",'Mapa final'!$AA$30="Leve"),CONCATENATE("R4C",'Mapa final'!$O$30),"")</f>
        <v/>
      </c>
      <c r="M92" s="504" t="str">
        <f>IF(AND('Mapa final'!$Y$31="Muy Baja",'Mapa final'!$AA$31="Leve"),CONCATENATE("R4C",'Mapa final'!$O$31),"")</f>
        <v/>
      </c>
      <c r="N92" s="504" t="str">
        <f>IF(AND('Mapa final'!$Y$32="Muy Baja",'Mapa final'!$AA$32="Leve"),CONCATENATE("R4C",'Mapa final'!$O$32),"")</f>
        <v/>
      </c>
      <c r="O92" s="505" t="str">
        <f>IF(AND('Mapa final'!$Y$33="Muy Baja",'Mapa final'!$AA$33="Leve"),CONCATENATE("R4C",'Mapa final'!$O$33),"")</f>
        <v/>
      </c>
      <c r="P92" s="504" t="str">
        <f>IF(AND('Mapa final'!$Y$28="Muy Baja",'Mapa final'!$AA$28="Menor"),CONCATENATE("R4C",'Mapa final'!$O$28),"")</f>
        <v/>
      </c>
      <c r="Q92" s="504" t="str">
        <f>IF(AND('Mapa final'!$Y$29="Muy Baja",'Mapa final'!$AA$29="Menor"),CONCATENATE("R4C",'Mapa final'!$O$29),"")</f>
        <v/>
      </c>
      <c r="R92" s="504" t="str">
        <f>IF(AND('Mapa final'!$Y$30="Muy Baja",'Mapa final'!$AA$30="Menor"),CONCATENATE("R4C",'Mapa final'!$O$30),"")</f>
        <v/>
      </c>
      <c r="S92" s="504" t="str">
        <f>IF(AND('Mapa final'!$Y$31="Muy Baja",'Mapa final'!$AA$31="Menor"),CONCATENATE("R4C",'Mapa final'!$O$31),"")</f>
        <v/>
      </c>
      <c r="T92" s="504" t="str">
        <f>IF(AND('Mapa final'!$Y$32="Muy Baja",'Mapa final'!$AA$32="Menor"),CONCATENATE("R4C",'Mapa final'!$O$32),"")</f>
        <v/>
      </c>
      <c r="U92" s="504" t="str">
        <f>IF(AND('Mapa final'!$Y$33="Muy Baja",'Mapa final'!$AA$33="Menor"),CONCATENATE("R4C",'Mapa final'!$O$33),"")</f>
        <v/>
      </c>
      <c r="V92" s="485" t="str">
        <f>IF(AND('Mapa final'!$Y$28="Muy Baja",'Mapa final'!$AA$28="Moderado"),CONCATENATE("R4C",'Mapa final'!$O$28),"")</f>
        <v/>
      </c>
      <c r="W92" s="486" t="str">
        <f>IF(AND('Mapa final'!$Y$29="Muy Baja",'Mapa final'!$AA$29="Moderado"),CONCATENATE("R4C",'Mapa final'!$O$29),"")</f>
        <v/>
      </c>
      <c r="X92" s="486" t="str">
        <f>IF(AND('Mapa final'!$Y$30="Muy Baja",'Mapa final'!$AA$30="Moderado"),CONCATENATE("R4C",'Mapa final'!$O$30),"")</f>
        <v/>
      </c>
      <c r="Y92" s="486" t="str">
        <f>IF(AND('Mapa final'!$Y$31="Muy Baja",'Mapa final'!$AA$31="Moderado"),CONCATENATE("R4C",'Mapa final'!$O$31),"")</f>
        <v/>
      </c>
      <c r="Z92" s="486" t="str">
        <f>IF(AND('Mapa final'!$Y$32="Muy Baja",'Mapa final'!$AA$32="Moderado"),CONCATENATE("R4C",'Mapa final'!$O$32),"")</f>
        <v/>
      </c>
      <c r="AA92" s="487" t="str">
        <f>IF(AND('Mapa final'!$Y$33="Muy Baja",'Mapa final'!$AA$33="Moderado"),CONCATENATE("R4C",'Mapa final'!$O$33),"")</f>
        <v/>
      </c>
      <c r="AB92" s="476" t="str">
        <f>IF(AND('Mapa final'!$Y$28="Muy Baja",'Mapa final'!$AA$28="Mayor"),CONCATENATE("R4C",'Mapa final'!$O$28),"")</f>
        <v/>
      </c>
      <c r="AC92" s="477" t="str">
        <f>IF(AND('Mapa final'!$Y$29="Muy Baja",'Mapa final'!$AA$29="Mayor"),CONCATENATE("R4C",'Mapa final'!$O$29),"")</f>
        <v/>
      </c>
      <c r="AD92" s="477" t="str">
        <f>IF(AND('Mapa final'!$Y$30="Muy Baja",'Mapa final'!$AA$30="Mayor"),CONCATENATE("R4C",'Mapa final'!$O$30),"")</f>
        <v/>
      </c>
      <c r="AE92" s="477" t="str">
        <f>IF(AND('Mapa final'!$Y$31="Muy Baja",'Mapa final'!$AA$31="Mayor"),CONCATENATE("R4C",'Mapa final'!$O$31),"")</f>
        <v/>
      </c>
      <c r="AF92" s="477" t="str">
        <f>IF(AND('Mapa final'!$Y$32="Muy Baja",'Mapa final'!$AA$32="Mayor"),CONCATENATE("R4C",'Mapa final'!$O$32),"")</f>
        <v/>
      </c>
      <c r="AG92" s="478" t="str">
        <f>IF(AND('Mapa final'!$Y$33="Muy Baja",'Mapa final'!$AA$33="Mayor"),CONCATENATE("R4C",'Mapa final'!$O$33),"")</f>
        <v/>
      </c>
      <c r="AH92" s="479" t="str">
        <f>IF(AND('Mapa final'!$Y$28="Muy Baja",'Mapa final'!$AA$28="Catastrófico"),CONCATENATE("R4C",'Mapa final'!$O$28),"")</f>
        <v/>
      </c>
      <c r="AI92" s="480" t="str">
        <f>IF(AND('Mapa final'!$Y$29="Muy Baja",'Mapa final'!$AA$29="Catastrófico"),CONCATENATE("R4C",'Mapa final'!$O$29),"")</f>
        <v/>
      </c>
      <c r="AJ92" s="480" t="str">
        <f>IF(AND('Mapa final'!$Y$30="Muy Baja",'Mapa final'!$AA$30="Catastrófico"),CONCATENATE("R4C",'Mapa final'!$O$30),"")</f>
        <v/>
      </c>
      <c r="AK92" s="480" t="str">
        <f>IF(AND('Mapa final'!$Y$31="Muy Baja",'Mapa final'!$AA$31="Catastrófico"),CONCATENATE("R4C",'Mapa final'!$O$31),"")</f>
        <v/>
      </c>
      <c r="AL92" s="480" t="str">
        <f>IF(AND('Mapa final'!$Y$32="Muy Baja",'Mapa final'!$AA$32="Catastrófico"),CONCATENATE("R4C",'Mapa final'!$O$32),"")</f>
        <v/>
      </c>
      <c r="AM92" s="481" t="str">
        <f>IF(AND('Mapa final'!$Y$33="Muy Baja",'Mapa final'!$AA$33="Catastrófico"),CONCATENATE("R4C",'Mapa final'!$O$33),"")</f>
        <v/>
      </c>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row>
    <row r="93" spans="1:80" ht="20.25" customHeight="1" x14ac:dyDescent="0.3">
      <c r="A93" s="15"/>
      <c r="B93" s="1040"/>
      <c r="C93" s="1040"/>
      <c r="D93" s="1041"/>
      <c r="E93" s="1057"/>
      <c r="F93" s="1058"/>
      <c r="G93" s="1058"/>
      <c r="H93" s="1058"/>
      <c r="I93" s="1072"/>
      <c r="J93" s="503" t="str">
        <f>IF(AND('Mapa final'!$Y$34="Muy Baja",'Mapa final'!$AA$34="Leve"),CONCATENATE("R5C",'Mapa final'!$O$34),"")</f>
        <v/>
      </c>
      <c r="K93" s="504" t="str">
        <f>IF(AND('Mapa final'!$Y$35="Muy Baja",'Mapa final'!$AA$35="Leve"),CONCATENATE("R5C",'Mapa final'!$O$35),"")</f>
        <v/>
      </c>
      <c r="L93" s="504" t="str">
        <f>IF(AND('Mapa final'!$Y$36="Muy Baja",'Mapa final'!$AA$36="Leve"),CONCATENATE("R5C",'Mapa final'!$O$36),"")</f>
        <v/>
      </c>
      <c r="M93" s="504" t="str">
        <f>IF(AND('Mapa final'!$Y$37="Muy Baja",'Mapa final'!$AA$37="Leve"),CONCATENATE("R5C",'Mapa final'!$O$37),"")</f>
        <v/>
      </c>
      <c r="N93" s="504" t="str">
        <f>IF(AND('Mapa final'!$Y$38="Muy Baja",'Mapa final'!$AA$38="Leve"),CONCATENATE("R5C",'Mapa final'!$O$38),"")</f>
        <v/>
      </c>
      <c r="O93" s="505" t="str">
        <f>IF(AND('Mapa final'!$Y$39="Muy Baja",'Mapa final'!$AA$39="Leve"),CONCATENATE("R5C",'Mapa final'!$O$39),"")</f>
        <v/>
      </c>
      <c r="P93" s="504" t="str">
        <f>IF(AND('Mapa final'!$Y$34="Muy Baja",'Mapa final'!$AA$34="Menor"),CONCATENATE("R5C",'Mapa final'!$O$34),"")</f>
        <v/>
      </c>
      <c r="Q93" s="504" t="str">
        <f>IF(AND('Mapa final'!$Y$35="Muy Baja",'Mapa final'!$AA$35="Menor"),CONCATENATE("R5C",'Mapa final'!$O$35),"")</f>
        <v/>
      </c>
      <c r="R93" s="504" t="str">
        <f>IF(AND('Mapa final'!$Y$36="Muy Baja",'Mapa final'!$AA$36="Menor"),CONCATENATE("R5C",'Mapa final'!$O$36),"")</f>
        <v/>
      </c>
      <c r="S93" s="504" t="str">
        <f>IF(AND('Mapa final'!$Y$37="Muy Baja",'Mapa final'!$AA$37="Menor"),CONCATENATE("R5C",'Mapa final'!$O$37),"")</f>
        <v/>
      </c>
      <c r="T93" s="504" t="str">
        <f>IF(AND('Mapa final'!$Y$38="Muy Baja",'Mapa final'!$AA$38="Menor"),CONCATENATE("R5C",'Mapa final'!$O$38),"")</f>
        <v/>
      </c>
      <c r="U93" s="504" t="str">
        <f>IF(AND('Mapa final'!$Y$39="Muy Baja",'Mapa final'!$AA$39="Menor"),CONCATENATE("R5C",'Mapa final'!$O$39),"")</f>
        <v/>
      </c>
      <c r="V93" s="485" t="str">
        <f>IF(AND('Mapa final'!$Y$34="Muy Baja",'Mapa final'!$AA$34="Moderado"),CONCATENATE("R5C",'Mapa final'!$O$34),"")</f>
        <v/>
      </c>
      <c r="W93" s="486" t="str">
        <f>IF(AND('Mapa final'!$Y$35="Muy Baja",'Mapa final'!$AA$35="Moderado"),CONCATENATE("R5C",'Mapa final'!$O$35),"")</f>
        <v/>
      </c>
      <c r="X93" s="486" t="str">
        <f>IF(AND('Mapa final'!$Y$36="Muy Baja",'Mapa final'!$AA$36="Moderado"),CONCATENATE("R5C",'Mapa final'!$O$36),"")</f>
        <v/>
      </c>
      <c r="Y93" s="486" t="str">
        <f>IF(AND('Mapa final'!$Y$37="Muy Baja",'Mapa final'!$AA$37="Moderado"),CONCATENATE("R5C",'Mapa final'!$O$37),"")</f>
        <v/>
      </c>
      <c r="Z93" s="486" t="str">
        <f>IF(AND('Mapa final'!$Y$38="Muy Baja",'Mapa final'!$AA$38="Moderado"),CONCATENATE("R5C",'Mapa final'!$O$38),"")</f>
        <v/>
      </c>
      <c r="AA93" s="487" t="str">
        <f>IF(AND('Mapa final'!$Y$39="Muy Baja",'Mapa final'!$AA$39="Moderado"),CONCATENATE("R5C",'Mapa final'!$O$39),"")</f>
        <v/>
      </c>
      <c r="AB93" s="476" t="str">
        <f>IF(AND('Mapa final'!$Y$34="Muy Baja",'Mapa final'!$AA$34="Mayor"),CONCATENATE("R5C",'Mapa final'!$O$34),"")</f>
        <v/>
      </c>
      <c r="AC93" s="477" t="str">
        <f>IF(AND('Mapa final'!$Y$35="Muy Baja",'Mapa final'!$AA$35="Mayor"),CONCATENATE("R5C",'Mapa final'!$O$35),"")</f>
        <v/>
      </c>
      <c r="AD93" s="477" t="str">
        <f>IF(AND('Mapa final'!$Y$36="Muy Baja",'Mapa final'!$AA$36="Mayor"),CONCATENATE("R5C",'Mapa final'!$O$36),"")</f>
        <v/>
      </c>
      <c r="AE93" s="477" t="str">
        <f>IF(AND('Mapa final'!$Y$37="Muy Baja",'Mapa final'!$AA$37="Mayor"),CONCATENATE("R5C",'Mapa final'!$O$37),"")</f>
        <v/>
      </c>
      <c r="AF93" s="477" t="str">
        <f>IF(AND('Mapa final'!$Y$38="Muy Baja",'Mapa final'!$AA$38="Mayor"),CONCATENATE("R5C",'Mapa final'!$O$38),"")</f>
        <v/>
      </c>
      <c r="AG93" s="478" t="str">
        <f>IF(AND('Mapa final'!$Y$39="Muy Baja",'Mapa final'!$AA$39="Mayor"),CONCATENATE("R5C",'Mapa final'!$O$39),"")</f>
        <v/>
      </c>
      <c r="AH93" s="479" t="str">
        <f>IF(AND('Mapa final'!$Y$34="Muy Baja",'Mapa final'!$AA$34="Catastrófico"),CONCATENATE("R5C",'Mapa final'!$O$34),"")</f>
        <v/>
      </c>
      <c r="AI93" s="480" t="str">
        <f>IF(AND('Mapa final'!$Y$35="Muy Baja",'Mapa final'!$AA$35="Catastrófico"),CONCATENATE("R5C",'Mapa final'!$O$35),"")</f>
        <v/>
      </c>
      <c r="AJ93" s="480" t="str">
        <f>IF(AND('Mapa final'!$Y$36="Muy Baja",'Mapa final'!$AA$36="Catastrófico"),CONCATENATE("R5C",'Mapa final'!$O$36),"")</f>
        <v/>
      </c>
      <c r="AK93" s="480" t="str">
        <f>IF(AND('Mapa final'!$Y$37="Muy Baja",'Mapa final'!$AA$37="Catastrófico"),CONCATENATE("R5C",'Mapa final'!$O$37),"")</f>
        <v/>
      </c>
      <c r="AL93" s="480" t="str">
        <f>IF(AND('Mapa final'!$Y$38="Muy Baja",'Mapa final'!$AA$38="Catastrófico"),CONCATENATE("R5C",'Mapa final'!$O$38),"")</f>
        <v/>
      </c>
      <c r="AM93" s="481" t="str">
        <f>IF(AND('Mapa final'!$Y$39="Muy Baja",'Mapa final'!$AA$39="Catastrófico"),CONCATENATE("R5C",'Mapa final'!$O$39),"")</f>
        <v/>
      </c>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row>
    <row r="94" spans="1:80" ht="20.25" customHeight="1" x14ac:dyDescent="0.3">
      <c r="A94" s="15"/>
      <c r="B94" s="1040"/>
      <c r="C94" s="1040"/>
      <c r="D94" s="1041"/>
      <c r="E94" s="1057"/>
      <c r="F94" s="1058"/>
      <c r="G94" s="1058"/>
      <c r="H94" s="1058"/>
      <c r="I94" s="1072"/>
      <c r="J94" s="503" t="str">
        <f>IF(AND('Mapa final'!$Y$40="Muy Baja",'Mapa final'!$AA$40="Leve"),CONCATENATE("R6C",'Mapa final'!$O$40),"")</f>
        <v/>
      </c>
      <c r="K94" s="504" t="str">
        <f>IF(AND('Mapa final'!$Y$41="Muy Baja",'Mapa final'!$AA$41="Leve"),CONCATENATE("R6C",'Mapa final'!$O$41),"")</f>
        <v/>
      </c>
      <c r="L94" s="504" t="str">
        <f>IF(AND('Mapa final'!$Y$42="Muy Baja",'Mapa final'!$AA$42="Leve"),CONCATENATE("R6C",'Mapa final'!$O$42),"")</f>
        <v/>
      </c>
      <c r="M94" s="504" t="str">
        <f>IF(AND('Mapa final'!$Y$43="Muy Baja",'Mapa final'!$AA$43="Leve"),CONCATENATE("R6C",'Mapa final'!$O$43),"")</f>
        <v/>
      </c>
      <c r="N94" s="504" t="str">
        <f>IF(AND('Mapa final'!$Y$44="Muy Baja",'Mapa final'!$AA$44="Leve"),CONCATENATE("R6C",'Mapa final'!$O$44),"")</f>
        <v/>
      </c>
      <c r="O94" s="505" t="str">
        <f>IF(AND('Mapa final'!$Y$45="Muy Baja",'Mapa final'!$AA$45="Leve"),CONCATENATE("R6C",'Mapa final'!$O$45),"")</f>
        <v/>
      </c>
      <c r="P94" s="504" t="str">
        <f>IF(AND('Mapa final'!$Y$40="Muy Baja",'Mapa final'!$AA$40="Menor"),CONCATENATE("R6C",'Mapa final'!$O$40),"")</f>
        <v/>
      </c>
      <c r="Q94" s="504" t="str">
        <f>IF(AND('Mapa final'!$Y$41="Muy Baja",'Mapa final'!$AA$41="Menor"),CONCATENATE("R6C",'Mapa final'!$O$41),"")</f>
        <v/>
      </c>
      <c r="R94" s="504" t="str">
        <f>IF(AND('Mapa final'!$Y$42="Muy Baja",'Mapa final'!$AA$42="Menor"),CONCATENATE("R6C",'Mapa final'!$O$42),"")</f>
        <v/>
      </c>
      <c r="S94" s="504" t="str">
        <f>IF(AND('Mapa final'!$Y$43="Muy Baja",'Mapa final'!$AA$43="Menor"),CONCATENATE("R6C",'Mapa final'!$O$43),"")</f>
        <v/>
      </c>
      <c r="T94" s="504" t="str">
        <f>IF(AND('Mapa final'!$Y$44="Muy Baja",'Mapa final'!$AA$44="Menor"),CONCATENATE("R6C",'Mapa final'!$O$44),"")</f>
        <v/>
      </c>
      <c r="U94" s="504" t="str">
        <f>IF(AND('Mapa final'!$Y$45="Muy Baja",'Mapa final'!$AA$45="Menor"),CONCATENATE("R6C",'Mapa final'!$O$45),"")</f>
        <v/>
      </c>
      <c r="V94" s="485" t="str">
        <f>IF(AND('Mapa final'!$Y$40="Muy Baja",'Mapa final'!$AA$40="Moderado"),CONCATENATE("R6C",'Mapa final'!$O$40),"")</f>
        <v/>
      </c>
      <c r="W94" s="486" t="str">
        <f>IF(AND('Mapa final'!$Y$41="Muy Baja",'Mapa final'!$AA$41="Moderado"),CONCATENATE("R6C",'Mapa final'!$O$41),"")</f>
        <v/>
      </c>
      <c r="X94" s="486" t="str">
        <f>IF(AND('Mapa final'!$Y$42="Muy Baja",'Mapa final'!$AA$42="Moderado"),CONCATENATE("R6C",'Mapa final'!$O$42),"")</f>
        <v/>
      </c>
      <c r="Y94" s="486" t="str">
        <f>IF(AND('Mapa final'!$Y$43="Muy Baja",'Mapa final'!$AA$43="Moderado"),CONCATENATE("R6C",'Mapa final'!$O$43),"")</f>
        <v/>
      </c>
      <c r="Z94" s="486" t="str">
        <f>IF(AND('Mapa final'!$Y$44="Muy Baja",'Mapa final'!$AA$44="Moderado"),CONCATENATE("R6C",'Mapa final'!$O$44),"")</f>
        <v/>
      </c>
      <c r="AA94" s="487" t="str">
        <f>IF(AND('Mapa final'!$Y$45="Muy Baja",'Mapa final'!$AA$45="Moderado"),CONCATENATE("R6C",'Mapa final'!$O$45),"")</f>
        <v/>
      </c>
      <c r="AB94" s="476" t="str">
        <f>IF(AND('Mapa final'!$Y$40="Muy Baja",'Mapa final'!$AA$40="Mayor"),CONCATENATE("R6C",'Mapa final'!$O$40),"")</f>
        <v/>
      </c>
      <c r="AC94" s="477" t="str">
        <f>IF(AND('Mapa final'!$Y$41="Muy Baja",'Mapa final'!$AA$41="Mayor"),CONCATENATE("R6C",'Mapa final'!$O$41),"")</f>
        <v/>
      </c>
      <c r="AD94" s="477" t="str">
        <f>IF(AND('Mapa final'!$Y$42="Muy Baja",'Mapa final'!$AA$42="Mayor"),CONCATENATE("R6C",'Mapa final'!$O$42),"")</f>
        <v/>
      </c>
      <c r="AE94" s="477" t="str">
        <f>IF(AND('Mapa final'!$Y$43="Muy Baja",'Mapa final'!$AA$43="Mayor"),CONCATENATE("R6C",'Mapa final'!$O$43),"")</f>
        <v/>
      </c>
      <c r="AF94" s="477" t="str">
        <f>IF(AND('Mapa final'!$Y$44="Muy Baja",'Mapa final'!$AA$44="Mayor"),CONCATENATE("R6C",'Mapa final'!$O$44),"")</f>
        <v/>
      </c>
      <c r="AG94" s="478" t="str">
        <f>IF(AND('Mapa final'!$Y$45="Muy Baja",'Mapa final'!$AA$45="Mayor"),CONCATENATE("R6C",'Mapa final'!$O$45),"")</f>
        <v/>
      </c>
      <c r="AH94" s="479" t="str">
        <f>IF(AND('Mapa final'!$Y$40="Muy Baja",'Mapa final'!$AA$40="Catastrófico"),CONCATENATE("R6C",'Mapa final'!$O$40),"")</f>
        <v/>
      </c>
      <c r="AI94" s="480" t="str">
        <f>IF(AND('Mapa final'!$Y$41="Muy Baja",'Mapa final'!$AA$41="Catastrófico"),CONCATENATE("R6C",'Mapa final'!$O$41),"")</f>
        <v/>
      </c>
      <c r="AJ94" s="480" t="str">
        <f>IF(AND('Mapa final'!$Y$42="Muy Baja",'Mapa final'!$AA$42="Catastrófico"),CONCATENATE("R6C",'Mapa final'!$O$42),"")</f>
        <v/>
      </c>
      <c r="AK94" s="480" t="str">
        <f>IF(AND('Mapa final'!$Y$43="Muy Baja",'Mapa final'!$AA$43="Catastrófico"),CONCATENATE("R6C",'Mapa final'!$O$43),"")</f>
        <v/>
      </c>
      <c r="AL94" s="480" t="str">
        <f>IF(AND('Mapa final'!$Y$44="Muy Baja",'Mapa final'!$AA$44="Catastrófico"),CONCATENATE("R6C",'Mapa final'!$O$44),"")</f>
        <v/>
      </c>
      <c r="AM94" s="481" t="str">
        <f>IF(AND('Mapa final'!$Y$45="Muy Baja",'Mapa final'!$AA$45="Catastrófico"),CONCATENATE("R6C",'Mapa final'!$O$45),"")</f>
        <v/>
      </c>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row>
    <row r="95" spans="1:80" ht="20.25" customHeight="1" x14ac:dyDescent="0.3">
      <c r="A95" s="15"/>
      <c r="B95" s="1040"/>
      <c r="C95" s="1040"/>
      <c r="D95" s="1041"/>
      <c r="E95" s="1057"/>
      <c r="F95" s="1058"/>
      <c r="G95" s="1058"/>
      <c r="H95" s="1058"/>
      <c r="I95" s="1072"/>
      <c r="J95" s="503" t="str">
        <f>IF(AND('Mapa final'!$Y$46="Muy Baja",'Mapa final'!$AA$46="Leve"),CONCATENATE("R7C",'Mapa final'!$O$46),"")</f>
        <v/>
      </c>
      <c r="K95" s="504" t="str">
        <f>IF(AND('Mapa final'!$Y$47="Muy Baja",'Mapa final'!$AA$47="Leve"),CONCATENATE("R7C",'Mapa final'!$O$47),"")</f>
        <v/>
      </c>
      <c r="L95" s="504" t="str">
        <f>IF(AND('Mapa final'!$Y$48="Muy Baja",'Mapa final'!$AA$48="Leve"),CONCATENATE("R7C",'Mapa final'!$O$48),"")</f>
        <v/>
      </c>
      <c r="M95" s="504" t="str">
        <f>IF(AND('Mapa final'!$Y$49="Muy Baja",'Mapa final'!$AA$49="Leve"),CONCATENATE("R7C",'Mapa final'!$O$49),"")</f>
        <v/>
      </c>
      <c r="N95" s="504" t="str">
        <f>IF(AND('Mapa final'!$Y$50="Muy Baja",'Mapa final'!$AA$50="Leve"),CONCATENATE("R7C",'Mapa final'!$O$50),"")</f>
        <v/>
      </c>
      <c r="O95" s="505" t="str">
        <f>IF(AND('Mapa final'!$Y$51="Muy Baja",'Mapa final'!$AA$51="Leve"),CONCATENATE("R7C",'Mapa final'!$O$51),"")</f>
        <v/>
      </c>
      <c r="P95" s="504" t="str">
        <f>IF(AND('Mapa final'!$Y$46="Muy Baja",'Mapa final'!$AA$46="Menor"),CONCATENATE("R7C",'Mapa final'!$O$46),"")</f>
        <v/>
      </c>
      <c r="Q95" s="504" t="str">
        <f>IF(AND('Mapa final'!$Y$47="Muy Baja",'Mapa final'!$AA$47="Menor"),CONCATENATE("R7C",'Mapa final'!$O$47),"")</f>
        <v/>
      </c>
      <c r="R95" s="504" t="str">
        <f>IF(AND('Mapa final'!$Y$48="Muy Baja",'Mapa final'!$AA$48="Menor"),CONCATENATE("R7C",'Mapa final'!$O$48),"")</f>
        <v/>
      </c>
      <c r="S95" s="504" t="str">
        <f>IF(AND('Mapa final'!$Y$49="Muy Baja",'Mapa final'!$AA$49="Menor"),CONCATENATE("R7C",'Mapa final'!$O$49),"")</f>
        <v/>
      </c>
      <c r="T95" s="504" t="str">
        <f>IF(AND('Mapa final'!$Y$50="Muy Baja",'Mapa final'!$AA$50="Menor"),CONCATENATE("R7C",'Mapa final'!$O$50),"")</f>
        <v/>
      </c>
      <c r="U95" s="504" t="str">
        <f>IF(AND('Mapa final'!$Y$51="Muy Baja",'Mapa final'!$AA$51="Menor"),CONCATENATE("R7C",'Mapa final'!$O$51),"")</f>
        <v/>
      </c>
      <c r="V95" s="485" t="str">
        <f>IF(AND('Mapa final'!$Y$46="Muy Baja",'Mapa final'!$AA$46="Moderado"),CONCATENATE("R7C",'Mapa final'!$O$46),"")</f>
        <v/>
      </c>
      <c r="W95" s="486" t="str">
        <f>IF(AND('Mapa final'!$Y$47="Muy Baja",'Mapa final'!$AA$47="Moderado"),CONCATENATE("R7C",'Mapa final'!$O$47),"")</f>
        <v/>
      </c>
      <c r="X95" s="486" t="str">
        <f>IF(AND('Mapa final'!$Y$48="Muy Baja",'Mapa final'!$AA$48="Moderado"),CONCATENATE("R7C",'Mapa final'!$O$48),"")</f>
        <v/>
      </c>
      <c r="Y95" s="486" t="str">
        <f>IF(AND('Mapa final'!$Y$49="Muy Baja",'Mapa final'!$AA$49="Moderado"),CONCATENATE("R7C",'Mapa final'!$O$49),"")</f>
        <v/>
      </c>
      <c r="Z95" s="486" t="str">
        <f>IF(AND('Mapa final'!$Y$50="Muy Baja",'Mapa final'!$AA$50="Moderado"),CONCATENATE("R7C",'Mapa final'!$O$50),"")</f>
        <v/>
      </c>
      <c r="AA95" s="487" t="str">
        <f>IF(AND('Mapa final'!$Y$51="Muy Baja",'Mapa final'!$AA$51="Moderado"),CONCATENATE("R7C",'Mapa final'!$O$51),"")</f>
        <v/>
      </c>
      <c r="AB95" s="476" t="str">
        <f>IF(AND('Mapa final'!$Y$46="Muy Baja",'Mapa final'!$AA$46="Mayor"),CONCATENATE("R7C",'Mapa final'!$O$46),"")</f>
        <v/>
      </c>
      <c r="AC95" s="477" t="str">
        <f>IF(AND('Mapa final'!$Y$47="Muy Baja",'Mapa final'!$AA$47="Mayor"),CONCATENATE("R7C",'Mapa final'!$O$47),"")</f>
        <v/>
      </c>
      <c r="AD95" s="477" t="str">
        <f>IF(AND('Mapa final'!$Y$48="Muy Baja",'Mapa final'!$AA$48="Mayor"),CONCATENATE("R7C",'Mapa final'!$O$48),"")</f>
        <v/>
      </c>
      <c r="AE95" s="477" t="str">
        <f>IF(AND('Mapa final'!$Y$49="Muy Baja",'Mapa final'!$AA$49="Mayor"),CONCATENATE("R7C",'Mapa final'!$O$49),"")</f>
        <v/>
      </c>
      <c r="AF95" s="477" t="str">
        <f>IF(AND('Mapa final'!$Y$50="Muy Baja",'Mapa final'!$AA$50="Mayor"),CONCATENATE("R7C",'Mapa final'!$O$50),"")</f>
        <v/>
      </c>
      <c r="AG95" s="478" t="str">
        <f>IF(AND('Mapa final'!$Y$51="Muy Baja",'Mapa final'!$AA$51="Mayor"),CONCATENATE("R7C",'Mapa final'!$O$51),"")</f>
        <v/>
      </c>
      <c r="AH95" s="479" t="str">
        <f>IF(AND('Mapa final'!$Y$46="Muy Baja",'Mapa final'!$AA$46="Catastrófico"),CONCATENATE("R7C",'Mapa final'!$O$46),"")</f>
        <v/>
      </c>
      <c r="AI95" s="480" t="str">
        <f>IF(AND('Mapa final'!$Y$47="Muy Baja",'Mapa final'!$AA$47="Catastrófico"),CONCATENATE("R7C",'Mapa final'!$O$47),"")</f>
        <v/>
      </c>
      <c r="AJ95" s="480" t="str">
        <f>IF(AND('Mapa final'!$Y$48="Muy Baja",'Mapa final'!$AA$48="Catastrófico"),CONCATENATE("R7C",'Mapa final'!$O$48),"")</f>
        <v/>
      </c>
      <c r="AK95" s="480" t="str">
        <f>IF(AND('Mapa final'!$Y$49="Muy Baja",'Mapa final'!$AA$49="Catastrófico"),CONCATENATE("R7C",'Mapa final'!$O$49),"")</f>
        <v/>
      </c>
      <c r="AL95" s="480" t="str">
        <f>IF(AND('Mapa final'!$Y$50="Muy Baja",'Mapa final'!$AA$50="Catastrófico"),CONCATENATE("R7C",'Mapa final'!$O$50),"")</f>
        <v/>
      </c>
      <c r="AM95" s="481" t="str">
        <f>IF(AND('Mapa final'!$Y$51="Muy Baja",'Mapa final'!$AA$51="Catastrófico"),CONCATENATE("R7C",'Mapa final'!$O$51),"")</f>
        <v/>
      </c>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row>
    <row r="96" spans="1:80" ht="20.25" customHeight="1" x14ac:dyDescent="0.3">
      <c r="A96" s="15"/>
      <c r="B96" s="1040"/>
      <c r="C96" s="1040"/>
      <c r="D96" s="1041"/>
      <c r="E96" s="1057"/>
      <c r="F96" s="1058"/>
      <c r="G96" s="1058"/>
      <c r="H96" s="1058"/>
      <c r="I96" s="1072"/>
      <c r="J96" s="503" t="str">
        <f>IF(AND('Mapa final'!$Y$52="Muy Baja",'Mapa final'!$AA$52="Leve"),CONCATENATE("R8C",'Mapa final'!$O$52),"")</f>
        <v/>
      </c>
      <c r="K96" s="504" t="str">
        <f>IF(AND('Mapa final'!$Y$53="Muy Baja",'Mapa final'!$AA$53="Leve"),CONCATENATE("R8C",'Mapa final'!$O$53),"")</f>
        <v/>
      </c>
      <c r="L96" s="504" t="str">
        <f>IF(AND('Mapa final'!$Y$54="Muy Baja",'Mapa final'!$AA$54="Leve"),CONCATENATE("R8C",'Mapa final'!$O$54),"")</f>
        <v/>
      </c>
      <c r="M96" s="504" t="str">
        <f>IF(AND('Mapa final'!$Y$55="Muy Baja",'Mapa final'!$AA$55="Leve"),CONCATENATE("R8C",'Mapa final'!$O$55),"")</f>
        <v/>
      </c>
      <c r="N96" s="504" t="str">
        <f>IF(AND('Mapa final'!$Y$56="Muy Baja",'Mapa final'!$AA$56="Leve"),CONCATENATE("R8C",'Mapa final'!$O$56),"")</f>
        <v/>
      </c>
      <c r="O96" s="505" t="str">
        <f>IF(AND('Mapa final'!$Y$57="Muy Baja",'Mapa final'!$AA$57="Leve"),CONCATENATE("R8C",'Mapa final'!$O$57),"")</f>
        <v/>
      </c>
      <c r="P96" s="504" t="str">
        <f>IF(AND('Mapa final'!$Y$52="Muy Baja",'Mapa final'!$AA$52="Menor"),CONCATENATE("R8C",'Mapa final'!$O$52),"")</f>
        <v/>
      </c>
      <c r="Q96" s="504" t="str">
        <f>IF(AND('Mapa final'!$Y$53="Muy Baja",'Mapa final'!$AA$53="Menor"),CONCATENATE("R8C",'Mapa final'!$O$53),"")</f>
        <v/>
      </c>
      <c r="R96" s="504" t="str">
        <f>IF(AND('Mapa final'!$Y$54="Muy Baja",'Mapa final'!$AA$54="Menor"),CONCATENATE("R8C",'Mapa final'!$O$54),"")</f>
        <v/>
      </c>
      <c r="S96" s="504" t="str">
        <f>IF(AND('Mapa final'!$Y$55="Muy Baja",'Mapa final'!$AA$55="Menor"),CONCATENATE("R8C",'Mapa final'!$O$55),"")</f>
        <v/>
      </c>
      <c r="T96" s="504" t="str">
        <f>IF(AND('Mapa final'!$Y$56="Muy Baja",'Mapa final'!$AA$56="Menor"),CONCATENATE("R8C",'Mapa final'!$O$56),"")</f>
        <v/>
      </c>
      <c r="U96" s="504" t="str">
        <f>IF(AND('Mapa final'!$Y$57="Muy Baja",'Mapa final'!$AA$57="Menor"),CONCATENATE("R8C",'Mapa final'!$O$57),"")</f>
        <v/>
      </c>
      <c r="V96" s="485" t="str">
        <f>IF(AND('Mapa final'!$Y$52="Muy Baja",'Mapa final'!$AA$52="Moderado"),CONCATENATE("R8C",'Mapa final'!$O$52),"")</f>
        <v/>
      </c>
      <c r="W96" s="486" t="str">
        <f>IF(AND('Mapa final'!$Y$53="Muy Baja",'Mapa final'!$AA$53="Moderado"),CONCATENATE("R8C",'Mapa final'!$O$53),"")</f>
        <v/>
      </c>
      <c r="X96" s="486" t="str">
        <f>IF(AND('Mapa final'!$Y$54="Muy Baja",'Mapa final'!$AA$54="Moderado"),CONCATENATE("R8C",'Mapa final'!$O$54),"")</f>
        <v/>
      </c>
      <c r="Y96" s="486" t="str">
        <f>IF(AND('Mapa final'!$Y$55="Muy Baja",'Mapa final'!$AA$55="Moderado"),CONCATENATE("R8C",'Mapa final'!$O$55),"")</f>
        <v/>
      </c>
      <c r="Z96" s="486" t="str">
        <f>IF(AND('Mapa final'!$Y$56="Muy Baja",'Mapa final'!$AA$56="Moderado"),CONCATENATE("R8C",'Mapa final'!$O$56),"")</f>
        <v/>
      </c>
      <c r="AA96" s="487" t="str">
        <f>IF(AND('Mapa final'!$Y$57="Muy Baja",'Mapa final'!$AA$57="Moderado"),CONCATENATE("R8C",'Mapa final'!$O$57),"")</f>
        <v/>
      </c>
      <c r="AB96" s="476" t="str">
        <f>IF(AND('Mapa final'!$Y$52="Muy Baja",'Mapa final'!$AA$52="Mayor"),CONCATENATE("R8C",'Mapa final'!$O$52),"")</f>
        <v/>
      </c>
      <c r="AC96" s="477" t="str">
        <f>IF(AND('Mapa final'!$Y$53="Muy Baja",'Mapa final'!$AA$53="Mayor"),CONCATENATE("R8C",'Mapa final'!$O$53),"")</f>
        <v/>
      </c>
      <c r="AD96" s="477" t="str">
        <f>IF(AND('Mapa final'!$Y$54="Muy Baja",'Mapa final'!$AA$54="Mayor"),CONCATENATE("R8C",'Mapa final'!$O$54),"")</f>
        <v/>
      </c>
      <c r="AE96" s="477" t="str">
        <f>IF(AND('Mapa final'!$Y$55="Muy Baja",'Mapa final'!$AA$55="Mayor"),CONCATENATE("R8C",'Mapa final'!$O$55),"")</f>
        <v/>
      </c>
      <c r="AF96" s="477" t="str">
        <f>IF(AND('Mapa final'!$Y$56="Muy Baja",'Mapa final'!$AA$56="Mayor"),CONCATENATE("R8C",'Mapa final'!$O$56),"")</f>
        <v/>
      </c>
      <c r="AG96" s="478" t="str">
        <f>IF(AND('Mapa final'!$Y$57="Muy Baja",'Mapa final'!$AA$57="Mayor"),CONCATENATE("R8C",'Mapa final'!$O$57),"")</f>
        <v/>
      </c>
      <c r="AH96" s="479" t="str">
        <f>IF(AND('Mapa final'!$Y$52="Muy Baja",'Mapa final'!$AA$52="Catastrófico"),CONCATENATE("R8C",'Mapa final'!$O$52),"")</f>
        <v/>
      </c>
      <c r="AI96" s="480" t="str">
        <f>IF(AND('Mapa final'!$Y$53="Muy Baja",'Mapa final'!$AA$53="Catastrófico"),CONCATENATE("R8C",'Mapa final'!$O$53),"")</f>
        <v/>
      </c>
      <c r="AJ96" s="480" t="str">
        <f>IF(AND('Mapa final'!$Y$54="Muy Baja",'Mapa final'!$AA$54="Catastrófico"),CONCATENATE("R8C",'Mapa final'!$O$54),"")</f>
        <v/>
      </c>
      <c r="AK96" s="480" t="str">
        <f>IF(AND('Mapa final'!$Y$55="Muy Baja",'Mapa final'!$AA$55="Catastrófico"),CONCATENATE("R8C",'Mapa final'!$O$55),"")</f>
        <v/>
      </c>
      <c r="AL96" s="480" t="str">
        <f>IF(AND('Mapa final'!$Y$56="Muy Baja",'Mapa final'!$AA$56="Catastrófico"),CONCATENATE("R8C",'Mapa final'!$O$56),"")</f>
        <v/>
      </c>
      <c r="AM96" s="481" t="str">
        <f>IF(AND('Mapa final'!$Y$57="Muy Baja",'Mapa final'!$AA$57="Catastrófico"),CONCATENATE("R8C",'Mapa final'!$O$57),"")</f>
        <v/>
      </c>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row>
    <row r="97" spans="1:80" ht="20.25" customHeight="1" x14ac:dyDescent="0.3">
      <c r="A97" s="15"/>
      <c r="B97" s="1040"/>
      <c r="C97" s="1040"/>
      <c r="D97" s="1041"/>
      <c r="E97" s="1057"/>
      <c r="F97" s="1058"/>
      <c r="G97" s="1058"/>
      <c r="H97" s="1058"/>
      <c r="I97" s="1072"/>
      <c r="J97" s="503" t="str">
        <f>IF(AND('Mapa final'!$Y$58="Muy Baja",'Mapa final'!$AA$58="Leve"),CONCATENATE("R9C",'Mapa final'!$O$58),"")</f>
        <v/>
      </c>
      <c r="K97" s="504" t="str">
        <f>IF(AND('Mapa final'!$Y$59="Muy Baja",'Mapa final'!$AA$59="Leve"),CONCATENATE("R9C",'Mapa final'!$O$59),"")</f>
        <v/>
      </c>
      <c r="L97" s="504" t="str">
        <f>IF(AND('Mapa final'!$Y$60="Muy Baja",'Mapa final'!$AA$60="Leve"),CONCATENATE("R9C",'Mapa final'!$O$60),"")</f>
        <v/>
      </c>
      <c r="M97" s="504" t="str">
        <f>IF(AND('Mapa final'!$Y$61="Muy Baja",'Mapa final'!$AA$61="Leve"),CONCATENATE("R9C",'Mapa final'!$O$61),"")</f>
        <v/>
      </c>
      <c r="N97" s="504" t="str">
        <f>IF(AND('Mapa final'!$Y$62="Muy Baja",'Mapa final'!$AA$62="Leve"),CONCATENATE("R9C",'Mapa final'!$O$62),"")</f>
        <v/>
      </c>
      <c r="O97" s="505" t="str">
        <f>IF(AND('Mapa final'!$Y$63="Muy Baja",'Mapa final'!$AA$63="Leve"),CONCATENATE("R9C",'Mapa final'!$O$63),"")</f>
        <v/>
      </c>
      <c r="P97" s="504" t="str">
        <f>IF(AND('Mapa final'!$Y$58="Muy Baja",'Mapa final'!$AA$58="Menor"),CONCATENATE("R9C",'Mapa final'!$O$58),"")</f>
        <v/>
      </c>
      <c r="Q97" s="504" t="str">
        <f>IF(AND('Mapa final'!$Y$59="Muy Baja",'Mapa final'!$AA$59="Menor"),CONCATENATE("R9C",'Mapa final'!$O$59),"")</f>
        <v/>
      </c>
      <c r="R97" s="504" t="str">
        <f>IF(AND('Mapa final'!$Y$60="Muy Baja",'Mapa final'!$AA$60="Menor"),CONCATENATE("R9C",'Mapa final'!$O$60),"")</f>
        <v/>
      </c>
      <c r="S97" s="504" t="str">
        <f>IF(AND('Mapa final'!$Y$61="Muy Baja",'Mapa final'!$AA$61="Menor"),CONCATENATE("R9C",'Mapa final'!$O$61),"")</f>
        <v/>
      </c>
      <c r="T97" s="504" t="str">
        <f>IF(AND('Mapa final'!$Y$62="Muy Baja",'Mapa final'!$AA$62="Menor"),CONCATENATE("R9C",'Mapa final'!$O$62),"")</f>
        <v/>
      </c>
      <c r="U97" s="504" t="str">
        <f>IF(AND('Mapa final'!$Y$63="Muy Baja",'Mapa final'!$AA$63="Menor"),CONCATENATE("R9C",'Mapa final'!$O$63),"")</f>
        <v/>
      </c>
      <c r="V97" s="485" t="str">
        <f>IF(AND('Mapa final'!$Y$58="Muy Baja",'Mapa final'!$AA$58="Moderado"),CONCATENATE("R9C",'Mapa final'!$O$58),"")</f>
        <v/>
      </c>
      <c r="W97" s="486" t="str">
        <f>IF(AND('Mapa final'!$Y$59="Muy Baja",'Mapa final'!$AA$59="Moderado"),CONCATENATE("R9C",'Mapa final'!$O$59),"")</f>
        <v/>
      </c>
      <c r="X97" s="486" t="str">
        <f>IF(AND('Mapa final'!$Y$60="Muy Baja",'Mapa final'!$AA$60="Moderado"),CONCATENATE("R9C",'Mapa final'!$O$60),"")</f>
        <v/>
      </c>
      <c r="Y97" s="486" t="str">
        <f>IF(AND('Mapa final'!$Y$61="Muy Baja",'Mapa final'!$AA$61="Moderado"),CONCATENATE("R9C",'Mapa final'!$O$61),"")</f>
        <v/>
      </c>
      <c r="Z97" s="486" t="str">
        <f>IF(AND('Mapa final'!$Y$62="Muy Baja",'Mapa final'!$AA$62="Moderado"),CONCATENATE("R9C",'Mapa final'!$O$62),"")</f>
        <v/>
      </c>
      <c r="AA97" s="487" t="str">
        <f>IF(AND('Mapa final'!$Y$63="Muy Baja",'Mapa final'!$AA$63="Moderado"),CONCATENATE("R9C",'Mapa final'!$O$63),"")</f>
        <v/>
      </c>
      <c r="AB97" s="476" t="str">
        <f>IF(AND('Mapa final'!$Y$58="Muy Baja",'Mapa final'!$AA$58="Mayor"),CONCATENATE("R9C",'Mapa final'!$O$58),"")</f>
        <v/>
      </c>
      <c r="AC97" s="477" t="str">
        <f>IF(AND('Mapa final'!$Y$59="Muy Baja",'Mapa final'!$AA$59="Mayor"),CONCATENATE("R9C",'Mapa final'!$O$59),"")</f>
        <v/>
      </c>
      <c r="AD97" s="477" t="str">
        <f>IF(AND('Mapa final'!$Y$60="Muy Baja",'Mapa final'!$AA$60="Mayor"),CONCATENATE("R9C",'Mapa final'!$O$60),"")</f>
        <v/>
      </c>
      <c r="AE97" s="477" t="str">
        <f>IF(AND('Mapa final'!$Y$61="Muy Baja",'Mapa final'!$AA$61="Mayor"),CONCATENATE("R9C",'Mapa final'!$O$61),"")</f>
        <v/>
      </c>
      <c r="AF97" s="477" t="str">
        <f>IF(AND('Mapa final'!$Y$62="Muy Baja",'Mapa final'!$AA$62="Mayor"),CONCATENATE("R9C",'Mapa final'!$O$62),"")</f>
        <v/>
      </c>
      <c r="AG97" s="478" t="str">
        <f>IF(AND('Mapa final'!$Y$63="Muy Baja",'Mapa final'!$AA$63="Mayor"),CONCATENATE("R9C",'Mapa final'!$O$63),"")</f>
        <v/>
      </c>
      <c r="AH97" s="479" t="str">
        <f>IF(AND('Mapa final'!$Y$58="Muy Baja",'Mapa final'!$AA$58="Catastrófico"),CONCATENATE("R9C",'Mapa final'!$O$58),"")</f>
        <v/>
      </c>
      <c r="AI97" s="480" t="str">
        <f>IF(AND('Mapa final'!$Y$59="Muy Baja",'Mapa final'!$AA$59="Catastrófico"),CONCATENATE("R9C",'Mapa final'!$O$59),"")</f>
        <v/>
      </c>
      <c r="AJ97" s="480" t="str">
        <f>IF(AND('Mapa final'!$Y$60="Muy Baja",'Mapa final'!$AA$60="Catastrófico"),CONCATENATE("R9C",'Mapa final'!$O$60),"")</f>
        <v/>
      </c>
      <c r="AK97" s="480" t="str">
        <f>IF(AND('Mapa final'!$Y$61="Muy Baja",'Mapa final'!$AA$61="Catastrófico"),CONCATENATE("R9C",'Mapa final'!$O$61),"")</f>
        <v/>
      </c>
      <c r="AL97" s="480" t="str">
        <f>IF(AND('Mapa final'!$Y$62="Muy Baja",'Mapa final'!$AA$62="Catastrófico"),CONCATENATE("R9C",'Mapa final'!$O$62),"")</f>
        <v/>
      </c>
      <c r="AM97" s="481" t="str">
        <f>IF(AND('Mapa final'!$Y$63="Muy Baja",'Mapa final'!$AA$63="Catastrófico"),CONCATENATE("R9C",'Mapa final'!$O$63),"")</f>
        <v/>
      </c>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row>
    <row r="98" spans="1:80" ht="20.25" customHeight="1" x14ac:dyDescent="0.3">
      <c r="A98" s="15"/>
      <c r="B98" s="1040"/>
      <c r="C98" s="1040"/>
      <c r="D98" s="1041"/>
      <c r="E98" s="1057"/>
      <c r="F98" s="1058"/>
      <c r="G98" s="1058"/>
      <c r="H98" s="1058"/>
      <c r="I98" s="1072"/>
      <c r="J98" s="503" t="str">
        <f>IF(AND('Mapa final'!$Y$64="Muy Baja",'Mapa final'!$AA$64="Leve"),CONCATENATE("R10C",'Mapa final'!$O$64),"")</f>
        <v/>
      </c>
      <c r="K98" s="504" t="str">
        <f>IF(AND('Mapa final'!$Y$65="Muy Baja",'Mapa final'!$AA$65="Leve"),CONCATENATE("R10C",'Mapa final'!$O$65),"")</f>
        <v/>
      </c>
      <c r="L98" s="504" t="str">
        <f>IF(AND('Mapa final'!$Y$66="Muy Baja",'Mapa final'!$AA$66="Leve"),CONCATENATE("R10C",'Mapa final'!$O$66),"")</f>
        <v/>
      </c>
      <c r="M98" s="504" t="str">
        <f>IF(AND('Mapa final'!$Y$67="Muy Baja",'Mapa final'!$AA$67="Leve"),CONCATENATE("R10C",'Mapa final'!$O$67),"")</f>
        <v/>
      </c>
      <c r="N98" s="504" t="str">
        <f>IF(AND('Mapa final'!$Y$68="Muy Baja",'Mapa final'!$AA$68="Leve"),CONCATENATE("R10C",'Mapa final'!$O$68),"")</f>
        <v/>
      </c>
      <c r="O98" s="505" t="str">
        <f>IF(AND('Mapa final'!$Y$69="Muy Baja",'Mapa final'!$AA$69="Leve"),CONCATENATE("R10C",'Mapa final'!$O$69),"")</f>
        <v/>
      </c>
      <c r="P98" s="504" t="str">
        <f>IF(AND('Mapa final'!$Y$64="Muy Baja",'Mapa final'!$AA$64="Menor"),CONCATENATE("R10C",'Mapa final'!$O$64),"")</f>
        <v/>
      </c>
      <c r="Q98" s="504" t="str">
        <f>IF(AND('Mapa final'!$Y$65="Muy Baja",'Mapa final'!$AA$65="Menor"),CONCATENATE("R10C",'Mapa final'!$O$65),"")</f>
        <v/>
      </c>
      <c r="R98" s="504" t="str">
        <f>IF(AND('Mapa final'!$Y$66="Muy Baja",'Mapa final'!$AA$66="Menor"),CONCATENATE("R10C",'Mapa final'!$O$66),"")</f>
        <v/>
      </c>
      <c r="S98" s="504" t="str">
        <f>IF(AND('Mapa final'!$Y$67="Muy Baja",'Mapa final'!$AA$67="Menor"),CONCATENATE("R10C",'Mapa final'!$O$67),"")</f>
        <v/>
      </c>
      <c r="T98" s="504" t="str">
        <f>IF(AND('Mapa final'!$Y$68="Muy Baja",'Mapa final'!$AA$68="Menor"),CONCATENATE("R10C",'Mapa final'!$O$68),"")</f>
        <v/>
      </c>
      <c r="U98" s="504" t="str">
        <f>IF(AND('Mapa final'!$Y$69="Muy Baja",'Mapa final'!$AA$69="Menor"),CONCATENATE("R10C",'Mapa final'!$O$69),"")</f>
        <v/>
      </c>
      <c r="V98" s="485" t="str">
        <f>IF(AND('Mapa final'!$Y$64="Muy Baja",'Mapa final'!$AA$64="Moderado"),CONCATENATE("R10C",'Mapa final'!$O$64),"")</f>
        <v/>
      </c>
      <c r="W98" s="486" t="str">
        <f>IF(AND('Mapa final'!$Y$65="Muy Baja",'Mapa final'!$AA$65="Moderado"),CONCATENATE("R10C",'Mapa final'!$O$65),"")</f>
        <v/>
      </c>
      <c r="X98" s="486" t="str">
        <f>IF(AND('Mapa final'!$Y$66="Muy Baja",'Mapa final'!$AA$66="Moderado"),CONCATENATE("R10C",'Mapa final'!$O$66),"")</f>
        <v/>
      </c>
      <c r="Y98" s="486" t="str">
        <f>IF(AND('Mapa final'!$Y$67="Muy Baja",'Mapa final'!$AA$67="Moderado"),CONCATENATE("R10C",'Mapa final'!$O$67),"")</f>
        <v/>
      </c>
      <c r="Z98" s="486" t="str">
        <f>IF(AND('Mapa final'!$Y$68="Muy Baja",'Mapa final'!$AA$68="Moderado"),CONCATENATE("R10C",'Mapa final'!$O$68),"")</f>
        <v/>
      </c>
      <c r="AA98" s="487" t="str">
        <f>IF(AND('Mapa final'!$Y$69="Muy Baja",'Mapa final'!$AA$69="Moderado"),CONCATENATE("R10C",'Mapa final'!$O$69),"")</f>
        <v/>
      </c>
      <c r="AB98" s="476" t="str">
        <f>IF(AND('Mapa final'!$Y$64="Muy Baja",'Mapa final'!$AA$64="Mayor"),CONCATENATE("R10C",'Mapa final'!$O$64),"")</f>
        <v/>
      </c>
      <c r="AC98" s="477" t="str">
        <f>IF(AND('Mapa final'!$Y$65="Muy Baja",'Mapa final'!$AA$65="Mayor"),CONCATENATE("R10C",'Mapa final'!$O$65),"")</f>
        <v/>
      </c>
      <c r="AD98" s="477" t="str">
        <f>IF(AND('Mapa final'!$Y$66="Muy Baja",'Mapa final'!$AA$66="Mayor"),CONCATENATE("R10C",'Mapa final'!$O$66),"")</f>
        <v/>
      </c>
      <c r="AE98" s="477" t="str">
        <f>IF(AND('Mapa final'!$Y$67="Muy Baja",'Mapa final'!$AA$67="Mayor"),CONCATENATE("R10C",'Mapa final'!$O$67),"")</f>
        <v/>
      </c>
      <c r="AF98" s="477" t="str">
        <f>IF(AND('Mapa final'!$Y$68="Muy Baja",'Mapa final'!$AA$68="Mayor"),CONCATENATE("R10C",'Mapa final'!$O$68),"")</f>
        <v/>
      </c>
      <c r="AG98" s="478" t="str">
        <f>IF(AND('Mapa final'!$Y$69="Muy Baja",'Mapa final'!$AA$69="Mayor"),CONCATENATE("R10C",'Mapa final'!$O$69),"")</f>
        <v/>
      </c>
      <c r="AH98" s="479" t="str">
        <f>IF(AND('Mapa final'!$Y$64="Muy Baja",'Mapa final'!$AA$64="Catastrófico"),CONCATENATE("R10C",'Mapa final'!$O$64),"")</f>
        <v/>
      </c>
      <c r="AI98" s="480" t="str">
        <f>IF(AND('Mapa final'!$Y$65="Muy Baja",'Mapa final'!$AA$65="Catastrófico"),CONCATENATE("R10C",'Mapa final'!$O$65),"")</f>
        <v/>
      </c>
      <c r="AJ98" s="480" t="str">
        <f>IF(AND('Mapa final'!$Y$66="Muy Baja",'Mapa final'!$AA$66="Catastrófico"),CONCATENATE("R10C",'Mapa final'!$O$66),"")</f>
        <v/>
      </c>
      <c r="AK98" s="480" t="str">
        <f>IF(AND('Mapa final'!$Y$67="Muy Baja",'Mapa final'!$AA$67="Catastrófico"),CONCATENATE("R10C",'Mapa final'!$O$67),"")</f>
        <v/>
      </c>
      <c r="AL98" s="480" t="str">
        <f>IF(AND('Mapa final'!$Y$68="Muy Baja",'Mapa final'!$AA$68="Catastrófico"),CONCATENATE("R10C",'Mapa final'!$O$68),"")</f>
        <v/>
      </c>
      <c r="AM98" s="481" t="str">
        <f>IF(AND('Mapa final'!$Y$69="Muy Baja",'Mapa final'!$AA$69="Catastrófico"),CONCATENATE("R10C",'Mapa final'!$O$69),"")</f>
        <v/>
      </c>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row>
    <row r="99" spans="1:80" ht="20.25" customHeight="1" x14ac:dyDescent="0.3">
      <c r="A99" s="15"/>
      <c r="B99" s="1040"/>
      <c r="C99" s="1040"/>
      <c r="D99" s="1041"/>
      <c r="E99" s="1057"/>
      <c r="F99" s="1058"/>
      <c r="G99" s="1058"/>
      <c r="H99" s="1058"/>
      <c r="I99" s="1072"/>
      <c r="J99" s="503" t="str">
        <f>IF(AND('Mapa final'!$Y$70="Muy Baja",'Mapa final'!$AA$70="Leve"),CONCATENATE("R11C",'Mapa final'!$O$70),"")</f>
        <v/>
      </c>
      <c r="K99" s="504" t="str">
        <f>IF(AND('Mapa final'!$Y$71="Muy Baja",'Mapa final'!$AA$71="Leve"),CONCATENATE("R11C",'Mapa final'!$O$71),"")</f>
        <v/>
      </c>
      <c r="L99" s="504" t="str">
        <f>IF(AND('Mapa final'!$Y$72="Muy Baja",'Mapa final'!$AA$72="Leve"),CONCATENATE("R11C",'Mapa final'!$O$72),"")</f>
        <v/>
      </c>
      <c r="M99" s="504" t="str">
        <f>IF(AND('Mapa final'!$Y$73="Muy Baja",'Mapa final'!$AA$73="Leve"),CONCATENATE("R11C",'Mapa final'!$O$73),"")</f>
        <v/>
      </c>
      <c r="N99" s="504" t="str">
        <f>IF(AND('Mapa final'!$Y$74="Muy Baja",'Mapa final'!$AA$74="Leve"),CONCATENATE("R11C",'Mapa final'!$O$74),"")</f>
        <v/>
      </c>
      <c r="O99" s="505" t="str">
        <f>IF(AND('Mapa final'!$Y$75="Muy Baja",'Mapa final'!$AA$75="Leve"),CONCATENATE("R11C",'Mapa final'!$O$75),"")</f>
        <v/>
      </c>
      <c r="P99" s="504" t="str">
        <f>IF(AND('Mapa final'!$Y$70="Muy Baja",'Mapa final'!$AA$70="Menor"),CONCATENATE("R11C",'Mapa final'!$O$70),"")</f>
        <v/>
      </c>
      <c r="Q99" s="504" t="str">
        <f>IF(AND('Mapa final'!$Y$71="Muy Baja",'Mapa final'!$AA$71="Menor"),CONCATENATE("R11C",'Mapa final'!$O$71),"")</f>
        <v/>
      </c>
      <c r="R99" s="504" t="str">
        <f>IF(AND('Mapa final'!$Y$72="Muy Baja",'Mapa final'!$AA$72="Menor"),CONCATENATE("R11C",'Mapa final'!$O$72),"")</f>
        <v/>
      </c>
      <c r="S99" s="504" t="str">
        <f>IF(AND('Mapa final'!$Y$73="Muy Baja",'Mapa final'!$AA$73="Menor"),CONCATENATE("R11C",'Mapa final'!$O$73),"")</f>
        <v/>
      </c>
      <c r="T99" s="504" t="str">
        <f>IF(AND('Mapa final'!$Y$74="Muy Baja",'Mapa final'!$AA$74="Menor"),CONCATENATE("R11C",'Mapa final'!$O$74),"")</f>
        <v/>
      </c>
      <c r="U99" s="504" t="str">
        <f>IF(AND('Mapa final'!$Y$75="Muy Baja",'Mapa final'!$AA$75="Menor"),CONCATENATE("R11C",'Mapa final'!$O$75),"")</f>
        <v/>
      </c>
      <c r="V99" s="485" t="str">
        <f>IF(AND('Mapa final'!$Y$70="Muy Baja",'Mapa final'!$AA$70="Moderado"),CONCATENATE("R11C",'Mapa final'!$O$70),"")</f>
        <v/>
      </c>
      <c r="W99" s="486" t="str">
        <f>IF(AND('Mapa final'!$Y$71="Muy Baja",'Mapa final'!$AA$71="Moderado"),CONCATENATE("R11C",'Mapa final'!$O$71),"")</f>
        <v/>
      </c>
      <c r="X99" s="486" t="str">
        <f>IF(AND('Mapa final'!$Y$72="Muy Baja",'Mapa final'!$AA$72="Moderado"),CONCATENATE("R11C",'Mapa final'!$O$72),"")</f>
        <v/>
      </c>
      <c r="Y99" s="486" t="str">
        <f>IF(AND('Mapa final'!$Y$73="Muy Baja",'Mapa final'!$AA$73="Moderado"),CONCATENATE("R11C",'Mapa final'!$O$73),"")</f>
        <v/>
      </c>
      <c r="Z99" s="486" t="str">
        <f>IF(AND('Mapa final'!$Y$74="Muy Baja",'Mapa final'!$AA$74="Moderado"),CONCATENATE("R11C",'Mapa final'!$O$74),"")</f>
        <v/>
      </c>
      <c r="AA99" s="487" t="str">
        <f>IF(AND('Mapa final'!$Y$75="Muy Baja",'Mapa final'!$AA$75="Moderado"),CONCATENATE("R11C",'Mapa final'!$O$75),"")</f>
        <v/>
      </c>
      <c r="AB99" s="476" t="str">
        <f>IF(AND('Mapa final'!$Y$70="Muy Baja",'Mapa final'!$AA$70="Mayor"),CONCATENATE("R11C",'Mapa final'!$O$70),"")</f>
        <v/>
      </c>
      <c r="AC99" s="477" t="str">
        <f>IF(AND('Mapa final'!$Y$71="Muy Baja",'Mapa final'!$AA$71="Mayor"),CONCATENATE("R11C",'Mapa final'!$O$71),"")</f>
        <v/>
      </c>
      <c r="AD99" s="477" t="str">
        <f>IF(AND('Mapa final'!$Y$72="Muy Baja",'Mapa final'!$AA$72="Mayor"),CONCATENATE("R11C",'Mapa final'!$O$72),"")</f>
        <v/>
      </c>
      <c r="AE99" s="477" t="str">
        <f>IF(AND('Mapa final'!$Y$73="Muy Baja",'Mapa final'!$AA$73="Mayor"),CONCATENATE("R11C",'Mapa final'!$O$73),"")</f>
        <v/>
      </c>
      <c r="AF99" s="477" t="str">
        <f>IF(AND('Mapa final'!$Y$74="Muy Baja",'Mapa final'!$AA$74="Mayor"),CONCATENATE("R11C",'Mapa final'!$O$74),"")</f>
        <v/>
      </c>
      <c r="AG99" s="478" t="str">
        <f>IF(AND('Mapa final'!$Y$75="Muy Baja",'Mapa final'!$AA$75="Mayor"),CONCATENATE("R11C",'Mapa final'!$O$75),"")</f>
        <v/>
      </c>
      <c r="AH99" s="479" t="str">
        <f>IF(AND('Mapa final'!$Y$70="Muy Baja",'Mapa final'!$AA$70="Catastrófico"),CONCATENATE("R11C",'Mapa final'!$O$70),"")</f>
        <v/>
      </c>
      <c r="AI99" s="480" t="str">
        <f>IF(AND('Mapa final'!$Y$71="Muy Baja",'Mapa final'!$AA$71="Catastrófico"),CONCATENATE("R11C",'Mapa final'!$O$71),"")</f>
        <v/>
      </c>
      <c r="AJ99" s="480" t="str">
        <f>IF(AND('Mapa final'!$Y$72="Muy Baja",'Mapa final'!$AA$72="Catastrófico"),CONCATENATE("R11C",'Mapa final'!$O$72),"")</f>
        <v/>
      </c>
      <c r="AK99" s="480" t="str">
        <f>IF(AND('Mapa final'!$Y$73="Muy Baja",'Mapa final'!$AA$73="Catastrófico"),CONCATENATE("R11C",'Mapa final'!$O$73),"")</f>
        <v/>
      </c>
      <c r="AL99" s="480" t="str">
        <f>IF(AND('Mapa final'!$Y$74="Muy Baja",'Mapa final'!$AA$74="Catastrófico"),CONCATENATE("R11C",'Mapa final'!$O$74),"")</f>
        <v/>
      </c>
      <c r="AM99" s="481" t="str">
        <f>IF(AND('Mapa final'!$Y$75="Muy Baja",'Mapa final'!$AA$75="Catastrófico"),CONCATENATE("R11C",'Mapa final'!$O$75),"")</f>
        <v/>
      </c>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row>
    <row r="100" spans="1:80" ht="20.25" customHeight="1" x14ac:dyDescent="0.3">
      <c r="A100" s="15"/>
      <c r="B100" s="1040"/>
      <c r="C100" s="1040"/>
      <c r="D100" s="1041"/>
      <c r="E100" s="1057"/>
      <c r="F100" s="1058"/>
      <c r="G100" s="1058"/>
      <c r="H100" s="1058"/>
      <c r="I100" s="1072"/>
      <c r="J100" s="503" t="str">
        <f>IF(AND('Mapa final'!$Y$76="Muy Baja",'Mapa final'!$AA$76="Leve"),CONCATENATE("R12C",'Mapa final'!$O$76),"")</f>
        <v/>
      </c>
      <c r="K100" s="504" t="str">
        <f>IF(AND('Mapa final'!$Y$77="Muy Baja",'Mapa final'!$AA$77="Leve"),CONCATENATE("R12C",'Mapa final'!$O$77),"")</f>
        <v/>
      </c>
      <c r="L100" s="504" t="str">
        <f>IF(AND('Mapa final'!$Y$78="Muy Baja",'Mapa final'!$AA$78="Leve"),CONCATENATE("R12C",'Mapa final'!$O$78),"")</f>
        <v/>
      </c>
      <c r="M100" s="504" t="str">
        <f>IF(AND('Mapa final'!$Y$79="Muy Baja",'Mapa final'!$AA$79="Leve"),CONCATENATE("R12C",'Mapa final'!$O$79),"")</f>
        <v/>
      </c>
      <c r="N100" s="504" t="str">
        <f>IF(AND('Mapa final'!$Y$80="Muy Baja",'Mapa final'!$AA$80="Leve"),CONCATENATE("R12C",'Mapa final'!$O$80),"")</f>
        <v/>
      </c>
      <c r="O100" s="505" t="str">
        <f>IF(AND('Mapa final'!$Y$81="Muy Baja",'Mapa final'!$AA$81="Leve"),CONCATENATE("R12C",'Mapa final'!$O$81),"")</f>
        <v/>
      </c>
      <c r="P100" s="504" t="str">
        <f>IF(AND('Mapa final'!$Y$76="Muy Baja",'Mapa final'!$AA$76="Menor"),CONCATENATE("R12C",'Mapa final'!$O$76),"")</f>
        <v/>
      </c>
      <c r="Q100" s="504" t="str">
        <f>IF(AND('Mapa final'!$Y$77="Muy Baja",'Mapa final'!$AA$77="Menor"),CONCATENATE("R12C",'Mapa final'!$O$77),"")</f>
        <v/>
      </c>
      <c r="R100" s="504" t="str">
        <f>IF(AND('Mapa final'!$Y$78="Muy Baja",'Mapa final'!$AA$78="Menor"),CONCATENATE("R12C",'Mapa final'!$O$78),"")</f>
        <v/>
      </c>
      <c r="S100" s="504" t="str">
        <f>IF(AND('Mapa final'!$Y$79="Muy Baja",'Mapa final'!$AA$79="Menor"),CONCATENATE("R12C",'Mapa final'!$O$79),"")</f>
        <v/>
      </c>
      <c r="T100" s="504" t="str">
        <f>IF(AND('Mapa final'!$Y$80="Muy Baja",'Mapa final'!$AA$80="Menor"),CONCATENATE("R12C",'Mapa final'!$O$80),"")</f>
        <v/>
      </c>
      <c r="U100" s="504" t="str">
        <f>IF(AND('Mapa final'!$Y$81="Muy Baja",'Mapa final'!$AA$81="Menor"),CONCATENATE("R12C",'Mapa final'!$O$81),"")</f>
        <v/>
      </c>
      <c r="V100" s="485" t="str">
        <f>IF(AND('Mapa final'!$Y$76="Muy Baja",'Mapa final'!$AA$76="Moderado"),CONCATENATE("R12C",'Mapa final'!$O$76),"")</f>
        <v/>
      </c>
      <c r="W100" s="486" t="str">
        <f>IF(AND('Mapa final'!$Y$77="Muy Baja",'Mapa final'!$AA$77="Moderado"),CONCATENATE("R12C",'Mapa final'!$O$77),"")</f>
        <v/>
      </c>
      <c r="X100" s="486" t="str">
        <f>IF(AND('Mapa final'!$Y$78="Muy Baja",'Mapa final'!$AA$78="Moderado"),CONCATENATE("R12C",'Mapa final'!$O$78),"")</f>
        <v/>
      </c>
      <c r="Y100" s="486" t="str">
        <f>IF(AND('Mapa final'!$Y$79="Muy Baja",'Mapa final'!$AA$79="Moderado"),CONCATENATE("R12C",'Mapa final'!$O$79),"")</f>
        <v/>
      </c>
      <c r="Z100" s="486" t="str">
        <f>IF(AND('Mapa final'!$Y$80="Muy Baja",'Mapa final'!$AA$80="Moderado"),CONCATENATE("R12C",'Mapa final'!$O$80),"")</f>
        <v/>
      </c>
      <c r="AA100" s="487" t="str">
        <f>IF(AND('Mapa final'!$Y$81="Muy Baja",'Mapa final'!$AA$81="Moderado"),CONCATENATE("R12C",'Mapa final'!$O$81),"")</f>
        <v/>
      </c>
      <c r="AB100" s="476" t="str">
        <f>IF(AND('Mapa final'!$Y$76="Muy Baja",'Mapa final'!$AA$76="Mayor"),CONCATENATE("R12C",'Mapa final'!$O$76),"")</f>
        <v/>
      </c>
      <c r="AC100" s="477" t="str">
        <f>IF(AND('Mapa final'!$Y$77="Muy Baja",'Mapa final'!$AA$77="Mayor"),CONCATENATE("R12C",'Mapa final'!$O$77),"")</f>
        <v/>
      </c>
      <c r="AD100" s="477" t="str">
        <f>IF(AND('Mapa final'!$Y$78="Muy Baja",'Mapa final'!$AA$78="Mayor"),CONCATENATE("R12C",'Mapa final'!$O$78),"")</f>
        <v/>
      </c>
      <c r="AE100" s="477" t="str">
        <f>IF(AND('Mapa final'!$Y$79="Muy Baja",'Mapa final'!$AA$79="Mayor"),CONCATENATE("R12C",'Mapa final'!$O$79),"")</f>
        <v/>
      </c>
      <c r="AF100" s="477" t="str">
        <f>IF(AND('Mapa final'!$Y$80="Muy Baja",'Mapa final'!$AA$80="Mayor"),CONCATENATE("R12C",'Mapa final'!$O$80),"")</f>
        <v/>
      </c>
      <c r="AG100" s="478" t="str">
        <f>IF(AND('Mapa final'!$Y$81="Muy Baja",'Mapa final'!$AA$81="Mayor"),CONCATENATE("R12C",'Mapa final'!$O$81),"")</f>
        <v/>
      </c>
      <c r="AH100" s="479" t="str">
        <f>IF(AND('Mapa final'!$Y$76="Muy Baja",'Mapa final'!$AA$76="Catastrófico"),CONCATENATE("R12C",'Mapa final'!$O$76),"")</f>
        <v/>
      </c>
      <c r="AI100" s="480" t="str">
        <f>IF(AND('Mapa final'!$Y$77="Muy Baja",'Mapa final'!$AA$77="Catastrófico"),CONCATENATE("R12C",'Mapa final'!$O$77),"")</f>
        <v/>
      </c>
      <c r="AJ100" s="480" t="str">
        <f>IF(AND('Mapa final'!$Y$78="Muy Baja",'Mapa final'!$AA$78="Catastrófico"),CONCATENATE("R12C",'Mapa final'!$O$78),"")</f>
        <v/>
      </c>
      <c r="AK100" s="480" t="str">
        <f>IF(AND('Mapa final'!$Y$79="Muy Baja",'Mapa final'!$AA$79="Catastrófico"),CONCATENATE("R12C",'Mapa final'!$O$79),"")</f>
        <v/>
      </c>
      <c r="AL100" s="480" t="str">
        <f>IF(AND('Mapa final'!$Y$80="Muy Baja",'Mapa final'!$AA$80="Catastrófico"),CONCATENATE("R12C",'Mapa final'!$O$80),"")</f>
        <v/>
      </c>
      <c r="AM100" s="481" t="str">
        <f>IF(AND('Mapa final'!$Y$81="Muy Baja",'Mapa final'!$AA$81="Catastrófico"),CONCATENATE("R12C",'Mapa final'!$O$81),"")</f>
        <v/>
      </c>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row>
    <row r="101" spans="1:80" ht="20.25" customHeight="1" x14ac:dyDescent="0.3">
      <c r="A101" s="15"/>
      <c r="B101" s="1040"/>
      <c r="C101" s="1040"/>
      <c r="D101" s="1041"/>
      <c r="E101" s="1057"/>
      <c r="F101" s="1058"/>
      <c r="G101" s="1058"/>
      <c r="H101" s="1058"/>
      <c r="I101" s="1072"/>
      <c r="J101" s="503" t="str">
        <f>IF(AND('Mapa final'!$Y$82="Muy Baja",'Mapa final'!$AA$82="Leve"),CONCATENATE("R13C",'Mapa final'!$O$82),"")</f>
        <v/>
      </c>
      <c r="K101" s="504" t="str">
        <f>IF(AND('Mapa final'!$Y$83="Muy Baja",'Mapa final'!$AA$83="Leve"),CONCATENATE("R13C",'Mapa final'!$O$83),"")</f>
        <v/>
      </c>
      <c r="L101" s="504" t="str">
        <f>IF(AND('Mapa final'!$Y$84="Muy Baja",'Mapa final'!$AA$84="Leve"),CONCATENATE("R13C",'Mapa final'!$O$84),"")</f>
        <v/>
      </c>
      <c r="M101" s="504" t="str">
        <f>IF(AND('Mapa final'!$Y$85="Muy Baja",'Mapa final'!$AA$85="Leve"),CONCATENATE("R13C",'Mapa final'!$O$85),"")</f>
        <v/>
      </c>
      <c r="N101" s="504" t="str">
        <f>IF(AND('Mapa final'!$Y$86="Muy Baja",'Mapa final'!$AA$86="Leve"),CONCATENATE("R13C",'Mapa final'!$O$86),"")</f>
        <v/>
      </c>
      <c r="O101" s="505" t="str">
        <f>IF(AND('Mapa final'!$Y$87="Muy Baja",'Mapa final'!$AA$87="Leve"),CONCATENATE("R13C",'Mapa final'!$O$87),"")</f>
        <v/>
      </c>
      <c r="P101" s="504" t="str">
        <f>IF(AND('Mapa final'!$Y$82="Muy Baja",'Mapa final'!$AA$82="Menor"),CONCATENATE("R13C",'Mapa final'!$O$82),"")</f>
        <v/>
      </c>
      <c r="Q101" s="504" t="str">
        <f>IF(AND('Mapa final'!$Y$83="Muy Baja",'Mapa final'!$AA$83="Menor"),CONCATENATE("R13C",'Mapa final'!$O$83),"")</f>
        <v/>
      </c>
      <c r="R101" s="504" t="str">
        <f>IF(AND('Mapa final'!$Y$84="Muy Baja",'Mapa final'!$AA$84="Menor"),CONCATENATE("R13C",'Mapa final'!$O$84),"")</f>
        <v/>
      </c>
      <c r="S101" s="504" t="str">
        <f>IF(AND('Mapa final'!$Y$85="Muy Baja",'Mapa final'!$AA$85="Menor"),CONCATENATE("R13C",'Mapa final'!$O$85),"")</f>
        <v/>
      </c>
      <c r="T101" s="504" t="str">
        <f>IF(AND('Mapa final'!$Y$86="Muy Baja",'Mapa final'!$AA$86="Menor"),CONCATENATE("R13C",'Mapa final'!$O$86),"")</f>
        <v/>
      </c>
      <c r="U101" s="504" t="str">
        <f>IF(AND('Mapa final'!$Y$87="Muy Baja",'Mapa final'!$AA$87="Menor"),CONCATENATE("R13C",'Mapa final'!$O$87),"")</f>
        <v/>
      </c>
      <c r="V101" s="485" t="str">
        <f>IF(AND('Mapa final'!$Y$82="Muy Baja",'Mapa final'!$AA$82="Moderado"),CONCATENATE("R13C",'Mapa final'!$O$82),"")</f>
        <v/>
      </c>
      <c r="W101" s="486" t="str">
        <f>IF(AND('Mapa final'!$Y$83="Muy Baja",'Mapa final'!$AA$83="Moderado"),CONCATENATE("R13C",'Mapa final'!$O$83),"")</f>
        <v/>
      </c>
      <c r="X101" s="486" t="str">
        <f>IF(AND('Mapa final'!$Y$84="Muy Baja",'Mapa final'!$AA$84="Moderado"),CONCATENATE("R13C",'Mapa final'!$O$84),"")</f>
        <v/>
      </c>
      <c r="Y101" s="486" t="str">
        <f>IF(AND('Mapa final'!$Y$85="Muy Baja",'Mapa final'!$AA$85="Moderado"),CONCATENATE("R13C",'Mapa final'!$O$85),"")</f>
        <v/>
      </c>
      <c r="Z101" s="486" t="str">
        <f>IF(AND('Mapa final'!$Y$86="Muy Baja",'Mapa final'!$AA$86="Moderado"),CONCATENATE("R13C",'Mapa final'!$O$86),"")</f>
        <v/>
      </c>
      <c r="AA101" s="487" t="str">
        <f>IF(AND('Mapa final'!$Y$87="Muy Baja",'Mapa final'!$AA$87="Moderado"),CONCATENATE("R13C",'Mapa final'!$O$87),"")</f>
        <v/>
      </c>
      <c r="AB101" s="476" t="str">
        <f>IF(AND('Mapa final'!$Y$82="Muy Baja",'Mapa final'!$AA$82="Mayor"),CONCATENATE("R13C",'Mapa final'!$O$82),"")</f>
        <v/>
      </c>
      <c r="AC101" s="477" t="str">
        <f>IF(AND('Mapa final'!$Y$83="Muy Baja",'Mapa final'!$AA$83="Mayor"),CONCATENATE("R13C",'Mapa final'!$O$83),"")</f>
        <v/>
      </c>
      <c r="AD101" s="477" t="str">
        <f>IF(AND('Mapa final'!$Y$84="Muy Baja",'Mapa final'!$AA$84="Mayor"),CONCATENATE("R13C",'Mapa final'!$O$84),"")</f>
        <v/>
      </c>
      <c r="AE101" s="477" t="str">
        <f>IF(AND('Mapa final'!$Y$85="Muy Baja",'Mapa final'!$AA$85="Mayor"),CONCATENATE("R13C",'Mapa final'!$O$85),"")</f>
        <v/>
      </c>
      <c r="AF101" s="477" t="str">
        <f>IF(AND('Mapa final'!$Y$86="Muy Baja",'Mapa final'!$AA$86="Mayor"),CONCATENATE("R13C",'Mapa final'!$O$86),"")</f>
        <v/>
      </c>
      <c r="AG101" s="478" t="str">
        <f>IF(AND('Mapa final'!$Y$87="Muy Baja",'Mapa final'!$AA$87="Mayor"),CONCATENATE("R13C",'Mapa final'!$O$87),"")</f>
        <v/>
      </c>
      <c r="AH101" s="479" t="str">
        <f>IF(AND('Mapa final'!$Y$82="Muy Baja",'Mapa final'!$AA$82="Catastrófico"),CONCATENATE("R13C",'Mapa final'!$O$82),"")</f>
        <v/>
      </c>
      <c r="AI101" s="480" t="str">
        <f>IF(AND('Mapa final'!$Y$83="Muy Baja",'Mapa final'!$AA$83="Catastrófico"),CONCATENATE("R13C",'Mapa final'!$O$83),"")</f>
        <v/>
      </c>
      <c r="AJ101" s="480" t="str">
        <f>IF(AND('Mapa final'!$Y$84="Muy Baja",'Mapa final'!$AA$84="Catastrófico"),CONCATENATE("R13C",'Mapa final'!$O$84),"")</f>
        <v/>
      </c>
      <c r="AK101" s="480" t="str">
        <f>IF(AND('Mapa final'!$Y$85="Muy Baja",'Mapa final'!$AA$85="Catastrófico"),CONCATENATE("R13C",'Mapa final'!$O$85),"")</f>
        <v/>
      </c>
      <c r="AL101" s="480" t="str">
        <f>IF(AND('Mapa final'!$Y$86="Muy Baja",'Mapa final'!$AA$86="Catastrófico"),CONCATENATE("R13C",'Mapa final'!$O$86),"")</f>
        <v/>
      </c>
      <c r="AM101" s="481" t="str">
        <f>IF(AND('Mapa final'!$Y$87="Muy Baja",'Mapa final'!$AA$87="Catastrófico"),CONCATENATE("R13C",'Mapa final'!$O$87),"")</f>
        <v/>
      </c>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row>
    <row r="102" spans="1:80" ht="20.25" customHeight="1" x14ac:dyDescent="0.3">
      <c r="A102" s="15"/>
      <c r="B102" s="1040"/>
      <c r="C102" s="1040"/>
      <c r="D102" s="1041"/>
      <c r="E102" s="1057"/>
      <c r="F102" s="1058"/>
      <c r="G102" s="1058"/>
      <c r="H102" s="1058"/>
      <c r="I102" s="1072"/>
      <c r="J102" s="503" t="str">
        <f>IF(AND('Mapa final'!$Y$88="Muy Baja",'Mapa final'!$AA$88="Leve"),CONCATENATE("R14C",'Mapa final'!$O$88),"")</f>
        <v/>
      </c>
      <c r="K102" s="504" t="str">
        <f>IF(AND('Mapa final'!$Y$89="Muy Baja",'Mapa final'!$AA$89="Leve"),CONCATENATE("R14C",'Mapa final'!$O$89),"")</f>
        <v/>
      </c>
      <c r="L102" s="504" t="str">
        <f>IF(AND('Mapa final'!$Y$90="Muy Baja",'Mapa final'!$AA$90="Leve"),CONCATENATE("R14C",'Mapa final'!$O$88),"")</f>
        <v/>
      </c>
      <c r="M102" s="504" t="str">
        <f>IF(AND('Mapa final'!$Y$91="Muy Baja",'Mapa final'!$AA$91="Leve"),CONCATENATE("R14C",'Mapa final'!$O$91),"")</f>
        <v/>
      </c>
      <c r="N102" s="504" t="str">
        <f>IF(AND('Mapa final'!$Y$92="Muy Baja",'Mapa final'!$AA$92="Leve"),CONCATENATE("R14C",'Mapa final'!$O$92),"")</f>
        <v/>
      </c>
      <c r="O102" s="505" t="str">
        <f>IF(AND('Mapa final'!$Y$93="Muy Baja",'Mapa final'!$AA$93="Leve"),CONCATENATE("R14C",'Mapa final'!$O$93),"")</f>
        <v/>
      </c>
      <c r="P102" s="504" t="str">
        <f>IF(AND('Mapa final'!$Y$88="Muy Baja",'Mapa final'!$AA$88="Menor"),CONCATENATE("R14C",'Mapa final'!$O$88),"")</f>
        <v/>
      </c>
      <c r="Q102" s="504" t="str">
        <f>IF(AND('Mapa final'!$Y$89="Muy Baja",'Mapa final'!$AA$89="Menor"),CONCATENATE("R14C",'Mapa final'!$O$89),"")</f>
        <v/>
      </c>
      <c r="R102" s="504" t="str">
        <f>IF(AND('Mapa final'!$Y$90="Muy Baja",'Mapa final'!$AA$90="Menor"),CONCATENATE("R14C",'Mapa final'!$O$90),"")</f>
        <v/>
      </c>
      <c r="S102" s="504" t="str">
        <f>IF(AND('Mapa final'!$Y$91="Muy Baja",'Mapa final'!$AA$91="Menor"),CONCATENATE("R14C",'Mapa final'!$O$91),"")</f>
        <v/>
      </c>
      <c r="T102" s="504" t="str">
        <f>IF(AND('Mapa final'!$Y$92="Muy Baja",'Mapa final'!$AA$92="Menor"),CONCATENATE("R14C",'Mapa final'!$O$92),"")</f>
        <v/>
      </c>
      <c r="U102" s="504" t="str">
        <f>IF(AND('Mapa final'!$Y$93="Muy Baja",'Mapa final'!$AA$93="Menor"),CONCATENATE("R14C",'Mapa final'!$O$93),"")</f>
        <v/>
      </c>
      <c r="V102" s="485" t="str">
        <f>IF(AND('Mapa final'!$Y$88="Muy Baja",'Mapa final'!$AA$88="Moderado"),CONCATENATE("R14C",'Mapa final'!$O$88),"")</f>
        <v/>
      </c>
      <c r="W102" s="486" t="str">
        <f>IF(AND('Mapa final'!$Y$89="Muy Baja",'Mapa final'!$AA$89="Moderado"),CONCATENATE("R14C",'Mapa final'!$O$89),"")</f>
        <v/>
      </c>
      <c r="X102" s="486" t="str">
        <f>IF(AND('Mapa final'!$Y$90="Muy Baja",'Mapa final'!$AA$90="Moderado"),CONCATENATE("R14C",'Mapa final'!$O$91),"")</f>
        <v/>
      </c>
      <c r="Y102" s="486" t="str">
        <f>IF(AND('Mapa final'!$Y$91="Muy Baja",'Mapa final'!$AA$91="Moderado"),CONCATENATE("R14C",'Mapa final'!$O$91),"")</f>
        <v/>
      </c>
      <c r="Z102" s="486" t="str">
        <f>IF(AND('Mapa final'!$Y$92="Muy Baja",'Mapa final'!$AA$92="Moderado"),CONCATENATE("R14C",'Mapa final'!$O$92),"")</f>
        <v/>
      </c>
      <c r="AA102" s="487" t="str">
        <f>IF(AND('Mapa final'!$Y$93="Muy Baja",'Mapa final'!$AA$93="Moderado"),CONCATENATE("R14C",'Mapa final'!$O$93),"")</f>
        <v/>
      </c>
      <c r="AB102" s="476" t="str">
        <f>IF(AND('Mapa final'!$Y$88="Muy Baja",'Mapa final'!$AA$88="Mayor"),CONCATENATE("R14C",'Mapa final'!$O$88),"")</f>
        <v/>
      </c>
      <c r="AC102" s="477" t="str">
        <f>IF(AND('Mapa final'!$Y$89="Muy Baja",'Mapa final'!$AA$89="Mayor"),CONCATENATE("R14C",'Mapa final'!$O$89),"")</f>
        <v/>
      </c>
      <c r="AD102" s="477" t="str">
        <f>IF(AND('Mapa final'!$Y$90="Muy Baja",'Mapa final'!$AA$90="Mayor"),CONCATENATE("R14C",'Mapa final'!$O$90),"")</f>
        <v/>
      </c>
      <c r="AE102" s="477" t="str">
        <f>IF(AND('Mapa final'!$Y$91="Muy Baja",'Mapa final'!$AA$91="Mayor"),CONCATENATE("R14C",'Mapa final'!$O$91),"")</f>
        <v/>
      </c>
      <c r="AF102" s="477" t="str">
        <f>IF(AND('Mapa final'!$Y$92="Muy Baja",'Mapa final'!$AA$92="Mayor"),CONCATENATE("R14C",'Mapa final'!$O$92),"")</f>
        <v/>
      </c>
      <c r="AG102" s="478" t="str">
        <f>IF(AND('Mapa final'!$Y$93="Muy Baja",'Mapa final'!$AA$93="Mayor"),CONCATENATE("R14C",'Mapa final'!$O$93),"")</f>
        <v/>
      </c>
      <c r="AH102" s="479" t="str">
        <f>IF(AND('Mapa final'!$Y$88="Muy Baja",'Mapa final'!$AA$88="Catastrófico"),CONCATENATE("R14C",'Mapa final'!$O$88),"")</f>
        <v/>
      </c>
      <c r="AI102" s="480" t="str">
        <f>IF(AND('Mapa final'!$Y$89="Muy Baja",'Mapa final'!$AA$89="Catastrófico"),CONCATENATE("R14C",'Mapa final'!$O$89),"")</f>
        <v/>
      </c>
      <c r="AJ102" s="480" t="str">
        <f>IF(AND('Mapa final'!$Y$90="Muy Baja",'Mapa final'!$AA$90="Catastrófico"),CONCATENATE("R14C",'Mapa final'!$O$90),"")</f>
        <v/>
      </c>
      <c r="AK102" s="480" t="str">
        <f>IF(AND('Mapa final'!$Y$91="Muy Baja",'Mapa final'!$AA$91="Catastrófico"),CONCATENATE("R14C",'Mapa final'!$O$91),"")</f>
        <v/>
      </c>
      <c r="AL102" s="480" t="str">
        <f>IF(AND('Mapa final'!$Y$92="Muy Baja",'Mapa final'!$AA$92="Catastrófico"),CONCATENATE("R14C",'Mapa final'!$O$92),"")</f>
        <v/>
      </c>
      <c r="AM102" s="481" t="str">
        <f>IF(AND('Mapa final'!$Y$93="Muy Baja",'Mapa final'!$AA$93="Catastrófico"),CONCATENATE("R14C",'Mapa final'!$O$93),"")</f>
        <v/>
      </c>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row>
    <row r="103" spans="1:80" ht="20.25" customHeight="1" x14ac:dyDescent="0.3">
      <c r="A103" s="15"/>
      <c r="B103" s="1040"/>
      <c r="C103" s="1040"/>
      <c r="D103" s="1041"/>
      <c r="E103" s="1057"/>
      <c r="F103" s="1058"/>
      <c r="G103" s="1058"/>
      <c r="H103" s="1058"/>
      <c r="I103" s="1072"/>
      <c r="J103" s="503" t="str">
        <f>IF(AND('Mapa final'!$Y$94="Muy Baja",'Mapa final'!$AA$94="Leve"),CONCATENATE("R15C",'Mapa final'!$O$94),"")</f>
        <v/>
      </c>
      <c r="K103" s="504" t="str">
        <f>IF(AND('Mapa final'!$Y$95="Muy Baja",'Mapa final'!$AA$95="Leve"),CONCATENATE("R15C",'Mapa final'!$O$95),"")</f>
        <v/>
      </c>
      <c r="L103" s="504" t="str">
        <f>IF(AND('Mapa final'!$Y$96="Muy Baja",'Mapa final'!$AA$96="Leve"),CONCATENATE("R15C",'Mapa final'!$O$96),"")</f>
        <v/>
      </c>
      <c r="M103" s="504" t="str">
        <f>IF(AND('Mapa final'!$Y$97="Muy Baja",'Mapa final'!$AA$97="Leve"),CONCATENATE("R15C",'Mapa final'!$O$97),"")</f>
        <v/>
      </c>
      <c r="N103" s="504" t="str">
        <f>IF(AND('Mapa final'!$Y$98="Muy Baja",'Mapa final'!$AA$98="Leve"),CONCATENATE("R15C",'Mapa final'!$O$98),"")</f>
        <v/>
      </c>
      <c r="O103" s="505" t="str">
        <f>IF(AND('Mapa final'!$Y$99="Muy Baja",'Mapa final'!$AA$99="Leve"),CONCATENATE("R15C",'Mapa final'!$O$99),"")</f>
        <v/>
      </c>
      <c r="P103" s="504" t="str">
        <f>IF(AND('Mapa final'!$Y$94="Muy Baja",'Mapa final'!$AA$94="Menor"),CONCATENATE("R15C",'Mapa final'!$O$94),"")</f>
        <v/>
      </c>
      <c r="Q103" s="504" t="str">
        <f>IF(AND('Mapa final'!$Y$95="Muy Baja",'Mapa final'!$AA$95="Menor"),CONCATENATE("R15C",'Mapa final'!$O$95),"")</f>
        <v/>
      </c>
      <c r="R103" s="504" t="str">
        <f>IF(AND('Mapa final'!$Y$96="Muy Baja",'Mapa final'!$AA$96="Menor"),CONCATENATE("R15C",'Mapa final'!$O$96),"")</f>
        <v/>
      </c>
      <c r="S103" s="504" t="str">
        <f>IF(AND('Mapa final'!$Y$97="Muy Baja",'Mapa final'!$AA$97="Menor"),CONCATENATE("R15C",'Mapa final'!$O$97),"")</f>
        <v/>
      </c>
      <c r="T103" s="504" t="str">
        <f>IF(AND('Mapa final'!$Y$98="Muy Baja",'Mapa final'!$AA$98="Menor"),CONCATENATE("R15C",'Mapa final'!$O$98),"")</f>
        <v/>
      </c>
      <c r="U103" s="504" t="str">
        <f>IF(AND('Mapa final'!$Y$99="Muy Baja",'Mapa final'!$AA$99="Menor"),CONCATENATE("R15C",'Mapa final'!$O$99),"")</f>
        <v/>
      </c>
      <c r="V103" s="485" t="str">
        <f>IF(AND('Mapa final'!$Y$94="Muy Baja",'Mapa final'!$AA$94="Moderado"),CONCATENATE("R15C",'Mapa final'!$O$94),"")</f>
        <v/>
      </c>
      <c r="W103" s="486" t="str">
        <f>IF(AND('Mapa final'!$Y$95="Muy Baja",'Mapa final'!$AA$95="Moderado"),CONCATENATE("R15C",'Mapa final'!$O$95),"")</f>
        <v/>
      </c>
      <c r="X103" s="486" t="str">
        <f>IF(AND('Mapa final'!$Y$96="Muy Baja",'Mapa final'!$AA$96="Moderado"),CONCATENATE("R15C",'Mapa final'!$O$96),"")</f>
        <v/>
      </c>
      <c r="Y103" s="486" t="str">
        <f>IF(AND('Mapa final'!$Y$97="Muy Baja",'Mapa final'!$AA$97="Moderado"),CONCATENATE("R15C",'Mapa final'!$O$97),"")</f>
        <v/>
      </c>
      <c r="Z103" s="486" t="str">
        <f>IF(AND('Mapa final'!$Y$98="Muy Baja",'Mapa final'!$AA$98="Moderado"),CONCATENATE("R15C",'Mapa final'!$O$98),"")</f>
        <v/>
      </c>
      <c r="AA103" s="487" t="str">
        <f>IF(AND('Mapa final'!$Y$99="Muy Baja",'Mapa final'!$AA$99="Moderado"),CONCATENATE("R15C",'Mapa final'!$O$99),"")</f>
        <v/>
      </c>
      <c r="AB103" s="476" t="str">
        <f>IF(AND('Mapa final'!$Y$94="Muy Baja",'Mapa final'!$AA$94="Mayor"),CONCATENATE("R15C",'Mapa final'!$O$94),"")</f>
        <v/>
      </c>
      <c r="AC103" s="477" t="str">
        <f>IF(AND('Mapa final'!$Y$95="Muy Baja",'Mapa final'!$AA$95="Mayor"),CONCATENATE("R15C",'Mapa final'!$O$95),"")</f>
        <v/>
      </c>
      <c r="AD103" s="477" t="str">
        <f>IF(AND('Mapa final'!$Y$96="Muy Baja",'Mapa final'!$AA$96="Mayor"),CONCATENATE("R15C",'Mapa final'!$O$96),"")</f>
        <v>R15C3</v>
      </c>
      <c r="AE103" s="477" t="str">
        <f>IF(AND('Mapa final'!$Y$97="Muy Baja",'Mapa final'!$AA$97="Mayor"),CONCATENATE("R15C",'Mapa final'!$O$97),"")</f>
        <v/>
      </c>
      <c r="AF103" s="477" t="str">
        <f>IF(AND('Mapa final'!$Y$98="Muy Baja",'Mapa final'!$AA$98="Mayor"),CONCATENATE("R15C",'Mapa final'!$O$98),"")</f>
        <v/>
      </c>
      <c r="AG103" s="478" t="str">
        <f>IF(AND('Mapa final'!$Y$99="Muy Baja",'Mapa final'!$AA$99="Mayor"),CONCATENATE("R15C",'Mapa final'!$O$99),"")</f>
        <v/>
      </c>
      <c r="AH103" s="479" t="str">
        <f>IF(AND('Mapa final'!$Y$94="Muy Baja",'Mapa final'!$AA$94="Catastrófico"),CONCATENATE("R15C",'Mapa final'!$O$94),"")</f>
        <v/>
      </c>
      <c r="AI103" s="480" t="str">
        <f>IF(AND('Mapa final'!$Y$95="Muy Baja",'Mapa final'!$AA$95="Catastrófico"),CONCATENATE("R15C",'Mapa final'!$O$95),"")</f>
        <v/>
      </c>
      <c r="AJ103" s="480" t="str">
        <f>IF(AND('Mapa final'!$Y$96="Muy Baja",'Mapa final'!$AA$96="Catastrófico"),CONCATENATE("R15C",'Mapa final'!$O$96),"")</f>
        <v/>
      </c>
      <c r="AK103" s="480" t="str">
        <f>IF(AND('Mapa final'!$Y$97="Muy Baja",'Mapa final'!$AA$97="Catastrófico"),CONCATENATE("R15C",'Mapa final'!$O$97),"")</f>
        <v/>
      </c>
      <c r="AL103" s="480" t="str">
        <f>IF(AND('Mapa final'!$Y$98="Muy Baja",'Mapa final'!$AA$98="Catastrófico"),CONCATENATE("R15C",'Mapa final'!$O$98),"")</f>
        <v/>
      </c>
      <c r="AM103" s="481" t="str">
        <f>IF(AND('Mapa final'!$Y$99="Muy Baja",'Mapa final'!$AA$99="Catastrófico"),CONCATENATE("R15C",'Mapa final'!$O$99),"")</f>
        <v/>
      </c>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row>
    <row r="104" spans="1:80" ht="20.25" customHeight="1" x14ac:dyDescent="0.3">
      <c r="A104" s="15"/>
      <c r="B104" s="1040"/>
      <c r="C104" s="1040"/>
      <c r="D104" s="1041"/>
      <c r="E104" s="1059"/>
      <c r="F104" s="1058"/>
      <c r="G104" s="1058"/>
      <c r="H104" s="1058"/>
      <c r="I104" s="1072"/>
      <c r="J104" s="503" t="str">
        <f>IF(AND('Mapa final'!$Y$100="Muy Baja",'Mapa final'!$AA$100="Leve"),CONCATENATE("R16C",'Mapa final'!$O$100),"")</f>
        <v/>
      </c>
      <c r="K104" s="504" t="str">
        <f>IF(AND('Mapa final'!$Y$101="Muy Baja",'Mapa final'!$AA$101="Leve"),CONCATENATE("R16C",'Mapa final'!$O$101),"")</f>
        <v>R16C2</v>
      </c>
      <c r="L104" s="504" t="str">
        <f>IF(AND('Mapa final'!$Y$102="Muy Baja",'Mapa final'!$AA$102="Leve"),CONCATENATE("R16C",'Mapa final'!$O$102),"")</f>
        <v>R16C3</v>
      </c>
      <c r="M104" s="504" t="str">
        <f>IF(AND('Mapa final'!$Y$103="Muy Baja",'Mapa final'!$AA$103="Leve"),CONCATENATE("R16C",'Mapa final'!$O$103),"")</f>
        <v>R16C4</v>
      </c>
      <c r="N104" s="504" t="str">
        <f>IF(AND('Mapa final'!$Y$104="Muy Baja",'Mapa final'!$AA$104="Leve"),CONCATENATE("R16C",'Mapa final'!$O$104),"")</f>
        <v/>
      </c>
      <c r="O104" s="505" t="str">
        <f>IF(AND('Mapa final'!$Y$105="Muy Baja",'Mapa final'!$AA$105="Leve"),CONCATENATE("R16C",'Mapa final'!$O$105),"")</f>
        <v/>
      </c>
      <c r="P104" s="504" t="str">
        <f>IF(AND('Mapa final'!$Y$100="Muy Baja",'Mapa final'!$AA$100="Menor"),CONCATENATE("R16C",'Mapa final'!$O$100),"")</f>
        <v/>
      </c>
      <c r="Q104" s="504" t="str">
        <f>IF(AND('Mapa final'!$Y$101="Muy Baja",'Mapa final'!$AA$101="Menor"),CONCATENATE("R16C",'Mapa final'!$O$101),"")</f>
        <v/>
      </c>
      <c r="R104" s="504" t="str">
        <f>IF(AND('Mapa final'!$Y$102="Muy Baja",'Mapa final'!$AA$102="Menor"),CONCATENATE("R16C",'Mapa final'!$O$102),"")</f>
        <v/>
      </c>
      <c r="S104" s="504" t="str">
        <f>IF(AND('Mapa final'!$Y$103="Muy Baja",'Mapa final'!$AA$103="Menor"),CONCATENATE("R16C",'Mapa final'!$O$103),"")</f>
        <v/>
      </c>
      <c r="T104" s="504" t="str">
        <f>IF(AND('Mapa final'!$Y$104="Muy Baja",'Mapa final'!$AA$104="Menor"),CONCATENATE("R16C",'Mapa final'!$O$104),"")</f>
        <v/>
      </c>
      <c r="U104" s="504" t="str">
        <f>IF(AND('Mapa final'!$Y$105="Muy Baja",'Mapa final'!$AA$105="Menor"),CONCATENATE("R16C",'Mapa final'!$O$105),"")</f>
        <v/>
      </c>
      <c r="V104" s="485" t="str">
        <f>IF(AND('Mapa final'!$Y$100="Muy Baja",'Mapa final'!$AA$100="Moderado"),CONCATENATE("R16C",'Mapa final'!$O$100),"")</f>
        <v/>
      </c>
      <c r="W104" s="486" t="str">
        <f>IF(AND('Mapa final'!$Y$101="Muy Baja",'Mapa final'!$AA$101="Moderado"),CONCATENATE("R16C",'Mapa final'!$O$101),"")</f>
        <v/>
      </c>
      <c r="X104" s="486" t="str">
        <f>IF(AND('Mapa final'!$Y$102="Muy Baja",'Mapa final'!$AA$102="Moderado"),CONCATENATE("R16C",'Mapa final'!$O$102),"")</f>
        <v/>
      </c>
      <c r="Y104" s="486" t="str">
        <f>IF(AND('Mapa final'!$Y$103="Muy Baja",'Mapa final'!$AA$103="Moderado"),CONCATENATE("R16C",'Mapa final'!$O$103),"")</f>
        <v/>
      </c>
      <c r="Z104" s="486" t="str">
        <f>IF(AND('Mapa final'!$Y$104="Muy Baja",'Mapa final'!$AA$104="Moderado"),CONCATENATE("R16C",'Mapa final'!$O$104),"")</f>
        <v/>
      </c>
      <c r="AA104" s="487" t="str">
        <f>IF(AND('Mapa final'!$Y$105="Muy Baja",'Mapa final'!$AA$105="Moderado"),CONCATENATE("R16C",'Mapa final'!$O$105),"")</f>
        <v/>
      </c>
      <c r="AB104" s="476" t="str">
        <f>IF(AND('Mapa final'!$Y$100="Muy Baja",'Mapa final'!$AA$100="Mayor"),CONCATENATE("R16C",'Mapa final'!$O$100),"")</f>
        <v/>
      </c>
      <c r="AC104" s="477" t="str">
        <f>IF(AND('Mapa final'!$Y$101="Muy Baja",'Mapa final'!$AA$101="Mayor"),CONCATENATE("R16C",'Mapa final'!$O$101),"")</f>
        <v/>
      </c>
      <c r="AD104" s="477" t="str">
        <f>IF(AND('Mapa final'!$Y$102="Muy Baja",'Mapa final'!$AA$102="Mayor"),CONCATENATE("R16C",'Mapa final'!$O$102),"")</f>
        <v/>
      </c>
      <c r="AE104" s="477" t="str">
        <f>IF(AND('Mapa final'!$Y$103="Muy Baja",'Mapa final'!$AA$103="Mayor"),CONCATENATE("R16C",'Mapa final'!$O$103),"")</f>
        <v/>
      </c>
      <c r="AF104" s="477" t="str">
        <f>IF(AND('Mapa final'!$Y$104="Muy Baja",'Mapa final'!$AA$104="Mayor"),CONCATENATE("R16C",'Mapa final'!$O$104),"")</f>
        <v/>
      </c>
      <c r="AG104" s="478" t="str">
        <f>IF(AND('Mapa final'!$Y$105="Muy Baja",'Mapa final'!$AA$105="Mayor"),CONCATENATE("R16C",'Mapa final'!$O$105),"")</f>
        <v/>
      </c>
      <c r="AH104" s="479" t="str">
        <f>IF(AND('Mapa final'!$Y$100="Muy Baja",'Mapa final'!$AA$100="Catastrófico"),CONCATENATE("R16C",'Mapa final'!$O$100),"")</f>
        <v/>
      </c>
      <c r="AI104" s="480" t="str">
        <f>IF(AND('Mapa final'!$Y$101="Muy Baja",'Mapa final'!$AA$101="Catastrófico"),CONCATENATE("R16C",'Mapa final'!$O$101),"")</f>
        <v/>
      </c>
      <c r="AJ104" s="480" t="str">
        <f>IF(AND('Mapa final'!$Y$102="Muy Baja",'Mapa final'!$AA$102="Catastrófico"),CONCATENATE("R16C",'Mapa final'!$O$102),"")</f>
        <v/>
      </c>
      <c r="AK104" s="480" t="str">
        <f>IF(AND('Mapa final'!$Y$103="Muy Baja",'Mapa final'!$AA$103="Catastrófico"),CONCATENATE("R16C",'Mapa final'!$O$103),"")</f>
        <v/>
      </c>
      <c r="AL104" s="480" t="str">
        <f>IF(AND('Mapa final'!$Y$104="Muy Baja",'Mapa final'!$AA$104="Catastrófico"),CONCATENATE("R16C",'Mapa final'!$O$104),"")</f>
        <v/>
      </c>
      <c r="AM104" s="481" t="str">
        <f>IF(AND('Mapa final'!$Y$105="Muy Baja",'Mapa final'!$AA$105="Catastrófico"),CONCATENATE("R16C",'Mapa final'!$O$105),"")</f>
        <v/>
      </c>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row>
    <row r="105" spans="1:80" ht="20.25" customHeight="1" x14ac:dyDescent="0.3">
      <c r="A105" s="15"/>
      <c r="B105" s="1040"/>
      <c r="C105" s="1040"/>
      <c r="D105" s="1041"/>
      <c r="E105" s="1059"/>
      <c r="F105" s="1058"/>
      <c r="G105" s="1058"/>
      <c r="H105" s="1058"/>
      <c r="I105" s="1072"/>
      <c r="J105" s="503" t="str">
        <f>IF(AND('Mapa final'!$Y$106="Muy Baja",'Mapa final'!$AA$106="Leve"),CONCATENATE("R17C",'Mapa final'!$O$106),"")</f>
        <v/>
      </c>
      <c r="K105" s="504" t="str">
        <f>IF(AND('Mapa final'!$Y$107="Muy Baja",'Mapa final'!$AA$107="Leve"),CONCATENATE("R17C",'Mapa final'!$O$107),"")</f>
        <v/>
      </c>
      <c r="L105" s="504" t="str">
        <f>IF(AND('Mapa final'!$Y$108="Muy Baja",'Mapa final'!$AA$108="Leve"),CONCATENATE("R17C",'Mapa final'!$O$108),"")</f>
        <v/>
      </c>
      <c r="M105" s="504" t="str">
        <f>IF(AND('Mapa final'!$Y$109="Muy Baja",'Mapa final'!$AA$109="Leve"),CONCATENATE("R17C",'Mapa final'!$O$109),"")</f>
        <v/>
      </c>
      <c r="N105" s="504" t="str">
        <f>IF(AND('Mapa final'!$Y$110="Muy Baja",'Mapa final'!$AA$110="Leve"),CONCATENATE("R17C",'Mapa final'!$O$110),"")</f>
        <v/>
      </c>
      <c r="O105" s="505" t="str">
        <f>IF(AND('Mapa final'!$Y$111="Muy Baja",'Mapa final'!$AA$111="Leve"),CONCATENATE("R17C",'Mapa final'!$O$111),"")</f>
        <v/>
      </c>
      <c r="P105" s="504" t="str">
        <f>IF(AND('Mapa final'!$Y$106="Muy Baja",'Mapa final'!$AA$106="Menor"),CONCATENATE("R17C",'Mapa final'!$O$106),"")</f>
        <v/>
      </c>
      <c r="Q105" s="504" t="str">
        <f>IF(AND('Mapa final'!$Y$107="Muy Baja",'Mapa final'!$AA$107="Menor"),CONCATENATE("R17C",'Mapa final'!$O$107),"")</f>
        <v/>
      </c>
      <c r="R105" s="504" t="str">
        <f>IF(AND('Mapa final'!$Y$108="Muy Baja",'Mapa final'!$AA$108="Menor"),CONCATENATE("R17C",'Mapa final'!$O$108),"")</f>
        <v/>
      </c>
      <c r="S105" s="504" t="str">
        <f>IF(AND('Mapa final'!$Y$109="Muy Baja",'Mapa final'!$AA$109="Menor"),CONCATENATE("R17C",'Mapa final'!$O$109),"")</f>
        <v/>
      </c>
      <c r="T105" s="504" t="str">
        <f>IF(AND('Mapa final'!$Y$110="Muy Baja",'Mapa final'!$AA$110="Menor"),CONCATENATE("R17C",'Mapa final'!$O$110),"")</f>
        <v/>
      </c>
      <c r="U105" s="504" t="str">
        <f>IF(AND('Mapa final'!$Y$111="Muy Baja",'Mapa final'!$AA$111="Menor"),CONCATENATE("R17C",'Mapa final'!$O$111),"")</f>
        <v/>
      </c>
      <c r="V105" s="485" t="str">
        <f>IF(AND('Mapa final'!$Y$106="Muy Baja",'Mapa final'!$AA$106="Moderado"),CONCATENATE("R17C",'Mapa final'!$O$106),"")</f>
        <v/>
      </c>
      <c r="W105" s="486" t="str">
        <f>IF(AND('Mapa final'!$Y$107="Muy Baja",'Mapa final'!$AA$107="Moderado"),CONCATENATE("R17C",'Mapa final'!$O$107),"")</f>
        <v/>
      </c>
      <c r="X105" s="486" t="str">
        <f>IF(AND('Mapa final'!$Y$108="Muy Baja",'Mapa final'!$AA$108="Moderado"),CONCATENATE("R17C",'Mapa final'!$O$108),"")</f>
        <v/>
      </c>
      <c r="Y105" s="486" t="str">
        <f>IF(AND('Mapa final'!$Y$109="Muy Baja",'Mapa final'!$AA$109="Moderado"),CONCATENATE("R17C",'Mapa final'!$O$109),"")</f>
        <v/>
      </c>
      <c r="Z105" s="486" t="str">
        <f>IF(AND('Mapa final'!$Y$110="Muy Baja",'Mapa final'!$AA$110="Moderado"),CONCATENATE("R17C",'Mapa final'!$O$110),"")</f>
        <v/>
      </c>
      <c r="AA105" s="487" t="str">
        <f>IF(AND('Mapa final'!$Y$111="Muy Baja",'Mapa final'!$AA$111="Moderado"),CONCATENATE("R17C",'Mapa final'!$O$111),"")</f>
        <v/>
      </c>
      <c r="AB105" s="476" t="str">
        <f>IF(AND('Mapa final'!$Y$106="Muy Baja",'Mapa final'!$AA$106="Mayor"),CONCATENATE("R17C",'Mapa final'!$O$106),"")</f>
        <v/>
      </c>
      <c r="AC105" s="477" t="str">
        <f>IF(AND('Mapa final'!$Y$107="Muy Baja",'Mapa final'!$AA$107="Mayor"),CONCATENATE("R17C",'Mapa final'!$O$107),"")</f>
        <v/>
      </c>
      <c r="AD105" s="477" t="str">
        <f>IF(AND('Mapa final'!$Y$108="Muy Baja",'Mapa final'!$AA$108="Mayor"),CONCATENATE("R17C",'Mapa final'!$O$108),"")</f>
        <v/>
      </c>
      <c r="AE105" s="477" t="str">
        <f>IF(AND('Mapa final'!$Y$109="Muy Baja",'Mapa final'!$AA$109="Mayor"),CONCATENATE("R17C",'Mapa final'!$O$109),"")</f>
        <v/>
      </c>
      <c r="AF105" s="477" t="str">
        <f>IF(AND('Mapa final'!$Y$110="Muy Baja",'Mapa final'!$AA$110="Mayor"),CONCATENATE("R17C",'Mapa final'!$O$110),"")</f>
        <v/>
      </c>
      <c r="AG105" s="478" t="str">
        <f>IF(AND('Mapa final'!$Y$111="Muy Baja",'Mapa final'!$AA$111="Mayor"),CONCATENATE("R17C",'Mapa final'!$O$111),"")</f>
        <v/>
      </c>
      <c r="AH105" s="479" t="str">
        <f>IF(AND('Mapa final'!$Y$106="Muy Baja",'Mapa final'!$AA$106="Catastrófico"),CONCATENATE("R17C",'Mapa final'!$O$106),"")</f>
        <v/>
      </c>
      <c r="AI105" s="480" t="str">
        <f>IF(AND('Mapa final'!$Y$107="Muy Baja",'Mapa final'!$AA$107="Catastrófico"),CONCATENATE("R17C",'Mapa final'!$O$107),"")</f>
        <v/>
      </c>
      <c r="AJ105" s="480" t="str">
        <f>IF(AND('Mapa final'!$Y$108="Muy Baja",'Mapa final'!$AA$108="Catastrófico"),CONCATENATE("R17C",'Mapa final'!$O$108),"")</f>
        <v/>
      </c>
      <c r="AK105" s="480" t="str">
        <f>IF(AND('Mapa final'!$Y$109="Muy Baja",'Mapa final'!$AA$109="Catastrófico"),CONCATENATE("R17C",'Mapa final'!$O$109),"")</f>
        <v/>
      </c>
      <c r="AL105" s="480" t="str">
        <f>IF(AND('Mapa final'!$Y$110="Muy Baja",'Mapa final'!$AA$110="Catastrófico"),CONCATENATE("R17C",'Mapa final'!$O$110),"")</f>
        <v/>
      </c>
      <c r="AM105" s="481" t="str">
        <f>IF(AND('Mapa final'!$Y$111="Muy Baja",'Mapa final'!$AA$111="Catastrófico"),CONCATENATE("R17C",'Mapa final'!$O$111),"")</f>
        <v/>
      </c>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row>
    <row r="106" spans="1:80" ht="20.25" customHeight="1" x14ac:dyDescent="0.3">
      <c r="A106" s="15"/>
      <c r="B106" s="1040"/>
      <c r="C106" s="1040"/>
      <c r="D106" s="1041"/>
      <c r="E106" s="1059"/>
      <c r="F106" s="1058"/>
      <c r="G106" s="1058"/>
      <c r="H106" s="1058"/>
      <c r="I106" s="1072"/>
      <c r="J106" s="503" t="str">
        <f>IF(AND('Mapa final'!$Y$112="Muy Baja",'Mapa final'!$AA$112="Leve"),CONCATENATE("R18C",'Mapa final'!$O$112),"")</f>
        <v/>
      </c>
      <c r="K106" s="504" t="str">
        <f>IF(AND('Mapa final'!$Y$113="Muy Baja",'Mapa final'!$AA$113="Leve"),CONCATENATE("R18C",'Mapa final'!$O$113),"")</f>
        <v/>
      </c>
      <c r="L106" s="504" t="str">
        <f>IF(AND('Mapa final'!$Y$114="Muy Baja",'Mapa final'!$AA$114="Leve"),CONCATENATE("R18C",'Mapa final'!$O$114),"")</f>
        <v/>
      </c>
      <c r="M106" s="504" t="str">
        <f>IF(AND('Mapa final'!$Y$115="Muy Baja",'Mapa final'!$AA$115="Leve"),CONCATENATE("R18C",'Mapa final'!$O$115),"")</f>
        <v/>
      </c>
      <c r="N106" s="504" t="str">
        <f>IF(AND('Mapa final'!$Y$116="Muy Baja",'Mapa final'!$AA$116="Leve"),CONCATENATE("R18C",'Mapa final'!$O$116),"")</f>
        <v/>
      </c>
      <c r="O106" s="505" t="str">
        <f>IF(AND('Mapa final'!$Y$118="Muy Baja",'Mapa final'!$AA$118="Leve"),CONCATENATE("R18C",'Mapa final'!$O$118),"")</f>
        <v/>
      </c>
      <c r="P106" s="504" t="str">
        <f>IF(AND('Mapa final'!$Y$112="Muy Baja",'Mapa final'!$AA$112="Menor"),CONCATENATE("R18C",'Mapa final'!$O$112),"")</f>
        <v/>
      </c>
      <c r="Q106" s="504" t="str">
        <f>IF(AND('Mapa final'!$Y$113="Muy Baja",'Mapa final'!$AA$113="Menor"),CONCATENATE("R18C",'Mapa final'!$O$113),"")</f>
        <v/>
      </c>
      <c r="R106" s="504" t="str">
        <f>IF(AND('Mapa final'!$Y$114="Muy Baja",'Mapa final'!$AA$114="Menor"),CONCATENATE("R18C",'Mapa final'!$O$114),"")</f>
        <v/>
      </c>
      <c r="S106" s="504" t="str">
        <f>IF(AND('Mapa final'!$Y$115="Muy Baja",'Mapa final'!$AA$115="Menor"),CONCATENATE("R18C",'Mapa final'!$O$115),"")</f>
        <v/>
      </c>
      <c r="T106" s="504" t="str">
        <f>IF(AND('Mapa final'!$Y$116="Muy Baja",'Mapa final'!$AA$116="Menor"),CONCATENATE("R18C",'Mapa final'!$O$116),"")</f>
        <v/>
      </c>
      <c r="U106" s="504" t="str">
        <f>IF(AND('Mapa final'!$Y$118="Muy Baja",'Mapa final'!$AA$118="Menor"),CONCATENATE("R18C",'Mapa final'!$O$118),"")</f>
        <v/>
      </c>
      <c r="V106" s="485" t="str">
        <f>IF(AND('Mapa final'!$Y$112="Muy Baja",'Mapa final'!$AA$112="Moderado"),CONCATENATE("R18C",'Mapa final'!$O$112),"")</f>
        <v/>
      </c>
      <c r="W106" s="486" t="str">
        <f>IF(AND('Mapa final'!$Y$113="Muy Baja",'Mapa final'!$AA$113="Moderado"),CONCATENATE("R18C",'Mapa final'!$O$113),"")</f>
        <v/>
      </c>
      <c r="X106" s="486" t="str">
        <f>IF(AND('Mapa final'!$Y$114="Muy Baja",'Mapa final'!$AA$114="Moderado"),CONCATENATE("R18C",'Mapa final'!$O$114),"")</f>
        <v/>
      </c>
      <c r="Y106" s="486" t="str">
        <f>IF(AND('Mapa final'!$Y$115="Muy Baja",'Mapa final'!$AA$115="Moderado"),CONCATENATE("R18C",'Mapa final'!$O$115),"")</f>
        <v/>
      </c>
      <c r="Z106" s="486" t="str">
        <f>IF(AND('Mapa final'!$Y$116="Muy Baja",'Mapa final'!$AA$116="Moderado"),CONCATENATE("R18C",'Mapa final'!$O$116),"")</f>
        <v/>
      </c>
      <c r="AA106" s="487" t="str">
        <f>IF(AND('Mapa final'!$Y$118="Muy Baja",'Mapa final'!$AA$118="Moderado"),CONCATENATE("R18C",'Mapa final'!$O$118),"")</f>
        <v/>
      </c>
      <c r="AB106" s="476" t="str">
        <f>IF(AND('Mapa final'!$Y$112="Muy Baja",'Mapa final'!$AA$112="Mayor"),CONCATENATE("R18C",'Mapa final'!$O$112),"")</f>
        <v/>
      </c>
      <c r="AC106" s="477" t="str">
        <f>IF(AND('Mapa final'!$Y$113="Muy Baja",'Mapa final'!$AA$113="Mayor"),CONCATENATE("R18C",'Mapa final'!$O$113),"")</f>
        <v/>
      </c>
      <c r="AD106" s="477" t="str">
        <f>IF(AND('Mapa final'!$Y$114="Muy Baja",'Mapa final'!$AA$114="Mayor"),CONCATENATE("R18C",'Mapa final'!$O$114),"")</f>
        <v/>
      </c>
      <c r="AE106" s="477" t="str">
        <f>IF(AND('Mapa final'!$Y$115="Muy Baja",'Mapa final'!$AA$115="Mayor"),CONCATENATE("R18C",'Mapa final'!$O$115),"")</f>
        <v/>
      </c>
      <c r="AF106" s="477" t="str">
        <f>IF(AND('Mapa final'!$Y$116="Muy Baja",'Mapa final'!$AA$116="Mayor"),CONCATENATE("R18C",'Mapa final'!$O$116),"")</f>
        <v/>
      </c>
      <c r="AG106" s="478" t="str">
        <f>IF(AND('Mapa final'!$Y$118="Muy Baja",'Mapa final'!$AA$118="Mayor"),CONCATENATE("R18C",'Mapa final'!$O$118),"")</f>
        <v/>
      </c>
      <c r="AH106" s="479" t="str">
        <f>IF(AND('Mapa final'!$Y$112="Muy Baja",'Mapa final'!$AA$112="Catastrófico"),CONCATENATE("R18C",'Mapa final'!$O$112),"")</f>
        <v/>
      </c>
      <c r="AI106" s="480" t="str">
        <f>IF(AND('Mapa final'!$Y$113="Muy Baja",'Mapa final'!$AA$113="Catastrófico"),CONCATENATE("R18C",'Mapa final'!$O$113),"")</f>
        <v/>
      </c>
      <c r="AJ106" s="480" t="str">
        <f>IF(AND('Mapa final'!$Y$114="Muy Baja",'Mapa final'!$AA$114="Catastrófico"),CONCATENATE("R18C",'Mapa final'!$O$114),"")</f>
        <v/>
      </c>
      <c r="AK106" s="480" t="str">
        <f>IF(AND('Mapa final'!$Y$115="Muy Baja",'Mapa final'!$AA$115="Catastrófico"),CONCATENATE("R18C",'Mapa final'!$O$115),"")</f>
        <v/>
      </c>
      <c r="AL106" s="480" t="str">
        <f>IF(AND('Mapa final'!$Y$116="Muy Baja",'Mapa final'!$AA$116="Catastrófico"),CONCATENATE("R18C",'Mapa final'!$O$116),"")</f>
        <v/>
      </c>
      <c r="AM106" s="481" t="str">
        <f>IF(AND('Mapa final'!$Y$118="Muy Baja",'Mapa final'!$AA$118="Catastrófico"),CONCATENATE("R18C",'Mapa final'!$O$118),"")</f>
        <v/>
      </c>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row>
    <row r="107" spans="1:80" ht="20.25" customHeight="1" x14ac:dyDescent="0.3">
      <c r="A107" s="15"/>
      <c r="B107" s="1040"/>
      <c r="C107" s="1040"/>
      <c r="D107" s="1041"/>
      <c r="E107" s="1059"/>
      <c r="F107" s="1058"/>
      <c r="G107" s="1058"/>
      <c r="H107" s="1058"/>
      <c r="I107" s="1072"/>
      <c r="J107" s="503" t="str">
        <f>IF(AND('Mapa final'!$Y$118="Muy Baja",'Mapa final'!$AA$118="Leve"),CONCATENATE("R19C",'Mapa final'!$O$118),"")</f>
        <v/>
      </c>
      <c r="K107" s="504" t="str">
        <f>IF(AND('Mapa final'!$Y$119="Muy Baja",'Mapa final'!$AA$119="Leve"),CONCATENATE("R19C",'Mapa final'!$O$119),"")</f>
        <v/>
      </c>
      <c r="L107" s="504" t="str">
        <f>IF(AND('Mapa final'!$Y$120="Muy Baja",'Mapa final'!$AA$120="Leve"),CONCATENATE("R19C",'Mapa final'!$O$120),"")</f>
        <v/>
      </c>
      <c r="M107" s="504" t="str">
        <f>IF(AND('Mapa final'!$Y$121="Muy Baja",'Mapa final'!$AA$121="Leve"),CONCATENATE("R19C",'Mapa final'!$O$121),"")</f>
        <v/>
      </c>
      <c r="N107" s="504" t="str">
        <f>IF(AND('Mapa final'!$Y$122="Muy Baja",'Mapa final'!$AA$122="Leve"),CONCATENATE("R19C",'Mapa final'!$O$122),"")</f>
        <v/>
      </c>
      <c r="O107" s="505" t="str">
        <f>IF(AND('Mapa final'!$Y$123="Muy Baja",'Mapa final'!$AA$123="Leve"),CONCATENATE("R19C",'Mapa final'!$O$123),"")</f>
        <v/>
      </c>
      <c r="P107" s="504" t="str">
        <f>IF(AND('Mapa final'!$Y$118="Muy Baja",'Mapa final'!$AA$118="Menor"),CONCATENATE("R19C",'Mapa final'!$O$118),"")</f>
        <v/>
      </c>
      <c r="Q107" s="504" t="str">
        <f>IF(AND('Mapa final'!$Y$119="Muy Baja",'Mapa final'!$AA$119="Menor"),CONCATENATE("R19C",'Mapa final'!$O$119),"")</f>
        <v/>
      </c>
      <c r="R107" s="504" t="str">
        <f>IF(AND('Mapa final'!$Y$120="Muy Baja",'Mapa final'!$AA$120="Menor"),CONCATENATE("R19C",'Mapa final'!$O$120),"")</f>
        <v/>
      </c>
      <c r="S107" s="504" t="str">
        <f>IF(AND('Mapa final'!$Y$121="Muy Baja",'Mapa final'!$AA$121="Menor"),CONCATENATE("R19C",'Mapa final'!$O$121),"")</f>
        <v/>
      </c>
      <c r="T107" s="504" t="str">
        <f>IF(AND('Mapa final'!$Y$122="Muy Baja",'Mapa final'!$AA$122="Menor"),CONCATENATE("R19C",'Mapa final'!$O$122),"")</f>
        <v/>
      </c>
      <c r="U107" s="504" t="str">
        <f>IF(AND('Mapa final'!$Y$123="Muy Baja",'Mapa final'!$AA$123="Menor"),CONCATENATE("R19C",'Mapa final'!$O$123),"")</f>
        <v/>
      </c>
      <c r="V107" s="485" t="str">
        <f>IF(AND('Mapa final'!$Y$118="Muy Baja",'Mapa final'!$AA$118="Moderado"),CONCATENATE("R19C",'Mapa final'!$O$118),"")</f>
        <v/>
      </c>
      <c r="W107" s="486" t="str">
        <f>IF(AND('Mapa final'!$Y$119="Muy Baja",'Mapa final'!$AA$119="Moderado"),CONCATENATE("R19C",'Mapa final'!$O$119),"")</f>
        <v/>
      </c>
      <c r="X107" s="486" t="str">
        <f>IF(AND('Mapa final'!$Y$120="Muy Baja",'Mapa final'!$AA$120="Moderado"),CONCATENATE("R19C",'Mapa final'!$O$120),"")</f>
        <v/>
      </c>
      <c r="Y107" s="486" t="str">
        <f>IF(AND('Mapa final'!$Y$121="Muy Baja",'Mapa final'!$AA$121="Moderado"),CONCATENATE("R19C",'Mapa final'!$O$121),"")</f>
        <v/>
      </c>
      <c r="Z107" s="486" t="str">
        <f>IF(AND('Mapa final'!$Y$122="Muy Baja",'Mapa final'!$AA$122="Moderado"),CONCATENATE("R19C",'Mapa final'!$O$122),"")</f>
        <v/>
      </c>
      <c r="AA107" s="487" t="str">
        <f>IF(AND('Mapa final'!$Y$123="Muy Baja",'Mapa final'!$AA$123="Moderado"),CONCATENATE("R19C",'Mapa final'!$O$123),"")</f>
        <v/>
      </c>
      <c r="AB107" s="476" t="str">
        <f>IF(AND('Mapa final'!$Y$118="Muy Baja",'Mapa final'!$AA$118="Mayor"),CONCATENATE("R19C",'Mapa final'!$O$118),"")</f>
        <v/>
      </c>
      <c r="AC107" s="477" t="str">
        <f>IF(AND('Mapa final'!$Y$119="Muy Baja",'Mapa final'!$AA$119="Mayor"),CONCATENATE("R19C",'Mapa final'!$O$119),"")</f>
        <v/>
      </c>
      <c r="AD107" s="477" t="str">
        <f>IF(AND('Mapa final'!$Y$120="Muy Baja",'Mapa final'!$AA$120="Mayor"),CONCATENATE("R19C",'Mapa final'!$O$120),"")</f>
        <v/>
      </c>
      <c r="AE107" s="477" t="str">
        <f>IF(AND('Mapa final'!$Y$121="Muy Baja",'Mapa final'!$AA$121="Mayor"),CONCATENATE("R19C",'Mapa final'!$O$121),"")</f>
        <v/>
      </c>
      <c r="AF107" s="477" t="str">
        <f>IF(AND('Mapa final'!$Y$122="Muy Baja",'Mapa final'!$AA$122="Mayor"),CONCATENATE("R19C",'Mapa final'!$O$122),"")</f>
        <v/>
      </c>
      <c r="AG107" s="478" t="str">
        <f>IF(AND('Mapa final'!$Y$123="Muy Baja",'Mapa final'!$AA$123="Mayor"),CONCATENATE("R19C",'Mapa final'!$O$123),"")</f>
        <v/>
      </c>
      <c r="AH107" s="479" t="str">
        <f>IF(AND('Mapa final'!$Y$118="Muy Baja",'Mapa final'!$AA$118="Catastrófico"),CONCATENATE("R19C",'Mapa final'!$O$118),"")</f>
        <v/>
      </c>
      <c r="AI107" s="480" t="str">
        <f>IF(AND('Mapa final'!$Y$119="Muy Baja",'Mapa final'!$AA$119="Catastrófico"),CONCATENATE("R19C",'Mapa final'!$O$119),"")</f>
        <v/>
      </c>
      <c r="AJ107" s="480" t="str">
        <f>IF(AND('Mapa final'!$Y$120="Muy Baja",'Mapa final'!$AA$120="Catastrófico"),CONCATENATE("R19C",'Mapa final'!$O$120),"")</f>
        <v/>
      </c>
      <c r="AK107" s="480" t="str">
        <f>IF(AND('Mapa final'!$Y$121="Muy Baja",'Mapa final'!$AA$121="Catastrófico"),CONCATENATE("R19C",'Mapa final'!$O$121),"")</f>
        <v/>
      </c>
      <c r="AL107" s="480" t="str">
        <f>IF(AND('Mapa final'!$Y$122="Muy Baja",'Mapa final'!$AA$122="Catastrófico"),CONCATENATE("R19C",'Mapa final'!$O$122),"")</f>
        <v/>
      </c>
      <c r="AM107" s="481" t="str">
        <f>IF(AND('Mapa final'!$Y$123="Muy Baja",'Mapa final'!$AA$123="Catastrófico"),CONCATENATE("R19C",'Mapa final'!$O$123),"")</f>
        <v/>
      </c>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row>
    <row r="108" spans="1:80" ht="20.25" customHeight="1" x14ac:dyDescent="0.3">
      <c r="A108" s="15"/>
      <c r="B108" s="1040"/>
      <c r="C108" s="1040"/>
      <c r="D108" s="1041"/>
      <c r="E108" s="1059"/>
      <c r="F108" s="1058"/>
      <c r="G108" s="1058"/>
      <c r="H108" s="1058"/>
      <c r="I108" s="1072"/>
      <c r="J108" s="503"/>
      <c r="K108" s="504"/>
      <c r="L108" s="504"/>
      <c r="M108" s="504"/>
      <c r="N108" s="504"/>
      <c r="O108" s="505"/>
      <c r="P108" s="504"/>
      <c r="Q108" s="504"/>
      <c r="R108" s="504"/>
      <c r="S108" s="504"/>
      <c r="T108" s="504"/>
      <c r="U108" s="504"/>
      <c r="V108" s="485"/>
      <c r="W108" s="486"/>
      <c r="X108" s="486"/>
      <c r="Y108" s="486"/>
      <c r="Z108" s="486"/>
      <c r="AA108" s="487"/>
      <c r="AB108" s="476"/>
      <c r="AC108" s="477"/>
      <c r="AD108" s="477"/>
      <c r="AE108" s="477"/>
      <c r="AF108" s="477"/>
      <c r="AG108" s="478"/>
      <c r="AH108" s="479"/>
      <c r="AI108" s="480"/>
      <c r="AJ108" s="480"/>
      <c r="AK108" s="480"/>
      <c r="AL108" s="480"/>
      <c r="AM108" s="481"/>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row>
    <row r="109" spans="1:80" ht="20.25" customHeight="1" thickBot="1" x14ac:dyDescent="0.35">
      <c r="A109" s="15"/>
      <c r="B109" s="1040"/>
      <c r="C109" s="1040"/>
      <c r="D109" s="1041"/>
      <c r="E109" s="1060"/>
      <c r="F109" s="1061"/>
      <c r="G109" s="1061"/>
      <c r="H109" s="1061"/>
      <c r="I109" s="1085"/>
      <c r="J109" s="506" t="str">
        <f>IF(AND('Mapa final'!$Y$130="Muy Baja",'Mapa final'!$AA$130="Leve"),CONCATENATE("R10C",'Mapa final'!$O$130),"")</f>
        <v/>
      </c>
      <c r="K109" s="507" t="str">
        <f>IF(AND('Mapa final'!$Y$131="Muy Baja",'Mapa final'!$AA$131="Leve"),CONCATENATE("R10C",'Mapa final'!$O$131),"")</f>
        <v/>
      </c>
      <c r="L109" s="507" t="str">
        <f>IF(AND('Mapa final'!$Y$132="Muy Baja",'Mapa final'!$AA$132="Leve"),CONCATENATE("R10C",'Mapa final'!$O$132),"")</f>
        <v/>
      </c>
      <c r="M109" s="507" t="str">
        <f>IF(AND('Mapa final'!$Y$133="Muy Baja",'Mapa final'!$AA$133="Leve"),CONCATENATE("R10C",'Mapa final'!$O$133),"")</f>
        <v/>
      </c>
      <c r="N109" s="507" t="str">
        <f>IF(AND('Mapa final'!$Y$134="Muy Baja",'Mapa final'!$AA$134="Leve"),CONCATENATE("R10C",'Mapa final'!$O$134),"")</f>
        <v/>
      </c>
      <c r="O109" s="508" t="str">
        <f>IF(AND('Mapa final'!$Y$135="Muy Baja",'Mapa final'!$AA$135="Leve"),CONCATENATE("R10C",'Mapa final'!$O$135),"")</f>
        <v/>
      </c>
      <c r="P109" s="507" t="str">
        <f>IF(AND('Mapa final'!$Y$130="Muy Baja",'Mapa final'!$AA$130="Menor"),CONCATENATE("R10C",'Mapa final'!$O$130),"")</f>
        <v/>
      </c>
      <c r="Q109" s="507" t="str">
        <f>IF(AND('Mapa final'!$Y$131="Muy Baja",'Mapa final'!$AA$131="Menor"),CONCATENATE("R10C",'Mapa final'!$O$131),"")</f>
        <v/>
      </c>
      <c r="R109" s="507" t="str">
        <f>IF(AND('Mapa final'!$Y$132="Muy Baja",'Mapa final'!$AA$132="Menor"),CONCATENATE("R10C",'Mapa final'!$O$132),"")</f>
        <v/>
      </c>
      <c r="S109" s="507" t="str">
        <f>IF(AND('Mapa final'!$Y$133="Muy Baja",'Mapa final'!$AA$133="Menor"),CONCATENATE("R10C",'Mapa final'!$O$133),"")</f>
        <v/>
      </c>
      <c r="T109" s="507" t="str">
        <f>IF(AND('Mapa final'!$Y$134="Muy Baja",'Mapa final'!$AA$134="Menor"),CONCATENATE("R10C",'Mapa final'!$O$134),"")</f>
        <v/>
      </c>
      <c r="U109" s="507" t="str">
        <f>IF(AND('Mapa final'!$Y$135="Muy Baja",'Mapa final'!$AA$135="Menor"),CONCATENATE("R10C",'Mapa final'!$O$135),"")</f>
        <v/>
      </c>
      <c r="V109" s="497" t="str">
        <f>IF(AND('Mapa final'!$Y$130="Muy Baja",'Mapa final'!$AA$130="Moderado"),CONCATENATE("R10C",'Mapa final'!$O$130),"")</f>
        <v/>
      </c>
      <c r="W109" s="498" t="str">
        <f>IF(AND('Mapa final'!$Y$131="Muy Baja",'Mapa final'!$AA$131="Moderado"),CONCATENATE("R10C",'Mapa final'!$O$131),"")</f>
        <v/>
      </c>
      <c r="X109" s="498" t="str">
        <f>IF(AND('Mapa final'!$Y$132="Muy Baja",'Mapa final'!$AA$132="Moderado"),CONCATENATE("R10C",'Mapa final'!$O$132),"")</f>
        <v/>
      </c>
      <c r="Y109" s="498" t="str">
        <f>IF(AND('Mapa final'!$Y$133="Muy Baja",'Mapa final'!$AA$133="Moderado"),CONCATENATE("R10C",'Mapa final'!$O$133),"")</f>
        <v/>
      </c>
      <c r="Z109" s="498" t="str">
        <f>IF(AND('Mapa final'!$Y$134="Muy Baja",'Mapa final'!$AA$134="Moderado"),CONCATENATE("R10C",'Mapa final'!$O$134),"")</f>
        <v/>
      </c>
      <c r="AA109" s="499" t="str">
        <f>IF(AND('Mapa final'!$Y$135="Muy Baja",'Mapa final'!$AA$135="Moderado"),CONCATENATE("R10C",'Mapa final'!$O$135),"")</f>
        <v/>
      </c>
      <c r="AB109" s="491" t="str">
        <f>IF(AND('Mapa final'!$Y$130="Muy Baja",'Mapa final'!$AA$130="Mayor"),CONCATENATE("R10C",'Mapa final'!$O$130),"")</f>
        <v/>
      </c>
      <c r="AC109" s="492" t="str">
        <f>IF(AND('Mapa final'!$Y$131="Muy Baja",'Mapa final'!$AA$131="Mayor"),CONCATENATE("R10C",'Mapa final'!$O$131),"")</f>
        <v/>
      </c>
      <c r="AD109" s="492" t="str">
        <f>IF(AND('Mapa final'!$Y$132="Muy Baja",'Mapa final'!$AA$132="Mayor"),CONCATENATE("R10C",'Mapa final'!$O$132),"")</f>
        <v/>
      </c>
      <c r="AE109" s="492" t="str">
        <f>IF(AND('Mapa final'!$Y$133="Muy Baja",'Mapa final'!$AA$133="Mayor"),CONCATENATE("R10C",'Mapa final'!$O$133),"")</f>
        <v/>
      </c>
      <c r="AF109" s="492" t="str">
        <f>IF(AND('Mapa final'!$Y$134="Muy Baja",'Mapa final'!$AA$134="Mayor"),CONCATENATE("R10C",'Mapa final'!$O$134),"")</f>
        <v/>
      </c>
      <c r="AG109" s="493" t="str">
        <f>IF(AND('Mapa final'!$Y$135="Muy Baja",'Mapa final'!$AA$135="Mayor"),CONCATENATE("R10C",'Mapa final'!$O$135),"")</f>
        <v/>
      </c>
      <c r="AH109" s="494" t="str">
        <f>IF(AND('Mapa final'!$Y$130="Muy Baja",'Mapa final'!$AA$130="Catastrófico"),CONCATENATE("R10C",'Mapa final'!$O$130),"")</f>
        <v/>
      </c>
      <c r="AI109" s="495" t="str">
        <f>IF(AND('Mapa final'!$Y$131="Muy Baja",'Mapa final'!$AA$131="Catastrófico"),CONCATENATE("R10C",'Mapa final'!$O$131),"")</f>
        <v/>
      </c>
      <c r="AJ109" s="495" t="str">
        <f>IF(AND('Mapa final'!$Y$132="Muy Baja",'Mapa final'!$AA$132="Catastrófico"),CONCATENATE("R10C",'Mapa final'!$O$132),"")</f>
        <v/>
      </c>
      <c r="AK109" s="495" t="str">
        <f>IF(AND('Mapa final'!$Y$133="Muy Baja",'Mapa final'!$AA$133="Catastrófico"),CONCATENATE("R10C",'Mapa final'!$O$133),"")</f>
        <v/>
      </c>
      <c r="AL109" s="495" t="str">
        <f>IF(AND('Mapa final'!$Y$134="Muy Baja",'Mapa final'!$AA$134="Catastrófico"),CONCATENATE("R10C",'Mapa final'!$O$134),"")</f>
        <v/>
      </c>
      <c r="AM109" s="496" t="str">
        <f>IF(AND('Mapa final'!$Y$135="Muy Baja",'Mapa final'!$AA$135="Catastrófico"),CONCATENATE("R10C",'Mapa final'!$O$135),"")</f>
        <v/>
      </c>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row>
    <row r="110" spans="1:80" ht="15" x14ac:dyDescent="0.25">
      <c r="A110" s="15"/>
      <c r="B110" s="15"/>
      <c r="C110" s="15"/>
      <c r="D110" s="15"/>
      <c r="E110" s="15"/>
      <c r="F110" s="15"/>
      <c r="G110" s="15"/>
      <c r="H110" s="15"/>
      <c r="I110" s="15"/>
      <c r="J110" s="1042" t="s">
        <v>1061</v>
      </c>
      <c r="K110" s="1043"/>
      <c r="L110" s="1043"/>
      <c r="M110" s="1043"/>
      <c r="N110" s="1043"/>
      <c r="O110" s="1044"/>
      <c r="P110" s="1042" t="s">
        <v>1062</v>
      </c>
      <c r="Q110" s="1043"/>
      <c r="R110" s="1043"/>
      <c r="S110" s="1043"/>
      <c r="T110" s="1043"/>
      <c r="U110" s="1044"/>
      <c r="V110" s="1042" t="s">
        <v>1063</v>
      </c>
      <c r="W110" s="1043"/>
      <c r="X110" s="1043"/>
      <c r="Y110" s="1043"/>
      <c r="Z110" s="1043"/>
      <c r="AA110" s="1044"/>
      <c r="AB110" s="1042" t="s">
        <v>1064</v>
      </c>
      <c r="AC110" s="1051"/>
      <c r="AD110" s="1043"/>
      <c r="AE110" s="1043"/>
      <c r="AF110" s="1043"/>
      <c r="AG110" s="1044"/>
      <c r="AH110" s="1042" t="s">
        <v>1065</v>
      </c>
      <c r="AI110" s="1043"/>
      <c r="AJ110" s="1043"/>
      <c r="AK110" s="1043"/>
      <c r="AL110" s="1043"/>
      <c r="AM110" s="1044"/>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row>
    <row r="111" spans="1:80" ht="15" x14ac:dyDescent="0.25">
      <c r="A111" s="15"/>
      <c r="B111" s="15"/>
      <c r="C111" s="15"/>
      <c r="D111" s="15"/>
      <c r="E111" s="15"/>
      <c r="F111" s="15"/>
      <c r="G111" s="15"/>
      <c r="H111" s="15"/>
      <c r="I111" s="15"/>
      <c r="J111" s="1045"/>
      <c r="K111" s="1046"/>
      <c r="L111" s="1046"/>
      <c r="M111" s="1046"/>
      <c r="N111" s="1046"/>
      <c r="O111" s="1047"/>
      <c r="P111" s="1045"/>
      <c r="Q111" s="1046"/>
      <c r="R111" s="1046"/>
      <c r="S111" s="1046"/>
      <c r="T111" s="1046"/>
      <c r="U111" s="1047"/>
      <c r="V111" s="1045"/>
      <c r="W111" s="1046"/>
      <c r="X111" s="1046"/>
      <c r="Y111" s="1046"/>
      <c r="Z111" s="1046"/>
      <c r="AA111" s="1047"/>
      <c r="AB111" s="1045"/>
      <c r="AC111" s="1046"/>
      <c r="AD111" s="1046"/>
      <c r="AE111" s="1046"/>
      <c r="AF111" s="1046"/>
      <c r="AG111" s="1047"/>
      <c r="AH111" s="1045"/>
      <c r="AI111" s="1046"/>
      <c r="AJ111" s="1046"/>
      <c r="AK111" s="1046"/>
      <c r="AL111" s="1046"/>
      <c r="AM111" s="1047"/>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row>
    <row r="112" spans="1:80" ht="15" x14ac:dyDescent="0.25">
      <c r="A112" s="15"/>
      <c r="B112" s="15"/>
      <c r="C112" s="15"/>
      <c r="D112" s="15"/>
      <c r="E112" s="15"/>
      <c r="F112" s="15"/>
      <c r="G112" s="15"/>
      <c r="H112" s="15"/>
      <c r="I112" s="15"/>
      <c r="J112" s="1045"/>
      <c r="K112" s="1046"/>
      <c r="L112" s="1046"/>
      <c r="M112" s="1046"/>
      <c r="N112" s="1046"/>
      <c r="O112" s="1047"/>
      <c r="P112" s="1045"/>
      <c r="Q112" s="1046"/>
      <c r="R112" s="1046"/>
      <c r="S112" s="1046"/>
      <c r="T112" s="1046"/>
      <c r="U112" s="1047"/>
      <c r="V112" s="1045"/>
      <c r="W112" s="1046"/>
      <c r="X112" s="1046"/>
      <c r="Y112" s="1046"/>
      <c r="Z112" s="1046"/>
      <c r="AA112" s="1047"/>
      <c r="AB112" s="1045"/>
      <c r="AC112" s="1046"/>
      <c r="AD112" s="1046"/>
      <c r="AE112" s="1046"/>
      <c r="AF112" s="1046"/>
      <c r="AG112" s="1047"/>
      <c r="AH112" s="1045"/>
      <c r="AI112" s="1046"/>
      <c r="AJ112" s="1046"/>
      <c r="AK112" s="1046"/>
      <c r="AL112" s="1046"/>
      <c r="AM112" s="1047"/>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row>
    <row r="113" spans="1:80" ht="15" x14ac:dyDescent="0.25">
      <c r="A113" s="15"/>
      <c r="B113" s="15"/>
      <c r="C113" s="15"/>
      <c r="D113" s="15"/>
      <c r="E113" s="15"/>
      <c r="F113" s="15"/>
      <c r="G113" s="15"/>
      <c r="H113" s="15"/>
      <c r="I113" s="15"/>
      <c r="J113" s="1045"/>
      <c r="K113" s="1046"/>
      <c r="L113" s="1046"/>
      <c r="M113" s="1046"/>
      <c r="N113" s="1046"/>
      <c r="O113" s="1047"/>
      <c r="P113" s="1045"/>
      <c r="Q113" s="1046"/>
      <c r="R113" s="1046"/>
      <c r="S113" s="1046"/>
      <c r="T113" s="1046"/>
      <c r="U113" s="1047"/>
      <c r="V113" s="1045"/>
      <c r="W113" s="1046"/>
      <c r="X113" s="1046"/>
      <c r="Y113" s="1046"/>
      <c r="Z113" s="1046"/>
      <c r="AA113" s="1047"/>
      <c r="AB113" s="1045"/>
      <c r="AC113" s="1046"/>
      <c r="AD113" s="1046"/>
      <c r="AE113" s="1046"/>
      <c r="AF113" s="1046"/>
      <c r="AG113" s="1047"/>
      <c r="AH113" s="1045"/>
      <c r="AI113" s="1046"/>
      <c r="AJ113" s="1046"/>
      <c r="AK113" s="1046"/>
      <c r="AL113" s="1046"/>
      <c r="AM113" s="1047"/>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row>
    <row r="114" spans="1:80" ht="15" x14ac:dyDescent="0.25">
      <c r="A114" s="15"/>
      <c r="B114" s="15"/>
      <c r="C114" s="15"/>
      <c r="D114" s="15"/>
      <c r="E114" s="15"/>
      <c r="F114" s="15"/>
      <c r="G114" s="15"/>
      <c r="H114" s="15"/>
      <c r="I114" s="15"/>
      <c r="J114" s="1045"/>
      <c r="K114" s="1046"/>
      <c r="L114" s="1046"/>
      <c r="M114" s="1046"/>
      <c r="N114" s="1046"/>
      <c r="O114" s="1047"/>
      <c r="P114" s="1045"/>
      <c r="Q114" s="1046"/>
      <c r="R114" s="1046"/>
      <c r="S114" s="1046"/>
      <c r="T114" s="1046"/>
      <c r="U114" s="1047"/>
      <c r="V114" s="1045"/>
      <c r="W114" s="1046"/>
      <c r="X114" s="1046"/>
      <c r="Y114" s="1046"/>
      <c r="Z114" s="1046"/>
      <c r="AA114" s="1047"/>
      <c r="AB114" s="1045"/>
      <c r="AC114" s="1046"/>
      <c r="AD114" s="1046"/>
      <c r="AE114" s="1046"/>
      <c r="AF114" s="1046"/>
      <c r="AG114" s="1047"/>
      <c r="AH114" s="1045"/>
      <c r="AI114" s="1046"/>
      <c r="AJ114" s="1046"/>
      <c r="AK114" s="1046"/>
      <c r="AL114" s="1046"/>
      <c r="AM114" s="1047"/>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row>
    <row r="115" spans="1:80" ht="15.75" thickBot="1" x14ac:dyDescent="0.3">
      <c r="A115" s="15"/>
      <c r="B115" s="15"/>
      <c r="C115" s="15"/>
      <c r="D115" s="15"/>
      <c r="E115" s="15"/>
      <c r="F115" s="15"/>
      <c r="G115" s="15"/>
      <c r="H115" s="15"/>
      <c r="I115" s="15"/>
      <c r="J115" s="1048"/>
      <c r="K115" s="1049"/>
      <c r="L115" s="1049"/>
      <c r="M115" s="1049"/>
      <c r="N115" s="1049"/>
      <c r="O115" s="1050"/>
      <c r="P115" s="1048"/>
      <c r="Q115" s="1049"/>
      <c r="R115" s="1049"/>
      <c r="S115" s="1049"/>
      <c r="T115" s="1049"/>
      <c r="U115" s="1050"/>
      <c r="V115" s="1048"/>
      <c r="W115" s="1049"/>
      <c r="X115" s="1049"/>
      <c r="Y115" s="1049"/>
      <c r="Z115" s="1049"/>
      <c r="AA115" s="1050"/>
      <c r="AB115" s="1048"/>
      <c r="AC115" s="1049"/>
      <c r="AD115" s="1049"/>
      <c r="AE115" s="1049"/>
      <c r="AF115" s="1049"/>
      <c r="AG115" s="1050"/>
      <c r="AH115" s="1048"/>
      <c r="AI115" s="1049"/>
      <c r="AJ115" s="1049"/>
      <c r="AK115" s="1049"/>
      <c r="AL115" s="1049"/>
      <c r="AM115" s="1050"/>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row>
    <row r="116" spans="1:80" x14ac:dyDescent="0.35">
      <c r="A116" s="15"/>
      <c r="B116" s="15"/>
      <c r="C116" s="15"/>
      <c r="D116" s="15"/>
      <c r="E116" s="15"/>
      <c r="F116" s="15"/>
      <c r="G116" s="15"/>
      <c r="H116" s="15"/>
      <c r="I116" s="15"/>
      <c r="J116" s="509"/>
      <c r="K116" s="509"/>
      <c r="L116" s="509"/>
      <c r="M116" s="509"/>
      <c r="N116" s="509"/>
      <c r="O116" s="509"/>
      <c r="P116" s="509"/>
      <c r="Q116" s="509"/>
      <c r="R116" s="509"/>
      <c r="S116" s="509"/>
      <c r="T116" s="509"/>
      <c r="U116" s="509"/>
      <c r="V116" s="509"/>
      <c r="W116" s="509"/>
      <c r="X116" s="509"/>
      <c r="Y116" s="509"/>
      <c r="Z116" s="509"/>
      <c r="AA116" s="509"/>
      <c r="AB116" s="509"/>
      <c r="AC116" s="509"/>
      <c r="AD116" s="509"/>
      <c r="AE116" s="509"/>
      <c r="AF116" s="509"/>
      <c r="AG116" s="509"/>
      <c r="AH116" s="509"/>
      <c r="AI116" s="509"/>
      <c r="AJ116" s="509"/>
      <c r="AK116" s="509"/>
      <c r="AL116" s="509"/>
      <c r="AM116" s="509"/>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80" ht="15" customHeight="1" x14ac:dyDescent="0.25">
      <c r="A117" s="15"/>
      <c r="B117" s="181"/>
      <c r="C117" s="181"/>
      <c r="D117" s="181"/>
      <c r="E117" s="181"/>
      <c r="F117" s="181"/>
      <c r="G117" s="181"/>
      <c r="H117" s="181"/>
      <c r="I117" s="181"/>
      <c r="J117" s="181"/>
      <c r="K117" s="181"/>
      <c r="L117" s="181"/>
      <c r="M117" s="181"/>
      <c r="N117" s="181"/>
      <c r="O117" s="181"/>
      <c r="P117" s="181"/>
      <c r="Q117" s="181"/>
      <c r="R117" s="181"/>
      <c r="S117" s="181"/>
      <c r="T117" s="181"/>
      <c r="U117" s="181"/>
      <c r="V117" s="181"/>
      <c r="W117" s="181"/>
      <c r="X117" s="181"/>
      <c r="Y117" s="181"/>
      <c r="Z117" s="181"/>
      <c r="AA117" s="181"/>
      <c r="AB117" s="181"/>
      <c r="AC117" s="181"/>
      <c r="AD117" s="181"/>
      <c r="AE117" s="181"/>
      <c r="AF117" s="181"/>
      <c r="AG117" s="181"/>
      <c r="AH117" s="181"/>
      <c r="AI117" s="181"/>
      <c r="AJ117" s="181"/>
      <c r="AK117" s="181"/>
      <c r="AL117" s="181"/>
      <c r="AM117" s="181"/>
      <c r="AN117" s="181"/>
      <c r="AO117" s="181"/>
      <c r="AP117" s="181"/>
      <c r="AQ117" s="181"/>
      <c r="AR117" s="181"/>
      <c r="AS117" s="181"/>
      <c r="AT117" s="181"/>
      <c r="AU117" s="15"/>
      <c r="AV117" s="15"/>
      <c r="AW117" s="15"/>
      <c r="AX117" s="15"/>
      <c r="AY117" s="15"/>
      <c r="AZ117" s="15"/>
      <c r="BA117" s="15"/>
      <c r="BB117" s="15"/>
      <c r="BC117" s="15"/>
      <c r="BD117" s="15"/>
      <c r="BE117" s="15"/>
      <c r="BF117" s="15"/>
      <c r="BG117" s="15"/>
      <c r="BH117" s="15"/>
    </row>
    <row r="118" spans="1:80" ht="15" customHeight="1" x14ac:dyDescent="0.25">
      <c r="A118" s="15"/>
      <c r="B118" s="181"/>
      <c r="C118" s="181"/>
      <c r="D118" s="181"/>
      <c r="E118" s="181"/>
      <c r="F118" s="181"/>
      <c r="G118" s="181"/>
      <c r="H118" s="181"/>
      <c r="I118" s="181"/>
      <c r="J118" s="181"/>
      <c r="K118" s="181"/>
      <c r="L118" s="181"/>
      <c r="M118" s="181"/>
      <c r="N118" s="181"/>
      <c r="O118" s="181"/>
      <c r="P118" s="181"/>
      <c r="Q118" s="181"/>
      <c r="R118" s="181"/>
      <c r="S118" s="181"/>
      <c r="T118" s="181"/>
      <c r="U118" s="181"/>
      <c r="V118" s="181"/>
      <c r="W118" s="181"/>
      <c r="X118" s="181"/>
      <c r="Y118" s="181"/>
      <c r="Z118" s="181"/>
      <c r="AA118" s="181"/>
      <c r="AB118" s="181"/>
      <c r="AC118" s="181"/>
      <c r="AD118" s="181"/>
      <c r="AE118" s="181"/>
      <c r="AF118" s="181"/>
      <c r="AG118" s="181"/>
      <c r="AH118" s="181"/>
      <c r="AI118" s="181"/>
      <c r="AJ118" s="181"/>
      <c r="AK118" s="181"/>
      <c r="AL118" s="181"/>
      <c r="AM118" s="181"/>
      <c r="AN118" s="181"/>
      <c r="AO118" s="181"/>
      <c r="AP118" s="181"/>
      <c r="AQ118" s="181"/>
      <c r="AR118" s="181"/>
      <c r="AS118" s="181"/>
      <c r="AT118" s="181"/>
      <c r="AU118" s="15"/>
      <c r="AV118" s="15"/>
      <c r="AW118" s="15"/>
      <c r="AX118" s="15"/>
      <c r="AY118" s="15"/>
      <c r="AZ118" s="15"/>
      <c r="BA118" s="15"/>
      <c r="BB118" s="15"/>
      <c r="BC118" s="15"/>
      <c r="BD118" s="15"/>
      <c r="BE118" s="15"/>
      <c r="BF118" s="15"/>
      <c r="BG118" s="15"/>
      <c r="BH118" s="15"/>
    </row>
    <row r="119" spans="1:80" x14ac:dyDescent="0.35">
      <c r="A119" s="15"/>
      <c r="B119" s="15"/>
      <c r="C119" s="15"/>
      <c r="D119" s="15"/>
      <c r="E119" s="15"/>
      <c r="F119" s="15"/>
      <c r="G119" s="15"/>
      <c r="H119" s="15"/>
      <c r="I119" s="15"/>
      <c r="J119" s="509"/>
      <c r="K119" s="509"/>
      <c r="L119" s="509"/>
      <c r="M119" s="509"/>
      <c r="N119" s="509"/>
      <c r="O119" s="509"/>
      <c r="P119" s="509"/>
      <c r="Q119" s="509"/>
      <c r="R119" s="509"/>
      <c r="S119" s="509"/>
      <c r="T119" s="509"/>
      <c r="U119" s="509"/>
      <c r="V119" s="509"/>
      <c r="W119" s="509"/>
      <c r="X119" s="509"/>
      <c r="Y119" s="509"/>
      <c r="Z119" s="509"/>
      <c r="AA119" s="509"/>
      <c r="AB119" s="509"/>
      <c r="AC119" s="509"/>
      <c r="AD119" s="509"/>
      <c r="AE119" s="509"/>
      <c r="AF119" s="509"/>
      <c r="AG119" s="509"/>
      <c r="AH119" s="509"/>
      <c r="AI119" s="509"/>
      <c r="AJ119" s="509"/>
      <c r="AK119" s="509"/>
      <c r="AL119" s="509"/>
      <c r="AM119" s="509"/>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80" x14ac:dyDescent="0.35">
      <c r="A120" s="15"/>
      <c r="B120" s="15"/>
      <c r="C120" s="15"/>
      <c r="D120" s="15"/>
      <c r="E120" s="15"/>
      <c r="F120" s="15"/>
      <c r="G120" s="15"/>
      <c r="H120" s="15"/>
      <c r="I120" s="15"/>
      <c r="J120" s="509"/>
      <c r="K120" s="509"/>
      <c r="L120" s="509"/>
      <c r="M120" s="509"/>
      <c r="N120" s="509"/>
      <c r="O120" s="509"/>
      <c r="P120" s="509"/>
      <c r="Q120" s="509"/>
      <c r="R120" s="509"/>
      <c r="S120" s="509"/>
      <c r="T120" s="509"/>
      <c r="U120" s="509"/>
      <c r="V120" s="509"/>
      <c r="W120" s="509"/>
      <c r="X120" s="509"/>
      <c r="Y120" s="509"/>
      <c r="Z120" s="509"/>
      <c r="AA120" s="509"/>
      <c r="AB120" s="509"/>
      <c r="AC120" s="509"/>
      <c r="AD120" s="509"/>
      <c r="AE120" s="509"/>
      <c r="AF120" s="509"/>
      <c r="AG120" s="509"/>
      <c r="AH120" s="509"/>
      <c r="AI120" s="509"/>
      <c r="AJ120" s="509"/>
      <c r="AK120" s="509"/>
      <c r="AL120" s="509"/>
      <c r="AM120" s="509"/>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80" x14ac:dyDescent="0.35">
      <c r="A121" s="15"/>
      <c r="B121" s="15"/>
      <c r="C121" s="15"/>
      <c r="D121" s="15"/>
      <c r="E121" s="15"/>
      <c r="F121" s="15"/>
      <c r="G121" s="15"/>
      <c r="H121" s="15"/>
      <c r="I121" s="15"/>
      <c r="J121" s="509"/>
      <c r="K121" s="509"/>
      <c r="L121" s="509"/>
      <c r="M121" s="509"/>
      <c r="N121" s="509"/>
      <c r="O121" s="509"/>
      <c r="P121" s="509"/>
      <c r="Q121" s="509"/>
      <c r="R121" s="509"/>
      <c r="S121" s="509"/>
      <c r="T121" s="509"/>
      <c r="U121" s="509"/>
      <c r="V121" s="509"/>
      <c r="W121" s="509"/>
      <c r="X121" s="509"/>
      <c r="Y121" s="509"/>
      <c r="Z121" s="509"/>
      <c r="AA121" s="509"/>
      <c r="AB121" s="509"/>
      <c r="AC121" s="509"/>
      <c r="AD121" s="509"/>
      <c r="AE121" s="509"/>
      <c r="AF121" s="509"/>
      <c r="AG121" s="509"/>
      <c r="AH121" s="509"/>
      <c r="AI121" s="509"/>
      <c r="AJ121" s="509"/>
      <c r="AK121" s="509"/>
      <c r="AL121" s="509"/>
      <c r="AM121" s="509"/>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80" x14ac:dyDescent="0.35">
      <c r="A122" s="15"/>
      <c r="B122" s="15"/>
      <c r="C122" s="15"/>
      <c r="D122" s="15"/>
      <c r="E122" s="15"/>
      <c r="F122" s="15"/>
      <c r="G122" s="15"/>
      <c r="H122" s="15"/>
      <c r="I122" s="15"/>
      <c r="J122" s="509"/>
      <c r="K122" s="509"/>
      <c r="L122" s="509"/>
      <c r="M122" s="509"/>
      <c r="N122" s="509"/>
      <c r="O122" s="509"/>
      <c r="P122" s="509"/>
      <c r="Q122" s="509"/>
      <c r="R122" s="509"/>
      <c r="S122" s="509"/>
      <c r="T122" s="509"/>
      <c r="U122" s="509"/>
      <c r="V122" s="509"/>
      <c r="W122" s="509"/>
      <c r="X122" s="509"/>
      <c r="Y122" s="509"/>
      <c r="Z122" s="509"/>
      <c r="AA122" s="509"/>
      <c r="AB122" s="509"/>
      <c r="AC122" s="509"/>
      <c r="AD122" s="509"/>
      <c r="AE122" s="509"/>
      <c r="AF122" s="509"/>
      <c r="AG122" s="509"/>
      <c r="AH122" s="509"/>
      <c r="AI122" s="509"/>
      <c r="AJ122" s="509"/>
      <c r="AK122" s="509"/>
      <c r="AL122" s="509"/>
      <c r="AM122" s="509"/>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80" x14ac:dyDescent="0.35">
      <c r="A123" s="15"/>
      <c r="B123" s="15"/>
      <c r="C123" s="15"/>
      <c r="D123" s="15"/>
      <c r="E123" s="15"/>
      <c r="F123" s="15"/>
      <c r="G123" s="15"/>
      <c r="H123" s="15"/>
      <c r="I123" s="15"/>
      <c r="J123" s="509"/>
      <c r="K123" s="509"/>
      <c r="L123" s="509"/>
      <c r="M123" s="509"/>
      <c r="N123" s="509"/>
      <c r="O123" s="509"/>
      <c r="P123" s="509"/>
      <c r="Q123" s="509"/>
      <c r="R123" s="509"/>
      <c r="S123" s="509"/>
      <c r="T123" s="509"/>
      <c r="U123" s="509"/>
      <c r="V123" s="509"/>
      <c r="W123" s="509"/>
      <c r="X123" s="509"/>
      <c r="Y123" s="509"/>
      <c r="Z123" s="509"/>
      <c r="AA123" s="509"/>
      <c r="AB123" s="509"/>
      <c r="AC123" s="509"/>
      <c r="AD123" s="509"/>
      <c r="AE123" s="509"/>
      <c r="AF123" s="509"/>
      <c r="AG123" s="509"/>
      <c r="AH123" s="509"/>
      <c r="AI123" s="509"/>
      <c r="AJ123" s="509"/>
      <c r="AK123" s="509"/>
      <c r="AL123" s="509"/>
      <c r="AM123" s="509"/>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80" x14ac:dyDescent="0.35">
      <c r="A124" s="15"/>
      <c r="B124" s="15"/>
      <c r="C124" s="15"/>
      <c r="D124" s="15"/>
      <c r="E124" s="15"/>
      <c r="F124" s="15"/>
      <c r="G124" s="15"/>
      <c r="H124" s="15"/>
      <c r="I124" s="15"/>
      <c r="J124" s="509"/>
      <c r="K124" s="509"/>
      <c r="L124" s="509"/>
      <c r="M124" s="509"/>
      <c r="N124" s="509"/>
      <c r="O124" s="509"/>
      <c r="P124" s="509"/>
      <c r="Q124" s="509"/>
      <c r="R124" s="509"/>
      <c r="S124" s="509"/>
      <c r="T124" s="509"/>
      <c r="U124" s="509"/>
      <c r="V124" s="509"/>
      <c r="W124" s="509"/>
      <c r="X124" s="509"/>
      <c r="Y124" s="509"/>
      <c r="Z124" s="509"/>
      <c r="AA124" s="509"/>
      <c r="AB124" s="509"/>
      <c r="AC124" s="509"/>
      <c r="AD124" s="509"/>
      <c r="AE124" s="509"/>
      <c r="AF124" s="509"/>
      <c r="AG124" s="509"/>
      <c r="AH124" s="509"/>
      <c r="AI124" s="509"/>
      <c r="AJ124" s="509"/>
      <c r="AK124" s="509"/>
      <c r="AL124" s="509"/>
      <c r="AM124" s="509"/>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80" x14ac:dyDescent="0.35">
      <c r="A125" s="15"/>
      <c r="B125" s="15"/>
      <c r="C125" s="15"/>
      <c r="D125" s="15"/>
      <c r="E125" s="15"/>
      <c r="F125" s="15"/>
      <c r="G125" s="15"/>
      <c r="H125" s="15"/>
      <c r="I125" s="15"/>
      <c r="J125" s="509"/>
      <c r="K125" s="509"/>
      <c r="L125" s="509"/>
      <c r="M125" s="509"/>
      <c r="N125" s="509"/>
      <c r="O125" s="509"/>
      <c r="P125" s="509"/>
      <c r="Q125" s="509"/>
      <c r="R125" s="509"/>
      <c r="S125" s="509"/>
      <c r="T125" s="509"/>
      <c r="U125" s="509"/>
      <c r="V125" s="509"/>
      <c r="W125" s="509"/>
      <c r="X125" s="509"/>
      <c r="Y125" s="509"/>
      <c r="Z125" s="509"/>
      <c r="AA125" s="509"/>
      <c r="AB125" s="509"/>
      <c r="AC125" s="509"/>
      <c r="AD125" s="509"/>
      <c r="AE125" s="509"/>
      <c r="AF125" s="509"/>
      <c r="AG125" s="509"/>
      <c r="AH125" s="509"/>
      <c r="AI125" s="509"/>
      <c r="AJ125" s="509"/>
      <c r="AK125" s="509"/>
      <c r="AL125" s="509"/>
      <c r="AM125" s="509"/>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80" x14ac:dyDescent="0.35">
      <c r="A126" s="15"/>
      <c r="B126" s="15"/>
      <c r="C126" s="15"/>
      <c r="D126" s="15"/>
      <c r="E126" s="15"/>
      <c r="F126" s="15"/>
      <c r="G126" s="15"/>
      <c r="H126" s="15"/>
      <c r="I126" s="15"/>
      <c r="J126" s="509"/>
      <c r="K126" s="509"/>
      <c r="L126" s="509"/>
      <c r="M126" s="509"/>
      <c r="N126" s="509"/>
      <c r="O126" s="509"/>
      <c r="P126" s="509"/>
      <c r="Q126" s="509"/>
      <c r="R126" s="509"/>
      <c r="S126" s="509"/>
      <c r="T126" s="509"/>
      <c r="U126" s="509"/>
      <c r="V126" s="509"/>
      <c r="W126" s="509"/>
      <c r="X126" s="509"/>
      <c r="Y126" s="509"/>
      <c r="Z126" s="509"/>
      <c r="AA126" s="509"/>
      <c r="AB126" s="509"/>
      <c r="AC126" s="509"/>
      <c r="AD126" s="509"/>
      <c r="AE126" s="509"/>
      <c r="AF126" s="509"/>
      <c r="AG126" s="509"/>
      <c r="AH126" s="509"/>
      <c r="AI126" s="509"/>
      <c r="AJ126" s="509"/>
      <c r="AK126" s="509"/>
      <c r="AL126" s="509"/>
      <c r="AM126" s="509"/>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80" x14ac:dyDescent="0.35">
      <c r="A127" s="15"/>
      <c r="B127" s="15"/>
      <c r="C127" s="15"/>
      <c r="D127" s="15"/>
      <c r="E127" s="15"/>
      <c r="F127" s="15"/>
      <c r="G127" s="15"/>
      <c r="H127" s="15"/>
      <c r="I127" s="15"/>
      <c r="J127" s="509"/>
      <c r="K127" s="509"/>
      <c r="L127" s="509"/>
      <c r="M127" s="509"/>
      <c r="N127" s="509"/>
      <c r="O127" s="509"/>
      <c r="P127" s="509"/>
      <c r="Q127" s="509"/>
      <c r="R127" s="509"/>
      <c r="S127" s="509"/>
      <c r="T127" s="509"/>
      <c r="U127" s="509"/>
      <c r="V127" s="509"/>
      <c r="W127" s="509"/>
      <c r="X127" s="509"/>
      <c r="Y127" s="509"/>
      <c r="Z127" s="509"/>
      <c r="AA127" s="509"/>
      <c r="AB127" s="509"/>
      <c r="AC127" s="509"/>
      <c r="AD127" s="509"/>
      <c r="AE127" s="509"/>
      <c r="AF127" s="509"/>
      <c r="AG127" s="509"/>
      <c r="AH127" s="509"/>
      <c r="AI127" s="509"/>
      <c r="AJ127" s="509"/>
      <c r="AK127" s="509"/>
      <c r="AL127" s="509"/>
      <c r="AM127" s="509"/>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80" x14ac:dyDescent="0.35">
      <c r="A128" s="15"/>
      <c r="B128" s="15"/>
      <c r="C128" s="15"/>
      <c r="D128" s="15"/>
      <c r="E128" s="15"/>
      <c r="F128" s="15"/>
      <c r="G128" s="15"/>
      <c r="H128" s="15"/>
      <c r="I128" s="15"/>
      <c r="J128" s="509"/>
      <c r="K128" s="509"/>
      <c r="L128" s="509"/>
      <c r="M128" s="509"/>
      <c r="N128" s="509"/>
      <c r="O128" s="509"/>
      <c r="P128" s="509"/>
      <c r="Q128" s="509"/>
      <c r="R128" s="509"/>
      <c r="S128" s="509"/>
      <c r="T128" s="509"/>
      <c r="U128" s="509"/>
      <c r="V128" s="509"/>
      <c r="W128" s="509"/>
      <c r="X128" s="509"/>
      <c r="Y128" s="509"/>
      <c r="Z128" s="509"/>
      <c r="AA128" s="509"/>
      <c r="AB128" s="509"/>
      <c r="AC128" s="509"/>
      <c r="AD128" s="509"/>
      <c r="AE128" s="509"/>
      <c r="AF128" s="509"/>
      <c r="AG128" s="509"/>
      <c r="AH128" s="509"/>
      <c r="AI128" s="509"/>
      <c r="AJ128" s="509"/>
      <c r="AK128" s="509"/>
      <c r="AL128" s="509"/>
      <c r="AM128" s="509"/>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35">
      <c r="A129" s="15"/>
      <c r="B129" s="15"/>
      <c r="C129" s="15"/>
      <c r="D129" s="15"/>
      <c r="E129" s="15"/>
      <c r="F129" s="15"/>
      <c r="G129" s="15"/>
      <c r="H129" s="15"/>
      <c r="I129" s="15"/>
      <c r="J129" s="509"/>
      <c r="K129" s="509"/>
      <c r="L129" s="509"/>
      <c r="M129" s="509"/>
      <c r="N129" s="509"/>
      <c r="O129" s="509"/>
      <c r="P129" s="509"/>
      <c r="Q129" s="509"/>
      <c r="R129" s="509"/>
      <c r="S129" s="509"/>
      <c r="T129" s="509"/>
      <c r="U129" s="509"/>
      <c r="V129" s="509"/>
      <c r="W129" s="509"/>
      <c r="X129" s="509"/>
      <c r="Y129" s="509"/>
      <c r="Z129" s="509"/>
      <c r="AA129" s="509"/>
      <c r="AB129" s="509"/>
      <c r="AC129" s="509"/>
      <c r="AD129" s="509"/>
      <c r="AE129" s="509"/>
      <c r="AF129" s="509"/>
      <c r="AG129" s="509"/>
      <c r="AH129" s="509"/>
      <c r="AI129" s="509"/>
      <c r="AJ129" s="509"/>
      <c r="AK129" s="509"/>
      <c r="AL129" s="509"/>
      <c r="AM129" s="509"/>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35">
      <c r="A130" s="15"/>
      <c r="B130" s="15"/>
      <c r="C130" s="15"/>
      <c r="D130" s="15"/>
      <c r="E130" s="15"/>
      <c r="F130" s="15"/>
      <c r="G130" s="15"/>
      <c r="H130" s="15"/>
      <c r="I130" s="15"/>
      <c r="J130" s="509"/>
      <c r="K130" s="509"/>
      <c r="L130" s="509"/>
      <c r="M130" s="509"/>
      <c r="N130" s="509"/>
      <c r="O130" s="509"/>
      <c r="P130" s="509"/>
      <c r="Q130" s="509"/>
      <c r="R130" s="509"/>
      <c r="S130" s="509"/>
      <c r="T130" s="509"/>
      <c r="U130" s="509"/>
      <c r="V130" s="509"/>
      <c r="W130" s="509"/>
      <c r="X130" s="509"/>
      <c r="Y130" s="509"/>
      <c r="Z130" s="509"/>
      <c r="AA130" s="509"/>
      <c r="AB130" s="509"/>
      <c r="AC130" s="509"/>
      <c r="AD130" s="509"/>
      <c r="AE130" s="509"/>
      <c r="AF130" s="509"/>
      <c r="AG130" s="509"/>
      <c r="AH130" s="509"/>
      <c r="AI130" s="509"/>
      <c r="AJ130" s="509"/>
      <c r="AK130" s="509"/>
      <c r="AL130" s="509"/>
      <c r="AM130" s="509"/>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35">
      <c r="A131" s="15"/>
      <c r="B131" s="15"/>
      <c r="C131" s="15"/>
      <c r="D131" s="15"/>
      <c r="E131" s="15"/>
      <c r="F131" s="15"/>
      <c r="G131" s="15"/>
      <c r="H131" s="15"/>
      <c r="I131" s="15"/>
      <c r="J131" s="509"/>
      <c r="K131" s="509"/>
      <c r="L131" s="509"/>
      <c r="M131" s="509"/>
      <c r="N131" s="509"/>
      <c r="O131" s="509"/>
      <c r="P131" s="509"/>
      <c r="Q131" s="509"/>
      <c r="R131" s="509"/>
      <c r="S131" s="509"/>
      <c r="T131" s="509"/>
      <c r="U131" s="509"/>
      <c r="V131" s="509"/>
      <c r="W131" s="509"/>
      <c r="X131" s="509"/>
      <c r="Y131" s="509"/>
      <c r="Z131" s="509"/>
      <c r="AA131" s="509"/>
      <c r="AB131" s="509"/>
      <c r="AC131" s="509"/>
      <c r="AD131" s="509"/>
      <c r="AE131" s="509"/>
      <c r="AF131" s="509"/>
      <c r="AG131" s="509"/>
      <c r="AH131" s="509"/>
      <c r="AI131" s="509"/>
      <c r="AJ131" s="509"/>
      <c r="AK131" s="509"/>
      <c r="AL131" s="509"/>
      <c r="AM131" s="509"/>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35">
      <c r="A132" s="15"/>
      <c r="B132" s="15"/>
      <c r="C132" s="15"/>
      <c r="D132" s="15"/>
      <c r="E132" s="15"/>
      <c r="F132" s="15"/>
      <c r="G132" s="15"/>
      <c r="H132" s="15"/>
      <c r="I132" s="15"/>
      <c r="J132" s="509"/>
      <c r="K132" s="509"/>
      <c r="L132" s="509"/>
      <c r="M132" s="509"/>
      <c r="N132" s="509"/>
      <c r="O132" s="509"/>
      <c r="P132" s="509"/>
      <c r="Q132" s="509"/>
      <c r="R132" s="509"/>
      <c r="S132" s="509"/>
      <c r="T132" s="509"/>
      <c r="U132" s="509"/>
      <c r="V132" s="509"/>
      <c r="W132" s="509"/>
      <c r="X132" s="509"/>
      <c r="Y132" s="509"/>
      <c r="Z132" s="509"/>
      <c r="AA132" s="509"/>
      <c r="AB132" s="509"/>
      <c r="AC132" s="509"/>
      <c r="AD132" s="509"/>
      <c r="AE132" s="509"/>
      <c r="AF132" s="509"/>
      <c r="AG132" s="509"/>
      <c r="AH132" s="509"/>
      <c r="AI132" s="509"/>
      <c r="AJ132" s="509"/>
      <c r="AK132" s="509"/>
      <c r="AL132" s="509"/>
      <c r="AM132" s="509"/>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35">
      <c r="A133" s="15"/>
      <c r="B133" s="15"/>
      <c r="C133" s="15"/>
      <c r="D133" s="15"/>
      <c r="E133" s="15"/>
      <c r="F133" s="15"/>
      <c r="G133" s="15"/>
      <c r="H133" s="15"/>
      <c r="I133" s="15"/>
      <c r="J133" s="509"/>
      <c r="K133" s="509"/>
      <c r="L133" s="509"/>
      <c r="M133" s="509"/>
      <c r="N133" s="509"/>
      <c r="O133" s="509"/>
      <c r="P133" s="509"/>
      <c r="Q133" s="509"/>
      <c r="R133" s="509"/>
      <c r="S133" s="509"/>
      <c r="T133" s="509"/>
      <c r="U133" s="509"/>
      <c r="V133" s="509"/>
      <c r="W133" s="509"/>
      <c r="X133" s="509"/>
      <c r="Y133" s="509"/>
      <c r="Z133" s="509"/>
      <c r="AA133" s="509"/>
      <c r="AB133" s="509"/>
      <c r="AC133" s="509"/>
      <c r="AD133" s="509"/>
      <c r="AE133" s="509"/>
      <c r="AF133" s="509"/>
      <c r="AG133" s="509"/>
      <c r="AH133" s="509"/>
      <c r="AI133" s="509"/>
      <c r="AJ133" s="509"/>
      <c r="AK133" s="509"/>
      <c r="AL133" s="509"/>
      <c r="AM133" s="509"/>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35">
      <c r="A134" s="15"/>
      <c r="B134" s="15"/>
      <c r="C134" s="15"/>
      <c r="D134" s="15"/>
      <c r="E134" s="15"/>
      <c r="F134" s="15"/>
      <c r="G134" s="15"/>
      <c r="H134" s="15"/>
      <c r="I134" s="15"/>
      <c r="J134" s="509"/>
      <c r="K134" s="509"/>
      <c r="L134" s="509"/>
      <c r="M134" s="509"/>
      <c r="N134" s="509"/>
      <c r="O134" s="509"/>
      <c r="P134" s="509"/>
      <c r="Q134" s="509"/>
      <c r="R134" s="509"/>
      <c r="S134" s="509"/>
      <c r="T134" s="509"/>
      <c r="U134" s="509"/>
      <c r="V134" s="509"/>
      <c r="W134" s="509"/>
      <c r="X134" s="509"/>
      <c r="Y134" s="509"/>
      <c r="Z134" s="509"/>
      <c r="AA134" s="509"/>
      <c r="AB134" s="509"/>
      <c r="AC134" s="509"/>
      <c r="AD134" s="509"/>
      <c r="AE134" s="509"/>
      <c r="AF134" s="509"/>
      <c r="AG134" s="509"/>
      <c r="AH134" s="509"/>
      <c r="AI134" s="509"/>
      <c r="AJ134" s="509"/>
      <c r="AK134" s="509"/>
      <c r="AL134" s="509"/>
      <c r="AM134" s="509"/>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35">
      <c r="A135" s="15"/>
      <c r="B135" s="15"/>
      <c r="C135" s="15"/>
      <c r="D135" s="15"/>
      <c r="E135" s="15"/>
      <c r="F135" s="15"/>
      <c r="G135" s="15"/>
      <c r="H135" s="15"/>
      <c r="I135" s="15"/>
      <c r="J135" s="509"/>
      <c r="K135" s="509"/>
      <c r="L135" s="509"/>
      <c r="M135" s="509"/>
      <c r="N135" s="509"/>
      <c r="O135" s="509"/>
      <c r="P135" s="509"/>
      <c r="Q135" s="509"/>
      <c r="R135" s="509"/>
      <c r="S135" s="509"/>
      <c r="T135" s="509"/>
      <c r="U135" s="509"/>
      <c r="V135" s="509"/>
      <c r="W135" s="509"/>
      <c r="X135" s="509"/>
      <c r="Y135" s="509"/>
      <c r="Z135" s="509"/>
      <c r="AA135" s="509"/>
      <c r="AB135" s="509"/>
      <c r="AC135" s="509"/>
      <c r="AD135" s="509"/>
      <c r="AE135" s="509"/>
      <c r="AF135" s="509"/>
      <c r="AG135" s="509"/>
      <c r="AH135" s="509"/>
      <c r="AI135" s="509"/>
      <c r="AJ135" s="509"/>
      <c r="AK135" s="509"/>
      <c r="AL135" s="509"/>
      <c r="AM135" s="509"/>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35">
      <c r="A136" s="15"/>
      <c r="B136" s="15"/>
      <c r="C136" s="15"/>
      <c r="D136" s="15"/>
      <c r="E136" s="15"/>
      <c r="F136" s="15"/>
      <c r="G136" s="15"/>
      <c r="H136" s="15"/>
      <c r="I136" s="15"/>
      <c r="J136" s="509"/>
      <c r="K136" s="509"/>
      <c r="L136" s="509"/>
      <c r="M136" s="509"/>
      <c r="N136" s="509"/>
      <c r="O136" s="509"/>
      <c r="P136" s="509"/>
      <c r="Q136" s="509"/>
      <c r="R136" s="509"/>
      <c r="S136" s="509"/>
      <c r="T136" s="509"/>
      <c r="U136" s="509"/>
      <c r="V136" s="509"/>
      <c r="W136" s="509"/>
      <c r="X136" s="509"/>
      <c r="Y136" s="509"/>
      <c r="Z136" s="509"/>
      <c r="AA136" s="509"/>
      <c r="AB136" s="509"/>
      <c r="AC136" s="509"/>
      <c r="AD136" s="509"/>
      <c r="AE136" s="509"/>
      <c r="AF136" s="509"/>
      <c r="AG136" s="509"/>
      <c r="AH136" s="509"/>
      <c r="AI136" s="509"/>
      <c r="AJ136" s="509"/>
      <c r="AK136" s="509"/>
      <c r="AL136" s="509"/>
      <c r="AM136" s="509"/>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35">
      <c r="A137" s="15"/>
      <c r="B137" s="15"/>
      <c r="C137" s="15"/>
      <c r="D137" s="15"/>
      <c r="E137" s="15"/>
      <c r="F137" s="15"/>
      <c r="G137" s="15"/>
      <c r="H137" s="15"/>
      <c r="I137" s="15"/>
      <c r="J137" s="509"/>
      <c r="K137" s="509"/>
      <c r="L137" s="509"/>
      <c r="M137" s="509"/>
      <c r="N137" s="509"/>
      <c r="O137" s="509"/>
      <c r="P137" s="509"/>
      <c r="Q137" s="509"/>
      <c r="R137" s="509"/>
      <c r="S137" s="509"/>
      <c r="T137" s="509"/>
      <c r="U137" s="509"/>
      <c r="V137" s="509"/>
      <c r="W137" s="509"/>
      <c r="X137" s="509"/>
      <c r="Y137" s="509"/>
      <c r="Z137" s="509"/>
      <c r="AA137" s="509"/>
      <c r="AB137" s="509"/>
      <c r="AC137" s="509"/>
      <c r="AD137" s="509"/>
      <c r="AE137" s="509"/>
      <c r="AF137" s="509"/>
      <c r="AG137" s="509"/>
      <c r="AH137" s="509"/>
      <c r="AI137" s="509"/>
      <c r="AJ137" s="509"/>
      <c r="AK137" s="509"/>
      <c r="AL137" s="509"/>
      <c r="AM137" s="509"/>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35">
      <c r="A138" s="15"/>
      <c r="B138" s="15"/>
      <c r="C138" s="15"/>
      <c r="D138" s="15"/>
      <c r="E138" s="15"/>
      <c r="F138" s="15"/>
      <c r="G138" s="15"/>
      <c r="H138" s="15"/>
      <c r="I138" s="15"/>
      <c r="J138" s="509"/>
      <c r="K138" s="509"/>
      <c r="L138" s="509"/>
      <c r="M138" s="509"/>
      <c r="N138" s="509"/>
      <c r="O138" s="509"/>
      <c r="P138" s="509"/>
      <c r="Q138" s="509"/>
      <c r="R138" s="509"/>
      <c r="S138" s="509"/>
      <c r="T138" s="509"/>
      <c r="U138" s="509"/>
      <c r="V138" s="509"/>
      <c r="W138" s="509"/>
      <c r="X138" s="509"/>
      <c r="Y138" s="509"/>
      <c r="Z138" s="509"/>
      <c r="AA138" s="509"/>
      <c r="AB138" s="509"/>
      <c r="AC138" s="509"/>
      <c r="AD138" s="509"/>
      <c r="AE138" s="509"/>
      <c r="AF138" s="509"/>
      <c r="AG138" s="509"/>
      <c r="AH138" s="509"/>
      <c r="AI138" s="509"/>
      <c r="AJ138" s="509"/>
      <c r="AK138" s="509"/>
      <c r="AL138" s="509"/>
      <c r="AM138" s="509"/>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35">
      <c r="A139" s="15"/>
      <c r="B139" s="15"/>
      <c r="C139" s="15"/>
      <c r="D139" s="15"/>
      <c r="E139" s="15"/>
      <c r="F139" s="15"/>
      <c r="G139" s="15"/>
      <c r="H139" s="15"/>
      <c r="I139" s="15"/>
      <c r="J139" s="509"/>
      <c r="K139" s="509"/>
      <c r="L139" s="509"/>
      <c r="M139" s="509"/>
      <c r="N139" s="509"/>
      <c r="O139" s="509"/>
      <c r="P139" s="509"/>
      <c r="Q139" s="509"/>
      <c r="R139" s="509"/>
      <c r="S139" s="509"/>
      <c r="T139" s="509"/>
      <c r="U139" s="509"/>
      <c r="V139" s="509"/>
      <c r="W139" s="509"/>
      <c r="X139" s="509"/>
      <c r="Y139" s="509"/>
      <c r="Z139" s="509"/>
      <c r="AA139" s="509"/>
      <c r="AB139" s="509"/>
      <c r="AC139" s="509"/>
      <c r="AD139" s="509"/>
      <c r="AE139" s="509"/>
      <c r="AF139" s="509"/>
      <c r="AG139" s="509"/>
      <c r="AH139" s="509"/>
      <c r="AI139" s="509"/>
      <c r="AJ139" s="509"/>
      <c r="AK139" s="509"/>
      <c r="AL139" s="509"/>
      <c r="AM139" s="509"/>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35">
      <c r="A140" s="15"/>
      <c r="B140" s="15"/>
      <c r="C140" s="15"/>
      <c r="D140" s="15"/>
      <c r="E140" s="15"/>
      <c r="F140" s="15"/>
      <c r="G140" s="15"/>
      <c r="H140" s="15"/>
      <c r="I140" s="15"/>
      <c r="J140" s="509"/>
      <c r="K140" s="509"/>
      <c r="L140" s="509"/>
      <c r="M140" s="509"/>
      <c r="N140" s="509"/>
      <c r="O140" s="509"/>
      <c r="P140" s="509"/>
      <c r="Q140" s="509"/>
      <c r="R140" s="509"/>
      <c r="S140" s="509"/>
      <c r="T140" s="509"/>
      <c r="U140" s="509"/>
      <c r="V140" s="509"/>
      <c r="W140" s="509"/>
      <c r="X140" s="509"/>
      <c r="Y140" s="509"/>
      <c r="Z140" s="509"/>
      <c r="AA140" s="509"/>
      <c r="AB140" s="509"/>
      <c r="AC140" s="509"/>
      <c r="AD140" s="509"/>
      <c r="AE140" s="509"/>
      <c r="AF140" s="509"/>
      <c r="AG140" s="509"/>
      <c r="AH140" s="509"/>
      <c r="AI140" s="509"/>
      <c r="AJ140" s="509"/>
      <c r="AK140" s="509"/>
      <c r="AL140" s="509"/>
      <c r="AM140" s="509"/>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35">
      <c r="A141" s="15"/>
      <c r="B141" s="15"/>
      <c r="C141" s="15"/>
      <c r="D141" s="15"/>
      <c r="E141" s="15"/>
      <c r="F141" s="15"/>
      <c r="G141" s="15"/>
      <c r="H141" s="15"/>
      <c r="I141" s="15"/>
      <c r="J141" s="509"/>
      <c r="K141" s="509"/>
      <c r="L141" s="509"/>
      <c r="M141" s="509"/>
      <c r="N141" s="509"/>
      <c r="O141" s="509"/>
      <c r="P141" s="509"/>
      <c r="Q141" s="509"/>
      <c r="R141" s="509"/>
      <c r="S141" s="509"/>
      <c r="T141" s="509"/>
      <c r="U141" s="509"/>
      <c r="V141" s="509"/>
      <c r="W141" s="509"/>
      <c r="X141" s="509"/>
      <c r="Y141" s="509"/>
      <c r="Z141" s="509"/>
      <c r="AA141" s="509"/>
      <c r="AB141" s="509"/>
      <c r="AC141" s="509"/>
      <c r="AD141" s="509"/>
      <c r="AE141" s="509"/>
      <c r="AF141" s="509"/>
      <c r="AG141" s="509"/>
      <c r="AH141" s="509"/>
      <c r="AI141" s="509"/>
      <c r="AJ141" s="509"/>
      <c r="AK141" s="509"/>
      <c r="AL141" s="509"/>
      <c r="AM141" s="509"/>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35">
      <c r="A142" s="15"/>
      <c r="B142" s="15"/>
      <c r="C142" s="15"/>
      <c r="D142" s="15"/>
      <c r="E142" s="15"/>
      <c r="F142" s="15"/>
      <c r="G142" s="15"/>
      <c r="H142" s="15"/>
      <c r="I142" s="15"/>
      <c r="J142" s="509"/>
      <c r="K142" s="509"/>
      <c r="L142" s="509"/>
      <c r="M142" s="509"/>
      <c r="N142" s="509"/>
      <c r="O142" s="509"/>
      <c r="P142" s="509"/>
      <c r="Q142" s="509"/>
      <c r="R142" s="509"/>
      <c r="S142" s="509"/>
      <c r="T142" s="509"/>
      <c r="U142" s="509"/>
      <c r="V142" s="509"/>
      <c r="W142" s="509"/>
      <c r="X142" s="509"/>
      <c r="Y142" s="509"/>
      <c r="Z142" s="509"/>
      <c r="AA142" s="509"/>
      <c r="AB142" s="509"/>
      <c r="AC142" s="509"/>
      <c r="AD142" s="509"/>
      <c r="AE142" s="509"/>
      <c r="AF142" s="509"/>
      <c r="AG142" s="509"/>
      <c r="AH142" s="509"/>
      <c r="AI142" s="509"/>
      <c r="AJ142" s="509"/>
      <c r="AK142" s="509"/>
      <c r="AL142" s="509"/>
      <c r="AM142" s="509"/>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35">
      <c r="A143" s="15"/>
      <c r="B143" s="15"/>
      <c r="C143" s="15"/>
      <c r="D143" s="15"/>
      <c r="E143" s="15"/>
      <c r="F143" s="15"/>
      <c r="G143" s="15"/>
      <c r="H143" s="15"/>
      <c r="I143" s="15"/>
      <c r="J143" s="509"/>
      <c r="K143" s="509"/>
      <c r="L143" s="509"/>
      <c r="M143" s="509"/>
      <c r="N143" s="509"/>
      <c r="O143" s="509"/>
      <c r="P143" s="509"/>
      <c r="Q143" s="509"/>
      <c r="R143" s="509"/>
      <c r="S143" s="509"/>
      <c r="T143" s="509"/>
      <c r="U143" s="509"/>
      <c r="V143" s="509"/>
      <c r="W143" s="509"/>
      <c r="X143" s="509"/>
      <c r="Y143" s="509"/>
      <c r="Z143" s="509"/>
      <c r="AA143" s="509"/>
      <c r="AB143" s="509"/>
      <c r="AC143" s="509"/>
      <c r="AD143" s="509"/>
      <c r="AE143" s="509"/>
      <c r="AF143" s="509"/>
      <c r="AG143" s="509"/>
      <c r="AH143" s="509"/>
      <c r="AI143" s="509"/>
      <c r="AJ143" s="509"/>
      <c r="AK143" s="509"/>
      <c r="AL143" s="509"/>
      <c r="AM143" s="509"/>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35">
      <c r="A144" s="15"/>
      <c r="B144" s="15"/>
      <c r="C144" s="15"/>
      <c r="D144" s="15"/>
      <c r="E144" s="15"/>
      <c r="F144" s="15"/>
      <c r="G144" s="15"/>
      <c r="H144" s="15"/>
      <c r="I144" s="15"/>
      <c r="J144" s="509"/>
      <c r="K144" s="509"/>
      <c r="L144" s="509"/>
      <c r="M144" s="509"/>
      <c r="N144" s="509"/>
      <c r="O144" s="509"/>
      <c r="P144" s="509"/>
      <c r="Q144" s="509"/>
      <c r="R144" s="509"/>
      <c r="S144" s="509"/>
      <c r="T144" s="509"/>
      <c r="U144" s="509"/>
      <c r="V144" s="509"/>
      <c r="W144" s="509"/>
      <c r="X144" s="509"/>
      <c r="Y144" s="509"/>
      <c r="Z144" s="509"/>
      <c r="AA144" s="509"/>
      <c r="AB144" s="509"/>
      <c r="AC144" s="509"/>
      <c r="AD144" s="509"/>
      <c r="AE144" s="509"/>
      <c r="AF144" s="509"/>
      <c r="AG144" s="509"/>
      <c r="AH144" s="509"/>
      <c r="AI144" s="509"/>
      <c r="AJ144" s="509"/>
      <c r="AK144" s="509"/>
      <c r="AL144" s="509"/>
      <c r="AM144" s="509"/>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35">
      <c r="A145" s="15"/>
      <c r="B145" s="15"/>
      <c r="C145" s="15"/>
      <c r="D145" s="15"/>
      <c r="E145" s="15"/>
      <c r="F145" s="15"/>
      <c r="G145" s="15"/>
      <c r="H145" s="15"/>
      <c r="I145" s="15"/>
      <c r="J145" s="509"/>
      <c r="K145" s="509"/>
      <c r="L145" s="509"/>
      <c r="M145" s="509"/>
      <c r="N145" s="509"/>
      <c r="O145" s="509"/>
      <c r="P145" s="509"/>
      <c r="Q145" s="509"/>
      <c r="R145" s="509"/>
      <c r="S145" s="509"/>
      <c r="T145" s="509"/>
      <c r="U145" s="509"/>
      <c r="V145" s="509"/>
      <c r="W145" s="509"/>
      <c r="X145" s="509"/>
      <c r="Y145" s="509"/>
      <c r="Z145" s="509"/>
      <c r="AA145" s="509"/>
      <c r="AB145" s="509"/>
      <c r="AC145" s="509"/>
      <c r="AD145" s="509"/>
      <c r="AE145" s="509"/>
      <c r="AF145" s="509"/>
      <c r="AG145" s="509"/>
      <c r="AH145" s="509"/>
      <c r="AI145" s="509"/>
      <c r="AJ145" s="509"/>
      <c r="AK145" s="509"/>
      <c r="AL145" s="509"/>
      <c r="AM145" s="509"/>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35">
      <c r="A146" s="15"/>
      <c r="B146" s="15"/>
      <c r="C146" s="15"/>
      <c r="D146" s="15"/>
      <c r="E146" s="15"/>
      <c r="F146" s="15"/>
      <c r="G146" s="15"/>
      <c r="H146" s="15"/>
      <c r="I146" s="15"/>
      <c r="J146" s="509"/>
      <c r="K146" s="509"/>
      <c r="L146" s="509"/>
      <c r="M146" s="509"/>
      <c r="N146" s="509"/>
      <c r="O146" s="509"/>
      <c r="P146" s="509"/>
      <c r="Q146" s="509"/>
      <c r="R146" s="509"/>
      <c r="S146" s="509"/>
      <c r="T146" s="509"/>
      <c r="U146" s="509"/>
      <c r="V146" s="509"/>
      <c r="W146" s="509"/>
      <c r="X146" s="509"/>
      <c r="Y146" s="509"/>
      <c r="Z146" s="509"/>
      <c r="AA146" s="509"/>
      <c r="AB146" s="509"/>
      <c r="AC146" s="509"/>
      <c r="AD146" s="509"/>
      <c r="AE146" s="509"/>
      <c r="AF146" s="509"/>
      <c r="AG146" s="509"/>
      <c r="AH146" s="509"/>
      <c r="AI146" s="509"/>
      <c r="AJ146" s="509"/>
      <c r="AK146" s="509"/>
      <c r="AL146" s="509"/>
      <c r="AM146" s="509"/>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35">
      <c r="A147" s="15"/>
      <c r="B147" s="15"/>
      <c r="C147" s="15"/>
      <c r="D147" s="15"/>
      <c r="E147" s="15"/>
      <c r="F147" s="15"/>
      <c r="G147" s="15"/>
      <c r="H147" s="15"/>
      <c r="I147" s="15"/>
      <c r="J147" s="509"/>
      <c r="K147" s="509"/>
      <c r="L147" s="509"/>
      <c r="M147" s="509"/>
      <c r="N147" s="509"/>
      <c r="O147" s="509"/>
      <c r="P147" s="509"/>
      <c r="Q147" s="509"/>
      <c r="R147" s="509"/>
      <c r="S147" s="509"/>
      <c r="T147" s="509"/>
      <c r="U147" s="509"/>
      <c r="V147" s="509"/>
      <c r="W147" s="509"/>
      <c r="X147" s="509"/>
      <c r="Y147" s="509"/>
      <c r="Z147" s="509"/>
      <c r="AA147" s="509"/>
      <c r="AB147" s="509"/>
      <c r="AC147" s="509"/>
      <c r="AD147" s="509"/>
      <c r="AE147" s="509"/>
      <c r="AF147" s="509"/>
      <c r="AG147" s="509"/>
      <c r="AH147" s="509"/>
      <c r="AI147" s="509"/>
      <c r="AJ147" s="509"/>
      <c r="AK147" s="509"/>
      <c r="AL147" s="509"/>
      <c r="AM147" s="509"/>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35">
      <c r="A148" s="15"/>
      <c r="B148" s="15"/>
      <c r="C148" s="15"/>
      <c r="D148" s="15"/>
      <c r="E148" s="15"/>
      <c r="F148" s="15"/>
      <c r="G148" s="15"/>
      <c r="H148" s="15"/>
      <c r="I148" s="15"/>
      <c r="J148" s="509"/>
      <c r="K148" s="509"/>
      <c r="L148" s="509"/>
      <c r="M148" s="509"/>
      <c r="N148" s="509"/>
      <c r="O148" s="509"/>
      <c r="P148" s="509"/>
      <c r="Q148" s="509"/>
      <c r="R148" s="509"/>
      <c r="S148" s="509"/>
      <c r="T148" s="509"/>
      <c r="U148" s="509"/>
      <c r="V148" s="509"/>
      <c r="W148" s="509"/>
      <c r="X148" s="509"/>
      <c r="Y148" s="509"/>
      <c r="Z148" s="509"/>
      <c r="AA148" s="509"/>
      <c r="AB148" s="509"/>
      <c r="AC148" s="509"/>
      <c r="AD148" s="509"/>
      <c r="AE148" s="509"/>
      <c r="AF148" s="509"/>
      <c r="AG148" s="509"/>
      <c r="AH148" s="509"/>
      <c r="AI148" s="509"/>
      <c r="AJ148" s="509"/>
      <c r="AK148" s="509"/>
      <c r="AL148" s="509"/>
      <c r="AM148" s="509"/>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35">
      <c r="A149" s="15"/>
      <c r="B149" s="15"/>
      <c r="C149" s="15"/>
      <c r="D149" s="15"/>
      <c r="E149" s="15"/>
      <c r="F149" s="15"/>
      <c r="G149" s="15"/>
      <c r="H149" s="15"/>
      <c r="I149" s="15"/>
      <c r="J149" s="509"/>
      <c r="K149" s="509"/>
      <c r="L149" s="509"/>
      <c r="M149" s="509"/>
      <c r="N149" s="509"/>
      <c r="O149" s="509"/>
      <c r="P149" s="509"/>
      <c r="Q149" s="509"/>
      <c r="R149" s="509"/>
      <c r="S149" s="509"/>
      <c r="T149" s="509"/>
      <c r="U149" s="509"/>
      <c r="V149" s="509"/>
      <c r="W149" s="509"/>
      <c r="X149" s="509"/>
      <c r="Y149" s="509"/>
      <c r="Z149" s="509"/>
      <c r="AA149" s="509"/>
      <c r="AB149" s="509"/>
      <c r="AC149" s="509"/>
      <c r="AD149" s="509"/>
      <c r="AE149" s="509"/>
      <c r="AF149" s="509"/>
      <c r="AG149" s="509"/>
      <c r="AH149" s="509"/>
      <c r="AI149" s="509"/>
      <c r="AJ149" s="509"/>
      <c r="AK149" s="509"/>
      <c r="AL149" s="509"/>
      <c r="AM149" s="509"/>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35">
      <c r="A150" s="15"/>
      <c r="B150" s="15"/>
      <c r="C150" s="15"/>
      <c r="D150" s="15"/>
      <c r="E150" s="15"/>
      <c r="F150" s="15"/>
      <c r="G150" s="15"/>
      <c r="H150" s="15"/>
      <c r="I150" s="15"/>
      <c r="J150" s="509"/>
      <c r="K150" s="509"/>
      <c r="L150" s="509"/>
      <c r="M150" s="509"/>
      <c r="N150" s="509"/>
      <c r="O150" s="509"/>
      <c r="P150" s="509"/>
      <c r="Q150" s="509"/>
      <c r="R150" s="509"/>
      <c r="S150" s="509"/>
      <c r="T150" s="509"/>
      <c r="U150" s="509"/>
      <c r="V150" s="509"/>
      <c r="W150" s="509"/>
      <c r="X150" s="509"/>
      <c r="Y150" s="509"/>
      <c r="Z150" s="509"/>
      <c r="AA150" s="509"/>
      <c r="AB150" s="509"/>
      <c r="AC150" s="509"/>
      <c r="AD150" s="509"/>
      <c r="AE150" s="509"/>
      <c r="AF150" s="509"/>
      <c r="AG150" s="509"/>
      <c r="AH150" s="509"/>
      <c r="AI150" s="509"/>
      <c r="AJ150" s="509"/>
      <c r="AK150" s="509"/>
      <c r="AL150" s="509"/>
      <c r="AM150" s="509"/>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35">
      <c r="A151" s="15"/>
      <c r="B151" s="15"/>
      <c r="C151" s="15"/>
      <c r="D151" s="15"/>
      <c r="E151" s="15"/>
      <c r="F151" s="15"/>
      <c r="G151" s="15"/>
      <c r="H151" s="15"/>
      <c r="I151" s="15"/>
      <c r="J151" s="509"/>
      <c r="K151" s="509"/>
      <c r="L151" s="509"/>
      <c r="M151" s="509"/>
      <c r="N151" s="509"/>
      <c r="O151" s="509"/>
      <c r="P151" s="509"/>
      <c r="Q151" s="509"/>
      <c r="R151" s="509"/>
      <c r="S151" s="509"/>
      <c r="T151" s="509"/>
      <c r="U151" s="509"/>
      <c r="V151" s="509"/>
      <c r="W151" s="509"/>
      <c r="X151" s="509"/>
      <c r="Y151" s="509"/>
      <c r="Z151" s="509"/>
      <c r="AA151" s="509"/>
      <c r="AB151" s="509"/>
      <c r="AC151" s="509"/>
      <c r="AD151" s="509"/>
      <c r="AE151" s="509"/>
      <c r="AF151" s="509"/>
      <c r="AG151" s="509"/>
      <c r="AH151" s="509"/>
      <c r="AI151" s="509"/>
      <c r="AJ151" s="509"/>
      <c r="AK151" s="509"/>
      <c r="AL151" s="509"/>
      <c r="AM151" s="509"/>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35">
      <c r="A152" s="15"/>
      <c r="B152" s="15"/>
      <c r="C152" s="15"/>
      <c r="D152" s="15"/>
      <c r="E152" s="15"/>
      <c r="F152" s="15"/>
      <c r="G152" s="15"/>
      <c r="H152" s="15"/>
      <c r="I152" s="15"/>
      <c r="J152" s="509"/>
      <c r="K152" s="509"/>
      <c r="L152" s="509"/>
      <c r="M152" s="509"/>
      <c r="N152" s="509"/>
      <c r="O152" s="509"/>
      <c r="P152" s="509"/>
      <c r="Q152" s="509"/>
      <c r="R152" s="509"/>
      <c r="S152" s="509"/>
      <c r="T152" s="509"/>
      <c r="U152" s="509"/>
      <c r="V152" s="509"/>
      <c r="W152" s="509"/>
      <c r="X152" s="509"/>
      <c r="Y152" s="509"/>
      <c r="Z152" s="509"/>
      <c r="AA152" s="509"/>
      <c r="AB152" s="509"/>
      <c r="AC152" s="509"/>
      <c r="AD152" s="509"/>
      <c r="AE152" s="509"/>
      <c r="AF152" s="509"/>
      <c r="AG152" s="509"/>
      <c r="AH152" s="509"/>
      <c r="AI152" s="509"/>
      <c r="AJ152" s="509"/>
      <c r="AK152" s="509"/>
      <c r="AL152" s="509"/>
      <c r="AM152" s="509"/>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35">
      <c r="A153" s="15"/>
      <c r="B153" s="15"/>
      <c r="C153" s="15"/>
      <c r="D153" s="15"/>
      <c r="E153" s="15"/>
      <c r="F153" s="15"/>
      <c r="G153" s="15"/>
      <c r="H153" s="15"/>
      <c r="I153" s="15"/>
      <c r="J153" s="509"/>
      <c r="K153" s="509"/>
      <c r="L153" s="509"/>
      <c r="M153" s="509"/>
      <c r="N153" s="509"/>
      <c r="O153" s="509"/>
      <c r="P153" s="509"/>
      <c r="Q153" s="509"/>
      <c r="R153" s="509"/>
      <c r="S153" s="509"/>
      <c r="T153" s="509"/>
      <c r="U153" s="509"/>
      <c r="V153" s="509"/>
      <c r="W153" s="509"/>
      <c r="X153" s="509"/>
      <c r="Y153" s="509"/>
      <c r="Z153" s="509"/>
      <c r="AA153" s="509"/>
      <c r="AB153" s="509"/>
      <c r="AC153" s="509"/>
      <c r="AD153" s="509"/>
      <c r="AE153" s="509"/>
      <c r="AF153" s="509"/>
      <c r="AG153" s="509"/>
      <c r="AH153" s="509"/>
      <c r="AI153" s="509"/>
      <c r="AJ153" s="509"/>
      <c r="AK153" s="509"/>
      <c r="AL153" s="509"/>
      <c r="AM153" s="509"/>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35">
      <c r="A154" s="15"/>
      <c r="B154" s="15"/>
      <c r="C154" s="15"/>
      <c r="D154" s="15"/>
      <c r="E154" s="15"/>
      <c r="F154" s="15"/>
      <c r="G154" s="15"/>
      <c r="H154" s="15"/>
      <c r="I154" s="15"/>
      <c r="J154" s="509"/>
      <c r="K154" s="509"/>
      <c r="L154" s="509"/>
      <c r="M154" s="509"/>
      <c r="N154" s="509"/>
      <c r="O154" s="509"/>
      <c r="P154" s="509"/>
      <c r="Q154" s="509"/>
      <c r="R154" s="509"/>
      <c r="S154" s="509"/>
      <c r="T154" s="509"/>
      <c r="U154" s="509"/>
      <c r="V154" s="509"/>
      <c r="W154" s="509"/>
      <c r="X154" s="509"/>
      <c r="Y154" s="509"/>
      <c r="Z154" s="509"/>
      <c r="AA154" s="509"/>
      <c r="AB154" s="509"/>
      <c r="AC154" s="509"/>
      <c r="AD154" s="509"/>
      <c r="AE154" s="509"/>
      <c r="AF154" s="509"/>
      <c r="AG154" s="509"/>
      <c r="AH154" s="509"/>
      <c r="AI154" s="509"/>
      <c r="AJ154" s="509"/>
      <c r="AK154" s="509"/>
      <c r="AL154" s="509"/>
      <c r="AM154" s="509"/>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35">
      <c r="A155" s="15"/>
      <c r="B155" s="15"/>
      <c r="C155" s="15"/>
      <c r="D155" s="15"/>
      <c r="E155" s="15"/>
      <c r="F155" s="15"/>
      <c r="G155" s="15"/>
      <c r="H155" s="15"/>
      <c r="I155" s="15"/>
      <c r="J155" s="509"/>
      <c r="K155" s="509"/>
      <c r="L155" s="509"/>
      <c r="M155" s="509"/>
      <c r="N155" s="509"/>
      <c r="O155" s="509"/>
      <c r="P155" s="509"/>
      <c r="Q155" s="509"/>
      <c r="R155" s="509"/>
      <c r="S155" s="509"/>
      <c r="T155" s="509"/>
      <c r="U155" s="509"/>
      <c r="V155" s="509"/>
      <c r="W155" s="509"/>
      <c r="X155" s="509"/>
      <c r="Y155" s="509"/>
      <c r="Z155" s="509"/>
      <c r="AA155" s="509"/>
      <c r="AB155" s="509"/>
      <c r="AC155" s="509"/>
      <c r="AD155" s="509"/>
      <c r="AE155" s="509"/>
      <c r="AF155" s="509"/>
      <c r="AG155" s="509"/>
      <c r="AH155" s="509"/>
      <c r="AI155" s="509"/>
      <c r="AJ155" s="509"/>
      <c r="AK155" s="509"/>
      <c r="AL155" s="509"/>
      <c r="AM155" s="509"/>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35">
      <c r="A156" s="15"/>
      <c r="B156" s="15"/>
      <c r="C156" s="15"/>
      <c r="D156" s="15"/>
      <c r="E156" s="15"/>
      <c r="F156" s="15"/>
      <c r="G156" s="15"/>
      <c r="H156" s="15"/>
      <c r="I156" s="15"/>
      <c r="J156" s="509"/>
      <c r="K156" s="509"/>
      <c r="L156" s="509"/>
      <c r="M156" s="509"/>
      <c r="N156" s="509"/>
      <c r="O156" s="509"/>
      <c r="P156" s="509"/>
      <c r="Q156" s="509"/>
      <c r="R156" s="509"/>
      <c r="S156" s="509"/>
      <c r="T156" s="509"/>
      <c r="U156" s="509"/>
      <c r="V156" s="509"/>
      <c r="W156" s="509"/>
      <c r="X156" s="509"/>
      <c r="Y156" s="509"/>
      <c r="Z156" s="509"/>
      <c r="AA156" s="509"/>
      <c r="AB156" s="509"/>
      <c r="AC156" s="509"/>
      <c r="AD156" s="509"/>
      <c r="AE156" s="509"/>
      <c r="AF156" s="509"/>
      <c r="AG156" s="509"/>
      <c r="AH156" s="509"/>
      <c r="AI156" s="509"/>
      <c r="AJ156" s="509"/>
      <c r="AK156" s="509"/>
      <c r="AL156" s="509"/>
      <c r="AM156" s="509"/>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35">
      <c r="A157" s="15"/>
      <c r="B157" s="15"/>
      <c r="C157" s="15"/>
      <c r="D157" s="15"/>
      <c r="E157" s="15"/>
      <c r="F157" s="15"/>
      <c r="G157" s="15"/>
      <c r="H157" s="15"/>
      <c r="I157" s="15"/>
      <c r="J157" s="509"/>
      <c r="K157" s="509"/>
      <c r="L157" s="509"/>
      <c r="M157" s="509"/>
      <c r="N157" s="509"/>
      <c r="O157" s="509"/>
      <c r="P157" s="509"/>
      <c r="Q157" s="509"/>
      <c r="R157" s="509"/>
      <c r="S157" s="509"/>
      <c r="T157" s="509"/>
      <c r="U157" s="509"/>
      <c r="V157" s="509"/>
      <c r="W157" s="509"/>
      <c r="X157" s="509"/>
      <c r="Y157" s="509"/>
      <c r="Z157" s="509"/>
      <c r="AA157" s="509"/>
      <c r="AB157" s="509"/>
      <c r="AC157" s="509"/>
      <c r="AD157" s="509"/>
      <c r="AE157" s="509"/>
      <c r="AF157" s="509"/>
      <c r="AG157" s="509"/>
      <c r="AH157" s="509"/>
      <c r="AI157" s="509"/>
      <c r="AJ157" s="509"/>
      <c r="AK157" s="509"/>
      <c r="AL157" s="509"/>
      <c r="AM157" s="509"/>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35">
      <c r="A158" s="15"/>
      <c r="B158" s="15"/>
      <c r="C158" s="15"/>
      <c r="D158" s="15"/>
      <c r="E158" s="15"/>
      <c r="F158" s="15"/>
      <c r="G158" s="15"/>
      <c r="H158" s="15"/>
      <c r="I158" s="15"/>
      <c r="J158" s="509"/>
      <c r="K158" s="509"/>
      <c r="L158" s="509"/>
      <c r="M158" s="509"/>
      <c r="N158" s="509"/>
      <c r="O158" s="509"/>
      <c r="P158" s="509"/>
      <c r="Q158" s="509"/>
      <c r="R158" s="509"/>
      <c r="S158" s="509"/>
      <c r="T158" s="509"/>
      <c r="U158" s="509"/>
      <c r="V158" s="509"/>
      <c r="W158" s="509"/>
      <c r="X158" s="509"/>
      <c r="Y158" s="509"/>
      <c r="Z158" s="509"/>
      <c r="AA158" s="509"/>
      <c r="AB158" s="509"/>
      <c r="AC158" s="509"/>
      <c r="AD158" s="509"/>
      <c r="AE158" s="509"/>
      <c r="AF158" s="509"/>
      <c r="AG158" s="509"/>
      <c r="AH158" s="509"/>
      <c r="AI158" s="509"/>
      <c r="AJ158" s="509"/>
      <c r="AK158" s="509"/>
      <c r="AL158" s="509"/>
      <c r="AM158" s="509"/>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35">
      <c r="A159" s="15"/>
      <c r="B159" s="15"/>
      <c r="C159" s="15"/>
      <c r="D159" s="15"/>
      <c r="E159" s="15"/>
      <c r="F159" s="15"/>
      <c r="G159" s="15"/>
      <c r="H159" s="15"/>
      <c r="I159" s="15"/>
      <c r="J159" s="509"/>
      <c r="K159" s="509"/>
      <c r="L159" s="509"/>
      <c r="M159" s="509"/>
      <c r="N159" s="509"/>
      <c r="O159" s="509"/>
      <c r="P159" s="509"/>
      <c r="Q159" s="509"/>
      <c r="R159" s="509"/>
      <c r="S159" s="509"/>
      <c r="T159" s="509"/>
      <c r="U159" s="509"/>
      <c r="V159" s="509"/>
      <c r="W159" s="509"/>
      <c r="X159" s="509"/>
      <c r="Y159" s="509"/>
      <c r="Z159" s="509"/>
      <c r="AA159" s="509"/>
      <c r="AB159" s="509"/>
      <c r="AC159" s="509"/>
      <c r="AD159" s="509"/>
      <c r="AE159" s="509"/>
      <c r="AF159" s="509"/>
      <c r="AG159" s="509"/>
      <c r="AH159" s="509"/>
      <c r="AI159" s="509"/>
      <c r="AJ159" s="509"/>
      <c r="AK159" s="509"/>
      <c r="AL159" s="509"/>
      <c r="AM159" s="509"/>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35">
      <c r="A160" s="15"/>
      <c r="B160" s="15"/>
      <c r="C160" s="15"/>
      <c r="D160" s="15"/>
      <c r="E160" s="15"/>
      <c r="F160" s="15"/>
      <c r="G160" s="15"/>
      <c r="H160" s="15"/>
      <c r="I160" s="15"/>
      <c r="J160" s="509"/>
      <c r="K160" s="509"/>
      <c r="L160" s="509"/>
      <c r="M160" s="509"/>
      <c r="N160" s="509"/>
      <c r="O160" s="509"/>
      <c r="P160" s="509"/>
      <c r="Q160" s="509"/>
      <c r="R160" s="509"/>
      <c r="S160" s="509"/>
      <c r="T160" s="509"/>
      <c r="U160" s="509"/>
      <c r="V160" s="509"/>
      <c r="W160" s="509"/>
      <c r="X160" s="509"/>
      <c r="Y160" s="509"/>
      <c r="Z160" s="509"/>
      <c r="AA160" s="509"/>
      <c r="AB160" s="509"/>
      <c r="AC160" s="509"/>
      <c r="AD160" s="509"/>
      <c r="AE160" s="509"/>
      <c r="AF160" s="509"/>
      <c r="AG160" s="509"/>
      <c r="AH160" s="509"/>
      <c r="AI160" s="509"/>
      <c r="AJ160" s="509"/>
      <c r="AK160" s="509"/>
      <c r="AL160" s="509"/>
      <c r="AM160" s="509"/>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35">
      <c r="A161" s="15"/>
      <c r="B161" s="15"/>
      <c r="C161" s="15"/>
      <c r="D161" s="15"/>
      <c r="E161" s="15"/>
      <c r="F161" s="15"/>
      <c r="G161" s="15"/>
      <c r="H161" s="15"/>
      <c r="I161" s="15"/>
      <c r="J161" s="509"/>
      <c r="K161" s="509"/>
      <c r="L161" s="509"/>
      <c r="M161" s="509"/>
      <c r="N161" s="509"/>
      <c r="O161" s="509"/>
      <c r="P161" s="509"/>
      <c r="Q161" s="509"/>
      <c r="R161" s="509"/>
      <c r="S161" s="509"/>
      <c r="T161" s="509"/>
      <c r="U161" s="509"/>
      <c r="V161" s="509"/>
      <c r="W161" s="509"/>
      <c r="X161" s="509"/>
      <c r="Y161" s="509"/>
      <c r="Z161" s="509"/>
      <c r="AA161" s="509"/>
      <c r="AB161" s="509"/>
      <c r="AC161" s="509"/>
      <c r="AD161" s="509"/>
      <c r="AE161" s="509"/>
      <c r="AF161" s="509"/>
      <c r="AG161" s="509"/>
      <c r="AH161" s="509"/>
      <c r="AI161" s="509"/>
      <c r="AJ161" s="509"/>
      <c r="AK161" s="509"/>
      <c r="AL161" s="509"/>
      <c r="AM161" s="509"/>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35">
      <c r="A162" s="15"/>
      <c r="B162" s="15"/>
      <c r="C162" s="15"/>
      <c r="D162" s="15"/>
      <c r="E162" s="15"/>
      <c r="F162" s="15"/>
      <c r="G162" s="15"/>
      <c r="H162" s="15"/>
      <c r="I162" s="15"/>
      <c r="J162" s="509"/>
      <c r="K162" s="509"/>
      <c r="L162" s="509"/>
      <c r="M162" s="509"/>
      <c r="N162" s="509"/>
      <c r="O162" s="509"/>
      <c r="P162" s="509"/>
      <c r="Q162" s="509"/>
      <c r="R162" s="509"/>
      <c r="S162" s="509"/>
      <c r="T162" s="509"/>
      <c r="U162" s="509"/>
      <c r="V162" s="509"/>
      <c r="W162" s="509"/>
      <c r="X162" s="509"/>
      <c r="Y162" s="509"/>
      <c r="Z162" s="509"/>
      <c r="AA162" s="509"/>
      <c r="AB162" s="509"/>
      <c r="AC162" s="509"/>
      <c r="AD162" s="509"/>
      <c r="AE162" s="509"/>
      <c r="AF162" s="509"/>
      <c r="AG162" s="509"/>
      <c r="AH162" s="509"/>
      <c r="AI162" s="509"/>
      <c r="AJ162" s="509"/>
      <c r="AK162" s="509"/>
      <c r="AL162" s="509"/>
      <c r="AM162" s="509"/>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35">
      <c r="A163" s="15"/>
      <c r="B163" s="15"/>
      <c r="C163" s="15"/>
      <c r="D163" s="15"/>
      <c r="E163" s="15"/>
      <c r="F163" s="15"/>
      <c r="G163" s="15"/>
      <c r="H163" s="15"/>
      <c r="I163" s="15"/>
      <c r="J163" s="509"/>
      <c r="K163" s="509"/>
      <c r="L163" s="509"/>
      <c r="M163" s="509"/>
      <c r="N163" s="509"/>
      <c r="O163" s="509"/>
      <c r="P163" s="509"/>
      <c r="Q163" s="509"/>
      <c r="R163" s="509"/>
      <c r="S163" s="509"/>
      <c r="T163" s="509"/>
      <c r="U163" s="509"/>
      <c r="V163" s="509"/>
      <c r="W163" s="509"/>
      <c r="X163" s="509"/>
      <c r="Y163" s="509"/>
      <c r="Z163" s="509"/>
      <c r="AA163" s="509"/>
      <c r="AB163" s="509"/>
      <c r="AC163" s="509"/>
      <c r="AD163" s="509"/>
      <c r="AE163" s="509"/>
      <c r="AF163" s="509"/>
      <c r="AG163" s="509"/>
      <c r="AH163" s="509"/>
      <c r="AI163" s="509"/>
      <c r="AJ163" s="509"/>
      <c r="AK163" s="509"/>
      <c r="AL163" s="509"/>
      <c r="AM163" s="509"/>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35">
      <c r="A164" s="15"/>
      <c r="B164" s="15"/>
      <c r="C164" s="15"/>
      <c r="D164" s="15"/>
      <c r="E164" s="15"/>
      <c r="F164" s="15"/>
      <c r="G164" s="15"/>
      <c r="H164" s="15"/>
      <c r="I164" s="15"/>
      <c r="J164" s="509"/>
      <c r="K164" s="509"/>
      <c r="L164" s="509"/>
      <c r="M164" s="509"/>
      <c r="N164" s="509"/>
      <c r="O164" s="509"/>
      <c r="P164" s="509"/>
      <c r="Q164" s="509"/>
      <c r="R164" s="509"/>
      <c r="S164" s="509"/>
      <c r="T164" s="509"/>
      <c r="U164" s="509"/>
      <c r="V164" s="509"/>
      <c r="W164" s="509"/>
      <c r="X164" s="509"/>
      <c r="Y164" s="509"/>
      <c r="Z164" s="509"/>
      <c r="AA164" s="509"/>
      <c r="AB164" s="509"/>
      <c r="AC164" s="509"/>
      <c r="AD164" s="509"/>
      <c r="AE164" s="509"/>
      <c r="AF164" s="509"/>
      <c r="AG164" s="509"/>
      <c r="AH164" s="509"/>
      <c r="AI164" s="509"/>
      <c r="AJ164" s="509"/>
      <c r="AK164" s="509"/>
      <c r="AL164" s="509"/>
      <c r="AM164" s="509"/>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35">
      <c r="A165" s="15"/>
      <c r="B165" s="15"/>
      <c r="C165" s="15"/>
      <c r="D165" s="15"/>
      <c r="E165" s="15"/>
      <c r="F165" s="15"/>
      <c r="G165" s="15"/>
      <c r="H165" s="15"/>
      <c r="I165" s="15"/>
      <c r="J165" s="509"/>
      <c r="K165" s="509"/>
      <c r="L165" s="509"/>
      <c r="M165" s="509"/>
      <c r="N165" s="509"/>
      <c r="O165" s="509"/>
      <c r="P165" s="509"/>
      <c r="Q165" s="509"/>
      <c r="R165" s="509"/>
      <c r="S165" s="509"/>
      <c r="T165" s="509"/>
      <c r="U165" s="509"/>
      <c r="V165" s="509"/>
      <c r="W165" s="509"/>
      <c r="X165" s="509"/>
      <c r="Y165" s="509"/>
      <c r="Z165" s="509"/>
      <c r="AA165" s="509"/>
      <c r="AB165" s="509"/>
      <c r="AC165" s="509"/>
      <c r="AD165" s="509"/>
      <c r="AE165" s="509"/>
      <c r="AF165" s="509"/>
      <c r="AG165" s="509"/>
      <c r="AH165" s="509"/>
      <c r="AI165" s="509"/>
      <c r="AJ165" s="509"/>
      <c r="AK165" s="509"/>
      <c r="AL165" s="509"/>
      <c r="AM165" s="509"/>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35">
      <c r="A166" s="15"/>
      <c r="B166" s="15"/>
      <c r="C166" s="15"/>
      <c r="D166" s="15"/>
      <c r="E166" s="15"/>
      <c r="F166" s="15"/>
      <c r="G166" s="15"/>
      <c r="H166" s="15"/>
      <c r="I166" s="15"/>
      <c r="J166" s="509"/>
      <c r="K166" s="509"/>
      <c r="L166" s="509"/>
      <c r="M166" s="509"/>
      <c r="N166" s="509"/>
      <c r="O166" s="509"/>
      <c r="P166" s="509"/>
      <c r="Q166" s="509"/>
      <c r="R166" s="509"/>
      <c r="S166" s="509"/>
      <c r="T166" s="509"/>
      <c r="U166" s="509"/>
      <c r="V166" s="509"/>
      <c r="W166" s="509"/>
      <c r="X166" s="509"/>
      <c r="Y166" s="509"/>
      <c r="Z166" s="509"/>
      <c r="AA166" s="509"/>
      <c r="AB166" s="509"/>
      <c r="AC166" s="509"/>
      <c r="AD166" s="509"/>
      <c r="AE166" s="509"/>
      <c r="AF166" s="509"/>
      <c r="AG166" s="509"/>
      <c r="AH166" s="509"/>
      <c r="AI166" s="509"/>
      <c r="AJ166" s="509"/>
      <c r="AK166" s="509"/>
      <c r="AL166" s="509"/>
      <c r="AM166" s="509"/>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35">
      <c r="A167" s="15"/>
      <c r="B167" s="15"/>
      <c r="C167" s="15"/>
      <c r="D167" s="15"/>
      <c r="E167" s="15"/>
      <c r="F167" s="15"/>
      <c r="G167" s="15"/>
      <c r="H167" s="15"/>
      <c r="I167" s="15"/>
      <c r="J167" s="509"/>
      <c r="K167" s="509"/>
      <c r="L167" s="509"/>
      <c r="M167" s="509"/>
      <c r="N167" s="509"/>
      <c r="O167" s="509"/>
      <c r="P167" s="509"/>
      <c r="Q167" s="509"/>
      <c r="R167" s="509"/>
      <c r="S167" s="509"/>
      <c r="T167" s="509"/>
      <c r="U167" s="509"/>
      <c r="V167" s="509"/>
      <c r="W167" s="509"/>
      <c r="X167" s="509"/>
      <c r="Y167" s="509"/>
      <c r="Z167" s="509"/>
      <c r="AA167" s="509"/>
      <c r="AB167" s="509"/>
      <c r="AC167" s="509"/>
      <c r="AD167" s="509"/>
      <c r="AE167" s="509"/>
      <c r="AF167" s="509"/>
      <c r="AG167" s="509"/>
      <c r="AH167" s="509"/>
      <c r="AI167" s="509"/>
      <c r="AJ167" s="509"/>
      <c r="AK167" s="509"/>
      <c r="AL167" s="509"/>
      <c r="AM167" s="509"/>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35">
      <c r="A168" s="15"/>
      <c r="B168" s="15"/>
      <c r="C168" s="15"/>
      <c r="D168" s="15"/>
      <c r="E168" s="15"/>
      <c r="F168" s="15"/>
      <c r="G168" s="15"/>
      <c r="H168" s="15"/>
      <c r="I168" s="15"/>
      <c r="J168" s="509"/>
      <c r="K168" s="509"/>
      <c r="L168" s="509"/>
      <c r="M168" s="509"/>
      <c r="N168" s="509"/>
      <c r="O168" s="509"/>
      <c r="P168" s="509"/>
      <c r="Q168" s="509"/>
      <c r="R168" s="509"/>
      <c r="S168" s="509"/>
      <c r="T168" s="509"/>
      <c r="U168" s="509"/>
      <c r="V168" s="509"/>
      <c r="W168" s="509"/>
      <c r="X168" s="509"/>
      <c r="Y168" s="509"/>
      <c r="Z168" s="509"/>
      <c r="AA168" s="509"/>
      <c r="AB168" s="509"/>
      <c r="AC168" s="509"/>
      <c r="AD168" s="509"/>
      <c r="AE168" s="509"/>
      <c r="AF168" s="509"/>
      <c r="AG168" s="509"/>
      <c r="AH168" s="509"/>
      <c r="AI168" s="509"/>
      <c r="AJ168" s="509"/>
      <c r="AK168" s="509"/>
      <c r="AL168" s="509"/>
      <c r="AM168" s="509"/>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35">
      <c r="A169" s="15"/>
      <c r="B169" s="15"/>
      <c r="C169" s="15"/>
      <c r="D169" s="15"/>
      <c r="E169" s="15"/>
      <c r="F169" s="15"/>
      <c r="G169" s="15"/>
      <c r="H169" s="15"/>
      <c r="I169" s="15"/>
      <c r="J169" s="509"/>
      <c r="K169" s="509"/>
      <c r="L169" s="509"/>
      <c r="M169" s="509"/>
      <c r="N169" s="509"/>
      <c r="O169" s="509"/>
      <c r="P169" s="509"/>
      <c r="Q169" s="509"/>
      <c r="R169" s="509"/>
      <c r="S169" s="509"/>
      <c r="T169" s="509"/>
      <c r="U169" s="509"/>
      <c r="V169" s="509"/>
      <c r="W169" s="509"/>
      <c r="X169" s="509"/>
      <c r="Y169" s="509"/>
      <c r="Z169" s="509"/>
      <c r="AA169" s="509"/>
      <c r="AB169" s="509"/>
      <c r="AC169" s="509"/>
      <c r="AD169" s="509"/>
      <c r="AE169" s="509"/>
      <c r="AF169" s="509"/>
      <c r="AG169" s="509"/>
      <c r="AH169" s="509"/>
      <c r="AI169" s="509"/>
      <c r="AJ169" s="509"/>
      <c r="AK169" s="509"/>
      <c r="AL169" s="509"/>
      <c r="AM169" s="509"/>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35">
      <c r="A170" s="15"/>
      <c r="B170" s="15"/>
      <c r="C170" s="15"/>
      <c r="D170" s="15"/>
      <c r="E170" s="15"/>
      <c r="F170" s="15"/>
      <c r="G170" s="15"/>
      <c r="H170" s="15"/>
      <c r="I170" s="15"/>
      <c r="J170" s="509"/>
      <c r="K170" s="509"/>
      <c r="L170" s="509"/>
      <c r="M170" s="509"/>
      <c r="N170" s="509"/>
      <c r="O170" s="509"/>
      <c r="P170" s="509"/>
      <c r="Q170" s="509"/>
      <c r="R170" s="509"/>
      <c r="S170" s="509"/>
      <c r="T170" s="509"/>
      <c r="U170" s="509"/>
      <c r="V170" s="509"/>
      <c r="W170" s="509"/>
      <c r="X170" s="509"/>
      <c r="Y170" s="509"/>
      <c r="Z170" s="509"/>
      <c r="AA170" s="509"/>
      <c r="AB170" s="509"/>
      <c r="AC170" s="509"/>
      <c r="AD170" s="509"/>
      <c r="AE170" s="509"/>
      <c r="AF170" s="509"/>
      <c r="AG170" s="509"/>
      <c r="AH170" s="509"/>
      <c r="AI170" s="509"/>
      <c r="AJ170" s="509"/>
      <c r="AK170" s="509"/>
      <c r="AL170" s="509"/>
      <c r="AM170" s="509"/>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35">
      <c r="A171" s="15"/>
      <c r="B171" s="15"/>
      <c r="C171" s="15"/>
      <c r="D171" s="15"/>
      <c r="E171" s="15"/>
      <c r="F171" s="15"/>
      <c r="G171" s="15"/>
      <c r="H171" s="15"/>
      <c r="I171" s="15"/>
      <c r="J171" s="509"/>
      <c r="K171" s="509"/>
      <c r="L171" s="509"/>
      <c r="M171" s="509"/>
      <c r="N171" s="509"/>
      <c r="O171" s="509"/>
      <c r="P171" s="509"/>
      <c r="Q171" s="509"/>
      <c r="R171" s="509"/>
      <c r="S171" s="509"/>
      <c r="T171" s="509"/>
      <c r="U171" s="509"/>
      <c r="V171" s="509"/>
      <c r="W171" s="509"/>
      <c r="X171" s="509"/>
      <c r="Y171" s="509"/>
      <c r="Z171" s="509"/>
      <c r="AA171" s="509"/>
      <c r="AB171" s="509"/>
      <c r="AC171" s="509"/>
      <c r="AD171" s="509"/>
      <c r="AE171" s="509"/>
      <c r="AF171" s="509"/>
      <c r="AG171" s="509"/>
      <c r="AH171" s="509"/>
      <c r="AI171" s="509"/>
      <c r="AJ171" s="509"/>
      <c r="AK171" s="509"/>
      <c r="AL171" s="509"/>
      <c r="AM171" s="509"/>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35">
      <c r="A172" s="15"/>
      <c r="B172" s="15"/>
      <c r="C172" s="15"/>
      <c r="D172" s="15"/>
      <c r="E172" s="15"/>
      <c r="F172" s="15"/>
      <c r="G172" s="15"/>
      <c r="H172" s="15"/>
      <c r="I172" s="15"/>
      <c r="J172" s="509"/>
      <c r="K172" s="509"/>
      <c r="L172" s="509"/>
      <c r="M172" s="509"/>
      <c r="N172" s="509"/>
      <c r="O172" s="509"/>
      <c r="P172" s="509"/>
      <c r="Q172" s="509"/>
      <c r="R172" s="509"/>
      <c r="S172" s="509"/>
      <c r="T172" s="509"/>
      <c r="U172" s="509"/>
      <c r="V172" s="509"/>
      <c r="W172" s="509"/>
      <c r="X172" s="509"/>
      <c r="Y172" s="509"/>
      <c r="Z172" s="509"/>
      <c r="AA172" s="509"/>
      <c r="AB172" s="509"/>
      <c r="AC172" s="509"/>
      <c r="AD172" s="509"/>
      <c r="AE172" s="509"/>
      <c r="AF172" s="509"/>
      <c r="AG172" s="509"/>
      <c r="AH172" s="509"/>
      <c r="AI172" s="509"/>
      <c r="AJ172" s="509"/>
      <c r="AK172" s="509"/>
      <c r="AL172" s="509"/>
      <c r="AM172" s="509"/>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35">
      <c r="A173" s="15"/>
      <c r="B173" s="15"/>
      <c r="C173" s="15"/>
      <c r="D173" s="15"/>
      <c r="E173" s="15"/>
      <c r="F173" s="15"/>
      <c r="G173" s="15"/>
      <c r="H173" s="15"/>
      <c r="I173" s="15"/>
      <c r="J173" s="509"/>
      <c r="K173" s="509"/>
      <c r="L173" s="509"/>
      <c r="M173" s="509"/>
      <c r="N173" s="509"/>
      <c r="O173" s="509"/>
      <c r="P173" s="509"/>
      <c r="Q173" s="509"/>
      <c r="R173" s="509"/>
      <c r="S173" s="509"/>
      <c r="T173" s="509"/>
      <c r="U173" s="509"/>
      <c r="V173" s="509"/>
      <c r="W173" s="509"/>
      <c r="X173" s="509"/>
      <c r="Y173" s="509"/>
      <c r="Z173" s="509"/>
      <c r="AA173" s="509"/>
      <c r="AB173" s="509"/>
      <c r="AC173" s="509"/>
      <c r="AD173" s="509"/>
      <c r="AE173" s="509"/>
      <c r="AF173" s="509"/>
      <c r="AG173" s="509"/>
      <c r="AH173" s="509"/>
      <c r="AI173" s="509"/>
      <c r="AJ173" s="509"/>
      <c r="AK173" s="509"/>
      <c r="AL173" s="509"/>
      <c r="AM173" s="509"/>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35">
      <c r="A174" s="15"/>
      <c r="B174" s="15"/>
      <c r="C174" s="15"/>
      <c r="D174" s="15"/>
      <c r="E174" s="15"/>
      <c r="F174" s="15"/>
      <c r="G174" s="15"/>
      <c r="H174" s="15"/>
      <c r="I174" s="15"/>
      <c r="J174" s="509"/>
      <c r="K174" s="509"/>
      <c r="L174" s="509"/>
      <c r="M174" s="509"/>
      <c r="N174" s="509"/>
      <c r="O174" s="509"/>
      <c r="P174" s="509"/>
      <c r="Q174" s="509"/>
      <c r="R174" s="509"/>
      <c r="S174" s="509"/>
      <c r="T174" s="509"/>
      <c r="U174" s="509"/>
      <c r="V174" s="509"/>
      <c r="W174" s="509"/>
      <c r="X174" s="509"/>
      <c r="Y174" s="509"/>
      <c r="Z174" s="509"/>
      <c r="AA174" s="509"/>
      <c r="AB174" s="509"/>
      <c r="AC174" s="509"/>
      <c r="AD174" s="509"/>
      <c r="AE174" s="509"/>
      <c r="AF174" s="509"/>
      <c r="AG174" s="509"/>
      <c r="AH174" s="509"/>
      <c r="AI174" s="509"/>
      <c r="AJ174" s="509"/>
      <c r="AK174" s="509"/>
      <c r="AL174" s="509"/>
      <c r="AM174" s="509"/>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35">
      <c r="A175" s="15"/>
      <c r="B175" s="15"/>
      <c r="C175" s="15"/>
      <c r="D175" s="15"/>
      <c r="E175" s="15"/>
      <c r="F175" s="15"/>
      <c r="G175" s="15"/>
      <c r="H175" s="15"/>
      <c r="I175" s="15"/>
      <c r="J175" s="509"/>
      <c r="K175" s="509"/>
      <c r="L175" s="509"/>
      <c r="M175" s="509"/>
      <c r="N175" s="509"/>
      <c r="O175" s="509"/>
      <c r="P175" s="509"/>
      <c r="Q175" s="509"/>
      <c r="R175" s="509"/>
      <c r="S175" s="509"/>
      <c r="T175" s="509"/>
      <c r="U175" s="509"/>
      <c r="V175" s="509"/>
      <c r="W175" s="509"/>
      <c r="X175" s="509"/>
      <c r="Y175" s="509"/>
      <c r="Z175" s="509"/>
      <c r="AA175" s="509"/>
      <c r="AB175" s="509"/>
      <c r="AC175" s="509"/>
      <c r="AD175" s="509"/>
      <c r="AE175" s="509"/>
      <c r="AF175" s="509"/>
      <c r="AG175" s="509"/>
      <c r="AH175" s="509"/>
      <c r="AI175" s="509"/>
      <c r="AJ175" s="509"/>
      <c r="AK175" s="509"/>
      <c r="AL175" s="509"/>
      <c r="AM175" s="509"/>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35">
      <c r="A176" s="15"/>
      <c r="B176" s="15"/>
      <c r="C176" s="15"/>
      <c r="D176" s="15"/>
      <c r="E176" s="15"/>
      <c r="F176" s="15"/>
      <c r="G176" s="15"/>
      <c r="H176" s="15"/>
      <c r="I176" s="15"/>
      <c r="J176" s="509"/>
      <c r="K176" s="509"/>
      <c r="L176" s="509"/>
      <c r="M176" s="509"/>
      <c r="N176" s="509"/>
      <c r="O176" s="509"/>
      <c r="P176" s="509"/>
      <c r="Q176" s="509"/>
      <c r="R176" s="509"/>
      <c r="S176" s="509"/>
      <c r="T176" s="509"/>
      <c r="U176" s="509"/>
      <c r="V176" s="509"/>
      <c r="W176" s="509"/>
      <c r="X176" s="509"/>
      <c r="Y176" s="509"/>
      <c r="Z176" s="509"/>
      <c r="AA176" s="509"/>
      <c r="AB176" s="509"/>
      <c r="AC176" s="509"/>
      <c r="AD176" s="509"/>
      <c r="AE176" s="509"/>
      <c r="AF176" s="509"/>
      <c r="AG176" s="509"/>
      <c r="AH176" s="509"/>
      <c r="AI176" s="509"/>
      <c r="AJ176" s="509"/>
      <c r="AK176" s="509"/>
      <c r="AL176" s="509"/>
      <c r="AM176" s="509"/>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35">
      <c r="A177" s="15"/>
      <c r="B177" s="15"/>
      <c r="C177" s="15"/>
      <c r="D177" s="15"/>
      <c r="E177" s="15"/>
      <c r="F177" s="15"/>
      <c r="G177" s="15"/>
      <c r="H177" s="15"/>
      <c r="I177" s="15"/>
      <c r="J177" s="509"/>
      <c r="K177" s="509"/>
      <c r="L177" s="509"/>
      <c r="M177" s="509"/>
      <c r="N177" s="509"/>
      <c r="O177" s="509"/>
      <c r="P177" s="509"/>
      <c r="Q177" s="509"/>
      <c r="R177" s="509"/>
      <c r="S177" s="509"/>
      <c r="T177" s="509"/>
      <c r="U177" s="509"/>
      <c r="V177" s="509"/>
      <c r="W177" s="509"/>
      <c r="X177" s="509"/>
      <c r="Y177" s="509"/>
      <c r="Z177" s="509"/>
      <c r="AA177" s="509"/>
      <c r="AB177" s="509"/>
      <c r="AC177" s="509"/>
      <c r="AD177" s="509"/>
      <c r="AE177" s="509"/>
      <c r="AF177" s="509"/>
      <c r="AG177" s="509"/>
      <c r="AH177" s="509"/>
      <c r="AI177" s="509"/>
      <c r="AJ177" s="509"/>
      <c r="AK177" s="509"/>
      <c r="AL177" s="509"/>
      <c r="AM177" s="509"/>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35">
      <c r="A178" s="15"/>
      <c r="B178" s="15"/>
      <c r="C178" s="15"/>
      <c r="D178" s="15"/>
      <c r="E178" s="15"/>
      <c r="F178" s="15"/>
      <c r="G178" s="15"/>
      <c r="H178" s="15"/>
      <c r="I178" s="15"/>
      <c r="J178" s="509"/>
      <c r="K178" s="509"/>
      <c r="L178" s="509"/>
      <c r="M178" s="509"/>
      <c r="N178" s="509"/>
      <c r="O178" s="509"/>
      <c r="P178" s="509"/>
      <c r="Q178" s="509"/>
      <c r="R178" s="509"/>
      <c r="S178" s="509"/>
      <c r="T178" s="509"/>
      <c r="U178" s="509"/>
      <c r="V178" s="509"/>
      <c r="W178" s="509"/>
      <c r="X178" s="509"/>
      <c r="Y178" s="509"/>
      <c r="Z178" s="509"/>
      <c r="AA178" s="509"/>
      <c r="AB178" s="509"/>
      <c r="AC178" s="509"/>
      <c r="AD178" s="509"/>
      <c r="AE178" s="509"/>
      <c r="AF178" s="509"/>
      <c r="AG178" s="509"/>
      <c r="AH178" s="509"/>
      <c r="AI178" s="509"/>
      <c r="AJ178" s="509"/>
      <c r="AK178" s="509"/>
      <c r="AL178" s="509"/>
      <c r="AM178" s="509"/>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35">
      <c r="A179" s="15"/>
      <c r="B179" s="15"/>
      <c r="C179" s="15"/>
      <c r="D179" s="15"/>
      <c r="E179" s="15"/>
      <c r="F179" s="15"/>
      <c r="G179" s="15"/>
      <c r="H179" s="15"/>
      <c r="I179" s="15"/>
      <c r="J179" s="509"/>
      <c r="K179" s="509"/>
      <c r="L179" s="509"/>
      <c r="M179" s="509"/>
      <c r="N179" s="509"/>
      <c r="O179" s="509"/>
      <c r="P179" s="509"/>
      <c r="Q179" s="509"/>
      <c r="R179" s="509"/>
      <c r="S179" s="509"/>
      <c r="T179" s="509"/>
      <c r="U179" s="509"/>
      <c r="V179" s="509"/>
      <c r="W179" s="509"/>
      <c r="X179" s="509"/>
      <c r="Y179" s="509"/>
      <c r="Z179" s="509"/>
      <c r="AA179" s="509"/>
      <c r="AB179" s="509"/>
      <c r="AC179" s="509"/>
      <c r="AD179" s="509"/>
      <c r="AE179" s="509"/>
      <c r="AF179" s="509"/>
      <c r="AG179" s="509"/>
      <c r="AH179" s="509"/>
      <c r="AI179" s="509"/>
      <c r="AJ179" s="509"/>
      <c r="AK179" s="509"/>
      <c r="AL179" s="509"/>
      <c r="AM179" s="509"/>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35">
      <c r="A180" s="15"/>
      <c r="B180" s="15"/>
      <c r="C180" s="15"/>
      <c r="D180" s="15"/>
      <c r="E180" s="15"/>
      <c r="F180" s="15"/>
      <c r="G180" s="15"/>
      <c r="H180" s="15"/>
      <c r="I180" s="15"/>
      <c r="J180" s="509"/>
      <c r="K180" s="509"/>
      <c r="L180" s="509"/>
      <c r="M180" s="509"/>
      <c r="N180" s="509"/>
      <c r="O180" s="509"/>
      <c r="P180" s="509"/>
      <c r="Q180" s="509"/>
      <c r="R180" s="509"/>
      <c r="S180" s="509"/>
      <c r="T180" s="509"/>
      <c r="U180" s="509"/>
      <c r="V180" s="509"/>
      <c r="W180" s="509"/>
      <c r="X180" s="509"/>
      <c r="Y180" s="509"/>
      <c r="Z180" s="509"/>
      <c r="AA180" s="509"/>
      <c r="AB180" s="509"/>
      <c r="AC180" s="509"/>
      <c r="AD180" s="509"/>
      <c r="AE180" s="509"/>
      <c r="AF180" s="509"/>
      <c r="AG180" s="509"/>
      <c r="AH180" s="509"/>
      <c r="AI180" s="509"/>
      <c r="AJ180" s="509"/>
      <c r="AK180" s="509"/>
      <c r="AL180" s="509"/>
      <c r="AM180" s="509"/>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35">
      <c r="A181" s="15"/>
      <c r="B181" s="15"/>
      <c r="C181" s="15"/>
      <c r="D181" s="15"/>
      <c r="E181" s="15"/>
      <c r="F181" s="15"/>
      <c r="G181" s="15"/>
      <c r="H181" s="15"/>
      <c r="I181" s="15"/>
      <c r="J181" s="509"/>
      <c r="K181" s="509"/>
      <c r="L181" s="509"/>
      <c r="M181" s="509"/>
      <c r="N181" s="509"/>
      <c r="O181" s="509"/>
      <c r="P181" s="509"/>
      <c r="Q181" s="509"/>
      <c r="R181" s="509"/>
      <c r="S181" s="509"/>
      <c r="T181" s="509"/>
      <c r="U181" s="509"/>
      <c r="V181" s="509"/>
      <c r="W181" s="509"/>
      <c r="X181" s="509"/>
      <c r="Y181" s="509"/>
      <c r="Z181" s="509"/>
      <c r="AA181" s="509"/>
      <c r="AB181" s="509"/>
      <c r="AC181" s="509"/>
      <c r="AD181" s="509"/>
      <c r="AE181" s="509"/>
      <c r="AF181" s="509"/>
      <c r="AG181" s="509"/>
      <c r="AH181" s="509"/>
      <c r="AI181" s="509"/>
      <c r="AJ181" s="509"/>
      <c r="AK181" s="509"/>
      <c r="AL181" s="509"/>
      <c r="AM181" s="509"/>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35">
      <c r="A182" s="15"/>
      <c r="B182" s="15"/>
      <c r="C182" s="15"/>
      <c r="D182" s="15"/>
      <c r="E182" s="15"/>
      <c r="F182" s="15"/>
      <c r="G182" s="15"/>
      <c r="H182" s="15"/>
      <c r="I182" s="15"/>
      <c r="J182" s="509"/>
      <c r="K182" s="509"/>
      <c r="L182" s="509"/>
      <c r="M182" s="509"/>
      <c r="N182" s="509"/>
      <c r="O182" s="509"/>
      <c r="P182" s="509"/>
      <c r="Q182" s="509"/>
      <c r="R182" s="509"/>
      <c r="S182" s="509"/>
      <c r="T182" s="509"/>
      <c r="U182" s="509"/>
      <c r="V182" s="509"/>
      <c r="W182" s="509"/>
      <c r="X182" s="509"/>
      <c r="Y182" s="509"/>
      <c r="Z182" s="509"/>
      <c r="AA182" s="509"/>
      <c r="AB182" s="509"/>
      <c r="AC182" s="509"/>
      <c r="AD182" s="509"/>
      <c r="AE182" s="509"/>
      <c r="AF182" s="509"/>
      <c r="AG182" s="509"/>
      <c r="AH182" s="509"/>
      <c r="AI182" s="509"/>
      <c r="AJ182" s="509"/>
      <c r="AK182" s="509"/>
      <c r="AL182" s="509"/>
      <c r="AM182" s="509"/>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35">
      <c r="A183" s="15"/>
      <c r="B183" s="15"/>
      <c r="C183" s="15"/>
      <c r="D183" s="15"/>
      <c r="E183" s="15"/>
      <c r="F183" s="15"/>
      <c r="G183" s="15"/>
      <c r="H183" s="15"/>
      <c r="I183" s="15"/>
      <c r="J183" s="509"/>
      <c r="K183" s="509"/>
      <c r="L183" s="509"/>
      <c r="M183" s="509"/>
      <c r="N183" s="509"/>
      <c r="O183" s="509"/>
      <c r="P183" s="509"/>
      <c r="Q183" s="509"/>
      <c r="R183" s="509"/>
      <c r="S183" s="509"/>
      <c r="T183" s="509"/>
      <c r="U183" s="509"/>
      <c r="V183" s="509"/>
      <c r="W183" s="509"/>
      <c r="X183" s="509"/>
      <c r="Y183" s="509"/>
      <c r="Z183" s="509"/>
      <c r="AA183" s="509"/>
      <c r="AB183" s="509"/>
      <c r="AC183" s="509"/>
      <c r="AD183" s="509"/>
      <c r="AE183" s="509"/>
      <c r="AF183" s="509"/>
      <c r="AG183" s="509"/>
      <c r="AH183" s="509"/>
      <c r="AI183" s="509"/>
      <c r="AJ183" s="509"/>
      <c r="AK183" s="509"/>
      <c r="AL183" s="509"/>
      <c r="AM183" s="509"/>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35">
      <c r="A184" s="15"/>
      <c r="B184" s="15"/>
      <c r="C184" s="15"/>
      <c r="D184" s="15"/>
      <c r="E184" s="15"/>
      <c r="F184" s="15"/>
      <c r="G184" s="15"/>
      <c r="H184" s="15"/>
      <c r="I184" s="15"/>
      <c r="J184" s="509"/>
      <c r="K184" s="509"/>
      <c r="L184" s="509"/>
      <c r="M184" s="509"/>
      <c r="N184" s="509"/>
      <c r="O184" s="509"/>
      <c r="P184" s="509"/>
      <c r="Q184" s="509"/>
      <c r="R184" s="509"/>
      <c r="S184" s="509"/>
      <c r="T184" s="509"/>
      <c r="U184" s="509"/>
      <c r="V184" s="509"/>
      <c r="W184" s="509"/>
      <c r="X184" s="509"/>
      <c r="Y184" s="509"/>
      <c r="Z184" s="509"/>
      <c r="AA184" s="509"/>
      <c r="AB184" s="509"/>
      <c r="AC184" s="509"/>
      <c r="AD184" s="509"/>
      <c r="AE184" s="509"/>
      <c r="AF184" s="509"/>
      <c r="AG184" s="509"/>
      <c r="AH184" s="509"/>
      <c r="AI184" s="509"/>
      <c r="AJ184" s="509"/>
      <c r="AK184" s="509"/>
      <c r="AL184" s="509"/>
      <c r="AM184" s="509"/>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35">
      <c r="A185" s="15"/>
      <c r="B185" s="15"/>
      <c r="C185" s="15"/>
      <c r="D185" s="15"/>
      <c r="E185" s="15"/>
      <c r="F185" s="15"/>
      <c r="G185" s="15"/>
      <c r="H185" s="15"/>
      <c r="I185" s="15"/>
      <c r="J185" s="509"/>
      <c r="K185" s="509"/>
      <c r="L185" s="509"/>
      <c r="M185" s="509"/>
      <c r="N185" s="509"/>
      <c r="O185" s="509"/>
      <c r="P185" s="509"/>
      <c r="Q185" s="509"/>
      <c r="R185" s="509"/>
      <c r="S185" s="509"/>
      <c r="T185" s="509"/>
      <c r="U185" s="509"/>
      <c r="V185" s="509"/>
      <c r="W185" s="509"/>
      <c r="X185" s="509"/>
      <c r="Y185" s="509"/>
      <c r="Z185" s="509"/>
      <c r="AA185" s="509"/>
      <c r="AB185" s="509"/>
      <c r="AC185" s="509"/>
      <c r="AD185" s="509"/>
      <c r="AE185" s="509"/>
      <c r="AF185" s="509"/>
      <c r="AG185" s="509"/>
      <c r="AH185" s="509"/>
      <c r="AI185" s="509"/>
      <c r="AJ185" s="509"/>
      <c r="AK185" s="509"/>
      <c r="AL185" s="509"/>
      <c r="AM185" s="509"/>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35">
      <c r="A186" s="15"/>
      <c r="B186" s="15"/>
      <c r="C186" s="15"/>
      <c r="D186" s="15"/>
      <c r="E186" s="15"/>
      <c r="F186" s="15"/>
      <c r="G186" s="15"/>
      <c r="H186" s="15"/>
      <c r="I186" s="15"/>
      <c r="J186" s="509"/>
      <c r="K186" s="509"/>
      <c r="L186" s="509"/>
      <c r="M186" s="509"/>
      <c r="N186" s="509"/>
      <c r="O186" s="509"/>
      <c r="P186" s="509"/>
      <c r="Q186" s="509"/>
      <c r="R186" s="509"/>
      <c r="S186" s="509"/>
      <c r="T186" s="509"/>
      <c r="U186" s="509"/>
      <c r="V186" s="509"/>
      <c r="W186" s="509"/>
      <c r="X186" s="509"/>
      <c r="Y186" s="509"/>
      <c r="Z186" s="509"/>
      <c r="AA186" s="509"/>
      <c r="AB186" s="509"/>
      <c r="AC186" s="509"/>
      <c r="AD186" s="509"/>
      <c r="AE186" s="509"/>
      <c r="AF186" s="509"/>
      <c r="AG186" s="509"/>
      <c r="AH186" s="509"/>
      <c r="AI186" s="509"/>
      <c r="AJ186" s="509"/>
      <c r="AK186" s="509"/>
      <c r="AL186" s="509"/>
      <c r="AM186" s="509"/>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35">
      <c r="A187" s="15"/>
      <c r="B187" s="15"/>
      <c r="C187" s="15"/>
      <c r="D187" s="15"/>
      <c r="E187" s="15"/>
      <c r="F187" s="15"/>
      <c r="G187" s="15"/>
      <c r="H187" s="15"/>
      <c r="I187" s="15"/>
      <c r="J187" s="509"/>
      <c r="K187" s="509"/>
      <c r="L187" s="509"/>
      <c r="M187" s="509"/>
      <c r="N187" s="509"/>
      <c r="O187" s="509"/>
      <c r="P187" s="509"/>
      <c r="Q187" s="509"/>
      <c r="R187" s="509"/>
      <c r="S187" s="509"/>
      <c r="T187" s="509"/>
      <c r="U187" s="509"/>
      <c r="V187" s="509"/>
      <c r="W187" s="509"/>
      <c r="X187" s="509"/>
      <c r="Y187" s="509"/>
      <c r="Z187" s="509"/>
      <c r="AA187" s="509"/>
      <c r="AB187" s="509"/>
      <c r="AC187" s="509"/>
      <c r="AD187" s="509"/>
      <c r="AE187" s="509"/>
      <c r="AF187" s="509"/>
      <c r="AG187" s="509"/>
      <c r="AH187" s="509"/>
      <c r="AI187" s="509"/>
      <c r="AJ187" s="509"/>
      <c r="AK187" s="509"/>
      <c r="AL187" s="509"/>
      <c r="AM187" s="509"/>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35">
      <c r="A188" s="15"/>
      <c r="B188" s="15"/>
      <c r="C188" s="15"/>
      <c r="D188" s="15"/>
      <c r="E188" s="15"/>
      <c r="F188" s="15"/>
      <c r="G188" s="15"/>
      <c r="H188" s="15"/>
      <c r="I188" s="15"/>
      <c r="J188" s="509"/>
      <c r="K188" s="509"/>
      <c r="L188" s="509"/>
      <c r="M188" s="509"/>
      <c r="N188" s="509"/>
      <c r="O188" s="509"/>
      <c r="P188" s="509"/>
      <c r="Q188" s="509"/>
      <c r="R188" s="509"/>
      <c r="S188" s="509"/>
      <c r="T188" s="509"/>
      <c r="U188" s="509"/>
      <c r="V188" s="509"/>
      <c r="W188" s="509"/>
      <c r="X188" s="509"/>
      <c r="Y188" s="509"/>
      <c r="Z188" s="509"/>
      <c r="AA188" s="509"/>
      <c r="AB188" s="509"/>
      <c r="AC188" s="509"/>
      <c r="AD188" s="509"/>
      <c r="AE188" s="509"/>
      <c r="AF188" s="509"/>
      <c r="AG188" s="509"/>
      <c r="AH188" s="509"/>
      <c r="AI188" s="509"/>
      <c r="AJ188" s="509"/>
      <c r="AK188" s="509"/>
      <c r="AL188" s="509"/>
      <c r="AM188" s="509"/>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35">
      <c r="A189" s="15"/>
      <c r="B189" s="15"/>
      <c r="C189" s="15"/>
      <c r="D189" s="15"/>
      <c r="E189" s="15"/>
      <c r="F189" s="15"/>
      <c r="G189" s="15"/>
      <c r="H189" s="15"/>
      <c r="I189" s="15"/>
      <c r="J189" s="509"/>
      <c r="K189" s="509"/>
      <c r="L189" s="509"/>
      <c r="M189" s="509"/>
      <c r="N189" s="509"/>
      <c r="O189" s="509"/>
      <c r="P189" s="509"/>
      <c r="Q189" s="509"/>
      <c r="R189" s="509"/>
      <c r="S189" s="509"/>
      <c r="T189" s="509"/>
      <c r="U189" s="509"/>
      <c r="V189" s="509"/>
      <c r="W189" s="509"/>
      <c r="X189" s="509"/>
      <c r="Y189" s="509"/>
      <c r="Z189" s="509"/>
      <c r="AA189" s="509"/>
      <c r="AB189" s="509"/>
      <c r="AC189" s="509"/>
      <c r="AD189" s="509"/>
      <c r="AE189" s="509"/>
      <c r="AF189" s="509"/>
      <c r="AG189" s="509"/>
      <c r="AH189" s="509"/>
      <c r="AI189" s="509"/>
      <c r="AJ189" s="509"/>
      <c r="AK189" s="509"/>
      <c r="AL189" s="509"/>
      <c r="AM189" s="509"/>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35">
      <c r="A190" s="15"/>
      <c r="B190" s="15"/>
      <c r="C190" s="15"/>
      <c r="D190" s="15"/>
      <c r="E190" s="15"/>
      <c r="F190" s="15"/>
      <c r="G190" s="15"/>
      <c r="H190" s="15"/>
      <c r="I190" s="15"/>
      <c r="J190" s="509"/>
      <c r="K190" s="509"/>
      <c r="L190" s="509"/>
      <c r="M190" s="509"/>
      <c r="N190" s="509"/>
      <c r="O190" s="509"/>
      <c r="P190" s="509"/>
      <c r="Q190" s="509"/>
      <c r="R190" s="509"/>
      <c r="S190" s="509"/>
      <c r="T190" s="509"/>
      <c r="U190" s="509"/>
      <c r="V190" s="509"/>
      <c r="W190" s="509"/>
      <c r="X190" s="509"/>
      <c r="Y190" s="509"/>
      <c r="Z190" s="509"/>
      <c r="AA190" s="509"/>
      <c r="AB190" s="509"/>
      <c r="AC190" s="509"/>
      <c r="AD190" s="509"/>
      <c r="AE190" s="509"/>
      <c r="AF190" s="509"/>
      <c r="AG190" s="509"/>
      <c r="AH190" s="509"/>
      <c r="AI190" s="509"/>
      <c r="AJ190" s="509"/>
      <c r="AK190" s="509"/>
      <c r="AL190" s="509"/>
      <c r="AM190" s="509"/>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35">
      <c r="A191" s="15"/>
      <c r="B191" s="15"/>
      <c r="C191" s="15"/>
      <c r="D191" s="15"/>
      <c r="E191" s="15"/>
      <c r="F191" s="15"/>
      <c r="G191" s="15"/>
      <c r="H191" s="15"/>
      <c r="I191" s="15"/>
      <c r="J191" s="509"/>
      <c r="K191" s="509"/>
      <c r="L191" s="509"/>
      <c r="M191" s="509"/>
      <c r="N191" s="509"/>
      <c r="O191" s="509"/>
      <c r="P191" s="509"/>
      <c r="Q191" s="509"/>
      <c r="R191" s="509"/>
      <c r="S191" s="509"/>
      <c r="T191" s="509"/>
      <c r="U191" s="509"/>
      <c r="V191" s="509"/>
      <c r="W191" s="509"/>
      <c r="X191" s="509"/>
      <c r="Y191" s="509"/>
      <c r="Z191" s="509"/>
      <c r="AA191" s="509"/>
      <c r="AB191" s="509"/>
      <c r="AC191" s="509"/>
      <c r="AD191" s="509"/>
      <c r="AE191" s="509"/>
      <c r="AF191" s="509"/>
      <c r="AG191" s="509"/>
      <c r="AH191" s="509"/>
      <c r="AI191" s="509"/>
      <c r="AJ191" s="509"/>
      <c r="AK191" s="509"/>
      <c r="AL191" s="509"/>
      <c r="AM191" s="509"/>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35">
      <c r="A192" s="15"/>
      <c r="B192" s="15"/>
      <c r="C192" s="15"/>
      <c r="D192" s="15"/>
      <c r="E192" s="15"/>
      <c r="F192" s="15"/>
      <c r="G192" s="15"/>
      <c r="H192" s="15"/>
      <c r="I192" s="15"/>
      <c r="J192" s="509"/>
      <c r="K192" s="509"/>
      <c r="L192" s="509"/>
      <c r="M192" s="509"/>
      <c r="N192" s="509"/>
      <c r="O192" s="509"/>
      <c r="P192" s="509"/>
      <c r="Q192" s="509"/>
      <c r="R192" s="509"/>
      <c r="S192" s="509"/>
      <c r="T192" s="509"/>
      <c r="U192" s="509"/>
      <c r="V192" s="509"/>
      <c r="W192" s="509"/>
      <c r="X192" s="509"/>
      <c r="Y192" s="509"/>
      <c r="Z192" s="509"/>
      <c r="AA192" s="509"/>
      <c r="AB192" s="509"/>
      <c r="AC192" s="509"/>
      <c r="AD192" s="509"/>
      <c r="AE192" s="509"/>
      <c r="AF192" s="509"/>
      <c r="AG192" s="509"/>
      <c r="AH192" s="509"/>
      <c r="AI192" s="509"/>
      <c r="AJ192" s="509"/>
      <c r="AK192" s="509"/>
      <c r="AL192" s="509"/>
      <c r="AM192" s="509"/>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35">
      <c r="A193" s="15"/>
      <c r="B193" s="15"/>
      <c r="C193" s="15"/>
      <c r="D193" s="15"/>
      <c r="E193" s="15"/>
      <c r="F193" s="15"/>
      <c r="G193" s="15"/>
      <c r="H193" s="15"/>
      <c r="I193" s="15"/>
      <c r="J193" s="509"/>
      <c r="K193" s="509"/>
      <c r="L193" s="509"/>
      <c r="M193" s="509"/>
      <c r="N193" s="509"/>
      <c r="O193" s="509"/>
      <c r="P193" s="509"/>
      <c r="Q193" s="509"/>
      <c r="R193" s="509"/>
      <c r="S193" s="509"/>
      <c r="T193" s="509"/>
      <c r="U193" s="509"/>
      <c r="V193" s="509"/>
      <c r="W193" s="509"/>
      <c r="X193" s="509"/>
      <c r="Y193" s="509"/>
      <c r="Z193" s="509"/>
      <c r="AA193" s="509"/>
      <c r="AB193" s="509"/>
      <c r="AC193" s="509"/>
      <c r="AD193" s="509"/>
      <c r="AE193" s="509"/>
      <c r="AF193" s="509"/>
      <c r="AG193" s="509"/>
      <c r="AH193" s="509"/>
      <c r="AI193" s="509"/>
      <c r="AJ193" s="509"/>
      <c r="AK193" s="509"/>
      <c r="AL193" s="509"/>
      <c r="AM193" s="509"/>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35">
      <c r="A194" s="15"/>
      <c r="B194" s="15"/>
      <c r="C194" s="15"/>
      <c r="D194" s="15"/>
      <c r="E194" s="15"/>
      <c r="F194" s="15"/>
      <c r="G194" s="15"/>
      <c r="H194" s="15"/>
      <c r="I194" s="15"/>
      <c r="J194" s="509"/>
      <c r="K194" s="509"/>
      <c r="L194" s="509"/>
      <c r="M194" s="509"/>
      <c r="N194" s="509"/>
      <c r="O194" s="509"/>
      <c r="P194" s="509"/>
      <c r="Q194" s="509"/>
      <c r="R194" s="509"/>
      <c r="S194" s="509"/>
      <c r="T194" s="509"/>
      <c r="U194" s="509"/>
      <c r="V194" s="509"/>
      <c r="W194" s="509"/>
      <c r="X194" s="509"/>
      <c r="Y194" s="509"/>
      <c r="Z194" s="509"/>
      <c r="AA194" s="509"/>
      <c r="AB194" s="509"/>
      <c r="AC194" s="509"/>
      <c r="AD194" s="509"/>
      <c r="AE194" s="509"/>
      <c r="AF194" s="509"/>
      <c r="AG194" s="509"/>
      <c r="AH194" s="509"/>
      <c r="AI194" s="509"/>
      <c r="AJ194" s="509"/>
      <c r="AK194" s="509"/>
      <c r="AL194" s="509"/>
      <c r="AM194" s="509"/>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35">
      <c r="A195" s="15"/>
      <c r="B195" s="15"/>
      <c r="C195" s="15"/>
      <c r="D195" s="15"/>
      <c r="E195" s="15"/>
      <c r="F195" s="15"/>
      <c r="G195" s="15"/>
      <c r="H195" s="15"/>
      <c r="I195" s="15"/>
      <c r="J195" s="509"/>
      <c r="K195" s="509"/>
      <c r="L195" s="509"/>
      <c r="M195" s="509"/>
      <c r="N195" s="509"/>
      <c r="O195" s="509"/>
      <c r="P195" s="509"/>
      <c r="Q195" s="509"/>
      <c r="R195" s="509"/>
      <c r="S195" s="509"/>
      <c r="T195" s="509"/>
      <c r="U195" s="509"/>
      <c r="V195" s="509"/>
      <c r="W195" s="509"/>
      <c r="X195" s="509"/>
      <c r="Y195" s="509"/>
      <c r="Z195" s="509"/>
      <c r="AA195" s="509"/>
      <c r="AB195" s="509"/>
      <c r="AC195" s="509"/>
      <c r="AD195" s="509"/>
      <c r="AE195" s="509"/>
      <c r="AF195" s="509"/>
      <c r="AG195" s="509"/>
      <c r="AH195" s="509"/>
      <c r="AI195" s="509"/>
      <c r="AJ195" s="509"/>
      <c r="AK195" s="509"/>
      <c r="AL195" s="509"/>
      <c r="AM195" s="509"/>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35">
      <c r="A196" s="15"/>
      <c r="B196" s="15"/>
      <c r="C196" s="15"/>
      <c r="D196" s="15"/>
      <c r="E196" s="15"/>
      <c r="F196" s="15"/>
      <c r="G196" s="15"/>
      <c r="H196" s="15"/>
      <c r="I196" s="15"/>
      <c r="J196" s="509"/>
      <c r="K196" s="509"/>
      <c r="L196" s="509"/>
      <c r="M196" s="509"/>
      <c r="N196" s="509"/>
      <c r="O196" s="509"/>
      <c r="P196" s="509"/>
      <c r="Q196" s="509"/>
      <c r="R196" s="509"/>
      <c r="S196" s="509"/>
      <c r="T196" s="509"/>
      <c r="U196" s="509"/>
      <c r="V196" s="509"/>
      <c r="W196" s="509"/>
      <c r="X196" s="509"/>
      <c r="Y196" s="509"/>
      <c r="Z196" s="509"/>
      <c r="AA196" s="509"/>
      <c r="AB196" s="509"/>
      <c r="AC196" s="509"/>
      <c r="AD196" s="509"/>
      <c r="AE196" s="509"/>
      <c r="AF196" s="509"/>
      <c r="AG196" s="509"/>
      <c r="AH196" s="509"/>
      <c r="AI196" s="509"/>
      <c r="AJ196" s="509"/>
      <c r="AK196" s="509"/>
      <c r="AL196" s="509"/>
      <c r="AM196" s="509"/>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35">
      <c r="A197" s="15"/>
      <c r="B197" s="15"/>
      <c r="C197" s="15"/>
      <c r="D197" s="15"/>
      <c r="E197" s="15"/>
      <c r="F197" s="15"/>
      <c r="G197" s="15"/>
      <c r="H197" s="15"/>
      <c r="I197" s="15"/>
      <c r="J197" s="509"/>
      <c r="K197" s="509"/>
      <c r="L197" s="509"/>
      <c r="M197" s="509"/>
      <c r="N197" s="509"/>
      <c r="O197" s="509"/>
      <c r="P197" s="509"/>
      <c r="Q197" s="509"/>
      <c r="R197" s="509"/>
      <c r="S197" s="509"/>
      <c r="T197" s="509"/>
      <c r="U197" s="509"/>
      <c r="V197" s="509"/>
      <c r="W197" s="509"/>
      <c r="X197" s="509"/>
      <c r="Y197" s="509"/>
      <c r="Z197" s="509"/>
      <c r="AA197" s="509"/>
      <c r="AB197" s="509"/>
      <c r="AC197" s="509"/>
      <c r="AD197" s="509"/>
      <c r="AE197" s="509"/>
      <c r="AF197" s="509"/>
      <c r="AG197" s="509"/>
      <c r="AH197" s="509"/>
      <c r="AI197" s="509"/>
      <c r="AJ197" s="509"/>
      <c r="AK197" s="509"/>
      <c r="AL197" s="509"/>
      <c r="AM197" s="509"/>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35">
      <c r="A198" s="15"/>
      <c r="B198" s="15"/>
      <c r="C198" s="15"/>
      <c r="D198" s="15"/>
      <c r="E198" s="15"/>
      <c r="F198" s="15"/>
      <c r="G198" s="15"/>
      <c r="H198" s="15"/>
      <c r="I198" s="15"/>
      <c r="J198" s="509"/>
      <c r="K198" s="509"/>
      <c r="L198" s="509"/>
      <c r="M198" s="509"/>
      <c r="N198" s="509"/>
      <c r="O198" s="509"/>
      <c r="P198" s="509"/>
      <c r="Q198" s="509"/>
      <c r="R198" s="509"/>
      <c r="S198" s="509"/>
      <c r="T198" s="509"/>
      <c r="U198" s="509"/>
      <c r="V198" s="509"/>
      <c r="W198" s="509"/>
      <c r="X198" s="509"/>
      <c r="Y198" s="509"/>
      <c r="Z198" s="509"/>
      <c r="AA198" s="509"/>
      <c r="AB198" s="509"/>
      <c r="AC198" s="509"/>
      <c r="AD198" s="509"/>
      <c r="AE198" s="509"/>
      <c r="AF198" s="509"/>
      <c r="AG198" s="509"/>
      <c r="AH198" s="509"/>
      <c r="AI198" s="509"/>
      <c r="AJ198" s="509"/>
      <c r="AK198" s="509"/>
      <c r="AL198" s="509"/>
      <c r="AM198" s="509"/>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35">
      <c r="A199" s="15"/>
      <c r="B199" s="15"/>
      <c r="C199" s="15"/>
      <c r="D199" s="15"/>
      <c r="E199" s="15"/>
      <c r="F199" s="15"/>
      <c r="G199" s="15"/>
      <c r="H199" s="15"/>
      <c r="I199" s="15"/>
      <c r="J199" s="509"/>
      <c r="K199" s="509"/>
      <c r="L199" s="509"/>
      <c r="M199" s="509"/>
      <c r="N199" s="509"/>
      <c r="O199" s="509"/>
      <c r="P199" s="509"/>
      <c r="Q199" s="509"/>
      <c r="R199" s="509"/>
      <c r="S199" s="509"/>
      <c r="T199" s="509"/>
      <c r="U199" s="509"/>
      <c r="V199" s="509"/>
      <c r="W199" s="509"/>
      <c r="X199" s="509"/>
      <c r="Y199" s="509"/>
      <c r="Z199" s="509"/>
      <c r="AA199" s="509"/>
      <c r="AB199" s="509"/>
      <c r="AC199" s="509"/>
      <c r="AD199" s="509"/>
      <c r="AE199" s="509"/>
      <c r="AF199" s="509"/>
      <c r="AG199" s="509"/>
      <c r="AH199" s="509"/>
      <c r="AI199" s="509"/>
      <c r="AJ199" s="509"/>
      <c r="AK199" s="509"/>
      <c r="AL199" s="509"/>
      <c r="AM199" s="509"/>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35">
      <c r="A200" s="15"/>
      <c r="B200" s="15"/>
      <c r="C200" s="15"/>
      <c r="D200" s="15"/>
      <c r="E200" s="15"/>
      <c r="F200" s="15"/>
      <c r="G200" s="15"/>
      <c r="H200" s="15"/>
      <c r="I200" s="15"/>
      <c r="J200" s="509"/>
      <c r="K200" s="509"/>
      <c r="L200" s="509"/>
      <c r="M200" s="509"/>
      <c r="N200" s="509"/>
      <c r="O200" s="509"/>
      <c r="P200" s="509"/>
      <c r="Q200" s="509"/>
      <c r="R200" s="509"/>
      <c r="S200" s="509"/>
      <c r="T200" s="509"/>
      <c r="U200" s="509"/>
      <c r="V200" s="509"/>
      <c r="W200" s="509"/>
      <c r="X200" s="509"/>
      <c r="Y200" s="509"/>
      <c r="Z200" s="509"/>
      <c r="AA200" s="509"/>
      <c r="AB200" s="509"/>
      <c r="AC200" s="509"/>
      <c r="AD200" s="509"/>
      <c r="AE200" s="509"/>
      <c r="AF200" s="509"/>
      <c r="AG200" s="509"/>
      <c r="AH200" s="509"/>
      <c r="AI200" s="509"/>
      <c r="AJ200" s="509"/>
      <c r="AK200" s="509"/>
      <c r="AL200" s="509"/>
      <c r="AM200" s="509"/>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35">
      <c r="A201" s="15"/>
      <c r="B201" s="15"/>
      <c r="C201" s="15"/>
      <c r="D201" s="15"/>
      <c r="E201" s="15"/>
      <c r="F201" s="15"/>
      <c r="G201" s="15"/>
      <c r="H201" s="15"/>
      <c r="I201" s="15"/>
      <c r="J201" s="509"/>
      <c r="K201" s="509"/>
      <c r="L201" s="509"/>
      <c r="M201" s="509"/>
      <c r="N201" s="509"/>
      <c r="O201" s="509"/>
      <c r="P201" s="509"/>
      <c r="Q201" s="509"/>
      <c r="R201" s="509"/>
      <c r="S201" s="509"/>
      <c r="T201" s="509"/>
      <c r="U201" s="509"/>
      <c r="V201" s="509"/>
      <c r="W201" s="509"/>
      <c r="X201" s="509"/>
      <c r="Y201" s="509"/>
      <c r="Z201" s="509"/>
      <c r="AA201" s="509"/>
      <c r="AB201" s="509"/>
      <c r="AC201" s="509"/>
      <c r="AD201" s="509"/>
      <c r="AE201" s="509"/>
      <c r="AF201" s="509"/>
      <c r="AG201" s="509"/>
      <c r="AH201" s="509"/>
      <c r="AI201" s="509"/>
      <c r="AJ201" s="509"/>
      <c r="AK201" s="509"/>
      <c r="AL201" s="509"/>
      <c r="AM201" s="509"/>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35">
      <c r="A202" s="15"/>
      <c r="B202" s="15"/>
      <c r="C202" s="15"/>
      <c r="D202" s="15"/>
      <c r="E202" s="15"/>
      <c r="F202" s="15"/>
      <c r="G202" s="15"/>
      <c r="H202" s="15"/>
      <c r="I202" s="15"/>
      <c r="J202" s="509"/>
      <c r="K202" s="509"/>
      <c r="L202" s="509"/>
      <c r="M202" s="509"/>
      <c r="N202" s="509"/>
      <c r="O202" s="509"/>
      <c r="P202" s="509"/>
      <c r="Q202" s="509"/>
      <c r="R202" s="509"/>
      <c r="S202" s="509"/>
      <c r="T202" s="509"/>
      <c r="U202" s="509"/>
      <c r="V202" s="509"/>
      <c r="W202" s="509"/>
      <c r="X202" s="509"/>
      <c r="Y202" s="509"/>
      <c r="Z202" s="509"/>
      <c r="AA202" s="509"/>
      <c r="AB202" s="509"/>
      <c r="AC202" s="509"/>
      <c r="AD202" s="509"/>
      <c r="AE202" s="509"/>
      <c r="AF202" s="509"/>
      <c r="AG202" s="509"/>
      <c r="AH202" s="509"/>
      <c r="AI202" s="509"/>
      <c r="AJ202" s="509"/>
      <c r="AK202" s="509"/>
      <c r="AL202" s="509"/>
      <c r="AM202" s="509"/>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35">
      <c r="A203" s="15"/>
      <c r="B203" s="15"/>
      <c r="C203" s="15"/>
      <c r="D203" s="15"/>
      <c r="E203" s="15"/>
      <c r="F203" s="15"/>
      <c r="G203" s="15"/>
      <c r="H203" s="15"/>
      <c r="I203" s="15"/>
      <c r="J203" s="509"/>
      <c r="K203" s="509"/>
      <c r="L203" s="509"/>
      <c r="M203" s="509"/>
      <c r="N203" s="509"/>
      <c r="O203" s="509"/>
      <c r="P203" s="509"/>
      <c r="Q203" s="509"/>
      <c r="R203" s="509"/>
      <c r="S203" s="509"/>
      <c r="T203" s="509"/>
      <c r="U203" s="509"/>
      <c r="V203" s="509"/>
      <c r="W203" s="509"/>
      <c r="X203" s="509"/>
      <c r="Y203" s="509"/>
      <c r="Z203" s="509"/>
      <c r="AA203" s="509"/>
      <c r="AB203" s="509"/>
      <c r="AC203" s="509"/>
      <c r="AD203" s="509"/>
      <c r="AE203" s="509"/>
      <c r="AF203" s="509"/>
      <c r="AG203" s="509"/>
      <c r="AH203" s="509"/>
      <c r="AI203" s="509"/>
      <c r="AJ203" s="509"/>
      <c r="AK203" s="509"/>
      <c r="AL203" s="509"/>
      <c r="AM203" s="509"/>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35">
      <c r="A204" s="15"/>
      <c r="B204" s="15"/>
      <c r="C204" s="15"/>
      <c r="D204" s="15"/>
      <c r="E204" s="15"/>
      <c r="F204" s="15"/>
      <c r="G204" s="15"/>
      <c r="H204" s="15"/>
      <c r="I204" s="15"/>
      <c r="J204" s="509"/>
      <c r="K204" s="509"/>
      <c r="L204" s="509"/>
      <c r="M204" s="509"/>
      <c r="N204" s="509"/>
      <c r="O204" s="509"/>
      <c r="P204" s="509"/>
      <c r="Q204" s="509"/>
      <c r="R204" s="509"/>
      <c r="S204" s="509"/>
      <c r="T204" s="509"/>
      <c r="U204" s="509"/>
      <c r="V204" s="509"/>
      <c r="W204" s="509"/>
      <c r="X204" s="509"/>
      <c r="Y204" s="509"/>
      <c r="Z204" s="509"/>
      <c r="AA204" s="509"/>
      <c r="AB204" s="509"/>
      <c r="AC204" s="509"/>
      <c r="AD204" s="509"/>
      <c r="AE204" s="509"/>
      <c r="AF204" s="509"/>
      <c r="AG204" s="509"/>
      <c r="AH204" s="509"/>
      <c r="AI204" s="509"/>
      <c r="AJ204" s="509"/>
      <c r="AK204" s="509"/>
      <c r="AL204" s="509"/>
      <c r="AM204" s="509"/>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35">
      <c r="A205" s="15"/>
      <c r="B205" s="15"/>
      <c r="C205" s="15"/>
      <c r="D205" s="15"/>
      <c r="E205" s="15"/>
      <c r="F205" s="15"/>
      <c r="G205" s="15"/>
      <c r="H205" s="15"/>
      <c r="I205" s="15"/>
      <c r="J205" s="509"/>
      <c r="K205" s="509"/>
      <c r="L205" s="509"/>
      <c r="M205" s="509"/>
      <c r="N205" s="509"/>
      <c r="O205" s="509"/>
      <c r="P205" s="509"/>
      <c r="Q205" s="509"/>
      <c r="R205" s="509"/>
      <c r="S205" s="509"/>
      <c r="T205" s="509"/>
      <c r="U205" s="509"/>
      <c r="V205" s="509"/>
      <c r="W205" s="509"/>
      <c r="X205" s="509"/>
      <c r="Y205" s="509"/>
      <c r="Z205" s="509"/>
      <c r="AA205" s="509"/>
      <c r="AB205" s="509"/>
      <c r="AC205" s="509"/>
      <c r="AD205" s="509"/>
      <c r="AE205" s="509"/>
      <c r="AF205" s="509"/>
      <c r="AG205" s="509"/>
      <c r="AH205" s="509"/>
      <c r="AI205" s="509"/>
      <c r="AJ205" s="509"/>
      <c r="AK205" s="509"/>
      <c r="AL205" s="509"/>
      <c r="AM205" s="509"/>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35">
      <c r="A206" s="15"/>
      <c r="B206" s="15"/>
      <c r="C206" s="15"/>
      <c r="D206" s="15"/>
      <c r="E206" s="15"/>
      <c r="F206" s="15"/>
      <c r="G206" s="15"/>
      <c r="H206" s="15"/>
      <c r="I206" s="15"/>
      <c r="J206" s="509"/>
      <c r="K206" s="509"/>
      <c r="L206" s="509"/>
      <c r="M206" s="509"/>
      <c r="N206" s="509"/>
      <c r="O206" s="509"/>
      <c r="P206" s="509"/>
      <c r="Q206" s="509"/>
      <c r="R206" s="509"/>
      <c r="S206" s="509"/>
      <c r="T206" s="509"/>
      <c r="U206" s="509"/>
      <c r="V206" s="509"/>
      <c r="W206" s="509"/>
      <c r="X206" s="509"/>
      <c r="Y206" s="509"/>
      <c r="Z206" s="509"/>
      <c r="AA206" s="509"/>
      <c r="AB206" s="509"/>
      <c r="AC206" s="509"/>
      <c r="AD206" s="509"/>
      <c r="AE206" s="509"/>
      <c r="AF206" s="509"/>
      <c r="AG206" s="509"/>
      <c r="AH206" s="509"/>
      <c r="AI206" s="509"/>
      <c r="AJ206" s="509"/>
      <c r="AK206" s="509"/>
      <c r="AL206" s="509"/>
      <c r="AM206" s="509"/>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35">
      <c r="A207" s="15"/>
      <c r="B207" s="15"/>
      <c r="C207" s="15"/>
      <c r="D207" s="15"/>
      <c r="E207" s="15"/>
      <c r="F207" s="15"/>
      <c r="G207" s="15"/>
      <c r="H207" s="15"/>
      <c r="I207" s="15"/>
      <c r="J207" s="509"/>
      <c r="K207" s="509"/>
      <c r="L207" s="509"/>
      <c r="M207" s="509"/>
      <c r="N207" s="509"/>
      <c r="O207" s="509"/>
      <c r="P207" s="509"/>
      <c r="Q207" s="509"/>
      <c r="R207" s="509"/>
      <c r="S207" s="509"/>
      <c r="T207" s="509"/>
      <c r="U207" s="509"/>
      <c r="V207" s="509"/>
      <c r="W207" s="509"/>
      <c r="X207" s="509"/>
      <c r="Y207" s="509"/>
      <c r="Z207" s="509"/>
      <c r="AA207" s="509"/>
      <c r="AB207" s="509"/>
      <c r="AC207" s="509"/>
      <c r="AD207" s="509"/>
      <c r="AE207" s="509"/>
      <c r="AF207" s="509"/>
      <c r="AG207" s="509"/>
      <c r="AH207" s="509"/>
      <c r="AI207" s="509"/>
      <c r="AJ207" s="509"/>
      <c r="AK207" s="509"/>
      <c r="AL207" s="509"/>
      <c r="AM207" s="509"/>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35">
      <c r="A208" s="15"/>
      <c r="B208" s="15"/>
      <c r="C208" s="15"/>
      <c r="D208" s="15"/>
      <c r="E208" s="15"/>
      <c r="F208" s="15"/>
      <c r="G208" s="15"/>
      <c r="H208" s="15"/>
      <c r="I208" s="15"/>
      <c r="J208" s="509"/>
      <c r="K208" s="509"/>
      <c r="L208" s="509"/>
      <c r="M208" s="509"/>
      <c r="N208" s="509"/>
      <c r="O208" s="509"/>
      <c r="P208" s="509"/>
      <c r="Q208" s="509"/>
      <c r="R208" s="509"/>
      <c r="S208" s="509"/>
      <c r="T208" s="509"/>
      <c r="U208" s="509"/>
      <c r="V208" s="509"/>
      <c r="W208" s="509"/>
      <c r="X208" s="509"/>
      <c r="Y208" s="509"/>
      <c r="Z208" s="509"/>
      <c r="AA208" s="509"/>
      <c r="AB208" s="509"/>
      <c r="AC208" s="509"/>
      <c r="AD208" s="509"/>
      <c r="AE208" s="509"/>
      <c r="AF208" s="509"/>
      <c r="AG208" s="509"/>
      <c r="AH208" s="509"/>
      <c r="AI208" s="509"/>
      <c r="AJ208" s="509"/>
      <c r="AK208" s="509"/>
      <c r="AL208" s="509"/>
      <c r="AM208" s="509"/>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35">
      <c r="A209" s="15"/>
      <c r="B209" s="15"/>
      <c r="C209" s="15"/>
      <c r="D209" s="15"/>
      <c r="E209" s="15"/>
      <c r="F209" s="15"/>
      <c r="G209" s="15"/>
      <c r="H209" s="15"/>
      <c r="I209" s="15"/>
      <c r="J209" s="509"/>
      <c r="K209" s="509"/>
      <c r="L209" s="509"/>
      <c r="M209" s="509"/>
      <c r="N209" s="509"/>
      <c r="O209" s="509"/>
      <c r="P209" s="509"/>
      <c r="Q209" s="509"/>
      <c r="R209" s="509"/>
      <c r="S209" s="509"/>
      <c r="T209" s="509"/>
      <c r="U209" s="509"/>
      <c r="V209" s="509"/>
      <c r="W209" s="509"/>
      <c r="X209" s="509"/>
      <c r="Y209" s="509"/>
      <c r="Z209" s="509"/>
      <c r="AA209" s="509"/>
      <c r="AB209" s="509"/>
      <c r="AC209" s="509"/>
      <c r="AD209" s="509"/>
      <c r="AE209" s="509"/>
      <c r="AF209" s="509"/>
      <c r="AG209" s="509"/>
      <c r="AH209" s="509"/>
      <c r="AI209" s="509"/>
      <c r="AJ209" s="509"/>
      <c r="AK209" s="509"/>
      <c r="AL209" s="509"/>
      <c r="AM209" s="509"/>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35">
      <c r="A210" s="15"/>
      <c r="B210" s="15"/>
      <c r="C210" s="15"/>
      <c r="D210" s="15"/>
      <c r="E210" s="15"/>
      <c r="F210" s="15"/>
      <c r="G210" s="15"/>
      <c r="H210" s="15"/>
      <c r="I210" s="15"/>
      <c r="J210" s="509"/>
      <c r="K210" s="509"/>
      <c r="L210" s="509"/>
      <c r="M210" s="509"/>
      <c r="N210" s="509"/>
      <c r="O210" s="509"/>
      <c r="P210" s="509"/>
      <c r="Q210" s="509"/>
      <c r="R210" s="509"/>
      <c r="S210" s="509"/>
      <c r="T210" s="509"/>
      <c r="U210" s="509"/>
      <c r="V210" s="509"/>
      <c r="W210" s="509"/>
      <c r="X210" s="509"/>
      <c r="Y210" s="509"/>
      <c r="Z210" s="509"/>
      <c r="AA210" s="509"/>
      <c r="AB210" s="509"/>
      <c r="AC210" s="509"/>
      <c r="AD210" s="509"/>
      <c r="AE210" s="509"/>
      <c r="AF210" s="509"/>
      <c r="AG210" s="509"/>
      <c r="AH210" s="509"/>
      <c r="AI210" s="509"/>
      <c r="AJ210" s="509"/>
      <c r="AK210" s="509"/>
      <c r="AL210" s="509"/>
      <c r="AM210" s="509"/>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35">
      <c r="A211" s="15"/>
      <c r="B211" s="15"/>
      <c r="C211" s="15"/>
      <c r="D211" s="15"/>
      <c r="E211" s="15"/>
      <c r="F211" s="15"/>
      <c r="G211" s="15"/>
      <c r="H211" s="15"/>
      <c r="I211" s="15"/>
      <c r="J211" s="509"/>
      <c r="K211" s="509"/>
      <c r="L211" s="509"/>
      <c r="M211" s="509"/>
      <c r="N211" s="509"/>
      <c r="O211" s="509"/>
      <c r="P211" s="509"/>
      <c r="Q211" s="509"/>
      <c r="R211" s="509"/>
      <c r="S211" s="509"/>
      <c r="T211" s="509"/>
      <c r="U211" s="509"/>
      <c r="V211" s="509"/>
      <c r="W211" s="509"/>
      <c r="X211" s="509"/>
      <c r="Y211" s="509"/>
      <c r="Z211" s="509"/>
      <c r="AA211" s="509"/>
      <c r="AB211" s="509"/>
      <c r="AC211" s="509"/>
      <c r="AD211" s="509"/>
      <c r="AE211" s="509"/>
      <c r="AF211" s="509"/>
      <c r="AG211" s="509"/>
      <c r="AH211" s="509"/>
      <c r="AI211" s="509"/>
      <c r="AJ211" s="509"/>
      <c r="AK211" s="509"/>
      <c r="AL211" s="509"/>
      <c r="AM211" s="509"/>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35">
      <c r="A212" s="15"/>
      <c r="B212" s="15"/>
      <c r="C212" s="15"/>
      <c r="D212" s="15"/>
      <c r="E212" s="15"/>
      <c r="F212" s="15"/>
      <c r="G212" s="15"/>
      <c r="H212" s="15"/>
      <c r="I212" s="15"/>
      <c r="J212" s="509"/>
      <c r="K212" s="509"/>
      <c r="L212" s="509"/>
      <c r="M212" s="509"/>
      <c r="N212" s="509"/>
      <c r="O212" s="509"/>
      <c r="P212" s="509"/>
      <c r="Q212" s="509"/>
      <c r="R212" s="509"/>
      <c r="S212" s="509"/>
      <c r="T212" s="509"/>
      <c r="U212" s="509"/>
      <c r="V212" s="509"/>
      <c r="W212" s="509"/>
      <c r="X212" s="509"/>
      <c r="Y212" s="509"/>
      <c r="Z212" s="509"/>
      <c r="AA212" s="509"/>
      <c r="AB212" s="509"/>
      <c r="AC212" s="509"/>
      <c r="AD212" s="509"/>
      <c r="AE212" s="509"/>
      <c r="AF212" s="509"/>
      <c r="AG212" s="509"/>
      <c r="AH212" s="509"/>
      <c r="AI212" s="509"/>
      <c r="AJ212" s="509"/>
      <c r="AK212" s="509"/>
      <c r="AL212" s="509"/>
      <c r="AM212" s="509"/>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35">
      <c r="A213" s="15"/>
      <c r="B213" s="15"/>
      <c r="C213" s="15"/>
      <c r="D213" s="15"/>
      <c r="E213" s="15"/>
      <c r="F213" s="15"/>
      <c r="G213" s="15"/>
      <c r="H213" s="15"/>
      <c r="I213" s="15"/>
      <c r="J213" s="509"/>
      <c r="K213" s="509"/>
      <c r="L213" s="509"/>
      <c r="M213" s="509"/>
      <c r="N213" s="509"/>
      <c r="O213" s="509"/>
      <c r="P213" s="509"/>
      <c r="Q213" s="509"/>
      <c r="R213" s="509"/>
      <c r="S213" s="509"/>
      <c r="T213" s="509"/>
      <c r="U213" s="509"/>
      <c r="V213" s="509"/>
      <c r="W213" s="509"/>
      <c r="X213" s="509"/>
      <c r="Y213" s="509"/>
      <c r="Z213" s="509"/>
      <c r="AA213" s="509"/>
      <c r="AB213" s="509"/>
      <c r="AC213" s="509"/>
      <c r="AD213" s="509"/>
      <c r="AE213" s="509"/>
      <c r="AF213" s="509"/>
      <c r="AG213" s="509"/>
      <c r="AH213" s="509"/>
      <c r="AI213" s="509"/>
      <c r="AJ213" s="509"/>
      <c r="AK213" s="509"/>
      <c r="AL213" s="509"/>
      <c r="AM213" s="509"/>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35">
      <c r="A214" s="15"/>
      <c r="B214" s="15"/>
      <c r="C214" s="15"/>
      <c r="D214" s="15"/>
      <c r="E214" s="15"/>
      <c r="F214" s="15"/>
      <c r="G214" s="15"/>
      <c r="H214" s="15"/>
      <c r="I214" s="15"/>
      <c r="J214" s="509"/>
      <c r="K214" s="509"/>
      <c r="L214" s="509"/>
      <c r="M214" s="509"/>
      <c r="N214" s="509"/>
      <c r="O214" s="509"/>
      <c r="P214" s="509"/>
      <c r="Q214" s="509"/>
      <c r="R214" s="509"/>
      <c r="S214" s="509"/>
      <c r="T214" s="509"/>
      <c r="U214" s="509"/>
      <c r="V214" s="509"/>
      <c r="W214" s="509"/>
      <c r="X214" s="509"/>
      <c r="Y214" s="509"/>
      <c r="Z214" s="509"/>
      <c r="AA214" s="509"/>
      <c r="AB214" s="509"/>
      <c r="AC214" s="509"/>
      <c r="AD214" s="509"/>
      <c r="AE214" s="509"/>
      <c r="AF214" s="509"/>
      <c r="AG214" s="509"/>
      <c r="AH214" s="509"/>
      <c r="AI214" s="509"/>
      <c r="AJ214" s="509"/>
      <c r="AK214" s="509"/>
      <c r="AL214" s="509"/>
      <c r="AM214" s="509"/>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35">
      <c r="A215" s="15"/>
      <c r="B215" s="15"/>
      <c r="C215" s="15"/>
      <c r="D215" s="15"/>
      <c r="E215" s="15"/>
      <c r="F215" s="15"/>
      <c r="G215" s="15"/>
      <c r="H215" s="15"/>
      <c r="I215" s="15"/>
      <c r="J215" s="509"/>
      <c r="K215" s="509"/>
      <c r="L215" s="509"/>
      <c r="M215" s="509"/>
      <c r="N215" s="509"/>
      <c r="O215" s="509"/>
      <c r="P215" s="509"/>
      <c r="Q215" s="509"/>
      <c r="R215" s="509"/>
      <c r="S215" s="509"/>
      <c r="T215" s="509"/>
      <c r="U215" s="509"/>
      <c r="V215" s="509"/>
      <c r="W215" s="509"/>
      <c r="X215" s="509"/>
      <c r="Y215" s="509"/>
      <c r="Z215" s="509"/>
      <c r="AA215" s="509"/>
      <c r="AB215" s="509"/>
      <c r="AC215" s="509"/>
      <c r="AD215" s="509"/>
      <c r="AE215" s="509"/>
      <c r="AF215" s="509"/>
      <c r="AG215" s="509"/>
      <c r="AH215" s="509"/>
      <c r="AI215" s="509"/>
      <c r="AJ215" s="509"/>
      <c r="AK215" s="509"/>
      <c r="AL215" s="509"/>
      <c r="AM215" s="509"/>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35">
      <c r="A216" s="15"/>
      <c r="B216" s="15"/>
      <c r="C216" s="15"/>
      <c r="D216" s="15"/>
      <c r="E216" s="15"/>
      <c r="F216" s="15"/>
      <c r="G216" s="15"/>
      <c r="H216" s="15"/>
      <c r="I216" s="15"/>
      <c r="J216" s="509"/>
      <c r="K216" s="509"/>
      <c r="L216" s="509"/>
      <c r="M216" s="509"/>
      <c r="N216" s="509"/>
      <c r="O216" s="509"/>
      <c r="P216" s="509"/>
      <c r="Q216" s="509"/>
      <c r="R216" s="509"/>
      <c r="S216" s="509"/>
      <c r="T216" s="509"/>
      <c r="U216" s="509"/>
      <c r="V216" s="509"/>
      <c r="W216" s="509"/>
      <c r="X216" s="509"/>
      <c r="Y216" s="509"/>
      <c r="Z216" s="509"/>
      <c r="AA216" s="509"/>
      <c r="AB216" s="509"/>
      <c r="AC216" s="509"/>
      <c r="AD216" s="509"/>
      <c r="AE216" s="509"/>
      <c r="AF216" s="509"/>
      <c r="AG216" s="509"/>
      <c r="AH216" s="509"/>
      <c r="AI216" s="509"/>
      <c r="AJ216" s="509"/>
      <c r="AK216" s="509"/>
      <c r="AL216" s="509"/>
      <c r="AM216" s="509"/>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35">
      <c r="A217" s="15"/>
      <c r="B217" s="15"/>
      <c r="C217" s="15"/>
      <c r="D217" s="15"/>
      <c r="E217" s="15"/>
      <c r="F217" s="15"/>
      <c r="G217" s="15"/>
      <c r="H217" s="15"/>
      <c r="I217" s="15"/>
      <c r="J217" s="509"/>
      <c r="K217" s="509"/>
      <c r="L217" s="509"/>
      <c r="M217" s="509"/>
      <c r="N217" s="509"/>
      <c r="O217" s="509"/>
      <c r="P217" s="509"/>
      <c r="Q217" s="509"/>
      <c r="R217" s="509"/>
      <c r="S217" s="509"/>
      <c r="T217" s="509"/>
      <c r="U217" s="509"/>
      <c r="V217" s="509"/>
      <c r="W217" s="509"/>
      <c r="X217" s="509"/>
      <c r="Y217" s="509"/>
      <c r="Z217" s="509"/>
      <c r="AA217" s="509"/>
      <c r="AB217" s="509"/>
      <c r="AC217" s="509"/>
      <c r="AD217" s="509"/>
      <c r="AE217" s="509"/>
      <c r="AF217" s="509"/>
      <c r="AG217" s="509"/>
      <c r="AH217" s="509"/>
      <c r="AI217" s="509"/>
      <c r="AJ217" s="509"/>
      <c r="AK217" s="509"/>
      <c r="AL217" s="509"/>
      <c r="AM217" s="509"/>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35">
      <c r="A218" s="15"/>
      <c r="B218" s="15"/>
      <c r="C218" s="15"/>
      <c r="D218" s="15"/>
      <c r="E218" s="15"/>
      <c r="F218" s="15"/>
      <c r="G218" s="15"/>
      <c r="H218" s="15"/>
      <c r="I218" s="15"/>
      <c r="J218" s="509"/>
      <c r="K218" s="509"/>
      <c r="L218" s="509"/>
      <c r="M218" s="509"/>
      <c r="N218" s="509"/>
      <c r="O218" s="509"/>
      <c r="P218" s="509"/>
      <c r="Q218" s="509"/>
      <c r="R218" s="509"/>
      <c r="S218" s="509"/>
      <c r="T218" s="509"/>
      <c r="U218" s="509"/>
      <c r="V218" s="509"/>
      <c r="W218" s="509"/>
      <c r="X218" s="509"/>
      <c r="Y218" s="509"/>
      <c r="Z218" s="509"/>
      <c r="AA218" s="509"/>
      <c r="AB218" s="509"/>
      <c r="AC218" s="509"/>
      <c r="AD218" s="509"/>
      <c r="AE218" s="509"/>
      <c r="AF218" s="509"/>
      <c r="AG218" s="509"/>
      <c r="AH218" s="509"/>
      <c r="AI218" s="509"/>
      <c r="AJ218" s="509"/>
      <c r="AK218" s="509"/>
      <c r="AL218" s="509"/>
      <c r="AM218" s="509"/>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35">
      <c r="A219" s="15"/>
      <c r="B219" s="15"/>
      <c r="C219" s="15"/>
      <c r="D219" s="15"/>
      <c r="E219" s="15"/>
      <c r="F219" s="15"/>
      <c r="G219" s="15"/>
      <c r="H219" s="15"/>
      <c r="I219" s="15"/>
      <c r="J219" s="509"/>
      <c r="K219" s="509"/>
      <c r="L219" s="509"/>
      <c r="M219" s="509"/>
      <c r="N219" s="509"/>
      <c r="O219" s="509"/>
      <c r="P219" s="509"/>
      <c r="Q219" s="509"/>
      <c r="R219" s="509"/>
      <c r="S219" s="509"/>
      <c r="T219" s="509"/>
      <c r="U219" s="509"/>
      <c r="V219" s="509"/>
      <c r="W219" s="509"/>
      <c r="X219" s="509"/>
      <c r="Y219" s="509"/>
      <c r="Z219" s="509"/>
      <c r="AA219" s="509"/>
      <c r="AB219" s="509"/>
      <c r="AC219" s="509"/>
      <c r="AD219" s="509"/>
      <c r="AE219" s="509"/>
      <c r="AF219" s="509"/>
      <c r="AG219" s="509"/>
      <c r="AH219" s="509"/>
      <c r="AI219" s="509"/>
      <c r="AJ219" s="509"/>
      <c r="AK219" s="509"/>
      <c r="AL219" s="509"/>
      <c r="AM219" s="509"/>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35">
      <c r="A220" s="15"/>
      <c r="B220" s="15"/>
      <c r="C220" s="15"/>
      <c r="D220" s="15"/>
      <c r="E220" s="15"/>
      <c r="F220" s="15"/>
      <c r="G220" s="15"/>
      <c r="H220" s="15"/>
      <c r="I220" s="15"/>
      <c r="J220" s="509"/>
      <c r="K220" s="509"/>
      <c r="L220" s="509"/>
      <c r="M220" s="509"/>
      <c r="N220" s="509"/>
      <c r="O220" s="509"/>
      <c r="P220" s="509"/>
      <c r="Q220" s="509"/>
      <c r="R220" s="509"/>
      <c r="S220" s="509"/>
      <c r="T220" s="509"/>
      <c r="U220" s="509"/>
      <c r="V220" s="509"/>
      <c r="W220" s="509"/>
      <c r="X220" s="509"/>
      <c r="Y220" s="509"/>
      <c r="Z220" s="509"/>
      <c r="AA220" s="509"/>
      <c r="AB220" s="509"/>
      <c r="AC220" s="509"/>
      <c r="AD220" s="509"/>
      <c r="AE220" s="509"/>
      <c r="AF220" s="509"/>
      <c r="AG220" s="509"/>
      <c r="AH220" s="509"/>
      <c r="AI220" s="509"/>
      <c r="AJ220" s="509"/>
      <c r="AK220" s="509"/>
      <c r="AL220" s="509"/>
      <c r="AM220" s="509"/>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35">
      <c r="A221" s="15"/>
      <c r="B221" s="15"/>
      <c r="C221" s="15"/>
      <c r="D221" s="15"/>
      <c r="E221" s="15"/>
      <c r="F221" s="15"/>
      <c r="G221" s="15"/>
      <c r="H221" s="15"/>
      <c r="I221" s="15"/>
      <c r="J221" s="509"/>
      <c r="K221" s="509"/>
      <c r="L221" s="509"/>
      <c r="M221" s="509"/>
      <c r="N221" s="509"/>
      <c r="O221" s="509"/>
      <c r="P221" s="509"/>
      <c r="Q221" s="509"/>
      <c r="R221" s="509"/>
      <c r="S221" s="509"/>
      <c r="T221" s="509"/>
      <c r="U221" s="509"/>
      <c r="V221" s="509"/>
      <c r="W221" s="509"/>
      <c r="X221" s="509"/>
      <c r="Y221" s="509"/>
      <c r="Z221" s="509"/>
      <c r="AA221" s="509"/>
      <c r="AB221" s="509"/>
      <c r="AC221" s="509"/>
      <c r="AD221" s="509"/>
      <c r="AE221" s="509"/>
      <c r="AF221" s="509"/>
      <c r="AG221" s="509"/>
      <c r="AH221" s="509"/>
      <c r="AI221" s="509"/>
      <c r="AJ221" s="509"/>
      <c r="AK221" s="509"/>
      <c r="AL221" s="509"/>
      <c r="AM221" s="509"/>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35">
      <c r="A222" s="15"/>
      <c r="B222" s="15"/>
      <c r="C222" s="15"/>
      <c r="D222" s="15"/>
      <c r="E222" s="15"/>
      <c r="F222" s="15"/>
      <c r="G222" s="15"/>
      <c r="H222" s="15"/>
      <c r="I222" s="15"/>
      <c r="J222" s="509"/>
      <c r="K222" s="509"/>
      <c r="L222" s="509"/>
      <c r="M222" s="509"/>
      <c r="N222" s="509"/>
      <c r="O222" s="509"/>
      <c r="P222" s="509"/>
      <c r="Q222" s="509"/>
      <c r="R222" s="509"/>
      <c r="S222" s="509"/>
      <c r="T222" s="509"/>
      <c r="U222" s="509"/>
      <c r="V222" s="509"/>
      <c r="W222" s="509"/>
      <c r="X222" s="509"/>
      <c r="Y222" s="509"/>
      <c r="Z222" s="509"/>
      <c r="AA222" s="509"/>
      <c r="AB222" s="509"/>
      <c r="AC222" s="509"/>
      <c r="AD222" s="509"/>
      <c r="AE222" s="509"/>
      <c r="AF222" s="509"/>
      <c r="AG222" s="509"/>
      <c r="AH222" s="509"/>
      <c r="AI222" s="509"/>
      <c r="AJ222" s="509"/>
      <c r="AK222" s="509"/>
      <c r="AL222" s="509"/>
      <c r="AM222" s="509"/>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35">
      <c r="A223" s="15"/>
      <c r="B223" s="15"/>
      <c r="C223" s="15"/>
      <c r="D223" s="15"/>
      <c r="E223" s="15"/>
      <c r="F223" s="15"/>
      <c r="G223" s="15"/>
      <c r="H223" s="15"/>
      <c r="I223" s="15"/>
      <c r="J223" s="509"/>
      <c r="K223" s="509"/>
      <c r="L223" s="509"/>
      <c r="M223" s="509"/>
      <c r="N223" s="509"/>
      <c r="O223" s="509"/>
      <c r="P223" s="509"/>
      <c r="Q223" s="509"/>
      <c r="R223" s="509"/>
      <c r="S223" s="509"/>
      <c r="T223" s="509"/>
      <c r="U223" s="509"/>
      <c r="V223" s="509"/>
      <c r="W223" s="509"/>
      <c r="X223" s="509"/>
      <c r="Y223" s="509"/>
      <c r="Z223" s="509"/>
      <c r="AA223" s="509"/>
      <c r="AB223" s="509"/>
      <c r="AC223" s="509"/>
      <c r="AD223" s="509"/>
      <c r="AE223" s="509"/>
      <c r="AF223" s="509"/>
      <c r="AG223" s="509"/>
      <c r="AH223" s="509"/>
      <c r="AI223" s="509"/>
      <c r="AJ223" s="509"/>
      <c r="AK223" s="509"/>
      <c r="AL223" s="509"/>
      <c r="AM223" s="509"/>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35">
      <c r="A224" s="15"/>
      <c r="B224" s="15"/>
      <c r="C224" s="15"/>
      <c r="D224" s="15"/>
      <c r="E224" s="15"/>
      <c r="F224" s="15"/>
      <c r="G224" s="15"/>
      <c r="H224" s="15"/>
      <c r="I224" s="15"/>
      <c r="J224" s="509"/>
      <c r="K224" s="509"/>
      <c r="L224" s="509"/>
      <c r="M224" s="509"/>
      <c r="N224" s="509"/>
      <c r="O224" s="509"/>
      <c r="P224" s="509"/>
      <c r="Q224" s="509"/>
      <c r="R224" s="509"/>
      <c r="S224" s="509"/>
      <c r="T224" s="509"/>
      <c r="U224" s="509"/>
      <c r="V224" s="509"/>
      <c r="W224" s="509"/>
      <c r="X224" s="509"/>
      <c r="Y224" s="509"/>
      <c r="Z224" s="509"/>
      <c r="AA224" s="509"/>
      <c r="AB224" s="509"/>
      <c r="AC224" s="509"/>
      <c r="AD224" s="509"/>
      <c r="AE224" s="509"/>
      <c r="AF224" s="509"/>
      <c r="AG224" s="509"/>
      <c r="AH224" s="509"/>
      <c r="AI224" s="509"/>
      <c r="AJ224" s="509"/>
      <c r="AK224" s="509"/>
      <c r="AL224" s="509"/>
      <c r="AM224" s="509"/>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35">
      <c r="A225" s="15"/>
      <c r="B225" s="15"/>
      <c r="C225" s="15"/>
      <c r="D225" s="15"/>
      <c r="E225" s="15"/>
      <c r="F225" s="15"/>
      <c r="G225" s="15"/>
      <c r="H225" s="15"/>
      <c r="I225" s="15"/>
      <c r="J225" s="509"/>
      <c r="K225" s="509"/>
      <c r="L225" s="509"/>
      <c r="M225" s="509"/>
      <c r="N225" s="509"/>
      <c r="O225" s="509"/>
      <c r="P225" s="509"/>
      <c r="Q225" s="509"/>
      <c r="R225" s="509"/>
      <c r="S225" s="509"/>
      <c r="T225" s="509"/>
      <c r="U225" s="509"/>
      <c r="V225" s="509"/>
      <c r="W225" s="509"/>
      <c r="X225" s="509"/>
      <c r="Y225" s="509"/>
      <c r="Z225" s="509"/>
      <c r="AA225" s="509"/>
      <c r="AB225" s="509"/>
      <c r="AC225" s="509"/>
      <c r="AD225" s="509"/>
      <c r="AE225" s="509"/>
      <c r="AF225" s="509"/>
      <c r="AG225" s="509"/>
      <c r="AH225" s="509"/>
      <c r="AI225" s="509"/>
      <c r="AJ225" s="509"/>
      <c r="AK225" s="509"/>
      <c r="AL225" s="509"/>
      <c r="AM225" s="509"/>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35">
      <c r="A226" s="15"/>
      <c r="B226" s="15"/>
      <c r="C226" s="15"/>
      <c r="D226" s="15"/>
      <c r="E226" s="15"/>
      <c r="F226" s="15"/>
      <c r="G226" s="15"/>
      <c r="H226" s="15"/>
      <c r="I226" s="15"/>
      <c r="J226" s="509"/>
      <c r="K226" s="509"/>
      <c r="L226" s="509"/>
      <c r="M226" s="509"/>
      <c r="N226" s="509"/>
      <c r="O226" s="509"/>
      <c r="P226" s="509"/>
      <c r="Q226" s="509"/>
      <c r="R226" s="509"/>
      <c r="S226" s="509"/>
      <c r="T226" s="509"/>
      <c r="U226" s="509"/>
      <c r="V226" s="509"/>
      <c r="W226" s="509"/>
      <c r="X226" s="509"/>
      <c r="Y226" s="509"/>
      <c r="Z226" s="509"/>
      <c r="AA226" s="509"/>
      <c r="AB226" s="509"/>
      <c r="AC226" s="509"/>
      <c r="AD226" s="509"/>
      <c r="AE226" s="509"/>
      <c r="AF226" s="509"/>
      <c r="AG226" s="509"/>
      <c r="AH226" s="509"/>
      <c r="AI226" s="509"/>
      <c r="AJ226" s="509"/>
      <c r="AK226" s="509"/>
      <c r="AL226" s="509"/>
      <c r="AM226" s="509"/>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35">
      <c r="A227" s="15"/>
      <c r="B227" s="15"/>
      <c r="C227" s="15"/>
      <c r="D227" s="15"/>
      <c r="E227" s="15"/>
      <c r="F227" s="15"/>
      <c r="G227" s="15"/>
      <c r="H227" s="15"/>
      <c r="I227" s="15"/>
      <c r="J227" s="509"/>
      <c r="K227" s="509"/>
      <c r="L227" s="509"/>
      <c r="M227" s="509"/>
      <c r="N227" s="509"/>
      <c r="O227" s="509"/>
      <c r="P227" s="509"/>
      <c r="Q227" s="509"/>
      <c r="R227" s="509"/>
      <c r="S227" s="509"/>
      <c r="T227" s="509"/>
      <c r="U227" s="509"/>
      <c r="V227" s="509"/>
      <c r="W227" s="509"/>
      <c r="X227" s="509"/>
      <c r="Y227" s="509"/>
      <c r="Z227" s="509"/>
      <c r="AA227" s="509"/>
      <c r="AB227" s="509"/>
      <c r="AC227" s="509"/>
      <c r="AD227" s="509"/>
      <c r="AE227" s="509"/>
      <c r="AF227" s="509"/>
      <c r="AG227" s="509"/>
      <c r="AH227" s="509"/>
      <c r="AI227" s="509"/>
      <c r="AJ227" s="509"/>
      <c r="AK227" s="509"/>
      <c r="AL227" s="509"/>
      <c r="AM227" s="509"/>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35">
      <c r="A228" s="15"/>
      <c r="B228" s="15"/>
      <c r="C228" s="15"/>
      <c r="D228" s="15"/>
      <c r="E228" s="15"/>
      <c r="F228" s="15"/>
      <c r="G228" s="15"/>
      <c r="H228" s="15"/>
      <c r="I228" s="15"/>
      <c r="J228" s="509"/>
      <c r="K228" s="509"/>
      <c r="L228" s="509"/>
      <c r="M228" s="509"/>
      <c r="N228" s="509"/>
      <c r="O228" s="509"/>
      <c r="P228" s="509"/>
      <c r="Q228" s="509"/>
      <c r="R228" s="509"/>
      <c r="S228" s="509"/>
      <c r="T228" s="509"/>
      <c r="U228" s="509"/>
      <c r="V228" s="509"/>
      <c r="W228" s="509"/>
      <c r="X228" s="509"/>
      <c r="Y228" s="509"/>
      <c r="Z228" s="509"/>
      <c r="AA228" s="509"/>
      <c r="AB228" s="509"/>
      <c r="AC228" s="509"/>
      <c r="AD228" s="509"/>
      <c r="AE228" s="509"/>
      <c r="AF228" s="509"/>
      <c r="AG228" s="509"/>
      <c r="AH228" s="509"/>
      <c r="AI228" s="509"/>
      <c r="AJ228" s="509"/>
      <c r="AK228" s="509"/>
      <c r="AL228" s="509"/>
      <c r="AM228" s="509"/>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35">
      <c r="A229" s="15"/>
      <c r="B229" s="15"/>
      <c r="C229" s="15"/>
      <c r="D229" s="15"/>
      <c r="E229" s="15"/>
      <c r="F229" s="15"/>
      <c r="G229" s="15"/>
      <c r="H229" s="15"/>
      <c r="I229" s="15"/>
      <c r="J229" s="509"/>
      <c r="K229" s="509"/>
      <c r="L229" s="509"/>
      <c r="M229" s="509"/>
      <c r="N229" s="509"/>
      <c r="O229" s="509"/>
      <c r="P229" s="509"/>
      <c r="Q229" s="509"/>
      <c r="R229" s="509"/>
      <c r="S229" s="509"/>
      <c r="T229" s="509"/>
      <c r="U229" s="509"/>
      <c r="V229" s="509"/>
      <c r="W229" s="509"/>
      <c r="X229" s="509"/>
      <c r="Y229" s="509"/>
      <c r="Z229" s="509"/>
      <c r="AA229" s="509"/>
      <c r="AB229" s="509"/>
      <c r="AC229" s="509"/>
      <c r="AD229" s="509"/>
      <c r="AE229" s="509"/>
      <c r="AF229" s="509"/>
      <c r="AG229" s="509"/>
      <c r="AH229" s="509"/>
      <c r="AI229" s="509"/>
      <c r="AJ229" s="509"/>
      <c r="AK229" s="509"/>
      <c r="AL229" s="509"/>
      <c r="AM229" s="509"/>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35">
      <c r="A230" s="15"/>
      <c r="B230" s="15"/>
      <c r="C230" s="15"/>
      <c r="D230" s="15"/>
      <c r="E230" s="15"/>
      <c r="F230" s="15"/>
      <c r="G230" s="15"/>
      <c r="H230" s="15"/>
      <c r="I230" s="15"/>
      <c r="J230" s="509"/>
      <c r="K230" s="509"/>
      <c r="L230" s="509"/>
      <c r="M230" s="509"/>
      <c r="N230" s="509"/>
      <c r="O230" s="509"/>
      <c r="P230" s="509"/>
      <c r="Q230" s="509"/>
      <c r="R230" s="509"/>
      <c r="S230" s="509"/>
      <c r="T230" s="509"/>
      <c r="U230" s="509"/>
      <c r="V230" s="509"/>
      <c r="W230" s="509"/>
      <c r="X230" s="509"/>
      <c r="Y230" s="509"/>
      <c r="Z230" s="509"/>
      <c r="AA230" s="509"/>
      <c r="AB230" s="509"/>
      <c r="AC230" s="509"/>
      <c r="AD230" s="509"/>
      <c r="AE230" s="509"/>
      <c r="AF230" s="509"/>
      <c r="AG230" s="509"/>
      <c r="AH230" s="509"/>
      <c r="AI230" s="509"/>
      <c r="AJ230" s="509"/>
      <c r="AK230" s="509"/>
      <c r="AL230" s="509"/>
      <c r="AM230" s="509"/>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35">
      <c r="A231" s="15"/>
      <c r="B231" s="15"/>
      <c r="C231" s="15"/>
      <c r="D231" s="15"/>
      <c r="E231" s="15"/>
      <c r="F231" s="15"/>
      <c r="G231" s="15"/>
      <c r="H231" s="15"/>
      <c r="I231" s="15"/>
      <c r="J231" s="509"/>
      <c r="K231" s="509"/>
      <c r="L231" s="509"/>
      <c r="M231" s="509"/>
      <c r="N231" s="509"/>
      <c r="O231" s="509"/>
      <c r="P231" s="509"/>
      <c r="Q231" s="509"/>
      <c r="R231" s="509"/>
      <c r="S231" s="509"/>
      <c r="T231" s="509"/>
      <c r="U231" s="509"/>
      <c r="V231" s="509"/>
      <c r="W231" s="509"/>
      <c r="X231" s="509"/>
      <c r="Y231" s="509"/>
      <c r="Z231" s="509"/>
      <c r="AA231" s="509"/>
      <c r="AB231" s="509"/>
      <c r="AC231" s="509"/>
      <c r="AD231" s="509"/>
      <c r="AE231" s="509"/>
      <c r="AF231" s="509"/>
      <c r="AG231" s="509"/>
      <c r="AH231" s="509"/>
      <c r="AI231" s="509"/>
      <c r="AJ231" s="509"/>
      <c r="AK231" s="509"/>
      <c r="AL231" s="509"/>
      <c r="AM231" s="509"/>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35">
      <c r="A232" s="15"/>
      <c r="B232" s="15"/>
      <c r="C232" s="15"/>
      <c r="D232" s="15"/>
      <c r="E232" s="15"/>
      <c r="F232" s="15"/>
      <c r="G232" s="15"/>
      <c r="H232" s="15"/>
      <c r="I232" s="15"/>
      <c r="J232" s="509"/>
      <c r="K232" s="509"/>
      <c r="L232" s="509"/>
      <c r="M232" s="509"/>
      <c r="N232" s="509"/>
      <c r="O232" s="509"/>
      <c r="P232" s="509"/>
      <c r="Q232" s="509"/>
      <c r="R232" s="509"/>
      <c r="S232" s="509"/>
      <c r="T232" s="509"/>
      <c r="U232" s="509"/>
      <c r="V232" s="509"/>
      <c r="W232" s="509"/>
      <c r="X232" s="509"/>
      <c r="Y232" s="509"/>
      <c r="Z232" s="509"/>
      <c r="AA232" s="509"/>
      <c r="AB232" s="509"/>
      <c r="AC232" s="509"/>
      <c r="AD232" s="509"/>
      <c r="AE232" s="509"/>
      <c r="AF232" s="509"/>
      <c r="AG232" s="509"/>
      <c r="AH232" s="509"/>
      <c r="AI232" s="509"/>
      <c r="AJ232" s="509"/>
      <c r="AK232" s="509"/>
      <c r="AL232" s="509"/>
      <c r="AM232" s="509"/>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35">
      <c r="A233" s="15"/>
      <c r="B233" s="15"/>
      <c r="C233" s="15"/>
      <c r="D233" s="15"/>
      <c r="E233" s="15"/>
      <c r="F233" s="15"/>
      <c r="G233" s="15"/>
      <c r="H233" s="15"/>
      <c r="I233" s="15"/>
      <c r="J233" s="509"/>
      <c r="K233" s="509"/>
      <c r="L233" s="509"/>
      <c r="M233" s="509"/>
      <c r="N233" s="509"/>
      <c r="O233" s="509"/>
      <c r="P233" s="509"/>
      <c r="Q233" s="509"/>
      <c r="R233" s="509"/>
      <c r="S233" s="509"/>
      <c r="T233" s="509"/>
      <c r="U233" s="509"/>
      <c r="V233" s="509"/>
      <c r="W233" s="509"/>
      <c r="X233" s="509"/>
      <c r="Y233" s="509"/>
      <c r="Z233" s="509"/>
      <c r="AA233" s="509"/>
      <c r="AB233" s="509"/>
      <c r="AC233" s="509"/>
      <c r="AD233" s="509"/>
      <c r="AE233" s="509"/>
      <c r="AF233" s="509"/>
      <c r="AG233" s="509"/>
      <c r="AH233" s="509"/>
      <c r="AI233" s="509"/>
      <c r="AJ233" s="509"/>
      <c r="AK233" s="509"/>
      <c r="AL233" s="509"/>
      <c r="AM233" s="509"/>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35">
      <c r="A234" s="15"/>
      <c r="B234" s="15"/>
      <c r="C234" s="15"/>
      <c r="D234" s="15"/>
      <c r="E234" s="15"/>
      <c r="F234" s="15"/>
      <c r="G234" s="15"/>
      <c r="H234" s="15"/>
      <c r="I234" s="15"/>
      <c r="J234" s="509"/>
      <c r="K234" s="509"/>
      <c r="L234" s="509"/>
      <c r="M234" s="509"/>
      <c r="N234" s="509"/>
      <c r="O234" s="509"/>
      <c r="P234" s="509"/>
      <c r="Q234" s="509"/>
      <c r="R234" s="509"/>
      <c r="S234" s="509"/>
      <c r="T234" s="509"/>
      <c r="U234" s="509"/>
      <c r="V234" s="509"/>
      <c r="W234" s="509"/>
      <c r="X234" s="509"/>
      <c r="Y234" s="509"/>
      <c r="Z234" s="509"/>
      <c r="AA234" s="509"/>
      <c r="AB234" s="509"/>
      <c r="AC234" s="509"/>
      <c r="AD234" s="509"/>
      <c r="AE234" s="509"/>
      <c r="AF234" s="509"/>
      <c r="AG234" s="509"/>
      <c r="AH234" s="509"/>
      <c r="AI234" s="509"/>
      <c r="AJ234" s="509"/>
      <c r="AK234" s="509"/>
      <c r="AL234" s="509"/>
      <c r="AM234" s="509"/>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35">
      <c r="A235" s="15"/>
      <c r="B235" s="15"/>
      <c r="C235" s="15"/>
      <c r="D235" s="15"/>
      <c r="E235" s="15"/>
      <c r="F235" s="15"/>
      <c r="G235" s="15"/>
      <c r="H235" s="15"/>
      <c r="I235" s="15"/>
      <c r="J235" s="509"/>
      <c r="K235" s="509"/>
      <c r="L235" s="509"/>
      <c r="M235" s="509"/>
      <c r="N235" s="509"/>
      <c r="O235" s="509"/>
      <c r="P235" s="509"/>
      <c r="Q235" s="509"/>
      <c r="R235" s="509"/>
      <c r="S235" s="509"/>
      <c r="T235" s="509"/>
      <c r="U235" s="509"/>
      <c r="V235" s="509"/>
      <c r="W235" s="509"/>
      <c r="X235" s="509"/>
      <c r="Y235" s="509"/>
      <c r="Z235" s="509"/>
      <c r="AA235" s="509"/>
      <c r="AB235" s="509"/>
      <c r="AC235" s="509"/>
      <c r="AD235" s="509"/>
      <c r="AE235" s="509"/>
      <c r="AF235" s="509"/>
      <c r="AG235" s="509"/>
      <c r="AH235" s="509"/>
      <c r="AI235" s="509"/>
      <c r="AJ235" s="509"/>
      <c r="AK235" s="509"/>
      <c r="AL235" s="509"/>
      <c r="AM235" s="509"/>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35">
      <c r="A236" s="15"/>
      <c r="B236" s="15"/>
      <c r="C236" s="15"/>
      <c r="D236" s="15"/>
      <c r="E236" s="15"/>
      <c r="F236" s="15"/>
      <c r="G236" s="15"/>
      <c r="H236" s="15"/>
      <c r="I236" s="15"/>
      <c r="J236" s="509"/>
      <c r="K236" s="509"/>
      <c r="L236" s="509"/>
      <c r="M236" s="509"/>
      <c r="N236" s="509"/>
      <c r="O236" s="509"/>
      <c r="P236" s="509"/>
      <c r="Q236" s="509"/>
      <c r="R236" s="509"/>
      <c r="S236" s="509"/>
      <c r="T236" s="509"/>
      <c r="U236" s="509"/>
      <c r="V236" s="509"/>
      <c r="W236" s="509"/>
      <c r="X236" s="509"/>
      <c r="Y236" s="509"/>
      <c r="Z236" s="509"/>
      <c r="AA236" s="509"/>
      <c r="AB236" s="509"/>
      <c r="AC236" s="509"/>
      <c r="AD236" s="509"/>
      <c r="AE236" s="509"/>
      <c r="AF236" s="509"/>
      <c r="AG236" s="509"/>
      <c r="AH236" s="509"/>
      <c r="AI236" s="509"/>
      <c r="AJ236" s="509"/>
      <c r="AK236" s="509"/>
      <c r="AL236" s="509"/>
      <c r="AM236" s="509"/>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35">
      <c r="A237" s="15"/>
      <c r="B237" s="15"/>
      <c r="C237" s="15"/>
      <c r="D237" s="15"/>
      <c r="E237" s="15"/>
      <c r="F237" s="15"/>
      <c r="G237" s="15"/>
      <c r="H237" s="15"/>
      <c r="I237" s="15"/>
      <c r="J237" s="509"/>
      <c r="K237" s="509"/>
      <c r="L237" s="509"/>
      <c r="M237" s="509"/>
      <c r="N237" s="509"/>
      <c r="O237" s="509"/>
      <c r="P237" s="509"/>
      <c r="Q237" s="509"/>
      <c r="R237" s="509"/>
      <c r="S237" s="509"/>
      <c r="T237" s="509"/>
      <c r="U237" s="509"/>
      <c r="V237" s="509"/>
      <c r="W237" s="509"/>
      <c r="X237" s="509"/>
      <c r="Y237" s="509"/>
      <c r="Z237" s="509"/>
      <c r="AA237" s="509"/>
      <c r="AB237" s="509"/>
      <c r="AC237" s="509"/>
      <c r="AD237" s="509"/>
      <c r="AE237" s="509"/>
      <c r="AF237" s="509"/>
      <c r="AG237" s="509"/>
      <c r="AH237" s="509"/>
      <c r="AI237" s="509"/>
      <c r="AJ237" s="509"/>
      <c r="AK237" s="509"/>
      <c r="AL237" s="509"/>
      <c r="AM237" s="509"/>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35">
      <c r="A238" s="15"/>
      <c r="B238" s="15"/>
      <c r="C238" s="15"/>
      <c r="D238" s="15"/>
      <c r="E238" s="15"/>
      <c r="F238" s="15"/>
      <c r="G238" s="15"/>
      <c r="H238" s="15"/>
      <c r="I238" s="15"/>
      <c r="J238" s="509"/>
      <c r="K238" s="509"/>
      <c r="L238" s="509"/>
      <c r="M238" s="509"/>
      <c r="N238" s="509"/>
      <c r="O238" s="509"/>
      <c r="P238" s="509"/>
      <c r="Q238" s="509"/>
      <c r="R238" s="509"/>
      <c r="S238" s="509"/>
      <c r="T238" s="509"/>
      <c r="U238" s="509"/>
      <c r="V238" s="509"/>
      <c r="W238" s="509"/>
      <c r="X238" s="509"/>
      <c r="Y238" s="509"/>
      <c r="Z238" s="509"/>
      <c r="AA238" s="509"/>
      <c r="AB238" s="509"/>
      <c r="AC238" s="509"/>
      <c r="AD238" s="509"/>
      <c r="AE238" s="509"/>
      <c r="AF238" s="509"/>
      <c r="AG238" s="509"/>
      <c r="AH238" s="509"/>
      <c r="AI238" s="509"/>
      <c r="AJ238" s="509"/>
      <c r="AK238" s="509"/>
      <c r="AL238" s="509"/>
      <c r="AM238" s="509"/>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35">
      <c r="A239" s="15"/>
      <c r="B239" s="15"/>
      <c r="C239" s="15"/>
      <c r="D239" s="15"/>
      <c r="E239" s="15"/>
      <c r="F239" s="15"/>
      <c r="G239" s="15"/>
      <c r="H239" s="15"/>
      <c r="I239" s="15"/>
      <c r="J239" s="509"/>
      <c r="K239" s="509"/>
      <c r="L239" s="509"/>
      <c r="M239" s="509"/>
      <c r="N239" s="509"/>
      <c r="O239" s="509"/>
      <c r="P239" s="509"/>
      <c r="Q239" s="509"/>
      <c r="R239" s="509"/>
      <c r="S239" s="509"/>
      <c r="T239" s="509"/>
      <c r="U239" s="509"/>
      <c r="V239" s="509"/>
      <c r="W239" s="509"/>
      <c r="X239" s="509"/>
      <c r="Y239" s="509"/>
      <c r="Z239" s="509"/>
      <c r="AA239" s="509"/>
      <c r="AB239" s="509"/>
      <c r="AC239" s="509"/>
      <c r="AD239" s="509"/>
      <c r="AE239" s="509"/>
      <c r="AF239" s="509"/>
      <c r="AG239" s="509"/>
      <c r="AH239" s="509"/>
      <c r="AI239" s="509"/>
      <c r="AJ239" s="509"/>
      <c r="AK239" s="509"/>
      <c r="AL239" s="509"/>
      <c r="AM239" s="509"/>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35">
      <c r="A240" s="15"/>
      <c r="B240" s="15"/>
      <c r="C240" s="15"/>
      <c r="D240" s="15"/>
      <c r="E240" s="15"/>
      <c r="F240" s="15"/>
      <c r="G240" s="15"/>
      <c r="H240" s="15"/>
      <c r="I240" s="15"/>
      <c r="J240" s="509"/>
      <c r="K240" s="509"/>
      <c r="L240" s="509"/>
      <c r="M240" s="509"/>
      <c r="N240" s="509"/>
      <c r="O240" s="509"/>
      <c r="P240" s="509"/>
      <c r="Q240" s="509"/>
      <c r="R240" s="509"/>
      <c r="S240" s="509"/>
      <c r="T240" s="509"/>
      <c r="U240" s="509"/>
      <c r="V240" s="509"/>
      <c r="W240" s="509"/>
      <c r="X240" s="509"/>
      <c r="Y240" s="509"/>
      <c r="Z240" s="509"/>
      <c r="AA240" s="509"/>
      <c r="AB240" s="509"/>
      <c r="AC240" s="509"/>
      <c r="AD240" s="509"/>
      <c r="AE240" s="509"/>
      <c r="AF240" s="509"/>
      <c r="AG240" s="509"/>
      <c r="AH240" s="509"/>
      <c r="AI240" s="509"/>
      <c r="AJ240" s="509"/>
      <c r="AK240" s="509"/>
      <c r="AL240" s="509"/>
      <c r="AM240" s="509"/>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35">
      <c r="A241" s="15"/>
      <c r="B241" s="15"/>
      <c r="C241" s="15"/>
      <c r="D241" s="15"/>
      <c r="E241" s="15"/>
      <c r="F241" s="15"/>
      <c r="G241" s="15"/>
      <c r="H241" s="15"/>
      <c r="I241" s="15"/>
      <c r="J241" s="509"/>
      <c r="K241" s="509"/>
      <c r="L241" s="509"/>
      <c r="M241" s="509"/>
      <c r="N241" s="509"/>
      <c r="O241" s="509"/>
      <c r="P241" s="509"/>
      <c r="Q241" s="509"/>
      <c r="R241" s="509"/>
      <c r="S241" s="509"/>
      <c r="T241" s="509"/>
      <c r="U241" s="509"/>
      <c r="V241" s="509"/>
      <c r="W241" s="509"/>
      <c r="X241" s="509"/>
      <c r="Y241" s="509"/>
      <c r="Z241" s="509"/>
      <c r="AA241" s="509"/>
      <c r="AB241" s="509"/>
      <c r="AC241" s="509"/>
      <c r="AD241" s="509"/>
      <c r="AE241" s="509"/>
      <c r="AF241" s="509"/>
      <c r="AG241" s="509"/>
      <c r="AH241" s="509"/>
      <c r="AI241" s="509"/>
      <c r="AJ241" s="509"/>
      <c r="AK241" s="509"/>
      <c r="AL241" s="509"/>
      <c r="AM241" s="509"/>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35">
      <c r="A242" s="15"/>
      <c r="B242" s="15"/>
      <c r="C242" s="15"/>
      <c r="D242" s="15"/>
      <c r="E242" s="15"/>
      <c r="F242" s="15"/>
      <c r="G242" s="15"/>
      <c r="H242" s="15"/>
      <c r="I242" s="15"/>
      <c r="J242" s="509"/>
      <c r="K242" s="509"/>
      <c r="L242" s="509"/>
      <c r="M242" s="509"/>
      <c r="N242" s="509"/>
      <c r="O242" s="509"/>
      <c r="P242" s="509"/>
      <c r="Q242" s="509"/>
      <c r="R242" s="509"/>
      <c r="S242" s="509"/>
      <c r="T242" s="509"/>
      <c r="U242" s="509"/>
      <c r="V242" s="509"/>
      <c r="W242" s="509"/>
      <c r="X242" s="509"/>
      <c r="Y242" s="509"/>
      <c r="Z242" s="509"/>
      <c r="AA242" s="509"/>
      <c r="AB242" s="509"/>
      <c r="AC242" s="509"/>
      <c r="AD242" s="509"/>
      <c r="AE242" s="509"/>
      <c r="AF242" s="509"/>
      <c r="AG242" s="509"/>
      <c r="AH242" s="509"/>
      <c r="AI242" s="509"/>
      <c r="AJ242" s="509"/>
      <c r="AK242" s="509"/>
      <c r="AL242" s="509"/>
      <c r="AM242" s="509"/>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35">
      <c r="A243" s="15"/>
      <c r="B243" s="15"/>
      <c r="C243" s="15"/>
      <c r="D243" s="15"/>
      <c r="E243" s="15"/>
      <c r="F243" s="15"/>
      <c r="G243" s="15"/>
      <c r="H243" s="15"/>
      <c r="I243" s="15"/>
      <c r="J243" s="509"/>
      <c r="K243" s="509"/>
      <c r="L243" s="509"/>
      <c r="M243" s="509"/>
      <c r="N243" s="509"/>
      <c r="O243" s="509"/>
      <c r="P243" s="509"/>
      <c r="Q243" s="509"/>
      <c r="R243" s="509"/>
      <c r="S243" s="509"/>
      <c r="T243" s="509"/>
      <c r="U243" s="509"/>
      <c r="V243" s="509"/>
      <c r="W243" s="509"/>
      <c r="X243" s="509"/>
      <c r="Y243" s="509"/>
      <c r="Z243" s="509"/>
      <c r="AA243" s="509"/>
      <c r="AB243" s="509"/>
      <c r="AC243" s="509"/>
      <c r="AD243" s="509"/>
      <c r="AE243" s="509"/>
      <c r="AF243" s="509"/>
      <c r="AG243" s="509"/>
      <c r="AH243" s="509"/>
      <c r="AI243" s="509"/>
      <c r="AJ243" s="509"/>
      <c r="AK243" s="509"/>
      <c r="AL243" s="509"/>
      <c r="AM243" s="509"/>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35">
      <c r="A244" s="15"/>
      <c r="B244" s="15"/>
      <c r="C244" s="15"/>
      <c r="D244" s="15"/>
      <c r="E244" s="15"/>
      <c r="F244" s="15"/>
      <c r="G244" s="15"/>
      <c r="H244" s="15"/>
      <c r="I244" s="15"/>
      <c r="J244" s="509"/>
      <c r="K244" s="509"/>
      <c r="L244" s="509"/>
      <c r="M244" s="509"/>
      <c r="N244" s="509"/>
      <c r="O244" s="509"/>
      <c r="P244" s="509"/>
      <c r="Q244" s="509"/>
      <c r="R244" s="509"/>
      <c r="S244" s="509"/>
      <c r="T244" s="509"/>
      <c r="U244" s="509"/>
      <c r="V244" s="509"/>
      <c r="W244" s="509"/>
      <c r="X244" s="509"/>
      <c r="Y244" s="509"/>
      <c r="Z244" s="509"/>
      <c r="AA244" s="509"/>
      <c r="AB244" s="509"/>
      <c r="AC244" s="509"/>
      <c r="AD244" s="509"/>
      <c r="AE244" s="509"/>
      <c r="AF244" s="509"/>
      <c r="AG244" s="509"/>
      <c r="AH244" s="509"/>
      <c r="AI244" s="509"/>
      <c r="AJ244" s="509"/>
      <c r="AK244" s="509"/>
      <c r="AL244" s="509"/>
      <c r="AM244" s="509"/>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35">
      <c r="A245" s="15"/>
      <c r="J245" s="509"/>
      <c r="K245" s="509"/>
      <c r="L245" s="509"/>
      <c r="M245" s="509"/>
      <c r="N245" s="509"/>
      <c r="O245" s="509"/>
      <c r="P245" s="509"/>
      <c r="Q245" s="509"/>
      <c r="R245" s="509"/>
      <c r="S245" s="509"/>
      <c r="T245" s="509"/>
      <c r="U245" s="509"/>
      <c r="V245" s="509"/>
      <c r="W245" s="509"/>
      <c r="X245" s="509"/>
      <c r="Y245" s="509"/>
      <c r="Z245" s="509"/>
      <c r="AA245" s="509"/>
      <c r="AB245" s="509"/>
      <c r="AC245" s="509"/>
      <c r="AD245" s="509"/>
      <c r="AE245" s="509"/>
      <c r="AF245" s="509"/>
      <c r="AG245" s="509"/>
      <c r="AH245" s="509"/>
      <c r="AI245" s="509"/>
      <c r="AJ245" s="509"/>
      <c r="AK245" s="509"/>
      <c r="AL245" s="509"/>
      <c r="AM245" s="509"/>
      <c r="AN245" s="15"/>
      <c r="AO245" s="15"/>
      <c r="AP245" s="15"/>
      <c r="AQ245" s="15"/>
      <c r="AR245" s="15"/>
      <c r="AS245" s="15"/>
      <c r="AT245" s="15"/>
      <c r="AU245" s="15"/>
      <c r="AV245" s="15"/>
      <c r="AW245" s="15"/>
      <c r="AX245" s="15"/>
      <c r="AY245" s="15"/>
      <c r="AZ245" s="15"/>
      <c r="BA245" s="15"/>
      <c r="BB245" s="15"/>
      <c r="BC245" s="15"/>
      <c r="BD245" s="15"/>
      <c r="BE245" s="15"/>
      <c r="BF245" s="15"/>
      <c r="BG245" s="15"/>
      <c r="BH245" s="15"/>
    </row>
    <row r="246" spans="1:60" x14ac:dyDescent="0.35">
      <c r="A246" s="15"/>
      <c r="J246" s="509"/>
      <c r="K246" s="509"/>
      <c r="L246" s="509"/>
      <c r="M246" s="509"/>
      <c r="N246" s="509"/>
      <c r="O246" s="509"/>
      <c r="P246" s="509"/>
      <c r="Q246" s="509"/>
      <c r="R246" s="509"/>
      <c r="S246" s="509"/>
      <c r="T246" s="509"/>
      <c r="U246" s="509"/>
      <c r="V246" s="509"/>
      <c r="W246" s="509"/>
      <c r="X246" s="509"/>
      <c r="Y246" s="509"/>
      <c r="Z246" s="509"/>
      <c r="AA246" s="509"/>
      <c r="AB246" s="509"/>
      <c r="AC246" s="509"/>
      <c r="AD246" s="509"/>
      <c r="AE246" s="509"/>
      <c r="AF246" s="509"/>
      <c r="AG246" s="509"/>
      <c r="AH246" s="509"/>
      <c r="AI246" s="509"/>
      <c r="AJ246" s="509"/>
      <c r="AK246" s="509"/>
      <c r="AL246" s="509"/>
      <c r="AM246" s="509"/>
      <c r="AN246" s="15"/>
      <c r="AO246" s="15"/>
      <c r="AP246" s="15"/>
      <c r="AQ246" s="15"/>
      <c r="AR246" s="15"/>
      <c r="AS246" s="15"/>
      <c r="AT246" s="15"/>
      <c r="AU246" s="15"/>
      <c r="AV246" s="15"/>
      <c r="AW246" s="15"/>
      <c r="AX246" s="15"/>
      <c r="AY246" s="15"/>
      <c r="AZ246" s="15"/>
      <c r="BA246" s="15"/>
      <c r="BB246" s="15"/>
      <c r="BC246" s="15"/>
      <c r="BD246" s="15"/>
      <c r="BE246" s="15"/>
      <c r="BF246" s="15"/>
      <c r="BG246" s="15"/>
      <c r="BH246" s="15"/>
    </row>
    <row r="247" spans="1:60" x14ac:dyDescent="0.35">
      <c r="A247" s="15"/>
      <c r="J247" s="509"/>
      <c r="K247" s="509"/>
      <c r="L247" s="509"/>
      <c r="M247" s="509"/>
      <c r="N247" s="509"/>
      <c r="O247" s="509"/>
      <c r="P247" s="509"/>
      <c r="Q247" s="509"/>
      <c r="R247" s="509"/>
      <c r="S247" s="509"/>
      <c r="T247" s="509"/>
      <c r="U247" s="509"/>
      <c r="V247" s="509"/>
      <c r="W247" s="509"/>
      <c r="X247" s="509"/>
      <c r="Y247" s="509"/>
      <c r="Z247" s="509"/>
      <c r="AA247" s="509"/>
      <c r="AB247" s="509"/>
      <c r="AC247" s="509"/>
      <c r="AD247" s="509"/>
      <c r="AE247" s="509"/>
      <c r="AF247" s="509"/>
      <c r="AG247" s="509"/>
      <c r="AH247" s="509"/>
      <c r="AI247" s="509"/>
      <c r="AJ247" s="509"/>
      <c r="AK247" s="509"/>
      <c r="AL247" s="509"/>
      <c r="AM247" s="509"/>
      <c r="AN247" s="15"/>
      <c r="AO247" s="15"/>
      <c r="AP247" s="15"/>
      <c r="AQ247" s="15"/>
      <c r="AR247" s="15"/>
      <c r="AS247" s="15"/>
      <c r="AT247" s="15"/>
      <c r="AU247" s="15"/>
      <c r="AV247" s="15"/>
      <c r="AW247" s="15"/>
      <c r="AX247" s="15"/>
      <c r="AY247" s="15"/>
      <c r="AZ247" s="15"/>
      <c r="BA247" s="15"/>
      <c r="BB247" s="15"/>
      <c r="BC247" s="15"/>
      <c r="BD247" s="15"/>
      <c r="BE247" s="15"/>
      <c r="BF247" s="15"/>
      <c r="BG247" s="15"/>
      <c r="BH247" s="15"/>
    </row>
    <row r="248" spans="1:60" x14ac:dyDescent="0.35">
      <c r="A248" s="15"/>
      <c r="J248" s="509"/>
      <c r="K248" s="509"/>
      <c r="L248" s="509"/>
      <c r="M248" s="509"/>
      <c r="N248" s="509"/>
      <c r="O248" s="509"/>
      <c r="P248" s="509"/>
      <c r="Q248" s="509"/>
      <c r="R248" s="509"/>
      <c r="S248" s="509"/>
      <c r="T248" s="509"/>
      <c r="U248" s="509"/>
      <c r="V248" s="509"/>
      <c r="W248" s="509"/>
      <c r="X248" s="509"/>
      <c r="Y248" s="509"/>
      <c r="Z248" s="509"/>
      <c r="AA248" s="509"/>
      <c r="AB248" s="509"/>
      <c r="AC248" s="509"/>
      <c r="AD248" s="509"/>
      <c r="AE248" s="509"/>
      <c r="AF248" s="509"/>
      <c r="AG248" s="509"/>
      <c r="AH248" s="509"/>
      <c r="AI248" s="509"/>
      <c r="AJ248" s="509"/>
      <c r="AK248" s="509"/>
      <c r="AL248" s="509"/>
      <c r="AM248" s="509"/>
      <c r="AN248" s="15"/>
      <c r="AO248" s="15"/>
      <c r="AP248" s="15"/>
      <c r="AQ248" s="15"/>
      <c r="AR248" s="15"/>
      <c r="AS248" s="15"/>
      <c r="AT248" s="15"/>
      <c r="AU248" s="15"/>
      <c r="AV248" s="15"/>
      <c r="AW248" s="15"/>
      <c r="AX248" s="15"/>
      <c r="AY248" s="15"/>
      <c r="AZ248" s="15"/>
      <c r="BA248" s="15"/>
      <c r="BB248" s="15"/>
      <c r="BC248" s="15"/>
      <c r="BD248" s="15"/>
      <c r="BE248" s="15"/>
      <c r="BF248" s="15"/>
      <c r="BG248" s="15"/>
      <c r="BH248" s="15"/>
    </row>
    <row r="249" spans="1:60" x14ac:dyDescent="0.35">
      <c r="A249" s="15"/>
      <c r="J249" s="509"/>
      <c r="K249" s="509"/>
      <c r="L249" s="509"/>
      <c r="M249" s="509"/>
      <c r="N249" s="509"/>
      <c r="O249" s="509"/>
      <c r="P249" s="509"/>
      <c r="Q249" s="509"/>
      <c r="R249" s="509"/>
      <c r="S249" s="509"/>
      <c r="T249" s="509"/>
      <c r="U249" s="509"/>
      <c r="V249" s="509"/>
      <c r="W249" s="509"/>
      <c r="X249" s="509"/>
      <c r="Y249" s="509"/>
      <c r="Z249" s="509"/>
      <c r="AA249" s="509"/>
      <c r="AB249" s="509"/>
      <c r="AC249" s="509"/>
      <c r="AD249" s="509"/>
      <c r="AE249" s="509"/>
      <c r="AF249" s="509"/>
      <c r="AG249" s="509"/>
      <c r="AH249" s="509"/>
      <c r="AI249" s="509"/>
      <c r="AJ249" s="509"/>
      <c r="AK249" s="509"/>
      <c r="AL249" s="509"/>
      <c r="AM249" s="509"/>
      <c r="AN249" s="15"/>
      <c r="AO249" s="15"/>
      <c r="AP249" s="15"/>
      <c r="AQ249" s="15"/>
      <c r="AR249" s="15"/>
      <c r="AS249" s="15"/>
      <c r="AT249" s="15"/>
      <c r="AU249" s="15"/>
      <c r="AV249" s="15"/>
      <c r="AW249" s="15"/>
      <c r="AX249" s="15"/>
      <c r="AY249" s="15"/>
      <c r="AZ249" s="15"/>
      <c r="BA249" s="15"/>
      <c r="BB249" s="15"/>
      <c r="BC249" s="15"/>
      <c r="BD249" s="15"/>
      <c r="BE249" s="15"/>
      <c r="BF249" s="15"/>
      <c r="BG249" s="15"/>
      <c r="BH249" s="15"/>
    </row>
    <row r="250" spans="1:60" x14ac:dyDescent="0.35">
      <c r="A250" s="15"/>
      <c r="J250" s="509"/>
      <c r="K250" s="509"/>
      <c r="L250" s="509"/>
      <c r="M250" s="509"/>
      <c r="N250" s="509"/>
      <c r="O250" s="509"/>
      <c r="P250" s="509"/>
      <c r="Q250" s="509"/>
      <c r="R250" s="509"/>
      <c r="S250" s="509"/>
      <c r="T250" s="509"/>
      <c r="U250" s="509"/>
      <c r="V250" s="509"/>
      <c r="W250" s="509"/>
      <c r="X250" s="509"/>
      <c r="Y250" s="509"/>
      <c r="Z250" s="509"/>
      <c r="AA250" s="509"/>
      <c r="AB250" s="509"/>
      <c r="AC250" s="509"/>
      <c r="AD250" s="509"/>
      <c r="AE250" s="509"/>
      <c r="AF250" s="509"/>
      <c r="AG250" s="509"/>
      <c r="AH250" s="509"/>
      <c r="AI250" s="509"/>
      <c r="AJ250" s="509"/>
      <c r="AK250" s="509"/>
      <c r="AL250" s="509"/>
      <c r="AM250" s="509"/>
      <c r="AN250" s="15"/>
      <c r="AO250" s="15"/>
      <c r="AP250" s="15"/>
      <c r="AQ250" s="15"/>
      <c r="AR250" s="15"/>
      <c r="AS250" s="15"/>
      <c r="AT250" s="15"/>
      <c r="AU250" s="15"/>
      <c r="AV250" s="15"/>
      <c r="AW250" s="15"/>
      <c r="AX250" s="15"/>
      <c r="AY250" s="15"/>
      <c r="AZ250" s="15"/>
      <c r="BA250" s="15"/>
      <c r="BB250" s="15"/>
      <c r="BC250" s="15"/>
      <c r="BD250" s="15"/>
      <c r="BE250" s="15"/>
      <c r="BF250" s="15"/>
      <c r="BG250" s="15"/>
      <c r="BH250" s="15"/>
    </row>
    <row r="251" spans="1:60" x14ac:dyDescent="0.35">
      <c r="A251" s="15"/>
      <c r="J251" s="509"/>
      <c r="K251" s="509"/>
      <c r="L251" s="509"/>
      <c r="M251" s="509"/>
      <c r="N251" s="509"/>
      <c r="O251" s="509"/>
      <c r="P251" s="509"/>
      <c r="Q251" s="509"/>
      <c r="R251" s="509"/>
      <c r="S251" s="509"/>
      <c r="T251" s="509"/>
      <c r="U251" s="509"/>
      <c r="V251" s="509"/>
      <c r="W251" s="509"/>
      <c r="X251" s="509"/>
      <c r="Y251" s="509"/>
      <c r="Z251" s="509"/>
      <c r="AA251" s="509"/>
      <c r="AB251" s="509"/>
      <c r="AC251" s="509"/>
      <c r="AD251" s="509"/>
      <c r="AE251" s="509"/>
      <c r="AF251" s="509"/>
      <c r="AG251" s="509"/>
      <c r="AH251" s="509"/>
      <c r="AI251" s="509"/>
      <c r="AJ251" s="509"/>
      <c r="AK251" s="509"/>
      <c r="AL251" s="509"/>
      <c r="AM251" s="509"/>
      <c r="AN251" s="15"/>
      <c r="AO251" s="15"/>
      <c r="AP251" s="15"/>
      <c r="AQ251" s="15"/>
      <c r="AR251" s="15"/>
      <c r="AS251" s="15"/>
      <c r="AT251" s="15"/>
      <c r="AU251" s="15"/>
      <c r="AV251" s="15"/>
      <c r="AW251" s="15"/>
      <c r="AX251" s="15"/>
      <c r="AY251" s="15"/>
      <c r="AZ251" s="15"/>
      <c r="BA251" s="15"/>
      <c r="BB251" s="15"/>
      <c r="BC251" s="15"/>
      <c r="BD251" s="15"/>
      <c r="BE251" s="15"/>
      <c r="BF251" s="15"/>
      <c r="BG251" s="15"/>
      <c r="BH251" s="15"/>
    </row>
    <row r="252" spans="1:60" x14ac:dyDescent="0.35">
      <c r="A252" s="15"/>
      <c r="J252" s="509"/>
      <c r="K252" s="509"/>
      <c r="L252" s="509"/>
      <c r="M252" s="509"/>
      <c r="N252" s="509"/>
      <c r="O252" s="509"/>
      <c r="P252" s="509"/>
      <c r="Q252" s="509"/>
      <c r="R252" s="509"/>
      <c r="S252" s="509"/>
      <c r="T252" s="509"/>
      <c r="U252" s="509"/>
      <c r="V252" s="509"/>
      <c r="W252" s="509"/>
      <c r="X252" s="509"/>
      <c r="Y252" s="509"/>
      <c r="Z252" s="509"/>
      <c r="AA252" s="509"/>
      <c r="AB252" s="509"/>
      <c r="AC252" s="509"/>
      <c r="AD252" s="509"/>
      <c r="AE252" s="509"/>
      <c r="AF252" s="509"/>
      <c r="AG252" s="509"/>
      <c r="AH252" s="509"/>
      <c r="AI252" s="509"/>
      <c r="AJ252" s="509"/>
      <c r="AK252" s="509"/>
      <c r="AL252" s="509"/>
      <c r="AM252" s="509"/>
      <c r="AN252" s="15"/>
      <c r="AO252" s="15"/>
      <c r="AP252" s="15"/>
      <c r="AQ252" s="15"/>
      <c r="AR252" s="15"/>
      <c r="AS252" s="15"/>
      <c r="AT252" s="15"/>
      <c r="AU252" s="15"/>
      <c r="AV252" s="15"/>
      <c r="AW252" s="15"/>
      <c r="AX252" s="15"/>
      <c r="AY252" s="15"/>
      <c r="AZ252" s="15"/>
      <c r="BA252" s="15"/>
      <c r="BB252" s="15"/>
      <c r="BC252" s="15"/>
      <c r="BD252" s="15"/>
      <c r="BE252" s="15"/>
      <c r="BF252" s="15"/>
      <c r="BG252" s="15"/>
      <c r="BH252" s="15"/>
    </row>
    <row r="253" spans="1:60" x14ac:dyDescent="0.35">
      <c r="A253" s="15"/>
      <c r="J253" s="509"/>
      <c r="K253" s="509"/>
      <c r="L253" s="509"/>
      <c r="M253" s="509"/>
      <c r="N253" s="509"/>
      <c r="O253" s="509"/>
      <c r="P253" s="509"/>
      <c r="Q253" s="509"/>
      <c r="R253" s="509"/>
      <c r="S253" s="509"/>
      <c r="T253" s="509"/>
      <c r="U253" s="509"/>
      <c r="V253" s="509"/>
      <c r="W253" s="509"/>
      <c r="X253" s="509"/>
      <c r="Y253" s="509"/>
      <c r="Z253" s="509"/>
      <c r="AA253" s="509"/>
      <c r="AB253" s="509"/>
      <c r="AC253" s="509"/>
      <c r="AD253" s="509"/>
      <c r="AE253" s="509"/>
      <c r="AF253" s="509"/>
      <c r="AG253" s="509"/>
      <c r="AH253" s="509"/>
      <c r="AI253" s="509"/>
      <c r="AJ253" s="509"/>
      <c r="AK253" s="509"/>
      <c r="AL253" s="509"/>
      <c r="AM253" s="509"/>
      <c r="AN253" s="15"/>
      <c r="AO253" s="15"/>
      <c r="AP253" s="15"/>
      <c r="AQ253" s="15"/>
      <c r="AR253" s="15"/>
      <c r="AS253" s="15"/>
      <c r="AT253" s="15"/>
      <c r="AU253" s="15"/>
      <c r="AV253" s="15"/>
      <c r="AW253" s="15"/>
      <c r="AX253" s="15"/>
      <c r="AY253" s="15"/>
      <c r="AZ253" s="15"/>
      <c r="BA253" s="15"/>
      <c r="BB253" s="15"/>
      <c r="BC253" s="15"/>
      <c r="BD253" s="15"/>
      <c r="BE253" s="15"/>
      <c r="BF253" s="15"/>
      <c r="BG253" s="15"/>
      <c r="BH253" s="15"/>
    </row>
    <row r="254" spans="1:60" x14ac:dyDescent="0.35">
      <c r="A254" s="15"/>
      <c r="J254" s="509"/>
      <c r="K254" s="509"/>
      <c r="L254" s="509"/>
      <c r="M254" s="509"/>
      <c r="N254" s="509"/>
      <c r="O254" s="509"/>
      <c r="P254" s="509"/>
      <c r="Q254" s="509"/>
      <c r="R254" s="509"/>
      <c r="S254" s="509"/>
      <c r="T254" s="509"/>
      <c r="U254" s="509"/>
      <c r="V254" s="509"/>
      <c r="W254" s="509"/>
      <c r="X254" s="509"/>
      <c r="Y254" s="509"/>
      <c r="Z254" s="509"/>
      <c r="AA254" s="509"/>
      <c r="AB254" s="509"/>
      <c r="AC254" s="509"/>
      <c r="AD254" s="509"/>
      <c r="AE254" s="509"/>
      <c r="AF254" s="509"/>
      <c r="AG254" s="509"/>
      <c r="AH254" s="509"/>
      <c r="AI254" s="509"/>
      <c r="AJ254" s="509"/>
      <c r="AK254" s="509"/>
      <c r="AL254" s="509"/>
      <c r="AM254" s="509"/>
      <c r="AN254" s="15"/>
      <c r="AO254" s="15"/>
      <c r="AP254" s="15"/>
      <c r="AQ254" s="15"/>
      <c r="AR254" s="15"/>
      <c r="AS254" s="15"/>
      <c r="AT254" s="15"/>
      <c r="AU254" s="15"/>
      <c r="AV254" s="15"/>
      <c r="AW254" s="15"/>
      <c r="AX254" s="15"/>
      <c r="AY254" s="15"/>
      <c r="AZ254" s="15"/>
      <c r="BA254" s="15"/>
      <c r="BB254" s="15"/>
      <c r="BC254" s="15"/>
      <c r="BD254" s="15"/>
      <c r="BE254" s="15"/>
      <c r="BF254" s="15"/>
      <c r="BG254" s="15"/>
      <c r="BH254" s="15"/>
    </row>
    <row r="255" spans="1:60" x14ac:dyDescent="0.35">
      <c r="A255" s="15"/>
      <c r="J255" s="509"/>
      <c r="K255" s="509"/>
      <c r="L255" s="509"/>
      <c r="M255" s="509"/>
      <c r="N255" s="509"/>
      <c r="O255" s="509"/>
      <c r="P255" s="509"/>
      <c r="Q255" s="509"/>
      <c r="R255" s="509"/>
      <c r="S255" s="509"/>
      <c r="T255" s="509"/>
      <c r="U255" s="509"/>
      <c r="V255" s="509"/>
      <c r="W255" s="509"/>
      <c r="X255" s="509"/>
      <c r="Y255" s="509"/>
      <c r="Z255" s="509"/>
      <c r="AA255" s="509"/>
      <c r="AB255" s="509"/>
      <c r="AC255" s="509"/>
      <c r="AD255" s="509"/>
      <c r="AE255" s="509"/>
      <c r="AF255" s="509"/>
      <c r="AG255" s="509"/>
      <c r="AH255" s="509"/>
      <c r="AI255" s="509"/>
      <c r="AJ255" s="509"/>
      <c r="AK255" s="509"/>
      <c r="AL255" s="509"/>
      <c r="AM255" s="509"/>
      <c r="AN255" s="15"/>
      <c r="AO255" s="15"/>
      <c r="AP255" s="15"/>
      <c r="AQ255" s="15"/>
      <c r="AR255" s="15"/>
      <c r="AS255" s="15"/>
      <c r="AT255" s="15"/>
      <c r="AU255" s="15"/>
      <c r="AV255" s="15"/>
      <c r="AW255" s="15"/>
      <c r="AX255" s="15"/>
      <c r="AY255" s="15"/>
      <c r="AZ255" s="15"/>
      <c r="BA255" s="15"/>
      <c r="BB255" s="15"/>
      <c r="BC255" s="15"/>
      <c r="BD255" s="15"/>
      <c r="BE255" s="15"/>
      <c r="BF255" s="15"/>
      <c r="BG255" s="15"/>
      <c r="BH255" s="15"/>
    </row>
    <row r="256" spans="1:60" x14ac:dyDescent="0.35">
      <c r="A256" s="15"/>
      <c r="J256" s="509"/>
      <c r="K256" s="509"/>
      <c r="L256" s="509"/>
      <c r="M256" s="509"/>
      <c r="N256" s="509"/>
      <c r="O256" s="509"/>
      <c r="P256" s="509"/>
      <c r="Q256" s="509"/>
      <c r="R256" s="509"/>
      <c r="S256" s="509"/>
      <c r="T256" s="509"/>
      <c r="U256" s="509"/>
      <c r="V256" s="509"/>
      <c r="W256" s="509"/>
      <c r="X256" s="509"/>
      <c r="Y256" s="509"/>
      <c r="Z256" s="509"/>
      <c r="AA256" s="509"/>
      <c r="AB256" s="509"/>
      <c r="AC256" s="509"/>
      <c r="AD256" s="509"/>
      <c r="AE256" s="509"/>
      <c r="AF256" s="509"/>
      <c r="AG256" s="509"/>
      <c r="AH256" s="509"/>
      <c r="AI256" s="509"/>
      <c r="AJ256" s="509"/>
      <c r="AK256" s="509"/>
      <c r="AL256" s="509"/>
      <c r="AM256" s="509"/>
      <c r="AN256" s="15"/>
      <c r="AO256" s="15"/>
      <c r="AP256" s="15"/>
      <c r="AQ256" s="15"/>
      <c r="AR256" s="15"/>
      <c r="AS256" s="15"/>
      <c r="AT256" s="15"/>
      <c r="AU256" s="15"/>
      <c r="AV256" s="15"/>
      <c r="AW256" s="15"/>
      <c r="AX256" s="15"/>
      <c r="AY256" s="15"/>
      <c r="AZ256" s="15"/>
      <c r="BA256" s="15"/>
      <c r="BB256" s="15"/>
      <c r="BC256" s="15"/>
      <c r="BD256" s="15"/>
      <c r="BE256" s="15"/>
      <c r="BF256" s="15"/>
      <c r="BG256" s="15"/>
      <c r="BH256" s="15"/>
    </row>
    <row r="257" spans="1:60" x14ac:dyDescent="0.35">
      <c r="A257" s="15"/>
      <c r="J257" s="509"/>
      <c r="K257" s="509"/>
      <c r="L257" s="509"/>
      <c r="M257" s="509"/>
      <c r="N257" s="509"/>
      <c r="O257" s="509"/>
      <c r="P257" s="509"/>
      <c r="Q257" s="509"/>
      <c r="R257" s="509"/>
      <c r="S257" s="509"/>
      <c r="T257" s="509"/>
      <c r="U257" s="509"/>
      <c r="V257" s="509"/>
      <c r="W257" s="509"/>
      <c r="X257" s="509"/>
      <c r="Y257" s="509"/>
      <c r="Z257" s="509"/>
      <c r="AA257" s="509"/>
      <c r="AB257" s="509"/>
      <c r="AC257" s="509"/>
      <c r="AD257" s="509"/>
      <c r="AE257" s="509"/>
      <c r="AF257" s="509"/>
      <c r="AG257" s="509"/>
      <c r="AH257" s="509"/>
      <c r="AI257" s="509"/>
      <c r="AJ257" s="509"/>
      <c r="AK257" s="509"/>
      <c r="AL257" s="509"/>
      <c r="AM257" s="509"/>
      <c r="AN257" s="15"/>
      <c r="AO257" s="15"/>
      <c r="AP257" s="15"/>
      <c r="AQ257" s="15"/>
      <c r="AR257" s="15"/>
      <c r="AS257" s="15"/>
      <c r="AT257" s="15"/>
      <c r="AU257" s="15"/>
      <c r="AV257" s="15"/>
      <c r="AW257" s="15"/>
      <c r="AX257" s="15"/>
      <c r="AY257" s="15"/>
      <c r="AZ257" s="15"/>
      <c r="BA257" s="15"/>
      <c r="BB257" s="15"/>
      <c r="BC257" s="15"/>
      <c r="BD257" s="15"/>
      <c r="BE257" s="15"/>
      <c r="BF257" s="15"/>
      <c r="BG257" s="15"/>
      <c r="BH257" s="15"/>
    </row>
    <row r="258" spans="1:60" x14ac:dyDescent="0.35">
      <c r="A258" s="15"/>
      <c r="J258" s="509"/>
      <c r="K258" s="509"/>
      <c r="L258" s="509"/>
      <c r="M258" s="509"/>
      <c r="N258" s="509"/>
      <c r="O258" s="509"/>
      <c r="P258" s="509"/>
      <c r="Q258" s="509"/>
      <c r="R258" s="509"/>
      <c r="S258" s="509"/>
      <c r="T258" s="509"/>
      <c r="U258" s="509"/>
      <c r="V258" s="509"/>
      <c r="W258" s="509"/>
      <c r="X258" s="509"/>
      <c r="Y258" s="509"/>
      <c r="Z258" s="509"/>
      <c r="AA258" s="509"/>
      <c r="AB258" s="509"/>
      <c r="AC258" s="509"/>
      <c r="AD258" s="509"/>
      <c r="AE258" s="509"/>
      <c r="AF258" s="509"/>
      <c r="AG258" s="509"/>
      <c r="AH258" s="509"/>
      <c r="AI258" s="509"/>
      <c r="AJ258" s="509"/>
      <c r="AK258" s="509"/>
      <c r="AL258" s="509"/>
      <c r="AM258" s="509"/>
      <c r="AN258" s="15"/>
      <c r="AO258" s="15"/>
      <c r="AP258" s="15"/>
      <c r="AQ258" s="15"/>
      <c r="AR258" s="15"/>
      <c r="AS258" s="15"/>
      <c r="AT258" s="15"/>
      <c r="AU258" s="15"/>
      <c r="AV258" s="15"/>
      <c r="AW258" s="15"/>
      <c r="AX258" s="15"/>
      <c r="AY258" s="15"/>
      <c r="AZ258" s="15"/>
      <c r="BA258" s="15"/>
      <c r="BB258" s="15"/>
      <c r="BC258" s="15"/>
      <c r="BD258" s="15"/>
      <c r="BE258" s="15"/>
      <c r="BF258" s="15"/>
      <c r="BG258" s="15"/>
      <c r="BH258" s="15"/>
    </row>
    <row r="259" spans="1:60" x14ac:dyDescent="0.35">
      <c r="A259" s="15"/>
      <c r="J259" s="509"/>
      <c r="K259" s="509"/>
      <c r="L259" s="509"/>
      <c r="M259" s="509"/>
      <c r="N259" s="509"/>
      <c r="O259" s="509"/>
      <c r="P259" s="509"/>
      <c r="Q259" s="509"/>
      <c r="R259" s="509"/>
      <c r="S259" s="509"/>
      <c r="T259" s="509"/>
      <c r="U259" s="509"/>
      <c r="V259" s="509"/>
      <c r="W259" s="509"/>
      <c r="X259" s="509"/>
      <c r="Y259" s="509"/>
      <c r="Z259" s="509"/>
      <c r="AA259" s="509"/>
      <c r="AB259" s="509"/>
      <c r="AC259" s="509"/>
      <c r="AD259" s="509"/>
      <c r="AE259" s="509"/>
      <c r="AF259" s="509"/>
      <c r="AG259" s="509"/>
      <c r="AH259" s="509"/>
      <c r="AI259" s="509"/>
      <c r="AJ259" s="509"/>
      <c r="AK259" s="509"/>
      <c r="AL259" s="509"/>
      <c r="AM259" s="509"/>
      <c r="AN259" s="15"/>
      <c r="AO259" s="15"/>
      <c r="AP259" s="15"/>
      <c r="AQ259" s="15"/>
      <c r="AR259" s="15"/>
      <c r="AS259" s="15"/>
      <c r="AT259" s="15"/>
      <c r="AU259" s="15"/>
      <c r="AV259" s="15"/>
      <c r="AW259" s="15"/>
      <c r="AX259" s="15"/>
      <c r="AY259" s="15"/>
      <c r="AZ259" s="15"/>
      <c r="BA259" s="15"/>
      <c r="BB259" s="15"/>
      <c r="BC259" s="15"/>
      <c r="BD259" s="15"/>
      <c r="BE259" s="15"/>
      <c r="BF259" s="15"/>
      <c r="BG259" s="15"/>
      <c r="BH259" s="15"/>
    </row>
    <row r="260" spans="1:60" x14ac:dyDescent="0.35">
      <c r="A260" s="15"/>
      <c r="J260" s="509"/>
      <c r="K260" s="509"/>
      <c r="L260" s="509"/>
      <c r="M260" s="509"/>
      <c r="N260" s="509"/>
      <c r="O260" s="509"/>
      <c r="P260" s="509"/>
      <c r="Q260" s="509"/>
      <c r="R260" s="509"/>
      <c r="S260" s="509"/>
      <c r="T260" s="509"/>
      <c r="U260" s="509"/>
      <c r="V260" s="509"/>
      <c r="W260" s="509"/>
      <c r="X260" s="509"/>
      <c r="Y260" s="509"/>
      <c r="Z260" s="509"/>
      <c r="AA260" s="509"/>
      <c r="AB260" s="509"/>
      <c r="AC260" s="509"/>
      <c r="AD260" s="509"/>
      <c r="AE260" s="509"/>
      <c r="AF260" s="509"/>
      <c r="AG260" s="509"/>
      <c r="AH260" s="509"/>
      <c r="AI260" s="509"/>
      <c r="AJ260" s="509"/>
      <c r="AK260" s="509"/>
      <c r="AL260" s="509"/>
      <c r="AM260" s="509"/>
      <c r="AN260" s="15"/>
      <c r="AO260" s="15"/>
      <c r="AP260" s="15"/>
      <c r="AQ260" s="15"/>
      <c r="AR260" s="15"/>
      <c r="AS260" s="15"/>
      <c r="AT260" s="15"/>
      <c r="AU260" s="15"/>
      <c r="AV260" s="15"/>
      <c r="AW260" s="15"/>
      <c r="AX260" s="15"/>
      <c r="AY260" s="15"/>
      <c r="AZ260" s="15"/>
      <c r="BA260" s="15"/>
      <c r="BB260" s="15"/>
      <c r="BC260" s="15"/>
      <c r="BD260" s="15"/>
      <c r="BE260" s="15"/>
      <c r="BF260" s="15"/>
      <c r="BG260" s="15"/>
      <c r="BH260" s="15"/>
    </row>
    <row r="261" spans="1:60" x14ac:dyDescent="0.35">
      <c r="A261" s="15"/>
      <c r="J261" s="509"/>
      <c r="K261" s="509"/>
      <c r="L261" s="509"/>
      <c r="M261" s="509"/>
      <c r="N261" s="509"/>
      <c r="O261" s="509"/>
      <c r="P261" s="509"/>
      <c r="Q261" s="509"/>
      <c r="R261" s="509"/>
      <c r="S261" s="509"/>
      <c r="T261" s="509"/>
      <c r="U261" s="509"/>
      <c r="V261" s="509"/>
      <c r="W261" s="509"/>
      <c r="X261" s="509"/>
      <c r="Y261" s="509"/>
      <c r="Z261" s="509"/>
      <c r="AA261" s="509"/>
      <c r="AB261" s="509"/>
      <c r="AC261" s="509"/>
      <c r="AD261" s="509"/>
      <c r="AE261" s="509"/>
      <c r="AF261" s="509"/>
      <c r="AG261" s="509"/>
      <c r="AH261" s="509"/>
      <c r="AI261" s="509"/>
      <c r="AJ261" s="509"/>
      <c r="AK261" s="509"/>
      <c r="AL261" s="509"/>
      <c r="AM261" s="509"/>
      <c r="AN261" s="15"/>
      <c r="AO261" s="15"/>
      <c r="AP261" s="15"/>
      <c r="AQ261" s="15"/>
      <c r="AR261" s="15"/>
      <c r="AS261" s="15"/>
      <c r="AT261" s="15"/>
      <c r="AU261" s="15"/>
      <c r="AV261" s="15"/>
      <c r="AW261" s="15"/>
      <c r="AX261" s="15"/>
      <c r="AY261" s="15"/>
      <c r="AZ261" s="15"/>
      <c r="BA261" s="15"/>
      <c r="BB261" s="15"/>
      <c r="BC261" s="15"/>
      <c r="BD261" s="15"/>
      <c r="BE261" s="15"/>
      <c r="BF261" s="15"/>
      <c r="BG261" s="15"/>
      <c r="BH261" s="15"/>
    </row>
    <row r="262" spans="1:60" x14ac:dyDescent="0.35">
      <c r="A262" s="15"/>
      <c r="J262" s="509"/>
      <c r="K262" s="509"/>
      <c r="L262" s="509"/>
      <c r="M262" s="509"/>
      <c r="N262" s="509"/>
      <c r="O262" s="509"/>
      <c r="P262" s="509"/>
      <c r="Q262" s="509"/>
      <c r="R262" s="509"/>
      <c r="S262" s="509"/>
      <c r="T262" s="509"/>
      <c r="U262" s="509"/>
      <c r="V262" s="509"/>
      <c r="W262" s="509"/>
      <c r="X262" s="509"/>
      <c r="Y262" s="509"/>
      <c r="Z262" s="509"/>
      <c r="AA262" s="509"/>
      <c r="AB262" s="509"/>
      <c r="AC262" s="509"/>
      <c r="AD262" s="509"/>
      <c r="AE262" s="509"/>
      <c r="AF262" s="509"/>
      <c r="AG262" s="509"/>
      <c r="AH262" s="509"/>
      <c r="AI262" s="509"/>
      <c r="AJ262" s="509"/>
      <c r="AK262" s="509"/>
      <c r="AL262" s="509"/>
      <c r="AM262" s="509"/>
      <c r="AN262" s="15"/>
      <c r="AO262" s="15"/>
      <c r="AP262" s="15"/>
      <c r="AQ262" s="15"/>
      <c r="AR262" s="15"/>
      <c r="AS262" s="15"/>
      <c r="AT262" s="15"/>
      <c r="AU262" s="15"/>
      <c r="AV262" s="15"/>
      <c r="AW262" s="15"/>
      <c r="AX262" s="15"/>
      <c r="AY262" s="15"/>
      <c r="AZ262" s="15"/>
      <c r="BA262" s="15"/>
      <c r="BB262" s="15"/>
      <c r="BC262" s="15"/>
      <c r="BD262" s="15"/>
      <c r="BE262" s="15"/>
      <c r="BF262" s="15"/>
      <c r="BG262" s="15"/>
      <c r="BH262" s="15"/>
    </row>
    <row r="263" spans="1:60" x14ac:dyDescent="0.35">
      <c r="A263" s="15"/>
      <c r="J263" s="509"/>
      <c r="K263" s="509"/>
      <c r="L263" s="509"/>
      <c r="M263" s="509"/>
      <c r="N263" s="509"/>
      <c r="O263" s="509"/>
      <c r="P263" s="509"/>
      <c r="Q263" s="509"/>
      <c r="R263" s="509"/>
      <c r="S263" s="509"/>
      <c r="T263" s="509"/>
      <c r="U263" s="509"/>
      <c r="V263" s="509"/>
      <c r="W263" s="509"/>
      <c r="X263" s="509"/>
      <c r="Y263" s="509"/>
      <c r="Z263" s="509"/>
      <c r="AA263" s="509"/>
      <c r="AB263" s="509"/>
      <c r="AC263" s="509"/>
      <c r="AD263" s="509"/>
      <c r="AE263" s="509"/>
      <c r="AF263" s="509"/>
      <c r="AG263" s="509"/>
      <c r="AH263" s="509"/>
      <c r="AI263" s="509"/>
      <c r="AJ263" s="509"/>
      <c r="AK263" s="509"/>
      <c r="AL263" s="509"/>
      <c r="AM263" s="509"/>
      <c r="AN263" s="15"/>
      <c r="AO263" s="15"/>
      <c r="AP263" s="15"/>
      <c r="AQ263" s="15"/>
      <c r="AR263" s="15"/>
      <c r="AS263" s="15"/>
      <c r="AT263" s="15"/>
      <c r="AU263" s="15"/>
      <c r="AV263" s="15"/>
      <c r="AW263" s="15"/>
      <c r="AX263" s="15"/>
      <c r="AY263" s="15"/>
      <c r="AZ263" s="15"/>
      <c r="BA263" s="15"/>
      <c r="BB263" s="15"/>
      <c r="BC263" s="15"/>
      <c r="BD263" s="15"/>
      <c r="BE263" s="15"/>
      <c r="BF263" s="15"/>
      <c r="BG263" s="15"/>
      <c r="BH263" s="15"/>
    </row>
    <row r="264" spans="1:60" x14ac:dyDescent="0.35">
      <c r="A264" s="15"/>
      <c r="J264" s="509"/>
      <c r="K264" s="509"/>
      <c r="L264" s="509"/>
      <c r="M264" s="509"/>
      <c r="N264" s="509"/>
      <c r="O264" s="509"/>
      <c r="P264" s="509"/>
      <c r="Q264" s="509"/>
      <c r="R264" s="509"/>
      <c r="S264" s="509"/>
      <c r="T264" s="509"/>
      <c r="U264" s="509"/>
      <c r="V264" s="509"/>
      <c r="W264" s="509"/>
      <c r="X264" s="509"/>
      <c r="Y264" s="509"/>
      <c r="Z264" s="509"/>
      <c r="AA264" s="509"/>
      <c r="AB264" s="509"/>
      <c r="AC264" s="509"/>
      <c r="AD264" s="509"/>
      <c r="AE264" s="509"/>
      <c r="AF264" s="509"/>
      <c r="AG264" s="509"/>
      <c r="AH264" s="509"/>
      <c r="AI264" s="509"/>
      <c r="AJ264" s="509"/>
      <c r="AK264" s="509"/>
      <c r="AL264" s="509"/>
      <c r="AM264" s="509"/>
      <c r="AN264" s="15"/>
      <c r="AO264" s="15"/>
      <c r="AP264" s="15"/>
      <c r="AQ264" s="15"/>
      <c r="AR264" s="15"/>
      <c r="AS264" s="15"/>
      <c r="AT264" s="15"/>
      <c r="AU264" s="15"/>
      <c r="AV264" s="15"/>
      <c r="AW264" s="15"/>
      <c r="AX264" s="15"/>
      <c r="AY264" s="15"/>
      <c r="AZ264" s="15"/>
      <c r="BA264" s="15"/>
      <c r="BB264" s="15"/>
      <c r="BC264" s="15"/>
      <c r="BD264" s="15"/>
      <c r="BE264" s="15"/>
      <c r="BF264" s="15"/>
      <c r="BG264" s="15"/>
      <c r="BH264" s="15"/>
    </row>
    <row r="265" spans="1:60" x14ac:dyDescent="0.35">
      <c r="A265" s="15"/>
      <c r="J265" s="509"/>
      <c r="K265" s="509"/>
      <c r="L265" s="509"/>
      <c r="M265" s="509"/>
      <c r="N265" s="509"/>
      <c r="O265" s="509"/>
      <c r="P265" s="509"/>
      <c r="Q265" s="509"/>
      <c r="R265" s="509"/>
      <c r="S265" s="509"/>
      <c r="T265" s="509"/>
      <c r="U265" s="509"/>
      <c r="V265" s="509"/>
      <c r="W265" s="509"/>
      <c r="X265" s="509"/>
      <c r="Y265" s="509"/>
      <c r="Z265" s="509"/>
      <c r="AA265" s="509"/>
      <c r="AB265" s="509"/>
      <c r="AC265" s="509"/>
      <c r="AD265" s="509"/>
      <c r="AE265" s="509"/>
      <c r="AF265" s="509"/>
      <c r="AG265" s="509"/>
      <c r="AH265" s="509"/>
      <c r="AI265" s="509"/>
      <c r="AJ265" s="509"/>
      <c r="AK265" s="509"/>
      <c r="AL265" s="509"/>
      <c r="AM265" s="509"/>
      <c r="AN265" s="15"/>
      <c r="AO265" s="15"/>
      <c r="AP265" s="15"/>
      <c r="AQ265" s="15"/>
      <c r="AR265" s="15"/>
      <c r="AS265" s="15"/>
      <c r="AT265" s="15"/>
      <c r="AU265" s="15"/>
      <c r="AV265" s="15"/>
      <c r="AW265" s="15"/>
      <c r="AX265" s="15"/>
      <c r="AY265" s="15"/>
      <c r="AZ265" s="15"/>
      <c r="BA265" s="15"/>
      <c r="BB265" s="15"/>
      <c r="BC265" s="15"/>
      <c r="BD265" s="15"/>
      <c r="BE265" s="15"/>
      <c r="BF265" s="15"/>
      <c r="BG265" s="15"/>
      <c r="BH265" s="15"/>
    </row>
    <row r="266" spans="1:60" x14ac:dyDescent="0.35">
      <c r="A266" s="15"/>
      <c r="J266" s="509"/>
      <c r="K266" s="509"/>
      <c r="L266" s="509"/>
      <c r="M266" s="509"/>
      <c r="N266" s="509"/>
      <c r="O266" s="509"/>
      <c r="P266" s="509"/>
      <c r="Q266" s="509"/>
      <c r="R266" s="509"/>
      <c r="S266" s="509"/>
      <c r="T266" s="509"/>
      <c r="U266" s="509"/>
      <c r="V266" s="509"/>
      <c r="W266" s="509"/>
      <c r="X266" s="509"/>
      <c r="Y266" s="509"/>
      <c r="Z266" s="509"/>
      <c r="AA266" s="509"/>
      <c r="AB266" s="509"/>
      <c r="AC266" s="509"/>
      <c r="AD266" s="509"/>
      <c r="AE266" s="509"/>
      <c r="AF266" s="509"/>
      <c r="AG266" s="509"/>
      <c r="AH266" s="509"/>
      <c r="AI266" s="509"/>
      <c r="AJ266" s="509"/>
      <c r="AK266" s="509"/>
      <c r="AL266" s="509"/>
      <c r="AM266" s="509"/>
      <c r="AN266" s="15"/>
      <c r="AO266" s="15"/>
      <c r="AP266" s="15"/>
      <c r="AQ266" s="15"/>
      <c r="AR266" s="15"/>
      <c r="AS266" s="15"/>
      <c r="AT266" s="15"/>
      <c r="AU266" s="15"/>
      <c r="AV266" s="15"/>
      <c r="AW266" s="15"/>
      <c r="AX266" s="15"/>
      <c r="AY266" s="15"/>
      <c r="AZ266" s="15"/>
      <c r="BA266" s="15"/>
      <c r="BB266" s="15"/>
      <c r="BC266" s="15"/>
      <c r="BD266" s="15"/>
      <c r="BE266" s="15"/>
      <c r="BF266" s="15"/>
      <c r="BG266" s="15"/>
      <c r="BH266" s="15"/>
    </row>
    <row r="267" spans="1:60" x14ac:dyDescent="0.35">
      <c r="A267" s="15"/>
      <c r="J267" s="509"/>
      <c r="K267" s="509"/>
      <c r="L267" s="509"/>
      <c r="M267" s="509"/>
      <c r="N267" s="509"/>
      <c r="O267" s="509"/>
      <c r="P267" s="509"/>
      <c r="Q267" s="509"/>
      <c r="R267" s="509"/>
      <c r="S267" s="509"/>
      <c r="T267" s="509"/>
      <c r="U267" s="509"/>
      <c r="V267" s="509"/>
      <c r="W267" s="509"/>
      <c r="X267" s="509"/>
      <c r="Y267" s="509"/>
      <c r="Z267" s="509"/>
      <c r="AA267" s="509"/>
      <c r="AB267" s="509"/>
      <c r="AC267" s="509"/>
      <c r="AD267" s="509"/>
      <c r="AE267" s="509"/>
      <c r="AF267" s="509"/>
      <c r="AG267" s="509"/>
      <c r="AH267" s="509"/>
      <c r="AI267" s="509"/>
      <c r="AJ267" s="509"/>
      <c r="AK267" s="509"/>
      <c r="AL267" s="509"/>
      <c r="AM267" s="509"/>
      <c r="AN267" s="15"/>
      <c r="AO267" s="15"/>
      <c r="AP267" s="15"/>
      <c r="AQ267" s="15"/>
      <c r="AR267" s="15"/>
      <c r="AS267" s="15"/>
      <c r="AT267" s="15"/>
      <c r="AU267" s="15"/>
      <c r="AV267" s="15"/>
      <c r="AW267" s="15"/>
      <c r="AX267" s="15"/>
      <c r="AY267" s="15"/>
      <c r="AZ267" s="15"/>
      <c r="BA267" s="15"/>
      <c r="BB267" s="15"/>
      <c r="BC267" s="15"/>
      <c r="BD267" s="15"/>
      <c r="BE267" s="15"/>
      <c r="BF267" s="15"/>
      <c r="BG267" s="15"/>
      <c r="BH267" s="15"/>
    </row>
    <row r="268" spans="1:60" x14ac:dyDescent="0.35">
      <c r="A268" s="15"/>
      <c r="J268" s="509"/>
      <c r="K268" s="509"/>
      <c r="L268" s="509"/>
      <c r="M268" s="509"/>
      <c r="N268" s="509"/>
      <c r="O268" s="509"/>
      <c r="P268" s="509"/>
      <c r="Q268" s="509"/>
      <c r="R268" s="509"/>
      <c r="S268" s="509"/>
      <c r="T268" s="509"/>
      <c r="U268" s="509"/>
      <c r="V268" s="509"/>
      <c r="W268" s="509"/>
      <c r="X268" s="509"/>
      <c r="Y268" s="509"/>
      <c r="Z268" s="509"/>
      <c r="AA268" s="509"/>
      <c r="AB268" s="509"/>
      <c r="AC268" s="509"/>
      <c r="AD268" s="509"/>
      <c r="AE268" s="509"/>
      <c r="AF268" s="509"/>
      <c r="AG268" s="509"/>
      <c r="AH268" s="509"/>
      <c r="AI268" s="509"/>
      <c r="AJ268" s="509"/>
      <c r="AK268" s="509"/>
      <c r="AL268" s="509"/>
      <c r="AM268" s="509"/>
      <c r="AN268" s="15"/>
      <c r="AO268" s="15"/>
      <c r="AP268" s="15"/>
      <c r="AQ268" s="15"/>
      <c r="AR268" s="15"/>
      <c r="AS268" s="15"/>
      <c r="AT268" s="15"/>
      <c r="AU268" s="15"/>
      <c r="AV268" s="15"/>
      <c r="AW268" s="15"/>
      <c r="AX268" s="15"/>
      <c r="AY268" s="15"/>
      <c r="AZ268" s="15"/>
      <c r="BA268" s="15"/>
      <c r="BB268" s="15"/>
      <c r="BC268" s="15"/>
      <c r="BD268" s="15"/>
      <c r="BE268" s="15"/>
      <c r="BF268" s="15"/>
      <c r="BG268" s="15"/>
      <c r="BH268" s="15"/>
    </row>
    <row r="269" spans="1:60" x14ac:dyDescent="0.35">
      <c r="A269" s="15"/>
      <c r="J269" s="509"/>
      <c r="K269" s="509"/>
      <c r="L269" s="509"/>
      <c r="M269" s="509"/>
      <c r="N269" s="509"/>
      <c r="O269" s="509"/>
      <c r="P269" s="509"/>
      <c r="Q269" s="509"/>
      <c r="R269" s="509"/>
      <c r="S269" s="509"/>
      <c r="T269" s="509"/>
      <c r="U269" s="509"/>
      <c r="V269" s="509"/>
      <c r="W269" s="509"/>
      <c r="X269" s="509"/>
      <c r="Y269" s="509"/>
      <c r="Z269" s="509"/>
      <c r="AA269" s="509"/>
      <c r="AB269" s="509"/>
      <c r="AC269" s="509"/>
      <c r="AD269" s="509"/>
      <c r="AE269" s="509"/>
      <c r="AF269" s="509"/>
      <c r="AG269" s="509"/>
      <c r="AH269" s="509"/>
      <c r="AI269" s="509"/>
      <c r="AJ269" s="509"/>
      <c r="AK269" s="509"/>
      <c r="AL269" s="509"/>
      <c r="AM269" s="509"/>
      <c r="AN269" s="15"/>
      <c r="AO269" s="15"/>
      <c r="AP269" s="15"/>
      <c r="AQ269" s="15"/>
      <c r="AR269" s="15"/>
      <c r="AS269" s="15"/>
      <c r="AT269" s="15"/>
      <c r="AU269" s="15"/>
      <c r="AV269" s="15"/>
      <c r="AW269" s="15"/>
      <c r="AX269" s="15"/>
      <c r="AY269" s="15"/>
      <c r="AZ269" s="15"/>
      <c r="BA269" s="15"/>
      <c r="BB269" s="15"/>
      <c r="BC269" s="15"/>
      <c r="BD269" s="15"/>
      <c r="BE269" s="15"/>
      <c r="BF269" s="15"/>
      <c r="BG269" s="15"/>
      <c r="BH269" s="15"/>
    </row>
    <row r="270" spans="1:60" x14ac:dyDescent="0.35">
      <c r="A270" s="15"/>
      <c r="J270" s="509"/>
      <c r="K270" s="509"/>
      <c r="L270" s="509"/>
      <c r="M270" s="509"/>
      <c r="N270" s="509"/>
      <c r="O270" s="509"/>
      <c r="P270" s="509"/>
      <c r="Q270" s="509"/>
      <c r="R270" s="509"/>
      <c r="S270" s="509"/>
      <c r="T270" s="509"/>
      <c r="U270" s="509"/>
      <c r="V270" s="509"/>
      <c r="W270" s="509"/>
      <c r="X270" s="509"/>
      <c r="Y270" s="509"/>
      <c r="Z270" s="509"/>
      <c r="AA270" s="509"/>
      <c r="AB270" s="509"/>
      <c r="AC270" s="509"/>
      <c r="AD270" s="509"/>
      <c r="AE270" s="509"/>
      <c r="AF270" s="509"/>
      <c r="AG270" s="509"/>
      <c r="AH270" s="509"/>
      <c r="AI270" s="509"/>
      <c r="AJ270" s="509"/>
      <c r="AK270" s="509"/>
      <c r="AL270" s="509"/>
      <c r="AM270" s="509"/>
      <c r="AN270" s="15"/>
      <c r="AO270" s="15"/>
      <c r="AP270" s="15"/>
      <c r="AQ270" s="15"/>
      <c r="AR270" s="15"/>
      <c r="AS270" s="15"/>
      <c r="AT270" s="15"/>
      <c r="AU270" s="15"/>
      <c r="AV270" s="15"/>
      <c r="AW270" s="15"/>
      <c r="AX270" s="15"/>
      <c r="AY270" s="15"/>
      <c r="AZ270" s="15"/>
      <c r="BA270" s="15"/>
      <c r="BB270" s="15"/>
      <c r="BC270" s="15"/>
      <c r="BD270" s="15"/>
      <c r="BE270" s="15"/>
      <c r="BF270" s="15"/>
      <c r="BG270" s="15"/>
      <c r="BH270" s="15"/>
    </row>
    <row r="271" spans="1:60" x14ac:dyDescent="0.35">
      <c r="A271" s="15"/>
      <c r="J271" s="509"/>
      <c r="K271" s="509"/>
      <c r="L271" s="509"/>
      <c r="M271" s="509"/>
      <c r="N271" s="509"/>
      <c r="O271" s="509"/>
      <c r="P271" s="509"/>
      <c r="Q271" s="509"/>
      <c r="R271" s="509"/>
      <c r="S271" s="509"/>
      <c r="T271" s="509"/>
      <c r="U271" s="509"/>
      <c r="V271" s="509"/>
      <c r="W271" s="509"/>
      <c r="X271" s="509"/>
      <c r="Y271" s="509"/>
      <c r="Z271" s="509"/>
      <c r="AA271" s="509"/>
      <c r="AB271" s="509"/>
      <c r="AC271" s="509"/>
      <c r="AD271" s="509"/>
      <c r="AE271" s="509"/>
      <c r="AF271" s="509"/>
      <c r="AG271" s="509"/>
      <c r="AH271" s="509"/>
      <c r="AI271" s="509"/>
      <c r="AJ271" s="509"/>
      <c r="AK271" s="509"/>
      <c r="AL271" s="509"/>
      <c r="AM271" s="509"/>
      <c r="AN271" s="15"/>
      <c r="AO271" s="15"/>
      <c r="AP271" s="15"/>
      <c r="AQ271" s="15"/>
      <c r="AR271" s="15"/>
      <c r="AS271" s="15"/>
      <c r="AT271" s="15"/>
      <c r="AU271" s="15"/>
      <c r="AV271" s="15"/>
      <c r="AW271" s="15"/>
      <c r="AX271" s="15"/>
      <c r="AY271" s="15"/>
      <c r="AZ271" s="15"/>
      <c r="BA271" s="15"/>
      <c r="BB271" s="15"/>
      <c r="BC271" s="15"/>
      <c r="BD271" s="15"/>
      <c r="BE271" s="15"/>
      <c r="BF271" s="15"/>
      <c r="BG271" s="15"/>
      <c r="BH271" s="15"/>
    </row>
    <row r="272" spans="1:60" x14ac:dyDescent="0.35">
      <c r="A272" s="15"/>
      <c r="J272" s="509"/>
      <c r="K272" s="509"/>
      <c r="L272" s="509"/>
      <c r="M272" s="509"/>
      <c r="N272" s="509"/>
      <c r="O272" s="509"/>
      <c r="P272" s="509"/>
      <c r="Q272" s="509"/>
      <c r="R272" s="509"/>
      <c r="S272" s="509"/>
      <c r="T272" s="509"/>
      <c r="U272" s="509"/>
      <c r="V272" s="509"/>
      <c r="W272" s="509"/>
      <c r="X272" s="509"/>
      <c r="Y272" s="509"/>
      <c r="Z272" s="509"/>
      <c r="AA272" s="509"/>
      <c r="AB272" s="509"/>
      <c r="AC272" s="509"/>
      <c r="AD272" s="509"/>
      <c r="AE272" s="509"/>
      <c r="AF272" s="509"/>
      <c r="AG272" s="509"/>
      <c r="AH272" s="509"/>
      <c r="AI272" s="509"/>
      <c r="AJ272" s="509"/>
      <c r="AK272" s="509"/>
      <c r="AL272" s="509"/>
      <c r="AM272" s="509"/>
      <c r="AN272" s="15"/>
      <c r="AO272" s="15"/>
      <c r="AP272" s="15"/>
      <c r="AQ272" s="15"/>
      <c r="AR272" s="15"/>
      <c r="AS272" s="15"/>
      <c r="AT272" s="15"/>
      <c r="AU272" s="15"/>
      <c r="AV272" s="15"/>
      <c r="AW272" s="15"/>
      <c r="AX272" s="15"/>
      <c r="AY272" s="15"/>
      <c r="AZ272" s="15"/>
      <c r="BA272" s="15"/>
      <c r="BB272" s="15"/>
      <c r="BC272" s="15"/>
      <c r="BD272" s="15"/>
      <c r="BE272" s="15"/>
      <c r="BF272" s="15"/>
      <c r="BG272" s="15"/>
      <c r="BH272" s="15"/>
    </row>
    <row r="273" spans="1:60" x14ac:dyDescent="0.35">
      <c r="A273" s="15"/>
      <c r="J273" s="509"/>
      <c r="K273" s="509"/>
      <c r="L273" s="509"/>
      <c r="M273" s="509"/>
      <c r="N273" s="509"/>
      <c r="O273" s="509"/>
      <c r="P273" s="509"/>
      <c r="Q273" s="509"/>
      <c r="R273" s="509"/>
      <c r="S273" s="509"/>
      <c r="T273" s="509"/>
      <c r="U273" s="509"/>
      <c r="V273" s="509"/>
      <c r="W273" s="509"/>
      <c r="X273" s="509"/>
      <c r="Y273" s="509"/>
      <c r="Z273" s="509"/>
      <c r="AA273" s="509"/>
      <c r="AB273" s="509"/>
      <c r="AC273" s="509"/>
      <c r="AD273" s="509"/>
      <c r="AE273" s="509"/>
      <c r="AF273" s="509"/>
      <c r="AG273" s="509"/>
      <c r="AH273" s="509"/>
      <c r="AI273" s="509"/>
      <c r="AJ273" s="509"/>
      <c r="AK273" s="509"/>
      <c r="AL273" s="509"/>
      <c r="AM273" s="509"/>
      <c r="AN273" s="15"/>
      <c r="AO273" s="15"/>
      <c r="AP273" s="15"/>
      <c r="AQ273" s="15"/>
      <c r="AR273" s="15"/>
      <c r="AS273" s="15"/>
      <c r="AT273" s="15"/>
      <c r="AU273" s="15"/>
      <c r="AV273" s="15"/>
      <c r="AW273" s="15"/>
      <c r="AX273" s="15"/>
      <c r="AY273" s="15"/>
      <c r="AZ273" s="15"/>
      <c r="BA273" s="15"/>
      <c r="BB273" s="15"/>
      <c r="BC273" s="15"/>
      <c r="BD273" s="15"/>
      <c r="BE273" s="15"/>
      <c r="BF273" s="15"/>
      <c r="BG273" s="15"/>
      <c r="BH273" s="15"/>
    </row>
    <row r="274" spans="1:60" x14ac:dyDescent="0.35">
      <c r="A274" s="15"/>
      <c r="J274" s="509"/>
      <c r="K274" s="509"/>
      <c r="L274" s="509"/>
      <c r="M274" s="509"/>
      <c r="N274" s="509"/>
      <c r="O274" s="509"/>
      <c r="P274" s="509"/>
      <c r="Q274" s="509"/>
      <c r="R274" s="509"/>
      <c r="S274" s="509"/>
      <c r="T274" s="509"/>
      <c r="U274" s="509"/>
      <c r="V274" s="509"/>
      <c r="W274" s="509"/>
      <c r="X274" s="509"/>
      <c r="Y274" s="509"/>
      <c r="Z274" s="509"/>
      <c r="AA274" s="509"/>
      <c r="AB274" s="509"/>
      <c r="AC274" s="509"/>
      <c r="AD274" s="509"/>
      <c r="AE274" s="509"/>
      <c r="AF274" s="509"/>
      <c r="AG274" s="509"/>
      <c r="AH274" s="509"/>
      <c r="AI274" s="509"/>
      <c r="AJ274" s="509"/>
      <c r="AK274" s="509"/>
      <c r="AL274" s="509"/>
      <c r="AM274" s="509"/>
      <c r="AN274" s="15"/>
      <c r="AO274" s="15"/>
      <c r="AP274" s="15"/>
      <c r="AQ274" s="15"/>
      <c r="AR274" s="15"/>
      <c r="AS274" s="15"/>
      <c r="AT274" s="15"/>
      <c r="AU274" s="15"/>
      <c r="AV274" s="15"/>
      <c r="AW274" s="15"/>
      <c r="AX274" s="15"/>
      <c r="AY274" s="15"/>
      <c r="AZ274" s="15"/>
      <c r="BA274" s="15"/>
      <c r="BB274" s="15"/>
      <c r="BC274" s="15"/>
      <c r="BD274" s="15"/>
      <c r="BE274" s="15"/>
      <c r="BF274" s="15"/>
      <c r="BG274" s="15"/>
      <c r="BH274" s="15"/>
    </row>
    <row r="275" spans="1:60" x14ac:dyDescent="0.35">
      <c r="A275" s="15"/>
      <c r="J275" s="509"/>
      <c r="K275" s="509"/>
      <c r="L275" s="509"/>
      <c r="M275" s="509"/>
      <c r="N275" s="509"/>
      <c r="O275" s="509"/>
      <c r="P275" s="509"/>
      <c r="Q275" s="509"/>
      <c r="R275" s="509"/>
      <c r="S275" s="509"/>
      <c r="T275" s="509"/>
      <c r="U275" s="509"/>
      <c r="V275" s="509"/>
      <c r="W275" s="509"/>
      <c r="X275" s="509"/>
      <c r="Y275" s="509"/>
      <c r="Z275" s="509"/>
      <c r="AA275" s="509"/>
      <c r="AB275" s="509"/>
      <c r="AC275" s="509"/>
      <c r="AD275" s="509"/>
      <c r="AE275" s="509"/>
      <c r="AF275" s="509"/>
      <c r="AG275" s="509"/>
      <c r="AH275" s="509"/>
      <c r="AI275" s="509"/>
      <c r="AJ275" s="509"/>
      <c r="AK275" s="509"/>
      <c r="AL275" s="509"/>
      <c r="AM275" s="509"/>
      <c r="AN275" s="15"/>
      <c r="AO275" s="15"/>
      <c r="AP275" s="15"/>
      <c r="AQ275" s="15"/>
      <c r="AR275" s="15"/>
      <c r="AS275" s="15"/>
      <c r="AT275" s="15"/>
      <c r="AU275" s="15"/>
      <c r="AV275" s="15"/>
      <c r="AW275" s="15"/>
      <c r="AX275" s="15"/>
      <c r="AY275" s="15"/>
      <c r="AZ275" s="15"/>
      <c r="BA275" s="15"/>
      <c r="BB275" s="15"/>
      <c r="BC275" s="15"/>
      <c r="BD275" s="15"/>
      <c r="BE275" s="15"/>
      <c r="BF275" s="15"/>
      <c r="BG275" s="15"/>
      <c r="BH275" s="15"/>
    </row>
    <row r="276" spans="1:60" x14ac:dyDescent="0.35">
      <c r="A276" s="15"/>
      <c r="J276" s="509"/>
      <c r="K276" s="509"/>
      <c r="L276" s="509"/>
      <c r="M276" s="509"/>
      <c r="N276" s="509"/>
      <c r="O276" s="509"/>
      <c r="P276" s="509"/>
      <c r="Q276" s="509"/>
      <c r="R276" s="509"/>
      <c r="S276" s="509"/>
      <c r="T276" s="509"/>
      <c r="U276" s="509"/>
      <c r="V276" s="509"/>
      <c r="W276" s="509"/>
      <c r="X276" s="509"/>
      <c r="Y276" s="509"/>
      <c r="Z276" s="509"/>
      <c r="AA276" s="509"/>
      <c r="AB276" s="509"/>
      <c r="AC276" s="509"/>
      <c r="AD276" s="509"/>
      <c r="AE276" s="509"/>
      <c r="AF276" s="509"/>
      <c r="AG276" s="509"/>
      <c r="AH276" s="509"/>
      <c r="AI276" s="509"/>
      <c r="AJ276" s="509"/>
      <c r="AK276" s="509"/>
      <c r="AL276" s="509"/>
      <c r="AM276" s="509"/>
      <c r="AN276" s="15"/>
      <c r="AO276" s="15"/>
      <c r="AP276" s="15"/>
      <c r="AQ276" s="15"/>
      <c r="AR276" s="15"/>
      <c r="AS276" s="15"/>
      <c r="AT276" s="15"/>
      <c r="AU276" s="15"/>
      <c r="AV276" s="15"/>
      <c r="AW276" s="15"/>
      <c r="AX276" s="15"/>
      <c r="AY276" s="15"/>
      <c r="AZ276" s="15"/>
      <c r="BA276" s="15"/>
      <c r="BB276" s="15"/>
      <c r="BC276" s="15"/>
      <c r="BD276" s="15"/>
      <c r="BE276" s="15"/>
      <c r="BF276" s="15"/>
      <c r="BG276" s="15"/>
      <c r="BH276" s="15"/>
    </row>
    <row r="277" spans="1:60" x14ac:dyDescent="0.35">
      <c r="A277" s="15"/>
      <c r="J277" s="509"/>
      <c r="K277" s="509"/>
      <c r="L277" s="509"/>
      <c r="M277" s="509"/>
      <c r="N277" s="509"/>
      <c r="O277" s="509"/>
      <c r="P277" s="509"/>
      <c r="Q277" s="509"/>
      <c r="R277" s="509"/>
      <c r="S277" s="509"/>
      <c r="T277" s="509"/>
      <c r="U277" s="509"/>
      <c r="V277" s="509"/>
      <c r="W277" s="509"/>
      <c r="X277" s="509"/>
      <c r="Y277" s="509"/>
      <c r="Z277" s="509"/>
      <c r="AA277" s="509"/>
      <c r="AB277" s="509"/>
      <c r="AC277" s="509"/>
      <c r="AD277" s="509"/>
      <c r="AE277" s="509"/>
      <c r="AF277" s="509"/>
      <c r="AG277" s="509"/>
      <c r="AH277" s="509"/>
      <c r="AI277" s="509"/>
      <c r="AJ277" s="509"/>
      <c r="AK277" s="509"/>
      <c r="AL277" s="509"/>
      <c r="AM277" s="509"/>
      <c r="AN277" s="15"/>
      <c r="AO277" s="15"/>
      <c r="AP277" s="15"/>
      <c r="AQ277" s="15"/>
      <c r="AR277" s="15"/>
      <c r="AS277" s="15"/>
      <c r="AT277" s="15"/>
      <c r="AU277" s="15"/>
      <c r="AV277" s="15"/>
      <c r="AW277" s="15"/>
      <c r="AX277" s="15"/>
      <c r="AY277" s="15"/>
      <c r="AZ277" s="15"/>
      <c r="BA277" s="15"/>
      <c r="BB277" s="15"/>
      <c r="BC277" s="15"/>
      <c r="BD277" s="15"/>
      <c r="BE277" s="15"/>
      <c r="BF277" s="15"/>
      <c r="BG277" s="15"/>
      <c r="BH277" s="15"/>
    </row>
    <row r="278" spans="1:60" x14ac:dyDescent="0.35">
      <c r="A278" s="15"/>
      <c r="J278" s="509"/>
      <c r="K278" s="509"/>
      <c r="L278" s="509"/>
      <c r="M278" s="509"/>
      <c r="N278" s="509"/>
      <c r="O278" s="509"/>
      <c r="P278" s="509"/>
      <c r="Q278" s="509"/>
      <c r="R278" s="509"/>
      <c r="S278" s="509"/>
      <c r="T278" s="509"/>
      <c r="U278" s="509"/>
      <c r="V278" s="509"/>
      <c r="W278" s="509"/>
      <c r="X278" s="509"/>
      <c r="Y278" s="509"/>
      <c r="Z278" s="509"/>
      <c r="AA278" s="509"/>
      <c r="AB278" s="509"/>
      <c r="AC278" s="509"/>
      <c r="AD278" s="509"/>
      <c r="AE278" s="509"/>
      <c r="AF278" s="509"/>
      <c r="AG278" s="509"/>
      <c r="AH278" s="509"/>
      <c r="AI278" s="509"/>
      <c r="AJ278" s="509"/>
      <c r="AK278" s="509"/>
      <c r="AL278" s="509"/>
      <c r="AM278" s="509"/>
      <c r="AN278" s="15"/>
      <c r="AO278" s="15"/>
      <c r="AP278" s="15"/>
      <c r="AQ278" s="15"/>
      <c r="AR278" s="15"/>
      <c r="AS278" s="15"/>
      <c r="AT278" s="15"/>
      <c r="AU278" s="15"/>
      <c r="AV278" s="15"/>
      <c r="AW278" s="15"/>
      <c r="AX278" s="15"/>
      <c r="AY278" s="15"/>
      <c r="AZ278" s="15"/>
      <c r="BA278" s="15"/>
      <c r="BB278" s="15"/>
      <c r="BC278" s="15"/>
      <c r="BD278" s="15"/>
      <c r="BE278" s="15"/>
      <c r="BF278" s="15"/>
      <c r="BG278" s="15"/>
      <c r="BH278" s="15"/>
    </row>
    <row r="279" spans="1:60" x14ac:dyDescent="0.35">
      <c r="A279" s="15"/>
      <c r="J279" s="509"/>
      <c r="K279" s="509"/>
      <c r="L279" s="509"/>
      <c r="M279" s="509"/>
      <c r="N279" s="509"/>
      <c r="O279" s="509"/>
      <c r="P279" s="509"/>
      <c r="Q279" s="509"/>
      <c r="R279" s="509"/>
      <c r="S279" s="509"/>
      <c r="T279" s="509"/>
      <c r="U279" s="509"/>
      <c r="V279" s="509"/>
      <c r="W279" s="509"/>
      <c r="X279" s="509"/>
      <c r="Y279" s="509"/>
      <c r="Z279" s="509"/>
      <c r="AA279" s="509"/>
      <c r="AB279" s="509"/>
      <c r="AC279" s="509"/>
      <c r="AD279" s="509"/>
      <c r="AE279" s="509"/>
      <c r="AF279" s="509"/>
      <c r="AG279" s="509"/>
      <c r="AH279" s="509"/>
      <c r="AI279" s="509"/>
      <c r="AJ279" s="509"/>
      <c r="AK279" s="509"/>
      <c r="AL279" s="509"/>
      <c r="AM279" s="509"/>
      <c r="AN279" s="15"/>
      <c r="AO279" s="15"/>
      <c r="AP279" s="15"/>
      <c r="AQ279" s="15"/>
      <c r="AR279" s="15"/>
      <c r="AS279" s="15"/>
      <c r="AT279" s="15"/>
      <c r="AU279" s="15"/>
      <c r="AV279" s="15"/>
      <c r="AW279" s="15"/>
      <c r="AX279" s="15"/>
      <c r="AY279" s="15"/>
      <c r="AZ279" s="15"/>
      <c r="BA279" s="15"/>
      <c r="BB279" s="15"/>
      <c r="BC279" s="15"/>
      <c r="BD279" s="15"/>
      <c r="BE279" s="15"/>
      <c r="BF279" s="15"/>
      <c r="BG279" s="15"/>
      <c r="BH279" s="15"/>
    </row>
    <row r="280" spans="1:60" x14ac:dyDescent="0.35">
      <c r="A280" s="15"/>
      <c r="J280" s="509"/>
      <c r="K280" s="509"/>
      <c r="L280" s="509"/>
      <c r="M280" s="509"/>
      <c r="N280" s="509"/>
      <c r="O280" s="509"/>
      <c r="P280" s="509"/>
      <c r="Q280" s="509"/>
      <c r="R280" s="509"/>
      <c r="S280" s="509"/>
      <c r="T280" s="509"/>
      <c r="U280" s="509"/>
      <c r="V280" s="509"/>
      <c r="W280" s="509"/>
      <c r="X280" s="509"/>
      <c r="Y280" s="509"/>
      <c r="Z280" s="509"/>
      <c r="AA280" s="509"/>
      <c r="AB280" s="509"/>
      <c r="AC280" s="509"/>
      <c r="AD280" s="509"/>
      <c r="AE280" s="509"/>
      <c r="AF280" s="509"/>
      <c r="AG280" s="509"/>
      <c r="AH280" s="509"/>
      <c r="AI280" s="509"/>
      <c r="AJ280" s="509"/>
      <c r="AK280" s="509"/>
      <c r="AL280" s="509"/>
      <c r="AM280" s="509"/>
      <c r="AN280" s="15"/>
      <c r="AO280" s="15"/>
      <c r="AP280" s="15"/>
      <c r="AQ280" s="15"/>
      <c r="AR280" s="15"/>
      <c r="AS280" s="15"/>
      <c r="AT280" s="15"/>
      <c r="AU280" s="15"/>
      <c r="AV280" s="15"/>
      <c r="AW280" s="15"/>
      <c r="AX280" s="15"/>
      <c r="AY280" s="15"/>
      <c r="AZ280" s="15"/>
      <c r="BA280" s="15"/>
      <c r="BB280" s="15"/>
      <c r="BC280" s="15"/>
      <c r="BD280" s="15"/>
      <c r="BE280" s="15"/>
      <c r="BF280" s="15"/>
      <c r="BG280" s="15"/>
      <c r="BH280" s="15"/>
    </row>
    <row r="281" spans="1:60" x14ac:dyDescent="0.35">
      <c r="A281" s="15"/>
      <c r="J281" s="509"/>
      <c r="K281" s="509"/>
      <c r="L281" s="509"/>
      <c r="M281" s="509"/>
      <c r="N281" s="509"/>
      <c r="O281" s="509"/>
      <c r="P281" s="509"/>
      <c r="Q281" s="509"/>
      <c r="R281" s="509"/>
      <c r="S281" s="509"/>
      <c r="T281" s="509"/>
      <c r="U281" s="509"/>
      <c r="V281" s="509"/>
      <c r="W281" s="509"/>
      <c r="X281" s="509"/>
      <c r="Y281" s="509"/>
      <c r="Z281" s="509"/>
      <c r="AA281" s="509"/>
      <c r="AB281" s="509"/>
      <c r="AC281" s="509"/>
      <c r="AD281" s="509"/>
      <c r="AE281" s="509"/>
      <c r="AF281" s="509"/>
      <c r="AG281" s="509"/>
      <c r="AH281" s="509"/>
      <c r="AI281" s="509"/>
      <c r="AJ281" s="509"/>
      <c r="AK281" s="509"/>
      <c r="AL281" s="509"/>
      <c r="AM281" s="509"/>
      <c r="AN281" s="15"/>
      <c r="AO281" s="15"/>
      <c r="AP281" s="15"/>
      <c r="AQ281" s="15"/>
      <c r="AR281" s="15"/>
      <c r="AS281" s="15"/>
      <c r="AT281" s="15"/>
      <c r="AU281" s="15"/>
      <c r="AV281" s="15"/>
      <c r="AW281" s="15"/>
      <c r="AX281" s="15"/>
      <c r="AY281" s="15"/>
      <c r="AZ281" s="15"/>
      <c r="BA281" s="15"/>
      <c r="BB281" s="15"/>
      <c r="BC281" s="15"/>
      <c r="BD281" s="15"/>
      <c r="BE281" s="15"/>
      <c r="BF281" s="15"/>
      <c r="BG281" s="15"/>
      <c r="BH281" s="15"/>
    </row>
    <row r="282" spans="1:60" x14ac:dyDescent="0.35">
      <c r="A282" s="15"/>
      <c r="J282" s="509"/>
      <c r="K282" s="509"/>
      <c r="L282" s="509"/>
      <c r="M282" s="509"/>
      <c r="N282" s="509"/>
      <c r="O282" s="509"/>
      <c r="P282" s="509"/>
      <c r="Q282" s="509"/>
      <c r="R282" s="509"/>
      <c r="S282" s="509"/>
      <c r="T282" s="509"/>
      <c r="U282" s="509"/>
      <c r="V282" s="509"/>
      <c r="W282" s="509"/>
      <c r="X282" s="509"/>
      <c r="Y282" s="509"/>
      <c r="Z282" s="509"/>
      <c r="AA282" s="509"/>
      <c r="AB282" s="509"/>
      <c r="AC282" s="509"/>
      <c r="AD282" s="509"/>
      <c r="AE282" s="509"/>
      <c r="AF282" s="509"/>
      <c r="AG282" s="509"/>
      <c r="AH282" s="509"/>
      <c r="AI282" s="509"/>
      <c r="AJ282" s="509"/>
      <c r="AK282" s="509"/>
      <c r="AL282" s="509"/>
      <c r="AM282" s="509"/>
      <c r="AN282" s="15"/>
      <c r="AO282" s="15"/>
      <c r="AP282" s="15"/>
      <c r="AQ282" s="15"/>
      <c r="AR282" s="15"/>
      <c r="AS282" s="15"/>
      <c r="AT282" s="15"/>
      <c r="AU282" s="15"/>
      <c r="AV282" s="15"/>
      <c r="AW282" s="15"/>
      <c r="AX282" s="15"/>
      <c r="AY282" s="15"/>
      <c r="AZ282" s="15"/>
      <c r="BA282" s="15"/>
      <c r="BB282" s="15"/>
      <c r="BC282" s="15"/>
      <c r="BD282" s="15"/>
      <c r="BE282" s="15"/>
      <c r="BF282" s="15"/>
      <c r="BG282" s="15"/>
      <c r="BH282" s="15"/>
    </row>
    <row r="283" spans="1:60" x14ac:dyDescent="0.35">
      <c r="A283" s="15"/>
      <c r="J283" s="509"/>
      <c r="K283" s="509"/>
      <c r="L283" s="509"/>
      <c r="M283" s="509"/>
      <c r="N283" s="509"/>
      <c r="O283" s="509"/>
      <c r="P283" s="509"/>
      <c r="Q283" s="509"/>
      <c r="R283" s="509"/>
      <c r="S283" s="509"/>
      <c r="T283" s="509"/>
      <c r="U283" s="509"/>
      <c r="V283" s="509"/>
      <c r="W283" s="509"/>
      <c r="X283" s="509"/>
      <c r="Y283" s="509"/>
      <c r="Z283" s="509"/>
      <c r="AA283" s="509"/>
      <c r="AB283" s="509"/>
      <c r="AC283" s="509"/>
      <c r="AD283" s="509"/>
      <c r="AE283" s="509"/>
      <c r="AF283" s="509"/>
      <c r="AG283" s="509"/>
      <c r="AH283" s="509"/>
      <c r="AI283" s="509"/>
      <c r="AJ283" s="509"/>
      <c r="AK283" s="509"/>
      <c r="AL283" s="509"/>
      <c r="AM283" s="509"/>
      <c r="AN283" s="15"/>
      <c r="AO283" s="15"/>
      <c r="AP283" s="15"/>
      <c r="AQ283" s="15"/>
      <c r="AR283" s="15"/>
      <c r="AS283" s="15"/>
      <c r="AT283" s="15"/>
      <c r="AU283" s="15"/>
      <c r="AV283" s="15"/>
      <c r="AW283" s="15"/>
      <c r="AX283" s="15"/>
      <c r="AY283" s="15"/>
      <c r="AZ283" s="15"/>
      <c r="BA283" s="15"/>
      <c r="BB283" s="15"/>
      <c r="BC283" s="15"/>
      <c r="BD283" s="15"/>
      <c r="BE283" s="15"/>
      <c r="BF283" s="15"/>
      <c r="BG283" s="15"/>
      <c r="BH283" s="15"/>
    </row>
    <row r="284" spans="1:60" x14ac:dyDescent="0.35">
      <c r="A284" s="15"/>
      <c r="J284" s="509"/>
      <c r="K284" s="509"/>
      <c r="L284" s="509"/>
      <c r="M284" s="509"/>
      <c r="N284" s="509"/>
      <c r="O284" s="509"/>
      <c r="P284" s="509"/>
      <c r="Q284" s="509"/>
      <c r="R284" s="509"/>
      <c r="S284" s="509"/>
      <c r="T284" s="509"/>
      <c r="U284" s="509"/>
      <c r="V284" s="509"/>
      <c r="W284" s="509"/>
      <c r="X284" s="509"/>
      <c r="Y284" s="509"/>
      <c r="Z284" s="509"/>
      <c r="AA284" s="509"/>
      <c r="AB284" s="509"/>
      <c r="AC284" s="509"/>
      <c r="AD284" s="509"/>
      <c r="AE284" s="509"/>
      <c r="AF284" s="509"/>
      <c r="AG284" s="509"/>
      <c r="AH284" s="509"/>
      <c r="AI284" s="509"/>
      <c r="AJ284" s="509"/>
      <c r="AK284" s="509"/>
      <c r="AL284" s="509"/>
      <c r="AM284" s="509"/>
      <c r="AN284" s="15"/>
      <c r="AO284" s="15"/>
      <c r="AP284" s="15"/>
      <c r="AQ284" s="15"/>
      <c r="AR284" s="15"/>
      <c r="AS284" s="15"/>
      <c r="AT284" s="15"/>
      <c r="AU284" s="15"/>
      <c r="AV284" s="15"/>
      <c r="AW284" s="15"/>
      <c r="AX284" s="15"/>
      <c r="AY284" s="15"/>
      <c r="AZ284" s="15"/>
      <c r="BA284" s="15"/>
      <c r="BB284" s="15"/>
      <c r="BC284" s="15"/>
      <c r="BD284" s="15"/>
      <c r="BE284" s="15"/>
      <c r="BF284" s="15"/>
      <c r="BG284" s="15"/>
      <c r="BH284" s="15"/>
    </row>
    <row r="285" spans="1:60" x14ac:dyDescent="0.35">
      <c r="A285" s="15"/>
      <c r="J285" s="509"/>
      <c r="K285" s="509"/>
      <c r="L285" s="509"/>
      <c r="M285" s="509"/>
      <c r="N285" s="509"/>
      <c r="O285" s="509"/>
      <c r="P285" s="509"/>
      <c r="Q285" s="509"/>
      <c r="R285" s="509"/>
      <c r="S285" s="509"/>
      <c r="T285" s="509"/>
      <c r="U285" s="509"/>
      <c r="V285" s="509"/>
      <c r="W285" s="509"/>
      <c r="X285" s="509"/>
      <c r="Y285" s="509"/>
      <c r="Z285" s="509"/>
      <c r="AA285" s="509"/>
      <c r="AB285" s="509"/>
      <c r="AC285" s="509"/>
      <c r="AD285" s="509"/>
      <c r="AE285" s="509"/>
      <c r="AF285" s="509"/>
      <c r="AG285" s="509"/>
      <c r="AH285" s="509"/>
      <c r="AI285" s="509"/>
      <c r="AJ285" s="509"/>
      <c r="AK285" s="509"/>
      <c r="AL285" s="509"/>
      <c r="AM285" s="509"/>
      <c r="AN285" s="15"/>
      <c r="AO285" s="15"/>
      <c r="AP285" s="15"/>
      <c r="AQ285" s="15"/>
      <c r="AR285" s="15"/>
      <c r="AS285" s="15"/>
      <c r="AT285" s="15"/>
      <c r="AU285" s="15"/>
      <c r="AV285" s="15"/>
      <c r="AW285" s="15"/>
      <c r="AX285" s="15"/>
      <c r="AY285" s="15"/>
      <c r="AZ285" s="15"/>
      <c r="BA285" s="15"/>
      <c r="BB285" s="15"/>
      <c r="BC285" s="15"/>
      <c r="BD285" s="15"/>
      <c r="BE285" s="15"/>
      <c r="BF285" s="15"/>
      <c r="BG285" s="15"/>
      <c r="BH285" s="15"/>
    </row>
    <row r="286" spans="1:60" x14ac:dyDescent="0.35">
      <c r="A286" s="15"/>
      <c r="J286" s="509"/>
      <c r="K286" s="509"/>
      <c r="L286" s="509"/>
      <c r="M286" s="509"/>
      <c r="N286" s="509"/>
      <c r="O286" s="509"/>
      <c r="P286" s="509"/>
      <c r="Q286" s="509"/>
      <c r="R286" s="509"/>
      <c r="S286" s="509"/>
      <c r="T286" s="509"/>
      <c r="U286" s="509"/>
      <c r="V286" s="509"/>
      <c r="W286" s="509"/>
      <c r="X286" s="509"/>
      <c r="Y286" s="509"/>
      <c r="Z286" s="509"/>
      <c r="AA286" s="509"/>
      <c r="AB286" s="509"/>
      <c r="AC286" s="509"/>
      <c r="AD286" s="509"/>
      <c r="AE286" s="509"/>
      <c r="AF286" s="509"/>
      <c r="AG286" s="509"/>
      <c r="AH286" s="509"/>
      <c r="AI286" s="509"/>
      <c r="AJ286" s="509"/>
      <c r="AK286" s="509"/>
      <c r="AL286" s="509"/>
      <c r="AM286" s="509"/>
      <c r="AN286" s="15"/>
      <c r="AO286" s="15"/>
      <c r="AP286" s="15"/>
      <c r="AQ286" s="15"/>
      <c r="AR286" s="15"/>
      <c r="AS286" s="15"/>
      <c r="AT286" s="15"/>
      <c r="AU286" s="15"/>
      <c r="AV286" s="15"/>
      <c r="AW286" s="15"/>
      <c r="AX286" s="15"/>
      <c r="AY286" s="15"/>
      <c r="AZ286" s="15"/>
      <c r="BA286" s="15"/>
      <c r="BB286" s="15"/>
      <c r="BC286" s="15"/>
      <c r="BD286" s="15"/>
      <c r="BE286" s="15"/>
      <c r="BF286" s="15"/>
      <c r="BG286" s="15"/>
      <c r="BH286" s="15"/>
    </row>
    <row r="287" spans="1:60" x14ac:dyDescent="0.35">
      <c r="A287" s="15"/>
      <c r="J287" s="509"/>
      <c r="K287" s="509"/>
      <c r="L287" s="509"/>
      <c r="M287" s="509"/>
      <c r="N287" s="509"/>
      <c r="O287" s="509"/>
      <c r="P287" s="509"/>
      <c r="Q287" s="509"/>
      <c r="R287" s="509"/>
      <c r="S287" s="509"/>
      <c r="T287" s="509"/>
      <c r="U287" s="509"/>
      <c r="V287" s="509"/>
      <c r="W287" s="509"/>
      <c r="X287" s="509"/>
      <c r="Y287" s="509"/>
      <c r="Z287" s="509"/>
      <c r="AA287" s="509"/>
      <c r="AB287" s="509"/>
      <c r="AC287" s="509"/>
      <c r="AD287" s="509"/>
      <c r="AE287" s="509"/>
      <c r="AF287" s="509"/>
      <c r="AG287" s="509"/>
      <c r="AH287" s="509"/>
      <c r="AI287" s="509"/>
      <c r="AJ287" s="509"/>
      <c r="AK287" s="509"/>
      <c r="AL287" s="509"/>
      <c r="AM287" s="509"/>
      <c r="AN287" s="15"/>
      <c r="AO287" s="15"/>
      <c r="AP287" s="15"/>
      <c r="AQ287" s="15"/>
      <c r="AR287" s="15"/>
      <c r="AS287" s="15"/>
      <c r="AT287" s="15"/>
      <c r="AU287" s="15"/>
      <c r="AV287" s="15"/>
      <c r="AW287" s="15"/>
      <c r="AX287" s="15"/>
      <c r="AY287" s="15"/>
      <c r="AZ287" s="15"/>
      <c r="BA287" s="15"/>
      <c r="BB287" s="15"/>
      <c r="BC287" s="15"/>
      <c r="BD287" s="15"/>
      <c r="BE287" s="15"/>
      <c r="BF287" s="15"/>
      <c r="BG287" s="15"/>
      <c r="BH287" s="15"/>
    </row>
    <row r="288" spans="1:60" x14ac:dyDescent="0.35">
      <c r="A288" s="15"/>
      <c r="J288" s="509"/>
      <c r="K288" s="509"/>
      <c r="L288" s="509"/>
      <c r="M288" s="509"/>
      <c r="N288" s="509"/>
      <c r="O288" s="509"/>
      <c r="P288" s="509"/>
      <c r="Q288" s="509"/>
      <c r="R288" s="509"/>
      <c r="S288" s="509"/>
      <c r="T288" s="509"/>
      <c r="U288" s="509"/>
      <c r="V288" s="509"/>
      <c r="W288" s="509"/>
      <c r="X288" s="509"/>
      <c r="Y288" s="509"/>
      <c r="Z288" s="509"/>
      <c r="AA288" s="509"/>
      <c r="AB288" s="509"/>
      <c r="AC288" s="509"/>
      <c r="AD288" s="509"/>
      <c r="AE288" s="509"/>
      <c r="AF288" s="509"/>
      <c r="AG288" s="509"/>
      <c r="AH288" s="509"/>
      <c r="AI288" s="509"/>
      <c r="AJ288" s="509"/>
      <c r="AK288" s="509"/>
      <c r="AL288" s="509"/>
      <c r="AM288" s="509"/>
      <c r="AN288" s="15"/>
      <c r="AO288" s="15"/>
      <c r="AP288" s="15"/>
      <c r="AQ288" s="15"/>
      <c r="AR288" s="15"/>
      <c r="AS288" s="15"/>
      <c r="AT288" s="15"/>
      <c r="AU288" s="15"/>
      <c r="AV288" s="15"/>
      <c r="AW288" s="15"/>
      <c r="AX288" s="15"/>
      <c r="AY288" s="15"/>
      <c r="AZ288" s="15"/>
      <c r="BA288" s="15"/>
      <c r="BB288" s="15"/>
      <c r="BC288" s="15"/>
      <c r="BD288" s="15"/>
      <c r="BE288" s="15"/>
      <c r="BF288" s="15"/>
      <c r="BG288" s="15"/>
      <c r="BH288" s="15"/>
    </row>
    <row r="289" spans="1:60" x14ac:dyDescent="0.35">
      <c r="A289" s="15"/>
      <c r="J289" s="509"/>
      <c r="K289" s="509"/>
      <c r="L289" s="509"/>
      <c r="M289" s="509"/>
      <c r="N289" s="509"/>
      <c r="O289" s="509"/>
      <c r="P289" s="509"/>
      <c r="Q289" s="509"/>
      <c r="R289" s="509"/>
      <c r="S289" s="509"/>
      <c r="T289" s="509"/>
      <c r="U289" s="509"/>
      <c r="V289" s="509"/>
      <c r="W289" s="509"/>
      <c r="X289" s="509"/>
      <c r="Y289" s="509"/>
      <c r="Z289" s="509"/>
      <c r="AA289" s="509"/>
      <c r="AB289" s="509"/>
      <c r="AC289" s="509"/>
      <c r="AD289" s="509"/>
      <c r="AE289" s="509"/>
      <c r="AF289" s="509"/>
      <c r="AG289" s="509"/>
      <c r="AH289" s="509"/>
      <c r="AI289" s="509"/>
      <c r="AJ289" s="509"/>
      <c r="AK289" s="509"/>
      <c r="AL289" s="509"/>
      <c r="AM289" s="509"/>
      <c r="AN289" s="15"/>
      <c r="AO289" s="15"/>
      <c r="AP289" s="15"/>
      <c r="AQ289" s="15"/>
      <c r="AR289" s="15"/>
      <c r="AS289" s="15"/>
      <c r="AT289" s="15"/>
      <c r="AU289" s="15"/>
      <c r="AV289" s="15"/>
      <c r="AW289" s="15"/>
      <c r="AX289" s="15"/>
      <c r="AY289" s="15"/>
      <c r="AZ289" s="15"/>
      <c r="BA289" s="15"/>
      <c r="BB289" s="15"/>
      <c r="BC289" s="15"/>
      <c r="BD289" s="15"/>
      <c r="BE289" s="15"/>
      <c r="BF289" s="15"/>
      <c r="BG289" s="15"/>
      <c r="BH289" s="15"/>
    </row>
    <row r="290" spans="1:60" x14ac:dyDescent="0.35">
      <c r="A290" s="15"/>
      <c r="J290" s="509"/>
      <c r="K290" s="509"/>
      <c r="L290" s="509"/>
      <c r="M290" s="509"/>
      <c r="N290" s="509"/>
      <c r="O290" s="509"/>
      <c r="P290" s="509"/>
      <c r="Q290" s="509"/>
      <c r="R290" s="509"/>
      <c r="S290" s="509"/>
      <c r="T290" s="509"/>
      <c r="U290" s="509"/>
      <c r="V290" s="509"/>
      <c r="W290" s="509"/>
      <c r="X290" s="509"/>
      <c r="Y290" s="509"/>
      <c r="Z290" s="509"/>
      <c r="AA290" s="509"/>
      <c r="AB290" s="509"/>
      <c r="AC290" s="509"/>
      <c r="AD290" s="509"/>
      <c r="AE290" s="509"/>
      <c r="AF290" s="509"/>
      <c r="AG290" s="509"/>
      <c r="AH290" s="509"/>
      <c r="AI290" s="509"/>
      <c r="AJ290" s="509"/>
      <c r="AK290" s="509"/>
      <c r="AL290" s="509"/>
      <c r="AM290" s="509"/>
      <c r="AN290" s="15"/>
      <c r="AO290" s="15"/>
      <c r="AP290" s="15"/>
      <c r="AQ290" s="15"/>
      <c r="AR290" s="15"/>
      <c r="AS290" s="15"/>
      <c r="AT290" s="15"/>
      <c r="AU290" s="15"/>
      <c r="AV290" s="15"/>
      <c r="AW290" s="15"/>
      <c r="AX290" s="15"/>
      <c r="AY290" s="15"/>
      <c r="AZ290" s="15"/>
      <c r="BA290" s="15"/>
      <c r="BB290" s="15"/>
      <c r="BC290" s="15"/>
      <c r="BD290" s="15"/>
      <c r="BE290" s="15"/>
      <c r="BF290" s="15"/>
      <c r="BG290" s="15"/>
      <c r="BH290" s="15"/>
    </row>
    <row r="291" spans="1:60" x14ac:dyDescent="0.35">
      <c r="A291" s="15"/>
      <c r="J291" s="509"/>
      <c r="K291" s="509"/>
      <c r="L291" s="509"/>
      <c r="M291" s="509"/>
      <c r="N291" s="509"/>
      <c r="O291" s="509"/>
      <c r="P291" s="509"/>
      <c r="Q291" s="509"/>
      <c r="R291" s="509"/>
      <c r="S291" s="509"/>
      <c r="T291" s="509"/>
      <c r="U291" s="509"/>
      <c r="V291" s="509"/>
      <c r="W291" s="509"/>
      <c r="X291" s="509"/>
      <c r="Y291" s="509"/>
      <c r="Z291" s="509"/>
      <c r="AA291" s="509"/>
      <c r="AB291" s="509"/>
      <c r="AC291" s="509"/>
      <c r="AD291" s="509"/>
      <c r="AE291" s="509"/>
      <c r="AF291" s="509"/>
      <c r="AG291" s="509"/>
      <c r="AH291" s="509"/>
      <c r="AI291" s="509"/>
      <c r="AJ291" s="509"/>
      <c r="AK291" s="509"/>
      <c r="AL291" s="509"/>
      <c r="AM291" s="509"/>
      <c r="AN291" s="15"/>
      <c r="AO291" s="15"/>
      <c r="AP291" s="15"/>
      <c r="AQ291" s="15"/>
      <c r="AR291" s="15"/>
      <c r="AS291" s="15"/>
      <c r="AT291" s="15"/>
      <c r="AU291" s="15"/>
      <c r="AV291" s="15"/>
      <c r="AW291" s="15"/>
      <c r="AX291" s="15"/>
      <c r="AY291" s="15"/>
      <c r="AZ291" s="15"/>
      <c r="BA291" s="15"/>
      <c r="BB291" s="15"/>
      <c r="BC291" s="15"/>
      <c r="BD291" s="15"/>
      <c r="BE291" s="15"/>
      <c r="BF291" s="15"/>
      <c r="BG291" s="15"/>
      <c r="BH291" s="15"/>
    </row>
    <row r="292" spans="1:60" x14ac:dyDescent="0.35">
      <c r="A292" s="15"/>
      <c r="J292" s="509"/>
      <c r="K292" s="509"/>
      <c r="L292" s="509"/>
      <c r="M292" s="509"/>
      <c r="N292" s="509"/>
      <c r="O292" s="509"/>
      <c r="P292" s="509"/>
      <c r="Q292" s="509"/>
      <c r="R292" s="509"/>
      <c r="S292" s="509"/>
      <c r="T292" s="509"/>
      <c r="U292" s="509"/>
      <c r="V292" s="509"/>
      <c r="W292" s="509"/>
      <c r="X292" s="509"/>
      <c r="Y292" s="509"/>
      <c r="Z292" s="509"/>
      <c r="AA292" s="509"/>
      <c r="AB292" s="509"/>
      <c r="AC292" s="509"/>
      <c r="AD292" s="509"/>
      <c r="AE292" s="509"/>
      <c r="AF292" s="509"/>
      <c r="AG292" s="509"/>
      <c r="AH292" s="509"/>
      <c r="AI292" s="509"/>
      <c r="AJ292" s="509"/>
      <c r="AK292" s="509"/>
      <c r="AL292" s="509"/>
      <c r="AM292" s="509"/>
      <c r="AN292" s="15"/>
      <c r="AO292" s="15"/>
      <c r="AP292" s="15"/>
      <c r="AQ292" s="15"/>
      <c r="AR292" s="15"/>
      <c r="AS292" s="15"/>
      <c r="AT292" s="15"/>
      <c r="AU292" s="15"/>
      <c r="AV292" s="15"/>
      <c r="AW292" s="15"/>
      <c r="AX292" s="15"/>
      <c r="AY292" s="15"/>
      <c r="AZ292" s="15"/>
      <c r="BA292" s="15"/>
      <c r="BB292" s="15"/>
      <c r="BC292" s="15"/>
      <c r="BD292" s="15"/>
      <c r="BE292" s="15"/>
      <c r="BF292" s="15"/>
      <c r="BG292" s="15"/>
      <c r="BH292" s="15"/>
    </row>
    <row r="293" spans="1:60" x14ac:dyDescent="0.35">
      <c r="A293" s="15"/>
      <c r="J293" s="509"/>
      <c r="K293" s="509"/>
      <c r="L293" s="509"/>
      <c r="M293" s="509"/>
      <c r="N293" s="509"/>
      <c r="O293" s="509"/>
      <c r="P293" s="509"/>
      <c r="Q293" s="509"/>
      <c r="R293" s="509"/>
      <c r="S293" s="509"/>
      <c r="T293" s="509"/>
      <c r="U293" s="509"/>
      <c r="V293" s="509"/>
      <c r="W293" s="509"/>
      <c r="X293" s="509"/>
      <c r="Y293" s="509"/>
      <c r="Z293" s="509"/>
      <c r="AA293" s="509"/>
      <c r="AB293" s="509"/>
      <c r="AC293" s="509"/>
      <c r="AD293" s="509"/>
      <c r="AE293" s="509"/>
      <c r="AF293" s="509"/>
      <c r="AG293" s="509"/>
      <c r="AH293" s="509"/>
      <c r="AI293" s="509"/>
      <c r="AJ293" s="509"/>
      <c r="AK293" s="509"/>
      <c r="AL293" s="509"/>
      <c r="AM293" s="509"/>
      <c r="AN293" s="15"/>
      <c r="AO293" s="15"/>
      <c r="AP293" s="15"/>
      <c r="AQ293" s="15"/>
      <c r="AR293" s="15"/>
      <c r="AS293" s="15"/>
      <c r="AT293" s="15"/>
      <c r="AU293" s="15"/>
      <c r="AV293" s="15"/>
      <c r="AW293" s="15"/>
      <c r="AX293" s="15"/>
      <c r="AY293" s="15"/>
      <c r="AZ293" s="15"/>
      <c r="BA293" s="15"/>
      <c r="BB293" s="15"/>
      <c r="BC293" s="15"/>
      <c r="BD293" s="15"/>
      <c r="BE293" s="15"/>
      <c r="BF293" s="15"/>
      <c r="BG293" s="15"/>
      <c r="BH293" s="15"/>
    </row>
    <row r="294" spans="1:60" x14ac:dyDescent="0.35">
      <c r="A294" s="15"/>
      <c r="J294" s="509"/>
      <c r="K294" s="509"/>
      <c r="L294" s="509"/>
      <c r="M294" s="509"/>
      <c r="N294" s="509"/>
      <c r="O294" s="509"/>
      <c r="P294" s="509"/>
      <c r="Q294" s="509"/>
      <c r="R294" s="509"/>
      <c r="S294" s="509"/>
      <c r="T294" s="509"/>
      <c r="U294" s="509"/>
      <c r="V294" s="509"/>
      <c r="W294" s="509"/>
      <c r="X294" s="509"/>
      <c r="Y294" s="509"/>
      <c r="Z294" s="509"/>
      <c r="AA294" s="509"/>
      <c r="AB294" s="509"/>
      <c r="AC294" s="509"/>
      <c r="AD294" s="509"/>
      <c r="AE294" s="509"/>
      <c r="AF294" s="509"/>
      <c r="AG294" s="509"/>
      <c r="AH294" s="509"/>
      <c r="AI294" s="509"/>
      <c r="AJ294" s="509"/>
      <c r="AK294" s="509"/>
      <c r="AL294" s="509"/>
      <c r="AM294" s="509"/>
      <c r="AN294" s="15"/>
      <c r="AO294" s="15"/>
      <c r="AP294" s="15"/>
      <c r="AQ294" s="15"/>
      <c r="AR294" s="15"/>
      <c r="AS294" s="15"/>
      <c r="AT294" s="15"/>
      <c r="AU294" s="15"/>
      <c r="AV294" s="15"/>
      <c r="AW294" s="15"/>
      <c r="AX294" s="15"/>
      <c r="AY294" s="15"/>
      <c r="AZ294" s="15"/>
      <c r="BA294" s="15"/>
      <c r="BB294" s="15"/>
      <c r="BC294" s="15"/>
      <c r="BD294" s="15"/>
      <c r="BE294" s="15"/>
      <c r="BF294" s="15"/>
      <c r="BG294" s="15"/>
      <c r="BH294" s="15"/>
    </row>
    <row r="295" spans="1:60" x14ac:dyDescent="0.35">
      <c r="A295" s="15"/>
      <c r="J295" s="509"/>
      <c r="K295" s="509"/>
      <c r="L295" s="509"/>
      <c r="M295" s="509"/>
      <c r="N295" s="509"/>
      <c r="O295" s="509"/>
      <c r="P295" s="509"/>
      <c r="Q295" s="509"/>
      <c r="R295" s="509"/>
      <c r="S295" s="509"/>
      <c r="T295" s="509"/>
      <c r="U295" s="509"/>
      <c r="V295" s="509"/>
      <c r="W295" s="509"/>
      <c r="X295" s="509"/>
      <c r="Y295" s="509"/>
      <c r="Z295" s="509"/>
      <c r="AA295" s="509"/>
      <c r="AB295" s="509"/>
      <c r="AC295" s="509"/>
      <c r="AD295" s="509"/>
      <c r="AE295" s="509"/>
      <c r="AF295" s="509"/>
      <c r="AG295" s="509"/>
      <c r="AH295" s="509"/>
      <c r="AI295" s="509"/>
      <c r="AJ295" s="509"/>
      <c r="AK295" s="509"/>
      <c r="AL295" s="509"/>
      <c r="AM295" s="509"/>
      <c r="AN295" s="15"/>
      <c r="AO295" s="15"/>
      <c r="AP295" s="15"/>
      <c r="AQ295" s="15"/>
      <c r="AR295" s="15"/>
      <c r="AS295" s="15"/>
      <c r="AT295" s="15"/>
      <c r="AU295" s="15"/>
      <c r="AV295" s="15"/>
      <c r="AW295" s="15"/>
      <c r="AX295" s="15"/>
      <c r="AY295" s="15"/>
      <c r="AZ295" s="15"/>
      <c r="BA295" s="15"/>
      <c r="BB295" s="15"/>
      <c r="BC295" s="15"/>
      <c r="BD295" s="15"/>
      <c r="BE295" s="15"/>
      <c r="BF295" s="15"/>
      <c r="BG295" s="15"/>
      <c r="BH295" s="15"/>
    </row>
    <row r="296" spans="1:60" x14ac:dyDescent="0.35">
      <c r="A296" s="15"/>
      <c r="J296" s="509"/>
      <c r="K296" s="509"/>
      <c r="L296" s="509"/>
      <c r="M296" s="509"/>
      <c r="N296" s="509"/>
      <c r="O296" s="509"/>
      <c r="P296" s="509"/>
      <c r="Q296" s="509"/>
      <c r="R296" s="509"/>
      <c r="S296" s="509"/>
      <c r="T296" s="509"/>
      <c r="U296" s="509"/>
      <c r="V296" s="509"/>
      <c r="W296" s="509"/>
      <c r="X296" s="509"/>
      <c r="Y296" s="509"/>
      <c r="Z296" s="509"/>
      <c r="AA296" s="509"/>
      <c r="AB296" s="509"/>
      <c r="AC296" s="509"/>
      <c r="AD296" s="509"/>
      <c r="AE296" s="509"/>
      <c r="AF296" s="509"/>
      <c r="AG296" s="509"/>
      <c r="AH296" s="509"/>
      <c r="AI296" s="509"/>
      <c r="AJ296" s="509"/>
      <c r="AK296" s="509"/>
      <c r="AL296" s="509"/>
      <c r="AM296" s="509"/>
      <c r="AN296" s="15"/>
      <c r="AO296" s="15"/>
      <c r="AP296" s="15"/>
      <c r="AQ296" s="15"/>
      <c r="AR296" s="15"/>
      <c r="AS296" s="15"/>
      <c r="AT296" s="15"/>
      <c r="AU296" s="15"/>
      <c r="AV296" s="15"/>
      <c r="AW296" s="15"/>
      <c r="AX296" s="15"/>
      <c r="AY296" s="15"/>
      <c r="AZ296" s="15"/>
      <c r="BA296" s="15"/>
      <c r="BB296" s="15"/>
      <c r="BC296" s="15"/>
      <c r="BD296" s="15"/>
      <c r="BE296" s="15"/>
      <c r="BF296" s="15"/>
      <c r="BG296" s="15"/>
      <c r="BH296" s="15"/>
    </row>
    <row r="297" spans="1:60" x14ac:dyDescent="0.35">
      <c r="A297" s="15"/>
      <c r="J297" s="509"/>
      <c r="K297" s="509"/>
      <c r="L297" s="509"/>
      <c r="M297" s="509"/>
      <c r="N297" s="509"/>
      <c r="O297" s="509"/>
      <c r="P297" s="509"/>
      <c r="Q297" s="509"/>
      <c r="R297" s="509"/>
      <c r="S297" s="509"/>
      <c r="T297" s="509"/>
      <c r="U297" s="509"/>
      <c r="V297" s="509"/>
      <c r="W297" s="509"/>
      <c r="X297" s="509"/>
      <c r="Y297" s="509"/>
      <c r="Z297" s="509"/>
      <c r="AA297" s="509"/>
      <c r="AB297" s="509"/>
      <c r="AC297" s="509"/>
      <c r="AD297" s="509"/>
      <c r="AE297" s="509"/>
      <c r="AF297" s="509"/>
      <c r="AG297" s="509"/>
      <c r="AH297" s="509"/>
      <c r="AI297" s="509"/>
      <c r="AJ297" s="509"/>
      <c r="AK297" s="509"/>
      <c r="AL297" s="509"/>
      <c r="AM297" s="509"/>
      <c r="AN297" s="15"/>
      <c r="AO297" s="15"/>
      <c r="AP297" s="15"/>
      <c r="AQ297" s="15"/>
      <c r="AR297" s="15"/>
      <c r="AS297" s="15"/>
      <c r="AT297" s="15"/>
      <c r="AU297" s="15"/>
      <c r="AV297" s="15"/>
      <c r="AW297" s="15"/>
      <c r="AX297" s="15"/>
      <c r="AY297" s="15"/>
      <c r="AZ297" s="15"/>
      <c r="BA297" s="15"/>
      <c r="BB297" s="15"/>
      <c r="BC297" s="15"/>
      <c r="BD297" s="15"/>
      <c r="BE297" s="15"/>
      <c r="BF297" s="15"/>
      <c r="BG297" s="15"/>
      <c r="BH297" s="15"/>
    </row>
    <row r="298" spans="1:60" x14ac:dyDescent="0.35">
      <c r="A298" s="15"/>
      <c r="J298" s="509"/>
      <c r="K298" s="509"/>
      <c r="L298" s="509"/>
      <c r="M298" s="509"/>
      <c r="N298" s="509"/>
      <c r="O298" s="509"/>
      <c r="P298" s="509"/>
      <c r="Q298" s="509"/>
      <c r="R298" s="509"/>
      <c r="S298" s="509"/>
      <c r="T298" s="509"/>
      <c r="U298" s="509"/>
      <c r="V298" s="509"/>
      <c r="W298" s="509"/>
      <c r="X298" s="509"/>
      <c r="Y298" s="509"/>
      <c r="Z298" s="509"/>
      <c r="AA298" s="509"/>
      <c r="AB298" s="509"/>
      <c r="AC298" s="509"/>
      <c r="AD298" s="509"/>
      <c r="AE298" s="509"/>
      <c r="AF298" s="509"/>
      <c r="AG298" s="509"/>
      <c r="AH298" s="509"/>
      <c r="AI298" s="509"/>
      <c r="AJ298" s="509"/>
      <c r="AK298" s="509"/>
      <c r="AL298" s="509"/>
      <c r="AM298" s="509"/>
      <c r="AN298" s="15"/>
      <c r="AO298" s="15"/>
      <c r="AP298" s="15"/>
      <c r="AQ298" s="15"/>
      <c r="AR298" s="15"/>
      <c r="AS298" s="15"/>
      <c r="AT298" s="15"/>
      <c r="AU298" s="15"/>
      <c r="AV298" s="15"/>
      <c r="AW298" s="15"/>
      <c r="AX298" s="15"/>
      <c r="AY298" s="15"/>
      <c r="AZ298" s="15"/>
      <c r="BA298" s="15"/>
      <c r="BB298" s="15"/>
      <c r="BC298" s="15"/>
      <c r="BD298" s="15"/>
      <c r="BE298" s="15"/>
      <c r="BF298" s="15"/>
      <c r="BG298" s="15"/>
      <c r="BH298" s="15"/>
    </row>
    <row r="299" spans="1:60" x14ac:dyDescent="0.35">
      <c r="A299" s="15"/>
    </row>
    <row r="300" spans="1:60" x14ac:dyDescent="0.35">
      <c r="A300" s="15"/>
    </row>
    <row r="301" spans="1:60" x14ac:dyDescent="0.35">
      <c r="A301" s="15"/>
    </row>
    <row r="302" spans="1:60" x14ac:dyDescent="0.35">
      <c r="A302" s="15"/>
    </row>
  </sheetData>
  <sheetProtection algorithmName="SHA-512" hashValue="7zhueaBUsIUEeoAZeQA8Y0Jrx+G5lwvkov3aPI9r/ViW4HX9inbbLzzGePdx4LLGHP8JH3zPTGr01clw9uYjGw==" saltValue="fuY2v2VL+cvrfnxnCRMQpA==" spinCount="100000" sheet="1" objects="1" scenarios="1"/>
  <mergeCells count="17">
    <mergeCell ref="B2:I4"/>
    <mergeCell ref="J2:AM4"/>
    <mergeCell ref="B6:D109"/>
    <mergeCell ref="E26:I46"/>
    <mergeCell ref="AO26:AT46"/>
    <mergeCell ref="E47:I67"/>
    <mergeCell ref="AO47:AT67"/>
    <mergeCell ref="E68:I88"/>
    <mergeCell ref="AO68:AT88"/>
    <mergeCell ref="E89:I109"/>
    <mergeCell ref="E6:I25"/>
    <mergeCell ref="AO6:AT25"/>
    <mergeCell ref="J110:O115"/>
    <mergeCell ref="P110:U115"/>
    <mergeCell ref="V110:AA115"/>
    <mergeCell ref="AB110:AG115"/>
    <mergeCell ref="AH110:AM11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30"/>
  <sheetViews>
    <sheetView showGridLines="0" zoomScale="55" zoomScaleNormal="55" workbookViewId="0">
      <pane xSplit="4" ySplit="6" topLeftCell="E7" activePane="bottomRight" state="frozen"/>
      <selection sqref="A1:AJ2"/>
      <selection pane="topRight" sqref="A1:AJ2"/>
      <selection pane="bottomLeft" sqref="A1:AJ2"/>
      <selection pane="bottomRight" activeCell="H7" sqref="H7:H12"/>
    </sheetView>
  </sheetViews>
  <sheetFormatPr baseColWidth="10" defaultColWidth="11.42578125" defaultRowHeight="15" x14ac:dyDescent="0.25"/>
  <cols>
    <col min="1" max="1" width="4.140625" style="109" hidden="1" customWidth="1"/>
    <col min="2" max="2" width="19.85546875" style="40" customWidth="1"/>
    <col min="3" max="3" width="40.85546875" style="40" customWidth="1"/>
    <col min="4" max="4" width="23.7109375" style="40" customWidth="1"/>
    <col min="5" max="5" width="31.7109375" style="40" customWidth="1"/>
    <col min="6" max="6" width="11.7109375" style="79" customWidth="1"/>
    <col min="7" max="8" width="10.28515625" style="79" customWidth="1"/>
    <col min="9" max="11" width="10.28515625" style="335" customWidth="1"/>
    <col min="12" max="12" width="13.140625" style="335" customWidth="1"/>
    <col min="13" max="13" width="75.42578125" style="40" customWidth="1"/>
    <col min="14" max="14" width="43.28515625" style="40" customWidth="1"/>
    <col min="15" max="15" width="29.140625" style="40" customWidth="1"/>
    <col min="16" max="16" width="24.42578125" style="40" customWidth="1"/>
    <col min="17" max="17" width="74.42578125" style="40" customWidth="1"/>
    <col min="18" max="16384" width="11.42578125" style="40"/>
  </cols>
  <sheetData>
    <row r="1" spans="1:90" ht="33.75" customHeight="1" thickBot="1" x14ac:dyDescent="0.3">
      <c r="A1" s="108"/>
      <c r="B1" s="129"/>
      <c r="C1" s="131"/>
      <c r="D1" s="1141" t="s">
        <v>469</v>
      </c>
      <c r="E1" s="1137" t="s">
        <v>1230</v>
      </c>
      <c r="F1" s="1143"/>
      <c r="G1" s="1143"/>
      <c r="H1" s="1143"/>
      <c r="I1" s="1143"/>
      <c r="J1" s="1143"/>
      <c r="K1" s="1143"/>
      <c r="L1" s="1143"/>
      <c r="M1" s="1143"/>
      <c r="N1" s="1143"/>
      <c r="O1" s="1143"/>
      <c r="P1" s="136" t="s">
        <v>963</v>
      </c>
      <c r="Q1" s="135">
        <v>7</v>
      </c>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2"/>
      <c r="CK1" s="1134" t="s">
        <v>13</v>
      </c>
      <c r="CL1" s="1135"/>
    </row>
    <row r="2" spans="1:90" ht="24" customHeight="1" thickBot="1" x14ac:dyDescent="0.3">
      <c r="A2" s="108"/>
      <c r="B2" s="128"/>
      <c r="C2" s="132"/>
      <c r="D2" s="1142"/>
      <c r="E2" s="1137"/>
      <c r="F2" s="1143"/>
      <c r="G2" s="1143"/>
      <c r="H2" s="1143"/>
      <c r="I2" s="1143"/>
      <c r="J2" s="1143"/>
      <c r="K2" s="1143"/>
      <c r="L2" s="1143"/>
      <c r="M2" s="1143"/>
      <c r="N2" s="1143"/>
      <c r="O2" s="1143"/>
      <c r="P2" s="136" t="s">
        <v>964</v>
      </c>
      <c r="Q2" s="136" t="s">
        <v>1233</v>
      </c>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2"/>
      <c r="CK2" s="1134" t="s">
        <v>12</v>
      </c>
      <c r="CL2" s="1135"/>
    </row>
    <row r="3" spans="1:90" s="103" customFormat="1" ht="36.75" customHeight="1" thickBot="1" x14ac:dyDescent="0.3">
      <c r="A3" s="108"/>
      <c r="B3" s="128"/>
      <c r="C3" s="133"/>
      <c r="D3" s="138" t="s">
        <v>962</v>
      </c>
      <c r="E3" s="1136" t="s">
        <v>1229</v>
      </c>
      <c r="F3" s="1136"/>
      <c r="G3" s="1136"/>
      <c r="H3" s="1136"/>
      <c r="I3" s="1136"/>
      <c r="J3" s="1136"/>
      <c r="K3" s="1136"/>
      <c r="L3" s="1136"/>
      <c r="M3" s="1136"/>
      <c r="N3" s="1136"/>
      <c r="O3" s="1137"/>
      <c r="P3" s="136" t="s">
        <v>965</v>
      </c>
      <c r="Q3" s="137">
        <v>45139</v>
      </c>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2"/>
      <c r="CK3" s="1138" t="s">
        <v>156</v>
      </c>
      <c r="CL3" s="1139"/>
    </row>
    <row r="4" spans="1:90" ht="27" customHeight="1" x14ac:dyDescent="0.25">
      <c r="A4" s="108"/>
      <c r="B4" s="326"/>
      <c r="C4" s="327"/>
      <c r="D4" s="328"/>
      <c r="E4" s="331" t="s">
        <v>961</v>
      </c>
      <c r="F4" s="331"/>
      <c r="G4" s="331"/>
      <c r="H4" s="331"/>
      <c r="I4" s="333"/>
      <c r="J4" s="333"/>
      <c r="K4" s="333"/>
      <c r="L4" s="333"/>
      <c r="M4" s="331"/>
      <c r="N4" s="331"/>
      <c r="O4" s="331"/>
      <c r="P4" s="329"/>
      <c r="Q4" s="330"/>
    </row>
    <row r="5" spans="1:90" ht="31.5" customHeight="1" thickBot="1" x14ac:dyDescent="0.3">
      <c r="B5" s="58" t="s">
        <v>473</v>
      </c>
      <c r="C5" s="155" t="str">
        <f>IF('Mapa final'!C4="","",'Mapa final'!C4)</f>
        <v>Gestión para la Protección de los Derechos</v>
      </c>
      <c r="D5" s="60"/>
      <c r="F5" s="40"/>
      <c r="G5" s="40"/>
      <c r="H5" s="40"/>
      <c r="I5" s="334"/>
      <c r="J5" s="334"/>
      <c r="K5" s="334"/>
      <c r="L5" s="334"/>
      <c r="Q5" s="104"/>
    </row>
    <row r="6" spans="1:90" s="106" customFormat="1" ht="43.5" customHeight="1" thickBot="1" x14ac:dyDescent="0.3">
      <c r="A6" s="272" t="s">
        <v>462</v>
      </c>
      <c r="B6" s="336" t="s">
        <v>159</v>
      </c>
      <c r="C6" s="112" t="s">
        <v>25</v>
      </c>
      <c r="D6" s="112" t="s">
        <v>27</v>
      </c>
      <c r="E6" s="130" t="s">
        <v>2</v>
      </c>
      <c r="F6" s="113" t="s">
        <v>3</v>
      </c>
      <c r="G6" s="113" t="s">
        <v>5</v>
      </c>
      <c r="H6" s="113" t="s">
        <v>185</v>
      </c>
      <c r="I6" s="113" t="s">
        <v>3</v>
      </c>
      <c r="J6" s="113" t="s">
        <v>5</v>
      </c>
      <c r="K6" s="113" t="s">
        <v>160</v>
      </c>
      <c r="L6" s="113" t="s">
        <v>161</v>
      </c>
      <c r="M6" s="112" t="s">
        <v>88</v>
      </c>
      <c r="N6" s="112" t="s">
        <v>162</v>
      </c>
      <c r="O6" s="112" t="s">
        <v>0</v>
      </c>
      <c r="P6" s="112" t="s">
        <v>163</v>
      </c>
      <c r="Q6" s="112" t="s">
        <v>164</v>
      </c>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row>
    <row r="7" spans="1:90" ht="69.75" customHeight="1" x14ac:dyDescent="0.25">
      <c r="A7" s="111" t="s">
        <v>545</v>
      </c>
      <c r="B7" s="1103" t="s">
        <v>188</v>
      </c>
      <c r="C7" s="1126" t="str">
        <f>IF('Mapa final'!E10="","",'Mapa final'!E10)</f>
        <v>Posibilidad de afectación reputacional por desarrollar asistencias técnicas sin el cumplimiento de las condiciones previstas para su realización debido a la rotación constante del personal, falta de claridad para la implementación de las acciones en el territiorio y  dificultades para el registro y la sistematización de las asistencias técnicas</v>
      </c>
      <c r="D7" s="1140" t="s">
        <v>209</v>
      </c>
      <c r="E7" s="1126" t="str">
        <f>IF('Mapa final'!D10="","",'Mapa final'!D10)</f>
        <v>Rotación constante del personal, falta de claridad para la implementación de las acciones en el territiorio y  dificultades para el registro y la sistematización de las asistencias técnicas</v>
      </c>
      <c r="F7" s="1132" t="str">
        <f>IF('Mapa final'!H10="","",'Mapa final'!H10)</f>
        <v>Media</v>
      </c>
      <c r="G7" s="1132" t="str">
        <f>IF('Mapa final'!L10="","",'Mapa final'!L10)</f>
        <v>Mayor</v>
      </c>
      <c r="H7" s="112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449" t="str">
        <f>IF('Mapa final'!Y10="","",'Mapa final'!Y10)</f>
        <v>Baja</v>
      </c>
      <c r="J7" s="449" t="str">
        <f>IF('Mapa final'!AA10="","",'Mapa final'!AA10)</f>
        <v>Mayor</v>
      </c>
      <c r="K7" s="449"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449"/>
      <c r="M7" s="450" t="str">
        <f>IF('Mapa final'!P10="","",'Mapa final'!P10)</f>
        <v>El profesional encargado de la iniciativa estratégica hace seguimiento a la actuación en territorio, midiendo los avances y cumplimiento de las acciones y los productos, tomando las acciones de mejora a lugar, de lo cual se dejan las evidencias en los archivos revisados y trazabilidad en correo electrónico por cada una de las acciones realizadas.</v>
      </c>
      <c r="N7" s="709" t="s">
        <v>1399</v>
      </c>
      <c r="O7" s="709" t="s">
        <v>1400</v>
      </c>
      <c r="P7" s="709" t="s">
        <v>1401</v>
      </c>
      <c r="Q7" s="452"/>
    </row>
    <row r="8" spans="1:90" ht="90" customHeight="1" x14ac:dyDescent="0.25">
      <c r="A8" s="111" t="s">
        <v>546</v>
      </c>
      <c r="B8" s="1104"/>
      <c r="C8" s="1127"/>
      <c r="D8" s="1128"/>
      <c r="E8" s="1127"/>
      <c r="F8" s="1133"/>
      <c r="G8" s="1133"/>
      <c r="H8" s="1121"/>
      <c r="I8" s="449" t="str">
        <f>IF('Mapa final'!Y11="","",'Mapa final'!Y11)</f>
        <v>Baja</v>
      </c>
      <c r="J8" s="449" t="str">
        <f>IF('Mapa final'!AA11="","",'Mapa final'!AA11)</f>
        <v>Mayor</v>
      </c>
      <c r="K8" s="449"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449" t="str">
        <f>IF('Mapa final'!AD11="","",'Mapa final'!AD11)</f>
        <v>Reducir (mitigar)</v>
      </c>
      <c r="M8" s="450" t="str">
        <f>IF('Mapa final'!P11="","",'Mapa final'!P11)</f>
        <v>El profesional encargado de la iniciativa estratégica hace seguimiento a la ejecución de las acciones bajo liderazgo y consolida mensualmente los avances, con el propósito de contar con información para la toma de decisiones. Este registro en sí sería la evidencia de las acciones realizadas. En caso de detectarse desactualización del registro, se procede a su actualización inmediata.</v>
      </c>
      <c r="N8" s="709" t="s">
        <v>1402</v>
      </c>
      <c r="O8" s="709" t="s">
        <v>1400</v>
      </c>
      <c r="P8" s="709" t="s">
        <v>1341</v>
      </c>
      <c r="Q8" s="786" t="s">
        <v>1809</v>
      </c>
    </row>
    <row r="9" spans="1:90" ht="51" customHeight="1" x14ac:dyDescent="0.25">
      <c r="A9" s="111" t="s">
        <v>547</v>
      </c>
      <c r="B9" s="1104"/>
      <c r="C9" s="1127"/>
      <c r="D9" s="1128"/>
      <c r="E9" s="1127"/>
      <c r="F9" s="1133"/>
      <c r="G9" s="1133"/>
      <c r="H9" s="1121"/>
      <c r="I9" s="449" t="str">
        <f>IF('Mapa final'!Y12="","",'Mapa final'!Y12)</f>
        <v/>
      </c>
      <c r="J9" s="449" t="str">
        <f>IF('Mapa final'!AA12="","",'Mapa final'!AA12)</f>
        <v/>
      </c>
      <c r="K9" s="449" t="str">
        <f t="shared" si="0"/>
        <v/>
      </c>
      <c r="L9" s="449" t="str">
        <f>IF('Mapa final'!AD12="","",'Mapa final'!AD12)</f>
        <v/>
      </c>
      <c r="M9" s="450" t="str">
        <f>IF('Mapa final'!P12="","",'Mapa final'!P12)</f>
        <v/>
      </c>
      <c r="N9" s="459"/>
      <c r="O9" s="420"/>
      <c r="P9" s="420"/>
      <c r="Q9" s="779"/>
    </row>
    <row r="10" spans="1:90" ht="51" customHeight="1" x14ac:dyDescent="0.25">
      <c r="A10" s="111" t="s">
        <v>548</v>
      </c>
      <c r="B10" s="1104"/>
      <c r="C10" s="1127"/>
      <c r="D10" s="1128"/>
      <c r="E10" s="1127"/>
      <c r="F10" s="1133"/>
      <c r="G10" s="1133"/>
      <c r="H10" s="1121"/>
      <c r="I10" s="449" t="str">
        <f>IF('Mapa final'!Y13="","",'Mapa final'!Y13)</f>
        <v/>
      </c>
      <c r="J10" s="449" t="str">
        <f>IF('Mapa final'!AA13="","",'Mapa final'!AA13)</f>
        <v/>
      </c>
      <c r="K10" s="449" t="str">
        <f t="shared" si="0"/>
        <v/>
      </c>
      <c r="L10" s="449" t="str">
        <f>IF('Mapa final'!AD13="","",'Mapa final'!AD13)</f>
        <v/>
      </c>
      <c r="M10" s="450" t="str">
        <f>IF('Mapa final'!P13="","",'Mapa final'!P13)</f>
        <v/>
      </c>
      <c r="N10" s="420"/>
      <c r="O10" s="420"/>
      <c r="P10" s="420"/>
      <c r="Q10" s="779"/>
    </row>
    <row r="11" spans="1:90" ht="51" customHeight="1" x14ac:dyDescent="0.25">
      <c r="A11" s="111" t="s">
        <v>549</v>
      </c>
      <c r="B11" s="1104"/>
      <c r="C11" s="1127"/>
      <c r="D11" s="1128"/>
      <c r="E11" s="1127"/>
      <c r="F11" s="1133"/>
      <c r="G11" s="1133"/>
      <c r="H11" s="1121"/>
      <c r="I11" s="449" t="str">
        <f>IF('Mapa final'!Y14="","",'Mapa final'!Y14)</f>
        <v/>
      </c>
      <c r="J11" s="449" t="str">
        <f>IF('Mapa final'!AA14="","",'Mapa final'!AA14)</f>
        <v/>
      </c>
      <c r="K11" s="449" t="str">
        <f t="shared" si="0"/>
        <v/>
      </c>
      <c r="L11" s="449" t="str">
        <f>IF('Mapa final'!AD14="","",'Mapa final'!AD14)</f>
        <v/>
      </c>
      <c r="M11" s="450" t="str">
        <f>IF('Mapa final'!P14="","",'Mapa final'!P14)</f>
        <v/>
      </c>
      <c r="N11" s="420"/>
      <c r="O11" s="420"/>
      <c r="P11" s="420"/>
      <c r="Q11" s="779"/>
    </row>
    <row r="12" spans="1:90" ht="51" customHeight="1" x14ac:dyDescent="0.25">
      <c r="A12" s="111" t="s">
        <v>550</v>
      </c>
      <c r="B12" s="1104"/>
      <c r="C12" s="1127"/>
      <c r="D12" s="1128"/>
      <c r="E12" s="1127"/>
      <c r="F12" s="1133"/>
      <c r="G12" s="1133"/>
      <c r="H12" s="1121"/>
      <c r="I12" s="449" t="str">
        <f>IF('Mapa final'!Y15="","",'Mapa final'!Y15)</f>
        <v/>
      </c>
      <c r="J12" s="449" t="str">
        <f>IF('Mapa final'!AA15="","",'Mapa final'!AA15)</f>
        <v/>
      </c>
      <c r="K12" s="449" t="str">
        <f t="shared" si="0"/>
        <v/>
      </c>
      <c r="L12" s="449" t="str">
        <f>IF('Mapa final'!AD15="","",'Mapa final'!AD15)</f>
        <v/>
      </c>
      <c r="M12" s="450" t="str">
        <f>IF('Mapa final'!P15="","",'Mapa final'!P15)</f>
        <v/>
      </c>
      <c r="N12" s="420"/>
      <c r="O12" s="420"/>
      <c r="P12" s="420"/>
      <c r="Q12" s="779"/>
    </row>
    <row r="13" spans="1:90" ht="170.25" customHeight="1" x14ac:dyDescent="0.25">
      <c r="A13" s="111" t="s">
        <v>551</v>
      </c>
      <c r="B13" s="1103" t="s">
        <v>189</v>
      </c>
      <c r="C13" s="1126" t="str">
        <f>IF('Mapa final'!E16="","",'Mapa final'!E16)</f>
        <v>Posibilidad de afectación reputacional por inoportuna entrega de información a la Corte Constitucional sobre el avance de cumplimiento de las órdenes impartidas en la sentencia T-025 de 2004 y sus autos de seguimiento, debido a demoras en el reporte de la informacion solicitada a  las dependencias tranversales referentes a la sentencia T-025 y sus autos de seguimiento.</v>
      </c>
      <c r="D13" s="1128" t="s">
        <v>209</v>
      </c>
      <c r="E13" s="1129" t="str">
        <f>IF('Mapa final'!D16="","",'Mapa final'!D16)</f>
        <v>Demoras en el reporte de la informacion solicitada a  las dependencias tranversales referentes a la sentencia T-025 y sus autos de seguimiento.</v>
      </c>
      <c r="F13" s="1132" t="str">
        <f>IF('Mapa final'!H16="","",'Mapa final'!H16)</f>
        <v>Baja</v>
      </c>
      <c r="G13" s="1132" t="str">
        <f>IF('Mapa final'!L16="","",'Mapa final'!L16)</f>
        <v>Mayor</v>
      </c>
      <c r="H13" s="1120"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449" t="str">
        <f>IF('Mapa final'!Y16="","",'Mapa final'!Y16)</f>
        <v>Baja</v>
      </c>
      <c r="J13" s="449" t="str">
        <f>IF('Mapa final'!AA16="","",'Mapa final'!AA16)</f>
        <v>Mayor</v>
      </c>
      <c r="K13" s="449" t="str">
        <f t="shared" si="0"/>
        <v>Alto</v>
      </c>
      <c r="L13" s="449" t="str">
        <f>IF('Mapa final'!AD16="","",'Mapa final'!AD16)</f>
        <v>Reducir (mitigar)</v>
      </c>
      <c r="M13" s="450" t="str">
        <f>IF('Mapa final'!P16="","",'Mapa final'!P16)</f>
        <v>El Coordinador del Grupo de Articulación Interna para la Política de Víctimas del Conflicto Armado cada vez que recibe una solicitud de información por parte de la Corte Constitucional con referencia a los autos de seguimiento a la Sentencia T-025 de 2004 revisa la solicitud y procede a realizar el requerimiento formal de los reportes a las dependencias del Ministerio del Interior de acuerdo con las competencias y el contenido, estableciendo fechas de entrega oportuna de los informes, a través del correo electrónico o del aplicativo Control Doc. Las evidencias reposaran en los informes remitidos a la Honorable Corte Constitucional, mediante correos electrónicos y aplicativo ControlDoc, así como en las grabaciones de las mesas de trabajo donde se consolida la información.</v>
      </c>
      <c r="N13" s="450" t="s">
        <v>1403</v>
      </c>
      <c r="O13" s="450" t="s">
        <v>1281</v>
      </c>
      <c r="P13" s="450" t="s">
        <v>1404</v>
      </c>
      <c r="Q13" s="460" t="s">
        <v>1624</v>
      </c>
    </row>
    <row r="14" spans="1:90" ht="51" customHeight="1" x14ac:dyDescent="0.25">
      <c r="A14" s="111" t="s">
        <v>552</v>
      </c>
      <c r="B14" s="1104"/>
      <c r="C14" s="1127"/>
      <c r="D14" s="1128"/>
      <c r="E14" s="1130"/>
      <c r="F14" s="1133"/>
      <c r="G14" s="1133"/>
      <c r="H14" s="1121"/>
      <c r="I14" s="449" t="str">
        <f>IF('Mapa final'!Y17="","",'Mapa final'!Y17)</f>
        <v/>
      </c>
      <c r="J14" s="449" t="str">
        <f>IF('Mapa final'!AA17="","",'Mapa final'!AA17)</f>
        <v/>
      </c>
      <c r="K14" s="449" t="str">
        <f t="shared" si="0"/>
        <v/>
      </c>
      <c r="L14" s="449" t="str">
        <f>IF('Mapa final'!AD17="","",'Mapa final'!AD17)</f>
        <v/>
      </c>
      <c r="M14" s="450" t="str">
        <f>IF('Mapa final'!P17="","",'Mapa final'!P17)</f>
        <v/>
      </c>
      <c r="N14" s="459"/>
      <c r="O14" s="420"/>
      <c r="P14" s="420"/>
      <c r="Q14" s="452"/>
    </row>
    <row r="15" spans="1:90" ht="51" customHeight="1" x14ac:dyDescent="0.25">
      <c r="A15" s="111" t="s">
        <v>553</v>
      </c>
      <c r="B15" s="1104"/>
      <c r="C15" s="1127"/>
      <c r="D15" s="1128"/>
      <c r="E15" s="1130"/>
      <c r="F15" s="1133"/>
      <c r="G15" s="1133"/>
      <c r="H15" s="1121"/>
      <c r="I15" s="449" t="str">
        <f>IF('Mapa final'!Y18="","",'Mapa final'!Y18)</f>
        <v/>
      </c>
      <c r="J15" s="449" t="str">
        <f>IF('Mapa final'!AA18="","",'Mapa final'!AA18)</f>
        <v/>
      </c>
      <c r="K15" s="449" t="str">
        <f t="shared" si="0"/>
        <v/>
      </c>
      <c r="L15" s="449" t="str">
        <f>IF('Mapa final'!AD18="","",'Mapa final'!AD18)</f>
        <v/>
      </c>
      <c r="M15" s="450" t="str">
        <f>IF('Mapa final'!P18="","",'Mapa final'!P18)</f>
        <v/>
      </c>
      <c r="N15" s="420"/>
      <c r="O15" s="420"/>
      <c r="P15" s="420"/>
      <c r="Q15" s="452"/>
    </row>
    <row r="16" spans="1:90" ht="51" customHeight="1" x14ac:dyDescent="0.25">
      <c r="A16" s="111" t="s">
        <v>554</v>
      </c>
      <c r="B16" s="1104"/>
      <c r="C16" s="1127"/>
      <c r="D16" s="1128"/>
      <c r="E16" s="1130"/>
      <c r="F16" s="1133"/>
      <c r="G16" s="1133"/>
      <c r="H16" s="1121"/>
      <c r="I16" s="449" t="str">
        <f>IF('Mapa final'!Y19="","",'Mapa final'!Y19)</f>
        <v/>
      </c>
      <c r="J16" s="449" t="str">
        <f>IF('Mapa final'!AA19="","",'Mapa final'!AA19)</f>
        <v/>
      </c>
      <c r="K16" s="449" t="str">
        <f t="shared" si="0"/>
        <v/>
      </c>
      <c r="L16" s="449" t="str">
        <f>IF('Mapa final'!AD19="","",'Mapa final'!AD19)</f>
        <v/>
      </c>
      <c r="M16" s="450" t="str">
        <f>IF('Mapa final'!P19="","",'Mapa final'!P19)</f>
        <v/>
      </c>
      <c r="N16" s="420"/>
      <c r="O16" s="420"/>
      <c r="P16" s="420"/>
      <c r="Q16" s="452"/>
    </row>
    <row r="17" spans="1:17" ht="51" customHeight="1" x14ac:dyDescent="0.25">
      <c r="A17" s="111" t="s">
        <v>555</v>
      </c>
      <c r="B17" s="1104"/>
      <c r="C17" s="1127"/>
      <c r="D17" s="1128"/>
      <c r="E17" s="1130"/>
      <c r="F17" s="1133"/>
      <c r="G17" s="1133"/>
      <c r="H17" s="1121"/>
      <c r="I17" s="449" t="str">
        <f>IF('Mapa final'!Y20="","",'Mapa final'!Y20)</f>
        <v/>
      </c>
      <c r="J17" s="449" t="str">
        <f>IF('Mapa final'!AA20="","",'Mapa final'!AA20)</f>
        <v/>
      </c>
      <c r="K17" s="449" t="str">
        <f t="shared" si="0"/>
        <v/>
      </c>
      <c r="L17" s="449" t="str">
        <f>IF('Mapa final'!AD20="","",'Mapa final'!AD20)</f>
        <v/>
      </c>
      <c r="M17" s="450" t="str">
        <f>IF('Mapa final'!P20="","",'Mapa final'!P20)</f>
        <v/>
      </c>
      <c r="N17" s="420"/>
      <c r="O17" s="420"/>
      <c r="P17" s="420"/>
      <c r="Q17" s="452"/>
    </row>
    <row r="18" spans="1:17" ht="51" customHeight="1" x14ac:dyDescent="0.25">
      <c r="A18" s="111" t="s">
        <v>556</v>
      </c>
      <c r="B18" s="1104"/>
      <c r="C18" s="1127"/>
      <c r="D18" s="1128"/>
      <c r="E18" s="1131"/>
      <c r="F18" s="1133"/>
      <c r="G18" s="1133"/>
      <c r="H18" s="1121"/>
      <c r="I18" s="449" t="str">
        <f>IF('Mapa final'!Y21="","",'Mapa final'!Y21)</f>
        <v/>
      </c>
      <c r="J18" s="449" t="str">
        <f>IF('Mapa final'!AA21="","",'Mapa final'!AA21)</f>
        <v/>
      </c>
      <c r="K18" s="449" t="str">
        <f t="shared" si="0"/>
        <v/>
      </c>
      <c r="L18" s="449" t="str">
        <f>IF('Mapa final'!AD21="","",'Mapa final'!AD21)</f>
        <v/>
      </c>
      <c r="M18" s="450" t="str">
        <f>IF('Mapa final'!P21="","",'Mapa final'!P21)</f>
        <v/>
      </c>
      <c r="N18" s="420"/>
      <c r="O18" s="420"/>
      <c r="P18" s="420"/>
      <c r="Q18" s="452"/>
    </row>
    <row r="19" spans="1:17" ht="127.5" customHeight="1" x14ac:dyDescent="0.25">
      <c r="A19" s="111" t="s">
        <v>557</v>
      </c>
      <c r="B19" s="1103" t="s">
        <v>210</v>
      </c>
      <c r="C19" s="1126" t="str">
        <f>IF('Mapa final'!E22="","",'Mapa final'!E22)</f>
        <v>Posibilidad afectación reputacional por incumplimiento del cronograma de asistencias técnicas a nivel territorial, debido a situaciones de orden público que impide el desarrollo de las jornadas generando una alteración de los cronogramas.</v>
      </c>
      <c r="D19" s="1128" t="s">
        <v>209</v>
      </c>
      <c r="E19" s="1126" t="str">
        <f>IF('Mapa final'!D22="","",'Mapa final'!D22)</f>
        <v>Situaciones de orden público que impide el desarrollo de jornadas generando una alteración de los cronogramas.</v>
      </c>
      <c r="F19" s="1132" t="str">
        <f>IF('Mapa final'!H22="","",'Mapa final'!H22)</f>
        <v>Baja</v>
      </c>
      <c r="G19" s="1132" t="str">
        <f>IF('Mapa final'!L22="","",'Mapa final'!L22)</f>
        <v>Mayor</v>
      </c>
      <c r="H19" s="1120"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Alto</v>
      </c>
      <c r="I19" s="449" t="str">
        <f>IF('Mapa final'!Y22="","",'Mapa final'!Y22)</f>
        <v>Baja</v>
      </c>
      <c r="J19" s="449" t="str">
        <f>IF('Mapa final'!AA22="","",'Mapa final'!AA22)</f>
        <v>Mayor</v>
      </c>
      <c r="K19" s="449" t="str">
        <f t="shared" si="0"/>
        <v>Alto</v>
      </c>
      <c r="L19" s="449" t="str">
        <f>IF('Mapa final'!AD22="","",'Mapa final'!AD22)</f>
        <v>Reducir (mitigar)</v>
      </c>
      <c r="M19" s="450" t="str">
        <f>IF('Mapa final'!P22="","",'Mapa final'!P22)</f>
        <v xml:space="preserve">El Coordinador del  Grupo de Articulación Interna para la Política de Víctimas del Conflicto Armado revisa y aprueba mensualmente la programación de asistencias técnicas en la bitácora de comisiones de servicio y autorizaciones de desplazamiento del grupo con el fin de agotar los compromisos institucionales a nivel territorial, estando pendiente de cualquier situación de orden público que se presente en el momento. Las evidencias de las asistencias técnicas realizadas, reposaran en las solicitudes de comisión, listados de controles de asistencia y reporte de las capacitaciones brindadas  </v>
      </c>
      <c r="N19" s="450" t="s">
        <v>1405</v>
      </c>
      <c r="O19" s="450" t="s">
        <v>1281</v>
      </c>
      <c r="P19" s="450" t="s">
        <v>1404</v>
      </c>
      <c r="Q19" s="460" t="s">
        <v>1625</v>
      </c>
    </row>
    <row r="20" spans="1:17" ht="51" customHeight="1" x14ac:dyDescent="0.25">
      <c r="A20" s="111" t="s">
        <v>558</v>
      </c>
      <c r="B20" s="1104"/>
      <c r="C20" s="1127"/>
      <c r="D20" s="1128"/>
      <c r="E20" s="1127"/>
      <c r="F20" s="1133"/>
      <c r="G20" s="1133"/>
      <c r="H20" s="1121"/>
      <c r="I20" s="449" t="str">
        <f>IF('Mapa final'!Y23="","",'Mapa final'!Y23)</f>
        <v/>
      </c>
      <c r="J20" s="449" t="str">
        <f>IF('Mapa final'!AA23="","",'Mapa final'!AA23)</f>
        <v/>
      </c>
      <c r="K20" s="449" t="str">
        <f t="shared" si="0"/>
        <v/>
      </c>
      <c r="L20" s="449" t="str">
        <f>IF('Mapa final'!AD23="","",'Mapa final'!AD23)</f>
        <v/>
      </c>
      <c r="M20" s="450" t="str">
        <f>IF('Mapa final'!P23="","",'Mapa final'!P23)</f>
        <v/>
      </c>
      <c r="N20" s="459"/>
      <c r="O20" s="420"/>
      <c r="P20" s="420"/>
      <c r="Q20" s="452"/>
    </row>
    <row r="21" spans="1:17" ht="51" customHeight="1" x14ac:dyDescent="0.25">
      <c r="A21" s="111" t="s">
        <v>559</v>
      </c>
      <c r="B21" s="1104"/>
      <c r="C21" s="1127"/>
      <c r="D21" s="1128"/>
      <c r="E21" s="1127"/>
      <c r="F21" s="1133"/>
      <c r="G21" s="1133"/>
      <c r="H21" s="1121"/>
      <c r="I21" s="449" t="str">
        <f>IF('Mapa final'!Y24="","",'Mapa final'!Y24)</f>
        <v/>
      </c>
      <c r="J21" s="449" t="str">
        <f>IF('Mapa final'!AA24="","",'Mapa final'!AA24)</f>
        <v/>
      </c>
      <c r="K21" s="449" t="str">
        <f t="shared" si="0"/>
        <v/>
      </c>
      <c r="L21" s="449" t="str">
        <f>IF('Mapa final'!AD24="","",'Mapa final'!AD24)</f>
        <v/>
      </c>
      <c r="M21" s="450" t="str">
        <f>IF('Mapa final'!P24="","",'Mapa final'!P24)</f>
        <v/>
      </c>
      <c r="N21" s="420"/>
      <c r="O21" s="420"/>
      <c r="P21" s="420"/>
      <c r="Q21" s="452"/>
    </row>
    <row r="22" spans="1:17" ht="51" customHeight="1" x14ac:dyDescent="0.25">
      <c r="A22" s="111" t="s">
        <v>560</v>
      </c>
      <c r="B22" s="1104"/>
      <c r="C22" s="1127"/>
      <c r="D22" s="1128"/>
      <c r="E22" s="1127"/>
      <c r="F22" s="1133"/>
      <c r="G22" s="1133"/>
      <c r="H22" s="1121"/>
      <c r="I22" s="449" t="str">
        <f>IF('Mapa final'!Y25="","",'Mapa final'!Y25)</f>
        <v/>
      </c>
      <c r="J22" s="449" t="str">
        <f>IF('Mapa final'!AA25="","",'Mapa final'!AA25)</f>
        <v/>
      </c>
      <c r="K22" s="449" t="str">
        <f t="shared" si="0"/>
        <v/>
      </c>
      <c r="L22" s="449" t="str">
        <f>IF('Mapa final'!AD25="","",'Mapa final'!AD25)</f>
        <v/>
      </c>
      <c r="M22" s="450" t="str">
        <f>IF('Mapa final'!P25="","",'Mapa final'!P25)</f>
        <v/>
      </c>
      <c r="N22" s="420"/>
      <c r="O22" s="420"/>
      <c r="P22" s="420"/>
      <c r="Q22" s="452"/>
    </row>
    <row r="23" spans="1:17" ht="51" customHeight="1" x14ac:dyDescent="0.25">
      <c r="A23" s="111" t="s">
        <v>561</v>
      </c>
      <c r="B23" s="1104"/>
      <c r="C23" s="1127"/>
      <c r="D23" s="1128"/>
      <c r="E23" s="1127"/>
      <c r="F23" s="1133"/>
      <c r="G23" s="1133"/>
      <c r="H23" s="1121"/>
      <c r="I23" s="449" t="str">
        <f>IF('Mapa final'!Y26="","",'Mapa final'!Y26)</f>
        <v/>
      </c>
      <c r="J23" s="449" t="str">
        <f>IF('Mapa final'!AA26="","",'Mapa final'!AA26)</f>
        <v/>
      </c>
      <c r="K23" s="449" t="str">
        <f t="shared" si="0"/>
        <v/>
      </c>
      <c r="L23" s="449" t="str">
        <f>IF('Mapa final'!AD26="","",'Mapa final'!AD26)</f>
        <v/>
      </c>
      <c r="M23" s="450" t="str">
        <f>IF('Mapa final'!P26="","",'Mapa final'!P26)</f>
        <v/>
      </c>
      <c r="N23" s="420"/>
      <c r="O23" s="420"/>
      <c r="P23" s="420"/>
      <c r="Q23" s="452"/>
    </row>
    <row r="24" spans="1:17" ht="51" customHeight="1" x14ac:dyDescent="0.25">
      <c r="A24" s="111" t="s">
        <v>562</v>
      </c>
      <c r="B24" s="1104"/>
      <c r="C24" s="1127"/>
      <c r="D24" s="1128"/>
      <c r="E24" s="1127"/>
      <c r="F24" s="1133"/>
      <c r="G24" s="1133"/>
      <c r="H24" s="1121"/>
      <c r="I24" s="449" t="str">
        <f>IF('Mapa final'!Y27="","",'Mapa final'!Y27)</f>
        <v/>
      </c>
      <c r="J24" s="449" t="str">
        <f>IF('Mapa final'!AA27="","",'Mapa final'!AA27)</f>
        <v/>
      </c>
      <c r="K24" s="449" t="str">
        <f t="shared" si="0"/>
        <v/>
      </c>
      <c r="L24" s="449" t="str">
        <f>IF('Mapa final'!AD27="","",'Mapa final'!AD27)</f>
        <v/>
      </c>
      <c r="M24" s="450" t="str">
        <f>IF('Mapa final'!P27="","",'Mapa final'!P27)</f>
        <v/>
      </c>
      <c r="N24" s="420"/>
      <c r="O24" s="420"/>
      <c r="P24" s="420"/>
      <c r="Q24" s="452"/>
    </row>
    <row r="25" spans="1:17" ht="119.25" customHeight="1" x14ac:dyDescent="0.25">
      <c r="A25" s="111" t="s">
        <v>563</v>
      </c>
      <c r="B25" s="1103" t="s">
        <v>211</v>
      </c>
      <c r="C25" s="1126" t="str">
        <f>IF('Mapa final'!E28="","",'Mapa final'!E28)</f>
        <v xml:space="preserve">Posibilidad de afectación reputacional por respuesta de solicitudes fuera de tiempos legales, debido a una insuficiente planta de funcionarios y contratistas para responder los requerimientos recibidos y al aumento de la demanda de solicitudes en el primer trimestre del año
</v>
      </c>
      <c r="D25" s="1128" t="s">
        <v>209</v>
      </c>
      <c r="E25" s="1129" t="str">
        <f>IF('Mapa final'!D28="","",'Mapa final'!D28)</f>
        <v xml:space="preserve">Insuficiente planta de funcionarios y contratistas para responder los requerimientos recibidos y al aumento de la demanda de solicitudes en el primer trimestre del año
</v>
      </c>
      <c r="F25" s="1132" t="str">
        <f>IF('Mapa final'!H28="","",'Mapa final'!H28)</f>
        <v>Muy Alta</v>
      </c>
      <c r="G25" s="1132" t="str">
        <f>IF('Mapa final'!L28="","",'Mapa final'!L28)</f>
        <v>Moderado</v>
      </c>
      <c r="H25" s="1120"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449" t="str">
        <f>IF('Mapa final'!Y28="","",'Mapa final'!Y28)</f>
        <v>Media</v>
      </c>
      <c r="J25" s="449" t="str">
        <f>IF('Mapa final'!AA28="","",'Mapa final'!AA28)</f>
        <v>Moderado</v>
      </c>
      <c r="K25" s="449" t="str">
        <f t="shared" si="0"/>
        <v>Moderado</v>
      </c>
      <c r="L25" s="449" t="str">
        <f>IF('Mapa final'!AD28="","",'Mapa final'!AD28)</f>
        <v/>
      </c>
      <c r="M25" s="450" t="str">
        <f>IF('Mapa final'!P28="","",'Mapa final'!P28)</f>
        <v>El Director incluye anualmente la contratación del personal para responder a las solicitudes asignadas de PQRSD a traves del usuario personal de ControlDoc. Y, como evidencia se deja trazabilidad en correo electrónico y en las cuentas de cobro de los contratistas</v>
      </c>
      <c r="N25" s="420" t="s">
        <v>1588</v>
      </c>
      <c r="O25" s="420" t="s">
        <v>1589</v>
      </c>
      <c r="P25" s="420" t="s">
        <v>1406</v>
      </c>
      <c r="Q25" s="452"/>
    </row>
    <row r="26" spans="1:17" ht="119.25" customHeight="1" x14ac:dyDescent="0.25">
      <c r="A26" s="111" t="s">
        <v>564</v>
      </c>
      <c r="B26" s="1104"/>
      <c r="C26" s="1127"/>
      <c r="D26" s="1128"/>
      <c r="E26" s="1130"/>
      <c r="F26" s="1133"/>
      <c r="G26" s="1133"/>
      <c r="H26" s="1121"/>
      <c r="I26" s="449" t="str">
        <f>IF('Mapa final'!Y29="","",'Mapa final'!Y29)</f>
        <v>Baja</v>
      </c>
      <c r="J26" s="449" t="str">
        <f>IF('Mapa final'!AA29="","",'Mapa final'!AA29)</f>
        <v>Moderado</v>
      </c>
      <c r="K26" s="449" t="str">
        <f t="shared" si="0"/>
        <v>Moderado</v>
      </c>
      <c r="L26" s="449" t="str">
        <f>IF('Mapa final'!AD29="","",'Mapa final'!AD29)</f>
        <v>Reducir (mitigar)</v>
      </c>
      <c r="M26" s="450" t="str">
        <f>IF('Mapa final'!P29="","",'Mapa final'!P29)</f>
        <v>El profesional encargado de la mesa de entrada de la DAIRM realizará un informe semanal sobre el estado de las PQRSD y se le notificará a cada uno de los coordinadores, con el fin de determinar el estado de cada una y propender por su atención oportuna. Como evidencia se deja trazabilidad en correo electrónico y en el informe.</v>
      </c>
      <c r="N26" s="420" t="s">
        <v>1588</v>
      </c>
      <c r="O26" s="420" t="s">
        <v>1589</v>
      </c>
      <c r="P26" s="420" t="s">
        <v>1590</v>
      </c>
      <c r="Q26" s="452" t="s">
        <v>1408</v>
      </c>
    </row>
    <row r="27" spans="1:17" ht="86.25" customHeight="1" x14ac:dyDescent="0.25">
      <c r="A27" s="111" t="s">
        <v>565</v>
      </c>
      <c r="B27" s="1104"/>
      <c r="C27" s="1127"/>
      <c r="D27" s="1128"/>
      <c r="E27" s="1130"/>
      <c r="F27" s="1133"/>
      <c r="G27" s="1133"/>
      <c r="H27" s="1121"/>
      <c r="I27" s="449" t="str">
        <f>IF('Mapa final'!Y30="","",'Mapa final'!Y30)</f>
        <v/>
      </c>
      <c r="J27" s="449" t="str">
        <f>IF('Mapa final'!AA30="","",'Mapa final'!AA30)</f>
        <v/>
      </c>
      <c r="K27" s="449" t="str">
        <f t="shared" si="0"/>
        <v/>
      </c>
      <c r="L27" s="449" t="str">
        <f>IF('Mapa final'!AD30="","",'Mapa final'!AD30)</f>
        <v/>
      </c>
      <c r="M27" s="450" t="str">
        <f>IF('Mapa final'!P30="","",'Mapa final'!P30)</f>
        <v/>
      </c>
      <c r="N27" s="420"/>
      <c r="O27" s="420"/>
      <c r="P27" s="420"/>
      <c r="Q27" s="452"/>
    </row>
    <row r="28" spans="1:17" ht="51" customHeight="1" x14ac:dyDescent="0.25">
      <c r="A28" s="111" t="s">
        <v>566</v>
      </c>
      <c r="B28" s="1104"/>
      <c r="C28" s="1127"/>
      <c r="D28" s="1128"/>
      <c r="E28" s="1130"/>
      <c r="F28" s="1133"/>
      <c r="G28" s="1133"/>
      <c r="H28" s="1121"/>
      <c r="I28" s="449" t="str">
        <f>IF('Mapa final'!Y31="","",'Mapa final'!Y31)</f>
        <v/>
      </c>
      <c r="J28" s="449" t="str">
        <f>IF('Mapa final'!AA31="","",'Mapa final'!AA31)</f>
        <v/>
      </c>
      <c r="K28" s="449" t="str">
        <f t="shared" si="0"/>
        <v/>
      </c>
      <c r="L28" s="449" t="str">
        <f>IF('Mapa final'!AD31="","",'Mapa final'!AD31)</f>
        <v/>
      </c>
      <c r="M28" s="578" t="str">
        <f>IF('Mapa final'!P31="","",'Mapa final'!P31)</f>
        <v/>
      </c>
      <c r="N28" s="396"/>
      <c r="O28" s="396"/>
      <c r="P28" s="396"/>
      <c r="Q28" s="433"/>
    </row>
    <row r="29" spans="1:17" ht="51" customHeight="1" x14ac:dyDescent="0.25">
      <c r="A29" s="111" t="s">
        <v>567</v>
      </c>
      <c r="B29" s="1104"/>
      <c r="C29" s="1127"/>
      <c r="D29" s="1128"/>
      <c r="E29" s="1130"/>
      <c r="F29" s="1133"/>
      <c r="G29" s="1133"/>
      <c r="H29" s="1121"/>
      <c r="I29" s="449" t="str">
        <f>IF('Mapa final'!Y32="","",'Mapa final'!Y32)</f>
        <v/>
      </c>
      <c r="J29" s="449" t="str">
        <f>IF('Mapa final'!AA32="","",'Mapa final'!AA32)</f>
        <v/>
      </c>
      <c r="K29" s="449" t="str">
        <f t="shared" si="0"/>
        <v/>
      </c>
      <c r="L29" s="449" t="str">
        <f>IF('Mapa final'!AD32="","",'Mapa final'!AD32)</f>
        <v/>
      </c>
      <c r="M29" s="578" t="str">
        <f>IF('Mapa final'!P32="","",'Mapa final'!P32)</f>
        <v/>
      </c>
      <c r="N29" s="396"/>
      <c r="O29" s="396"/>
      <c r="P29" s="396"/>
      <c r="Q29" s="433"/>
    </row>
    <row r="30" spans="1:17" ht="51" customHeight="1" x14ac:dyDescent="0.25">
      <c r="A30" s="111" t="s">
        <v>568</v>
      </c>
      <c r="B30" s="1104"/>
      <c r="C30" s="1127"/>
      <c r="D30" s="1128"/>
      <c r="E30" s="1131"/>
      <c r="F30" s="1133"/>
      <c r="G30" s="1133"/>
      <c r="H30" s="1121"/>
      <c r="I30" s="449" t="str">
        <f>IF('Mapa final'!Y33="","",'Mapa final'!Y33)</f>
        <v/>
      </c>
      <c r="J30" s="449" t="str">
        <f>IF('Mapa final'!AA33="","",'Mapa final'!AA33)</f>
        <v/>
      </c>
      <c r="K30" s="449" t="str">
        <f t="shared" si="0"/>
        <v/>
      </c>
      <c r="L30" s="449" t="str">
        <f>IF('Mapa final'!AD33="","",'Mapa final'!AD33)</f>
        <v/>
      </c>
      <c r="M30" s="578" t="str">
        <f>IF('Mapa final'!P33="","",'Mapa final'!P33)</f>
        <v/>
      </c>
      <c r="N30" s="396"/>
      <c r="O30" s="396"/>
      <c r="P30" s="396"/>
      <c r="Q30" s="433"/>
    </row>
    <row r="31" spans="1:17" ht="92.25" customHeight="1" x14ac:dyDescent="0.25">
      <c r="A31" s="111" t="s">
        <v>569</v>
      </c>
      <c r="B31" s="1103" t="s">
        <v>212</v>
      </c>
      <c r="C31" s="1126" t="str">
        <f>IF('Mapa final'!E34="","",'Mapa final'!E34)</f>
        <v>Posibilidad de afectación reputacional por el incumplimiento en la organización de los eventos establecidos para las comunidades indígenas  debido solicitud de los eventos con poco tiempo para la ejecución del mismo.</v>
      </c>
      <c r="D31" s="1128" t="s">
        <v>209</v>
      </c>
      <c r="E31" s="1126" t="str">
        <f>IF('Mapa final'!D34="","",'Mapa final'!D34)</f>
        <v>Solicitud de los eventos con poco tiempo para la ejecución del mismo.</v>
      </c>
      <c r="F31" s="1132" t="str">
        <f>IF('Mapa final'!H34="","",'Mapa final'!H34)</f>
        <v>Media</v>
      </c>
      <c r="G31" s="1132" t="str">
        <f>IF('Mapa final'!L34="","",'Mapa final'!L34)</f>
        <v>Moderado</v>
      </c>
      <c r="H31" s="1120"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Moderado</v>
      </c>
      <c r="I31" s="449" t="str">
        <f>IF('Mapa final'!Y34="","",'Mapa final'!Y34)</f>
        <v>Media</v>
      </c>
      <c r="J31" s="449" t="str">
        <f>IF('Mapa final'!AA34="","",'Mapa final'!AA34)</f>
        <v>Moderado</v>
      </c>
      <c r="K31" s="449" t="str">
        <f t="shared" si="0"/>
        <v>Moderado</v>
      </c>
      <c r="L31" s="449" t="str">
        <f>IF('Mapa final'!AD34="","",'Mapa final'!AD34)</f>
        <v>Reducir (mitigar)</v>
      </c>
      <c r="M31" s="450" t="str">
        <f>IF('Mapa final'!P34="","",'Mapa final'!P34)</f>
        <v>El profesional encargado de apoyo financiero de la DAIRM, en conjunto con el operador logístico realizará un seguimiento a las solicitudes de los eventos por parte de las comunidades indígenas, con el fin de brindar una atención oportuna. Como evidencia se deja trazabilidad en correo electrónico.</v>
      </c>
      <c r="N31" s="420" t="s">
        <v>1409</v>
      </c>
      <c r="O31" s="420" t="s">
        <v>1410</v>
      </c>
      <c r="P31" s="420" t="s">
        <v>1411</v>
      </c>
      <c r="Q31" s="452" t="s">
        <v>1412</v>
      </c>
    </row>
    <row r="32" spans="1:17" ht="51" customHeight="1" x14ac:dyDescent="0.25">
      <c r="A32" s="111" t="s">
        <v>570</v>
      </c>
      <c r="B32" s="1104"/>
      <c r="C32" s="1127"/>
      <c r="D32" s="1128"/>
      <c r="E32" s="1127"/>
      <c r="F32" s="1133"/>
      <c r="G32" s="1133"/>
      <c r="H32" s="1121"/>
      <c r="I32" s="449" t="str">
        <f>IF('Mapa final'!Y35="","",'Mapa final'!Y35)</f>
        <v/>
      </c>
      <c r="J32" s="449" t="str">
        <f>IF('Mapa final'!AA35="","",'Mapa final'!AA35)</f>
        <v/>
      </c>
      <c r="K32" s="449" t="str">
        <f t="shared" si="0"/>
        <v/>
      </c>
      <c r="L32" s="449" t="str">
        <f>IF('Mapa final'!AD35="","",'Mapa final'!AD35)</f>
        <v/>
      </c>
      <c r="M32" s="578" t="str">
        <f>IF('Mapa final'!P35="","",'Mapa final'!P35)</f>
        <v/>
      </c>
      <c r="N32" s="396"/>
      <c r="O32" s="396"/>
      <c r="P32" s="396"/>
      <c r="Q32" s="433"/>
    </row>
    <row r="33" spans="1:17" ht="51" customHeight="1" x14ac:dyDescent="0.25">
      <c r="A33" s="111" t="s">
        <v>571</v>
      </c>
      <c r="B33" s="1104"/>
      <c r="C33" s="1127"/>
      <c r="D33" s="1128"/>
      <c r="E33" s="1127"/>
      <c r="F33" s="1133"/>
      <c r="G33" s="1133"/>
      <c r="H33" s="1121"/>
      <c r="I33" s="449" t="str">
        <f>IF('Mapa final'!Y36="","",'Mapa final'!Y36)</f>
        <v/>
      </c>
      <c r="J33" s="449" t="str">
        <f>IF('Mapa final'!AA36="","",'Mapa final'!AA36)</f>
        <v/>
      </c>
      <c r="K33" s="449" t="str">
        <f t="shared" si="0"/>
        <v/>
      </c>
      <c r="L33" s="449" t="str">
        <f>IF('Mapa final'!AD36="","",'Mapa final'!AD36)</f>
        <v/>
      </c>
      <c r="M33" s="578" t="str">
        <f>IF('Mapa final'!P36="","",'Mapa final'!P36)</f>
        <v/>
      </c>
      <c r="N33" s="396"/>
      <c r="O33" s="396"/>
      <c r="P33" s="396"/>
      <c r="Q33" s="433"/>
    </row>
    <row r="34" spans="1:17" ht="51" customHeight="1" x14ac:dyDescent="0.25">
      <c r="A34" s="111" t="s">
        <v>572</v>
      </c>
      <c r="B34" s="1104"/>
      <c r="C34" s="1127"/>
      <c r="D34" s="1128"/>
      <c r="E34" s="1127"/>
      <c r="F34" s="1133"/>
      <c r="G34" s="1133"/>
      <c r="H34" s="1121"/>
      <c r="I34" s="449" t="str">
        <f>IF('Mapa final'!Y37="","",'Mapa final'!Y37)</f>
        <v/>
      </c>
      <c r="J34" s="449" t="str">
        <f>IF('Mapa final'!AA37="","",'Mapa final'!AA37)</f>
        <v/>
      </c>
      <c r="K34" s="449" t="str">
        <f t="shared" si="0"/>
        <v/>
      </c>
      <c r="L34" s="449" t="str">
        <f>IF('Mapa final'!AD37="","",'Mapa final'!AD37)</f>
        <v/>
      </c>
      <c r="M34" s="578" t="str">
        <f>IF('Mapa final'!P37="","",'Mapa final'!P37)</f>
        <v/>
      </c>
      <c r="N34" s="396"/>
      <c r="O34" s="396"/>
      <c r="P34" s="396"/>
      <c r="Q34" s="433"/>
    </row>
    <row r="35" spans="1:17" ht="51" customHeight="1" x14ac:dyDescent="0.25">
      <c r="A35" s="111" t="s">
        <v>573</v>
      </c>
      <c r="B35" s="1104"/>
      <c r="C35" s="1127"/>
      <c r="D35" s="1128"/>
      <c r="E35" s="1127"/>
      <c r="F35" s="1133"/>
      <c r="G35" s="1133"/>
      <c r="H35" s="1121"/>
      <c r="I35" s="449" t="str">
        <f>IF('Mapa final'!Y38="","",'Mapa final'!Y38)</f>
        <v/>
      </c>
      <c r="J35" s="449" t="str">
        <f>IF('Mapa final'!AA38="","",'Mapa final'!AA38)</f>
        <v/>
      </c>
      <c r="K35" s="449" t="str">
        <f t="shared" si="0"/>
        <v/>
      </c>
      <c r="L35" s="449" t="str">
        <f>IF('Mapa final'!AD38="","",'Mapa final'!AD38)</f>
        <v/>
      </c>
      <c r="M35" s="578" t="str">
        <f>IF('Mapa final'!P38="","",'Mapa final'!P38)</f>
        <v/>
      </c>
      <c r="N35" s="396"/>
      <c r="O35" s="396"/>
      <c r="P35" s="396"/>
      <c r="Q35" s="433"/>
    </row>
    <row r="36" spans="1:17" ht="51" customHeight="1" x14ac:dyDescent="0.25">
      <c r="A36" s="111" t="s">
        <v>574</v>
      </c>
      <c r="B36" s="1104"/>
      <c r="C36" s="1127"/>
      <c r="D36" s="1128"/>
      <c r="E36" s="1127"/>
      <c r="F36" s="1133"/>
      <c r="G36" s="1133"/>
      <c r="H36" s="1121"/>
      <c r="I36" s="449" t="str">
        <f>IF('Mapa final'!Y39="","",'Mapa final'!Y39)</f>
        <v/>
      </c>
      <c r="J36" s="449" t="str">
        <f>IF('Mapa final'!AA39="","",'Mapa final'!AA39)</f>
        <v/>
      </c>
      <c r="K36" s="449" t="str">
        <f t="shared" si="0"/>
        <v/>
      </c>
      <c r="L36" s="449" t="str">
        <f>IF('Mapa final'!AD39="","",'Mapa final'!AD39)</f>
        <v/>
      </c>
      <c r="M36" s="578" t="str">
        <f>IF('Mapa final'!P39="","",'Mapa final'!P39)</f>
        <v/>
      </c>
      <c r="N36" s="396"/>
      <c r="O36" s="396"/>
      <c r="P36" s="396"/>
      <c r="Q36" s="433"/>
    </row>
    <row r="37" spans="1:17" ht="134.25" customHeight="1" x14ac:dyDescent="0.25">
      <c r="A37" s="111" t="s">
        <v>967</v>
      </c>
      <c r="B37" s="1103" t="s">
        <v>213</v>
      </c>
      <c r="C37" s="1126" t="str">
        <f>IF('Mapa final'!E40="","",'Mapa final'!E40)</f>
        <v>Posibilidad de afectación reputacional por el incumplimiento en los procedimientos que puede ocasionar registros erróneos debido a falta de cumplimiento de los procedimientos, según lo establecido en la ley</v>
      </c>
      <c r="D37" s="1128" t="s">
        <v>209</v>
      </c>
      <c r="E37" s="1129" t="str">
        <f>IF('Mapa final'!D40="","",'Mapa final'!D40)</f>
        <v>Falta de cumplimiento de los procedimientos, según lo establecido en la ley</v>
      </c>
      <c r="F37" s="1132" t="str">
        <f>IF('Mapa final'!H40="","",'Mapa final'!H40)</f>
        <v>Media</v>
      </c>
      <c r="G37" s="1132" t="str">
        <f>IF('Mapa final'!L40="","",'Mapa final'!L40)</f>
        <v>Leve</v>
      </c>
      <c r="H37" s="1120"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449" t="str">
        <f>IF('Mapa final'!Y40="","",'Mapa final'!Y40)</f>
        <v>Baja</v>
      </c>
      <c r="J37" s="449" t="str">
        <f>IF('Mapa final'!AA40="","",'Mapa final'!AA40)</f>
        <v>Leve</v>
      </c>
      <c r="K37" s="449" t="str">
        <f t="shared" si="0"/>
        <v>Bajo</v>
      </c>
      <c r="L37" s="449" t="str">
        <f>IF('Mapa final'!AD40="","",'Mapa final'!AD40)</f>
        <v>Aceptar</v>
      </c>
      <c r="M37" s="450" t="str">
        <f>IF('Mapa final'!P40="","",'Mapa final'!P40)</f>
        <v>Los profesionales de la DAIRM, realizarán la actualizacion, socializacion y capacitacion de los procedimientos, manuales y formatos establecidos en el grupo la Dirección de Indígenas, Rom y Minorías. Como evidencia se deja trazabilidad en correo electrónico y en los documentos revisados.</v>
      </c>
      <c r="N37" s="420" t="s">
        <v>1413</v>
      </c>
      <c r="O37" s="420" t="s">
        <v>1414</v>
      </c>
      <c r="P37" s="420" t="s">
        <v>1411</v>
      </c>
      <c r="Q37" s="452" t="s">
        <v>1316</v>
      </c>
    </row>
    <row r="38" spans="1:17" ht="51" customHeight="1" x14ac:dyDescent="0.25">
      <c r="A38" s="111" t="s">
        <v>968</v>
      </c>
      <c r="B38" s="1104"/>
      <c r="C38" s="1127"/>
      <c r="D38" s="1128"/>
      <c r="E38" s="1130"/>
      <c r="F38" s="1133"/>
      <c r="G38" s="1133"/>
      <c r="H38" s="1121"/>
      <c r="I38" s="449" t="str">
        <f>IF('Mapa final'!Y41="","",'Mapa final'!Y41)</f>
        <v/>
      </c>
      <c r="J38" s="449" t="str">
        <f>IF('Mapa final'!AA41="","",'Mapa final'!AA41)</f>
        <v/>
      </c>
      <c r="K38" s="449" t="str">
        <f t="shared" si="0"/>
        <v/>
      </c>
      <c r="L38" s="449" t="str">
        <f>IF('Mapa final'!AD41="","",'Mapa final'!AD41)</f>
        <v/>
      </c>
      <c r="M38" s="578" t="str">
        <f>IF('Mapa final'!P41="","",'Mapa final'!P41)</f>
        <v/>
      </c>
      <c r="N38" s="396"/>
      <c r="O38" s="396"/>
      <c r="P38" s="396"/>
      <c r="Q38" s="433"/>
    </row>
    <row r="39" spans="1:17" ht="51" customHeight="1" x14ac:dyDescent="0.25">
      <c r="A39" s="111" t="s">
        <v>969</v>
      </c>
      <c r="B39" s="1104"/>
      <c r="C39" s="1127"/>
      <c r="D39" s="1128"/>
      <c r="E39" s="1130"/>
      <c r="F39" s="1133"/>
      <c r="G39" s="1133"/>
      <c r="H39" s="1121"/>
      <c r="I39" s="449" t="str">
        <f>IF('Mapa final'!Y42="","",'Mapa final'!Y42)</f>
        <v/>
      </c>
      <c r="J39" s="449" t="str">
        <f>IF('Mapa final'!AA42="","",'Mapa final'!AA42)</f>
        <v/>
      </c>
      <c r="K39" s="449" t="str">
        <f t="shared" si="0"/>
        <v/>
      </c>
      <c r="L39" s="449" t="str">
        <f>IF('Mapa final'!AD42="","",'Mapa final'!AD42)</f>
        <v/>
      </c>
      <c r="M39" s="578" t="str">
        <f>IF('Mapa final'!P42="","",'Mapa final'!P42)</f>
        <v/>
      </c>
      <c r="N39" s="396"/>
      <c r="O39" s="396"/>
      <c r="P39" s="396"/>
      <c r="Q39" s="433"/>
    </row>
    <row r="40" spans="1:17" ht="51" customHeight="1" x14ac:dyDescent="0.25">
      <c r="A40" s="111" t="s">
        <v>970</v>
      </c>
      <c r="B40" s="1104"/>
      <c r="C40" s="1127"/>
      <c r="D40" s="1128"/>
      <c r="E40" s="1130"/>
      <c r="F40" s="1133"/>
      <c r="G40" s="1133"/>
      <c r="H40" s="1121"/>
      <c r="I40" s="449" t="str">
        <f>IF('Mapa final'!Y43="","",'Mapa final'!Y43)</f>
        <v/>
      </c>
      <c r="J40" s="449" t="str">
        <f>IF('Mapa final'!AA43="","",'Mapa final'!AA43)</f>
        <v/>
      </c>
      <c r="K40" s="449" t="str">
        <f t="shared" si="0"/>
        <v/>
      </c>
      <c r="L40" s="449" t="str">
        <f>IF('Mapa final'!AD43="","",'Mapa final'!AD43)</f>
        <v/>
      </c>
      <c r="M40" s="578" t="str">
        <f>IF('Mapa final'!P43="","",'Mapa final'!P43)</f>
        <v/>
      </c>
      <c r="N40" s="396"/>
      <c r="O40" s="396"/>
      <c r="P40" s="396"/>
      <c r="Q40" s="433"/>
    </row>
    <row r="41" spans="1:17" ht="51" customHeight="1" x14ac:dyDescent="0.25">
      <c r="A41" s="111" t="s">
        <v>971</v>
      </c>
      <c r="B41" s="1104"/>
      <c r="C41" s="1127"/>
      <c r="D41" s="1128"/>
      <c r="E41" s="1130"/>
      <c r="F41" s="1133"/>
      <c r="G41" s="1133"/>
      <c r="H41" s="1121"/>
      <c r="I41" s="449" t="str">
        <f>IF('Mapa final'!Y44="","",'Mapa final'!Y44)</f>
        <v/>
      </c>
      <c r="J41" s="449" t="str">
        <f>IF('Mapa final'!AA44="","",'Mapa final'!AA44)</f>
        <v/>
      </c>
      <c r="K41" s="449" t="str">
        <f t="shared" si="0"/>
        <v/>
      </c>
      <c r="L41" s="449" t="str">
        <f>IF('Mapa final'!AD44="","",'Mapa final'!AD44)</f>
        <v/>
      </c>
      <c r="M41" s="578" t="str">
        <f>IF('Mapa final'!P44="","",'Mapa final'!P44)</f>
        <v/>
      </c>
      <c r="N41" s="396"/>
      <c r="O41" s="396"/>
      <c r="P41" s="396"/>
      <c r="Q41" s="433"/>
    </row>
    <row r="42" spans="1:17" ht="51" customHeight="1" x14ac:dyDescent="0.25">
      <c r="A42" s="111" t="s">
        <v>972</v>
      </c>
      <c r="B42" s="1104"/>
      <c r="C42" s="1127"/>
      <c r="D42" s="1128"/>
      <c r="E42" s="1131"/>
      <c r="F42" s="1133"/>
      <c r="G42" s="1133"/>
      <c r="H42" s="1121"/>
      <c r="I42" s="449" t="str">
        <f>IF('Mapa final'!Y45="","",'Mapa final'!Y45)</f>
        <v/>
      </c>
      <c r="J42" s="449" t="str">
        <f>IF('Mapa final'!AA45="","",'Mapa final'!AA45)</f>
        <v/>
      </c>
      <c r="K42" s="449" t="str">
        <f t="shared" si="0"/>
        <v/>
      </c>
      <c r="L42" s="449" t="str">
        <f>IF('Mapa final'!AD45="","",'Mapa final'!AD45)</f>
        <v/>
      </c>
      <c r="M42" s="578" t="str">
        <f>IF('Mapa final'!P45="","",'Mapa final'!P45)</f>
        <v/>
      </c>
      <c r="N42" s="396"/>
      <c r="O42" s="396"/>
      <c r="P42" s="396"/>
      <c r="Q42" s="433"/>
    </row>
    <row r="43" spans="1:17" ht="80.25" customHeight="1" x14ac:dyDescent="0.25">
      <c r="A43" s="111" t="s">
        <v>575</v>
      </c>
      <c r="B43" s="1103" t="s">
        <v>214</v>
      </c>
      <c r="C43" s="1126" t="str">
        <f>IF('Mapa final'!E46="","",'Mapa final'!E46)</f>
        <v xml:space="preserve">Posibilidad de afectación reputacional por el incumplimiento a los compromisos pactados en cada una de las mesas de diálogo, debido a la falta de seguimiento de cada una de las tareas que se establecen en espacios de diálogo con las comunidades indígenas. </v>
      </c>
      <c r="D43" s="1128" t="s">
        <v>209</v>
      </c>
      <c r="E43" s="1126" t="str">
        <f>IF('Mapa final'!D46="","",'Mapa final'!D46)</f>
        <v xml:space="preserve">Falta de seguimiento de cada una de las tareas que se establecen en espacios de diálogo con las comunidades indígenas. </v>
      </c>
      <c r="F43" s="1132" t="str">
        <f>IF('Mapa final'!H46="","",'Mapa final'!H46)</f>
        <v>Baja</v>
      </c>
      <c r="G43" s="1132" t="str">
        <f>IF('Mapa final'!L46="","",'Mapa final'!L46)</f>
        <v>Leve</v>
      </c>
      <c r="H43" s="1120"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Bajo</v>
      </c>
      <c r="I43" s="449" t="str">
        <f>IF('Mapa final'!Y46="","",'Mapa final'!Y46)</f>
        <v>Baja</v>
      </c>
      <c r="J43" s="449" t="str">
        <f>IF('Mapa final'!AA46="","",'Mapa final'!AA46)</f>
        <v>Leve</v>
      </c>
      <c r="K43" s="449" t="str">
        <f t="shared" si="0"/>
        <v>Bajo</v>
      </c>
      <c r="L43" s="449" t="str">
        <f>IF('Mapa final'!AD46="","",'Mapa final'!AD46)</f>
        <v>Aceptar</v>
      </c>
      <c r="M43" s="450" t="str">
        <f>IF('Mapa final'!P46="","",'Mapa final'!P46)</f>
        <v>El profesional encargado realizará una matriz de seguimiento, donde se visualicen los compromisos adquiridos en las mesas de negociación, con el fin de atender oportunamente las tareas adquiridas. Como evidencia se deja trazabilidad en correo electrónico, en los documentos revisados y en actas.</v>
      </c>
      <c r="N43" s="420" t="s">
        <v>1415</v>
      </c>
      <c r="O43" s="420" t="s">
        <v>1414</v>
      </c>
      <c r="P43" s="420" t="s">
        <v>1411</v>
      </c>
      <c r="Q43" s="452" t="s">
        <v>1416</v>
      </c>
    </row>
    <row r="44" spans="1:17" ht="51" customHeight="1" x14ac:dyDescent="0.25">
      <c r="A44" s="111" t="s">
        <v>576</v>
      </c>
      <c r="B44" s="1104"/>
      <c r="C44" s="1127"/>
      <c r="D44" s="1128"/>
      <c r="E44" s="1127"/>
      <c r="F44" s="1133"/>
      <c r="G44" s="1133"/>
      <c r="H44" s="1121"/>
      <c r="I44" s="449" t="str">
        <f>IF('Mapa final'!Y47="","",'Mapa final'!Y47)</f>
        <v/>
      </c>
      <c r="J44" s="449" t="str">
        <f>IF('Mapa final'!AA47="","",'Mapa final'!AA47)</f>
        <v/>
      </c>
      <c r="K44" s="449" t="str">
        <f t="shared" si="0"/>
        <v/>
      </c>
      <c r="L44" s="449" t="str">
        <f>IF('Mapa final'!AD47="","",'Mapa final'!AD47)</f>
        <v/>
      </c>
      <c r="M44" s="578" t="str">
        <f>IF('Mapa final'!P47="","",'Mapa final'!P47)</f>
        <v/>
      </c>
      <c r="N44" s="396"/>
      <c r="O44" s="396"/>
      <c r="P44" s="396"/>
      <c r="Q44" s="433"/>
    </row>
    <row r="45" spans="1:17" ht="51" customHeight="1" x14ac:dyDescent="0.25">
      <c r="A45" s="111" t="s">
        <v>577</v>
      </c>
      <c r="B45" s="1104"/>
      <c r="C45" s="1127"/>
      <c r="D45" s="1128"/>
      <c r="E45" s="1127"/>
      <c r="F45" s="1133"/>
      <c r="G45" s="1133"/>
      <c r="H45" s="1121"/>
      <c r="I45" s="449" t="str">
        <f>IF('Mapa final'!Y48="","",'Mapa final'!Y48)</f>
        <v/>
      </c>
      <c r="J45" s="449" t="str">
        <f>IF('Mapa final'!AA48="","",'Mapa final'!AA48)</f>
        <v/>
      </c>
      <c r="K45" s="449" t="str">
        <f t="shared" si="0"/>
        <v/>
      </c>
      <c r="L45" s="449" t="str">
        <f>IF('Mapa final'!AD48="","",'Mapa final'!AD48)</f>
        <v/>
      </c>
      <c r="M45" s="578" t="str">
        <f>IF('Mapa final'!P48="","",'Mapa final'!P48)</f>
        <v/>
      </c>
      <c r="N45" s="396"/>
      <c r="O45" s="396"/>
      <c r="P45" s="396"/>
      <c r="Q45" s="433"/>
    </row>
    <row r="46" spans="1:17" ht="51" customHeight="1" x14ac:dyDescent="0.25">
      <c r="A46" s="111" t="s">
        <v>578</v>
      </c>
      <c r="B46" s="1104"/>
      <c r="C46" s="1127"/>
      <c r="D46" s="1128"/>
      <c r="E46" s="1127"/>
      <c r="F46" s="1133"/>
      <c r="G46" s="1133"/>
      <c r="H46" s="1121"/>
      <c r="I46" s="449" t="str">
        <f>IF('Mapa final'!Y49="","",'Mapa final'!Y49)</f>
        <v/>
      </c>
      <c r="J46" s="449" t="str">
        <f>IF('Mapa final'!AA49="","",'Mapa final'!AA49)</f>
        <v/>
      </c>
      <c r="K46" s="449" t="str">
        <f t="shared" si="0"/>
        <v/>
      </c>
      <c r="L46" s="449" t="str">
        <f>IF('Mapa final'!AD49="","",'Mapa final'!AD49)</f>
        <v/>
      </c>
      <c r="M46" s="578" t="str">
        <f>IF('Mapa final'!P49="","",'Mapa final'!P49)</f>
        <v/>
      </c>
      <c r="N46" s="396"/>
      <c r="O46" s="396"/>
      <c r="P46" s="396"/>
      <c r="Q46" s="433"/>
    </row>
    <row r="47" spans="1:17" ht="51" customHeight="1" x14ac:dyDescent="0.25">
      <c r="A47" s="111" t="s">
        <v>579</v>
      </c>
      <c r="B47" s="1104"/>
      <c r="C47" s="1127"/>
      <c r="D47" s="1128"/>
      <c r="E47" s="1127"/>
      <c r="F47" s="1133"/>
      <c r="G47" s="1133"/>
      <c r="H47" s="1121"/>
      <c r="I47" s="449" t="str">
        <f>IF('Mapa final'!Y50="","",'Mapa final'!Y50)</f>
        <v/>
      </c>
      <c r="J47" s="449" t="str">
        <f>IF('Mapa final'!AA50="","",'Mapa final'!AA50)</f>
        <v/>
      </c>
      <c r="K47" s="449" t="str">
        <f t="shared" si="0"/>
        <v/>
      </c>
      <c r="L47" s="449" t="str">
        <f>IF('Mapa final'!AD50="","",'Mapa final'!AD50)</f>
        <v/>
      </c>
      <c r="M47" s="578" t="str">
        <f>IF('Mapa final'!P50="","",'Mapa final'!P50)</f>
        <v/>
      </c>
      <c r="N47" s="396"/>
      <c r="O47" s="396"/>
      <c r="P47" s="396"/>
      <c r="Q47" s="433"/>
    </row>
    <row r="48" spans="1:17" ht="51" customHeight="1" x14ac:dyDescent="0.25">
      <c r="A48" s="111" t="s">
        <v>580</v>
      </c>
      <c r="B48" s="1104"/>
      <c r="C48" s="1127"/>
      <c r="D48" s="1128"/>
      <c r="E48" s="1127"/>
      <c r="F48" s="1133"/>
      <c r="G48" s="1133"/>
      <c r="H48" s="1121"/>
      <c r="I48" s="449" t="str">
        <f>IF('Mapa final'!Y51="","",'Mapa final'!Y51)</f>
        <v/>
      </c>
      <c r="J48" s="449" t="str">
        <f>IF('Mapa final'!AA51="","",'Mapa final'!AA51)</f>
        <v/>
      </c>
      <c r="K48" s="449" t="str">
        <f t="shared" si="0"/>
        <v/>
      </c>
      <c r="L48" s="449" t="str">
        <f>IF('Mapa final'!AD51="","",'Mapa final'!AD51)</f>
        <v/>
      </c>
      <c r="M48" s="578" t="str">
        <f>IF('Mapa final'!P51="","",'Mapa final'!P51)</f>
        <v/>
      </c>
      <c r="N48" s="396"/>
      <c r="O48" s="396"/>
      <c r="P48" s="396"/>
      <c r="Q48" s="433"/>
    </row>
    <row r="49" spans="1:17" ht="162.75" customHeight="1" x14ac:dyDescent="0.25">
      <c r="A49" s="111" t="s">
        <v>581</v>
      </c>
      <c r="B49" s="1103" t="s">
        <v>215</v>
      </c>
      <c r="C49" s="1126" t="str">
        <f>IF('Mapa final'!E52="","",'Mapa final'!E52)</f>
        <v xml:space="preserve">Posibilidad de afectación reputacional por presentar documentación incompleta de acuerdo a los requisitos legales establecidos para  los trámites y/o servicios de autorreconocimiento, certificados de cupos y/o descuentos, registro de organizaciones de base y consejos comunitarios de la población Negra, Afrocolombiana, Raizal y Palenquera del país, debido al cargue de la información sin cumplimiento  de los requisitos mínimos establecidos, para dar continuidad al proceso de beneficio dirigido a la población atendida por la  Dirección de Asuntos para Comunidades Negras, Afrocolombianas, Raizales y Palenqueras. </v>
      </c>
      <c r="D49" s="1128" t="s">
        <v>209</v>
      </c>
      <c r="E49" s="1129" t="str">
        <f>IF('Mapa final'!D52="","",'Mapa final'!D52)</f>
        <v xml:space="preserve">Cargue de la información sin cumplimiento  de los requisitos mínimos establecidos, para dar continuidad al proceso de beneficio dirigido a la población atendida por la  Dirección de Asuntos para Comunidades Negras, Afrocolombianas, Raizales y Palenqueras. </v>
      </c>
      <c r="F49" s="1132" t="str">
        <f>IF('Mapa final'!H52="","",'Mapa final'!H52)</f>
        <v>Muy Alta</v>
      </c>
      <c r="G49" s="1132" t="str">
        <f>IF('Mapa final'!L52="","",'Mapa final'!L52)</f>
        <v>Menor</v>
      </c>
      <c r="H49" s="1120"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Alto</v>
      </c>
      <c r="I49" s="449" t="str">
        <f>IF('Mapa final'!Y52="","",'Mapa final'!Y52)</f>
        <v>Media</v>
      </c>
      <c r="J49" s="449" t="str">
        <f>IF('Mapa final'!AA52="","",'Mapa final'!AA52)</f>
        <v>Menor</v>
      </c>
      <c r="K49" s="449" t="str">
        <f t="shared" si="0"/>
        <v>Moderado</v>
      </c>
      <c r="L49" s="449" t="str">
        <f>IF('Mapa final'!AD52="","",'Mapa final'!AD52)</f>
        <v>Reducir (mitigar)</v>
      </c>
      <c r="M49" s="450" t="str">
        <f>IF('Mapa final'!P52="","",'Mapa final'!P52)</f>
        <v>La DACNARP, a través de sus grupos de trabajo, y como se enmarca en las actividades del plan de acción de cada vigencia,  capacitan y prestan asistencia técnica a la comunidad Negra, Afrocolombiana, Raizal y Palenquera, a las instituciones y cualquier ente natural y jurídico que lo solicite permanentemente con el propósito de dar a conocer a sus clientes internos y externos la oferta institucional y sus procedimientos para los tramites y servicios. Como evidencia de este control se tendrá las listas de asistencias con su respectivo registro fotográfico, informes de comisión.</v>
      </c>
      <c r="N49" s="459" t="s">
        <v>1417</v>
      </c>
      <c r="O49" s="420" t="s">
        <v>1419</v>
      </c>
      <c r="P49" s="707" t="s">
        <v>1523</v>
      </c>
      <c r="Q49" s="452" t="s">
        <v>1524</v>
      </c>
    </row>
    <row r="50" spans="1:17" ht="51" customHeight="1" x14ac:dyDescent="0.25">
      <c r="A50" s="111" t="s">
        <v>582</v>
      </c>
      <c r="B50" s="1104"/>
      <c r="C50" s="1127"/>
      <c r="D50" s="1128"/>
      <c r="E50" s="1130"/>
      <c r="F50" s="1133"/>
      <c r="G50" s="1133"/>
      <c r="H50" s="1121"/>
      <c r="I50" s="449" t="str">
        <f>IF('Mapa final'!Y53="","",'Mapa final'!Y53)</f>
        <v/>
      </c>
      <c r="J50" s="449" t="str">
        <f>IF('Mapa final'!AA53="","",'Mapa final'!AA53)</f>
        <v/>
      </c>
      <c r="K50" s="449" t="str">
        <f t="shared" si="0"/>
        <v/>
      </c>
      <c r="L50" s="449" t="str">
        <f>IF('Mapa final'!AD53="","",'Mapa final'!AD53)</f>
        <v/>
      </c>
      <c r="M50" s="578" t="str">
        <f>IF('Mapa final'!P53="","",'Mapa final'!P53)</f>
        <v/>
      </c>
      <c r="N50" s="396"/>
      <c r="O50" s="396"/>
      <c r="P50" s="579"/>
      <c r="Q50" s="433"/>
    </row>
    <row r="51" spans="1:17" ht="51" customHeight="1" x14ac:dyDescent="0.25">
      <c r="A51" s="111" t="s">
        <v>583</v>
      </c>
      <c r="B51" s="1104"/>
      <c r="C51" s="1127"/>
      <c r="D51" s="1128"/>
      <c r="E51" s="1130"/>
      <c r="F51" s="1133"/>
      <c r="G51" s="1133"/>
      <c r="H51" s="1121"/>
      <c r="I51" s="449" t="str">
        <f>IF('Mapa final'!Y54="","",'Mapa final'!Y54)</f>
        <v/>
      </c>
      <c r="J51" s="449" t="str">
        <f>IF('Mapa final'!AA54="","",'Mapa final'!AA54)</f>
        <v/>
      </c>
      <c r="K51" s="449" t="str">
        <f t="shared" si="0"/>
        <v/>
      </c>
      <c r="L51" s="449" t="str">
        <f>IF('Mapa final'!AD54="","",'Mapa final'!AD54)</f>
        <v/>
      </c>
      <c r="M51" s="578" t="str">
        <f>IF('Mapa final'!P54="","",'Mapa final'!P54)</f>
        <v/>
      </c>
      <c r="N51" s="396"/>
      <c r="O51" s="396"/>
      <c r="P51" s="396"/>
      <c r="Q51" s="433"/>
    </row>
    <row r="52" spans="1:17" ht="51" customHeight="1" x14ac:dyDescent="0.25">
      <c r="A52" s="111" t="s">
        <v>584</v>
      </c>
      <c r="B52" s="1104"/>
      <c r="C52" s="1127"/>
      <c r="D52" s="1128"/>
      <c r="E52" s="1130"/>
      <c r="F52" s="1133"/>
      <c r="G52" s="1133"/>
      <c r="H52" s="1121"/>
      <c r="I52" s="449" t="str">
        <f>IF('Mapa final'!Y55="","",'Mapa final'!Y55)</f>
        <v/>
      </c>
      <c r="J52" s="449" t="str">
        <f>IF('Mapa final'!AA55="","",'Mapa final'!AA55)</f>
        <v/>
      </c>
      <c r="K52" s="449" t="str">
        <f t="shared" si="0"/>
        <v/>
      </c>
      <c r="L52" s="449" t="str">
        <f>IF('Mapa final'!AD55="","",'Mapa final'!AD55)</f>
        <v/>
      </c>
      <c r="M52" s="578" t="str">
        <f>IF('Mapa final'!P55="","",'Mapa final'!P55)</f>
        <v/>
      </c>
      <c r="N52" s="396"/>
      <c r="O52" s="396"/>
      <c r="P52" s="396"/>
      <c r="Q52" s="433"/>
    </row>
    <row r="53" spans="1:17" ht="51" customHeight="1" x14ac:dyDescent="0.25">
      <c r="A53" s="111" t="s">
        <v>585</v>
      </c>
      <c r="B53" s="1104"/>
      <c r="C53" s="1127"/>
      <c r="D53" s="1128"/>
      <c r="E53" s="1130"/>
      <c r="F53" s="1133"/>
      <c r="G53" s="1133"/>
      <c r="H53" s="1121"/>
      <c r="I53" s="449" t="str">
        <f>IF('Mapa final'!Y56="","",'Mapa final'!Y56)</f>
        <v/>
      </c>
      <c r="J53" s="449" t="str">
        <f>IF('Mapa final'!AA56="","",'Mapa final'!AA56)</f>
        <v/>
      </c>
      <c r="K53" s="449" t="str">
        <f t="shared" si="0"/>
        <v/>
      </c>
      <c r="L53" s="449" t="str">
        <f>IF('Mapa final'!AD56="","",'Mapa final'!AD56)</f>
        <v/>
      </c>
      <c r="M53" s="578" t="str">
        <f>IF('Mapa final'!P56="","",'Mapa final'!P56)</f>
        <v/>
      </c>
      <c r="N53" s="396"/>
      <c r="O53" s="396"/>
      <c r="P53" s="396"/>
      <c r="Q53" s="433"/>
    </row>
    <row r="54" spans="1:17" ht="51" customHeight="1" x14ac:dyDescent="0.25">
      <c r="A54" s="111" t="s">
        <v>586</v>
      </c>
      <c r="B54" s="1104"/>
      <c r="C54" s="1127"/>
      <c r="D54" s="1128"/>
      <c r="E54" s="1131"/>
      <c r="F54" s="1133"/>
      <c r="G54" s="1133"/>
      <c r="H54" s="1121"/>
      <c r="I54" s="449" t="str">
        <f>IF('Mapa final'!Y57="","",'Mapa final'!Y57)</f>
        <v/>
      </c>
      <c r="J54" s="449" t="str">
        <f>IF('Mapa final'!AA57="","",'Mapa final'!AA57)</f>
        <v/>
      </c>
      <c r="K54" s="449" t="str">
        <f t="shared" si="0"/>
        <v/>
      </c>
      <c r="L54" s="449" t="str">
        <f>IF('Mapa final'!AD57="","",'Mapa final'!AD57)</f>
        <v/>
      </c>
      <c r="M54" s="578" t="str">
        <f>IF('Mapa final'!P57="","",'Mapa final'!P57)</f>
        <v/>
      </c>
      <c r="N54" s="396"/>
      <c r="O54" s="396"/>
      <c r="P54" s="396"/>
      <c r="Q54" s="433"/>
    </row>
    <row r="55" spans="1:17" ht="129" customHeight="1" x14ac:dyDescent="0.25">
      <c r="A55" s="111" t="s">
        <v>587</v>
      </c>
      <c r="B55" s="1103" t="s">
        <v>216</v>
      </c>
      <c r="C55" s="1126" t="str">
        <f>IF('Mapa final'!E58="","",'Mapa final'!E58)</f>
        <v>Posibilidad de afectación reputacional por reprocesos y fallas técnicas, logísticas y operativas que afectan a la comunidad Negra, Afrocolombiana, Raizal y Palenquera, debido al incumplimiento de los lineamientos establecidos en la normatividad vigente del Ministerio del Interior, al realizar fortalecimientos y eventos dirigidos a la comunidad.</v>
      </c>
      <c r="D55" s="1128" t="s">
        <v>209</v>
      </c>
      <c r="E55" s="1126" t="str">
        <f>IF('Mapa final'!D58="","",'Mapa final'!D58)</f>
        <v>Incumplimiento de los lineamientos establecidos en la normatividad vigente del Ministerio del Interior, al realizar fortalecimientos y eventos dirigidos a la comunidad.</v>
      </c>
      <c r="F55" s="1132" t="str">
        <f>IF('Mapa final'!H58="","",'Mapa final'!H58)</f>
        <v>Media</v>
      </c>
      <c r="G55" s="1132" t="str">
        <f>IF('Mapa final'!L58="","",'Mapa final'!L58)</f>
        <v>Menor</v>
      </c>
      <c r="H55" s="1120"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Moderado</v>
      </c>
      <c r="I55" s="449" t="str">
        <f>IF('Mapa final'!Y58="","",'Mapa final'!Y58)</f>
        <v>Baja</v>
      </c>
      <c r="J55" s="449" t="str">
        <f>IF('Mapa final'!AA58="","",'Mapa final'!AA58)</f>
        <v>Menor</v>
      </c>
      <c r="K55" s="449" t="str">
        <f t="shared" si="0"/>
        <v>Moderado</v>
      </c>
      <c r="L55" s="449" t="str">
        <f>IF('Mapa final'!AD58="","",'Mapa final'!AD58)</f>
        <v/>
      </c>
      <c r="M55" s="450" t="str">
        <f>IF('Mapa final'!P58="","",'Mapa final'!P58)</f>
        <v>Los funcionarios y contratistas de la DACNARP, cada vez que se planifique, ejecute y evalúe un evento, deberán realizar conforme a lo establecido en el Instructivo "Realización de Eventos en el Ministerio Interior" y sus formatos adjuntos, igualmente, deberá hacer control de calidad sobre la información diligenciada. En caso de presentarse alguna desviación en el desarrollo del procedimiento, se deben plantear las acciones correctivas que mitiguen la materialización del riesgo. Como evidencia se dejan los formatos debidamente diligenciados.</v>
      </c>
      <c r="N55" s="420" t="s">
        <v>1525</v>
      </c>
      <c r="O55" s="420" t="s">
        <v>1419</v>
      </c>
      <c r="P55" s="707" t="s">
        <v>1418</v>
      </c>
      <c r="Q55" s="461"/>
    </row>
    <row r="56" spans="1:17" ht="114" x14ac:dyDescent="0.25">
      <c r="A56" s="111" t="s">
        <v>588</v>
      </c>
      <c r="B56" s="1104"/>
      <c r="C56" s="1127"/>
      <c r="D56" s="1128"/>
      <c r="E56" s="1127"/>
      <c r="F56" s="1133"/>
      <c r="G56" s="1133"/>
      <c r="H56" s="1121"/>
      <c r="I56" s="449" t="str">
        <f>IF('Mapa final'!Y59="","",'Mapa final'!Y59)</f>
        <v>Baja</v>
      </c>
      <c r="J56" s="449" t="str">
        <f>IF('Mapa final'!AA59="","",'Mapa final'!AA59)</f>
        <v>Menor</v>
      </c>
      <c r="K56" s="449" t="str">
        <f t="shared" si="0"/>
        <v>Moderado</v>
      </c>
      <c r="L56" s="449" t="str">
        <f>IF('Mapa final'!AD59="","",'Mapa final'!AD59)</f>
        <v>Reducir (mitigar)</v>
      </c>
      <c r="M56" s="450" t="str">
        <f>IF('Mapa final'!P59="","",'Mapa final'!P59)</f>
        <v>La DACNARP, realizará socializaciones sobre el  Instructivo "Realización de Eventos en el Ministerio Interior"  y formatos adjuntos a funcionarios y contratistas de manera permanente, con el fin de que se interiorice el instructivo y permita el logro de los objetivos institucionales. En caso de detectar que en el funcionario y/o contratista persiste el desconocimiento sobre el instructivo y formatos adjuntos, se deberá continuar con actividades de inducción y reinducción. Como evidencia se dejan las listas de asistencia de las actividades realizadas.</v>
      </c>
      <c r="N56" s="420" t="s">
        <v>1526</v>
      </c>
      <c r="O56" s="420" t="s">
        <v>1419</v>
      </c>
      <c r="P56" s="707" t="s">
        <v>1418</v>
      </c>
      <c r="Q56" s="461" t="s">
        <v>1811</v>
      </c>
    </row>
    <row r="57" spans="1:17" ht="51" customHeight="1" x14ac:dyDescent="0.25">
      <c r="A57" s="111" t="s">
        <v>589</v>
      </c>
      <c r="B57" s="1104"/>
      <c r="C57" s="1127"/>
      <c r="D57" s="1128"/>
      <c r="E57" s="1127"/>
      <c r="F57" s="1133"/>
      <c r="G57" s="1133"/>
      <c r="H57" s="1121"/>
      <c r="I57" s="449" t="str">
        <f>IF('Mapa final'!Y60="","",'Mapa final'!Y60)</f>
        <v/>
      </c>
      <c r="J57" s="449" t="str">
        <f>IF('Mapa final'!AA60="","",'Mapa final'!AA60)</f>
        <v/>
      </c>
      <c r="K57" s="449" t="str">
        <f t="shared" si="0"/>
        <v/>
      </c>
      <c r="L57" s="449" t="str">
        <f>IF('Mapa final'!AD60="","",'Mapa final'!AD60)</f>
        <v/>
      </c>
      <c r="M57" s="578" t="str">
        <f>IF('Mapa final'!P60="","",'Mapa final'!P60)</f>
        <v/>
      </c>
      <c r="N57" s="396"/>
      <c r="O57" s="396"/>
      <c r="P57" s="579"/>
      <c r="Q57" s="580"/>
    </row>
    <row r="58" spans="1:17" ht="51" customHeight="1" x14ac:dyDescent="0.25">
      <c r="A58" s="111" t="s">
        <v>590</v>
      </c>
      <c r="B58" s="1104"/>
      <c r="C58" s="1127"/>
      <c r="D58" s="1128"/>
      <c r="E58" s="1127"/>
      <c r="F58" s="1133"/>
      <c r="G58" s="1133"/>
      <c r="H58" s="1121"/>
      <c r="I58" s="449" t="str">
        <f>IF('Mapa final'!Y61="","",'Mapa final'!Y61)</f>
        <v/>
      </c>
      <c r="J58" s="449" t="str">
        <f>IF('Mapa final'!AA61="","",'Mapa final'!AA61)</f>
        <v/>
      </c>
      <c r="K58" s="449" t="str">
        <f t="shared" si="0"/>
        <v/>
      </c>
      <c r="L58" s="449" t="str">
        <f>IF('Mapa final'!AD61="","",'Mapa final'!AD61)</f>
        <v/>
      </c>
      <c r="M58" s="578" t="str">
        <f>IF('Mapa final'!P61="","",'Mapa final'!P61)</f>
        <v/>
      </c>
      <c r="N58" s="396"/>
      <c r="O58" s="396"/>
      <c r="P58" s="396"/>
      <c r="Q58" s="433"/>
    </row>
    <row r="59" spans="1:17" ht="51" customHeight="1" x14ac:dyDescent="0.25">
      <c r="A59" s="111" t="s">
        <v>591</v>
      </c>
      <c r="B59" s="1104"/>
      <c r="C59" s="1127"/>
      <c r="D59" s="1128"/>
      <c r="E59" s="1127"/>
      <c r="F59" s="1133"/>
      <c r="G59" s="1133"/>
      <c r="H59" s="1121"/>
      <c r="I59" s="449" t="str">
        <f>IF('Mapa final'!Y62="","",'Mapa final'!Y62)</f>
        <v/>
      </c>
      <c r="J59" s="449" t="str">
        <f>IF('Mapa final'!AA62="","",'Mapa final'!AA62)</f>
        <v/>
      </c>
      <c r="K59" s="449" t="str">
        <f t="shared" si="0"/>
        <v/>
      </c>
      <c r="L59" s="449" t="str">
        <f>IF('Mapa final'!AD62="","",'Mapa final'!AD62)</f>
        <v/>
      </c>
      <c r="M59" s="578" t="str">
        <f>IF('Mapa final'!P62="","",'Mapa final'!P62)</f>
        <v/>
      </c>
      <c r="N59" s="396"/>
      <c r="O59" s="396"/>
      <c r="P59" s="396"/>
      <c r="Q59" s="433"/>
    </row>
    <row r="60" spans="1:17" ht="51" customHeight="1" x14ac:dyDescent="0.25">
      <c r="A60" s="111" t="s">
        <v>592</v>
      </c>
      <c r="B60" s="1104"/>
      <c r="C60" s="1127"/>
      <c r="D60" s="1128"/>
      <c r="E60" s="1127"/>
      <c r="F60" s="1133"/>
      <c r="G60" s="1133"/>
      <c r="H60" s="1121"/>
      <c r="I60" s="449" t="str">
        <f>IF('Mapa final'!Y63="","",'Mapa final'!Y63)</f>
        <v/>
      </c>
      <c r="J60" s="449" t="str">
        <f>IF('Mapa final'!AA63="","",'Mapa final'!AA63)</f>
        <v/>
      </c>
      <c r="K60" s="449" t="str">
        <f t="shared" si="0"/>
        <v/>
      </c>
      <c r="L60" s="449" t="str">
        <f>IF('Mapa final'!AD63="","",'Mapa final'!AD63)</f>
        <v/>
      </c>
      <c r="M60" s="578" t="str">
        <f>IF('Mapa final'!P63="","",'Mapa final'!P63)</f>
        <v/>
      </c>
      <c r="N60" s="396"/>
      <c r="O60" s="396"/>
      <c r="P60" s="396"/>
      <c r="Q60" s="433"/>
    </row>
    <row r="61" spans="1:17" ht="134.25" customHeight="1" x14ac:dyDescent="0.25">
      <c r="A61" s="111" t="s">
        <v>593</v>
      </c>
      <c r="B61" s="1103" t="s">
        <v>217</v>
      </c>
      <c r="C61" s="1126" t="str">
        <f>IF('Mapa final'!E64="","",'Mapa final'!E64)</f>
        <v>Posibilidad de afectación reputacional por el cargue de la información incumpliendo con los requisitos establecidos por la DACNARP, para que los Jóvenes de las Comunidades se les exonere del servicio militar y de pagar la cuota de compensación militar, debido a la inobservancia en los requisitos para lograr el beneficio según resolución 0762 del 8 de julio de 2020 y Sentencia 433 de 2021 de la Corte Constitucional.</v>
      </c>
      <c r="D61" s="1128" t="s">
        <v>209</v>
      </c>
      <c r="E61" s="1129" t="str">
        <f>IF('Mapa final'!D64="","",'Mapa final'!D64)</f>
        <v>Inobservancia en los requisitos para lograr el beneficio según resolución 0762 del 8 de julio de 2020 y Sentencia 433 de 2021 de la Corte Constitucional.</v>
      </c>
      <c r="F61" s="1132" t="str">
        <f>IF('Mapa final'!H64="","",'Mapa final'!H64)</f>
        <v>Media</v>
      </c>
      <c r="G61" s="1132" t="str">
        <f>IF('Mapa final'!L64="","",'Mapa final'!L64)</f>
        <v>Moderado</v>
      </c>
      <c r="H61" s="1120"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Moderado</v>
      </c>
      <c r="I61" s="449" t="str">
        <f>IF('Mapa final'!Y64="","",'Mapa final'!Y64)</f>
        <v>Baja</v>
      </c>
      <c r="J61" s="449" t="str">
        <f>IF('Mapa final'!AA64="","",'Mapa final'!AA64)</f>
        <v>Moderado</v>
      </c>
      <c r="K61" s="449" t="str">
        <f t="shared" si="0"/>
        <v>Moderado</v>
      </c>
      <c r="L61" s="449" t="str">
        <f>IF('Mapa final'!AD64="","",'Mapa final'!AD64)</f>
        <v>Reducir (mitigar)</v>
      </c>
      <c r="M61" s="450" t="str">
        <f>IF('Mapa final'!P64="","",'Mapa final'!P64)</f>
        <v>La DACNARP, realizará socializaciones del Instructivo Beneficio Servicio Militar a los miembros de la comunidad Negra, Afrocolombiana, Raizal y Palenquera, está se realizará permanente con el fin de que se interiorice el mismo y permita el logro de los objetivos institucionales. Como evidencia se dejan las listas de asistencia, registro fotográfico, informes de comisión.</v>
      </c>
      <c r="N61" s="420" t="s">
        <v>1527</v>
      </c>
      <c r="O61" s="420" t="s">
        <v>1419</v>
      </c>
      <c r="P61" s="707" t="s">
        <v>1377</v>
      </c>
      <c r="Q61" s="461" t="s">
        <v>1528</v>
      </c>
    </row>
    <row r="62" spans="1:17" ht="93" customHeight="1" x14ac:dyDescent="0.25">
      <c r="A62" s="111" t="s">
        <v>594</v>
      </c>
      <c r="B62" s="1104"/>
      <c r="C62" s="1127"/>
      <c r="D62" s="1128"/>
      <c r="E62" s="1130"/>
      <c r="F62" s="1133"/>
      <c r="G62" s="1133"/>
      <c r="H62" s="1121"/>
      <c r="I62" s="449" t="str">
        <f>IF('Mapa final'!Y65="","",'Mapa final'!Y65)</f>
        <v/>
      </c>
      <c r="J62" s="449" t="str">
        <f>IF('Mapa final'!AA65="","",'Mapa final'!AA65)</f>
        <v/>
      </c>
      <c r="K62" s="449" t="str">
        <f t="shared" si="0"/>
        <v/>
      </c>
      <c r="L62" s="449" t="str">
        <f>IF('Mapa final'!AD65="","",'Mapa final'!AD65)</f>
        <v/>
      </c>
      <c r="M62" s="578" t="str">
        <f>IF('Mapa final'!P65="","",'Mapa final'!P65)</f>
        <v/>
      </c>
      <c r="N62" s="581"/>
      <c r="O62" s="581"/>
      <c r="P62" s="582"/>
      <c r="Q62" s="580"/>
    </row>
    <row r="63" spans="1:17" ht="51" customHeight="1" x14ac:dyDescent="0.25">
      <c r="A63" s="111" t="s">
        <v>595</v>
      </c>
      <c r="B63" s="1104"/>
      <c r="C63" s="1127"/>
      <c r="D63" s="1128"/>
      <c r="E63" s="1130"/>
      <c r="F63" s="1133"/>
      <c r="G63" s="1133"/>
      <c r="H63" s="1121"/>
      <c r="I63" s="449" t="str">
        <f>IF('Mapa final'!Y66="","",'Mapa final'!Y66)</f>
        <v/>
      </c>
      <c r="J63" s="449" t="str">
        <f>IF('Mapa final'!AA66="","",'Mapa final'!AA66)</f>
        <v/>
      </c>
      <c r="K63" s="449" t="str">
        <f t="shared" si="0"/>
        <v/>
      </c>
      <c r="L63" s="449" t="str">
        <f>IF('Mapa final'!AD66="","",'Mapa final'!AD66)</f>
        <v/>
      </c>
      <c r="M63" s="578" t="str">
        <f>IF('Mapa final'!P66="","",'Mapa final'!P66)</f>
        <v/>
      </c>
      <c r="N63" s="396"/>
      <c r="O63" s="396"/>
      <c r="P63" s="396"/>
      <c r="Q63" s="433"/>
    </row>
    <row r="64" spans="1:17" ht="51" customHeight="1" x14ac:dyDescent="0.25">
      <c r="A64" s="111" t="s">
        <v>596</v>
      </c>
      <c r="B64" s="1104"/>
      <c r="C64" s="1127"/>
      <c r="D64" s="1128"/>
      <c r="E64" s="1130"/>
      <c r="F64" s="1133"/>
      <c r="G64" s="1133"/>
      <c r="H64" s="1121"/>
      <c r="I64" s="449" t="str">
        <f>IF('Mapa final'!Y67="","",'Mapa final'!Y67)</f>
        <v/>
      </c>
      <c r="J64" s="449" t="str">
        <f>IF('Mapa final'!AA67="","",'Mapa final'!AA67)</f>
        <v/>
      </c>
      <c r="K64" s="449" t="str">
        <f t="shared" si="0"/>
        <v/>
      </c>
      <c r="L64" s="449" t="str">
        <f>IF('Mapa final'!AD67="","",'Mapa final'!AD67)</f>
        <v/>
      </c>
      <c r="M64" s="578" t="str">
        <f>IF('Mapa final'!P67="","",'Mapa final'!P67)</f>
        <v/>
      </c>
      <c r="N64" s="396"/>
      <c r="O64" s="396"/>
      <c r="P64" s="396"/>
      <c r="Q64" s="433"/>
    </row>
    <row r="65" spans="1:17" ht="51" customHeight="1" x14ac:dyDescent="0.25">
      <c r="A65" s="111" t="s">
        <v>597</v>
      </c>
      <c r="B65" s="1104"/>
      <c r="C65" s="1127"/>
      <c r="D65" s="1128"/>
      <c r="E65" s="1130"/>
      <c r="F65" s="1133"/>
      <c r="G65" s="1133"/>
      <c r="H65" s="1121"/>
      <c r="I65" s="449" t="str">
        <f>IF('Mapa final'!Y68="","",'Mapa final'!Y68)</f>
        <v/>
      </c>
      <c r="J65" s="449" t="str">
        <f>IF('Mapa final'!AA68="","",'Mapa final'!AA68)</f>
        <v/>
      </c>
      <c r="K65" s="449" t="str">
        <f t="shared" si="0"/>
        <v/>
      </c>
      <c r="L65" s="449" t="str">
        <f>IF('Mapa final'!AD68="","",'Mapa final'!AD68)</f>
        <v/>
      </c>
      <c r="M65" s="578" t="str">
        <f>IF('Mapa final'!P68="","",'Mapa final'!P68)</f>
        <v/>
      </c>
      <c r="N65" s="396"/>
      <c r="O65" s="396"/>
      <c r="P65" s="396"/>
      <c r="Q65" s="433"/>
    </row>
    <row r="66" spans="1:17" ht="51" customHeight="1" x14ac:dyDescent="0.25">
      <c r="A66" s="111" t="s">
        <v>598</v>
      </c>
      <c r="B66" s="1104"/>
      <c r="C66" s="1127"/>
      <c r="D66" s="1128"/>
      <c r="E66" s="1131"/>
      <c r="F66" s="1133"/>
      <c r="G66" s="1133"/>
      <c r="H66" s="1121"/>
      <c r="I66" s="449" t="str">
        <f>IF('Mapa final'!Y69="","",'Mapa final'!Y69)</f>
        <v/>
      </c>
      <c r="J66" s="449" t="str">
        <f>IF('Mapa final'!AA69="","",'Mapa final'!AA69)</f>
        <v/>
      </c>
      <c r="K66" s="449" t="str">
        <f t="shared" si="0"/>
        <v/>
      </c>
      <c r="L66" s="449" t="str">
        <f>IF('Mapa final'!AD69="","",'Mapa final'!AD69)</f>
        <v/>
      </c>
      <c r="M66" s="578" t="str">
        <f>IF('Mapa final'!P69="","",'Mapa final'!P69)</f>
        <v/>
      </c>
      <c r="N66" s="396"/>
      <c r="O66" s="396"/>
      <c r="P66" s="396"/>
      <c r="Q66" s="433"/>
    </row>
    <row r="67" spans="1:17" ht="99" customHeight="1" x14ac:dyDescent="0.25">
      <c r="A67" s="111" t="s">
        <v>599</v>
      </c>
      <c r="B67" s="1103" t="s">
        <v>218</v>
      </c>
      <c r="C67" s="1126" t="str">
        <f>IF('Mapa final'!E70="","",'Mapa final'!E70)</f>
        <v xml:space="preserve">Posibilidad de afectación reputacional por inconvenientes jurídicos y administrativos que se desprenden del incumplimiento en los plazos establecidos por la ley para la atención de las PQRSD, debido al trámite inoportuno de las PQRSD allegadas a la Dirección de Asuntos para Comunidades Negras, Afrocolombianas, Raizales y Palenqueras </v>
      </c>
      <c r="D67" s="1128" t="s">
        <v>209</v>
      </c>
      <c r="E67" s="1126" t="str">
        <f>IF('Mapa final'!D70="","",'Mapa final'!D70)</f>
        <v xml:space="preserve">Trámite inoportuno de las PQRSD allegadas a la Dirección de Asuntos para Comunidades Negras, Afrocolombianas, Raizales y Palenqueras </v>
      </c>
      <c r="F67" s="1132" t="str">
        <f>IF('Mapa final'!H70="","",'Mapa final'!H70)</f>
        <v>Muy Alta</v>
      </c>
      <c r="G67" s="1132" t="str">
        <f>IF('Mapa final'!L70="","",'Mapa final'!L70)</f>
        <v>Leve</v>
      </c>
      <c r="H67" s="1120"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Alto</v>
      </c>
      <c r="I67" s="449" t="str">
        <f>IF('Mapa final'!Y70="","",'Mapa final'!Y70)</f>
        <v>Media</v>
      </c>
      <c r="J67" s="449" t="str">
        <f>IF('Mapa final'!AA70="","",'Mapa final'!AA70)</f>
        <v>Leve</v>
      </c>
      <c r="K67" s="449" t="str">
        <f t="shared" si="0"/>
        <v>Moderado</v>
      </c>
      <c r="L67" s="449" t="str">
        <f>IF('Mapa final'!AD70="","",'Mapa final'!AD70)</f>
        <v/>
      </c>
      <c r="M67" s="450" t="str">
        <f>IF('Mapa final'!P70="","",'Mapa final'!P70)</f>
        <v>La DACNARP, realizará inducción y reinducción a los funcionarios y contratistas de la Dirección en los trámites y servicios ofertados, además, de las implicaciones legales que conlleva la respuesta inoportuna de las PQRSD. Como evidencia de este control se tendrá las listas de asistencias, registro fotográfico, informes de comisión.</v>
      </c>
      <c r="N67" s="420" t="s">
        <v>1529</v>
      </c>
      <c r="O67" s="420" t="s">
        <v>1419</v>
      </c>
      <c r="P67" s="707" t="s">
        <v>1377</v>
      </c>
      <c r="Q67" s="452"/>
    </row>
    <row r="68" spans="1:17" ht="99" customHeight="1" x14ac:dyDescent="0.25">
      <c r="A68" s="111" t="s">
        <v>600</v>
      </c>
      <c r="B68" s="1104"/>
      <c r="C68" s="1127"/>
      <c r="D68" s="1128"/>
      <c r="E68" s="1127"/>
      <c r="F68" s="1133"/>
      <c r="G68" s="1133"/>
      <c r="H68" s="1121"/>
      <c r="I68" s="449" t="str">
        <f>IF('Mapa final'!Y71="","",'Mapa final'!Y71)</f>
        <v>Baja</v>
      </c>
      <c r="J68" s="449" t="str">
        <f>IF('Mapa final'!AA71="","",'Mapa final'!AA71)</f>
        <v>Leve</v>
      </c>
      <c r="K68" s="449" t="str">
        <f t="shared" si="0"/>
        <v>Bajo</v>
      </c>
      <c r="L68" s="449" t="str">
        <f>IF('Mapa final'!AD71="","",'Mapa final'!AD71)</f>
        <v>Reducir (mitigar)</v>
      </c>
      <c r="M68" s="450" t="str">
        <f>IF('Mapa final'!P71="","",'Mapa final'!P71)</f>
        <v>El Director de la DACNARP y los supervisores de contratos, verificaran continuamente que los trámites asignados a los funcionarios y contratistas en la plataforma de gestión documental ControlDoc, se respondan de forma oportuna. Como evidencia de este control se tendrá la verificación en ControlDoc.</v>
      </c>
      <c r="N68" s="420" t="s">
        <v>1531</v>
      </c>
      <c r="O68" s="420" t="s">
        <v>1419</v>
      </c>
      <c r="P68" s="707" t="s">
        <v>1532</v>
      </c>
      <c r="Q68" s="452" t="s">
        <v>1530</v>
      </c>
    </row>
    <row r="69" spans="1:17" ht="51" customHeight="1" x14ac:dyDescent="0.25">
      <c r="A69" s="111" t="s">
        <v>601</v>
      </c>
      <c r="B69" s="1104"/>
      <c r="C69" s="1127"/>
      <c r="D69" s="1128"/>
      <c r="E69" s="1127"/>
      <c r="F69" s="1133"/>
      <c r="G69" s="1133"/>
      <c r="H69" s="1121"/>
      <c r="I69" s="449" t="str">
        <f>IF('Mapa final'!Y72="","",'Mapa final'!Y72)</f>
        <v/>
      </c>
      <c r="J69" s="449" t="str">
        <f>IF('Mapa final'!AA72="","",'Mapa final'!AA72)</f>
        <v/>
      </c>
      <c r="K69" s="449" t="str">
        <f t="shared" si="0"/>
        <v/>
      </c>
      <c r="L69" s="449" t="str">
        <f>IF('Mapa final'!AD72="","",'Mapa final'!AD72)</f>
        <v/>
      </c>
      <c r="M69" s="578" t="str">
        <f>IF('Mapa final'!P72="","",'Mapa final'!P72)</f>
        <v/>
      </c>
      <c r="N69" s="396"/>
      <c r="O69" s="396"/>
      <c r="P69" s="396"/>
      <c r="Q69" s="433"/>
    </row>
    <row r="70" spans="1:17" ht="51" customHeight="1" x14ac:dyDescent="0.25">
      <c r="A70" s="111" t="s">
        <v>602</v>
      </c>
      <c r="B70" s="1104"/>
      <c r="C70" s="1127"/>
      <c r="D70" s="1128"/>
      <c r="E70" s="1127"/>
      <c r="F70" s="1133"/>
      <c r="G70" s="1133"/>
      <c r="H70" s="1121"/>
      <c r="I70" s="449" t="str">
        <f>IF('Mapa final'!Y73="","",'Mapa final'!Y73)</f>
        <v/>
      </c>
      <c r="J70" s="449" t="str">
        <f>IF('Mapa final'!AA73="","",'Mapa final'!AA73)</f>
        <v/>
      </c>
      <c r="K70" s="449" t="str">
        <f t="shared" si="0"/>
        <v/>
      </c>
      <c r="L70" s="449" t="str">
        <f>IF('Mapa final'!AD73="","",'Mapa final'!AD73)</f>
        <v/>
      </c>
      <c r="M70" s="578" t="str">
        <f>IF('Mapa final'!P73="","",'Mapa final'!P73)</f>
        <v/>
      </c>
      <c r="N70" s="396"/>
      <c r="O70" s="396"/>
      <c r="P70" s="396"/>
      <c r="Q70" s="433"/>
    </row>
    <row r="71" spans="1:17" ht="51" customHeight="1" x14ac:dyDescent="0.25">
      <c r="A71" s="111" t="s">
        <v>603</v>
      </c>
      <c r="B71" s="1104"/>
      <c r="C71" s="1127"/>
      <c r="D71" s="1128"/>
      <c r="E71" s="1127"/>
      <c r="F71" s="1133"/>
      <c r="G71" s="1133"/>
      <c r="H71" s="1121"/>
      <c r="I71" s="449" t="str">
        <f>IF('Mapa final'!Y74="","",'Mapa final'!Y74)</f>
        <v/>
      </c>
      <c r="J71" s="449" t="str">
        <f>IF('Mapa final'!AA74="","",'Mapa final'!AA74)</f>
        <v/>
      </c>
      <c r="K71" s="449" t="str">
        <f t="shared" si="0"/>
        <v/>
      </c>
      <c r="L71" s="449" t="str">
        <f>IF('Mapa final'!AD74="","",'Mapa final'!AD74)</f>
        <v/>
      </c>
      <c r="M71" s="450" t="str">
        <f>IF('Mapa final'!P74="","",'Mapa final'!P74)</f>
        <v/>
      </c>
      <c r="N71" s="420"/>
      <c r="O71" s="420"/>
      <c r="P71" s="420"/>
      <c r="Q71" s="452"/>
    </row>
    <row r="72" spans="1:17" ht="51" customHeight="1" x14ac:dyDescent="0.25">
      <c r="A72" s="111" t="s">
        <v>604</v>
      </c>
      <c r="B72" s="1104"/>
      <c r="C72" s="1127"/>
      <c r="D72" s="1128"/>
      <c r="E72" s="1127"/>
      <c r="F72" s="1133"/>
      <c r="G72" s="1133"/>
      <c r="H72" s="1121"/>
      <c r="I72" s="449" t="str">
        <f>IF('Mapa final'!Y75="","",'Mapa final'!Y75)</f>
        <v/>
      </c>
      <c r="J72" s="449" t="str">
        <f>IF('Mapa final'!AA75="","",'Mapa final'!AA75)</f>
        <v/>
      </c>
      <c r="K72" s="449"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49" t="str">
        <f>IF('Mapa final'!AD75="","",'Mapa final'!AD75)</f>
        <v/>
      </c>
      <c r="M72" s="450" t="str">
        <f>IF('Mapa final'!P75="","",'Mapa final'!P75)</f>
        <v/>
      </c>
      <c r="N72" s="420"/>
      <c r="O72" s="420"/>
      <c r="P72" s="420"/>
      <c r="Q72" s="452"/>
    </row>
    <row r="73" spans="1:17" s="434" customFormat="1" ht="94.5" customHeight="1" x14ac:dyDescent="0.25">
      <c r="A73" s="432" t="s">
        <v>605</v>
      </c>
      <c r="B73" s="1124" t="s">
        <v>219</v>
      </c>
      <c r="C73" s="1126" t="str">
        <f>IF('Mapa final'!E76="","",'Mapa final'!E76)</f>
        <v>Posibilidad de afectación reputacional por incumplimiento de los tiempos internos para la coordinación de las etapas del proceso de consulta previa, debido al desconocimiento y aplicabilidad del procedimiento interno "Gestión de la Consulta Previa" por parte de las comunidades y algunos ejecutores</v>
      </c>
      <c r="D73" s="1128" t="s">
        <v>209</v>
      </c>
      <c r="E73" s="1129" t="str">
        <f>IF('Mapa final'!D76="","",'Mapa final'!D76)</f>
        <v xml:space="preserve"> Desconocimiento y aplicabilidad del procedimiento interno "Gestión de la Consulta Previa" por parte de las comunidades y algunos ejecutores</v>
      </c>
      <c r="F73" s="1132" t="str">
        <f>IF('Mapa final'!H76="","",'Mapa final'!H76)</f>
        <v>Media</v>
      </c>
      <c r="G73" s="1132" t="str">
        <f>IF('Mapa final'!L76="","",'Mapa final'!L76)</f>
        <v>Moderado</v>
      </c>
      <c r="H73" s="1120"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Moderado</v>
      </c>
      <c r="I73" s="449" t="str">
        <f>IF('Mapa final'!Y76="","",'Mapa final'!Y76)</f>
        <v>Baja</v>
      </c>
      <c r="J73" s="449" t="str">
        <f>IF('Mapa final'!AA76="","",'Mapa final'!AA76)</f>
        <v>Moderado</v>
      </c>
      <c r="K73" s="449" t="str">
        <f t="shared" si="11"/>
        <v>Moderado</v>
      </c>
      <c r="L73" s="449" t="str">
        <f>IF('Mapa final'!AD76="","",'Mapa final'!AD76)</f>
        <v/>
      </c>
      <c r="M73" s="450" t="str">
        <f>IF('Mapa final'!P76="","",'Mapa final'!P76)</f>
        <v xml:space="preserve">El Subdirector de gestión junto al coordinador grupo de formación realizan jornadas de inducción, reinducción y capacitación periódicamente, abarcando la normatividad y jurisprudencia alrededor de la Consulta Previa. como evidencia se dejan  listas de asistencia y memorias de presentaciones. </v>
      </c>
      <c r="N73" s="420" t="s">
        <v>1564</v>
      </c>
      <c r="O73" s="420" t="s">
        <v>1561</v>
      </c>
      <c r="P73" s="707" t="s">
        <v>1242</v>
      </c>
      <c r="Q73" s="452" t="s">
        <v>1562</v>
      </c>
    </row>
    <row r="74" spans="1:17" s="434" customFormat="1" ht="74.25" customHeight="1" x14ac:dyDescent="0.25">
      <c r="A74" s="432" t="s">
        <v>606</v>
      </c>
      <c r="B74" s="1125"/>
      <c r="C74" s="1127"/>
      <c r="D74" s="1128"/>
      <c r="E74" s="1130"/>
      <c r="F74" s="1133"/>
      <c r="G74" s="1133"/>
      <c r="H74" s="1121"/>
      <c r="I74" s="449" t="str">
        <f>IF('Mapa final'!Y77="","",'Mapa final'!Y77)</f>
        <v>Baja</v>
      </c>
      <c r="J74" s="449" t="str">
        <f>IF('Mapa final'!AA77="","",'Mapa final'!AA77)</f>
        <v>Moderado</v>
      </c>
      <c r="K74" s="449" t="str">
        <f t="shared" si="11"/>
        <v>Moderado</v>
      </c>
      <c r="L74" s="449" t="str">
        <f>IF('Mapa final'!AD77="","",'Mapa final'!AD77)</f>
        <v>Reducir (mitigar)</v>
      </c>
      <c r="M74" s="450" t="str">
        <f>IF('Mapa final'!P77="","",'Mapa final'!P77)</f>
        <v>El Subdirector de gestión junto al coordinador grupo de formación realizan capacitaciones en consulta previa para comunidades, sectores económicos y entidades participes en el proceso consultivo. como evidencia se dejan  listas de asistencia y memorias de presentaciones.</v>
      </c>
      <c r="N74" s="420" t="s">
        <v>1564</v>
      </c>
      <c r="O74" s="420" t="s">
        <v>1561</v>
      </c>
      <c r="P74" s="707" t="s">
        <v>1242</v>
      </c>
      <c r="Q74" s="452" t="s">
        <v>1563</v>
      </c>
    </row>
    <row r="75" spans="1:17" s="434" customFormat="1" ht="51" customHeight="1" x14ac:dyDescent="0.25">
      <c r="A75" s="432" t="s">
        <v>607</v>
      </c>
      <c r="B75" s="1125"/>
      <c r="C75" s="1127"/>
      <c r="D75" s="1128"/>
      <c r="E75" s="1130"/>
      <c r="F75" s="1133"/>
      <c r="G75" s="1133"/>
      <c r="H75" s="1121"/>
      <c r="I75" s="449" t="str">
        <f>IF('Mapa final'!Y78="","",'Mapa final'!Y78)</f>
        <v/>
      </c>
      <c r="J75" s="449" t="str">
        <f>IF('Mapa final'!AA78="","",'Mapa final'!AA78)</f>
        <v/>
      </c>
      <c r="K75" s="449" t="str">
        <f t="shared" si="11"/>
        <v/>
      </c>
      <c r="L75" s="449" t="str">
        <f>IF('Mapa final'!AD78="","",'Mapa final'!AD78)</f>
        <v/>
      </c>
      <c r="M75" s="450" t="str">
        <f>IF('Mapa final'!P78="","",'Mapa final'!P78)</f>
        <v/>
      </c>
      <c r="N75" s="708"/>
      <c r="O75" s="708"/>
      <c r="P75" s="708"/>
      <c r="Q75" s="452"/>
    </row>
    <row r="76" spans="1:17" s="434" customFormat="1" ht="51" customHeight="1" x14ac:dyDescent="0.25">
      <c r="A76" s="432" t="s">
        <v>608</v>
      </c>
      <c r="B76" s="1125"/>
      <c r="C76" s="1127"/>
      <c r="D76" s="1128"/>
      <c r="E76" s="1130"/>
      <c r="F76" s="1133"/>
      <c r="G76" s="1133"/>
      <c r="H76" s="1121"/>
      <c r="I76" s="449" t="str">
        <f>IF('Mapa final'!Y79="","",'Mapa final'!Y79)</f>
        <v/>
      </c>
      <c r="J76" s="449" t="str">
        <f>IF('Mapa final'!AA79="","",'Mapa final'!AA79)</f>
        <v/>
      </c>
      <c r="K76" s="449" t="str">
        <f t="shared" si="11"/>
        <v/>
      </c>
      <c r="L76" s="449" t="str">
        <f>IF('Mapa final'!AD79="","",'Mapa final'!AD79)</f>
        <v/>
      </c>
      <c r="M76" s="578" t="str">
        <f>IF('Mapa final'!P79="","",'Mapa final'!P79)</f>
        <v/>
      </c>
      <c r="N76" s="395"/>
      <c r="O76" s="395"/>
      <c r="P76" s="395"/>
      <c r="Q76" s="433"/>
    </row>
    <row r="77" spans="1:17" s="434" customFormat="1" ht="51" customHeight="1" x14ac:dyDescent="0.25">
      <c r="A77" s="432" t="s">
        <v>609</v>
      </c>
      <c r="B77" s="1125"/>
      <c r="C77" s="1127"/>
      <c r="D77" s="1128"/>
      <c r="E77" s="1130"/>
      <c r="F77" s="1133"/>
      <c r="G77" s="1133"/>
      <c r="H77" s="1121"/>
      <c r="I77" s="449" t="str">
        <f>IF('Mapa final'!Y80="","",'Mapa final'!Y80)</f>
        <v/>
      </c>
      <c r="J77" s="449" t="str">
        <f>IF('Mapa final'!AA80="","",'Mapa final'!AA80)</f>
        <v/>
      </c>
      <c r="K77" s="449" t="str">
        <f t="shared" si="11"/>
        <v/>
      </c>
      <c r="L77" s="449" t="str">
        <f>IF('Mapa final'!AD80="","",'Mapa final'!AD80)</f>
        <v/>
      </c>
      <c r="M77" s="578" t="str">
        <f>IF('Mapa final'!P80="","",'Mapa final'!P80)</f>
        <v/>
      </c>
      <c r="N77" s="396"/>
      <c r="O77" s="396"/>
      <c r="P77" s="396"/>
      <c r="Q77" s="433"/>
    </row>
    <row r="78" spans="1:17" s="434" customFormat="1" ht="51" customHeight="1" x14ac:dyDescent="0.25">
      <c r="A78" s="432" t="s">
        <v>610</v>
      </c>
      <c r="B78" s="1125"/>
      <c r="C78" s="1127"/>
      <c r="D78" s="1128"/>
      <c r="E78" s="1131"/>
      <c r="F78" s="1133"/>
      <c r="G78" s="1133"/>
      <c r="H78" s="1121"/>
      <c r="I78" s="449" t="str">
        <f>IF('Mapa final'!Y81="","",'Mapa final'!Y81)</f>
        <v/>
      </c>
      <c r="J78" s="449" t="str">
        <f>IF('Mapa final'!AA81="","",'Mapa final'!AA81)</f>
        <v/>
      </c>
      <c r="K78" s="449" t="str">
        <f t="shared" si="11"/>
        <v/>
      </c>
      <c r="L78" s="449" t="str">
        <f>IF('Mapa final'!AD81="","",'Mapa final'!AD81)</f>
        <v/>
      </c>
      <c r="M78" s="578" t="str">
        <f>IF('Mapa final'!P81="","",'Mapa final'!P81)</f>
        <v/>
      </c>
      <c r="N78" s="396"/>
      <c r="O78" s="396"/>
      <c r="P78" s="396"/>
      <c r="Q78" s="433"/>
    </row>
    <row r="79" spans="1:17" ht="259.5" customHeight="1" x14ac:dyDescent="0.25">
      <c r="A79" s="451" t="s">
        <v>611</v>
      </c>
      <c r="B79" s="1124" t="s">
        <v>220</v>
      </c>
      <c r="C79" s="1126" t="str">
        <f>IF('Mapa final'!E82="","",'Mapa final'!E82)</f>
        <v>Posibilidad de afectación reputacional por incumplimiento  en el desarrollo del proceso de consulta previa, debido a la debilidad en los seguimientos y diferencias entre las partes</v>
      </c>
      <c r="D79" s="1128" t="s">
        <v>209</v>
      </c>
      <c r="E79" s="1126" t="str">
        <f>IF('Mapa final'!D82="","",'Mapa final'!D82)</f>
        <v>Debilidad en los seguimientos y diferencias entre las partes</v>
      </c>
      <c r="F79" s="1132" t="str">
        <f>IF('Mapa final'!H82="","",'Mapa final'!H82)</f>
        <v>Media</v>
      </c>
      <c r="G79" s="1132" t="str">
        <f>IF('Mapa final'!L82="","",'Mapa final'!L82)</f>
        <v>Leve</v>
      </c>
      <c r="H79" s="1120"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Moderado</v>
      </c>
      <c r="I79" s="449" t="str">
        <f>IF('Mapa final'!Y82="","",'Mapa final'!Y82)</f>
        <v>Baja</v>
      </c>
      <c r="J79" s="449" t="str">
        <f>IF('Mapa final'!AA82="","",'Mapa final'!AA82)</f>
        <v>Leve</v>
      </c>
      <c r="K79" s="449" t="str">
        <f t="shared" si="11"/>
        <v>Bajo</v>
      </c>
      <c r="L79" s="449" t="str">
        <f>IF('Mapa final'!AD82="","",'Mapa final'!AD82)</f>
        <v>Aceptar</v>
      </c>
      <c r="M79" s="450" t="str">
        <f>IF('Mapa final'!P82="","",'Mapa final'!P82)</f>
        <v>El Subdirector de Gestión verifica cumplimiento de los acuerdos por parte de las comunidades y los ejecutores de proyectos, conforme a lo protocolizado, a través de seguimientos periódicos de verificación y procesos consultivos adelantados.  como evidencia se dejan  listas de asistencia y trazabilidad en correo electrónico.</v>
      </c>
      <c r="N79" s="420" t="s">
        <v>1420</v>
      </c>
      <c r="O79" s="708" t="s">
        <v>1421</v>
      </c>
      <c r="P79" s="708" t="s">
        <v>1341</v>
      </c>
      <c r="Q79" s="452" t="s">
        <v>1460</v>
      </c>
    </row>
    <row r="80" spans="1:17" s="434" customFormat="1" ht="63.75" customHeight="1" x14ac:dyDescent="0.25">
      <c r="A80" s="451" t="s">
        <v>612</v>
      </c>
      <c r="B80" s="1125"/>
      <c r="C80" s="1127"/>
      <c r="D80" s="1128"/>
      <c r="E80" s="1127"/>
      <c r="F80" s="1133"/>
      <c r="G80" s="1133"/>
      <c r="H80" s="1121"/>
      <c r="I80" s="449" t="str">
        <f>IF('Mapa final'!Y83="","",'Mapa final'!Y83)</f>
        <v/>
      </c>
      <c r="J80" s="449" t="str">
        <f>IF('Mapa final'!AA83="","",'Mapa final'!AA83)</f>
        <v/>
      </c>
      <c r="K80" s="449" t="str">
        <f t="shared" si="11"/>
        <v/>
      </c>
      <c r="L80" s="449" t="str">
        <f>IF('Mapa final'!AD83="","",'Mapa final'!AD83)</f>
        <v/>
      </c>
      <c r="M80" s="578" t="str">
        <f>IF('Mapa final'!P83="","",'Mapa final'!P83)</f>
        <v/>
      </c>
      <c r="N80" s="395"/>
      <c r="O80" s="395"/>
      <c r="P80" s="396"/>
      <c r="Q80" s="433"/>
    </row>
    <row r="81" spans="1:17" s="434" customFormat="1" ht="51" customHeight="1" x14ac:dyDescent="0.25">
      <c r="A81" s="451" t="s">
        <v>613</v>
      </c>
      <c r="B81" s="1125"/>
      <c r="C81" s="1127"/>
      <c r="D81" s="1128"/>
      <c r="E81" s="1127"/>
      <c r="F81" s="1133"/>
      <c r="G81" s="1133"/>
      <c r="H81" s="1121"/>
      <c r="I81" s="449" t="str">
        <f>IF('Mapa final'!Y84="","",'Mapa final'!Y84)</f>
        <v/>
      </c>
      <c r="J81" s="449" t="str">
        <f>IF('Mapa final'!AA84="","",'Mapa final'!AA84)</f>
        <v/>
      </c>
      <c r="K81" s="449" t="str">
        <f t="shared" si="11"/>
        <v/>
      </c>
      <c r="L81" s="449" t="str">
        <f>IF('Mapa final'!AD84="","",'Mapa final'!AD84)</f>
        <v/>
      </c>
      <c r="M81" s="578" t="str">
        <f>IF('Mapa final'!P84="","",'Mapa final'!P84)</f>
        <v/>
      </c>
      <c r="N81" s="396"/>
      <c r="O81" s="396"/>
      <c r="P81" s="396"/>
      <c r="Q81" s="433"/>
    </row>
    <row r="82" spans="1:17" s="434" customFormat="1" ht="51" customHeight="1" x14ac:dyDescent="0.25">
      <c r="A82" s="451" t="s">
        <v>614</v>
      </c>
      <c r="B82" s="1125"/>
      <c r="C82" s="1127"/>
      <c r="D82" s="1128"/>
      <c r="E82" s="1127"/>
      <c r="F82" s="1133"/>
      <c r="G82" s="1133"/>
      <c r="H82" s="1121"/>
      <c r="I82" s="449" t="str">
        <f>IF('Mapa final'!Y85="","",'Mapa final'!Y85)</f>
        <v/>
      </c>
      <c r="J82" s="449" t="str">
        <f>IF('Mapa final'!AA85="","",'Mapa final'!AA85)</f>
        <v/>
      </c>
      <c r="K82" s="449" t="str">
        <f t="shared" si="11"/>
        <v/>
      </c>
      <c r="L82" s="449" t="str">
        <f>IF('Mapa final'!AD85="","",'Mapa final'!AD85)</f>
        <v/>
      </c>
      <c r="M82" s="578" t="str">
        <f>IF('Mapa final'!P85="","",'Mapa final'!P85)</f>
        <v/>
      </c>
      <c r="N82" s="396"/>
      <c r="O82" s="396"/>
      <c r="P82" s="396"/>
      <c r="Q82" s="433"/>
    </row>
    <row r="83" spans="1:17" s="434" customFormat="1" ht="51" customHeight="1" x14ac:dyDescent="0.25">
      <c r="A83" s="451" t="s">
        <v>615</v>
      </c>
      <c r="B83" s="1125"/>
      <c r="C83" s="1127"/>
      <c r="D83" s="1128"/>
      <c r="E83" s="1127"/>
      <c r="F83" s="1133"/>
      <c r="G83" s="1133"/>
      <c r="H83" s="1121"/>
      <c r="I83" s="449" t="str">
        <f>IF('Mapa final'!Y86="","",'Mapa final'!Y86)</f>
        <v/>
      </c>
      <c r="J83" s="449" t="str">
        <f>IF('Mapa final'!AA86="","",'Mapa final'!AA86)</f>
        <v/>
      </c>
      <c r="K83" s="449" t="str">
        <f t="shared" si="11"/>
        <v/>
      </c>
      <c r="L83" s="449" t="str">
        <f>IF('Mapa final'!AD86="","",'Mapa final'!AD86)</f>
        <v/>
      </c>
      <c r="M83" s="578" t="str">
        <f>IF('Mapa final'!P86="","",'Mapa final'!P86)</f>
        <v/>
      </c>
      <c r="N83" s="396"/>
      <c r="O83" s="396"/>
      <c r="P83" s="396"/>
      <c r="Q83" s="433"/>
    </row>
    <row r="84" spans="1:17" s="434" customFormat="1" ht="51" customHeight="1" x14ac:dyDescent="0.25">
      <c r="A84" s="451" t="s">
        <v>616</v>
      </c>
      <c r="B84" s="1125"/>
      <c r="C84" s="1127"/>
      <c r="D84" s="1128"/>
      <c r="E84" s="1127"/>
      <c r="F84" s="1133"/>
      <c r="G84" s="1133"/>
      <c r="H84" s="1121"/>
      <c r="I84" s="449" t="str">
        <f>IF('Mapa final'!Y87="","",'Mapa final'!Y87)</f>
        <v/>
      </c>
      <c r="J84" s="449" t="str">
        <f>IF('Mapa final'!AA87="","",'Mapa final'!AA87)</f>
        <v/>
      </c>
      <c r="K84" s="449" t="str">
        <f t="shared" si="11"/>
        <v/>
      </c>
      <c r="L84" s="449" t="str">
        <f>IF('Mapa final'!AD87="","",'Mapa final'!AD87)</f>
        <v/>
      </c>
      <c r="M84" s="578" t="str">
        <f>IF('Mapa final'!P87="","",'Mapa final'!P87)</f>
        <v/>
      </c>
      <c r="N84" s="396"/>
      <c r="O84" s="396"/>
      <c r="P84" s="396"/>
      <c r="Q84" s="433"/>
    </row>
    <row r="85" spans="1:17" s="434" customFormat="1" ht="231" customHeight="1" x14ac:dyDescent="0.25">
      <c r="A85" s="451" t="s">
        <v>617</v>
      </c>
      <c r="B85" s="1124" t="s">
        <v>221</v>
      </c>
      <c r="C85" s="1126" t="str">
        <f>IF('Mapa final'!E88="","",'Mapa final'!E88)</f>
        <v>Posibilidad de afectación reputacional por incumplimiento en la atención de PQRSD, debido al vencimiento de  términos para dar respuesta y debilidades en los seguimientos, además, en el control a las respuestas</v>
      </c>
      <c r="D85" s="1128" t="s">
        <v>209</v>
      </c>
      <c r="E85" s="1129" t="str">
        <f>IF('Mapa final'!D88="","",'Mapa final'!D88)</f>
        <v xml:space="preserve">Vencimiento de  términos para dar respuesta y debilidades en los seguimientos, además, en control a las respuestas </v>
      </c>
      <c r="F85" s="1132" t="str">
        <f>IF('Mapa final'!H88="","",'Mapa final'!H88)</f>
        <v>Alta</v>
      </c>
      <c r="G85" s="1132" t="str">
        <f>IF('Mapa final'!L88="","",'Mapa final'!L88)</f>
        <v>Moderado</v>
      </c>
      <c r="H85" s="1120"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Alto</v>
      </c>
      <c r="I85" s="449" t="str">
        <f>IF('Mapa final'!Y88="","",'Mapa final'!Y88)</f>
        <v>Alta</v>
      </c>
      <c r="J85" s="449" t="str">
        <f>IF('Mapa final'!AA88="","",'Mapa final'!AA88)</f>
        <v>Moderado</v>
      </c>
      <c r="K85" s="449" t="str">
        <f t="shared" si="11"/>
        <v>Alto</v>
      </c>
      <c r="L85" s="449" t="str">
        <f>IF('Mapa final'!AD88="","",'Mapa final'!AD88)</f>
        <v/>
      </c>
      <c r="M85" s="450" t="str">
        <f>IF('Mapa final'!P88="","",'Mapa final'!P88)</f>
        <v>Los coordinadores de DANCP adelantan el trámite de las solicitudes vencidas, a través de una identificación de las solicitudes que no fueron respondidas oportunamente. como evidencia se deja trazabilidad en correo electrónico.</v>
      </c>
      <c r="N85" s="708" t="s">
        <v>1422</v>
      </c>
      <c r="O85" s="708" t="s">
        <v>1421</v>
      </c>
      <c r="P85" s="420" t="s">
        <v>1341</v>
      </c>
      <c r="Q85" s="452" t="s">
        <v>1423</v>
      </c>
    </row>
    <row r="86" spans="1:17" s="434" customFormat="1" ht="197.25" customHeight="1" x14ac:dyDescent="0.25">
      <c r="A86" s="451" t="s">
        <v>618</v>
      </c>
      <c r="B86" s="1125"/>
      <c r="C86" s="1127"/>
      <c r="D86" s="1128"/>
      <c r="E86" s="1130"/>
      <c r="F86" s="1133"/>
      <c r="G86" s="1133"/>
      <c r="H86" s="1121"/>
      <c r="I86" s="449" t="str">
        <f>IF('Mapa final'!Y89="","",'Mapa final'!Y89)</f>
        <v>Baja</v>
      </c>
      <c r="J86" s="449" t="str">
        <f>IF('Mapa final'!AA89="","",'Mapa final'!AA89)</f>
        <v>Moderado</v>
      </c>
      <c r="K86" s="449" t="str">
        <f t="shared" si="11"/>
        <v>Moderado</v>
      </c>
      <c r="L86" s="449" t="str">
        <f>IF('Mapa final'!AD89="","",'Mapa final'!AD89)</f>
        <v>Reducir (mitigar)</v>
      </c>
      <c r="M86" s="450" t="str">
        <f>IF('Mapa final'!P89="","",'Mapa final'!P89)</f>
        <v>Los  coordinadores de DANCP diseñan e implementan el tablero de control de las PQRSD recibidas como mecanismos de seguimiento y generador de alertas. como evidencia se dejan  listas de asistencia y trazabilidad en correo electrónico y tablero de control</v>
      </c>
      <c r="N86" s="708" t="s">
        <v>1422</v>
      </c>
      <c r="O86" s="708" t="s">
        <v>1421</v>
      </c>
      <c r="P86" s="420" t="s">
        <v>1341</v>
      </c>
      <c r="Q86" s="452"/>
    </row>
    <row r="87" spans="1:17" s="434" customFormat="1" ht="115.5" customHeight="1" x14ac:dyDescent="0.25">
      <c r="A87" s="451" t="s">
        <v>619</v>
      </c>
      <c r="B87" s="1125"/>
      <c r="C87" s="1127"/>
      <c r="D87" s="1128"/>
      <c r="E87" s="1130"/>
      <c r="F87" s="1133"/>
      <c r="G87" s="1133"/>
      <c r="H87" s="1121"/>
      <c r="I87" s="449" t="str">
        <f>IF('Mapa final'!Y90="","",'Mapa final'!Y90)</f>
        <v/>
      </c>
      <c r="J87" s="449" t="str">
        <f>IF('Mapa final'!AA90="","",'Mapa final'!AA90)</f>
        <v/>
      </c>
      <c r="K87" s="449" t="str">
        <f t="shared" si="11"/>
        <v/>
      </c>
      <c r="L87" s="449" t="str">
        <f>IF('Mapa final'!AD90="","",'Mapa final'!AD90)</f>
        <v/>
      </c>
      <c r="M87" s="578" t="str">
        <f>IF('Mapa final'!P90="","",'Mapa final'!P90)</f>
        <v/>
      </c>
      <c r="N87" s="396"/>
      <c r="O87" s="396"/>
      <c r="P87" s="396"/>
      <c r="Q87" s="433"/>
    </row>
    <row r="88" spans="1:17" s="434" customFormat="1" ht="51" customHeight="1" x14ac:dyDescent="0.25">
      <c r="A88" s="451" t="s">
        <v>620</v>
      </c>
      <c r="B88" s="1125"/>
      <c r="C88" s="1127"/>
      <c r="D88" s="1128"/>
      <c r="E88" s="1130"/>
      <c r="F88" s="1133"/>
      <c r="G88" s="1133"/>
      <c r="H88" s="1121"/>
      <c r="I88" s="449" t="str">
        <f>IF('Mapa final'!Y91="","",'Mapa final'!Y91)</f>
        <v/>
      </c>
      <c r="J88" s="449" t="str">
        <f>IF('Mapa final'!AA91="","",'Mapa final'!AA91)</f>
        <v/>
      </c>
      <c r="K88" s="449" t="str">
        <f t="shared" si="11"/>
        <v/>
      </c>
      <c r="L88" s="449" t="str">
        <f>IF('Mapa final'!AD91="","",'Mapa final'!AD91)</f>
        <v/>
      </c>
      <c r="M88" s="578" t="str">
        <f>IF('Mapa final'!P91="","",'Mapa final'!P91)</f>
        <v/>
      </c>
      <c r="N88" s="396"/>
      <c r="O88" s="396"/>
      <c r="P88" s="396"/>
      <c r="Q88" s="433"/>
    </row>
    <row r="89" spans="1:17" s="434" customFormat="1" ht="51" customHeight="1" x14ac:dyDescent="0.25">
      <c r="A89" s="451" t="s">
        <v>621</v>
      </c>
      <c r="B89" s="1125"/>
      <c r="C89" s="1127"/>
      <c r="D89" s="1128"/>
      <c r="E89" s="1130"/>
      <c r="F89" s="1133"/>
      <c r="G89" s="1133"/>
      <c r="H89" s="1121"/>
      <c r="I89" s="449" t="str">
        <f>IF('Mapa final'!Y92="","",'Mapa final'!Y92)</f>
        <v/>
      </c>
      <c r="J89" s="449" t="str">
        <f>IF('Mapa final'!AA92="","",'Mapa final'!AA92)</f>
        <v/>
      </c>
      <c r="K89" s="449" t="str">
        <f t="shared" si="11"/>
        <v/>
      </c>
      <c r="L89" s="449" t="str">
        <f>IF('Mapa final'!AD92="","",'Mapa final'!AD92)</f>
        <v/>
      </c>
      <c r="M89" s="578" t="str">
        <f>IF('Mapa final'!P92="","",'Mapa final'!P92)</f>
        <v/>
      </c>
      <c r="N89" s="396"/>
      <c r="O89" s="396"/>
      <c r="P89" s="396"/>
      <c r="Q89" s="433"/>
    </row>
    <row r="90" spans="1:17" s="434" customFormat="1" ht="51" customHeight="1" x14ac:dyDescent="0.25">
      <c r="A90" s="451" t="s">
        <v>622</v>
      </c>
      <c r="B90" s="1125"/>
      <c r="C90" s="1127"/>
      <c r="D90" s="1128"/>
      <c r="E90" s="1131"/>
      <c r="F90" s="1133"/>
      <c r="G90" s="1133"/>
      <c r="H90" s="1121"/>
      <c r="I90" s="449" t="str">
        <f>IF('Mapa final'!Y93="","",'Mapa final'!Y93)</f>
        <v/>
      </c>
      <c r="J90" s="449" t="str">
        <f>IF('Mapa final'!AA93="","",'Mapa final'!AA93)</f>
        <v/>
      </c>
      <c r="K90" s="449" t="str">
        <f t="shared" si="11"/>
        <v/>
      </c>
      <c r="L90" s="449" t="str">
        <f>IF('Mapa final'!AD93="","",'Mapa final'!AD93)</f>
        <v/>
      </c>
      <c r="M90" s="578" t="str">
        <f>IF('Mapa final'!P93="","",'Mapa final'!P93)</f>
        <v/>
      </c>
      <c r="N90" s="396"/>
      <c r="O90" s="396"/>
      <c r="P90" s="396"/>
      <c r="Q90" s="433"/>
    </row>
    <row r="91" spans="1:17" s="668" customFormat="1" ht="78" customHeight="1" x14ac:dyDescent="0.25">
      <c r="A91" s="451" t="s">
        <v>623</v>
      </c>
      <c r="B91" s="1124" t="s">
        <v>222</v>
      </c>
      <c r="C91" s="1126" t="str">
        <f>IF('Mapa final'!E94="","",'Mapa final'!E94)</f>
        <v>Posibilidad de  afectación reputacional por incumplimiento  de la política marco de Convivencia y Seguridad Ciudadana, lo cual conlleva al incumplimiento en las metas contenidas dentro del Plan Nacional de Desarrollo  y la no elaboración de Planes Integrales de Seguridad y Convivencia Ciudadana que exige la Ley a las entidades, debido a la 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v>
      </c>
      <c r="D91" s="1128" t="s">
        <v>209</v>
      </c>
      <c r="E91" s="1126" t="str">
        <f>IF('Mapa final'!D94="","",'Mapa final'!D94)</f>
        <v>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v>
      </c>
      <c r="F91" s="1132" t="str">
        <f>IF('Mapa final'!H94="","",'Mapa final'!H94)</f>
        <v>Media</v>
      </c>
      <c r="G91" s="1132" t="str">
        <f>IF('Mapa final'!L94="","",'Mapa final'!L94)</f>
        <v>Mayor</v>
      </c>
      <c r="H91" s="1120"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Alto</v>
      </c>
      <c r="I91" s="449" t="str">
        <f>IF('Mapa final'!Y94="","",'Mapa final'!Y94)</f>
        <v>Media</v>
      </c>
      <c r="J91" s="449" t="str">
        <f>IF('Mapa final'!AA94="","",'Mapa final'!AA94)</f>
        <v>Mayor</v>
      </c>
      <c r="K91" s="449" t="str">
        <f t="shared" si="11"/>
        <v>Alto</v>
      </c>
      <c r="L91" s="449" t="str">
        <f>IF('Mapa final'!AD94="","",'Mapa final'!AD94)</f>
        <v/>
      </c>
      <c r="M91" s="450" t="str">
        <f>IF('Mapa final'!P94="","",'Mapa final'!P94)</f>
        <v xml:space="preserve">El director para la Seguridad, Convivencia Ciudadana y Gobierno realizará un seguimiento de la ejecución, mediante una solicitud de informe  del avance de las actividades contempladas de manera trimestral para dar cumplimiento a la implementación de la Política Marco de Convivencia y Seguridad Ciudadana. Lo anterior se evidenciará en informes de ejecución de actividades. </v>
      </c>
      <c r="N91" s="605" t="s">
        <v>1396</v>
      </c>
      <c r="O91" s="605" t="s">
        <v>1781</v>
      </c>
      <c r="P91" s="605" t="s">
        <v>1418</v>
      </c>
      <c r="Q91" s="766"/>
    </row>
    <row r="92" spans="1:17" s="668" customFormat="1" ht="159.75" customHeight="1" x14ac:dyDescent="0.25">
      <c r="A92" s="451" t="s">
        <v>624</v>
      </c>
      <c r="B92" s="1125"/>
      <c r="C92" s="1127"/>
      <c r="D92" s="1128"/>
      <c r="E92" s="1127"/>
      <c r="F92" s="1133"/>
      <c r="G92" s="1133"/>
      <c r="H92" s="1121"/>
      <c r="I92" s="449" t="str">
        <f>IF('Mapa final'!Y95="","",'Mapa final'!Y95)</f>
        <v>Baja</v>
      </c>
      <c r="J92" s="449" t="str">
        <f>IF('Mapa final'!AA95="","",'Mapa final'!AA95)</f>
        <v>Mayor</v>
      </c>
      <c r="K92" s="449" t="str">
        <f t="shared" si="11"/>
        <v>Alto</v>
      </c>
      <c r="L92" s="449" t="str">
        <f>IF('Mapa final'!AD95="","",'Mapa final'!AD95)</f>
        <v/>
      </c>
      <c r="M92" s="450" t="str">
        <f>IF('Mapa final'!P95="","",'Mapa final'!P95)</f>
        <v xml:space="preserve">El  Coordinador del grupo de seguridad territorial y convivencia ciudadana realizará cada vez que se requiera mesas de trabajo y/o capacitaciones sobre la Política Marco de Convivencia  y Seguridad Ciudadana, para dar a conocer los lineamientos generales allí contenidos. En caso de no realizar las capacitaciones, así como de la inasistencia de los funcionarios,  se enviará el material a los responsables de ejecutar las actividades para su revisión y aprendizaje autónomo. Lo anterior se evidenciará en actas, listados de asistencia y correos electrónicos.  </v>
      </c>
      <c r="N92" s="605" t="s">
        <v>1585</v>
      </c>
      <c r="O92" s="605" t="s">
        <v>1782</v>
      </c>
      <c r="P92" s="605" t="s">
        <v>1586</v>
      </c>
      <c r="Q92" s="766"/>
    </row>
    <row r="93" spans="1:17" s="668" customFormat="1" ht="78" customHeight="1" x14ac:dyDescent="0.25">
      <c r="A93" s="451" t="s">
        <v>625</v>
      </c>
      <c r="B93" s="1125"/>
      <c r="C93" s="1127"/>
      <c r="D93" s="1128"/>
      <c r="E93" s="1127"/>
      <c r="F93" s="1133"/>
      <c r="G93" s="1133"/>
      <c r="H93" s="1121"/>
      <c r="I93" s="449" t="str">
        <f>IF('Mapa final'!Y96="","",'Mapa final'!Y96)</f>
        <v>Muy Baja</v>
      </c>
      <c r="J93" s="449" t="str">
        <f>IF('Mapa final'!AA96="","",'Mapa final'!AA96)</f>
        <v>Mayor</v>
      </c>
      <c r="K93" s="449" t="str">
        <f t="shared" si="11"/>
        <v>Alto</v>
      </c>
      <c r="L93" s="449" t="str">
        <f>IF('Mapa final'!AD96="","",'Mapa final'!AD96)</f>
        <v>Reducir (mitigar)</v>
      </c>
      <c r="M93" s="450" t="str">
        <f>IF('Mapa final'!P96="","",'Mapa final'!P96)</f>
        <v xml:space="preserve">El coordinador Administrativo y Financiero de la dirección para la Seguridad, Convivencia Ciudadana y Gobierno realizará trimestralmente los respectivos cronogramas de trabajo, definiendo actividades, tiempos y responsables y, hará el seguimiento a su ejecución. Lo anterior se evidencia en los cronogramas elaborados para la vigencia. </v>
      </c>
      <c r="N93" s="605" t="s">
        <v>1585</v>
      </c>
      <c r="O93" s="605" t="s">
        <v>1782</v>
      </c>
      <c r="P93" s="605" t="s">
        <v>1587</v>
      </c>
      <c r="Q93" s="766"/>
    </row>
    <row r="94" spans="1:17" s="668" customFormat="1" ht="78" customHeight="1" x14ac:dyDescent="0.25">
      <c r="A94" s="451" t="s">
        <v>626</v>
      </c>
      <c r="B94" s="1125"/>
      <c r="C94" s="1127"/>
      <c r="D94" s="1128"/>
      <c r="E94" s="1127"/>
      <c r="F94" s="1133"/>
      <c r="G94" s="1133"/>
      <c r="H94" s="1121"/>
      <c r="I94" s="449" t="str">
        <f>IF('Mapa final'!Y97="","",'Mapa final'!Y97)</f>
        <v/>
      </c>
      <c r="J94" s="449" t="str">
        <f>IF('Mapa final'!AA97="","",'Mapa final'!AA97)</f>
        <v/>
      </c>
      <c r="K94" s="449" t="str">
        <f t="shared" si="11"/>
        <v/>
      </c>
      <c r="L94" s="449" t="str">
        <f>IF('Mapa final'!AD97="","",'Mapa final'!AD97)</f>
        <v/>
      </c>
      <c r="M94" s="450" t="str">
        <f>IF('Mapa final'!P97="","",'Mapa final'!P97)</f>
        <v/>
      </c>
      <c r="N94" s="462"/>
      <c r="O94" s="420"/>
      <c r="P94" s="420"/>
      <c r="Q94" s="461"/>
    </row>
    <row r="95" spans="1:17" s="668" customFormat="1" ht="51" customHeight="1" x14ac:dyDescent="0.25">
      <c r="A95" s="451" t="s">
        <v>627</v>
      </c>
      <c r="B95" s="1125"/>
      <c r="C95" s="1127"/>
      <c r="D95" s="1128"/>
      <c r="E95" s="1127"/>
      <c r="F95" s="1133"/>
      <c r="G95" s="1133"/>
      <c r="H95" s="1121"/>
      <c r="I95" s="449" t="str">
        <f>IF('Mapa final'!Y98="","",'Mapa final'!Y98)</f>
        <v/>
      </c>
      <c r="J95" s="449" t="str">
        <f>IF('Mapa final'!AA98="","",'Mapa final'!AA98)</f>
        <v/>
      </c>
      <c r="K95" s="449" t="str">
        <f t="shared" si="11"/>
        <v/>
      </c>
      <c r="L95" s="449" t="str">
        <f>IF('Mapa final'!AD98="","",'Mapa final'!AD98)</f>
        <v/>
      </c>
      <c r="M95" s="450" t="str">
        <f>IF('Mapa final'!P98="","",'Mapa final'!P98)</f>
        <v/>
      </c>
      <c r="N95" s="462" t="s">
        <v>1241</v>
      </c>
      <c r="O95" s="420"/>
      <c r="P95" s="420"/>
      <c r="Q95" s="452"/>
    </row>
    <row r="96" spans="1:17" s="668" customFormat="1" ht="51" customHeight="1" x14ac:dyDescent="0.25">
      <c r="A96" s="451" t="s">
        <v>628</v>
      </c>
      <c r="B96" s="1125"/>
      <c r="C96" s="1127"/>
      <c r="D96" s="1128"/>
      <c r="E96" s="1127"/>
      <c r="F96" s="1133"/>
      <c r="G96" s="1133"/>
      <c r="H96" s="1121"/>
      <c r="I96" s="449" t="str">
        <f>IF('Mapa final'!Y99="","",'Mapa final'!Y99)</f>
        <v/>
      </c>
      <c r="J96" s="449" t="str">
        <f>IF('Mapa final'!AA99="","",'Mapa final'!AA99)</f>
        <v/>
      </c>
      <c r="K96" s="449" t="str">
        <f t="shared" si="11"/>
        <v/>
      </c>
      <c r="L96" s="449" t="str">
        <f>IF('Mapa final'!AD99="","",'Mapa final'!AD99)</f>
        <v/>
      </c>
      <c r="M96" s="450" t="str">
        <f>IF('Mapa final'!P99="","",'Mapa final'!P99)</f>
        <v/>
      </c>
      <c r="N96" s="462" t="s">
        <v>1241</v>
      </c>
      <c r="O96" s="420"/>
      <c r="P96" s="420"/>
      <c r="Q96" s="452"/>
    </row>
    <row r="97" spans="1:17" s="434" customFormat="1" ht="126.75" customHeight="1" x14ac:dyDescent="0.25">
      <c r="A97" s="432" t="s">
        <v>629</v>
      </c>
      <c r="B97" s="1124" t="s">
        <v>223</v>
      </c>
      <c r="C97" s="1126" t="str">
        <f>IF('Mapa final'!E100="","",'Mapa final'!E100)</f>
        <v>Posibilidad de afectación Económica y Reputacional por acumulación de expedientes observados de solicitudes de reconocimiento de personerías Jurídicas, debido a  insuficiente seguimiento a los tiempos de respuesta de las correcciones por parte del solicitante a las observaciones realizadas por parte de los funcionarios de la DAR.</v>
      </c>
      <c r="D97" s="1128" t="s">
        <v>209</v>
      </c>
      <c r="E97" s="1129" t="str">
        <f>IF('Mapa final'!D100="","",'Mapa final'!D100)</f>
        <v xml:space="preserve"> Insuficiente seguimiento a los tiempos de respuesta de las correcciones por parte del solicitante a las observaciones realizadas por parte de los funcionarios la DAR. 
</v>
      </c>
      <c r="F97" s="1132" t="str">
        <f>IF('Mapa final'!H100="","",'Mapa final'!H100)</f>
        <v>Baja</v>
      </c>
      <c r="G97" s="1132" t="str">
        <f>IF('Mapa final'!L100="","",'Mapa final'!L100)</f>
        <v>Leve</v>
      </c>
      <c r="H97" s="1120"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Bajo</v>
      </c>
      <c r="I97" s="449" t="str">
        <f>IF('Mapa final'!Y100="","",'Mapa final'!Y100)</f>
        <v>Baja</v>
      </c>
      <c r="J97" s="449" t="str">
        <f>IF('Mapa final'!AA100="","",'Mapa final'!AA100)</f>
        <v>Leve</v>
      </c>
      <c r="K97" s="449" t="str">
        <f t="shared" si="11"/>
        <v>Bajo</v>
      </c>
      <c r="L97" s="449" t="str">
        <f>IF('Mapa final'!AD100="","",'Mapa final'!AD100)</f>
        <v/>
      </c>
      <c r="M97" s="450" t="str">
        <f>IF('Mapa final'!P100="","",'Mapa final'!P100)</f>
        <v xml:space="preserve">El Director (a) de la DAR, a través de su equipo de trabajo y de acuerdo con el Plan de acción de cada vigencia prestara asistencia técnica al Sector Religioso  en el marco normativo  para el reconocimiento de Personerías Jurídicas de manera permanente, esto con el fin de dar a conocer el procedimiento para los tramites ante la DAR, como evidencia del control se realizan las fichas de relatorías, donde se incluyen el objetivo, alcance, listado de asistencia, registro fotográfico. </v>
      </c>
      <c r="N97" s="462" t="s">
        <v>1626</v>
      </c>
      <c r="O97" s="420" t="s">
        <v>1630</v>
      </c>
      <c r="P97" s="420" t="s">
        <v>1401</v>
      </c>
      <c r="Q97" s="461" t="s">
        <v>1632</v>
      </c>
    </row>
    <row r="98" spans="1:17" s="434" customFormat="1" ht="132.75" customHeight="1" x14ac:dyDescent="0.25">
      <c r="A98" s="432" t="s">
        <v>630</v>
      </c>
      <c r="B98" s="1125"/>
      <c r="C98" s="1127"/>
      <c r="D98" s="1128"/>
      <c r="E98" s="1130"/>
      <c r="F98" s="1133"/>
      <c r="G98" s="1133"/>
      <c r="H98" s="1121"/>
      <c r="I98" s="449" t="str">
        <f>IF('Mapa final'!Y101="","",'Mapa final'!Y101)</f>
        <v>Muy Baja</v>
      </c>
      <c r="J98" s="449" t="str">
        <f>IF('Mapa final'!AA101="","",'Mapa final'!AA101)</f>
        <v>Leve</v>
      </c>
      <c r="K98" s="449" t="str">
        <f t="shared" si="11"/>
        <v>Bajo</v>
      </c>
      <c r="L98" s="449" t="str">
        <f>IF('Mapa final'!AD101="","",'Mapa final'!AD101)</f>
        <v/>
      </c>
      <c r="M98" s="450" t="str">
        <f>IF('Mapa final'!P101="","",'Mapa final'!P101)</f>
        <v xml:space="preserve">El  Director (a) de la DAR, con su equipo de trabajo, realizan Talleres de Formación donde identifican los cuellos de botellas y genera estrategias de intervención conforme a las cartillas y conceptos elaborados por la Dirección. Como evidencia del control se realizan las fichas de relatorías, donde se incluyen el objetivo, alcance, listado de asistencia, temas tratados y registro fotográfico. </v>
      </c>
      <c r="N98" s="462" t="s">
        <v>1627</v>
      </c>
      <c r="O98" s="420" t="s">
        <v>1630</v>
      </c>
      <c r="P98" s="420" t="s">
        <v>1391</v>
      </c>
      <c r="Q98" s="461" t="s">
        <v>1633</v>
      </c>
    </row>
    <row r="99" spans="1:17" s="434" customFormat="1" ht="89.25" customHeight="1" x14ac:dyDescent="0.25">
      <c r="A99" s="432" t="s">
        <v>631</v>
      </c>
      <c r="B99" s="1125"/>
      <c r="C99" s="1127"/>
      <c r="D99" s="1128"/>
      <c r="E99" s="1130"/>
      <c r="F99" s="1133"/>
      <c r="G99" s="1133"/>
      <c r="H99" s="1121"/>
      <c r="I99" s="449" t="str">
        <f>IF('Mapa final'!Y102="","",'Mapa final'!Y102)</f>
        <v>Muy Baja</v>
      </c>
      <c r="J99" s="449" t="str">
        <f>IF('Mapa final'!AA102="","",'Mapa final'!AA102)</f>
        <v>Leve</v>
      </c>
      <c r="K99" s="449" t="str">
        <f t="shared" si="11"/>
        <v>Bajo</v>
      </c>
      <c r="L99" s="449" t="str">
        <f>IF('Mapa final'!AD102="","",'Mapa final'!AD102)</f>
        <v/>
      </c>
      <c r="M99" s="450" t="str">
        <f>IF('Mapa final'!P102="","",'Mapa final'!P102)</f>
        <v>El  Director (a) de la DAR a través de los profesionales asignados realiza seguimiento a las solicitudes de reconocimiento de personerías Jurídicas especiales, de los vencimientos de los términos de respuesta a las observaciones enviadas a los solicitantes. Como evidencia de un Libro Excel, correos electrónicos y oficios y /o resoluciones de archivo.</v>
      </c>
      <c r="N99" s="462" t="s">
        <v>1628</v>
      </c>
      <c r="O99" s="420" t="s">
        <v>1630</v>
      </c>
      <c r="P99" s="420" t="s">
        <v>1401</v>
      </c>
      <c r="Q99" s="461" t="s">
        <v>1634</v>
      </c>
    </row>
    <row r="100" spans="1:17" s="434" customFormat="1" ht="98.25" customHeight="1" x14ac:dyDescent="0.25">
      <c r="A100" s="432" t="s">
        <v>632</v>
      </c>
      <c r="B100" s="1125"/>
      <c r="C100" s="1127"/>
      <c r="D100" s="1128"/>
      <c r="E100" s="1130"/>
      <c r="F100" s="1133"/>
      <c r="G100" s="1133"/>
      <c r="H100" s="1121"/>
      <c r="I100" s="449" t="str">
        <f>IF('Mapa final'!Y103="","",'Mapa final'!Y103)</f>
        <v>Muy Baja</v>
      </c>
      <c r="J100" s="449" t="str">
        <f>IF('Mapa final'!AA103="","",'Mapa final'!AA103)</f>
        <v>Leve</v>
      </c>
      <c r="K100" s="449" t="str">
        <f t="shared" si="11"/>
        <v>Bajo</v>
      </c>
      <c r="L100" s="449" t="str">
        <f>IF('Mapa final'!AD103="","",'Mapa final'!AD103)</f>
        <v>Aceptar</v>
      </c>
      <c r="M100" s="450" t="str">
        <f>IF('Mapa final'!P103="","",'Mapa final'!P103)</f>
        <v>El  Director (a) de la DAR con su equipo de trabajo realiza sesiones virtuales y presenciales con el fin de que el funcionario conozca el marco legal  con el fin de evitar errores legales en la Expedición del Decreto, Se deja evidencia de la capacitación en la lista de asistencia, correos electrónicos.</v>
      </c>
      <c r="N100" s="462" t="s">
        <v>1629</v>
      </c>
      <c r="O100" s="420" t="s">
        <v>1424</v>
      </c>
      <c r="P100" s="420" t="s">
        <v>1401</v>
      </c>
      <c r="Q100" s="461" t="s">
        <v>1635</v>
      </c>
    </row>
    <row r="101" spans="1:17" s="434" customFormat="1" ht="51" customHeight="1" x14ac:dyDescent="0.25">
      <c r="A101" s="432" t="s">
        <v>633</v>
      </c>
      <c r="B101" s="1125"/>
      <c r="C101" s="1127"/>
      <c r="D101" s="1128"/>
      <c r="E101" s="1130"/>
      <c r="F101" s="1133"/>
      <c r="G101" s="1133"/>
      <c r="H101" s="1121"/>
      <c r="I101" s="449" t="str">
        <f>IF('Mapa final'!Y104="","",'Mapa final'!Y104)</f>
        <v/>
      </c>
      <c r="J101" s="449" t="str">
        <f>IF('Mapa final'!AA104="","",'Mapa final'!AA104)</f>
        <v/>
      </c>
      <c r="K101" s="449" t="str">
        <f t="shared" si="11"/>
        <v/>
      </c>
      <c r="L101" s="449" t="str">
        <f>IF('Mapa final'!AD104="","",'Mapa final'!AD104)</f>
        <v/>
      </c>
      <c r="M101" s="450" t="str">
        <f>IF('Mapa final'!P104="","",'Mapa final'!P104)</f>
        <v/>
      </c>
      <c r="N101" s="420"/>
      <c r="O101" s="420"/>
      <c r="P101" s="420"/>
      <c r="Q101" s="452"/>
    </row>
    <row r="102" spans="1:17" s="434" customFormat="1" ht="51" customHeight="1" x14ac:dyDescent="0.25">
      <c r="A102" s="432" t="s">
        <v>634</v>
      </c>
      <c r="B102" s="1125"/>
      <c r="C102" s="1127"/>
      <c r="D102" s="1128"/>
      <c r="E102" s="1131"/>
      <c r="F102" s="1133"/>
      <c r="G102" s="1133"/>
      <c r="H102" s="1121"/>
      <c r="I102" s="449" t="str">
        <f>IF('Mapa final'!Y105="","",'Mapa final'!Y105)</f>
        <v/>
      </c>
      <c r="J102" s="449" t="str">
        <f>IF('Mapa final'!AA105="","",'Mapa final'!AA105)</f>
        <v/>
      </c>
      <c r="K102" s="449" t="str">
        <f t="shared" si="11"/>
        <v/>
      </c>
      <c r="L102" s="449" t="str">
        <f>IF('Mapa final'!AD105="","",'Mapa final'!AD105)</f>
        <v/>
      </c>
      <c r="M102" s="450" t="str">
        <f>IF('Mapa final'!P105="","",'Mapa final'!P105)</f>
        <v/>
      </c>
      <c r="N102" s="420"/>
      <c r="O102" s="420"/>
      <c r="P102" s="420"/>
      <c r="Q102" s="452"/>
    </row>
    <row r="103" spans="1:17" s="434" customFormat="1" ht="107.25" customHeight="1" x14ac:dyDescent="0.25">
      <c r="A103" s="432" t="s">
        <v>635</v>
      </c>
      <c r="B103" s="1124" t="s">
        <v>224</v>
      </c>
      <c r="C103" s="1126" t="str">
        <f>IF('Mapa final'!E106="","",'Mapa final'!E106)</f>
        <v>Posibilidad de afectación económica y reputacional por expedir Decreto Reglamentario de actualización del Procedimiento para tramite y Reconocimiento de las Personerías que no cubran los marcos normativos y necesidades del sector Religioso, debido a desconocimiento del marco legal de la Libertad Religiosa en Colombia por parte del funcionario que proyecta el Decreto.</v>
      </c>
      <c r="D103" s="1128" t="s">
        <v>209</v>
      </c>
      <c r="E103" s="1126" t="str">
        <f>IF('Mapa final'!D106="","",'Mapa final'!D106)</f>
        <v xml:space="preserve">Desconocimiento del marco legal de la Libertad Religiosa en Colombia por parte del funcionario que proyecta el decreto.
</v>
      </c>
      <c r="F103" s="1132" t="str">
        <f>IF('Mapa final'!H106="","",'Mapa final'!H106)</f>
        <v>Baja</v>
      </c>
      <c r="G103" s="1132" t="str">
        <f>IF('Mapa final'!L106="","",'Mapa final'!L106)</f>
        <v>Leve</v>
      </c>
      <c r="H103" s="1120"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Bajo</v>
      </c>
      <c r="I103" s="449" t="str">
        <f>IF('Mapa final'!Y106="","",'Mapa final'!Y106)</f>
        <v>Baja</v>
      </c>
      <c r="J103" s="449" t="str">
        <f>IF('Mapa final'!AA106="","",'Mapa final'!AA106)</f>
        <v>Leve</v>
      </c>
      <c r="K103" s="449" t="str">
        <f t="shared" si="11"/>
        <v>Bajo</v>
      </c>
      <c r="L103" s="449" t="str">
        <f>IF('Mapa final'!AD106="","",'Mapa final'!AD106)</f>
        <v>Aceptar</v>
      </c>
      <c r="M103" s="450" t="str">
        <f>IF('Mapa final'!P106="","",'Mapa final'!P106)</f>
        <v xml:space="preserve">El  Director (a) de la DAR, a través de su equipo de trabajo remite el proyecto de Decreto a la Oficina Asesora Jurídica del Ministerio para su Revisión y Aprobación. Como evidencia se cuenta con correos electrónicos de envió del proyecto de Resolución para su validación y aprobación. </v>
      </c>
      <c r="N103" s="462" t="s">
        <v>1631</v>
      </c>
      <c r="O103" s="420" t="s">
        <v>1425</v>
      </c>
      <c r="P103" s="420" t="s">
        <v>1426</v>
      </c>
      <c r="Q103" s="452" t="s">
        <v>1584</v>
      </c>
    </row>
    <row r="104" spans="1:17" s="434" customFormat="1" ht="107.25" customHeight="1" x14ac:dyDescent="0.25">
      <c r="A104" s="432" t="s">
        <v>636</v>
      </c>
      <c r="B104" s="1125"/>
      <c r="C104" s="1127"/>
      <c r="D104" s="1128"/>
      <c r="E104" s="1127"/>
      <c r="F104" s="1133"/>
      <c r="G104" s="1133"/>
      <c r="H104" s="1121"/>
      <c r="I104" s="449" t="str">
        <f>IF('Mapa final'!Y107="","",'Mapa final'!Y107)</f>
        <v/>
      </c>
      <c r="J104" s="449" t="str">
        <f>IF('Mapa final'!AA107="","",'Mapa final'!AA107)</f>
        <v/>
      </c>
      <c r="K104" s="449" t="str">
        <f t="shared" si="11"/>
        <v/>
      </c>
      <c r="L104" s="449" t="str">
        <f>IF('Mapa final'!AD107="","",'Mapa final'!AD107)</f>
        <v/>
      </c>
      <c r="M104" s="450"/>
      <c r="N104" s="462"/>
      <c r="O104" s="420"/>
      <c r="P104" s="420"/>
      <c r="Q104" s="452"/>
    </row>
    <row r="105" spans="1:17" s="434" customFormat="1" ht="51" customHeight="1" x14ac:dyDescent="0.25">
      <c r="A105" s="432" t="s">
        <v>637</v>
      </c>
      <c r="B105" s="1125"/>
      <c r="C105" s="1127"/>
      <c r="D105" s="1128"/>
      <c r="E105" s="1127"/>
      <c r="F105" s="1133"/>
      <c r="G105" s="1133"/>
      <c r="H105" s="1121"/>
      <c r="I105" s="449" t="str">
        <f>IF('Mapa final'!Y108="","",'Mapa final'!Y108)</f>
        <v/>
      </c>
      <c r="J105" s="449" t="str">
        <f>IF('Mapa final'!AA108="","",'Mapa final'!AA108)</f>
        <v/>
      </c>
      <c r="K105" s="449" t="str">
        <f t="shared" si="11"/>
        <v/>
      </c>
      <c r="L105" s="449" t="str">
        <f>IF('Mapa final'!AD108="","",'Mapa final'!AD108)</f>
        <v/>
      </c>
      <c r="M105" s="450" t="str">
        <f>IF('Mapa final'!P108="","",'Mapa final'!P108)</f>
        <v/>
      </c>
      <c r="N105" s="420"/>
      <c r="O105" s="420"/>
      <c r="P105" s="420"/>
      <c r="Q105" s="452"/>
    </row>
    <row r="106" spans="1:17" s="434" customFormat="1" ht="51" customHeight="1" x14ac:dyDescent="0.25">
      <c r="A106" s="432" t="s">
        <v>638</v>
      </c>
      <c r="B106" s="1125"/>
      <c r="C106" s="1127"/>
      <c r="D106" s="1128"/>
      <c r="E106" s="1127"/>
      <c r="F106" s="1133"/>
      <c r="G106" s="1133"/>
      <c r="H106" s="1121"/>
      <c r="I106" s="449" t="str">
        <f>IF('Mapa final'!Y109="","",'Mapa final'!Y109)</f>
        <v/>
      </c>
      <c r="J106" s="449" t="str">
        <f>IF('Mapa final'!AA109="","",'Mapa final'!AA109)</f>
        <v/>
      </c>
      <c r="K106" s="449" t="str">
        <f t="shared" si="11"/>
        <v/>
      </c>
      <c r="L106" s="449" t="str">
        <f>IF('Mapa final'!AD109="","",'Mapa final'!AD109)</f>
        <v/>
      </c>
      <c r="M106" s="450" t="str">
        <f>IF('Mapa final'!P109="","",'Mapa final'!P109)</f>
        <v/>
      </c>
      <c r="N106" s="420"/>
      <c r="O106" s="420"/>
      <c r="P106" s="420"/>
      <c r="Q106" s="452"/>
    </row>
    <row r="107" spans="1:17" s="434" customFormat="1" ht="51" customHeight="1" x14ac:dyDescent="0.25">
      <c r="A107" s="432" t="s">
        <v>639</v>
      </c>
      <c r="B107" s="1125"/>
      <c r="C107" s="1127"/>
      <c r="D107" s="1128"/>
      <c r="E107" s="1127"/>
      <c r="F107" s="1133"/>
      <c r="G107" s="1133"/>
      <c r="H107" s="1121"/>
      <c r="I107" s="449" t="str">
        <f>IF('Mapa final'!Y110="","",'Mapa final'!Y110)</f>
        <v/>
      </c>
      <c r="J107" s="449" t="str">
        <f>IF('Mapa final'!AA110="","",'Mapa final'!AA110)</f>
        <v/>
      </c>
      <c r="K107" s="449" t="str">
        <f t="shared" si="11"/>
        <v/>
      </c>
      <c r="L107" s="449" t="str">
        <f>IF('Mapa final'!AD110="","",'Mapa final'!AD110)</f>
        <v/>
      </c>
      <c r="M107" s="450" t="str">
        <f>IF('Mapa final'!P110="","",'Mapa final'!P110)</f>
        <v/>
      </c>
      <c r="N107" s="420"/>
      <c r="O107" s="420"/>
      <c r="P107" s="420"/>
      <c r="Q107" s="452"/>
    </row>
    <row r="108" spans="1:17" s="434" customFormat="1" ht="51" customHeight="1" x14ac:dyDescent="0.25">
      <c r="A108" s="432" t="s">
        <v>640</v>
      </c>
      <c r="B108" s="1125"/>
      <c r="C108" s="1127"/>
      <c r="D108" s="1128"/>
      <c r="E108" s="1127"/>
      <c r="F108" s="1133"/>
      <c r="G108" s="1133"/>
      <c r="H108" s="1121"/>
      <c r="I108" s="449" t="str">
        <f>IF('Mapa final'!Y111="","",'Mapa final'!Y111)</f>
        <v/>
      </c>
      <c r="J108" s="449" t="str">
        <f>IF('Mapa final'!AA111="","",'Mapa final'!AA111)</f>
        <v/>
      </c>
      <c r="K108" s="449" t="str">
        <f t="shared" si="11"/>
        <v/>
      </c>
      <c r="L108" s="449" t="str">
        <f>IF('Mapa final'!AD111="","",'Mapa final'!AD111)</f>
        <v/>
      </c>
      <c r="M108" s="450" t="str">
        <f>IF('Mapa final'!P111="","",'Mapa final'!P111)</f>
        <v/>
      </c>
      <c r="N108" s="420"/>
      <c r="O108" s="420"/>
      <c r="P108" s="420"/>
      <c r="Q108" s="452"/>
    </row>
    <row r="109" spans="1:17" s="434" customFormat="1" ht="99.75" x14ac:dyDescent="0.25">
      <c r="A109" s="432" t="s">
        <v>641</v>
      </c>
      <c r="B109" s="1124" t="s">
        <v>225</v>
      </c>
      <c r="C109" s="1126" t="str">
        <f>IF('Mapa final'!E112="","",'Mapa final'!E112)</f>
        <v xml:space="preserve">Posibilidad de afectación económica y reputacional debido al incumplimiento de las metas del plan de acción de la subdirección de Proyectos para la Seguridad y la Convivencia Ciudadana, derivado de la falta de una adecuada supervisión técnica, financiera y jurídica en la ejecución de los proyectos por parte de las entidades territoriales beneficiadas, especialmente ante cambios de administración en los períodos gubernamentales o territoriales. </v>
      </c>
      <c r="D109" s="1128" t="s">
        <v>209</v>
      </c>
      <c r="E109" s="1129" t="str">
        <f>IF('Mapa final'!D112="","",'Mapa final'!D112)</f>
        <v>Falta de controles que aseguren una supervisión más efectiva, tanto desde el punto de vista técnico, financiero y jurídico, en la ejecución de los proyectos por parte de las entidades territoriales beneficiadas. Situación que se agrava durante los cambios de administración en los períodos gubernamentales o territoriales, lo que impacta en la gestión presupuestaria y la ejecución de los proyectos debido a la falta de conocimiento sobre los mismos.</v>
      </c>
      <c r="F109" s="1132" t="str">
        <f>IF('Mapa final'!H112="","",'Mapa final'!H112)</f>
        <v>Media</v>
      </c>
      <c r="G109" s="1132" t="str">
        <f>IF('Mapa final'!L112="","",'Mapa final'!L112)</f>
        <v>Leve</v>
      </c>
      <c r="H109" s="1120"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Moderado</v>
      </c>
      <c r="I109" s="449" t="str">
        <f>IF('Mapa final'!Y112="","",'Mapa final'!Y112)</f>
        <v>Media</v>
      </c>
      <c r="J109" s="449" t="str">
        <f>IF('Mapa final'!AA112="","",'Mapa final'!AA112)</f>
        <v>Leve</v>
      </c>
      <c r="K109" s="449" t="str">
        <f t="shared" si="11"/>
        <v>Moderado</v>
      </c>
      <c r="L109" s="449" t="str">
        <f>IF('Mapa final'!AD112="","",'Mapa final'!AD112)</f>
        <v/>
      </c>
      <c r="M109" s="450" t="str">
        <f>IF('Mapa final'!P112="","",'Mapa final'!P112)</f>
        <v>El Subdirector de Proyectos para la Seguridad y la Convivencia Ciudadana o el supervisor de convenios tiene la responsabilidad de coordinar y garantizar la supervisión de los recursos asignados, así como el seguimiento técnico, financiero y jurídico, con el propósito de culminar el proyecto. Como evidencia de este proceso, se suscriben informes y actas de seguimiento, los cuales quedan reflejados trimestralmente en el cumplimiento del plan de acción de la Subdirección.</v>
      </c>
      <c r="N109" s="459" t="s">
        <v>1427</v>
      </c>
      <c r="O109" s="420" t="s">
        <v>1428</v>
      </c>
      <c r="P109" s="707" t="s">
        <v>1429</v>
      </c>
      <c r="Q109" s="452" t="s">
        <v>1812</v>
      </c>
    </row>
    <row r="110" spans="1:17" s="434" customFormat="1" ht="99.75" x14ac:dyDescent="0.25">
      <c r="A110" s="432" t="s">
        <v>642</v>
      </c>
      <c r="B110" s="1125"/>
      <c r="C110" s="1127"/>
      <c r="D110" s="1128"/>
      <c r="E110" s="1130"/>
      <c r="F110" s="1133"/>
      <c r="G110" s="1133"/>
      <c r="H110" s="1121"/>
      <c r="I110" s="449" t="str">
        <f>IF('Mapa final'!Y113="","",'Mapa final'!Y113)</f>
        <v>Baja</v>
      </c>
      <c r="J110" s="449" t="str">
        <f>IF('Mapa final'!AA113="","",'Mapa final'!AA113)</f>
        <v>Leve</v>
      </c>
      <c r="K110" s="449" t="str">
        <f t="shared" si="11"/>
        <v>Bajo</v>
      </c>
      <c r="L110" s="449" t="str">
        <f>IF('Mapa final'!AD113="","",'Mapa final'!AD113)</f>
        <v>Aceptar</v>
      </c>
      <c r="M110" s="450" t="str">
        <f>IF('Mapa final'!P113="","",'Mapa final'!P113)</f>
        <v>La Subdirección de Proyectos para la Seguridad y la Convivencia Ciudadana debe enviar comunicaciones oficiales a los nuevas administraciones cada vez que se produzcan cambios debido a elecciones regulares en el orden territorial. Estas comunicaciones informarán sobre los negocios jurídicos suscritos con el MINISTERIO DEL INTERIOR-FONSECON, así como su estado en las etapas de ejecución y liquidación. Como evidencia de este proceso, se disponen de los oficios con números de radicación.</v>
      </c>
      <c r="N110" s="459" t="s">
        <v>1430</v>
      </c>
      <c r="O110" s="420" t="s">
        <v>1431</v>
      </c>
      <c r="P110" s="707" t="s">
        <v>1432</v>
      </c>
      <c r="Q110" s="452" t="s">
        <v>1813</v>
      </c>
    </row>
    <row r="111" spans="1:17" s="434" customFormat="1" ht="51" customHeight="1" x14ac:dyDescent="0.25">
      <c r="A111" s="432" t="s">
        <v>643</v>
      </c>
      <c r="B111" s="1125"/>
      <c r="C111" s="1127"/>
      <c r="D111" s="1128"/>
      <c r="E111" s="1130"/>
      <c r="F111" s="1133"/>
      <c r="G111" s="1133"/>
      <c r="H111" s="1121"/>
      <c r="I111" s="449" t="str">
        <f>IF('Mapa final'!Y114="","",'Mapa final'!Y114)</f>
        <v/>
      </c>
      <c r="J111" s="449" t="str">
        <f>IF('Mapa final'!AA114="","",'Mapa final'!AA114)</f>
        <v/>
      </c>
      <c r="K111" s="449" t="str">
        <f t="shared" si="11"/>
        <v/>
      </c>
      <c r="L111" s="449" t="str">
        <f>IF('Mapa final'!AD114="","",'Mapa final'!AD114)</f>
        <v/>
      </c>
      <c r="M111" s="578" t="str">
        <f>IF('Mapa final'!P114="","",'Mapa final'!P114)</f>
        <v/>
      </c>
      <c r="N111" s="526"/>
      <c r="O111" s="526"/>
      <c r="P111" s="526"/>
      <c r="Q111" s="585"/>
    </row>
    <row r="112" spans="1:17" s="434" customFormat="1" ht="51" customHeight="1" x14ac:dyDescent="0.25">
      <c r="A112" s="432" t="s">
        <v>644</v>
      </c>
      <c r="B112" s="1125"/>
      <c r="C112" s="1127"/>
      <c r="D112" s="1128"/>
      <c r="E112" s="1130"/>
      <c r="F112" s="1133"/>
      <c r="G112" s="1133"/>
      <c r="H112" s="1121"/>
      <c r="I112" s="449" t="str">
        <f>IF('Mapa final'!Y115="","",'Mapa final'!Y115)</f>
        <v/>
      </c>
      <c r="J112" s="449" t="str">
        <f>IF('Mapa final'!AA115="","",'Mapa final'!AA115)</f>
        <v/>
      </c>
      <c r="K112" s="449" t="str">
        <f t="shared" si="11"/>
        <v/>
      </c>
      <c r="L112" s="449" t="str">
        <f>IF('Mapa final'!AD115="","",'Mapa final'!AD115)</f>
        <v/>
      </c>
      <c r="M112" s="578" t="str">
        <f>IF('Mapa final'!P115="","",'Mapa final'!P115)</f>
        <v/>
      </c>
      <c r="N112" s="526"/>
      <c r="O112" s="526"/>
      <c r="P112" s="526"/>
      <c r="Q112" s="585"/>
    </row>
    <row r="113" spans="1:17" s="434" customFormat="1" ht="51" customHeight="1" x14ac:dyDescent="0.25">
      <c r="A113" s="432" t="s">
        <v>645</v>
      </c>
      <c r="B113" s="1125"/>
      <c r="C113" s="1127"/>
      <c r="D113" s="1128"/>
      <c r="E113" s="1130"/>
      <c r="F113" s="1133"/>
      <c r="G113" s="1133"/>
      <c r="H113" s="1121"/>
      <c r="I113" s="449" t="str">
        <f>IF('Mapa final'!Y116="","",'Mapa final'!Y116)</f>
        <v/>
      </c>
      <c r="J113" s="449" t="str">
        <f>IF('Mapa final'!AA116="","",'Mapa final'!AA116)</f>
        <v/>
      </c>
      <c r="K113" s="449" t="str">
        <f t="shared" si="11"/>
        <v/>
      </c>
      <c r="L113" s="449" t="str">
        <f>IF('Mapa final'!AD116="","",'Mapa final'!AD116)</f>
        <v/>
      </c>
      <c r="M113" s="578" t="str">
        <f>IF('Mapa final'!P116="","",'Mapa final'!P116)</f>
        <v/>
      </c>
      <c r="N113" s="526"/>
      <c r="O113" s="526"/>
      <c r="P113" s="526"/>
      <c r="Q113" s="585"/>
    </row>
    <row r="114" spans="1:17" s="434" customFormat="1" ht="51" customHeight="1" x14ac:dyDescent="0.25">
      <c r="A114" s="432" t="s">
        <v>646</v>
      </c>
      <c r="B114" s="1125"/>
      <c r="C114" s="1127"/>
      <c r="D114" s="1128"/>
      <c r="E114" s="1131"/>
      <c r="F114" s="1133"/>
      <c r="G114" s="1133"/>
      <c r="H114" s="1121"/>
      <c r="I114" s="449" t="str">
        <f>IF('Mapa final'!Y117="","",'Mapa final'!Y117)</f>
        <v/>
      </c>
      <c r="J114" s="449" t="str">
        <f>IF('Mapa final'!AA117="","",'Mapa final'!AA117)</f>
        <v/>
      </c>
      <c r="K114" s="449" t="str">
        <f t="shared" si="11"/>
        <v/>
      </c>
      <c r="L114" s="449" t="str">
        <f>IF('Mapa final'!AD117="","",'Mapa final'!AD117)</f>
        <v/>
      </c>
      <c r="M114" s="578" t="str">
        <f>IF('Mapa final'!P117="","",'Mapa final'!P117)</f>
        <v/>
      </c>
      <c r="N114" s="526"/>
      <c r="O114" s="526"/>
      <c r="P114" s="526"/>
      <c r="Q114" s="585"/>
    </row>
    <row r="115" spans="1:17" s="434" customFormat="1" ht="43.5" customHeight="1" x14ac:dyDescent="0.25">
      <c r="A115" s="432" t="s">
        <v>647</v>
      </c>
      <c r="B115" s="1114"/>
      <c r="C115" s="1116" t="str">
        <f>IF('Mapa final'!E184="","",'Mapa final'!E184)</f>
        <v/>
      </c>
      <c r="D115" s="1118"/>
      <c r="E115" s="1122" t="str">
        <f>IF('Mapa final'!D118="","",'Mapa final'!D118)</f>
        <v/>
      </c>
      <c r="F115" s="1110" t="str">
        <f>IF('Mapa final'!H118="","",'Mapa final'!H118)</f>
        <v/>
      </c>
      <c r="G115" s="1110" t="str">
        <f>IF('Mapa final'!L118="","",'Mapa final'!L118)</f>
        <v/>
      </c>
      <c r="H115" s="1112"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32" t="str">
        <f>IF('Mapa final'!Y118="","",'Mapa final'!Y118)</f>
        <v/>
      </c>
      <c r="J115" s="332" t="str">
        <f>IF('Mapa final'!AA118="","",'Mapa final'!AA118)</f>
        <v/>
      </c>
      <c r="K115" s="332" t="str">
        <f t="shared" si="11"/>
        <v/>
      </c>
      <c r="L115" s="332" t="str">
        <f>IF('Mapa final'!AD118="","",'Mapa final'!AD118)</f>
        <v/>
      </c>
      <c r="M115" s="578" t="str">
        <f>IF('Mapa final'!P118="","",'Mapa final'!P118)</f>
        <v/>
      </c>
      <c r="N115" s="396"/>
      <c r="O115" s="396"/>
      <c r="P115" s="396"/>
      <c r="Q115" s="433"/>
    </row>
    <row r="116" spans="1:17" s="434" customFormat="1" ht="43.5" customHeight="1" x14ac:dyDescent="0.25">
      <c r="A116" s="432" t="s">
        <v>648</v>
      </c>
      <c r="B116" s="1115"/>
      <c r="C116" s="1117"/>
      <c r="D116" s="1119"/>
      <c r="E116" s="1123"/>
      <c r="F116" s="1109"/>
      <c r="G116" s="1109"/>
      <c r="H116" s="1113"/>
      <c r="I116" s="332" t="str">
        <f>IF('Mapa final'!Y119="","",'Mapa final'!Y119)</f>
        <v/>
      </c>
      <c r="J116" s="332" t="str">
        <f>IF('Mapa final'!AA119="","",'Mapa final'!AA119)</f>
        <v/>
      </c>
      <c r="K116" s="332" t="str">
        <f t="shared" si="11"/>
        <v/>
      </c>
      <c r="L116" s="332" t="str">
        <f>IF('Mapa final'!AD119="","",'Mapa final'!AD119)</f>
        <v/>
      </c>
      <c r="M116" s="578" t="str">
        <f>IF('Mapa final'!P119="","",'Mapa final'!P119)</f>
        <v/>
      </c>
      <c r="N116" s="396"/>
      <c r="O116" s="396"/>
      <c r="P116" s="396"/>
      <c r="Q116" s="433"/>
    </row>
    <row r="117" spans="1:17" s="434" customFormat="1" ht="43.5" customHeight="1" x14ac:dyDescent="0.25">
      <c r="A117" s="432" t="s">
        <v>649</v>
      </c>
      <c r="B117" s="1115"/>
      <c r="C117" s="1117"/>
      <c r="D117" s="1119"/>
      <c r="E117" s="1123"/>
      <c r="F117" s="1109"/>
      <c r="G117" s="1109"/>
      <c r="H117" s="1113"/>
      <c r="I117" s="332" t="str">
        <f>IF('Mapa final'!Y120="","",'Mapa final'!Y120)</f>
        <v/>
      </c>
      <c r="J117" s="332" t="str">
        <f>IF('Mapa final'!AA120="","",'Mapa final'!AA120)</f>
        <v/>
      </c>
      <c r="K117" s="332" t="str">
        <f t="shared" si="11"/>
        <v/>
      </c>
      <c r="L117" s="332" t="str">
        <f>IF('Mapa final'!AD120="","",'Mapa final'!AD120)</f>
        <v/>
      </c>
      <c r="M117" s="578" t="str">
        <f>IF('Mapa final'!P120="","",'Mapa final'!P120)</f>
        <v/>
      </c>
      <c r="N117" s="396"/>
      <c r="O117" s="396"/>
      <c r="P117" s="396"/>
      <c r="Q117" s="433"/>
    </row>
    <row r="118" spans="1:17" s="434" customFormat="1" ht="43.5" customHeight="1" x14ac:dyDescent="0.25">
      <c r="A118" s="432" t="s">
        <v>650</v>
      </c>
      <c r="B118" s="1115"/>
      <c r="C118" s="1117"/>
      <c r="D118" s="1119"/>
      <c r="E118" s="1123"/>
      <c r="F118" s="1109"/>
      <c r="G118" s="1109"/>
      <c r="H118" s="1113"/>
      <c r="I118" s="332" t="str">
        <f>IF('Mapa final'!Y121="","",'Mapa final'!Y121)</f>
        <v/>
      </c>
      <c r="J118" s="332" t="str">
        <f>IF('Mapa final'!AA121="","",'Mapa final'!AA121)</f>
        <v/>
      </c>
      <c r="K118" s="332" t="str">
        <f t="shared" si="11"/>
        <v/>
      </c>
      <c r="L118" s="332" t="str">
        <f>IF('Mapa final'!AD121="","",'Mapa final'!AD121)</f>
        <v/>
      </c>
      <c r="M118" s="578" t="str">
        <f>IF('Mapa final'!P121="","",'Mapa final'!P121)</f>
        <v/>
      </c>
      <c r="N118" s="396"/>
      <c r="O118" s="396"/>
      <c r="P118" s="396"/>
      <c r="Q118" s="433"/>
    </row>
    <row r="119" spans="1:17" s="434" customFormat="1" ht="43.5" customHeight="1" x14ac:dyDescent="0.25">
      <c r="A119" s="432" t="s">
        <v>651</v>
      </c>
      <c r="B119" s="1115"/>
      <c r="C119" s="1117"/>
      <c r="D119" s="1119"/>
      <c r="E119" s="1123"/>
      <c r="F119" s="1109"/>
      <c r="G119" s="1109"/>
      <c r="H119" s="1113"/>
      <c r="I119" s="332" t="str">
        <f>IF('Mapa final'!Y122="","",'Mapa final'!Y122)</f>
        <v/>
      </c>
      <c r="J119" s="332" t="str">
        <f>IF('Mapa final'!AA122="","",'Mapa final'!AA122)</f>
        <v/>
      </c>
      <c r="K119" s="332" t="str">
        <f t="shared" si="11"/>
        <v/>
      </c>
      <c r="L119" s="332" t="str">
        <f>IF('Mapa final'!AD122="","",'Mapa final'!AD122)</f>
        <v/>
      </c>
      <c r="M119" s="578" t="str">
        <f>IF('Mapa final'!P122="","",'Mapa final'!P122)</f>
        <v/>
      </c>
      <c r="N119" s="396"/>
      <c r="O119" s="396"/>
      <c r="P119" s="396"/>
      <c r="Q119" s="433"/>
    </row>
    <row r="120" spans="1:17" s="434" customFormat="1" ht="43.5" customHeight="1" x14ac:dyDescent="0.25">
      <c r="A120" s="432" t="s">
        <v>652</v>
      </c>
      <c r="B120" s="1115"/>
      <c r="C120" s="1117"/>
      <c r="D120" s="1119"/>
      <c r="E120" s="1123"/>
      <c r="F120" s="1109"/>
      <c r="G120" s="1109"/>
      <c r="H120" s="1113"/>
      <c r="I120" s="332" t="str">
        <f>IF('Mapa final'!Y123="","",'Mapa final'!Y123)</f>
        <v/>
      </c>
      <c r="J120" s="332" t="str">
        <f>IF('Mapa final'!AA123="","",'Mapa final'!AA123)</f>
        <v/>
      </c>
      <c r="K120" s="332" t="str">
        <f t="shared" si="11"/>
        <v/>
      </c>
      <c r="L120" s="332" t="str">
        <f>IF('Mapa final'!AD123="","",'Mapa final'!AD123)</f>
        <v/>
      </c>
      <c r="M120" s="578" t="str">
        <f>IF('Mapa final'!P123="","",'Mapa final'!P123)</f>
        <v/>
      </c>
      <c r="N120" s="396"/>
      <c r="O120" s="396"/>
      <c r="P120" s="396"/>
      <c r="Q120" s="433"/>
    </row>
    <row r="121" spans="1:17" s="434" customFormat="1" ht="43.5" customHeight="1" x14ac:dyDescent="0.25">
      <c r="A121" s="432" t="s">
        <v>653</v>
      </c>
      <c r="B121" s="1114"/>
      <c r="C121" s="1116" t="str">
        <f>IF('Mapa final'!E190="","",'Mapa final'!E190)</f>
        <v/>
      </c>
      <c r="D121" s="1118"/>
      <c r="E121" s="1116" t="str">
        <f>IF('Mapa final'!D190="","",'Mapa final'!D190)</f>
        <v/>
      </c>
      <c r="F121" s="1110" t="str">
        <f>IF('Mapa final'!H124="","",'Mapa final'!H124)</f>
        <v/>
      </c>
      <c r="G121" s="1110" t="str">
        <f>IF('Mapa final'!L124="","",'Mapa final'!L124)</f>
        <v/>
      </c>
      <c r="H121" s="1112"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32" t="str">
        <f>IF('Mapa final'!Y124="","",'Mapa final'!Y124)</f>
        <v/>
      </c>
      <c r="J121" s="332" t="str">
        <f>IF('Mapa final'!AA124="","",'Mapa final'!AA124)</f>
        <v/>
      </c>
      <c r="K121" s="332" t="str">
        <f t="shared" si="11"/>
        <v/>
      </c>
      <c r="L121" s="332" t="str">
        <f>IF('Mapa final'!AD124="","",'Mapa final'!AD124)</f>
        <v/>
      </c>
      <c r="M121" s="578" t="str">
        <f>IF('Mapa final'!P124="","",'Mapa final'!P124)</f>
        <v/>
      </c>
      <c r="N121" s="396"/>
      <c r="O121" s="396"/>
      <c r="P121" s="396"/>
      <c r="Q121" s="433"/>
    </row>
    <row r="122" spans="1:17" s="434" customFormat="1" ht="43.5" customHeight="1" x14ac:dyDescent="0.25">
      <c r="A122" s="432" t="s">
        <v>654</v>
      </c>
      <c r="B122" s="1115"/>
      <c r="C122" s="1117"/>
      <c r="D122" s="1119"/>
      <c r="E122" s="1117"/>
      <c r="F122" s="1109"/>
      <c r="G122" s="1109"/>
      <c r="H122" s="1113"/>
      <c r="I122" s="332" t="str">
        <f>IF('Mapa final'!Y125="","",'Mapa final'!Y125)</f>
        <v/>
      </c>
      <c r="J122" s="332" t="str">
        <f>IF('Mapa final'!AA125="","",'Mapa final'!AA125)</f>
        <v/>
      </c>
      <c r="K122" s="332" t="str">
        <f t="shared" si="11"/>
        <v/>
      </c>
      <c r="L122" s="332" t="str">
        <f>IF('Mapa final'!AD125="","",'Mapa final'!AD125)</f>
        <v/>
      </c>
      <c r="M122" s="578" t="str">
        <f>IF('Mapa final'!P125="","",'Mapa final'!P125)</f>
        <v/>
      </c>
      <c r="N122" s="396"/>
      <c r="O122" s="396"/>
      <c r="P122" s="396"/>
      <c r="Q122" s="433"/>
    </row>
    <row r="123" spans="1:17" s="434" customFormat="1" ht="43.5" customHeight="1" x14ac:dyDescent="0.25">
      <c r="A123" s="432" t="s">
        <v>655</v>
      </c>
      <c r="B123" s="1115"/>
      <c r="C123" s="1117"/>
      <c r="D123" s="1119"/>
      <c r="E123" s="1117"/>
      <c r="F123" s="1109"/>
      <c r="G123" s="1109"/>
      <c r="H123" s="1113"/>
      <c r="I123" s="332" t="str">
        <f>IF('Mapa final'!Y126="","",'Mapa final'!Y126)</f>
        <v/>
      </c>
      <c r="J123" s="332" t="str">
        <f>IF('Mapa final'!AA126="","",'Mapa final'!AA126)</f>
        <v/>
      </c>
      <c r="K123" s="332" t="str">
        <f t="shared" si="11"/>
        <v/>
      </c>
      <c r="L123" s="332" t="str">
        <f>IF('Mapa final'!AD126="","",'Mapa final'!AD126)</f>
        <v/>
      </c>
      <c r="M123" s="578" t="str">
        <f>IF('Mapa final'!P126="","",'Mapa final'!P126)</f>
        <v/>
      </c>
      <c r="N123" s="396"/>
      <c r="O123" s="396"/>
      <c r="P123" s="396"/>
      <c r="Q123" s="433"/>
    </row>
    <row r="124" spans="1:17" s="434" customFormat="1" ht="43.5" customHeight="1" x14ac:dyDescent="0.25">
      <c r="A124" s="432" t="s">
        <v>656</v>
      </c>
      <c r="B124" s="1115"/>
      <c r="C124" s="1117"/>
      <c r="D124" s="1119"/>
      <c r="E124" s="1117"/>
      <c r="F124" s="1109"/>
      <c r="G124" s="1109"/>
      <c r="H124" s="1113"/>
      <c r="I124" s="332" t="str">
        <f>IF('Mapa final'!Y127="","",'Mapa final'!Y127)</f>
        <v/>
      </c>
      <c r="J124" s="332" t="str">
        <f>IF('Mapa final'!AA127="","",'Mapa final'!AA127)</f>
        <v/>
      </c>
      <c r="K124" s="332" t="str">
        <f t="shared" si="11"/>
        <v/>
      </c>
      <c r="L124" s="332" t="str">
        <f>IF('Mapa final'!AD127="","",'Mapa final'!AD127)</f>
        <v/>
      </c>
      <c r="M124" s="578" t="str">
        <f>IF('Mapa final'!P127="","",'Mapa final'!P127)</f>
        <v/>
      </c>
      <c r="N124" s="396"/>
      <c r="O124" s="396"/>
      <c r="P124" s="396"/>
      <c r="Q124" s="433"/>
    </row>
    <row r="125" spans="1:17" s="434" customFormat="1" ht="43.5" customHeight="1" x14ac:dyDescent="0.25">
      <c r="A125" s="432" t="s">
        <v>657</v>
      </c>
      <c r="B125" s="1115"/>
      <c r="C125" s="1117"/>
      <c r="D125" s="1119"/>
      <c r="E125" s="1117"/>
      <c r="F125" s="1109"/>
      <c r="G125" s="1109"/>
      <c r="H125" s="1113"/>
      <c r="I125" s="332" t="str">
        <f>IF('Mapa final'!Y128="","",'Mapa final'!Y128)</f>
        <v/>
      </c>
      <c r="J125" s="332" t="str">
        <f>IF('Mapa final'!AA128="","",'Mapa final'!AA128)</f>
        <v/>
      </c>
      <c r="K125" s="332" t="str">
        <f t="shared" si="11"/>
        <v/>
      </c>
      <c r="L125" s="332" t="str">
        <f>IF('Mapa final'!AD128="","",'Mapa final'!AD128)</f>
        <v/>
      </c>
      <c r="M125" s="578" t="str">
        <f>IF('Mapa final'!P128="","",'Mapa final'!P128)</f>
        <v/>
      </c>
      <c r="N125" s="396"/>
      <c r="O125" s="396"/>
      <c r="P125" s="396"/>
      <c r="Q125" s="433"/>
    </row>
    <row r="126" spans="1:17" s="434" customFormat="1" ht="43.5" customHeight="1" x14ac:dyDescent="0.25">
      <c r="A126" s="432" t="s">
        <v>658</v>
      </c>
      <c r="B126" s="1115"/>
      <c r="C126" s="1117"/>
      <c r="D126" s="1119"/>
      <c r="E126" s="1117"/>
      <c r="F126" s="1109"/>
      <c r="G126" s="1109"/>
      <c r="H126" s="1113"/>
      <c r="I126" s="332" t="str">
        <f>IF('Mapa final'!Y129="","",'Mapa final'!Y129)</f>
        <v/>
      </c>
      <c r="J126" s="332" t="str">
        <f>IF('Mapa final'!AA129="","",'Mapa final'!AA129)</f>
        <v/>
      </c>
      <c r="K126" s="332" t="str">
        <f t="shared" si="11"/>
        <v/>
      </c>
      <c r="L126" s="332" t="str">
        <f>IF('Mapa final'!AD129="","",'Mapa final'!AD129)</f>
        <v/>
      </c>
      <c r="M126" s="578" t="str">
        <f>IF('Mapa final'!P129="","",'Mapa final'!P129)</f>
        <v/>
      </c>
      <c r="N126" s="396"/>
      <c r="O126" s="396"/>
      <c r="P126" s="396"/>
      <c r="Q126" s="433"/>
    </row>
    <row r="127" spans="1:17" s="434" customFormat="1" ht="43.5" customHeight="1" x14ac:dyDescent="0.25">
      <c r="A127" s="432" t="s">
        <v>659</v>
      </c>
      <c r="B127" s="1103"/>
      <c r="C127" s="1105" t="str">
        <f>IF('Mapa final'!E196="","",'Mapa final'!E196)</f>
        <v/>
      </c>
      <c r="D127" s="1107"/>
      <c r="E127" s="1105" t="str">
        <f>IF('Mapa final'!D196="","",'Mapa final'!D196)</f>
        <v/>
      </c>
      <c r="F127" s="1110" t="str">
        <f>IF('Mapa final'!H130="","",'Mapa final'!H130)</f>
        <v/>
      </c>
      <c r="G127" s="1110" t="str">
        <f>IF('Mapa final'!L130="","",'Mapa final'!L130)</f>
        <v/>
      </c>
      <c r="H127" s="1111"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32" t="str">
        <f>IF('Mapa final'!Y130="","",'Mapa final'!Y130)</f>
        <v/>
      </c>
      <c r="J127" s="332" t="str">
        <f>IF('Mapa final'!AA130="","",'Mapa final'!AA130)</f>
        <v/>
      </c>
      <c r="K127" s="332" t="str">
        <f t="shared" si="11"/>
        <v/>
      </c>
      <c r="L127" s="332" t="str">
        <f>IF('Mapa final'!AD130="","",'Mapa final'!AD130)</f>
        <v/>
      </c>
      <c r="M127" s="376" t="str">
        <f>IF('Mapa final'!P130="","",'Mapa final'!P130)</f>
        <v/>
      </c>
      <c r="N127" s="396"/>
      <c r="O127" s="396"/>
      <c r="P127" s="396"/>
      <c r="Q127" s="433"/>
    </row>
    <row r="128" spans="1:17" s="434" customFormat="1" ht="43.5" customHeight="1" x14ac:dyDescent="0.25">
      <c r="A128" s="432" t="s">
        <v>660</v>
      </c>
      <c r="B128" s="1104"/>
      <c r="C128" s="1106"/>
      <c r="D128" s="1108"/>
      <c r="E128" s="1106"/>
      <c r="F128" s="1109"/>
      <c r="G128" s="1109"/>
      <c r="H128" s="1102"/>
      <c r="I128" s="332" t="str">
        <f>IF('Mapa final'!Y131="","",'Mapa final'!Y131)</f>
        <v/>
      </c>
      <c r="J128" s="332" t="str">
        <f>IF('Mapa final'!AA131="","",'Mapa final'!AA131)</f>
        <v/>
      </c>
      <c r="K128" s="332" t="str">
        <f t="shared" si="11"/>
        <v/>
      </c>
      <c r="L128" s="332" t="str">
        <f>IF('Mapa final'!AD131="","",'Mapa final'!AD131)</f>
        <v/>
      </c>
      <c r="M128" s="376" t="str">
        <f>IF('Mapa final'!P131="","",'Mapa final'!P131)</f>
        <v/>
      </c>
      <c r="N128" s="396"/>
      <c r="O128" s="396"/>
      <c r="P128" s="396"/>
      <c r="Q128" s="433"/>
    </row>
    <row r="129" spans="1:17" s="434" customFormat="1" ht="43.5" customHeight="1" x14ac:dyDescent="0.25">
      <c r="A129" s="432" t="s">
        <v>661</v>
      </c>
      <c r="B129" s="1104"/>
      <c r="C129" s="1106"/>
      <c r="D129" s="1108"/>
      <c r="E129" s="1106"/>
      <c r="F129" s="1109"/>
      <c r="G129" s="1109"/>
      <c r="H129" s="1102"/>
      <c r="I129" s="332" t="str">
        <f>IF('Mapa final'!Y132="","",'Mapa final'!Y132)</f>
        <v/>
      </c>
      <c r="J129" s="332" t="str">
        <f>IF('Mapa final'!AA132="","",'Mapa final'!AA132)</f>
        <v/>
      </c>
      <c r="K129" s="332" t="str">
        <f t="shared" si="11"/>
        <v/>
      </c>
      <c r="L129" s="332" t="str">
        <f>IF('Mapa final'!AD132="","",'Mapa final'!AD132)</f>
        <v/>
      </c>
      <c r="M129" s="376" t="str">
        <f>IF('Mapa final'!P132="","",'Mapa final'!P132)</f>
        <v/>
      </c>
      <c r="N129" s="396"/>
      <c r="O129" s="396"/>
      <c r="P129" s="396"/>
      <c r="Q129" s="433"/>
    </row>
    <row r="130" spans="1:17" ht="43.5" customHeight="1" x14ac:dyDescent="0.25">
      <c r="A130" s="111" t="s">
        <v>662</v>
      </c>
      <c r="B130" s="1104"/>
      <c r="C130" s="1106"/>
      <c r="D130" s="1108"/>
      <c r="E130" s="1106"/>
      <c r="F130" s="1109"/>
      <c r="G130" s="1109"/>
      <c r="H130" s="1102"/>
      <c r="I130" s="332" t="str">
        <f>IF('Mapa final'!Y133="","",'Mapa final'!Y133)</f>
        <v/>
      </c>
      <c r="J130" s="332" t="str">
        <f>IF('Mapa final'!AA133="","",'Mapa final'!AA133)</f>
        <v/>
      </c>
      <c r="K130" s="332" t="str">
        <f t="shared" si="11"/>
        <v/>
      </c>
      <c r="L130" s="332" t="str">
        <f>IF('Mapa final'!AD133="","",'Mapa final'!AD133)</f>
        <v/>
      </c>
      <c r="M130" s="376" t="str">
        <f>IF('Mapa final'!P133="","",'Mapa final'!P133)</f>
        <v/>
      </c>
      <c r="N130" s="350"/>
      <c r="O130" s="350"/>
      <c r="P130" s="350"/>
      <c r="Q130" s="377"/>
    </row>
    <row r="131" spans="1:17" ht="43.5" customHeight="1" x14ac:dyDescent="0.25">
      <c r="A131" s="111" t="s">
        <v>663</v>
      </c>
      <c r="B131" s="1104"/>
      <c r="C131" s="1106"/>
      <c r="D131" s="1108"/>
      <c r="E131" s="1106"/>
      <c r="F131" s="1109"/>
      <c r="G131" s="1109"/>
      <c r="H131" s="1102"/>
      <c r="I131" s="332" t="str">
        <f>IF('Mapa final'!Y134="","",'Mapa final'!Y134)</f>
        <v/>
      </c>
      <c r="J131" s="332" t="str">
        <f>IF('Mapa final'!AA134="","",'Mapa final'!AA134)</f>
        <v/>
      </c>
      <c r="K131" s="332" t="str">
        <f t="shared" si="11"/>
        <v/>
      </c>
      <c r="L131" s="332" t="str">
        <f>IF('Mapa final'!AD134="","",'Mapa final'!AD134)</f>
        <v/>
      </c>
      <c r="M131" s="376" t="str">
        <f>IF('Mapa final'!P134="","",'Mapa final'!P134)</f>
        <v/>
      </c>
      <c r="N131" s="350"/>
      <c r="O131" s="350"/>
      <c r="P131" s="350"/>
      <c r="Q131" s="377"/>
    </row>
    <row r="132" spans="1:17" ht="43.5" customHeight="1" x14ac:dyDescent="0.25">
      <c r="A132" s="111" t="s">
        <v>664</v>
      </c>
      <c r="B132" s="1104"/>
      <c r="C132" s="1106"/>
      <c r="D132" s="1108"/>
      <c r="E132" s="1106"/>
      <c r="F132" s="1109"/>
      <c r="G132" s="1109"/>
      <c r="H132" s="1102"/>
      <c r="I132" s="332" t="str">
        <f>IF('Mapa final'!Y135="","",'Mapa final'!Y135)</f>
        <v/>
      </c>
      <c r="J132" s="332" t="str">
        <f>IF('Mapa final'!AA135="","",'Mapa final'!AA135)</f>
        <v/>
      </c>
      <c r="K132" s="332" t="str">
        <f t="shared" si="11"/>
        <v/>
      </c>
      <c r="L132" s="332" t="str">
        <f>IF('Mapa final'!AD135="","",'Mapa final'!AD135)</f>
        <v/>
      </c>
      <c r="M132" s="376" t="str">
        <f>IF('Mapa final'!P135="","",'Mapa final'!P135)</f>
        <v/>
      </c>
      <c r="N132" s="350"/>
      <c r="O132" s="350"/>
      <c r="P132" s="350"/>
      <c r="Q132" s="377"/>
    </row>
    <row r="133" spans="1:17" ht="43.5" customHeight="1" x14ac:dyDescent="0.25">
      <c r="A133" s="111" t="s">
        <v>666</v>
      </c>
      <c r="B133" s="1103"/>
      <c r="C133" s="1105" t="str">
        <f>IF('Mapa final'!E202="","",'Mapa final'!E202)</f>
        <v/>
      </c>
      <c r="D133" s="1107"/>
      <c r="E133" s="1105" t="str">
        <f>IF('Mapa final'!D202="","",'Mapa final'!D202)</f>
        <v/>
      </c>
      <c r="F133" s="1110" t="str">
        <f>IF('Mapa final'!H136="","",'Mapa final'!H136)</f>
        <v/>
      </c>
      <c r="G133" s="1110" t="str">
        <f>IF('Mapa final'!L136="","",'Mapa final'!L136)</f>
        <v/>
      </c>
      <c r="H133" s="1111"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32" t="str">
        <f>IF('Mapa final'!Y136="","",'Mapa final'!Y136)</f>
        <v/>
      </c>
      <c r="J133" s="332" t="str">
        <f>IF('Mapa final'!AA136="","",'Mapa final'!AA136)</f>
        <v/>
      </c>
      <c r="K133" s="332" t="str">
        <f t="shared" si="11"/>
        <v/>
      </c>
      <c r="L133" s="332" t="str">
        <f>IF('Mapa final'!AD136="","",'Mapa final'!AD136)</f>
        <v/>
      </c>
      <c r="M133" s="376" t="str">
        <f>IF('Mapa final'!P136="","",'Mapa final'!P136)</f>
        <v/>
      </c>
      <c r="N133" s="350"/>
      <c r="O133" s="350"/>
      <c r="P133" s="350"/>
      <c r="Q133" s="377"/>
    </row>
    <row r="134" spans="1:17" ht="43.5" customHeight="1" x14ac:dyDescent="0.25">
      <c r="A134" s="111" t="s">
        <v>665</v>
      </c>
      <c r="B134" s="1104"/>
      <c r="C134" s="1106"/>
      <c r="D134" s="1108"/>
      <c r="E134" s="1106"/>
      <c r="F134" s="1109"/>
      <c r="G134" s="1109"/>
      <c r="H134" s="1102"/>
      <c r="I134" s="332" t="str">
        <f>IF('Mapa final'!Y137="","",'Mapa final'!Y137)</f>
        <v/>
      </c>
      <c r="J134" s="332" t="str">
        <f>IF('Mapa final'!AA137="","",'Mapa final'!AA137)</f>
        <v/>
      </c>
      <c r="K134" s="332" t="str">
        <f t="shared" si="11"/>
        <v/>
      </c>
      <c r="L134" s="332" t="str">
        <f>IF('Mapa final'!AD137="","",'Mapa final'!AD137)</f>
        <v/>
      </c>
      <c r="M134" s="376" t="str">
        <f>IF('Mapa final'!P137="","",'Mapa final'!P137)</f>
        <v/>
      </c>
      <c r="N134" s="350"/>
      <c r="O134" s="350"/>
      <c r="P134" s="350"/>
      <c r="Q134" s="377"/>
    </row>
    <row r="135" spans="1:17" ht="43.5" customHeight="1" x14ac:dyDescent="0.25">
      <c r="A135" s="111" t="s">
        <v>667</v>
      </c>
      <c r="B135" s="1104"/>
      <c r="C135" s="1106"/>
      <c r="D135" s="1108"/>
      <c r="E135" s="1106"/>
      <c r="F135" s="1109"/>
      <c r="G135" s="1109"/>
      <c r="H135" s="1102"/>
      <c r="I135" s="332" t="str">
        <f>IF('Mapa final'!Y138="","",'Mapa final'!Y138)</f>
        <v/>
      </c>
      <c r="J135" s="332" t="str">
        <f>IF('Mapa final'!AA138="","",'Mapa final'!AA138)</f>
        <v/>
      </c>
      <c r="K135" s="332" t="str">
        <f t="shared" si="11"/>
        <v/>
      </c>
      <c r="L135" s="332" t="str">
        <f>IF('Mapa final'!AD138="","",'Mapa final'!AD138)</f>
        <v/>
      </c>
      <c r="M135" s="376" t="str">
        <f>IF('Mapa final'!P138="","",'Mapa final'!P138)</f>
        <v/>
      </c>
      <c r="N135" s="350"/>
      <c r="O135" s="350"/>
      <c r="P135" s="350"/>
      <c r="Q135" s="377"/>
    </row>
    <row r="136" spans="1:17" ht="43.5" customHeight="1" x14ac:dyDescent="0.25">
      <c r="A136" s="111" t="s">
        <v>668</v>
      </c>
      <c r="B136" s="1104"/>
      <c r="C136" s="1106"/>
      <c r="D136" s="1108"/>
      <c r="E136" s="1106"/>
      <c r="F136" s="1109"/>
      <c r="G136" s="1109"/>
      <c r="H136" s="1102"/>
      <c r="I136" s="332" t="str">
        <f>IF('Mapa final'!Y139="","",'Mapa final'!Y139)</f>
        <v/>
      </c>
      <c r="J136" s="332" t="str">
        <f>IF('Mapa final'!AA139="","",'Mapa final'!AA139)</f>
        <v/>
      </c>
      <c r="K136" s="332" t="str">
        <f t="shared" ref="K136:K15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32" t="str">
        <f>IF('Mapa final'!AD139="","",'Mapa final'!AD139)</f>
        <v/>
      </c>
      <c r="M136" s="376" t="str">
        <f>IF('Mapa final'!P139="","",'Mapa final'!P139)</f>
        <v/>
      </c>
      <c r="N136" s="350"/>
      <c r="O136" s="350"/>
      <c r="P136" s="350"/>
      <c r="Q136" s="377"/>
    </row>
    <row r="137" spans="1:17" ht="43.5" customHeight="1" x14ac:dyDescent="0.25">
      <c r="A137" s="111" t="s">
        <v>669</v>
      </c>
      <c r="B137" s="1104"/>
      <c r="C137" s="1106"/>
      <c r="D137" s="1108"/>
      <c r="E137" s="1106"/>
      <c r="F137" s="1109"/>
      <c r="G137" s="1109"/>
      <c r="H137" s="1102"/>
      <c r="I137" s="332" t="str">
        <f>IF('Mapa final'!Y140="","",'Mapa final'!Y140)</f>
        <v/>
      </c>
      <c r="J137" s="332" t="str">
        <f>IF('Mapa final'!AA140="","",'Mapa final'!AA140)</f>
        <v/>
      </c>
      <c r="K137" s="332" t="str">
        <f t="shared" si="23"/>
        <v/>
      </c>
      <c r="L137" s="332" t="str">
        <f>IF('Mapa final'!AD140="","",'Mapa final'!AD140)</f>
        <v/>
      </c>
      <c r="M137" s="376" t="str">
        <f>IF('Mapa final'!P140="","",'Mapa final'!P140)</f>
        <v/>
      </c>
      <c r="N137" s="350"/>
      <c r="O137" s="350"/>
      <c r="P137" s="350"/>
      <c r="Q137" s="377"/>
    </row>
    <row r="138" spans="1:17" ht="43.5" customHeight="1" x14ac:dyDescent="0.25">
      <c r="A138" s="111" t="s">
        <v>670</v>
      </c>
      <c r="B138" s="1104"/>
      <c r="C138" s="1106"/>
      <c r="D138" s="1108"/>
      <c r="E138" s="1106"/>
      <c r="F138" s="1109"/>
      <c r="G138" s="1109"/>
      <c r="H138" s="1102"/>
      <c r="I138" s="332" t="str">
        <f>IF('Mapa final'!Y141="","",'Mapa final'!Y141)</f>
        <v/>
      </c>
      <c r="J138" s="332" t="str">
        <f>IF('Mapa final'!AA141="","",'Mapa final'!AA141)</f>
        <v/>
      </c>
      <c r="K138" s="332" t="str">
        <f t="shared" si="23"/>
        <v/>
      </c>
      <c r="L138" s="332" t="str">
        <f>IF('Mapa final'!AD141="","",'Mapa final'!AD141)</f>
        <v/>
      </c>
      <c r="M138" s="376" t="str">
        <f>IF('Mapa final'!P141="","",'Mapa final'!P141)</f>
        <v/>
      </c>
      <c r="N138" s="350"/>
      <c r="O138" s="350"/>
      <c r="P138" s="350"/>
      <c r="Q138" s="377"/>
    </row>
    <row r="139" spans="1:17" ht="43.5" customHeight="1" x14ac:dyDescent="0.25">
      <c r="A139" s="111" t="s">
        <v>671</v>
      </c>
      <c r="B139" s="1103"/>
      <c r="C139" s="1105" t="str">
        <f>IF('Mapa final'!E208="","",'Mapa final'!E208)</f>
        <v/>
      </c>
      <c r="D139" s="1107"/>
      <c r="E139" s="1105" t="str">
        <f>IF('Mapa final'!D208="","",'Mapa final'!D208)</f>
        <v/>
      </c>
      <c r="F139" s="1110" t="str">
        <f>IF('Mapa final'!H142="","",'Mapa final'!H142)</f>
        <v/>
      </c>
      <c r="G139" s="1110" t="str">
        <f>IF('Mapa final'!L142="","",'Mapa final'!L142)</f>
        <v/>
      </c>
      <c r="H139" s="1111"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32" t="str">
        <f>IF('Mapa final'!Y142="","",'Mapa final'!Y142)</f>
        <v/>
      </c>
      <c r="J139" s="332" t="str">
        <f>IF('Mapa final'!AA142="","",'Mapa final'!AA142)</f>
        <v/>
      </c>
      <c r="K139" s="332" t="str">
        <f t="shared" si="23"/>
        <v/>
      </c>
      <c r="L139" s="332" t="str">
        <f>IF('Mapa final'!AD142="","",'Mapa final'!AD142)</f>
        <v/>
      </c>
      <c r="M139" s="376" t="str">
        <f>IF('Mapa final'!P142="","",'Mapa final'!P142)</f>
        <v/>
      </c>
      <c r="N139" s="350"/>
      <c r="O139" s="350"/>
      <c r="P139" s="350"/>
      <c r="Q139" s="377"/>
    </row>
    <row r="140" spans="1:17" ht="43.5" customHeight="1" x14ac:dyDescent="0.25">
      <c r="A140" s="111" t="s">
        <v>672</v>
      </c>
      <c r="B140" s="1104"/>
      <c r="C140" s="1106"/>
      <c r="D140" s="1108"/>
      <c r="E140" s="1106"/>
      <c r="F140" s="1109"/>
      <c r="G140" s="1109"/>
      <c r="H140" s="1102"/>
      <c r="I140" s="332" t="str">
        <f>IF('Mapa final'!Y143="","",'Mapa final'!Y143)</f>
        <v/>
      </c>
      <c r="J140" s="332" t="str">
        <f>IF('Mapa final'!AA143="","",'Mapa final'!AA143)</f>
        <v/>
      </c>
      <c r="K140" s="332" t="str">
        <f t="shared" si="23"/>
        <v/>
      </c>
      <c r="L140" s="332" t="str">
        <f>IF('Mapa final'!AD143="","",'Mapa final'!AD143)</f>
        <v/>
      </c>
      <c r="M140" s="376" t="str">
        <f>IF('Mapa final'!P143="","",'Mapa final'!P143)</f>
        <v/>
      </c>
      <c r="N140" s="350"/>
      <c r="O140" s="350"/>
      <c r="P140" s="350"/>
      <c r="Q140" s="377"/>
    </row>
    <row r="141" spans="1:17" ht="43.5" customHeight="1" x14ac:dyDescent="0.25">
      <c r="A141" s="111" t="s">
        <v>673</v>
      </c>
      <c r="B141" s="1104"/>
      <c r="C141" s="1106"/>
      <c r="D141" s="1108"/>
      <c r="E141" s="1106"/>
      <c r="F141" s="1109"/>
      <c r="G141" s="1109"/>
      <c r="H141" s="1102"/>
      <c r="I141" s="332" t="str">
        <f>IF('Mapa final'!Y144="","",'Mapa final'!Y144)</f>
        <v/>
      </c>
      <c r="J141" s="332" t="str">
        <f>IF('Mapa final'!AA144="","",'Mapa final'!AA144)</f>
        <v/>
      </c>
      <c r="K141" s="332" t="str">
        <f t="shared" si="23"/>
        <v/>
      </c>
      <c r="L141" s="332" t="str">
        <f>IF('Mapa final'!AD144="","",'Mapa final'!AD144)</f>
        <v/>
      </c>
      <c r="M141" s="376" t="str">
        <f>IF('Mapa final'!P144="","",'Mapa final'!P144)</f>
        <v/>
      </c>
      <c r="N141" s="350"/>
      <c r="O141" s="350"/>
      <c r="P141" s="350"/>
      <c r="Q141" s="377"/>
    </row>
    <row r="142" spans="1:17" ht="43.5" customHeight="1" x14ac:dyDescent="0.25">
      <c r="A142" s="111" t="s">
        <v>674</v>
      </c>
      <c r="B142" s="1104"/>
      <c r="C142" s="1106"/>
      <c r="D142" s="1108"/>
      <c r="E142" s="1106"/>
      <c r="F142" s="1109"/>
      <c r="G142" s="1109"/>
      <c r="H142" s="1102"/>
      <c r="I142" s="332" t="str">
        <f>IF('Mapa final'!Y145="","",'Mapa final'!Y145)</f>
        <v/>
      </c>
      <c r="J142" s="332" t="str">
        <f>IF('Mapa final'!AA145="","",'Mapa final'!AA145)</f>
        <v/>
      </c>
      <c r="K142" s="332" t="str">
        <f t="shared" si="23"/>
        <v/>
      </c>
      <c r="L142" s="332" t="str">
        <f>IF('Mapa final'!AD145="","",'Mapa final'!AD145)</f>
        <v/>
      </c>
      <c r="M142" s="376" t="str">
        <f>IF('Mapa final'!P145="","",'Mapa final'!P145)</f>
        <v/>
      </c>
      <c r="N142" s="350"/>
      <c r="O142" s="350"/>
      <c r="P142" s="350"/>
      <c r="Q142" s="377"/>
    </row>
    <row r="143" spans="1:17" ht="43.5" customHeight="1" x14ac:dyDescent="0.25">
      <c r="A143" s="111" t="s">
        <v>675</v>
      </c>
      <c r="B143" s="1104"/>
      <c r="C143" s="1106"/>
      <c r="D143" s="1108"/>
      <c r="E143" s="1106"/>
      <c r="F143" s="1109"/>
      <c r="G143" s="1109"/>
      <c r="H143" s="1102"/>
      <c r="I143" s="332" t="str">
        <f>IF('Mapa final'!Y146="","",'Mapa final'!Y146)</f>
        <v/>
      </c>
      <c r="J143" s="332" t="str">
        <f>IF('Mapa final'!AA152="","",'Mapa final'!AA152)</f>
        <v/>
      </c>
      <c r="K143" s="332" t="str">
        <f t="shared" si="23"/>
        <v/>
      </c>
      <c r="L143" s="332" t="str">
        <f>IF('Mapa final'!AD146="","",'Mapa final'!AD146)</f>
        <v/>
      </c>
      <c r="M143" s="376" t="str">
        <f>IF('Mapa final'!P146="","",'Mapa final'!P146)</f>
        <v/>
      </c>
      <c r="N143" s="350"/>
      <c r="O143" s="350"/>
      <c r="P143" s="350"/>
      <c r="Q143" s="377"/>
    </row>
    <row r="144" spans="1:17" ht="43.5" customHeight="1" x14ac:dyDescent="0.25">
      <c r="A144" s="111" t="s">
        <v>676</v>
      </c>
      <c r="B144" s="1104"/>
      <c r="C144" s="1106"/>
      <c r="D144" s="1108"/>
      <c r="E144" s="1106"/>
      <c r="F144" s="1109"/>
      <c r="G144" s="1109"/>
      <c r="H144" s="1102"/>
      <c r="I144" s="332" t="str">
        <f>IF('Mapa final'!Y147="","",'Mapa final'!Y147)</f>
        <v/>
      </c>
      <c r="J144" s="332" t="str">
        <f>IF('Mapa final'!AA153="","",'Mapa final'!AA153)</f>
        <v/>
      </c>
      <c r="K144" s="332" t="str">
        <f t="shared" si="23"/>
        <v/>
      </c>
      <c r="L144" s="332" t="str">
        <f>IF('Mapa final'!AD147="","",'Mapa final'!AD147)</f>
        <v/>
      </c>
      <c r="M144" s="376" t="str">
        <f>IF('Mapa final'!P147="","",'Mapa final'!P147)</f>
        <v/>
      </c>
      <c r="N144" s="350"/>
      <c r="O144" s="350"/>
      <c r="P144" s="350"/>
      <c r="Q144" s="377"/>
    </row>
    <row r="145" spans="1:17" ht="43.5" customHeight="1" x14ac:dyDescent="0.25">
      <c r="A145" s="111" t="s">
        <v>677</v>
      </c>
      <c r="B145" s="1103"/>
      <c r="C145" s="1105" t="str">
        <f>IF('Mapa final'!E214="","",'Mapa final'!E214)</f>
        <v/>
      </c>
      <c r="D145" s="1107"/>
      <c r="E145" s="1105" t="str">
        <f>IF('Mapa final'!D214="","",'Mapa final'!D214)</f>
        <v/>
      </c>
      <c r="F145" s="1110" t="str">
        <f>IF('Mapa final'!H148="","",'Mapa final'!H148)</f>
        <v/>
      </c>
      <c r="G145" s="1110" t="str">
        <f>IF('Mapa final'!L148="","",'Mapa final'!L148)</f>
        <v/>
      </c>
      <c r="H145" s="1102"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32" t="str">
        <f>IF('Mapa final'!Y148="","",'Mapa final'!Y148)</f>
        <v/>
      </c>
      <c r="J145" s="332" t="str">
        <f>IF('Mapa final'!AA154="","",'Mapa final'!AA154)</f>
        <v/>
      </c>
      <c r="K145" s="332" t="str">
        <f t="shared" si="23"/>
        <v/>
      </c>
      <c r="L145" s="332" t="str">
        <f>IF('Mapa final'!AD148="","",'Mapa final'!AD148)</f>
        <v/>
      </c>
      <c r="M145" s="376" t="str">
        <f>IF('Mapa final'!P148="","",'Mapa final'!P148)</f>
        <v/>
      </c>
      <c r="N145" s="350"/>
      <c r="O145" s="350"/>
      <c r="P145" s="350"/>
      <c r="Q145" s="377"/>
    </row>
    <row r="146" spans="1:17" ht="43.5" customHeight="1" x14ac:dyDescent="0.25">
      <c r="A146" s="111" t="s">
        <v>678</v>
      </c>
      <c r="B146" s="1104"/>
      <c r="C146" s="1106"/>
      <c r="D146" s="1108"/>
      <c r="E146" s="1106"/>
      <c r="F146" s="1109"/>
      <c r="G146" s="1109"/>
      <c r="H146" s="1102"/>
      <c r="I146" s="332" t="str">
        <f>IF('Mapa final'!Y149="","",'Mapa final'!Y149)</f>
        <v/>
      </c>
      <c r="J146" s="332" t="str">
        <f>IF('Mapa final'!AA155="","",'Mapa final'!AA155)</f>
        <v/>
      </c>
      <c r="K146" s="332" t="str">
        <f t="shared" si="23"/>
        <v/>
      </c>
      <c r="L146" s="332" t="str">
        <f>IF('Mapa final'!AD149="","",'Mapa final'!AD149)</f>
        <v/>
      </c>
      <c r="M146" s="376" t="str">
        <f>IF('Mapa final'!P149="","",'Mapa final'!P149)</f>
        <v/>
      </c>
      <c r="N146" s="350"/>
      <c r="O146" s="350"/>
      <c r="P146" s="350"/>
      <c r="Q146" s="377"/>
    </row>
    <row r="147" spans="1:17" ht="43.5" customHeight="1" x14ac:dyDescent="0.25">
      <c r="A147" s="111" t="s">
        <v>679</v>
      </c>
      <c r="B147" s="1104"/>
      <c r="C147" s="1106"/>
      <c r="D147" s="1108"/>
      <c r="E147" s="1106"/>
      <c r="F147" s="1109"/>
      <c r="G147" s="1109"/>
      <c r="H147" s="1102"/>
      <c r="I147" s="332" t="str">
        <f>IF('Mapa final'!Y150="","",'Mapa final'!Y150)</f>
        <v/>
      </c>
      <c r="J147" s="332" t="str">
        <f>IF('Mapa final'!AA156="","",'Mapa final'!AA156)</f>
        <v/>
      </c>
      <c r="K147" s="332" t="str">
        <f t="shared" si="23"/>
        <v/>
      </c>
      <c r="L147" s="332" t="str">
        <f>IF('Mapa final'!AD150="","",'Mapa final'!AD150)</f>
        <v/>
      </c>
      <c r="M147" s="376" t="str">
        <f>IF('Mapa final'!P150="","",'Mapa final'!P150)</f>
        <v/>
      </c>
      <c r="N147" s="350"/>
      <c r="O147" s="350"/>
      <c r="P147" s="350"/>
      <c r="Q147" s="377"/>
    </row>
    <row r="148" spans="1:17" ht="43.5" customHeight="1" x14ac:dyDescent="0.25">
      <c r="A148" s="111" t="s">
        <v>680</v>
      </c>
      <c r="B148" s="1104"/>
      <c r="C148" s="1106"/>
      <c r="D148" s="1108"/>
      <c r="E148" s="1106"/>
      <c r="F148" s="1109"/>
      <c r="G148" s="1109"/>
      <c r="H148" s="1102"/>
      <c r="I148" s="332" t="str">
        <f>IF('Mapa final'!Y151="","",'Mapa final'!Y151)</f>
        <v/>
      </c>
      <c r="J148" s="332" t="str">
        <f>IF('Mapa final'!AA157="","",'Mapa final'!AA157)</f>
        <v/>
      </c>
      <c r="K148" s="332" t="str">
        <f t="shared" si="23"/>
        <v/>
      </c>
      <c r="L148" s="332" t="str">
        <f>IF('Mapa final'!AD217="","",'Mapa final'!AD217)</f>
        <v/>
      </c>
      <c r="M148" s="376" t="str">
        <f>IF('Mapa final'!P151="","",'Mapa final'!P151)</f>
        <v/>
      </c>
      <c r="N148" s="350"/>
      <c r="O148" s="350"/>
      <c r="P148" s="350"/>
      <c r="Q148" s="377"/>
    </row>
    <row r="149" spans="1:17" ht="43.5" customHeight="1" x14ac:dyDescent="0.25">
      <c r="A149" s="111" t="s">
        <v>681</v>
      </c>
      <c r="B149" s="1104"/>
      <c r="C149" s="1106"/>
      <c r="D149" s="1108"/>
      <c r="E149" s="1106"/>
      <c r="F149" s="1109"/>
      <c r="G149" s="1109"/>
      <c r="H149" s="1102"/>
      <c r="I149" s="332" t="str">
        <f>IF('Mapa final'!Y152="","",'Mapa final'!Y152)</f>
        <v/>
      </c>
      <c r="J149" s="332" t="str">
        <f>IF('Mapa final'!AA158="","",'Mapa final'!AA158)</f>
        <v/>
      </c>
      <c r="K149" s="332" t="str">
        <f t="shared" si="23"/>
        <v/>
      </c>
      <c r="L149" s="332" t="str">
        <f>IF('Mapa final'!AD218="","",'Mapa final'!AD218)</f>
        <v/>
      </c>
      <c r="M149" s="376" t="str">
        <f>IF('Mapa final'!P152="","",'Mapa final'!P152)</f>
        <v/>
      </c>
      <c r="N149" s="350"/>
      <c r="O149" s="350"/>
      <c r="P149" s="350"/>
      <c r="Q149" s="377"/>
    </row>
    <row r="150" spans="1:17" ht="43.5" customHeight="1" x14ac:dyDescent="0.25">
      <c r="A150" s="111" t="s">
        <v>682</v>
      </c>
      <c r="B150" s="1104"/>
      <c r="C150" s="1106"/>
      <c r="D150" s="1108"/>
      <c r="E150" s="1106"/>
      <c r="F150" s="1109"/>
      <c r="G150" s="1109"/>
      <c r="H150" s="1102"/>
      <c r="I150" s="332" t="str">
        <f>IF('Mapa final'!Y153="","",'Mapa final'!Y153)</f>
        <v/>
      </c>
      <c r="J150" s="332" t="str">
        <f>IF('Mapa final'!AA159="","",'Mapa final'!AA159)</f>
        <v/>
      </c>
      <c r="K150" s="332" t="str">
        <f t="shared" si="23"/>
        <v/>
      </c>
      <c r="L150" s="332" t="str">
        <f>IF('Mapa final'!AD219="","",'Mapa final'!AD219)</f>
        <v/>
      </c>
      <c r="M150" s="376" t="str">
        <f>IF('Mapa final'!P153="","",'Mapa final'!P153)</f>
        <v/>
      </c>
      <c r="N150" s="350"/>
      <c r="O150" s="350"/>
      <c r="P150" s="350"/>
      <c r="Q150" s="377"/>
    </row>
    <row r="151" spans="1:17" ht="43.5" customHeight="1" x14ac:dyDescent="0.25">
      <c r="A151" s="111" t="s">
        <v>683</v>
      </c>
      <c r="B151" s="1103"/>
      <c r="C151" s="1105" t="str">
        <f>IF('Mapa final'!E220="","",'Mapa final'!E220)</f>
        <v/>
      </c>
      <c r="D151" s="1107"/>
      <c r="E151" s="1105" t="str">
        <f>IF('Mapa final'!D220="","",'Mapa final'!D220)</f>
        <v/>
      </c>
      <c r="F151" s="1110" t="str">
        <f>IF('Mapa final'!H154="","",'Mapa final'!H154)</f>
        <v/>
      </c>
      <c r="G151" s="1110" t="str">
        <f>IF('Mapa final'!L154="","",'Mapa final'!L154)</f>
        <v/>
      </c>
      <c r="H151" s="1102"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32" t="str">
        <f>IF('Mapa final'!Y154="","",'Mapa final'!Y154)</f>
        <v/>
      </c>
      <c r="J151" s="332" t="str">
        <f>IF('Mapa final'!AA220="","",'Mapa final'!AA220)</f>
        <v/>
      </c>
      <c r="K151" s="332" t="str">
        <f t="shared" si="23"/>
        <v/>
      </c>
      <c r="L151" s="332" t="str">
        <f>IF('Mapa final'!AD220="","",'Mapa final'!AD220)</f>
        <v/>
      </c>
      <c r="M151" s="376" t="str">
        <f>IF('Mapa final'!P154="","",'Mapa final'!P154)</f>
        <v/>
      </c>
      <c r="N151" s="350"/>
      <c r="O151" s="350"/>
      <c r="P151" s="350"/>
      <c r="Q151" s="377"/>
    </row>
    <row r="152" spans="1:17" ht="43.5" customHeight="1" x14ac:dyDescent="0.25">
      <c r="A152" s="111" t="s">
        <v>684</v>
      </c>
      <c r="B152" s="1104"/>
      <c r="C152" s="1106"/>
      <c r="D152" s="1108"/>
      <c r="E152" s="1106"/>
      <c r="F152" s="1109"/>
      <c r="G152" s="1109"/>
      <c r="H152" s="1102"/>
      <c r="I152" s="332" t="str">
        <f>IF('Mapa final'!Y155="","",'Mapa final'!Y155)</f>
        <v/>
      </c>
      <c r="J152" s="332" t="str">
        <f>IF('Mapa final'!AA221="","",'Mapa final'!AA221)</f>
        <v/>
      </c>
      <c r="K152" s="332" t="str">
        <f t="shared" si="23"/>
        <v/>
      </c>
      <c r="L152" s="332" t="str">
        <f>IF('Mapa final'!AD221="","",'Mapa final'!AD221)</f>
        <v/>
      </c>
      <c r="M152" s="376" t="str">
        <f>IF('Mapa final'!P155="","",'Mapa final'!P155)</f>
        <v/>
      </c>
      <c r="N152" s="350"/>
      <c r="O152" s="350"/>
      <c r="P152" s="350"/>
      <c r="Q152" s="377"/>
    </row>
    <row r="153" spans="1:17" ht="43.5" customHeight="1" x14ac:dyDescent="0.25">
      <c r="A153" s="111" t="s">
        <v>685</v>
      </c>
      <c r="B153" s="1104"/>
      <c r="C153" s="1106"/>
      <c r="D153" s="1108"/>
      <c r="E153" s="1106"/>
      <c r="F153" s="1109"/>
      <c r="G153" s="1109"/>
      <c r="H153" s="1102"/>
      <c r="I153" s="332" t="str">
        <f>IF('Mapa final'!Y156="","",'Mapa final'!Y156)</f>
        <v/>
      </c>
      <c r="J153" s="332" t="str">
        <f>IF('Mapa final'!AA222="","",'Mapa final'!AA222)</f>
        <v/>
      </c>
      <c r="K153" s="332" t="str">
        <f t="shared" si="23"/>
        <v/>
      </c>
      <c r="L153" s="332" t="str">
        <f>IF('Mapa final'!AD222="","",'Mapa final'!AD222)</f>
        <v/>
      </c>
      <c r="M153" s="376" t="str">
        <f>IF('Mapa final'!P156="","",'Mapa final'!P156)</f>
        <v/>
      </c>
      <c r="N153" s="350"/>
      <c r="O153" s="350"/>
      <c r="P153" s="350"/>
      <c r="Q153" s="377"/>
    </row>
    <row r="154" spans="1:17" ht="43.5" customHeight="1" x14ac:dyDescent="0.25">
      <c r="A154" s="111" t="s">
        <v>686</v>
      </c>
      <c r="B154" s="1104"/>
      <c r="C154" s="1106"/>
      <c r="D154" s="1108"/>
      <c r="E154" s="1106"/>
      <c r="F154" s="1109"/>
      <c r="G154" s="1109"/>
      <c r="H154" s="1102"/>
      <c r="I154" s="332" t="str">
        <f>IF('Mapa final'!Y157="","",'Mapa final'!Y157)</f>
        <v/>
      </c>
      <c r="J154" s="332" t="str">
        <f>IF('Mapa final'!AA223="","",'Mapa final'!AA223)</f>
        <v/>
      </c>
      <c r="K154" s="332" t="str">
        <f t="shared" si="23"/>
        <v/>
      </c>
      <c r="L154" s="332" t="str">
        <f>IF('Mapa final'!AD223="","",'Mapa final'!AD223)</f>
        <v/>
      </c>
      <c r="M154" s="376" t="str">
        <f>IF('Mapa final'!P157="","",'Mapa final'!P157)</f>
        <v/>
      </c>
      <c r="N154" s="349"/>
      <c r="O154" s="349"/>
      <c r="P154" s="349"/>
      <c r="Q154" s="378"/>
    </row>
    <row r="155" spans="1:17" ht="43.5" customHeight="1" x14ac:dyDescent="0.25">
      <c r="A155" s="111" t="s">
        <v>687</v>
      </c>
      <c r="B155" s="1104"/>
      <c r="C155" s="1106"/>
      <c r="D155" s="1108"/>
      <c r="E155" s="1106"/>
      <c r="F155" s="1109"/>
      <c r="G155" s="1109"/>
      <c r="H155" s="1102"/>
      <c r="I155" s="332" t="str">
        <f>IF('Mapa final'!Y158="","",'Mapa final'!Y158)</f>
        <v/>
      </c>
      <c r="J155" s="332" t="str">
        <f>IF('Mapa final'!AA224="","",'Mapa final'!AA224)</f>
        <v/>
      </c>
      <c r="K155" s="332" t="str">
        <f t="shared" si="23"/>
        <v/>
      </c>
      <c r="L155" s="332" t="str">
        <f>IF('Mapa final'!AD224="","",'Mapa final'!AD224)</f>
        <v/>
      </c>
      <c r="M155" s="376" t="str">
        <f>IF('Mapa final'!P158="","",'Mapa final'!P158)</f>
        <v/>
      </c>
      <c r="N155" s="349"/>
      <c r="O155" s="349"/>
      <c r="P155" s="349"/>
      <c r="Q155" s="378"/>
    </row>
    <row r="156" spans="1:17" ht="43.5" customHeight="1" x14ac:dyDescent="0.25">
      <c r="A156" s="111" t="s">
        <v>688</v>
      </c>
      <c r="B156" s="1104"/>
      <c r="C156" s="1106"/>
      <c r="D156" s="1108"/>
      <c r="E156" s="1106"/>
      <c r="F156" s="1109"/>
      <c r="G156" s="1109"/>
      <c r="H156" s="1102"/>
      <c r="I156" s="332" t="str">
        <f>IF('Mapa final'!Y159="","",'Mapa final'!Y159)</f>
        <v/>
      </c>
      <c r="J156" s="332" t="str">
        <f>IF('Mapa final'!AA225="","",'Mapa final'!AA225)</f>
        <v/>
      </c>
      <c r="K156" s="332" t="str">
        <f t="shared" si="23"/>
        <v/>
      </c>
      <c r="L156" s="332" t="str">
        <f>IF('Mapa final'!AD225="","",'Mapa final'!AD225)</f>
        <v/>
      </c>
      <c r="M156" s="376" t="str">
        <f>IF('Mapa final'!P159="","",'Mapa final'!P159)</f>
        <v/>
      </c>
      <c r="N156" s="349"/>
      <c r="O156" s="349"/>
      <c r="P156" s="349"/>
      <c r="Q156" s="378"/>
    </row>
    <row r="157" spans="1:17" ht="43.5" customHeight="1" x14ac:dyDescent="0.25">
      <c r="A157" s="111" t="s">
        <v>689</v>
      </c>
      <c r="B157" s="1103"/>
      <c r="C157" s="1105" t="str">
        <f>IF('Mapa final'!E226="","",'Mapa final'!E226)</f>
        <v/>
      </c>
      <c r="D157" s="1107"/>
      <c r="E157" s="1105" t="str">
        <f>IF('Mapa final'!D226="","",'Mapa final'!D226)</f>
        <v/>
      </c>
      <c r="F157" s="1110" t="str">
        <f>IF('Mapa final'!H160="","",'Mapa final'!H160)</f>
        <v/>
      </c>
      <c r="G157" s="1110" t="str">
        <f>IF('Mapa final'!L160="","",'Mapa final'!L160)</f>
        <v/>
      </c>
      <c r="H157" s="1102"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32" t="str">
        <f>IF('Mapa final'!Y160="","",'Mapa final'!Y160)</f>
        <v/>
      </c>
      <c r="J157" s="332" t="str">
        <f>IF('Mapa final'!AA226="","",'Mapa final'!AA226)</f>
        <v/>
      </c>
      <c r="K157" s="332" t="str">
        <f t="shared" si="23"/>
        <v/>
      </c>
      <c r="L157" s="332" t="str">
        <f>IF('Mapa final'!AD226="","",'Mapa final'!AD226)</f>
        <v/>
      </c>
      <c r="M157" s="376" t="str">
        <f>IF('Mapa final'!P160="","",'Mapa final'!P160)</f>
        <v/>
      </c>
      <c r="N157" s="349"/>
      <c r="O157" s="349"/>
      <c r="P157" s="349"/>
      <c r="Q157" s="378"/>
    </row>
    <row r="158" spans="1:17" ht="43.5" customHeight="1" x14ac:dyDescent="0.25">
      <c r="A158" s="111" t="s">
        <v>690</v>
      </c>
      <c r="B158" s="1104"/>
      <c r="C158" s="1106"/>
      <c r="D158" s="1108"/>
      <c r="E158" s="1106"/>
      <c r="F158" s="1109"/>
      <c r="G158" s="1109"/>
      <c r="H158" s="1102"/>
      <c r="I158" s="332" t="str">
        <f>IF('Mapa final'!Y161="","",'Mapa final'!Y161)</f>
        <v/>
      </c>
      <c r="J158" s="332" t="str">
        <f>IF('Mapa final'!AA227="","",'Mapa final'!AA227)</f>
        <v/>
      </c>
      <c r="K158" s="332" t="str">
        <f t="shared" si="23"/>
        <v/>
      </c>
      <c r="L158" s="332" t="str">
        <f>IF('Mapa final'!AD227="","",'Mapa final'!AD227)</f>
        <v/>
      </c>
      <c r="M158" s="376" t="str">
        <f>IF('Mapa final'!P161="","",'Mapa final'!P161)</f>
        <v/>
      </c>
      <c r="N158" s="349"/>
      <c r="O158" s="349"/>
      <c r="P158" s="349"/>
      <c r="Q158" s="378"/>
    </row>
    <row r="159" spans="1:17" ht="43.5" customHeight="1" x14ac:dyDescent="0.25">
      <c r="A159" s="111" t="s">
        <v>691</v>
      </c>
      <c r="B159" s="1104"/>
      <c r="C159" s="1106"/>
      <c r="D159" s="1108"/>
      <c r="E159" s="1106"/>
      <c r="F159" s="1109"/>
      <c r="G159" s="1109"/>
      <c r="H159" s="1102"/>
      <c r="I159" s="332" t="str">
        <f>IF('Mapa final'!Y162="","",'Mapa final'!Y162)</f>
        <v/>
      </c>
      <c r="J159" s="332" t="str">
        <f>IF('Mapa final'!AA228="","",'Mapa final'!AA228)</f>
        <v/>
      </c>
      <c r="K159" s="332" t="str">
        <f t="shared" si="23"/>
        <v/>
      </c>
      <c r="L159" s="332" t="str">
        <f>IF('Mapa final'!AD228="","",'Mapa final'!AD228)</f>
        <v/>
      </c>
      <c r="M159" s="376" t="str">
        <f>IF('Mapa final'!P162="","",'Mapa final'!P162)</f>
        <v/>
      </c>
      <c r="N159" s="349"/>
      <c r="O159" s="349"/>
      <c r="P159" s="349"/>
      <c r="Q159" s="378"/>
    </row>
    <row r="160" spans="1:17" ht="43.5" customHeight="1" x14ac:dyDescent="0.25">
      <c r="A160" s="111" t="s">
        <v>692</v>
      </c>
      <c r="B160" s="1104"/>
      <c r="C160" s="1106"/>
      <c r="D160" s="1108"/>
      <c r="E160" s="1106"/>
      <c r="F160" s="1109"/>
      <c r="G160" s="1109"/>
      <c r="H160" s="1102"/>
      <c r="I160" s="332" t="str">
        <f>IF('Mapa final'!Y163="","",'Mapa final'!Y163)</f>
        <v/>
      </c>
      <c r="J160" s="332" t="str">
        <f>IF('Mapa final'!AA229="","",'Mapa final'!AA229)</f>
        <v/>
      </c>
      <c r="K160" s="332" t="str">
        <f t="shared" ref="K160:K199" si="28">IFERROR(IF(OR(AND(I160="Muy Baja",J160="Leve"),AND(I160="Muy Baja",J160="Menor"),AND(I160="Baja",J160="Leve")),"Bajo",IF(OR(AND(I160="Muy baja",J160="Moderado"),AND(I160="Baja",J160="Menor"),AND(I160="Baja",J160="Moderado"),AND(I160="Media",J160="Leve"),AND(I160="Media",J160="Menor"),AND(I160="Media",J160="Moderado"),AND(I160="Alta",J160="Leve"),AND(I160="Alta",J160="Menor")),"Moderado",IF(OR(AND(I160="Muy Baja",J160="Mayor"),AND(I160="Baja",J160="Mayor"),AND(I160="Media",J160="Mayor"),AND(I160="Alta",J160="Moderado"),AND(I160="Alta",J160="Mayor"),AND(I160="Muy Alta",J160="Leve"),AND(I160="Muy Alta",J160="Menor"),AND(I160="Muy Alta",J160="Moderado"),AND(I160="Muy Alta",J160="Mayor")),"Alto",IF(OR(AND(I160="Muy Baja",J160="Catastrófico"),AND(I160="Baja",J160="Catastrófico"),AND(I160="Media",J160="Catastrófico"),AND(I160="Alta",J160="Catastrófico"),AND(I160="Muy Alta",J160="Catastrófico")),"Extremo","")))),"")</f>
        <v/>
      </c>
      <c r="L160" s="332" t="str">
        <f>IF('Mapa final'!AD229="","",'Mapa final'!AD229)</f>
        <v/>
      </c>
      <c r="M160" s="376" t="str">
        <f>IF('Mapa final'!P163="","",'Mapa final'!P163)</f>
        <v/>
      </c>
      <c r="N160" s="349"/>
      <c r="O160" s="349"/>
      <c r="P160" s="349"/>
      <c r="Q160" s="378"/>
    </row>
    <row r="161" spans="1:17" ht="43.5" customHeight="1" x14ac:dyDescent="0.25">
      <c r="A161" s="111" t="s">
        <v>693</v>
      </c>
      <c r="B161" s="1104"/>
      <c r="C161" s="1106"/>
      <c r="D161" s="1108"/>
      <c r="E161" s="1106"/>
      <c r="F161" s="1109"/>
      <c r="G161" s="1109"/>
      <c r="H161" s="1102"/>
      <c r="I161" s="332" t="str">
        <f>IF('Mapa final'!Y164="","",'Mapa final'!Y164)</f>
        <v/>
      </c>
      <c r="J161" s="332" t="str">
        <f>IF('Mapa final'!AA230="","",'Mapa final'!AA230)</f>
        <v/>
      </c>
      <c r="K161" s="332" t="str">
        <f t="shared" si="28"/>
        <v/>
      </c>
      <c r="L161" s="332" t="str">
        <f>IF('Mapa final'!AD230="","",'Mapa final'!AD230)</f>
        <v/>
      </c>
      <c r="M161" s="376" t="str">
        <f>IF('Mapa final'!P164="","",'Mapa final'!P164)</f>
        <v/>
      </c>
      <c r="N161" s="349"/>
      <c r="O161" s="349"/>
      <c r="P161" s="349"/>
      <c r="Q161" s="378"/>
    </row>
    <row r="162" spans="1:17" ht="43.5" customHeight="1" x14ac:dyDescent="0.25">
      <c r="A162" s="111" t="s">
        <v>694</v>
      </c>
      <c r="B162" s="1104"/>
      <c r="C162" s="1106"/>
      <c r="D162" s="1108"/>
      <c r="E162" s="1106"/>
      <c r="F162" s="1109"/>
      <c r="G162" s="1109"/>
      <c r="H162" s="1102"/>
      <c r="I162" s="332" t="str">
        <f>IF('Mapa final'!Y165="","",'Mapa final'!Y165)</f>
        <v/>
      </c>
      <c r="J162" s="332" t="str">
        <f>IF('Mapa final'!AA231="","",'Mapa final'!AA231)</f>
        <v/>
      </c>
      <c r="K162" s="332" t="str">
        <f t="shared" si="28"/>
        <v/>
      </c>
      <c r="L162" s="332" t="str">
        <f>IF('Mapa final'!AD231="","",'Mapa final'!AD231)</f>
        <v/>
      </c>
      <c r="M162" s="376" t="str">
        <f>IF('Mapa final'!P165="","",'Mapa final'!P165)</f>
        <v/>
      </c>
      <c r="N162" s="349"/>
      <c r="O162" s="349"/>
      <c r="P162" s="349"/>
      <c r="Q162" s="378"/>
    </row>
    <row r="163" spans="1:17" ht="43.5" customHeight="1" x14ac:dyDescent="0.25">
      <c r="A163" s="111" t="s">
        <v>695</v>
      </c>
      <c r="B163" s="1103"/>
      <c r="C163" s="1105" t="str">
        <f>IF('Mapa final'!E232="","",'Mapa final'!E232)</f>
        <v/>
      </c>
      <c r="D163" s="1107"/>
      <c r="E163" s="1105" t="str">
        <f>IF('Mapa final'!D232="","",'Mapa final'!D232)</f>
        <v/>
      </c>
      <c r="F163" s="1110" t="str">
        <f>IF('Mapa final'!H166="","",'Mapa final'!H166)</f>
        <v/>
      </c>
      <c r="G163" s="1109" t="str">
        <f>IF('Mapa final'!L232="","",'Mapa final'!L232)</f>
        <v/>
      </c>
      <c r="H163" s="1102" t="str">
        <f t="shared" ref="H163" si="29">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32" t="str">
        <f>IF('Mapa final'!Y166="","",'Mapa final'!Y166)</f>
        <v/>
      </c>
      <c r="J163" s="332" t="str">
        <f>IF('Mapa final'!AA232="","",'Mapa final'!AA232)</f>
        <v/>
      </c>
      <c r="K163" s="332" t="str">
        <f t="shared" si="28"/>
        <v/>
      </c>
      <c r="L163" s="332" t="str">
        <f>IF('Mapa final'!AD232="","",'Mapa final'!AD232)</f>
        <v/>
      </c>
      <c r="M163" s="376" t="str">
        <f>IF('Mapa final'!P166="","",'Mapa final'!P166)</f>
        <v/>
      </c>
      <c r="N163" s="349"/>
      <c r="O163" s="349"/>
      <c r="P163" s="349"/>
      <c r="Q163" s="378"/>
    </row>
    <row r="164" spans="1:17" ht="43.5" customHeight="1" x14ac:dyDescent="0.25">
      <c r="A164" s="111" t="s">
        <v>696</v>
      </c>
      <c r="B164" s="1104"/>
      <c r="C164" s="1106"/>
      <c r="D164" s="1108"/>
      <c r="E164" s="1106"/>
      <c r="F164" s="1109"/>
      <c r="G164" s="1109"/>
      <c r="H164" s="1102"/>
      <c r="I164" s="332" t="str">
        <f>IF('Mapa final'!Y167="","",'Mapa final'!Y167)</f>
        <v/>
      </c>
      <c r="J164" s="332" t="str">
        <f>IF('Mapa final'!AA233="","",'Mapa final'!AA233)</f>
        <v/>
      </c>
      <c r="K164" s="332" t="str">
        <f t="shared" si="28"/>
        <v/>
      </c>
      <c r="L164" s="332" t="str">
        <f>IF('Mapa final'!AD233="","",'Mapa final'!AD233)</f>
        <v/>
      </c>
      <c r="M164" s="376" t="str">
        <f>IF('Mapa final'!P167="","",'Mapa final'!P167)</f>
        <v/>
      </c>
      <c r="N164" s="65"/>
      <c r="O164" s="65"/>
      <c r="P164" s="65"/>
      <c r="Q164" s="152"/>
    </row>
    <row r="165" spans="1:17" ht="43.5" customHeight="1" x14ac:dyDescent="0.25">
      <c r="A165" s="111" t="s">
        <v>697</v>
      </c>
      <c r="B165" s="1104"/>
      <c r="C165" s="1106"/>
      <c r="D165" s="1108"/>
      <c r="E165" s="1106"/>
      <c r="F165" s="1109"/>
      <c r="G165" s="1109"/>
      <c r="H165" s="1102"/>
      <c r="I165" s="332" t="str">
        <f>IF('Mapa final'!Y168="","",'Mapa final'!Y168)</f>
        <v/>
      </c>
      <c r="J165" s="332" t="str">
        <f>IF('Mapa final'!AA234="","",'Mapa final'!AA234)</f>
        <v/>
      </c>
      <c r="K165" s="332" t="str">
        <f t="shared" si="28"/>
        <v/>
      </c>
      <c r="L165" s="332" t="str">
        <f>IF('Mapa final'!AD234="","",'Mapa final'!AD234)</f>
        <v/>
      </c>
      <c r="M165" s="376" t="str">
        <f>IF('Mapa final'!P168="","",'Mapa final'!P168)</f>
        <v/>
      </c>
      <c r="N165" s="65"/>
      <c r="O165" s="65"/>
      <c r="P165" s="65"/>
      <c r="Q165" s="152"/>
    </row>
    <row r="166" spans="1:17" ht="43.5" customHeight="1" x14ac:dyDescent="0.25">
      <c r="A166" s="111" t="s">
        <v>698</v>
      </c>
      <c r="B166" s="1104"/>
      <c r="C166" s="1106"/>
      <c r="D166" s="1108"/>
      <c r="E166" s="1106"/>
      <c r="F166" s="1109"/>
      <c r="G166" s="1109"/>
      <c r="H166" s="1102"/>
      <c r="I166" s="332" t="str">
        <f>IF('Mapa final'!Y169="","",'Mapa final'!Y169)</f>
        <v/>
      </c>
      <c r="J166" s="332" t="str">
        <f>IF('Mapa final'!AA235="","",'Mapa final'!AA235)</f>
        <v/>
      </c>
      <c r="K166" s="332" t="str">
        <f t="shared" si="28"/>
        <v/>
      </c>
      <c r="L166" s="332" t="str">
        <f>IF('Mapa final'!AD235="","",'Mapa final'!AD235)</f>
        <v/>
      </c>
      <c r="M166" s="376" t="str">
        <f>IF('Mapa final'!P169="","",'Mapa final'!P169)</f>
        <v/>
      </c>
      <c r="N166" s="65"/>
      <c r="O166" s="65"/>
      <c r="P166" s="65"/>
      <c r="Q166" s="152"/>
    </row>
    <row r="167" spans="1:17" ht="43.5" customHeight="1" x14ac:dyDescent="0.25">
      <c r="A167" s="111" t="s">
        <v>699</v>
      </c>
      <c r="B167" s="1104"/>
      <c r="C167" s="1106"/>
      <c r="D167" s="1108"/>
      <c r="E167" s="1106"/>
      <c r="F167" s="1109"/>
      <c r="G167" s="1109"/>
      <c r="H167" s="1102"/>
      <c r="I167" s="332" t="str">
        <f>IF('Mapa final'!Y170="","",'Mapa final'!Y170)</f>
        <v/>
      </c>
      <c r="J167" s="332" t="str">
        <f>IF('Mapa final'!AA236="","",'Mapa final'!AA236)</f>
        <v/>
      </c>
      <c r="K167" s="332" t="str">
        <f t="shared" si="28"/>
        <v/>
      </c>
      <c r="L167" s="332" t="str">
        <f>IF('Mapa final'!AD236="","",'Mapa final'!AD236)</f>
        <v/>
      </c>
      <c r="M167" s="376" t="str">
        <f>IF('Mapa final'!P170="","",'Mapa final'!P170)</f>
        <v/>
      </c>
      <c r="N167" s="65"/>
      <c r="O167" s="65"/>
      <c r="P167" s="65"/>
      <c r="Q167" s="152"/>
    </row>
    <row r="168" spans="1:17" ht="43.5" customHeight="1" x14ac:dyDescent="0.25">
      <c r="A168" s="111" t="s">
        <v>700</v>
      </c>
      <c r="B168" s="1104"/>
      <c r="C168" s="1106"/>
      <c r="D168" s="1108"/>
      <c r="E168" s="1106"/>
      <c r="F168" s="1109"/>
      <c r="G168" s="1109"/>
      <c r="H168" s="1102"/>
      <c r="I168" s="332" t="str">
        <f>IF('Mapa final'!Y171="","",'Mapa final'!Y171)</f>
        <v/>
      </c>
      <c r="J168" s="332" t="str">
        <f>IF('Mapa final'!AA237="","",'Mapa final'!AA237)</f>
        <v/>
      </c>
      <c r="K168" s="332" t="str">
        <f t="shared" si="28"/>
        <v/>
      </c>
      <c r="L168" s="332" t="str">
        <f>IF('Mapa final'!AD237="","",'Mapa final'!AD237)</f>
        <v/>
      </c>
      <c r="M168" s="376" t="str">
        <f>IF('Mapa final'!P171="","",'Mapa final'!P171)</f>
        <v/>
      </c>
      <c r="N168" s="65"/>
      <c r="O168" s="65"/>
      <c r="P168" s="65"/>
      <c r="Q168" s="152"/>
    </row>
    <row r="169" spans="1:17" ht="43.5" customHeight="1" x14ac:dyDescent="0.25">
      <c r="A169" s="111" t="s">
        <v>701</v>
      </c>
      <c r="B169" s="1103"/>
      <c r="C169" s="1105" t="str">
        <f>IF('Mapa final'!E238="","",'Mapa final'!E238)</f>
        <v/>
      </c>
      <c r="D169" s="1107"/>
      <c r="E169" s="1105" t="str">
        <f>IF('Mapa final'!D238="","",'Mapa final'!D238)</f>
        <v/>
      </c>
      <c r="F169" s="1110" t="str">
        <f>IF('Mapa final'!H172="","",'Mapa final'!H172)</f>
        <v/>
      </c>
      <c r="G169" s="1109" t="str">
        <f>IF('Mapa final'!L238="","",'Mapa final'!L238)</f>
        <v/>
      </c>
      <c r="H169" s="1102" t="str">
        <f t="shared" ref="H169" si="30">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32" t="str">
        <f>IF('Mapa final'!Y172="","",'Mapa final'!Y172)</f>
        <v/>
      </c>
      <c r="J169" s="332" t="str">
        <f>IF('Mapa final'!AA238="","",'Mapa final'!AA238)</f>
        <v/>
      </c>
      <c r="K169" s="332" t="str">
        <f t="shared" si="28"/>
        <v/>
      </c>
      <c r="L169" s="332" t="str">
        <f>IF('Mapa final'!AD238="","",'Mapa final'!AD238)</f>
        <v/>
      </c>
      <c r="M169" s="376" t="str">
        <f>IF('Mapa final'!P172="","",'Mapa final'!P172)</f>
        <v/>
      </c>
      <c r="N169" s="65"/>
      <c r="O169" s="65"/>
      <c r="P169" s="65"/>
      <c r="Q169" s="152"/>
    </row>
    <row r="170" spans="1:17" ht="43.5" customHeight="1" x14ac:dyDescent="0.25">
      <c r="A170" s="111" t="s">
        <v>702</v>
      </c>
      <c r="B170" s="1104"/>
      <c r="C170" s="1106"/>
      <c r="D170" s="1108"/>
      <c r="E170" s="1106"/>
      <c r="F170" s="1109"/>
      <c r="G170" s="1109"/>
      <c r="H170" s="1102"/>
      <c r="I170" s="332" t="str">
        <f>IF('Mapa final'!Y173="","",'Mapa final'!Y173)</f>
        <v/>
      </c>
      <c r="J170" s="332" t="str">
        <f>IF('Mapa final'!AA239="","",'Mapa final'!AA239)</f>
        <v/>
      </c>
      <c r="K170" s="332" t="str">
        <f t="shared" si="28"/>
        <v/>
      </c>
      <c r="L170" s="332" t="str">
        <f>IF('Mapa final'!AD239="","",'Mapa final'!AD239)</f>
        <v/>
      </c>
      <c r="M170" s="376" t="str">
        <f>IF('Mapa final'!P173="","",'Mapa final'!P173)</f>
        <v/>
      </c>
      <c r="N170" s="65"/>
      <c r="O170" s="65"/>
      <c r="P170" s="65"/>
      <c r="Q170" s="152"/>
    </row>
    <row r="171" spans="1:17" ht="43.5" customHeight="1" x14ac:dyDescent="0.25">
      <c r="A171" s="111" t="s">
        <v>703</v>
      </c>
      <c r="B171" s="1104"/>
      <c r="C171" s="1106"/>
      <c r="D171" s="1108"/>
      <c r="E171" s="1106"/>
      <c r="F171" s="1109"/>
      <c r="G171" s="1109"/>
      <c r="H171" s="1102"/>
      <c r="I171" s="332" t="str">
        <f>IF('Mapa final'!Y174="","",'Mapa final'!Y174)</f>
        <v/>
      </c>
      <c r="J171" s="332" t="str">
        <f>IF('Mapa final'!AA240="","",'Mapa final'!AA240)</f>
        <v/>
      </c>
      <c r="K171" s="332" t="str">
        <f t="shared" si="28"/>
        <v/>
      </c>
      <c r="L171" s="332" t="str">
        <f>IF('Mapa final'!AD240="","",'Mapa final'!AD240)</f>
        <v/>
      </c>
      <c r="M171" s="376" t="str">
        <f>IF('Mapa final'!P174="","",'Mapa final'!P174)</f>
        <v/>
      </c>
      <c r="N171" s="65"/>
      <c r="O171" s="65"/>
      <c r="P171" s="65"/>
      <c r="Q171" s="152"/>
    </row>
    <row r="172" spans="1:17" ht="43.5" customHeight="1" x14ac:dyDescent="0.25">
      <c r="A172" s="111" t="s">
        <v>704</v>
      </c>
      <c r="B172" s="1104"/>
      <c r="C172" s="1106"/>
      <c r="D172" s="1108"/>
      <c r="E172" s="1106"/>
      <c r="F172" s="1109"/>
      <c r="G172" s="1109"/>
      <c r="H172" s="1102"/>
      <c r="I172" s="332" t="str">
        <f>IF('Mapa final'!Y175="","",'Mapa final'!Y175)</f>
        <v/>
      </c>
      <c r="J172" s="332" t="str">
        <f>IF('Mapa final'!AA241="","",'Mapa final'!AA241)</f>
        <v/>
      </c>
      <c r="K172" s="332" t="str">
        <f t="shared" si="28"/>
        <v/>
      </c>
      <c r="L172" s="332" t="str">
        <f>IF('Mapa final'!AD241="","",'Mapa final'!AD241)</f>
        <v/>
      </c>
      <c r="M172" s="376" t="str">
        <f>IF('Mapa final'!P175="","",'Mapa final'!P175)</f>
        <v/>
      </c>
      <c r="N172" s="65"/>
      <c r="O172" s="65"/>
      <c r="P172" s="65"/>
      <c r="Q172" s="152"/>
    </row>
    <row r="173" spans="1:17" ht="43.5" customHeight="1" x14ac:dyDescent="0.25">
      <c r="A173" s="111" t="s">
        <v>705</v>
      </c>
      <c r="B173" s="1104"/>
      <c r="C173" s="1106"/>
      <c r="D173" s="1108"/>
      <c r="E173" s="1106"/>
      <c r="F173" s="1109"/>
      <c r="G173" s="1109"/>
      <c r="H173" s="1102"/>
      <c r="I173" s="332" t="str">
        <f>IF('Mapa final'!Y176="","",'Mapa final'!Y176)</f>
        <v/>
      </c>
      <c r="J173" s="332" t="str">
        <f>IF('Mapa final'!AA242="","",'Mapa final'!AA242)</f>
        <v/>
      </c>
      <c r="K173" s="332" t="str">
        <f t="shared" si="28"/>
        <v/>
      </c>
      <c r="L173" s="332" t="str">
        <f>IF('Mapa final'!AD242="","",'Mapa final'!AD242)</f>
        <v/>
      </c>
      <c r="M173" s="376" t="str">
        <f>IF('Mapa final'!P176="","",'Mapa final'!P176)</f>
        <v/>
      </c>
      <c r="N173" s="65"/>
      <c r="O173" s="65"/>
      <c r="P173" s="65"/>
      <c r="Q173" s="152"/>
    </row>
    <row r="174" spans="1:17" ht="43.5" customHeight="1" x14ac:dyDescent="0.25">
      <c r="A174" s="111" t="s">
        <v>706</v>
      </c>
      <c r="B174" s="1104"/>
      <c r="C174" s="1106"/>
      <c r="D174" s="1108"/>
      <c r="E174" s="1106"/>
      <c r="F174" s="1109"/>
      <c r="G174" s="1109"/>
      <c r="H174" s="1102"/>
      <c r="I174" s="332" t="str">
        <f>IF('Mapa final'!Y177="","",'Mapa final'!Y177)</f>
        <v/>
      </c>
      <c r="J174" s="332" t="str">
        <f>IF('Mapa final'!AA243="","",'Mapa final'!AA243)</f>
        <v/>
      </c>
      <c r="K174" s="332" t="str">
        <f t="shared" si="28"/>
        <v/>
      </c>
      <c r="L174" s="332" t="str">
        <f>IF('Mapa final'!AD243="","",'Mapa final'!AD243)</f>
        <v/>
      </c>
      <c r="M174" s="376" t="str">
        <f>IF('Mapa final'!P177="","",'Mapa final'!P177)</f>
        <v/>
      </c>
      <c r="N174" s="65"/>
      <c r="O174" s="65"/>
      <c r="P174" s="65"/>
      <c r="Q174" s="152"/>
    </row>
    <row r="175" spans="1:17" ht="43.5" customHeight="1" x14ac:dyDescent="0.25">
      <c r="A175" s="111" t="s">
        <v>707</v>
      </c>
      <c r="B175" s="1103"/>
      <c r="C175" s="1105" t="str">
        <f>IF('Mapa final'!E244="","",'Mapa final'!E244)</f>
        <v/>
      </c>
      <c r="D175" s="1107"/>
      <c r="E175" s="1105" t="str">
        <f>IF('Mapa final'!D244="","",'Mapa final'!D244)</f>
        <v/>
      </c>
      <c r="F175" s="1110" t="str">
        <f>IF('Mapa final'!H178="","",'Mapa final'!H178)</f>
        <v/>
      </c>
      <c r="G175" s="1109" t="str">
        <f>IF('Mapa final'!L244="","",'Mapa final'!L244)</f>
        <v/>
      </c>
      <c r="H175" s="1102"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32" t="str">
        <f>IF('Mapa final'!Y178="","",'Mapa final'!Y178)</f>
        <v/>
      </c>
      <c r="J175" s="332" t="str">
        <f>IF('Mapa final'!AA244="","",'Mapa final'!AA244)</f>
        <v/>
      </c>
      <c r="K175" s="332" t="str">
        <f t="shared" si="28"/>
        <v/>
      </c>
      <c r="L175" s="332" t="str">
        <f>IF('Mapa final'!AD244="","",'Mapa final'!AD244)</f>
        <v/>
      </c>
      <c r="M175" s="376" t="str">
        <f>IF('Mapa final'!P178="","",'Mapa final'!P178)</f>
        <v/>
      </c>
      <c r="N175" s="65"/>
      <c r="O175" s="65"/>
      <c r="P175" s="65"/>
      <c r="Q175" s="152"/>
    </row>
    <row r="176" spans="1:17" ht="43.5" customHeight="1" x14ac:dyDescent="0.25">
      <c r="A176" s="111" t="s">
        <v>708</v>
      </c>
      <c r="B176" s="1104"/>
      <c r="C176" s="1106"/>
      <c r="D176" s="1108"/>
      <c r="E176" s="1106"/>
      <c r="F176" s="1109"/>
      <c r="G176" s="1109"/>
      <c r="H176" s="1102"/>
      <c r="I176" s="332" t="str">
        <f>IF('Mapa final'!Y179="","",'Mapa final'!Y179)</f>
        <v/>
      </c>
      <c r="J176" s="332" t="str">
        <f>IF('Mapa final'!AA245="","",'Mapa final'!AA245)</f>
        <v/>
      </c>
      <c r="K176" s="332" t="str">
        <f t="shared" si="28"/>
        <v/>
      </c>
      <c r="L176" s="332" t="str">
        <f>IF('Mapa final'!AD245="","",'Mapa final'!AD245)</f>
        <v/>
      </c>
      <c r="M176" s="376" t="str">
        <f>IF('Mapa final'!P179="","",'Mapa final'!P179)</f>
        <v/>
      </c>
      <c r="N176" s="65"/>
      <c r="O176" s="65"/>
      <c r="P176" s="65"/>
      <c r="Q176" s="152"/>
    </row>
    <row r="177" spans="1:17" ht="43.5" customHeight="1" x14ac:dyDescent="0.25">
      <c r="A177" s="111" t="s">
        <v>709</v>
      </c>
      <c r="B177" s="1104"/>
      <c r="C177" s="1106"/>
      <c r="D177" s="1108"/>
      <c r="E177" s="1106"/>
      <c r="F177" s="1109"/>
      <c r="G177" s="1109"/>
      <c r="H177" s="1102"/>
      <c r="I177" s="332" t="str">
        <f>IF('Mapa final'!Y180="","",'Mapa final'!Y180)</f>
        <v/>
      </c>
      <c r="J177" s="332" t="str">
        <f>IF('Mapa final'!AA246="","",'Mapa final'!AA246)</f>
        <v/>
      </c>
      <c r="K177" s="332" t="str">
        <f t="shared" si="28"/>
        <v/>
      </c>
      <c r="L177" s="332" t="str">
        <f>IF('Mapa final'!AD246="","",'Mapa final'!AD246)</f>
        <v/>
      </c>
      <c r="M177" s="376" t="str">
        <f>IF('Mapa final'!P180="","",'Mapa final'!P180)</f>
        <v/>
      </c>
      <c r="N177" s="65"/>
      <c r="O177" s="65"/>
      <c r="P177" s="65"/>
      <c r="Q177" s="152"/>
    </row>
    <row r="178" spans="1:17" ht="43.5" customHeight="1" x14ac:dyDescent="0.25">
      <c r="A178" s="111" t="s">
        <v>710</v>
      </c>
      <c r="B178" s="1104"/>
      <c r="C178" s="1106"/>
      <c r="D178" s="1108"/>
      <c r="E178" s="1106"/>
      <c r="F178" s="1109"/>
      <c r="G178" s="1109"/>
      <c r="H178" s="1102"/>
      <c r="I178" s="332" t="str">
        <f>IF('Mapa final'!Y181="","",'Mapa final'!Y181)</f>
        <v/>
      </c>
      <c r="J178" s="332" t="str">
        <f>IF('Mapa final'!AA247="","",'Mapa final'!AA247)</f>
        <v/>
      </c>
      <c r="K178" s="332" t="str">
        <f t="shared" si="28"/>
        <v/>
      </c>
      <c r="L178" s="332" t="str">
        <f>IF('Mapa final'!AD247="","",'Mapa final'!AD247)</f>
        <v/>
      </c>
      <c r="M178" s="376" t="str">
        <f>IF('Mapa final'!P181="","",'Mapa final'!P181)</f>
        <v/>
      </c>
      <c r="N178" s="65"/>
      <c r="O178" s="65"/>
      <c r="P178" s="65"/>
      <c r="Q178" s="152"/>
    </row>
    <row r="179" spans="1:17" ht="43.5" customHeight="1" x14ac:dyDescent="0.25">
      <c r="A179" s="111" t="s">
        <v>711</v>
      </c>
      <c r="B179" s="1104"/>
      <c r="C179" s="1106"/>
      <c r="D179" s="1108"/>
      <c r="E179" s="1106"/>
      <c r="F179" s="1109"/>
      <c r="G179" s="1109"/>
      <c r="H179" s="1102"/>
      <c r="I179" s="332" t="str">
        <f>IF('Mapa final'!Y182="","",'Mapa final'!Y182)</f>
        <v/>
      </c>
      <c r="J179" s="332" t="str">
        <f>IF('Mapa final'!AA248="","",'Mapa final'!AA248)</f>
        <v/>
      </c>
      <c r="K179" s="332" t="str">
        <f t="shared" si="28"/>
        <v/>
      </c>
      <c r="L179" s="332" t="str">
        <f>IF('Mapa final'!AD248="","",'Mapa final'!AD248)</f>
        <v/>
      </c>
      <c r="M179" s="376" t="str">
        <f>IF('Mapa final'!P182="","",'Mapa final'!P182)</f>
        <v/>
      </c>
      <c r="N179" s="65"/>
      <c r="O179" s="65"/>
      <c r="P179" s="65"/>
      <c r="Q179" s="152"/>
    </row>
    <row r="180" spans="1:17" ht="43.5" customHeight="1" x14ac:dyDescent="0.25">
      <c r="A180" s="111" t="s">
        <v>712</v>
      </c>
      <c r="B180" s="1104"/>
      <c r="C180" s="1106"/>
      <c r="D180" s="1108"/>
      <c r="E180" s="1106"/>
      <c r="F180" s="1109"/>
      <c r="G180" s="1109"/>
      <c r="H180" s="1102"/>
      <c r="I180" s="332" t="str">
        <f>IF('Mapa final'!Y183="","",'Mapa final'!Y183)</f>
        <v/>
      </c>
      <c r="J180" s="332" t="str">
        <f>IF('Mapa final'!AA249="","",'Mapa final'!AA249)</f>
        <v/>
      </c>
      <c r="K180" s="332" t="str">
        <f t="shared" si="28"/>
        <v/>
      </c>
      <c r="L180" s="332" t="str">
        <f>IF('Mapa final'!AD249="","",'Mapa final'!AD249)</f>
        <v/>
      </c>
      <c r="M180" s="376" t="str">
        <f>IF('Mapa final'!P183="","",'Mapa final'!P183)</f>
        <v/>
      </c>
      <c r="N180" s="65"/>
      <c r="O180" s="65"/>
      <c r="P180" s="65"/>
      <c r="Q180" s="152"/>
    </row>
    <row r="181" spans="1:17" ht="43.5" customHeight="1" x14ac:dyDescent="0.25">
      <c r="A181" s="111" t="s">
        <v>713</v>
      </c>
      <c r="B181" s="1103"/>
      <c r="C181" s="1105" t="str">
        <f>IF('Mapa final'!E250="","",'Mapa final'!E250)</f>
        <v/>
      </c>
      <c r="D181" s="1107"/>
      <c r="E181" s="1105" t="str">
        <f>IF('Mapa final'!D250="","",'Mapa final'!D250)</f>
        <v/>
      </c>
      <c r="F181" s="1109" t="str">
        <f>IF('Mapa final'!H250="","",'Mapa final'!H250)</f>
        <v/>
      </c>
      <c r="G181" s="1109" t="str">
        <f>IF('Mapa final'!L250="","",'Mapa final'!L250)</f>
        <v/>
      </c>
      <c r="H181" s="1102"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32" t="str">
        <f>IF('Mapa final'!Y184="","",'Mapa final'!Y184)</f>
        <v/>
      </c>
      <c r="J181" s="332" t="str">
        <f>IF('Mapa final'!AA250="","",'Mapa final'!AA250)</f>
        <v/>
      </c>
      <c r="K181" s="332" t="str">
        <f t="shared" si="28"/>
        <v/>
      </c>
      <c r="L181" s="332" t="str">
        <f>IF('Mapa final'!AD250="","",'Mapa final'!AD250)</f>
        <v/>
      </c>
      <c r="M181" s="376" t="str">
        <f>IF('Mapa final'!P184="","",'Mapa final'!P184)</f>
        <v/>
      </c>
      <c r="N181" s="65"/>
      <c r="O181" s="65"/>
      <c r="P181" s="65"/>
      <c r="Q181" s="152"/>
    </row>
    <row r="182" spans="1:17" ht="43.5" customHeight="1" x14ac:dyDescent="0.25">
      <c r="A182" s="111" t="s">
        <v>714</v>
      </c>
      <c r="B182" s="1104"/>
      <c r="C182" s="1106"/>
      <c r="D182" s="1108"/>
      <c r="E182" s="1106"/>
      <c r="F182" s="1109"/>
      <c r="G182" s="1109"/>
      <c r="H182" s="1102"/>
      <c r="I182" s="332" t="str">
        <f>IF('Mapa final'!Y185="","",'Mapa final'!Y185)</f>
        <v/>
      </c>
      <c r="J182" s="332" t="str">
        <f>IF('Mapa final'!AA251="","",'Mapa final'!AA251)</f>
        <v/>
      </c>
      <c r="K182" s="332" t="str">
        <f t="shared" si="28"/>
        <v/>
      </c>
      <c r="L182" s="332" t="str">
        <f>IF('Mapa final'!AD251="","",'Mapa final'!AD251)</f>
        <v/>
      </c>
      <c r="M182" s="376" t="str">
        <f>IF('Mapa final'!P185="","",'Mapa final'!P185)</f>
        <v/>
      </c>
      <c r="N182" s="65"/>
      <c r="O182" s="65"/>
      <c r="P182" s="65"/>
      <c r="Q182" s="152"/>
    </row>
    <row r="183" spans="1:17" ht="43.5" customHeight="1" x14ac:dyDescent="0.25">
      <c r="A183" s="111" t="s">
        <v>715</v>
      </c>
      <c r="B183" s="1104"/>
      <c r="C183" s="1106"/>
      <c r="D183" s="1108"/>
      <c r="E183" s="1106"/>
      <c r="F183" s="1109"/>
      <c r="G183" s="1109"/>
      <c r="H183" s="1102"/>
      <c r="I183" s="332" t="str">
        <f>IF('Mapa final'!Y186="","",'Mapa final'!Y186)</f>
        <v/>
      </c>
      <c r="J183" s="332" t="str">
        <f>IF('Mapa final'!AA252="","",'Mapa final'!AA252)</f>
        <v/>
      </c>
      <c r="K183" s="332" t="str">
        <f t="shared" si="28"/>
        <v/>
      </c>
      <c r="L183" s="332" t="str">
        <f>IF('Mapa final'!AD252="","",'Mapa final'!AD252)</f>
        <v/>
      </c>
      <c r="M183" s="376" t="str">
        <f>IF('Mapa final'!P186="","",'Mapa final'!P186)</f>
        <v/>
      </c>
      <c r="N183" s="65"/>
      <c r="O183" s="65"/>
      <c r="P183" s="65"/>
      <c r="Q183" s="152"/>
    </row>
    <row r="184" spans="1:17" ht="43.5" customHeight="1" x14ac:dyDescent="0.25">
      <c r="A184" s="111" t="s">
        <v>716</v>
      </c>
      <c r="B184" s="1104"/>
      <c r="C184" s="1106"/>
      <c r="D184" s="1108"/>
      <c r="E184" s="1106"/>
      <c r="F184" s="1109"/>
      <c r="G184" s="1109"/>
      <c r="H184" s="1102"/>
      <c r="I184" s="332" t="str">
        <f>IF('Mapa final'!Y187="","",'Mapa final'!Y187)</f>
        <v/>
      </c>
      <c r="J184" s="332" t="str">
        <f>IF('Mapa final'!AA253="","",'Mapa final'!AA253)</f>
        <v/>
      </c>
      <c r="K184" s="332" t="str">
        <f t="shared" si="28"/>
        <v/>
      </c>
      <c r="L184" s="332" t="str">
        <f>IF('Mapa final'!AD253="","",'Mapa final'!AD253)</f>
        <v/>
      </c>
      <c r="M184" s="376" t="str">
        <f>IF('Mapa final'!P187="","",'Mapa final'!P187)</f>
        <v/>
      </c>
      <c r="N184" s="65"/>
      <c r="O184" s="65"/>
      <c r="P184" s="65"/>
      <c r="Q184" s="152"/>
    </row>
    <row r="185" spans="1:17" ht="43.5" customHeight="1" x14ac:dyDescent="0.25">
      <c r="A185" s="111" t="s">
        <v>717</v>
      </c>
      <c r="B185" s="1104"/>
      <c r="C185" s="1106"/>
      <c r="D185" s="1108"/>
      <c r="E185" s="1106"/>
      <c r="F185" s="1109"/>
      <c r="G185" s="1109"/>
      <c r="H185" s="1102"/>
      <c r="I185" s="332" t="str">
        <f>IF('Mapa final'!Y188="","",'Mapa final'!Y188)</f>
        <v/>
      </c>
      <c r="J185" s="332" t="str">
        <f>IF('Mapa final'!AA254="","",'Mapa final'!AA254)</f>
        <v/>
      </c>
      <c r="K185" s="332" t="str">
        <f t="shared" si="28"/>
        <v/>
      </c>
      <c r="L185" s="332" t="str">
        <f>IF('Mapa final'!AD254="","",'Mapa final'!AD254)</f>
        <v/>
      </c>
      <c r="M185" s="376" t="str">
        <f>IF('Mapa final'!P188="","",'Mapa final'!P188)</f>
        <v/>
      </c>
      <c r="N185" s="65"/>
      <c r="O185" s="65"/>
      <c r="P185" s="65"/>
      <c r="Q185" s="152"/>
    </row>
    <row r="186" spans="1:17" ht="43.5" customHeight="1" x14ac:dyDescent="0.25">
      <c r="A186" s="111" t="s">
        <v>718</v>
      </c>
      <c r="B186" s="1104"/>
      <c r="C186" s="1106"/>
      <c r="D186" s="1108"/>
      <c r="E186" s="1106"/>
      <c r="F186" s="1109"/>
      <c r="G186" s="1109"/>
      <c r="H186" s="1102"/>
      <c r="I186" s="332" t="str">
        <f>IF('Mapa final'!Y189="","",'Mapa final'!Y189)</f>
        <v/>
      </c>
      <c r="J186" s="332" t="str">
        <f>IF('Mapa final'!AA255="","",'Mapa final'!AA255)</f>
        <v/>
      </c>
      <c r="K186" s="332" t="str">
        <f t="shared" si="28"/>
        <v/>
      </c>
      <c r="L186" s="332" t="str">
        <f>IF('Mapa final'!AD255="","",'Mapa final'!AD255)</f>
        <v/>
      </c>
      <c r="M186" s="376" t="str">
        <f>IF('Mapa final'!P189="","",'Mapa final'!P189)</f>
        <v/>
      </c>
      <c r="N186" s="65"/>
      <c r="O186" s="65"/>
      <c r="P186" s="65"/>
      <c r="Q186" s="152"/>
    </row>
    <row r="187" spans="1:17" ht="43.5" customHeight="1" x14ac:dyDescent="0.25">
      <c r="A187" s="111" t="s">
        <v>719</v>
      </c>
      <c r="B187" s="1103"/>
      <c r="C187" s="1105" t="str">
        <f>IF('Mapa final'!E256="","",'Mapa final'!E256)</f>
        <v/>
      </c>
      <c r="D187" s="1107"/>
      <c r="E187" s="1105" t="str">
        <f>IF('Mapa final'!D256="","",'Mapa final'!D256)</f>
        <v/>
      </c>
      <c r="F187" s="1109" t="str">
        <f>IF('Mapa final'!H256="","",'Mapa final'!H256)</f>
        <v/>
      </c>
      <c r="G187" s="1109" t="str">
        <f>IF('Mapa final'!L256="","",'Mapa final'!L256)</f>
        <v/>
      </c>
      <c r="H187" s="1102"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32" t="str">
        <f>IF('Mapa final'!Y256="","",'Mapa final'!Y256)</f>
        <v/>
      </c>
      <c r="J187" s="332" t="str">
        <f>IF('Mapa final'!AA256="","",'Mapa final'!AA256)</f>
        <v/>
      </c>
      <c r="K187" s="332" t="str">
        <f t="shared" si="28"/>
        <v/>
      </c>
      <c r="L187" s="332" t="str">
        <f>IF('Mapa final'!AD256="","",'Mapa final'!AD256)</f>
        <v/>
      </c>
      <c r="M187" s="376" t="str">
        <f>IF('Mapa final'!P190="","",'Mapa final'!P190)</f>
        <v/>
      </c>
      <c r="N187" s="65"/>
      <c r="O187" s="65"/>
      <c r="P187" s="65"/>
      <c r="Q187" s="152"/>
    </row>
    <row r="188" spans="1:17" ht="43.5" customHeight="1" x14ac:dyDescent="0.25">
      <c r="A188" s="111" t="s">
        <v>720</v>
      </c>
      <c r="B188" s="1104"/>
      <c r="C188" s="1106"/>
      <c r="D188" s="1108"/>
      <c r="E188" s="1106"/>
      <c r="F188" s="1109"/>
      <c r="G188" s="1109"/>
      <c r="H188" s="1102"/>
      <c r="I188" s="332" t="str">
        <f>IF('Mapa final'!Y257="","",'Mapa final'!Y257)</f>
        <v/>
      </c>
      <c r="J188" s="332" t="str">
        <f>IF('Mapa final'!AA257="","",'Mapa final'!AA257)</f>
        <v/>
      </c>
      <c r="K188" s="332" t="str">
        <f t="shared" si="28"/>
        <v/>
      </c>
      <c r="L188" s="332" t="str">
        <f>IF('Mapa final'!AD257="","",'Mapa final'!AD257)</f>
        <v/>
      </c>
      <c r="M188" s="376" t="str">
        <f>IF('Mapa final'!P191="","",'Mapa final'!P191)</f>
        <v/>
      </c>
      <c r="N188" s="65"/>
      <c r="O188" s="65"/>
      <c r="P188" s="65"/>
      <c r="Q188" s="152"/>
    </row>
    <row r="189" spans="1:17" ht="43.5" customHeight="1" x14ac:dyDescent="0.25">
      <c r="A189" s="111" t="s">
        <v>721</v>
      </c>
      <c r="B189" s="1104"/>
      <c r="C189" s="1106"/>
      <c r="D189" s="1108"/>
      <c r="E189" s="1106"/>
      <c r="F189" s="1109"/>
      <c r="G189" s="1109"/>
      <c r="H189" s="1102"/>
      <c r="I189" s="332" t="str">
        <f>IF('Mapa final'!Y258="","",'Mapa final'!Y258)</f>
        <v/>
      </c>
      <c r="J189" s="332" t="str">
        <f>IF('Mapa final'!AA258="","",'Mapa final'!AA258)</f>
        <v/>
      </c>
      <c r="K189" s="332" t="str">
        <f t="shared" si="28"/>
        <v/>
      </c>
      <c r="L189" s="332" t="str">
        <f>IF('Mapa final'!AD258="","",'Mapa final'!AD258)</f>
        <v/>
      </c>
      <c r="M189" s="376" t="str">
        <f>IF('Mapa final'!P192="","",'Mapa final'!P192)</f>
        <v/>
      </c>
      <c r="N189" s="65"/>
      <c r="O189" s="65"/>
      <c r="P189" s="65"/>
      <c r="Q189" s="152"/>
    </row>
    <row r="190" spans="1:17" ht="43.5" customHeight="1" x14ac:dyDescent="0.25">
      <c r="A190" s="111" t="s">
        <v>722</v>
      </c>
      <c r="B190" s="1104"/>
      <c r="C190" s="1106"/>
      <c r="D190" s="1108"/>
      <c r="E190" s="1106"/>
      <c r="F190" s="1109"/>
      <c r="G190" s="1109"/>
      <c r="H190" s="1102"/>
      <c r="I190" s="332" t="str">
        <f>IF('Mapa final'!Y259="","",'Mapa final'!Y259)</f>
        <v/>
      </c>
      <c r="J190" s="332" t="str">
        <f>IF('Mapa final'!AA259="","",'Mapa final'!AA259)</f>
        <v/>
      </c>
      <c r="K190" s="332" t="str">
        <f t="shared" si="28"/>
        <v/>
      </c>
      <c r="L190" s="332" t="str">
        <f>IF('Mapa final'!AD259="","",'Mapa final'!AD259)</f>
        <v/>
      </c>
      <c r="M190" s="376" t="str">
        <f>IF('Mapa final'!P193="","",'Mapa final'!P193)</f>
        <v/>
      </c>
      <c r="N190" s="65"/>
      <c r="O190" s="65"/>
      <c r="P190" s="65"/>
      <c r="Q190" s="152"/>
    </row>
    <row r="191" spans="1:17" ht="43.5" customHeight="1" x14ac:dyDescent="0.25">
      <c r="A191" s="111" t="s">
        <v>723</v>
      </c>
      <c r="B191" s="1104"/>
      <c r="C191" s="1106"/>
      <c r="D191" s="1108"/>
      <c r="E191" s="1106"/>
      <c r="F191" s="1109"/>
      <c r="G191" s="1109"/>
      <c r="H191" s="1102"/>
      <c r="I191" s="332" t="str">
        <f>IF('Mapa final'!Y260="","",'Mapa final'!Y260)</f>
        <v/>
      </c>
      <c r="J191" s="332" t="str">
        <f>IF('Mapa final'!AA260="","",'Mapa final'!AA260)</f>
        <v/>
      </c>
      <c r="K191" s="332" t="str">
        <f t="shared" si="28"/>
        <v/>
      </c>
      <c r="L191" s="332" t="str">
        <f>IF('Mapa final'!AD260="","",'Mapa final'!AD260)</f>
        <v/>
      </c>
      <c r="M191" s="376" t="str">
        <f>IF('Mapa final'!P194="","",'Mapa final'!P194)</f>
        <v/>
      </c>
      <c r="N191" s="65"/>
      <c r="O191" s="65"/>
      <c r="P191" s="65"/>
      <c r="Q191" s="152"/>
    </row>
    <row r="192" spans="1:17" ht="43.5" customHeight="1" x14ac:dyDescent="0.25">
      <c r="A192" s="111" t="s">
        <v>724</v>
      </c>
      <c r="B192" s="1104"/>
      <c r="C192" s="1106"/>
      <c r="D192" s="1108"/>
      <c r="E192" s="1106"/>
      <c r="F192" s="1109"/>
      <c r="G192" s="1109"/>
      <c r="H192" s="1102"/>
      <c r="I192" s="332" t="str">
        <f>IF('Mapa final'!Y261="","",'Mapa final'!Y261)</f>
        <v/>
      </c>
      <c r="J192" s="332" t="str">
        <f>IF('Mapa final'!AA261="","",'Mapa final'!AA261)</f>
        <v/>
      </c>
      <c r="K192" s="332" t="str">
        <f t="shared" si="28"/>
        <v/>
      </c>
      <c r="L192" s="332" t="str">
        <f>IF('Mapa final'!AD261="","",'Mapa final'!AD261)</f>
        <v/>
      </c>
      <c r="M192" s="376" t="str">
        <f>IF('Mapa final'!P195="","",'Mapa final'!P195)</f>
        <v/>
      </c>
      <c r="N192" s="65"/>
      <c r="O192" s="65"/>
      <c r="P192" s="65"/>
      <c r="Q192" s="152"/>
    </row>
    <row r="193" spans="1:17" ht="43.5" customHeight="1" x14ac:dyDescent="0.25">
      <c r="A193" s="111" t="s">
        <v>725</v>
      </c>
      <c r="B193" s="1103"/>
      <c r="C193" s="1105" t="str">
        <f>IF('Mapa final'!E262="","",'Mapa final'!E262)</f>
        <v/>
      </c>
      <c r="D193" s="1107"/>
      <c r="E193" s="1105" t="str">
        <f>IF('Mapa final'!D262="","",'Mapa final'!D262)</f>
        <v/>
      </c>
      <c r="F193" s="1109" t="str">
        <f>IF('Mapa final'!H262="","",'Mapa final'!H262)</f>
        <v/>
      </c>
      <c r="G193" s="1109" t="str">
        <f>IF('Mapa final'!L262="","",'Mapa final'!L262)</f>
        <v/>
      </c>
      <c r="H193" s="1102"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32" t="str">
        <f>IF('Mapa final'!Y262="","",'Mapa final'!Y262)</f>
        <v/>
      </c>
      <c r="J193" s="332" t="str">
        <f>IF('Mapa final'!AA262="","",'Mapa final'!AA262)</f>
        <v/>
      </c>
      <c r="K193" s="332" t="str">
        <f t="shared" si="28"/>
        <v/>
      </c>
      <c r="L193" s="332" t="str">
        <f>IF('Mapa final'!AD262="","",'Mapa final'!AD262)</f>
        <v/>
      </c>
      <c r="M193" s="376" t="str">
        <f>IF('Mapa final'!P196="","",'Mapa final'!P196)</f>
        <v/>
      </c>
      <c r="N193" s="65"/>
      <c r="O193" s="65"/>
      <c r="P193" s="65"/>
      <c r="Q193" s="152"/>
    </row>
    <row r="194" spans="1:17" ht="43.5" customHeight="1" x14ac:dyDescent="0.25">
      <c r="A194" s="111" t="s">
        <v>726</v>
      </c>
      <c r="B194" s="1104"/>
      <c r="C194" s="1106"/>
      <c r="D194" s="1108"/>
      <c r="E194" s="1106"/>
      <c r="F194" s="1109"/>
      <c r="G194" s="1109"/>
      <c r="H194" s="1102"/>
      <c r="I194" s="332" t="str">
        <f>IF('Mapa final'!Y263="","",'Mapa final'!Y263)</f>
        <v/>
      </c>
      <c r="J194" s="332" t="str">
        <f>IF('Mapa final'!AA263="","",'Mapa final'!AA263)</f>
        <v/>
      </c>
      <c r="K194" s="332" t="str">
        <f t="shared" si="28"/>
        <v/>
      </c>
      <c r="L194" s="332" t="str">
        <f>IF('Mapa final'!AD263="","",'Mapa final'!AD263)</f>
        <v/>
      </c>
      <c r="M194" s="376" t="str">
        <f>IF('Mapa final'!P197="","",'Mapa final'!P197)</f>
        <v/>
      </c>
      <c r="N194" s="65"/>
      <c r="O194" s="65"/>
      <c r="P194" s="65"/>
      <c r="Q194" s="152"/>
    </row>
    <row r="195" spans="1:17" ht="43.5" customHeight="1" x14ac:dyDescent="0.25">
      <c r="A195" s="111" t="s">
        <v>727</v>
      </c>
      <c r="B195" s="1104"/>
      <c r="C195" s="1106"/>
      <c r="D195" s="1108"/>
      <c r="E195" s="1106"/>
      <c r="F195" s="1109"/>
      <c r="G195" s="1109"/>
      <c r="H195" s="1102"/>
      <c r="I195" s="332" t="str">
        <f>IF('Mapa final'!Y264="","",'Mapa final'!Y264)</f>
        <v/>
      </c>
      <c r="J195" s="332" t="str">
        <f>IF('Mapa final'!AA264="","",'Mapa final'!AA264)</f>
        <v/>
      </c>
      <c r="K195" s="332" t="str">
        <f t="shared" si="28"/>
        <v/>
      </c>
      <c r="L195" s="332" t="str">
        <f>IF('Mapa final'!AD264="","",'Mapa final'!AD264)</f>
        <v/>
      </c>
      <c r="M195" s="376" t="str">
        <f>IF('Mapa final'!P198="","",'Mapa final'!P198)</f>
        <v/>
      </c>
      <c r="N195" s="65"/>
      <c r="O195" s="65"/>
      <c r="P195" s="65"/>
      <c r="Q195" s="152"/>
    </row>
    <row r="196" spans="1:17" ht="43.5" customHeight="1" x14ac:dyDescent="0.25">
      <c r="A196" s="111" t="s">
        <v>728</v>
      </c>
      <c r="B196" s="1104"/>
      <c r="C196" s="1106"/>
      <c r="D196" s="1108"/>
      <c r="E196" s="1106"/>
      <c r="F196" s="1109"/>
      <c r="G196" s="1109"/>
      <c r="H196" s="1102"/>
      <c r="I196" s="332" t="str">
        <f>IF('Mapa final'!Y265="","",'Mapa final'!Y265)</f>
        <v/>
      </c>
      <c r="J196" s="332" t="str">
        <f>IF('Mapa final'!AA265="","",'Mapa final'!AA265)</f>
        <v/>
      </c>
      <c r="K196" s="332" t="str">
        <f t="shared" si="28"/>
        <v/>
      </c>
      <c r="L196" s="332" t="str">
        <f>IF('Mapa final'!AD265="","",'Mapa final'!AD265)</f>
        <v/>
      </c>
      <c r="M196" s="376" t="str">
        <f>IF('Mapa final'!P199="","",'Mapa final'!P199)</f>
        <v/>
      </c>
      <c r="N196" s="65"/>
      <c r="O196" s="65"/>
      <c r="P196" s="65"/>
      <c r="Q196" s="152"/>
    </row>
    <row r="197" spans="1:17" ht="43.5" customHeight="1" x14ac:dyDescent="0.25">
      <c r="A197" s="111" t="s">
        <v>729</v>
      </c>
      <c r="B197" s="1104"/>
      <c r="C197" s="1106"/>
      <c r="D197" s="1108"/>
      <c r="E197" s="1106"/>
      <c r="F197" s="1109"/>
      <c r="G197" s="1109"/>
      <c r="H197" s="1102"/>
      <c r="I197" s="332" t="str">
        <f>IF('Mapa final'!Y266="","",'Mapa final'!Y266)</f>
        <v/>
      </c>
      <c r="J197" s="332" t="str">
        <f>IF('Mapa final'!AA266="","",'Mapa final'!AA266)</f>
        <v/>
      </c>
      <c r="K197" s="332" t="str">
        <f t="shared" si="28"/>
        <v/>
      </c>
      <c r="L197" s="332" t="str">
        <f>IF('Mapa final'!AD266="","",'Mapa final'!AD266)</f>
        <v/>
      </c>
      <c r="M197" s="376" t="str">
        <f>IF('Mapa final'!P200="","",'Mapa final'!P200)</f>
        <v/>
      </c>
      <c r="N197" s="65"/>
      <c r="O197" s="65"/>
      <c r="P197" s="65"/>
      <c r="Q197" s="152"/>
    </row>
    <row r="198" spans="1:17" ht="43.5" customHeight="1" x14ac:dyDescent="0.25">
      <c r="A198" s="111" t="s">
        <v>730</v>
      </c>
      <c r="B198" s="1104"/>
      <c r="C198" s="1106"/>
      <c r="D198" s="1108"/>
      <c r="E198" s="1106"/>
      <c r="F198" s="1109"/>
      <c r="G198" s="1109"/>
      <c r="H198" s="1102"/>
      <c r="I198" s="332" t="str">
        <f>IF('Mapa final'!Y267="","",'Mapa final'!Y267)</f>
        <v/>
      </c>
      <c r="J198" s="332" t="str">
        <f>IF('Mapa final'!AA267="","",'Mapa final'!AA267)</f>
        <v/>
      </c>
      <c r="K198" s="332" t="str">
        <f t="shared" si="28"/>
        <v/>
      </c>
      <c r="L198" s="332" t="str">
        <f>IF('Mapa final'!AD267="","",'Mapa final'!AD267)</f>
        <v/>
      </c>
      <c r="M198" s="376" t="str">
        <f>IF('Mapa final'!P201="","",'Mapa final'!P201)</f>
        <v/>
      </c>
      <c r="N198" s="65"/>
      <c r="O198" s="65"/>
      <c r="P198" s="65"/>
      <c r="Q198" s="152"/>
    </row>
    <row r="199" spans="1:17" ht="43.5" customHeight="1" x14ac:dyDescent="0.25">
      <c r="A199" s="111" t="s">
        <v>731</v>
      </c>
      <c r="B199" s="1103"/>
      <c r="C199" s="1105" t="str">
        <f>IF('Mapa final'!E268="","",'Mapa final'!E268)</f>
        <v/>
      </c>
      <c r="D199" s="1107"/>
      <c r="E199" s="1105" t="str">
        <f>IF('Mapa final'!D268="","",'Mapa final'!D268)</f>
        <v/>
      </c>
      <c r="F199" s="1109" t="str">
        <f>IF('Mapa final'!H268="","",'Mapa final'!H268)</f>
        <v/>
      </c>
      <c r="G199" s="1109" t="str">
        <f>IF('Mapa final'!L268="","",'Mapa final'!L268)</f>
        <v/>
      </c>
      <c r="H199" s="1102"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32" t="str">
        <f>IF('Mapa final'!Y268="","",'Mapa final'!Y268)</f>
        <v/>
      </c>
      <c r="J199" s="332" t="str">
        <f>IF('Mapa final'!AA268="","",'Mapa final'!AA268)</f>
        <v/>
      </c>
      <c r="K199" s="332" t="str">
        <f t="shared" si="28"/>
        <v/>
      </c>
      <c r="L199" s="332" t="str">
        <f>IF('Mapa final'!AD268="","",'Mapa final'!AD268)</f>
        <v/>
      </c>
      <c r="M199" s="376" t="str">
        <f>IF('Mapa final'!P202="","",'Mapa final'!P202)</f>
        <v/>
      </c>
      <c r="N199" s="65"/>
      <c r="O199" s="65"/>
      <c r="P199" s="65"/>
      <c r="Q199" s="152"/>
    </row>
    <row r="200" spans="1:17" ht="43.5" customHeight="1" x14ac:dyDescent="0.25">
      <c r="A200" s="111" t="s">
        <v>732</v>
      </c>
      <c r="B200" s="1104"/>
      <c r="C200" s="1106"/>
      <c r="D200" s="1108"/>
      <c r="E200" s="1106"/>
      <c r="F200" s="1109"/>
      <c r="G200" s="1109"/>
      <c r="H200" s="1102"/>
      <c r="I200" s="332" t="str">
        <f>IF('Mapa final'!Y269="","",'Mapa final'!Y269)</f>
        <v/>
      </c>
      <c r="J200" s="332" t="str">
        <f>IF('Mapa final'!AA269="","",'Mapa final'!AA269)</f>
        <v/>
      </c>
      <c r="K200" s="332" t="str">
        <f t="shared" ref="K200:K204" si="36">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32" t="str">
        <f>IF('Mapa final'!AD269="","",'Mapa final'!AD269)</f>
        <v/>
      </c>
      <c r="M200" s="376" t="str">
        <f>IF('Mapa final'!P203="","",'Mapa final'!P203)</f>
        <v/>
      </c>
      <c r="N200" s="65"/>
      <c r="O200" s="65"/>
      <c r="P200" s="65"/>
      <c r="Q200" s="152"/>
    </row>
    <row r="201" spans="1:17" ht="43.5" customHeight="1" x14ac:dyDescent="0.25">
      <c r="A201" s="111" t="s">
        <v>733</v>
      </c>
      <c r="B201" s="1104"/>
      <c r="C201" s="1106"/>
      <c r="D201" s="1108"/>
      <c r="E201" s="1106"/>
      <c r="F201" s="1109"/>
      <c r="G201" s="1109"/>
      <c r="H201" s="1102"/>
      <c r="I201" s="332" t="str">
        <f>IF('Mapa final'!Y270="","",'Mapa final'!Y270)</f>
        <v/>
      </c>
      <c r="J201" s="332" t="str">
        <f>IF('Mapa final'!AA270="","",'Mapa final'!AA270)</f>
        <v/>
      </c>
      <c r="K201" s="332" t="str">
        <f t="shared" si="36"/>
        <v/>
      </c>
      <c r="L201" s="332" t="str">
        <f>IF('Mapa final'!AD270="","",'Mapa final'!AD270)</f>
        <v/>
      </c>
      <c r="M201" s="376" t="str">
        <f>IF('Mapa final'!P204="","",'Mapa final'!P204)</f>
        <v/>
      </c>
      <c r="N201" s="65"/>
      <c r="O201" s="65"/>
      <c r="P201" s="65"/>
      <c r="Q201" s="152"/>
    </row>
    <row r="202" spans="1:17" ht="43.5" customHeight="1" x14ac:dyDescent="0.25">
      <c r="A202" s="111" t="s">
        <v>734</v>
      </c>
      <c r="B202" s="1104"/>
      <c r="C202" s="1106"/>
      <c r="D202" s="1108"/>
      <c r="E202" s="1106"/>
      <c r="F202" s="1109"/>
      <c r="G202" s="1109"/>
      <c r="H202" s="1102"/>
      <c r="I202" s="332" t="str">
        <f>IF('Mapa final'!Y271="","",'Mapa final'!Y271)</f>
        <v/>
      </c>
      <c r="J202" s="332" t="str">
        <f>IF('Mapa final'!AA271="","",'Mapa final'!AA271)</f>
        <v/>
      </c>
      <c r="K202" s="332" t="str">
        <f t="shared" si="36"/>
        <v/>
      </c>
      <c r="L202" s="332" t="str">
        <f>IF('Mapa final'!AD271="","",'Mapa final'!AD271)</f>
        <v/>
      </c>
      <c r="M202" s="376" t="str">
        <f>IF('Mapa final'!P205="","",'Mapa final'!P205)</f>
        <v/>
      </c>
      <c r="N202" s="65"/>
      <c r="O202" s="65"/>
      <c r="P202" s="65"/>
      <c r="Q202" s="152"/>
    </row>
    <row r="203" spans="1:17" ht="43.5" customHeight="1" x14ac:dyDescent="0.25">
      <c r="A203" s="111" t="s">
        <v>735</v>
      </c>
      <c r="B203" s="1104"/>
      <c r="C203" s="1106"/>
      <c r="D203" s="1108"/>
      <c r="E203" s="1106"/>
      <c r="F203" s="1109"/>
      <c r="G203" s="1109"/>
      <c r="H203" s="1102"/>
      <c r="I203" s="332" t="str">
        <f>IF('Mapa final'!Y272="","",'Mapa final'!Y272)</f>
        <v/>
      </c>
      <c r="J203" s="332" t="str">
        <f>IF('Mapa final'!AA272="","",'Mapa final'!AA272)</f>
        <v/>
      </c>
      <c r="K203" s="332" t="str">
        <f t="shared" si="36"/>
        <v/>
      </c>
      <c r="L203" s="332" t="str">
        <f>IF('Mapa final'!AD272="","",'Mapa final'!AD272)</f>
        <v/>
      </c>
      <c r="M203" s="376" t="str">
        <f>IF('Mapa final'!P206="","",'Mapa final'!P206)</f>
        <v/>
      </c>
      <c r="N203" s="65"/>
      <c r="O203" s="65"/>
      <c r="P203" s="65"/>
      <c r="Q203" s="152"/>
    </row>
    <row r="204" spans="1:17" ht="43.5" customHeight="1" x14ac:dyDescent="0.25">
      <c r="A204" s="111" t="s">
        <v>736</v>
      </c>
      <c r="B204" s="1104"/>
      <c r="C204" s="1106"/>
      <c r="D204" s="1108"/>
      <c r="E204" s="1106"/>
      <c r="F204" s="1109"/>
      <c r="G204" s="1109"/>
      <c r="H204" s="1102"/>
      <c r="I204" s="332" t="str">
        <f>IF('Mapa final'!Y273="","",'Mapa final'!Y273)</f>
        <v/>
      </c>
      <c r="J204" s="332" t="str">
        <f>IF('Mapa final'!AA273="","",'Mapa final'!AA273)</f>
        <v/>
      </c>
      <c r="K204" s="332" t="str">
        <f t="shared" si="36"/>
        <v/>
      </c>
      <c r="L204" s="332" t="str">
        <f>IF('Mapa final'!AD273="","",'Mapa final'!AD273)</f>
        <v/>
      </c>
      <c r="M204" s="376" t="str">
        <f>IF('Mapa final'!P207="","",'Mapa final'!P207)</f>
        <v/>
      </c>
      <c r="N204" s="65"/>
      <c r="O204" s="65"/>
      <c r="P204" s="65"/>
      <c r="Q204" s="152"/>
    </row>
    <row r="205" spans="1:17" ht="43.5" customHeight="1" x14ac:dyDescent="0.25">
      <c r="A205" s="111" t="s">
        <v>737</v>
      </c>
      <c r="B205" s="1103"/>
      <c r="C205" s="1105" t="str">
        <f>IF('Mapa final'!E274="","",'Mapa final'!E274)</f>
        <v/>
      </c>
      <c r="D205" s="1107"/>
      <c r="E205" s="1105" t="str">
        <f>IF('Mapa final'!D274="","",'Mapa final'!D274)</f>
        <v/>
      </c>
      <c r="F205" s="1109" t="str">
        <f>IF('Mapa final'!H274="","",'Mapa final'!H274)</f>
        <v/>
      </c>
      <c r="G205" s="1109" t="str">
        <f>IF('Mapa final'!L274="","",'Mapa final'!L274)</f>
        <v/>
      </c>
      <c r="H205" s="1102" t="str">
        <f t="shared" ref="H205" si="37">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32" t="str">
        <f>IF('Mapa final'!Y274="","",'Mapa final'!Y274)</f>
        <v/>
      </c>
      <c r="J205" s="332" t="str">
        <f>IF('Mapa final'!AA274="","",'Mapa final'!AA274)</f>
        <v/>
      </c>
      <c r="K205" s="332" t="str">
        <f t="shared" ref="K205:K263" si="38">IFERROR(IF(OR(AND(I205="Muy Baja",J205="Leve"),AND(I205="Muy Baja",J205="Menor"),AND(I205="Baja",J205="Leve")),"Bajo",IF(OR(AND(I205="Muy baja",J205="Moderado"),AND(I205="Baja",J205="Menor"),AND(I205="Baja",J205="Moderado"),AND(I205="Media",J205="Leve"),AND(I205="Media",J205="Menor"),AND(I205="Media",J205="Moderado"),AND(I205="Alta",J205="Leve"),AND(I205="Alta",J205="Menor")),"Moderado",IF(OR(AND(I205="Muy Baja",J205="Mayor"),AND(I205="Baja",J205="Mayor"),AND(I205="Media",J205="Mayor"),AND(I205="Alta",J205="Moderado"),AND(I205="Alta",J205="Mayor"),AND(I205="Muy Alta",J205="Leve"),AND(I205="Muy Alta",J205="Menor"),AND(I205="Muy Alta",J205="Moderado"),AND(I205="Muy Alta",J205="Mayor")),"Alto",IF(OR(AND(I205="Muy Baja",J205="Catastrófico"),AND(I205="Baja",J205="Catastrófico"),AND(I205="Media",J205="Catastrófico"),AND(I205="Alta",J205="Catastrófico"),AND(I205="Muy Alta",J205="Catastrófico")),"Extremo","")))),"")</f>
        <v/>
      </c>
      <c r="L205" s="332" t="str">
        <f>IF('Mapa final'!AD274="","",'Mapa final'!AD274)</f>
        <v/>
      </c>
      <c r="M205" s="376" t="str">
        <f>IF('Mapa final'!P208="","",'Mapa final'!P208)</f>
        <v/>
      </c>
      <c r="N205" s="65"/>
      <c r="O205" s="65"/>
      <c r="P205" s="65"/>
      <c r="Q205" s="152"/>
    </row>
    <row r="206" spans="1:17" ht="43.5" customHeight="1" x14ac:dyDescent="0.25">
      <c r="A206" s="111" t="s">
        <v>738</v>
      </c>
      <c r="B206" s="1104"/>
      <c r="C206" s="1106"/>
      <c r="D206" s="1108"/>
      <c r="E206" s="1106"/>
      <c r="F206" s="1109"/>
      <c r="G206" s="1109"/>
      <c r="H206" s="1102"/>
      <c r="I206" s="332" t="str">
        <f>IF('Mapa final'!Y275="","",'Mapa final'!Y275)</f>
        <v/>
      </c>
      <c r="J206" s="332" t="str">
        <f>IF('Mapa final'!AA275="","",'Mapa final'!AA275)</f>
        <v/>
      </c>
      <c r="K206" s="332" t="str">
        <f t="shared" si="38"/>
        <v/>
      </c>
      <c r="L206" s="332" t="str">
        <f>IF('Mapa final'!AD275="","",'Mapa final'!AD275)</f>
        <v/>
      </c>
      <c r="M206" s="376" t="str">
        <f>IF('Mapa final'!P209="","",'Mapa final'!P209)</f>
        <v/>
      </c>
      <c r="N206" s="65"/>
      <c r="O206" s="65"/>
      <c r="P206" s="65"/>
      <c r="Q206" s="152"/>
    </row>
    <row r="207" spans="1:17" ht="43.5" customHeight="1" x14ac:dyDescent="0.25">
      <c r="A207" s="111" t="s">
        <v>739</v>
      </c>
      <c r="B207" s="1104"/>
      <c r="C207" s="1106"/>
      <c r="D207" s="1108"/>
      <c r="E207" s="1106"/>
      <c r="F207" s="1109"/>
      <c r="G207" s="1109"/>
      <c r="H207" s="1102"/>
      <c r="I207" s="332" t="str">
        <f>IF('Mapa final'!Y276="","",'Mapa final'!Y276)</f>
        <v/>
      </c>
      <c r="J207" s="332" t="str">
        <f>IF('Mapa final'!AA276="","",'Mapa final'!AA276)</f>
        <v/>
      </c>
      <c r="K207" s="332" t="str">
        <f t="shared" si="38"/>
        <v/>
      </c>
      <c r="L207" s="332" t="str">
        <f>IF('Mapa final'!AD276="","",'Mapa final'!AD276)</f>
        <v/>
      </c>
      <c r="M207" s="376" t="str">
        <f>IF('Mapa final'!P210="","",'Mapa final'!P210)</f>
        <v/>
      </c>
      <c r="N207" s="65"/>
      <c r="O207" s="65"/>
      <c r="P207" s="65"/>
      <c r="Q207" s="152"/>
    </row>
    <row r="208" spans="1:17" ht="43.5" customHeight="1" x14ac:dyDescent="0.25">
      <c r="A208" s="111" t="s">
        <v>740</v>
      </c>
      <c r="B208" s="1104"/>
      <c r="C208" s="1106"/>
      <c r="D208" s="1108"/>
      <c r="E208" s="1106"/>
      <c r="F208" s="1109"/>
      <c r="G208" s="1109"/>
      <c r="H208" s="1102"/>
      <c r="I208" s="332" t="str">
        <f>IF('Mapa final'!Y277="","",'Mapa final'!Y277)</f>
        <v/>
      </c>
      <c r="J208" s="332" t="str">
        <f>IF('Mapa final'!AA277="","",'Mapa final'!AA277)</f>
        <v/>
      </c>
      <c r="K208" s="332" t="str">
        <f t="shared" si="38"/>
        <v/>
      </c>
      <c r="L208" s="332" t="str">
        <f>IF('Mapa final'!AD277="","",'Mapa final'!AD277)</f>
        <v/>
      </c>
      <c r="M208" s="376" t="str">
        <f>IF('Mapa final'!P211="","",'Mapa final'!P211)</f>
        <v/>
      </c>
      <c r="N208" s="65"/>
      <c r="O208" s="65"/>
      <c r="P208" s="65"/>
      <c r="Q208" s="152"/>
    </row>
    <row r="209" spans="1:17" ht="43.5" customHeight="1" x14ac:dyDescent="0.25">
      <c r="A209" s="111" t="s">
        <v>741</v>
      </c>
      <c r="B209" s="1104"/>
      <c r="C209" s="1106"/>
      <c r="D209" s="1108"/>
      <c r="E209" s="1106"/>
      <c r="F209" s="1109"/>
      <c r="G209" s="1109"/>
      <c r="H209" s="1102"/>
      <c r="I209" s="332" t="str">
        <f>IF('Mapa final'!Y278="","",'Mapa final'!Y278)</f>
        <v/>
      </c>
      <c r="J209" s="332" t="str">
        <f>IF('Mapa final'!AA278="","",'Mapa final'!AA278)</f>
        <v/>
      </c>
      <c r="K209" s="332" t="str">
        <f t="shared" si="38"/>
        <v/>
      </c>
      <c r="L209" s="332" t="str">
        <f>IF('Mapa final'!AD278="","",'Mapa final'!AD278)</f>
        <v/>
      </c>
      <c r="M209" s="376" t="str">
        <f>IF('Mapa final'!P212="","",'Mapa final'!P212)</f>
        <v/>
      </c>
      <c r="N209" s="65"/>
      <c r="O209" s="65"/>
      <c r="P209" s="65"/>
      <c r="Q209" s="152"/>
    </row>
    <row r="210" spans="1:17" ht="43.5" customHeight="1" x14ac:dyDescent="0.25">
      <c r="A210" s="111" t="s">
        <v>742</v>
      </c>
      <c r="B210" s="1104"/>
      <c r="C210" s="1106"/>
      <c r="D210" s="1108"/>
      <c r="E210" s="1106"/>
      <c r="F210" s="1109"/>
      <c r="G210" s="1109"/>
      <c r="H210" s="1102"/>
      <c r="I210" s="332" t="str">
        <f>IF('Mapa final'!Y279="","",'Mapa final'!Y279)</f>
        <v/>
      </c>
      <c r="J210" s="332" t="str">
        <f>IF('Mapa final'!AA279="","",'Mapa final'!AA279)</f>
        <v/>
      </c>
      <c r="K210" s="332" t="str">
        <f t="shared" si="38"/>
        <v/>
      </c>
      <c r="L210" s="332" t="str">
        <f>IF('Mapa final'!AD279="","",'Mapa final'!AD279)</f>
        <v/>
      </c>
      <c r="M210" s="376" t="str">
        <f>IF('Mapa final'!P213="","",'Mapa final'!P213)</f>
        <v/>
      </c>
      <c r="N210" s="65"/>
      <c r="O210" s="65"/>
      <c r="P210" s="65"/>
      <c r="Q210" s="152"/>
    </row>
    <row r="211" spans="1:17" ht="43.5" customHeight="1" x14ac:dyDescent="0.25">
      <c r="A211" s="111" t="s">
        <v>743</v>
      </c>
      <c r="B211" s="1103"/>
      <c r="C211" s="1105" t="str">
        <f>IF('Mapa final'!E280="","",'Mapa final'!E280)</f>
        <v/>
      </c>
      <c r="D211" s="1107"/>
      <c r="E211" s="1105" t="str">
        <f>IF('Mapa final'!D280="","",'Mapa final'!D280)</f>
        <v/>
      </c>
      <c r="F211" s="1109" t="str">
        <f>IF('Mapa final'!H280="","",'Mapa final'!H280)</f>
        <v/>
      </c>
      <c r="G211" s="1109" t="str">
        <f>IF('Mapa final'!L280="","",'Mapa final'!L280)</f>
        <v/>
      </c>
      <c r="H211" s="1102" t="str">
        <f t="shared" ref="H211" si="39">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32" t="str">
        <f>IF('Mapa final'!Y280="","",'Mapa final'!Y280)</f>
        <v/>
      </c>
      <c r="J211" s="332" t="str">
        <f>IF('Mapa final'!AA280="","",'Mapa final'!AA280)</f>
        <v/>
      </c>
      <c r="K211" s="332" t="str">
        <f t="shared" si="38"/>
        <v/>
      </c>
      <c r="L211" s="332" t="str">
        <f>IF('Mapa final'!AD280="","",'Mapa final'!AD280)</f>
        <v/>
      </c>
      <c r="M211" s="376" t="str">
        <f>IF('Mapa final'!P214="","",'Mapa final'!P214)</f>
        <v/>
      </c>
      <c r="N211" s="65"/>
      <c r="O211" s="65"/>
      <c r="P211" s="65"/>
      <c r="Q211" s="152"/>
    </row>
    <row r="212" spans="1:17" ht="43.5" customHeight="1" x14ac:dyDescent="0.25">
      <c r="A212" s="111" t="s">
        <v>744</v>
      </c>
      <c r="B212" s="1104"/>
      <c r="C212" s="1106"/>
      <c r="D212" s="1108"/>
      <c r="E212" s="1106"/>
      <c r="F212" s="1109"/>
      <c r="G212" s="1109"/>
      <c r="H212" s="1102"/>
      <c r="I212" s="332" t="str">
        <f>IF('Mapa final'!Y281="","",'Mapa final'!Y281)</f>
        <v/>
      </c>
      <c r="J212" s="332" t="str">
        <f>IF('Mapa final'!AA281="","",'Mapa final'!AA281)</f>
        <v/>
      </c>
      <c r="K212" s="332" t="str">
        <f t="shared" si="38"/>
        <v/>
      </c>
      <c r="L212" s="332" t="str">
        <f>IF('Mapa final'!AD281="","",'Mapa final'!AD281)</f>
        <v/>
      </c>
      <c r="M212" s="376" t="str">
        <f>IF('Mapa final'!P215="","",'Mapa final'!P215)</f>
        <v/>
      </c>
      <c r="N212" s="65"/>
      <c r="O212" s="65"/>
      <c r="P212" s="65"/>
      <c r="Q212" s="152"/>
    </row>
    <row r="213" spans="1:17" ht="43.5" customHeight="1" x14ac:dyDescent="0.25">
      <c r="A213" s="111" t="s">
        <v>745</v>
      </c>
      <c r="B213" s="1104"/>
      <c r="C213" s="1106"/>
      <c r="D213" s="1108"/>
      <c r="E213" s="1106"/>
      <c r="F213" s="1109"/>
      <c r="G213" s="1109"/>
      <c r="H213" s="1102"/>
      <c r="I213" s="332" t="str">
        <f>IF('Mapa final'!Y282="","",'Mapa final'!Y282)</f>
        <v/>
      </c>
      <c r="J213" s="332" t="str">
        <f>IF('Mapa final'!AA282="","",'Mapa final'!AA282)</f>
        <v/>
      </c>
      <c r="K213" s="332" t="str">
        <f t="shared" si="38"/>
        <v/>
      </c>
      <c r="L213" s="332" t="str">
        <f>IF('Mapa final'!AD282="","",'Mapa final'!AD282)</f>
        <v/>
      </c>
      <c r="M213" s="376" t="str">
        <f>IF('Mapa final'!P216="","",'Mapa final'!P216)</f>
        <v/>
      </c>
      <c r="N213" s="65"/>
      <c r="O213" s="65"/>
      <c r="P213" s="65"/>
      <c r="Q213" s="152"/>
    </row>
    <row r="214" spans="1:17" ht="43.5" customHeight="1" x14ac:dyDescent="0.25">
      <c r="A214" s="111" t="s">
        <v>746</v>
      </c>
      <c r="B214" s="1104"/>
      <c r="C214" s="1106"/>
      <c r="D214" s="1108"/>
      <c r="E214" s="1106"/>
      <c r="F214" s="1109"/>
      <c r="G214" s="1109"/>
      <c r="H214" s="1102"/>
      <c r="I214" s="332" t="str">
        <f>IF('Mapa final'!Y283="","",'Mapa final'!Y283)</f>
        <v/>
      </c>
      <c r="J214" s="332" t="str">
        <f>IF('Mapa final'!AA283="","",'Mapa final'!AA283)</f>
        <v/>
      </c>
      <c r="K214" s="332" t="str">
        <f t="shared" si="38"/>
        <v/>
      </c>
      <c r="L214" s="332" t="str">
        <f>IF('Mapa final'!AD283="","",'Mapa final'!AD283)</f>
        <v/>
      </c>
      <c r="M214" s="376" t="str">
        <f>IF('Mapa final'!P217="","",'Mapa final'!P217)</f>
        <v/>
      </c>
      <c r="N214" s="65"/>
      <c r="O214" s="65"/>
      <c r="P214" s="65"/>
      <c r="Q214" s="152"/>
    </row>
    <row r="215" spans="1:17" ht="43.5" customHeight="1" x14ac:dyDescent="0.25">
      <c r="A215" s="111" t="s">
        <v>747</v>
      </c>
      <c r="B215" s="1104"/>
      <c r="C215" s="1106"/>
      <c r="D215" s="1108"/>
      <c r="E215" s="1106"/>
      <c r="F215" s="1109"/>
      <c r="G215" s="1109"/>
      <c r="H215" s="1102"/>
      <c r="I215" s="332" t="str">
        <f>IF('Mapa final'!Y284="","",'Mapa final'!Y284)</f>
        <v/>
      </c>
      <c r="J215" s="332" t="str">
        <f>IF('Mapa final'!AA284="","",'Mapa final'!AA284)</f>
        <v/>
      </c>
      <c r="K215" s="332" t="str">
        <f t="shared" si="38"/>
        <v/>
      </c>
      <c r="L215" s="332" t="str">
        <f>IF('Mapa final'!AD284="","",'Mapa final'!AD284)</f>
        <v/>
      </c>
      <c r="M215" s="376" t="str">
        <f>IF('Mapa final'!P218="","",'Mapa final'!P218)</f>
        <v/>
      </c>
      <c r="N215" s="65"/>
      <c r="O215" s="65"/>
      <c r="P215" s="65"/>
      <c r="Q215" s="152"/>
    </row>
    <row r="216" spans="1:17" ht="43.5" customHeight="1" x14ac:dyDescent="0.25">
      <c r="A216" s="111" t="s">
        <v>748</v>
      </c>
      <c r="B216" s="1104"/>
      <c r="C216" s="1106"/>
      <c r="D216" s="1108"/>
      <c r="E216" s="1106"/>
      <c r="F216" s="1109"/>
      <c r="G216" s="1109"/>
      <c r="H216" s="1102"/>
      <c r="I216" s="332" t="str">
        <f>IF('Mapa final'!Y285="","",'Mapa final'!Y285)</f>
        <v/>
      </c>
      <c r="J216" s="332" t="str">
        <f>IF('Mapa final'!AA285="","",'Mapa final'!AA285)</f>
        <v/>
      </c>
      <c r="K216" s="332" t="str">
        <f t="shared" si="38"/>
        <v/>
      </c>
      <c r="L216" s="332" t="str">
        <f>IF('Mapa final'!AD285="","",'Mapa final'!AD285)</f>
        <v/>
      </c>
      <c r="M216" s="376" t="str">
        <f>IF('Mapa final'!P219="","",'Mapa final'!P219)</f>
        <v/>
      </c>
      <c r="N216" s="65"/>
      <c r="O216" s="65"/>
      <c r="P216" s="65"/>
      <c r="Q216" s="152"/>
    </row>
    <row r="217" spans="1:17" ht="43.5" customHeight="1" x14ac:dyDescent="0.25">
      <c r="A217" s="111" t="s">
        <v>749</v>
      </c>
      <c r="B217" s="1103"/>
      <c r="C217" s="1105" t="str">
        <f>IF('Mapa final'!E286="","",'Mapa final'!E286)</f>
        <v/>
      </c>
      <c r="D217" s="1107"/>
      <c r="E217" s="1105" t="str">
        <f>IF('Mapa final'!D286="","",'Mapa final'!D286)</f>
        <v/>
      </c>
      <c r="F217" s="1109" t="str">
        <f>IF('Mapa final'!H286="","",'Mapa final'!H286)</f>
        <v/>
      </c>
      <c r="G217" s="1109" t="str">
        <f>IF('Mapa final'!L286="","",'Mapa final'!L286)</f>
        <v/>
      </c>
      <c r="H217" s="1102" t="str">
        <f t="shared" ref="H217" si="40">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32" t="str">
        <f>IF('Mapa final'!Y286="","",'Mapa final'!Y286)</f>
        <v/>
      </c>
      <c r="J217" s="332" t="str">
        <f>IF('Mapa final'!AA286="","",'Mapa final'!AA286)</f>
        <v/>
      </c>
      <c r="K217" s="332" t="str">
        <f t="shared" si="38"/>
        <v/>
      </c>
      <c r="L217" s="332" t="str">
        <f>IF('Mapa final'!AD286="","",'Mapa final'!AD286)</f>
        <v/>
      </c>
      <c r="M217" s="376" t="str">
        <f>IF('Mapa final'!P220="","",'Mapa final'!P220)</f>
        <v/>
      </c>
      <c r="N217" s="65"/>
      <c r="O217" s="65"/>
      <c r="P217" s="65"/>
      <c r="Q217" s="152"/>
    </row>
    <row r="218" spans="1:17" ht="43.5" customHeight="1" x14ac:dyDescent="0.25">
      <c r="A218" s="111" t="s">
        <v>750</v>
      </c>
      <c r="B218" s="1104"/>
      <c r="C218" s="1106"/>
      <c r="D218" s="1108"/>
      <c r="E218" s="1106"/>
      <c r="F218" s="1109"/>
      <c r="G218" s="1109"/>
      <c r="H218" s="1102"/>
      <c r="I218" s="332" t="str">
        <f>IF('Mapa final'!Y287="","",'Mapa final'!Y287)</f>
        <v/>
      </c>
      <c r="J218" s="332" t="str">
        <f>IF('Mapa final'!AA287="","",'Mapa final'!AA287)</f>
        <v/>
      </c>
      <c r="K218" s="332" t="str">
        <f t="shared" si="38"/>
        <v/>
      </c>
      <c r="L218" s="332" t="str">
        <f>IF('Mapa final'!AD287="","",'Mapa final'!AD287)</f>
        <v/>
      </c>
      <c r="M218" s="376" t="str">
        <f>IF('Mapa final'!P221="","",'Mapa final'!P221)</f>
        <v/>
      </c>
      <c r="N218" s="65"/>
      <c r="O218" s="65"/>
      <c r="P218" s="65"/>
      <c r="Q218" s="152"/>
    </row>
    <row r="219" spans="1:17" ht="43.5" customHeight="1" x14ac:dyDescent="0.25">
      <c r="A219" s="111" t="s">
        <v>751</v>
      </c>
      <c r="B219" s="1104"/>
      <c r="C219" s="1106"/>
      <c r="D219" s="1108"/>
      <c r="E219" s="1106"/>
      <c r="F219" s="1109"/>
      <c r="G219" s="1109"/>
      <c r="H219" s="1102"/>
      <c r="I219" s="332" t="str">
        <f>IF('Mapa final'!Y288="","",'Mapa final'!Y288)</f>
        <v/>
      </c>
      <c r="J219" s="332" t="str">
        <f>IF('Mapa final'!AA288="","",'Mapa final'!AA288)</f>
        <v/>
      </c>
      <c r="K219" s="332" t="str">
        <f t="shared" si="38"/>
        <v/>
      </c>
      <c r="L219" s="332" t="str">
        <f>IF('Mapa final'!AD288="","",'Mapa final'!AD288)</f>
        <v/>
      </c>
      <c r="M219" s="376" t="str">
        <f>IF('Mapa final'!P222="","",'Mapa final'!P222)</f>
        <v/>
      </c>
      <c r="N219" s="65"/>
      <c r="O219" s="65"/>
      <c r="P219" s="65"/>
      <c r="Q219" s="152"/>
    </row>
    <row r="220" spans="1:17" ht="43.5" customHeight="1" x14ac:dyDescent="0.25">
      <c r="A220" s="111" t="s">
        <v>752</v>
      </c>
      <c r="B220" s="1104"/>
      <c r="C220" s="1106"/>
      <c r="D220" s="1108"/>
      <c r="E220" s="1106"/>
      <c r="F220" s="1109"/>
      <c r="G220" s="1109"/>
      <c r="H220" s="1102"/>
      <c r="I220" s="332" t="str">
        <f>IF('Mapa final'!Y289="","",'Mapa final'!Y289)</f>
        <v/>
      </c>
      <c r="J220" s="332" t="str">
        <f>IF('Mapa final'!AA289="","",'Mapa final'!AA289)</f>
        <v/>
      </c>
      <c r="K220" s="332" t="str">
        <f t="shared" si="38"/>
        <v/>
      </c>
      <c r="L220" s="332" t="str">
        <f>IF('Mapa final'!AD289="","",'Mapa final'!AD289)</f>
        <v/>
      </c>
      <c r="M220" s="376" t="str">
        <f>IF('Mapa final'!P223="","",'Mapa final'!P223)</f>
        <v/>
      </c>
      <c r="N220" s="65"/>
      <c r="O220" s="65"/>
      <c r="P220" s="65"/>
      <c r="Q220" s="152"/>
    </row>
    <row r="221" spans="1:17" ht="43.5" customHeight="1" x14ac:dyDescent="0.25">
      <c r="A221" s="111" t="s">
        <v>753</v>
      </c>
      <c r="B221" s="1104"/>
      <c r="C221" s="1106"/>
      <c r="D221" s="1108"/>
      <c r="E221" s="1106"/>
      <c r="F221" s="1109"/>
      <c r="G221" s="1109"/>
      <c r="H221" s="1102"/>
      <c r="I221" s="332" t="str">
        <f>IF('Mapa final'!Y290="","",'Mapa final'!Y290)</f>
        <v/>
      </c>
      <c r="J221" s="332" t="str">
        <f>IF('Mapa final'!AA290="","",'Mapa final'!AA290)</f>
        <v/>
      </c>
      <c r="K221" s="332" t="str">
        <f t="shared" si="38"/>
        <v/>
      </c>
      <c r="L221" s="332" t="str">
        <f>IF('Mapa final'!AD290="","",'Mapa final'!AD290)</f>
        <v/>
      </c>
      <c r="M221" s="376" t="str">
        <f>IF('Mapa final'!P224="","",'Mapa final'!P224)</f>
        <v/>
      </c>
      <c r="N221" s="65"/>
      <c r="O221" s="65"/>
      <c r="P221" s="65"/>
      <c r="Q221" s="152"/>
    </row>
    <row r="222" spans="1:17" ht="43.5" customHeight="1" x14ac:dyDescent="0.25">
      <c r="A222" s="111" t="s">
        <v>754</v>
      </c>
      <c r="B222" s="1104"/>
      <c r="C222" s="1106"/>
      <c r="D222" s="1108"/>
      <c r="E222" s="1106"/>
      <c r="F222" s="1109"/>
      <c r="G222" s="1109"/>
      <c r="H222" s="1102"/>
      <c r="I222" s="332" t="str">
        <f>IF('Mapa final'!Y291="","",'Mapa final'!Y291)</f>
        <v/>
      </c>
      <c r="J222" s="332" t="str">
        <f>IF('Mapa final'!AA291="","",'Mapa final'!AA291)</f>
        <v/>
      </c>
      <c r="K222" s="332" t="str">
        <f t="shared" si="38"/>
        <v/>
      </c>
      <c r="L222" s="332" t="str">
        <f>IF('Mapa final'!AD291="","",'Mapa final'!AD291)</f>
        <v/>
      </c>
      <c r="M222" s="376" t="str">
        <f>IF('Mapa final'!P225="","",'Mapa final'!P225)</f>
        <v/>
      </c>
      <c r="N222" s="65"/>
      <c r="O222" s="65"/>
      <c r="P222" s="65"/>
      <c r="Q222" s="152"/>
    </row>
    <row r="223" spans="1:17" ht="43.5" customHeight="1" x14ac:dyDescent="0.25">
      <c r="A223" s="111" t="s">
        <v>755</v>
      </c>
      <c r="B223" s="1103"/>
      <c r="C223" s="1105" t="str">
        <f>IF('Mapa final'!E292="","",'Mapa final'!E292)</f>
        <v/>
      </c>
      <c r="D223" s="1107"/>
      <c r="E223" s="1105" t="str">
        <f>IF('Mapa final'!D292="","",'Mapa final'!D292)</f>
        <v/>
      </c>
      <c r="F223" s="1109" t="str">
        <f>IF('Mapa final'!H292="","",'Mapa final'!H292)</f>
        <v/>
      </c>
      <c r="G223" s="1109" t="str">
        <f>IF('Mapa final'!L292="","",'Mapa final'!L292)</f>
        <v/>
      </c>
      <c r="H223" s="1102" t="str">
        <f t="shared" ref="H223" si="41">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32" t="str">
        <f>IF('Mapa final'!Y292="","",'Mapa final'!Y292)</f>
        <v/>
      </c>
      <c r="J223" s="332" t="str">
        <f>IF('Mapa final'!AA292="","",'Mapa final'!AA292)</f>
        <v/>
      </c>
      <c r="K223" s="332" t="str">
        <f t="shared" si="38"/>
        <v/>
      </c>
      <c r="L223" s="332" t="str">
        <f>IF('Mapa final'!AD292="","",'Mapa final'!AD292)</f>
        <v/>
      </c>
      <c r="M223" s="376" t="str">
        <f>IF('Mapa final'!P226="","",'Mapa final'!P226)</f>
        <v/>
      </c>
      <c r="N223" s="65"/>
      <c r="O223" s="65"/>
      <c r="P223" s="65"/>
      <c r="Q223" s="152"/>
    </row>
    <row r="224" spans="1:17" ht="43.5" customHeight="1" x14ac:dyDescent="0.25">
      <c r="A224" s="111" t="s">
        <v>756</v>
      </c>
      <c r="B224" s="1104"/>
      <c r="C224" s="1106"/>
      <c r="D224" s="1108"/>
      <c r="E224" s="1106"/>
      <c r="F224" s="1109"/>
      <c r="G224" s="1109"/>
      <c r="H224" s="1102"/>
      <c r="I224" s="332" t="str">
        <f>IF('Mapa final'!Y293="","",'Mapa final'!Y293)</f>
        <v/>
      </c>
      <c r="J224" s="332" t="str">
        <f>IF('Mapa final'!AA293="","",'Mapa final'!AA293)</f>
        <v/>
      </c>
      <c r="K224" s="332" t="str">
        <f t="shared" si="38"/>
        <v/>
      </c>
      <c r="L224" s="332" t="str">
        <f>IF('Mapa final'!AD293="","",'Mapa final'!AD293)</f>
        <v/>
      </c>
      <c r="M224" s="376" t="str">
        <f>IF('Mapa final'!P227="","",'Mapa final'!P227)</f>
        <v/>
      </c>
      <c r="N224" s="65"/>
      <c r="O224" s="65"/>
      <c r="P224" s="65"/>
      <c r="Q224" s="152"/>
    </row>
    <row r="225" spans="1:17" ht="43.5" customHeight="1" x14ac:dyDescent="0.25">
      <c r="A225" s="111" t="s">
        <v>757</v>
      </c>
      <c r="B225" s="1104"/>
      <c r="C225" s="1106"/>
      <c r="D225" s="1108"/>
      <c r="E225" s="1106"/>
      <c r="F225" s="1109"/>
      <c r="G225" s="1109"/>
      <c r="H225" s="1102"/>
      <c r="I225" s="332" t="str">
        <f>IF('Mapa final'!Y294="","",'Mapa final'!Y294)</f>
        <v/>
      </c>
      <c r="J225" s="332" t="str">
        <f>IF('Mapa final'!AA294="","",'Mapa final'!AA294)</f>
        <v/>
      </c>
      <c r="K225" s="332" t="str">
        <f t="shared" si="38"/>
        <v/>
      </c>
      <c r="L225" s="332" t="str">
        <f>IF('Mapa final'!AD294="","",'Mapa final'!AD294)</f>
        <v/>
      </c>
      <c r="M225" s="376" t="str">
        <f>IF('Mapa final'!P228="","",'Mapa final'!P228)</f>
        <v/>
      </c>
      <c r="N225" s="65"/>
      <c r="O225" s="65"/>
      <c r="P225" s="65"/>
      <c r="Q225" s="152"/>
    </row>
    <row r="226" spans="1:17" ht="43.5" customHeight="1" x14ac:dyDescent="0.25">
      <c r="A226" s="111" t="s">
        <v>758</v>
      </c>
      <c r="B226" s="1104"/>
      <c r="C226" s="1106"/>
      <c r="D226" s="1108"/>
      <c r="E226" s="1106"/>
      <c r="F226" s="1109"/>
      <c r="G226" s="1109"/>
      <c r="H226" s="1102"/>
      <c r="I226" s="332" t="str">
        <f>IF('Mapa final'!Y295="","",'Mapa final'!Y295)</f>
        <v/>
      </c>
      <c r="J226" s="332" t="str">
        <f>IF('Mapa final'!AA295="","",'Mapa final'!AA295)</f>
        <v/>
      </c>
      <c r="K226" s="332" t="str">
        <f t="shared" si="38"/>
        <v/>
      </c>
      <c r="L226" s="332" t="str">
        <f>IF('Mapa final'!AD295="","",'Mapa final'!AD295)</f>
        <v/>
      </c>
      <c r="M226" s="376" t="str">
        <f>IF('Mapa final'!P229="","",'Mapa final'!P229)</f>
        <v/>
      </c>
      <c r="N226" s="65"/>
      <c r="O226" s="65"/>
      <c r="P226" s="65"/>
      <c r="Q226" s="152"/>
    </row>
    <row r="227" spans="1:17" ht="43.5" customHeight="1" x14ac:dyDescent="0.25">
      <c r="A227" s="111" t="s">
        <v>759</v>
      </c>
      <c r="B227" s="1104"/>
      <c r="C227" s="1106"/>
      <c r="D227" s="1108"/>
      <c r="E227" s="1106"/>
      <c r="F227" s="1109"/>
      <c r="G227" s="1109"/>
      <c r="H227" s="1102"/>
      <c r="I227" s="332" t="str">
        <f>IF('Mapa final'!Y296="","",'Mapa final'!Y296)</f>
        <v/>
      </c>
      <c r="J227" s="332" t="str">
        <f>IF('Mapa final'!AA296="","",'Mapa final'!AA296)</f>
        <v/>
      </c>
      <c r="K227" s="332" t="str">
        <f t="shared" si="38"/>
        <v/>
      </c>
      <c r="L227" s="332" t="str">
        <f>IF('Mapa final'!AD296="","",'Mapa final'!AD296)</f>
        <v/>
      </c>
      <c r="M227" s="376" t="str">
        <f>IF('Mapa final'!P230="","",'Mapa final'!P230)</f>
        <v/>
      </c>
      <c r="N227" s="65"/>
      <c r="O227" s="65"/>
      <c r="P227" s="65"/>
      <c r="Q227" s="152"/>
    </row>
    <row r="228" spans="1:17" ht="43.5" customHeight="1" x14ac:dyDescent="0.25">
      <c r="A228" s="111" t="s">
        <v>760</v>
      </c>
      <c r="B228" s="1104"/>
      <c r="C228" s="1106"/>
      <c r="D228" s="1108"/>
      <c r="E228" s="1106"/>
      <c r="F228" s="1109"/>
      <c r="G228" s="1109"/>
      <c r="H228" s="1102"/>
      <c r="I228" s="332" t="str">
        <f>IF('Mapa final'!Y297="","",'Mapa final'!Y297)</f>
        <v/>
      </c>
      <c r="J228" s="332" t="str">
        <f>IF('Mapa final'!AA297="","",'Mapa final'!AA297)</f>
        <v/>
      </c>
      <c r="K228" s="332" t="str">
        <f t="shared" si="38"/>
        <v/>
      </c>
      <c r="L228" s="332" t="str">
        <f>IF('Mapa final'!AD297="","",'Mapa final'!AD297)</f>
        <v/>
      </c>
      <c r="M228" s="376" t="str">
        <f>IF('Mapa final'!P231="","",'Mapa final'!P231)</f>
        <v/>
      </c>
      <c r="N228" s="65"/>
      <c r="O228" s="65"/>
      <c r="P228" s="65"/>
      <c r="Q228" s="152"/>
    </row>
    <row r="229" spans="1:17" ht="43.5" customHeight="1" x14ac:dyDescent="0.25">
      <c r="A229" s="111" t="s">
        <v>761</v>
      </c>
      <c r="B229" s="1103"/>
      <c r="C229" s="1105" t="str">
        <f>IF('Mapa final'!E298="","",'Mapa final'!E298)</f>
        <v/>
      </c>
      <c r="D229" s="1107"/>
      <c r="E229" s="1105" t="str">
        <f>IF('Mapa final'!D298="","",'Mapa final'!D298)</f>
        <v/>
      </c>
      <c r="F229" s="1109" t="str">
        <f>IF('Mapa final'!H298="","",'Mapa final'!H298)</f>
        <v/>
      </c>
      <c r="G229" s="1109" t="str">
        <f>IF('Mapa final'!L298="","",'Mapa final'!L298)</f>
        <v/>
      </c>
      <c r="H229" s="1102" t="str">
        <f t="shared" ref="H229" si="42">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32" t="str">
        <f>IF('Mapa final'!Y298="","",'Mapa final'!Y298)</f>
        <v/>
      </c>
      <c r="J229" s="332" t="str">
        <f>IF('Mapa final'!AA298="","",'Mapa final'!AA298)</f>
        <v/>
      </c>
      <c r="K229" s="332" t="str">
        <f t="shared" si="38"/>
        <v/>
      </c>
      <c r="L229" s="332" t="str">
        <f>IF('Mapa final'!AD298="","",'Mapa final'!AD298)</f>
        <v/>
      </c>
      <c r="M229" s="376" t="str">
        <f>IF('Mapa final'!P232="","",'Mapa final'!P232)</f>
        <v/>
      </c>
      <c r="N229" s="65"/>
      <c r="O229" s="65"/>
      <c r="P229" s="65"/>
      <c r="Q229" s="152"/>
    </row>
    <row r="230" spans="1:17" ht="43.5" customHeight="1" x14ac:dyDescent="0.25">
      <c r="A230" s="111" t="s">
        <v>762</v>
      </c>
      <c r="B230" s="1104"/>
      <c r="C230" s="1106"/>
      <c r="D230" s="1108"/>
      <c r="E230" s="1106"/>
      <c r="F230" s="1109"/>
      <c r="G230" s="1109"/>
      <c r="H230" s="1102"/>
      <c r="I230" s="332" t="str">
        <f>IF('Mapa final'!Y299="","",'Mapa final'!Y299)</f>
        <v/>
      </c>
      <c r="J230" s="332" t="str">
        <f>IF('Mapa final'!AA299="","",'Mapa final'!AA299)</f>
        <v/>
      </c>
      <c r="K230" s="332" t="str">
        <f t="shared" si="38"/>
        <v/>
      </c>
      <c r="L230" s="332" t="str">
        <f>IF('Mapa final'!AD299="","",'Mapa final'!AD299)</f>
        <v/>
      </c>
      <c r="M230" s="376" t="str">
        <f>IF('Mapa final'!P233="","",'Mapa final'!P233)</f>
        <v/>
      </c>
      <c r="N230" s="65"/>
      <c r="O230" s="65"/>
      <c r="P230" s="65"/>
      <c r="Q230" s="152"/>
    </row>
    <row r="231" spans="1:17" ht="43.5" customHeight="1" x14ac:dyDescent="0.25">
      <c r="A231" s="111" t="s">
        <v>763</v>
      </c>
      <c r="B231" s="1104"/>
      <c r="C231" s="1106"/>
      <c r="D231" s="1108"/>
      <c r="E231" s="1106"/>
      <c r="F231" s="1109"/>
      <c r="G231" s="1109"/>
      <c r="H231" s="1102"/>
      <c r="I231" s="332" t="str">
        <f>IF('Mapa final'!Y300="","",'Mapa final'!Y300)</f>
        <v/>
      </c>
      <c r="J231" s="332" t="str">
        <f>IF('Mapa final'!AA300="","",'Mapa final'!AA300)</f>
        <v/>
      </c>
      <c r="K231" s="332" t="str">
        <f t="shared" si="38"/>
        <v/>
      </c>
      <c r="L231" s="332" t="str">
        <f>IF('Mapa final'!AD300="","",'Mapa final'!AD300)</f>
        <v/>
      </c>
      <c r="M231" s="376" t="str">
        <f>IF('Mapa final'!P234="","",'Mapa final'!P234)</f>
        <v/>
      </c>
      <c r="N231" s="65"/>
      <c r="O231" s="65"/>
      <c r="P231" s="65"/>
      <c r="Q231" s="152"/>
    </row>
    <row r="232" spans="1:17" ht="43.5" customHeight="1" x14ac:dyDescent="0.25">
      <c r="A232" s="111" t="s">
        <v>764</v>
      </c>
      <c r="B232" s="1104"/>
      <c r="C232" s="1106"/>
      <c r="D232" s="1108"/>
      <c r="E232" s="1106"/>
      <c r="F232" s="1109"/>
      <c r="G232" s="1109"/>
      <c r="H232" s="1102"/>
      <c r="I232" s="332" t="str">
        <f>IF('Mapa final'!Y301="","",'Mapa final'!Y301)</f>
        <v/>
      </c>
      <c r="J232" s="332" t="str">
        <f>IF('Mapa final'!AA301="","",'Mapa final'!AA301)</f>
        <v/>
      </c>
      <c r="K232" s="332" t="str">
        <f t="shared" si="38"/>
        <v/>
      </c>
      <c r="L232" s="332" t="str">
        <f>IF('Mapa final'!AD301="","",'Mapa final'!AD301)</f>
        <v/>
      </c>
      <c r="M232" s="376" t="str">
        <f>IF('Mapa final'!P235="","",'Mapa final'!P235)</f>
        <v/>
      </c>
      <c r="N232" s="65"/>
      <c r="O232" s="65"/>
      <c r="P232" s="65"/>
      <c r="Q232" s="152"/>
    </row>
    <row r="233" spans="1:17" ht="43.5" customHeight="1" x14ac:dyDescent="0.25">
      <c r="A233" s="111" t="s">
        <v>765</v>
      </c>
      <c r="B233" s="1104"/>
      <c r="C233" s="1106"/>
      <c r="D233" s="1108"/>
      <c r="E233" s="1106"/>
      <c r="F233" s="1109"/>
      <c r="G233" s="1109"/>
      <c r="H233" s="1102"/>
      <c r="I233" s="332" t="str">
        <f>IF('Mapa final'!Y302="","",'Mapa final'!Y302)</f>
        <v/>
      </c>
      <c r="J233" s="332" t="str">
        <f>IF('Mapa final'!AA302="","",'Mapa final'!AA302)</f>
        <v/>
      </c>
      <c r="K233" s="332" t="str">
        <f t="shared" si="38"/>
        <v/>
      </c>
      <c r="L233" s="332" t="str">
        <f>IF('Mapa final'!AD302="","",'Mapa final'!AD302)</f>
        <v/>
      </c>
      <c r="M233" s="376" t="str">
        <f>IF('Mapa final'!P236="","",'Mapa final'!P236)</f>
        <v/>
      </c>
      <c r="N233" s="65"/>
      <c r="O233" s="65"/>
      <c r="P233" s="65"/>
      <c r="Q233" s="152"/>
    </row>
    <row r="234" spans="1:17" ht="43.5" customHeight="1" x14ac:dyDescent="0.25">
      <c r="A234" s="111" t="s">
        <v>766</v>
      </c>
      <c r="B234" s="1104"/>
      <c r="C234" s="1106"/>
      <c r="D234" s="1108"/>
      <c r="E234" s="1106"/>
      <c r="F234" s="1109"/>
      <c r="G234" s="1109"/>
      <c r="H234" s="1102"/>
      <c r="I234" s="332" t="str">
        <f>IF('Mapa final'!Y303="","",'Mapa final'!Y303)</f>
        <v/>
      </c>
      <c r="J234" s="332" t="str">
        <f>IF('Mapa final'!AA303="","",'Mapa final'!AA303)</f>
        <v/>
      </c>
      <c r="K234" s="332" t="str">
        <f t="shared" si="38"/>
        <v/>
      </c>
      <c r="L234" s="332" t="str">
        <f>IF('Mapa final'!AD303="","",'Mapa final'!AD303)</f>
        <v/>
      </c>
      <c r="M234" s="376" t="str">
        <f>IF('Mapa final'!P237="","",'Mapa final'!P237)</f>
        <v/>
      </c>
      <c r="N234" s="65"/>
      <c r="O234" s="65"/>
      <c r="P234" s="65"/>
      <c r="Q234" s="152"/>
    </row>
    <row r="235" spans="1:17" ht="43.5" customHeight="1" x14ac:dyDescent="0.25">
      <c r="A235" s="111" t="s">
        <v>767</v>
      </c>
      <c r="B235" s="1103"/>
      <c r="C235" s="1105" t="str">
        <f>IF('Mapa final'!E304="","",'Mapa final'!E304)</f>
        <v/>
      </c>
      <c r="D235" s="1107"/>
      <c r="E235" s="1105" t="str">
        <f>IF('Mapa final'!D304="","",'Mapa final'!D304)</f>
        <v/>
      </c>
      <c r="F235" s="1109" t="str">
        <f>IF('Mapa final'!H304="","",'Mapa final'!H304)</f>
        <v/>
      </c>
      <c r="G235" s="1109" t="str">
        <f>IF('Mapa final'!L304="","",'Mapa final'!L304)</f>
        <v/>
      </c>
      <c r="H235" s="1102" t="str">
        <f t="shared" ref="H235" si="43">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32" t="str">
        <f>IF('Mapa final'!Y304="","",'Mapa final'!Y304)</f>
        <v/>
      </c>
      <c r="J235" s="332" t="str">
        <f>IF('Mapa final'!AA304="","",'Mapa final'!AA304)</f>
        <v/>
      </c>
      <c r="K235" s="332" t="str">
        <f t="shared" si="38"/>
        <v/>
      </c>
      <c r="L235" s="332" t="str">
        <f>IF('Mapa final'!AD304="","",'Mapa final'!AD304)</f>
        <v/>
      </c>
      <c r="M235" s="376" t="str">
        <f>IF('Mapa final'!P238="","",'Mapa final'!P238)</f>
        <v/>
      </c>
      <c r="N235" s="65"/>
      <c r="O235" s="65"/>
      <c r="P235" s="65"/>
      <c r="Q235" s="152"/>
    </row>
    <row r="236" spans="1:17" ht="43.5" customHeight="1" x14ac:dyDescent="0.25">
      <c r="A236" s="111" t="s">
        <v>768</v>
      </c>
      <c r="B236" s="1104"/>
      <c r="C236" s="1106"/>
      <c r="D236" s="1108"/>
      <c r="E236" s="1106"/>
      <c r="F236" s="1109"/>
      <c r="G236" s="1109"/>
      <c r="H236" s="1102"/>
      <c r="I236" s="332" t="str">
        <f>IF('Mapa final'!Y305="","",'Mapa final'!Y305)</f>
        <v/>
      </c>
      <c r="J236" s="332" t="str">
        <f>IF('Mapa final'!AA305="","",'Mapa final'!AA305)</f>
        <v/>
      </c>
      <c r="K236" s="332" t="str">
        <f t="shared" si="38"/>
        <v/>
      </c>
      <c r="L236" s="332" t="str">
        <f>IF('Mapa final'!AD305="","",'Mapa final'!AD305)</f>
        <v/>
      </c>
      <c r="M236" s="376" t="str">
        <f>IF('Mapa final'!P239="","",'Mapa final'!P239)</f>
        <v/>
      </c>
      <c r="N236" s="65"/>
      <c r="O236" s="65"/>
      <c r="P236" s="65"/>
      <c r="Q236" s="152"/>
    </row>
    <row r="237" spans="1:17" ht="43.5" customHeight="1" x14ac:dyDescent="0.25">
      <c r="A237" s="111" t="s">
        <v>769</v>
      </c>
      <c r="B237" s="1104"/>
      <c r="C237" s="1106"/>
      <c r="D237" s="1108"/>
      <c r="E237" s="1106"/>
      <c r="F237" s="1109"/>
      <c r="G237" s="1109"/>
      <c r="H237" s="1102"/>
      <c r="I237" s="332" t="str">
        <f>IF('Mapa final'!Y306="","",'Mapa final'!Y306)</f>
        <v/>
      </c>
      <c r="J237" s="332" t="str">
        <f>IF('Mapa final'!AA306="","",'Mapa final'!AA306)</f>
        <v/>
      </c>
      <c r="K237" s="332" t="str">
        <f t="shared" si="38"/>
        <v/>
      </c>
      <c r="L237" s="332" t="str">
        <f>IF('Mapa final'!AD306="","",'Mapa final'!AD306)</f>
        <v/>
      </c>
      <c r="M237" s="376" t="str">
        <f>IF('Mapa final'!P240="","",'Mapa final'!P240)</f>
        <v/>
      </c>
      <c r="N237" s="65"/>
      <c r="O237" s="65"/>
      <c r="P237" s="65"/>
      <c r="Q237" s="152"/>
    </row>
    <row r="238" spans="1:17" ht="43.5" customHeight="1" x14ac:dyDescent="0.25">
      <c r="A238" s="111" t="s">
        <v>770</v>
      </c>
      <c r="B238" s="1104"/>
      <c r="C238" s="1106"/>
      <c r="D238" s="1108"/>
      <c r="E238" s="1106"/>
      <c r="F238" s="1109"/>
      <c r="G238" s="1109"/>
      <c r="H238" s="1102"/>
      <c r="I238" s="332" t="str">
        <f>IF('Mapa final'!Y307="","",'Mapa final'!Y307)</f>
        <v/>
      </c>
      <c r="J238" s="332" t="str">
        <f>IF('Mapa final'!AA307="","",'Mapa final'!AA307)</f>
        <v/>
      </c>
      <c r="K238" s="332" t="str">
        <f t="shared" si="38"/>
        <v/>
      </c>
      <c r="L238" s="332" t="str">
        <f>IF('Mapa final'!AD307="","",'Mapa final'!AD307)</f>
        <v/>
      </c>
      <c r="M238" s="376" t="str">
        <f>IF('Mapa final'!P241="","",'Mapa final'!P241)</f>
        <v/>
      </c>
      <c r="N238" s="65"/>
      <c r="O238" s="65"/>
      <c r="P238" s="65"/>
      <c r="Q238" s="152"/>
    </row>
    <row r="239" spans="1:17" ht="43.5" customHeight="1" x14ac:dyDescent="0.25">
      <c r="A239" s="111" t="s">
        <v>771</v>
      </c>
      <c r="B239" s="1104"/>
      <c r="C239" s="1106"/>
      <c r="D239" s="1108"/>
      <c r="E239" s="1106"/>
      <c r="F239" s="1109"/>
      <c r="G239" s="1109"/>
      <c r="H239" s="1102"/>
      <c r="I239" s="332" t="str">
        <f>IF('Mapa final'!Y308="","",'Mapa final'!Y308)</f>
        <v/>
      </c>
      <c r="J239" s="332" t="str">
        <f>IF('Mapa final'!AA308="","",'Mapa final'!AA308)</f>
        <v/>
      </c>
      <c r="K239" s="332" t="str">
        <f t="shared" si="38"/>
        <v/>
      </c>
      <c r="L239" s="332" t="str">
        <f>IF('Mapa final'!AD308="","",'Mapa final'!AD308)</f>
        <v/>
      </c>
      <c r="M239" s="271" t="str">
        <f>IF('Mapa final'!P308="","",'Mapa final'!P308)</f>
        <v/>
      </c>
      <c r="N239" s="65"/>
      <c r="O239" s="65"/>
      <c r="P239" s="65"/>
      <c r="Q239" s="152"/>
    </row>
    <row r="240" spans="1:17" ht="43.5" customHeight="1" x14ac:dyDescent="0.25">
      <c r="A240" s="111" t="s">
        <v>772</v>
      </c>
      <c r="B240" s="1104"/>
      <c r="C240" s="1106"/>
      <c r="D240" s="1108"/>
      <c r="E240" s="1106"/>
      <c r="F240" s="1109"/>
      <c r="G240" s="1109"/>
      <c r="H240" s="1102"/>
      <c r="I240" s="332" t="str">
        <f>IF('Mapa final'!Y309="","",'Mapa final'!Y309)</f>
        <v/>
      </c>
      <c r="J240" s="332" t="str">
        <f>IF('Mapa final'!AA309="","",'Mapa final'!AA309)</f>
        <v/>
      </c>
      <c r="K240" s="332" t="str">
        <f t="shared" si="38"/>
        <v/>
      </c>
      <c r="L240" s="332" t="str">
        <f>IF('Mapa final'!AD309="","",'Mapa final'!AD309)</f>
        <v/>
      </c>
      <c r="M240" s="271" t="str">
        <f>IF('Mapa final'!P309="","",'Mapa final'!P309)</f>
        <v/>
      </c>
      <c r="N240" s="65"/>
      <c r="O240" s="65"/>
      <c r="P240" s="65"/>
      <c r="Q240" s="152"/>
    </row>
    <row r="241" spans="1:17" ht="43.5" customHeight="1" x14ac:dyDescent="0.25">
      <c r="A241" s="111" t="s">
        <v>773</v>
      </c>
      <c r="B241" s="1103"/>
      <c r="C241" s="1105" t="str">
        <f>IF('Mapa final'!E310="","",'Mapa final'!E310)</f>
        <v/>
      </c>
      <c r="D241" s="1107"/>
      <c r="E241" s="1105" t="str">
        <f>IF('Mapa final'!D310="","",'Mapa final'!D310)</f>
        <v/>
      </c>
      <c r="F241" s="1109" t="str">
        <f>IF('Mapa final'!H310="","",'Mapa final'!H310)</f>
        <v/>
      </c>
      <c r="G241" s="1109" t="str">
        <f>IF('Mapa final'!L310="","",'Mapa final'!L310)</f>
        <v/>
      </c>
      <c r="H241" s="1102" t="str">
        <f t="shared" ref="H241" si="44">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32" t="str">
        <f>IF('Mapa final'!Y310="","",'Mapa final'!Y310)</f>
        <v/>
      </c>
      <c r="J241" s="332" t="str">
        <f>IF('Mapa final'!AA310="","",'Mapa final'!AA310)</f>
        <v/>
      </c>
      <c r="K241" s="332" t="str">
        <f t="shared" si="38"/>
        <v/>
      </c>
      <c r="L241" s="332" t="str">
        <f>IF('Mapa final'!AD310="","",'Mapa final'!AD310)</f>
        <v/>
      </c>
      <c r="M241" s="271" t="str">
        <f>IF('Mapa final'!P310="","",'Mapa final'!P310)</f>
        <v/>
      </c>
      <c r="N241" s="65"/>
      <c r="O241" s="65"/>
      <c r="P241" s="65"/>
      <c r="Q241" s="152"/>
    </row>
    <row r="242" spans="1:17" ht="43.5" customHeight="1" x14ac:dyDescent="0.25">
      <c r="A242" s="111" t="s">
        <v>774</v>
      </c>
      <c r="B242" s="1104"/>
      <c r="C242" s="1106"/>
      <c r="D242" s="1108"/>
      <c r="E242" s="1106"/>
      <c r="F242" s="1109"/>
      <c r="G242" s="1109"/>
      <c r="H242" s="1102"/>
      <c r="I242" s="332" t="str">
        <f>IF('Mapa final'!Y311="","",'Mapa final'!Y311)</f>
        <v/>
      </c>
      <c r="J242" s="332" t="str">
        <f>IF('Mapa final'!AA311="","",'Mapa final'!AA311)</f>
        <v/>
      </c>
      <c r="K242" s="332" t="str">
        <f t="shared" si="38"/>
        <v/>
      </c>
      <c r="L242" s="332" t="str">
        <f>IF('Mapa final'!AD311="","",'Mapa final'!AD311)</f>
        <v/>
      </c>
      <c r="M242" s="271" t="str">
        <f>IF('Mapa final'!P311="","",'Mapa final'!P311)</f>
        <v/>
      </c>
      <c r="N242" s="65"/>
      <c r="O242" s="65"/>
      <c r="P242" s="65"/>
      <c r="Q242" s="152"/>
    </row>
    <row r="243" spans="1:17" ht="43.5" customHeight="1" x14ac:dyDescent="0.25">
      <c r="A243" s="111" t="s">
        <v>775</v>
      </c>
      <c r="B243" s="1104"/>
      <c r="C243" s="1106"/>
      <c r="D243" s="1108"/>
      <c r="E243" s="1106"/>
      <c r="F243" s="1109"/>
      <c r="G243" s="1109"/>
      <c r="H243" s="1102"/>
      <c r="I243" s="332" t="str">
        <f>IF('Mapa final'!Y312="","",'Mapa final'!Y312)</f>
        <v/>
      </c>
      <c r="J243" s="332" t="str">
        <f>IF('Mapa final'!AA312="","",'Mapa final'!AA312)</f>
        <v/>
      </c>
      <c r="K243" s="332" t="str">
        <f t="shared" si="38"/>
        <v/>
      </c>
      <c r="L243" s="332" t="str">
        <f>IF('Mapa final'!AD312="","",'Mapa final'!AD312)</f>
        <v/>
      </c>
      <c r="M243" s="271" t="str">
        <f>IF('Mapa final'!P312="","",'Mapa final'!P312)</f>
        <v/>
      </c>
      <c r="N243" s="65"/>
      <c r="O243" s="65"/>
      <c r="P243" s="65"/>
      <c r="Q243" s="152"/>
    </row>
    <row r="244" spans="1:17" ht="43.5" customHeight="1" x14ac:dyDescent="0.25">
      <c r="A244" s="111" t="s">
        <v>776</v>
      </c>
      <c r="B244" s="1104"/>
      <c r="C244" s="1106"/>
      <c r="D244" s="1108"/>
      <c r="E244" s="1106"/>
      <c r="F244" s="1109"/>
      <c r="G244" s="1109"/>
      <c r="H244" s="1102"/>
      <c r="I244" s="332" t="str">
        <f>IF('Mapa final'!Y313="","",'Mapa final'!Y313)</f>
        <v/>
      </c>
      <c r="J244" s="332" t="str">
        <f>IF('Mapa final'!AA313="","",'Mapa final'!AA313)</f>
        <v/>
      </c>
      <c r="K244" s="332" t="str">
        <f t="shared" si="38"/>
        <v/>
      </c>
      <c r="L244" s="332" t="str">
        <f>IF('Mapa final'!AD313="","",'Mapa final'!AD313)</f>
        <v/>
      </c>
      <c r="M244" s="271" t="str">
        <f>IF('Mapa final'!P313="","",'Mapa final'!P313)</f>
        <v/>
      </c>
      <c r="N244" s="65"/>
      <c r="O244" s="65"/>
      <c r="P244" s="65"/>
      <c r="Q244" s="152"/>
    </row>
    <row r="245" spans="1:17" ht="43.5" customHeight="1" x14ac:dyDescent="0.25">
      <c r="A245" s="111" t="s">
        <v>777</v>
      </c>
      <c r="B245" s="1104"/>
      <c r="C245" s="1106"/>
      <c r="D245" s="1108"/>
      <c r="E245" s="1106"/>
      <c r="F245" s="1109"/>
      <c r="G245" s="1109"/>
      <c r="H245" s="1102"/>
      <c r="I245" s="332" t="str">
        <f>IF('Mapa final'!Y314="","",'Mapa final'!Y314)</f>
        <v/>
      </c>
      <c r="J245" s="332" t="str">
        <f>IF('Mapa final'!AA314="","",'Mapa final'!AA314)</f>
        <v/>
      </c>
      <c r="K245" s="332" t="str">
        <f t="shared" si="38"/>
        <v/>
      </c>
      <c r="L245" s="332" t="str">
        <f>IF('Mapa final'!AD314="","",'Mapa final'!AD314)</f>
        <v/>
      </c>
      <c r="M245" s="271" t="str">
        <f>IF('Mapa final'!P314="","",'Mapa final'!P314)</f>
        <v/>
      </c>
      <c r="N245" s="65"/>
      <c r="O245" s="65"/>
      <c r="P245" s="65"/>
      <c r="Q245" s="152"/>
    </row>
    <row r="246" spans="1:17" ht="43.5" customHeight="1" x14ac:dyDescent="0.25">
      <c r="A246" s="111" t="s">
        <v>778</v>
      </c>
      <c r="B246" s="1104"/>
      <c r="C246" s="1106"/>
      <c r="D246" s="1108"/>
      <c r="E246" s="1106"/>
      <c r="F246" s="1109"/>
      <c r="G246" s="1109"/>
      <c r="H246" s="1102"/>
      <c r="I246" s="332" t="str">
        <f>IF('Mapa final'!Y315="","",'Mapa final'!Y315)</f>
        <v/>
      </c>
      <c r="J246" s="332" t="str">
        <f>IF('Mapa final'!AA315="","",'Mapa final'!AA315)</f>
        <v/>
      </c>
      <c r="K246" s="332" t="str">
        <f t="shared" si="38"/>
        <v/>
      </c>
      <c r="L246" s="332" t="str">
        <f>IF('Mapa final'!AD315="","",'Mapa final'!AD315)</f>
        <v/>
      </c>
      <c r="M246" s="271" t="str">
        <f>IF('Mapa final'!P315="","",'Mapa final'!P315)</f>
        <v/>
      </c>
      <c r="N246" s="65"/>
      <c r="O246" s="65"/>
      <c r="P246" s="65"/>
      <c r="Q246" s="152"/>
    </row>
    <row r="247" spans="1:17" ht="43.5" customHeight="1" x14ac:dyDescent="0.25">
      <c r="A247" s="111" t="s">
        <v>779</v>
      </c>
      <c r="B247" s="1103"/>
      <c r="C247" s="1105" t="str">
        <f>IF('Mapa final'!E316="","",'Mapa final'!E316)</f>
        <v/>
      </c>
      <c r="D247" s="1107"/>
      <c r="E247" s="1105" t="str">
        <f>IF('Mapa final'!D316="","",'Mapa final'!D316)</f>
        <v/>
      </c>
      <c r="F247" s="1109" t="str">
        <f>IF('Mapa final'!H316="","",'Mapa final'!H316)</f>
        <v/>
      </c>
      <c r="G247" s="1109" t="str">
        <f>IF('Mapa final'!L316="","",'Mapa final'!L316)</f>
        <v/>
      </c>
      <c r="H247" s="1102" t="str">
        <f t="shared" ref="H247" si="45">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32" t="str">
        <f>IF('Mapa final'!Y316="","",'Mapa final'!Y316)</f>
        <v/>
      </c>
      <c r="J247" s="332" t="str">
        <f>IF('Mapa final'!AA316="","",'Mapa final'!AA316)</f>
        <v/>
      </c>
      <c r="K247" s="332" t="str">
        <f t="shared" si="38"/>
        <v/>
      </c>
      <c r="L247" s="332" t="str">
        <f>IF('Mapa final'!AD316="","",'Mapa final'!AD316)</f>
        <v/>
      </c>
      <c r="M247" s="271" t="str">
        <f>IF('Mapa final'!P316="","",'Mapa final'!P316)</f>
        <v/>
      </c>
      <c r="N247" s="65"/>
      <c r="O247" s="65"/>
      <c r="P247" s="65"/>
      <c r="Q247" s="152"/>
    </row>
    <row r="248" spans="1:17" ht="43.5" customHeight="1" x14ac:dyDescent="0.25">
      <c r="A248" s="111" t="s">
        <v>780</v>
      </c>
      <c r="B248" s="1104"/>
      <c r="C248" s="1106"/>
      <c r="D248" s="1108"/>
      <c r="E248" s="1106"/>
      <c r="F248" s="1109"/>
      <c r="G248" s="1109"/>
      <c r="H248" s="1102"/>
      <c r="I248" s="332" t="str">
        <f>IF('Mapa final'!Y317="","",'Mapa final'!Y317)</f>
        <v/>
      </c>
      <c r="J248" s="332" t="str">
        <f>IF('Mapa final'!AA317="","",'Mapa final'!AA317)</f>
        <v/>
      </c>
      <c r="K248" s="332" t="str">
        <f t="shared" si="38"/>
        <v/>
      </c>
      <c r="L248" s="332" t="str">
        <f>IF('Mapa final'!AD317="","",'Mapa final'!AD317)</f>
        <v/>
      </c>
      <c r="M248" s="271" t="str">
        <f>IF('Mapa final'!P317="","",'Mapa final'!P317)</f>
        <v/>
      </c>
      <c r="N248" s="65"/>
      <c r="O248" s="65"/>
      <c r="P248" s="65"/>
      <c r="Q248" s="152"/>
    </row>
    <row r="249" spans="1:17" ht="43.5" customHeight="1" x14ac:dyDescent="0.25">
      <c r="A249" s="111" t="s">
        <v>781</v>
      </c>
      <c r="B249" s="1104"/>
      <c r="C249" s="1106"/>
      <c r="D249" s="1108"/>
      <c r="E249" s="1106"/>
      <c r="F249" s="1109"/>
      <c r="G249" s="1109"/>
      <c r="H249" s="1102"/>
      <c r="I249" s="332" t="str">
        <f>IF('Mapa final'!Y318="","",'Mapa final'!Y318)</f>
        <v/>
      </c>
      <c r="J249" s="332" t="str">
        <f>IF('Mapa final'!AA318="","",'Mapa final'!AA318)</f>
        <v/>
      </c>
      <c r="K249" s="332" t="str">
        <f t="shared" si="38"/>
        <v/>
      </c>
      <c r="L249" s="332" t="str">
        <f>IF('Mapa final'!AD318="","",'Mapa final'!AD318)</f>
        <v/>
      </c>
      <c r="M249" s="271" t="str">
        <f>IF('Mapa final'!P318="","",'Mapa final'!P318)</f>
        <v/>
      </c>
      <c r="N249" s="65"/>
      <c r="O249" s="65"/>
      <c r="P249" s="65"/>
      <c r="Q249" s="152"/>
    </row>
    <row r="250" spans="1:17" ht="43.5" customHeight="1" x14ac:dyDescent="0.25">
      <c r="A250" s="111" t="s">
        <v>782</v>
      </c>
      <c r="B250" s="1104"/>
      <c r="C250" s="1106"/>
      <c r="D250" s="1108"/>
      <c r="E250" s="1106"/>
      <c r="F250" s="1109"/>
      <c r="G250" s="1109"/>
      <c r="H250" s="1102"/>
      <c r="I250" s="332" t="str">
        <f>IF('Mapa final'!Y319="","",'Mapa final'!Y319)</f>
        <v/>
      </c>
      <c r="J250" s="332" t="str">
        <f>IF('Mapa final'!AA319="","",'Mapa final'!AA319)</f>
        <v/>
      </c>
      <c r="K250" s="332" t="str">
        <f t="shared" si="38"/>
        <v/>
      </c>
      <c r="L250" s="332" t="str">
        <f>IF('Mapa final'!AD319="","",'Mapa final'!AD319)</f>
        <v/>
      </c>
      <c r="M250" s="271" t="str">
        <f>IF('Mapa final'!P319="","",'Mapa final'!P319)</f>
        <v/>
      </c>
      <c r="N250" s="65"/>
      <c r="O250" s="65"/>
      <c r="P250" s="65"/>
      <c r="Q250" s="152"/>
    </row>
    <row r="251" spans="1:17" ht="43.5" customHeight="1" x14ac:dyDescent="0.25">
      <c r="A251" s="111" t="s">
        <v>783</v>
      </c>
      <c r="B251" s="1104"/>
      <c r="C251" s="1106"/>
      <c r="D251" s="1108"/>
      <c r="E251" s="1106"/>
      <c r="F251" s="1109"/>
      <c r="G251" s="1109"/>
      <c r="H251" s="1102"/>
      <c r="I251" s="332" t="str">
        <f>IF('Mapa final'!Y320="","",'Mapa final'!Y320)</f>
        <v/>
      </c>
      <c r="J251" s="332" t="str">
        <f>IF('Mapa final'!AA320="","",'Mapa final'!AA320)</f>
        <v/>
      </c>
      <c r="K251" s="332" t="str">
        <f t="shared" si="38"/>
        <v/>
      </c>
      <c r="L251" s="332" t="str">
        <f>IF('Mapa final'!AD320="","",'Mapa final'!AD320)</f>
        <v/>
      </c>
      <c r="M251" s="271" t="str">
        <f>IF('Mapa final'!P320="","",'Mapa final'!P320)</f>
        <v/>
      </c>
      <c r="N251" s="65"/>
      <c r="O251" s="65"/>
      <c r="P251" s="65"/>
      <c r="Q251" s="152"/>
    </row>
    <row r="252" spans="1:17" ht="43.5" customHeight="1" x14ac:dyDescent="0.25">
      <c r="A252" s="111" t="s">
        <v>784</v>
      </c>
      <c r="B252" s="1104"/>
      <c r="C252" s="1106"/>
      <c r="D252" s="1108"/>
      <c r="E252" s="1106"/>
      <c r="F252" s="1109"/>
      <c r="G252" s="1109"/>
      <c r="H252" s="1102"/>
      <c r="I252" s="332" t="str">
        <f>IF('Mapa final'!Y321="","",'Mapa final'!Y321)</f>
        <v/>
      </c>
      <c r="J252" s="332" t="str">
        <f>IF('Mapa final'!AA321="","",'Mapa final'!AA321)</f>
        <v/>
      </c>
      <c r="K252" s="332" t="str">
        <f t="shared" si="38"/>
        <v/>
      </c>
      <c r="L252" s="332" t="str">
        <f>IF('Mapa final'!AD321="","",'Mapa final'!AD321)</f>
        <v/>
      </c>
      <c r="M252" s="271" t="str">
        <f>IF('Mapa final'!P321="","",'Mapa final'!P321)</f>
        <v/>
      </c>
      <c r="N252" s="65"/>
      <c r="O252" s="65"/>
      <c r="P252" s="65"/>
      <c r="Q252" s="152"/>
    </row>
    <row r="253" spans="1:17" ht="43.5" customHeight="1" x14ac:dyDescent="0.25">
      <c r="A253" s="111" t="s">
        <v>785</v>
      </c>
      <c r="B253" s="1103"/>
      <c r="C253" s="1105" t="str">
        <f>IF('Mapa final'!E322="","",'Mapa final'!E322)</f>
        <v/>
      </c>
      <c r="D253" s="1107"/>
      <c r="E253" s="1105" t="str">
        <f>IF('Mapa final'!D322="","",'Mapa final'!D322)</f>
        <v/>
      </c>
      <c r="F253" s="1109" t="str">
        <f>IF('Mapa final'!H322="","",'Mapa final'!H322)</f>
        <v/>
      </c>
      <c r="G253" s="1109" t="str">
        <f>IF('Mapa final'!L322="","",'Mapa final'!L322)</f>
        <v/>
      </c>
      <c r="H253" s="1102" t="str">
        <f t="shared" ref="H253" si="46">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32" t="str">
        <f>IF('Mapa final'!Y322="","",'Mapa final'!Y322)</f>
        <v/>
      </c>
      <c r="J253" s="332" t="str">
        <f>IF('Mapa final'!AA322="","",'Mapa final'!AA322)</f>
        <v/>
      </c>
      <c r="K253" s="332" t="str">
        <f t="shared" si="38"/>
        <v/>
      </c>
      <c r="L253" s="332" t="str">
        <f>IF('Mapa final'!AD322="","",'Mapa final'!AD322)</f>
        <v/>
      </c>
      <c r="M253" s="271" t="str">
        <f>IF('Mapa final'!P322="","",'Mapa final'!P322)</f>
        <v/>
      </c>
      <c r="N253" s="65"/>
      <c r="O253" s="65"/>
      <c r="P253" s="65"/>
      <c r="Q253" s="152"/>
    </row>
    <row r="254" spans="1:17" ht="43.5" customHeight="1" x14ac:dyDescent="0.25">
      <c r="A254" s="111" t="s">
        <v>786</v>
      </c>
      <c r="B254" s="1104"/>
      <c r="C254" s="1106"/>
      <c r="D254" s="1108"/>
      <c r="E254" s="1106"/>
      <c r="F254" s="1109"/>
      <c r="G254" s="1109"/>
      <c r="H254" s="1102"/>
      <c r="I254" s="332" t="str">
        <f>IF('Mapa final'!Y323="","",'Mapa final'!Y323)</f>
        <v/>
      </c>
      <c r="J254" s="332" t="str">
        <f>IF('Mapa final'!AA323="","",'Mapa final'!AA323)</f>
        <v/>
      </c>
      <c r="K254" s="332" t="str">
        <f t="shared" si="38"/>
        <v/>
      </c>
      <c r="L254" s="332" t="str">
        <f>IF('Mapa final'!AD323="","",'Mapa final'!AD323)</f>
        <v/>
      </c>
      <c r="M254" s="271" t="str">
        <f>IF('Mapa final'!P323="","",'Mapa final'!P323)</f>
        <v/>
      </c>
      <c r="N254" s="65"/>
      <c r="O254" s="65"/>
      <c r="P254" s="65"/>
      <c r="Q254" s="152"/>
    </row>
    <row r="255" spans="1:17" ht="43.5" customHeight="1" x14ac:dyDescent="0.25">
      <c r="A255" s="111" t="s">
        <v>787</v>
      </c>
      <c r="B255" s="1104"/>
      <c r="C255" s="1106"/>
      <c r="D255" s="1108"/>
      <c r="E255" s="1106"/>
      <c r="F255" s="1109"/>
      <c r="G255" s="1109"/>
      <c r="H255" s="1102"/>
      <c r="I255" s="332" t="str">
        <f>IF('Mapa final'!Y324="","",'Mapa final'!Y324)</f>
        <v/>
      </c>
      <c r="J255" s="332" t="str">
        <f>IF('Mapa final'!AA324="","",'Mapa final'!AA324)</f>
        <v/>
      </c>
      <c r="K255" s="332" t="str">
        <f t="shared" si="38"/>
        <v/>
      </c>
      <c r="L255" s="332" t="str">
        <f>IF('Mapa final'!AD324="","",'Mapa final'!AD324)</f>
        <v/>
      </c>
      <c r="M255" s="271" t="str">
        <f>IF('Mapa final'!P324="","",'Mapa final'!P324)</f>
        <v/>
      </c>
      <c r="N255" s="65"/>
      <c r="O255" s="65"/>
      <c r="P255" s="65"/>
      <c r="Q255" s="152"/>
    </row>
    <row r="256" spans="1:17" ht="43.5" customHeight="1" x14ac:dyDescent="0.25">
      <c r="A256" s="111" t="s">
        <v>788</v>
      </c>
      <c r="B256" s="1104"/>
      <c r="C256" s="1106"/>
      <c r="D256" s="1108"/>
      <c r="E256" s="1106"/>
      <c r="F256" s="1109"/>
      <c r="G256" s="1109"/>
      <c r="H256" s="1102"/>
      <c r="I256" s="332" t="str">
        <f>IF('Mapa final'!Y325="","",'Mapa final'!Y325)</f>
        <v/>
      </c>
      <c r="J256" s="332" t="str">
        <f>IF('Mapa final'!AA325="","",'Mapa final'!AA325)</f>
        <v/>
      </c>
      <c r="K256" s="332" t="str">
        <f t="shared" si="38"/>
        <v/>
      </c>
      <c r="L256" s="332" t="str">
        <f>IF('Mapa final'!AD325="","",'Mapa final'!AD325)</f>
        <v/>
      </c>
      <c r="M256" s="271" t="str">
        <f>IF('Mapa final'!P325="","",'Mapa final'!P325)</f>
        <v/>
      </c>
      <c r="N256" s="65"/>
      <c r="O256" s="65"/>
      <c r="P256" s="65"/>
      <c r="Q256" s="152"/>
    </row>
    <row r="257" spans="1:17" ht="43.5" customHeight="1" x14ac:dyDescent="0.25">
      <c r="A257" s="111" t="s">
        <v>789</v>
      </c>
      <c r="B257" s="1104"/>
      <c r="C257" s="1106"/>
      <c r="D257" s="1108"/>
      <c r="E257" s="1106"/>
      <c r="F257" s="1109"/>
      <c r="G257" s="1109"/>
      <c r="H257" s="1102"/>
      <c r="I257" s="332" t="str">
        <f>IF('Mapa final'!Y326="","",'Mapa final'!Y326)</f>
        <v/>
      </c>
      <c r="J257" s="332" t="str">
        <f>IF('Mapa final'!AA326="","",'Mapa final'!AA326)</f>
        <v/>
      </c>
      <c r="K257" s="332" t="str">
        <f t="shared" si="38"/>
        <v/>
      </c>
      <c r="L257" s="332" t="str">
        <f>IF('Mapa final'!AD326="","",'Mapa final'!AD326)</f>
        <v/>
      </c>
      <c r="M257" s="271" t="str">
        <f>IF('Mapa final'!P326="","",'Mapa final'!P326)</f>
        <v/>
      </c>
      <c r="N257" s="65"/>
      <c r="O257" s="65"/>
      <c r="P257" s="65"/>
      <c r="Q257" s="152"/>
    </row>
    <row r="258" spans="1:17" ht="43.5" customHeight="1" x14ac:dyDescent="0.25">
      <c r="A258" s="111" t="s">
        <v>790</v>
      </c>
      <c r="B258" s="1104"/>
      <c r="C258" s="1106"/>
      <c r="D258" s="1108"/>
      <c r="E258" s="1106"/>
      <c r="F258" s="1109"/>
      <c r="G258" s="1109"/>
      <c r="H258" s="1102"/>
      <c r="I258" s="332" t="str">
        <f>IF('Mapa final'!Y327="","",'Mapa final'!Y327)</f>
        <v/>
      </c>
      <c r="J258" s="332" t="str">
        <f>IF('Mapa final'!AA327="","",'Mapa final'!AA327)</f>
        <v/>
      </c>
      <c r="K258" s="332" t="str">
        <f t="shared" si="38"/>
        <v/>
      </c>
      <c r="L258" s="332" t="str">
        <f>IF('Mapa final'!AD327="","",'Mapa final'!AD327)</f>
        <v/>
      </c>
      <c r="M258" s="271" t="str">
        <f>IF('Mapa final'!P327="","",'Mapa final'!P327)</f>
        <v/>
      </c>
      <c r="N258" s="65"/>
      <c r="O258" s="65"/>
      <c r="P258" s="65"/>
      <c r="Q258" s="152"/>
    </row>
    <row r="259" spans="1:17" ht="43.5" customHeight="1" x14ac:dyDescent="0.25">
      <c r="A259" s="111" t="s">
        <v>791</v>
      </c>
      <c r="B259" s="1103"/>
      <c r="C259" s="1105" t="str">
        <f>IF('Mapa final'!E328="","",'Mapa final'!E328)</f>
        <v/>
      </c>
      <c r="D259" s="1107"/>
      <c r="E259" s="1105" t="str">
        <f>IF('Mapa final'!D328="","",'Mapa final'!D328)</f>
        <v/>
      </c>
      <c r="F259" s="1109" t="str">
        <f>IF('Mapa final'!H328="","",'Mapa final'!H328)</f>
        <v/>
      </c>
      <c r="G259" s="1109" t="str">
        <f>IF('Mapa final'!L328="","",'Mapa final'!L328)</f>
        <v/>
      </c>
      <c r="H259" s="1102" t="str">
        <f t="shared" ref="H259" si="47">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32" t="str">
        <f>IF('Mapa final'!Y328="","",'Mapa final'!Y328)</f>
        <v/>
      </c>
      <c r="J259" s="332" t="str">
        <f>IF('Mapa final'!AA328="","",'Mapa final'!AA328)</f>
        <v/>
      </c>
      <c r="K259" s="332" t="str">
        <f t="shared" si="38"/>
        <v/>
      </c>
      <c r="L259" s="332" t="str">
        <f>IF('Mapa final'!AD328="","",'Mapa final'!AD328)</f>
        <v/>
      </c>
      <c r="M259" s="271" t="str">
        <f>IF('Mapa final'!P328="","",'Mapa final'!P328)</f>
        <v/>
      </c>
      <c r="N259" s="65"/>
      <c r="O259" s="65"/>
      <c r="P259" s="65"/>
      <c r="Q259" s="152"/>
    </row>
    <row r="260" spans="1:17" ht="43.5" customHeight="1" x14ac:dyDescent="0.25">
      <c r="A260" s="111" t="s">
        <v>792</v>
      </c>
      <c r="B260" s="1104"/>
      <c r="C260" s="1106"/>
      <c r="D260" s="1108"/>
      <c r="E260" s="1106"/>
      <c r="F260" s="1109"/>
      <c r="G260" s="1109"/>
      <c r="H260" s="1102"/>
      <c r="I260" s="332" t="str">
        <f>IF('Mapa final'!Y329="","",'Mapa final'!Y329)</f>
        <v/>
      </c>
      <c r="J260" s="332" t="str">
        <f>IF('Mapa final'!AA329="","",'Mapa final'!AA329)</f>
        <v/>
      </c>
      <c r="K260" s="332" t="str">
        <f t="shared" si="38"/>
        <v/>
      </c>
      <c r="L260" s="332" t="str">
        <f>IF('Mapa final'!AD329="","",'Mapa final'!AD329)</f>
        <v/>
      </c>
      <c r="M260" s="271" t="str">
        <f>IF('Mapa final'!P329="","",'Mapa final'!P329)</f>
        <v/>
      </c>
      <c r="N260" s="65"/>
      <c r="O260" s="65"/>
      <c r="P260" s="65"/>
      <c r="Q260" s="152"/>
    </row>
    <row r="261" spans="1:17" ht="43.5" customHeight="1" x14ac:dyDescent="0.25">
      <c r="A261" s="111" t="s">
        <v>793</v>
      </c>
      <c r="B261" s="1104"/>
      <c r="C261" s="1106"/>
      <c r="D261" s="1108"/>
      <c r="E261" s="1106"/>
      <c r="F261" s="1109"/>
      <c r="G261" s="1109"/>
      <c r="H261" s="1102"/>
      <c r="I261" s="332" t="str">
        <f>IF('Mapa final'!Y330="","",'Mapa final'!Y330)</f>
        <v/>
      </c>
      <c r="J261" s="332" t="str">
        <f>IF('Mapa final'!AA330="","",'Mapa final'!AA330)</f>
        <v/>
      </c>
      <c r="K261" s="332" t="str">
        <f t="shared" si="38"/>
        <v/>
      </c>
      <c r="L261" s="332" t="str">
        <f>IF('Mapa final'!AD330="","",'Mapa final'!AD330)</f>
        <v/>
      </c>
      <c r="M261" s="271" t="str">
        <f>IF('Mapa final'!P330="","",'Mapa final'!P330)</f>
        <v/>
      </c>
      <c r="N261" s="65"/>
      <c r="O261" s="65"/>
      <c r="P261" s="65"/>
      <c r="Q261" s="152"/>
    </row>
    <row r="262" spans="1:17" ht="43.5" customHeight="1" x14ac:dyDescent="0.25">
      <c r="A262" s="111" t="s">
        <v>794</v>
      </c>
      <c r="B262" s="1104"/>
      <c r="C262" s="1106"/>
      <c r="D262" s="1108"/>
      <c r="E262" s="1106"/>
      <c r="F262" s="1109"/>
      <c r="G262" s="1109"/>
      <c r="H262" s="1102"/>
      <c r="I262" s="332" t="str">
        <f>IF('Mapa final'!Y331="","",'Mapa final'!Y331)</f>
        <v/>
      </c>
      <c r="J262" s="332" t="str">
        <f>IF('Mapa final'!AA331="","",'Mapa final'!AA331)</f>
        <v/>
      </c>
      <c r="K262" s="332" t="str">
        <f t="shared" si="38"/>
        <v/>
      </c>
      <c r="L262" s="332" t="str">
        <f>IF('Mapa final'!AD331="","",'Mapa final'!AD331)</f>
        <v/>
      </c>
      <c r="M262" s="271" t="str">
        <f>IF('Mapa final'!P331="","",'Mapa final'!P331)</f>
        <v/>
      </c>
      <c r="N262" s="65"/>
      <c r="O262" s="65"/>
      <c r="P262" s="65"/>
      <c r="Q262" s="152"/>
    </row>
    <row r="263" spans="1:17" ht="43.5" customHeight="1" x14ac:dyDescent="0.25">
      <c r="A263" s="111" t="s">
        <v>795</v>
      </c>
      <c r="B263" s="1104"/>
      <c r="C263" s="1106"/>
      <c r="D263" s="1108"/>
      <c r="E263" s="1106"/>
      <c r="F263" s="1109"/>
      <c r="G263" s="1109"/>
      <c r="H263" s="1102"/>
      <c r="I263" s="332" t="str">
        <f>IF('Mapa final'!Y332="","",'Mapa final'!Y332)</f>
        <v/>
      </c>
      <c r="J263" s="332" t="str">
        <f>IF('Mapa final'!AA332="","",'Mapa final'!AA332)</f>
        <v/>
      </c>
      <c r="K263" s="332" t="str">
        <f t="shared" si="38"/>
        <v/>
      </c>
      <c r="L263" s="332" t="str">
        <f>IF('Mapa final'!AD332="","",'Mapa final'!AD332)</f>
        <v/>
      </c>
      <c r="M263" s="271" t="str">
        <f>IF('Mapa final'!P332="","",'Mapa final'!P332)</f>
        <v/>
      </c>
      <c r="N263" s="65"/>
      <c r="O263" s="65"/>
      <c r="P263" s="65"/>
      <c r="Q263" s="152"/>
    </row>
    <row r="264" spans="1:17" ht="43.5" customHeight="1" x14ac:dyDescent="0.25">
      <c r="A264" s="111" t="s">
        <v>796</v>
      </c>
      <c r="B264" s="1104"/>
      <c r="C264" s="1106"/>
      <c r="D264" s="1108"/>
      <c r="E264" s="1106"/>
      <c r="F264" s="1109"/>
      <c r="G264" s="1109"/>
      <c r="H264" s="1102"/>
      <c r="I264" s="332" t="str">
        <f>IF('Mapa final'!Y333="","",'Mapa final'!Y333)</f>
        <v/>
      </c>
      <c r="J264" s="332" t="str">
        <f>IF('Mapa final'!AA333="","",'Mapa final'!AA333)</f>
        <v/>
      </c>
      <c r="K264" s="332" t="str">
        <f t="shared" ref="K264:K327" si="48">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32" t="str">
        <f>IF('Mapa final'!AD333="","",'Mapa final'!AD333)</f>
        <v/>
      </c>
      <c r="M264" s="271" t="str">
        <f>IF('Mapa final'!P333="","",'Mapa final'!P333)</f>
        <v/>
      </c>
      <c r="N264" s="65"/>
      <c r="O264" s="65"/>
      <c r="P264" s="65"/>
      <c r="Q264" s="152"/>
    </row>
    <row r="265" spans="1:17" ht="43.5" customHeight="1" x14ac:dyDescent="0.25">
      <c r="A265" s="111" t="s">
        <v>797</v>
      </c>
      <c r="B265" s="1103"/>
      <c r="C265" s="1105" t="str">
        <f>IF('Mapa final'!E334="","",'Mapa final'!E334)</f>
        <v/>
      </c>
      <c r="D265" s="1107"/>
      <c r="E265" s="1105" t="str">
        <f>IF('Mapa final'!D334="","",'Mapa final'!D334)</f>
        <v/>
      </c>
      <c r="F265" s="1109" t="str">
        <f>IF('Mapa final'!H334="","",'Mapa final'!H334)</f>
        <v/>
      </c>
      <c r="G265" s="1109" t="str">
        <f>IF('Mapa final'!L334="","",'Mapa final'!L334)</f>
        <v/>
      </c>
      <c r="H265" s="1102" t="str">
        <f t="shared" ref="H265" si="49">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32" t="str">
        <f>IF('Mapa final'!Y334="","",'Mapa final'!Y334)</f>
        <v/>
      </c>
      <c r="J265" s="332" t="str">
        <f>IF('Mapa final'!AA334="","",'Mapa final'!AA334)</f>
        <v/>
      </c>
      <c r="K265" s="332" t="str">
        <f t="shared" si="48"/>
        <v/>
      </c>
      <c r="L265" s="332" t="str">
        <f>IF('Mapa final'!AD334="","",'Mapa final'!AD334)</f>
        <v/>
      </c>
      <c r="M265" s="271" t="str">
        <f>IF('Mapa final'!P334="","",'Mapa final'!P334)</f>
        <v/>
      </c>
      <c r="N265" s="65"/>
      <c r="O265" s="65"/>
      <c r="P265" s="65"/>
      <c r="Q265" s="152"/>
    </row>
    <row r="266" spans="1:17" ht="43.5" customHeight="1" x14ac:dyDescent="0.25">
      <c r="A266" s="111" t="s">
        <v>798</v>
      </c>
      <c r="B266" s="1104"/>
      <c r="C266" s="1106"/>
      <c r="D266" s="1108"/>
      <c r="E266" s="1106"/>
      <c r="F266" s="1109"/>
      <c r="G266" s="1109"/>
      <c r="H266" s="1102"/>
      <c r="I266" s="332" t="str">
        <f>IF('Mapa final'!Y335="","",'Mapa final'!Y335)</f>
        <v/>
      </c>
      <c r="J266" s="332" t="str">
        <f>IF('Mapa final'!AA335="","",'Mapa final'!AA335)</f>
        <v/>
      </c>
      <c r="K266" s="332" t="str">
        <f t="shared" si="48"/>
        <v/>
      </c>
      <c r="L266" s="332" t="str">
        <f>IF('Mapa final'!AD335="","",'Mapa final'!AD335)</f>
        <v/>
      </c>
      <c r="M266" s="271" t="str">
        <f>IF('Mapa final'!P335="","",'Mapa final'!P335)</f>
        <v/>
      </c>
      <c r="N266" s="65"/>
      <c r="O266" s="65"/>
      <c r="P266" s="65"/>
      <c r="Q266" s="152"/>
    </row>
    <row r="267" spans="1:17" ht="43.5" customHeight="1" x14ac:dyDescent="0.25">
      <c r="A267" s="111" t="s">
        <v>799</v>
      </c>
      <c r="B267" s="1104"/>
      <c r="C267" s="1106"/>
      <c r="D267" s="1108"/>
      <c r="E267" s="1106"/>
      <c r="F267" s="1109"/>
      <c r="G267" s="1109"/>
      <c r="H267" s="1102"/>
      <c r="I267" s="332" t="str">
        <f>IF('Mapa final'!Y336="","",'Mapa final'!Y336)</f>
        <v/>
      </c>
      <c r="J267" s="332" t="str">
        <f>IF('Mapa final'!AA336="","",'Mapa final'!AA336)</f>
        <v/>
      </c>
      <c r="K267" s="332" t="str">
        <f t="shared" si="48"/>
        <v/>
      </c>
      <c r="L267" s="332" t="str">
        <f>IF('Mapa final'!AD336="","",'Mapa final'!AD336)</f>
        <v/>
      </c>
      <c r="M267" s="271" t="str">
        <f>IF('Mapa final'!P336="","",'Mapa final'!P336)</f>
        <v/>
      </c>
      <c r="N267" s="65"/>
      <c r="O267" s="65"/>
      <c r="P267" s="65"/>
      <c r="Q267" s="152"/>
    </row>
    <row r="268" spans="1:17" ht="43.5" customHeight="1" x14ac:dyDescent="0.25">
      <c r="A268" s="111" t="s">
        <v>800</v>
      </c>
      <c r="B268" s="1104"/>
      <c r="C268" s="1106"/>
      <c r="D268" s="1108"/>
      <c r="E268" s="1106"/>
      <c r="F268" s="1109"/>
      <c r="G268" s="1109"/>
      <c r="H268" s="1102"/>
      <c r="I268" s="332" t="str">
        <f>IF('Mapa final'!Y337="","",'Mapa final'!Y337)</f>
        <v/>
      </c>
      <c r="J268" s="332" t="str">
        <f>IF('Mapa final'!AA337="","",'Mapa final'!AA337)</f>
        <v/>
      </c>
      <c r="K268" s="332" t="str">
        <f t="shared" si="48"/>
        <v/>
      </c>
      <c r="L268" s="332" t="str">
        <f>IF('Mapa final'!AD337="","",'Mapa final'!AD337)</f>
        <v/>
      </c>
      <c r="M268" s="271" t="str">
        <f>IF('Mapa final'!P337="","",'Mapa final'!P337)</f>
        <v/>
      </c>
      <c r="N268" s="65"/>
      <c r="O268" s="65"/>
      <c r="P268" s="65"/>
      <c r="Q268" s="152"/>
    </row>
    <row r="269" spans="1:17" ht="43.5" customHeight="1" x14ac:dyDescent="0.25">
      <c r="A269" s="111" t="s">
        <v>801</v>
      </c>
      <c r="B269" s="1104"/>
      <c r="C269" s="1106"/>
      <c r="D269" s="1108"/>
      <c r="E269" s="1106"/>
      <c r="F269" s="1109"/>
      <c r="G269" s="1109"/>
      <c r="H269" s="1102"/>
      <c r="I269" s="332" t="str">
        <f>IF('Mapa final'!Y338="","",'Mapa final'!Y338)</f>
        <v/>
      </c>
      <c r="J269" s="332" t="str">
        <f>IF('Mapa final'!AA338="","",'Mapa final'!AA338)</f>
        <v/>
      </c>
      <c r="K269" s="332" t="str">
        <f t="shared" si="48"/>
        <v/>
      </c>
      <c r="L269" s="332" t="str">
        <f>IF('Mapa final'!AD338="","",'Mapa final'!AD338)</f>
        <v/>
      </c>
      <c r="M269" s="271" t="str">
        <f>IF('Mapa final'!P338="","",'Mapa final'!P338)</f>
        <v/>
      </c>
      <c r="N269" s="65"/>
      <c r="O269" s="65"/>
      <c r="P269" s="65"/>
      <c r="Q269" s="152"/>
    </row>
    <row r="270" spans="1:17" ht="43.5" customHeight="1" x14ac:dyDescent="0.25">
      <c r="A270" s="111" t="s">
        <v>802</v>
      </c>
      <c r="B270" s="1104"/>
      <c r="C270" s="1106"/>
      <c r="D270" s="1108"/>
      <c r="E270" s="1106"/>
      <c r="F270" s="1109"/>
      <c r="G270" s="1109"/>
      <c r="H270" s="1102"/>
      <c r="I270" s="332" t="str">
        <f>IF('Mapa final'!Y339="","",'Mapa final'!Y339)</f>
        <v/>
      </c>
      <c r="J270" s="332" t="str">
        <f>IF('Mapa final'!AA339="","",'Mapa final'!AA339)</f>
        <v/>
      </c>
      <c r="K270" s="332" t="str">
        <f t="shared" si="48"/>
        <v/>
      </c>
      <c r="L270" s="332" t="str">
        <f>IF('Mapa final'!AD339="","",'Mapa final'!AD339)</f>
        <v/>
      </c>
      <c r="M270" s="271" t="str">
        <f>IF('Mapa final'!P339="","",'Mapa final'!P339)</f>
        <v/>
      </c>
      <c r="N270" s="65"/>
      <c r="O270" s="65"/>
      <c r="P270" s="65"/>
      <c r="Q270" s="152"/>
    </row>
    <row r="271" spans="1:17" ht="43.5" customHeight="1" x14ac:dyDescent="0.25">
      <c r="A271" s="111" t="s">
        <v>803</v>
      </c>
      <c r="B271" s="1103"/>
      <c r="C271" s="1105" t="str">
        <f>IF('Mapa final'!E340="","",'Mapa final'!E340)</f>
        <v/>
      </c>
      <c r="D271" s="1107"/>
      <c r="E271" s="1105" t="str">
        <f>IF('Mapa final'!D340="","",'Mapa final'!D340)</f>
        <v/>
      </c>
      <c r="F271" s="1109" t="str">
        <f>IF('Mapa final'!H340="","",'Mapa final'!H340)</f>
        <v/>
      </c>
      <c r="G271" s="1109" t="str">
        <f>IF('Mapa final'!L340="","",'Mapa final'!L340)</f>
        <v/>
      </c>
      <c r="H271" s="1102" t="str">
        <f t="shared" ref="H271" si="50">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32" t="str">
        <f>IF('Mapa final'!Y340="","",'Mapa final'!Y340)</f>
        <v/>
      </c>
      <c r="J271" s="332" t="str">
        <f>IF('Mapa final'!AA340="","",'Mapa final'!AA340)</f>
        <v/>
      </c>
      <c r="K271" s="332" t="str">
        <f t="shared" si="48"/>
        <v/>
      </c>
      <c r="L271" s="332" t="str">
        <f>IF('Mapa final'!AD340="","",'Mapa final'!AD340)</f>
        <v/>
      </c>
      <c r="M271" s="271" t="str">
        <f>IF('Mapa final'!P340="","",'Mapa final'!P340)</f>
        <v/>
      </c>
      <c r="N271" s="65"/>
      <c r="O271" s="65"/>
      <c r="P271" s="65"/>
      <c r="Q271" s="152"/>
    </row>
    <row r="272" spans="1:17" ht="43.5" customHeight="1" x14ac:dyDescent="0.25">
      <c r="A272" s="111" t="s">
        <v>804</v>
      </c>
      <c r="B272" s="1104"/>
      <c r="C272" s="1106"/>
      <c r="D272" s="1108"/>
      <c r="E272" s="1106"/>
      <c r="F272" s="1109"/>
      <c r="G272" s="1109"/>
      <c r="H272" s="1102"/>
      <c r="I272" s="332" t="str">
        <f>IF('Mapa final'!Y341="","",'Mapa final'!Y341)</f>
        <v/>
      </c>
      <c r="J272" s="332" t="str">
        <f>IF('Mapa final'!AA341="","",'Mapa final'!AA341)</f>
        <v/>
      </c>
      <c r="K272" s="332" t="str">
        <f t="shared" si="48"/>
        <v/>
      </c>
      <c r="L272" s="332" t="str">
        <f>IF('Mapa final'!AD341="","",'Mapa final'!AD341)</f>
        <v/>
      </c>
      <c r="M272" s="271" t="str">
        <f>IF('Mapa final'!P341="","",'Mapa final'!P341)</f>
        <v/>
      </c>
      <c r="N272" s="65"/>
      <c r="O272" s="65"/>
      <c r="P272" s="65"/>
      <c r="Q272" s="152"/>
    </row>
    <row r="273" spans="1:17" ht="43.5" customHeight="1" x14ac:dyDescent="0.25">
      <c r="A273" s="111" t="s">
        <v>805</v>
      </c>
      <c r="B273" s="1104"/>
      <c r="C273" s="1106"/>
      <c r="D273" s="1108"/>
      <c r="E273" s="1106"/>
      <c r="F273" s="1109"/>
      <c r="G273" s="1109"/>
      <c r="H273" s="1102"/>
      <c r="I273" s="332" t="str">
        <f>IF('Mapa final'!Y342="","",'Mapa final'!Y342)</f>
        <v/>
      </c>
      <c r="J273" s="332" t="str">
        <f>IF('Mapa final'!AA342="","",'Mapa final'!AA342)</f>
        <v/>
      </c>
      <c r="K273" s="332" t="str">
        <f t="shared" si="48"/>
        <v/>
      </c>
      <c r="L273" s="332" t="str">
        <f>IF('Mapa final'!AD342="","",'Mapa final'!AD342)</f>
        <v/>
      </c>
      <c r="M273" s="271" t="str">
        <f>IF('Mapa final'!P342="","",'Mapa final'!P342)</f>
        <v/>
      </c>
      <c r="N273" s="65"/>
      <c r="O273" s="65"/>
      <c r="P273" s="65"/>
      <c r="Q273" s="152"/>
    </row>
    <row r="274" spans="1:17" ht="43.5" customHeight="1" x14ac:dyDescent="0.25">
      <c r="A274" s="111" t="s">
        <v>806</v>
      </c>
      <c r="B274" s="1104"/>
      <c r="C274" s="1106"/>
      <c r="D274" s="1108"/>
      <c r="E274" s="1106"/>
      <c r="F274" s="1109"/>
      <c r="G274" s="1109"/>
      <c r="H274" s="1102"/>
      <c r="I274" s="332" t="str">
        <f>IF('Mapa final'!Y343="","",'Mapa final'!Y343)</f>
        <v/>
      </c>
      <c r="J274" s="332" t="str">
        <f>IF('Mapa final'!AA343="","",'Mapa final'!AA343)</f>
        <v/>
      </c>
      <c r="K274" s="332" t="str">
        <f t="shared" si="48"/>
        <v/>
      </c>
      <c r="L274" s="332" t="str">
        <f>IF('Mapa final'!AD343="","",'Mapa final'!AD343)</f>
        <v/>
      </c>
      <c r="M274" s="271" t="str">
        <f>IF('Mapa final'!P343="","",'Mapa final'!P343)</f>
        <v/>
      </c>
      <c r="N274" s="65"/>
      <c r="O274" s="65"/>
      <c r="P274" s="65"/>
      <c r="Q274" s="152"/>
    </row>
    <row r="275" spans="1:17" ht="43.5" customHeight="1" x14ac:dyDescent="0.25">
      <c r="A275" s="111" t="s">
        <v>807</v>
      </c>
      <c r="B275" s="1104"/>
      <c r="C275" s="1106"/>
      <c r="D275" s="1108"/>
      <c r="E275" s="1106"/>
      <c r="F275" s="1109"/>
      <c r="G275" s="1109"/>
      <c r="H275" s="1102"/>
      <c r="I275" s="332" t="str">
        <f>IF('Mapa final'!Y344="","",'Mapa final'!Y344)</f>
        <v/>
      </c>
      <c r="J275" s="332" t="str">
        <f>IF('Mapa final'!AA344="","",'Mapa final'!AA344)</f>
        <v/>
      </c>
      <c r="K275" s="332" t="str">
        <f t="shared" si="48"/>
        <v/>
      </c>
      <c r="L275" s="332" t="str">
        <f>IF('Mapa final'!AD344="","",'Mapa final'!AD344)</f>
        <v/>
      </c>
      <c r="M275" s="271" t="str">
        <f>IF('Mapa final'!P344="","",'Mapa final'!P344)</f>
        <v/>
      </c>
      <c r="N275" s="65"/>
      <c r="O275" s="65"/>
      <c r="P275" s="65"/>
      <c r="Q275" s="152"/>
    </row>
    <row r="276" spans="1:17" ht="43.5" customHeight="1" x14ac:dyDescent="0.25">
      <c r="A276" s="111" t="s">
        <v>808</v>
      </c>
      <c r="B276" s="1104"/>
      <c r="C276" s="1106"/>
      <c r="D276" s="1108"/>
      <c r="E276" s="1106"/>
      <c r="F276" s="1109"/>
      <c r="G276" s="1109"/>
      <c r="H276" s="1102"/>
      <c r="I276" s="332" t="str">
        <f>IF('Mapa final'!Y345="","",'Mapa final'!Y345)</f>
        <v/>
      </c>
      <c r="J276" s="332" t="str">
        <f>IF('Mapa final'!AA345="","",'Mapa final'!AA345)</f>
        <v/>
      </c>
      <c r="K276" s="332" t="str">
        <f t="shared" si="48"/>
        <v/>
      </c>
      <c r="L276" s="332" t="str">
        <f>IF('Mapa final'!AD345="","",'Mapa final'!AD345)</f>
        <v/>
      </c>
      <c r="M276" s="271" t="str">
        <f>IF('Mapa final'!P345="","",'Mapa final'!P345)</f>
        <v/>
      </c>
      <c r="N276" s="65"/>
      <c r="O276" s="65"/>
      <c r="P276" s="65"/>
      <c r="Q276" s="152"/>
    </row>
    <row r="277" spans="1:17" ht="43.5" customHeight="1" x14ac:dyDescent="0.25">
      <c r="A277" s="111" t="s">
        <v>809</v>
      </c>
      <c r="B277" s="1103"/>
      <c r="C277" s="1105" t="str">
        <f>IF('Mapa final'!E346="","",'Mapa final'!E346)</f>
        <v/>
      </c>
      <c r="D277" s="1107"/>
      <c r="E277" s="1105" t="str">
        <f>IF('Mapa final'!D346="","",'Mapa final'!D346)</f>
        <v/>
      </c>
      <c r="F277" s="1109" t="str">
        <f>IF('Mapa final'!H346="","",'Mapa final'!H346)</f>
        <v/>
      </c>
      <c r="G277" s="1109" t="str">
        <f>IF('Mapa final'!L346="","",'Mapa final'!L346)</f>
        <v/>
      </c>
      <c r="H277" s="1102" t="str">
        <f t="shared" ref="H277" si="51">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32" t="str">
        <f>IF('Mapa final'!Y346="","",'Mapa final'!Y346)</f>
        <v/>
      </c>
      <c r="J277" s="332" t="str">
        <f>IF('Mapa final'!AA346="","",'Mapa final'!AA346)</f>
        <v/>
      </c>
      <c r="K277" s="332" t="str">
        <f t="shared" si="48"/>
        <v/>
      </c>
      <c r="L277" s="332" t="str">
        <f>IF('Mapa final'!AD346="","",'Mapa final'!AD346)</f>
        <v/>
      </c>
      <c r="M277" s="271" t="str">
        <f>IF('Mapa final'!P346="","",'Mapa final'!P346)</f>
        <v/>
      </c>
      <c r="N277" s="65"/>
      <c r="O277" s="65"/>
      <c r="P277" s="65"/>
      <c r="Q277" s="152"/>
    </row>
    <row r="278" spans="1:17" ht="43.5" customHeight="1" x14ac:dyDescent="0.25">
      <c r="A278" s="111" t="s">
        <v>810</v>
      </c>
      <c r="B278" s="1104"/>
      <c r="C278" s="1106"/>
      <c r="D278" s="1108"/>
      <c r="E278" s="1106"/>
      <c r="F278" s="1109"/>
      <c r="G278" s="1109"/>
      <c r="H278" s="1102"/>
      <c r="I278" s="332" t="str">
        <f>IF('Mapa final'!Y347="","",'Mapa final'!Y347)</f>
        <v/>
      </c>
      <c r="J278" s="332" t="str">
        <f>IF('Mapa final'!AA347="","",'Mapa final'!AA347)</f>
        <v/>
      </c>
      <c r="K278" s="332" t="str">
        <f t="shared" si="48"/>
        <v/>
      </c>
      <c r="L278" s="332" t="str">
        <f>IF('Mapa final'!AD347="","",'Mapa final'!AD347)</f>
        <v/>
      </c>
      <c r="M278" s="271" t="str">
        <f>IF('Mapa final'!P347="","",'Mapa final'!P347)</f>
        <v/>
      </c>
      <c r="N278" s="65"/>
      <c r="O278" s="65"/>
      <c r="P278" s="65"/>
      <c r="Q278" s="152"/>
    </row>
    <row r="279" spans="1:17" ht="43.5" customHeight="1" x14ac:dyDescent="0.25">
      <c r="A279" s="111" t="s">
        <v>811</v>
      </c>
      <c r="B279" s="1104"/>
      <c r="C279" s="1106"/>
      <c r="D279" s="1108"/>
      <c r="E279" s="1106"/>
      <c r="F279" s="1109"/>
      <c r="G279" s="1109"/>
      <c r="H279" s="1102"/>
      <c r="I279" s="332" t="str">
        <f>IF('Mapa final'!Y348="","",'Mapa final'!Y348)</f>
        <v/>
      </c>
      <c r="J279" s="332" t="str">
        <f>IF('Mapa final'!AA348="","",'Mapa final'!AA348)</f>
        <v/>
      </c>
      <c r="K279" s="332" t="str">
        <f t="shared" si="48"/>
        <v/>
      </c>
      <c r="L279" s="332" t="str">
        <f>IF('Mapa final'!AD348="","",'Mapa final'!AD348)</f>
        <v/>
      </c>
      <c r="M279" s="271" t="str">
        <f>IF('Mapa final'!P348="","",'Mapa final'!P348)</f>
        <v/>
      </c>
      <c r="N279" s="65"/>
      <c r="O279" s="65"/>
      <c r="P279" s="65"/>
      <c r="Q279" s="152"/>
    </row>
    <row r="280" spans="1:17" ht="43.5" customHeight="1" x14ac:dyDescent="0.25">
      <c r="A280" s="111" t="s">
        <v>812</v>
      </c>
      <c r="B280" s="1104"/>
      <c r="C280" s="1106"/>
      <c r="D280" s="1108"/>
      <c r="E280" s="1106"/>
      <c r="F280" s="1109"/>
      <c r="G280" s="1109"/>
      <c r="H280" s="1102"/>
      <c r="I280" s="332" t="str">
        <f>IF('Mapa final'!Y349="","",'Mapa final'!Y349)</f>
        <v/>
      </c>
      <c r="J280" s="332" t="str">
        <f>IF('Mapa final'!AA349="","",'Mapa final'!AA349)</f>
        <v/>
      </c>
      <c r="K280" s="332" t="str">
        <f t="shared" si="48"/>
        <v/>
      </c>
      <c r="L280" s="332" t="str">
        <f>IF('Mapa final'!AD349="","",'Mapa final'!AD349)</f>
        <v/>
      </c>
      <c r="M280" s="271" t="str">
        <f>IF('Mapa final'!P349="","",'Mapa final'!P349)</f>
        <v/>
      </c>
      <c r="N280" s="65"/>
      <c r="O280" s="65"/>
      <c r="P280" s="65"/>
      <c r="Q280" s="152"/>
    </row>
    <row r="281" spans="1:17" ht="43.5" customHeight="1" x14ac:dyDescent="0.25">
      <c r="A281" s="111" t="s">
        <v>813</v>
      </c>
      <c r="B281" s="1104"/>
      <c r="C281" s="1106"/>
      <c r="D281" s="1108"/>
      <c r="E281" s="1106"/>
      <c r="F281" s="1109"/>
      <c r="G281" s="1109"/>
      <c r="H281" s="1102"/>
      <c r="I281" s="332" t="str">
        <f>IF('Mapa final'!Y350="","",'Mapa final'!Y350)</f>
        <v/>
      </c>
      <c r="J281" s="332" t="str">
        <f>IF('Mapa final'!AA350="","",'Mapa final'!AA350)</f>
        <v/>
      </c>
      <c r="K281" s="332" t="str">
        <f t="shared" si="48"/>
        <v/>
      </c>
      <c r="L281" s="332" t="str">
        <f>IF('Mapa final'!AD350="","",'Mapa final'!AD350)</f>
        <v/>
      </c>
      <c r="M281" s="271" t="str">
        <f>IF('Mapa final'!P350="","",'Mapa final'!P350)</f>
        <v/>
      </c>
      <c r="N281" s="65"/>
      <c r="O281" s="65"/>
      <c r="P281" s="65"/>
      <c r="Q281" s="152"/>
    </row>
    <row r="282" spans="1:17" ht="43.5" customHeight="1" x14ac:dyDescent="0.25">
      <c r="A282" s="111" t="s">
        <v>814</v>
      </c>
      <c r="B282" s="1104"/>
      <c r="C282" s="1106"/>
      <c r="D282" s="1108"/>
      <c r="E282" s="1106"/>
      <c r="F282" s="1109"/>
      <c r="G282" s="1109"/>
      <c r="H282" s="1102"/>
      <c r="I282" s="332" t="str">
        <f>IF('Mapa final'!Y351="","",'Mapa final'!Y351)</f>
        <v/>
      </c>
      <c r="J282" s="332" t="str">
        <f>IF('Mapa final'!AA351="","",'Mapa final'!AA351)</f>
        <v/>
      </c>
      <c r="K282" s="332" t="str">
        <f t="shared" si="48"/>
        <v/>
      </c>
      <c r="L282" s="332" t="str">
        <f>IF('Mapa final'!AD351="","",'Mapa final'!AD351)</f>
        <v/>
      </c>
      <c r="M282" s="271" t="str">
        <f>IF('Mapa final'!P351="","",'Mapa final'!P351)</f>
        <v/>
      </c>
      <c r="N282" s="65"/>
      <c r="O282" s="65"/>
      <c r="P282" s="65"/>
      <c r="Q282" s="152"/>
    </row>
    <row r="283" spans="1:17" ht="43.5" customHeight="1" x14ac:dyDescent="0.25">
      <c r="A283" s="111" t="s">
        <v>815</v>
      </c>
      <c r="B283" s="1103"/>
      <c r="C283" s="1105" t="str">
        <f>IF('Mapa final'!E352="","",'Mapa final'!E352)</f>
        <v/>
      </c>
      <c r="D283" s="1107"/>
      <c r="E283" s="1105" t="str">
        <f>IF('Mapa final'!D352="","",'Mapa final'!D352)</f>
        <v/>
      </c>
      <c r="F283" s="1109" t="str">
        <f>IF('Mapa final'!H352="","",'Mapa final'!H352)</f>
        <v/>
      </c>
      <c r="G283" s="1109" t="str">
        <f>IF('Mapa final'!L352="","",'Mapa final'!L352)</f>
        <v/>
      </c>
      <c r="H283" s="1102" t="str">
        <f t="shared" ref="H283" si="52">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32" t="str">
        <f>IF('Mapa final'!Y352="","",'Mapa final'!Y352)</f>
        <v/>
      </c>
      <c r="J283" s="332" t="str">
        <f>IF('Mapa final'!AA352="","",'Mapa final'!AA352)</f>
        <v/>
      </c>
      <c r="K283" s="332" t="str">
        <f t="shared" si="48"/>
        <v/>
      </c>
      <c r="L283" s="332" t="str">
        <f>IF('Mapa final'!AD352="","",'Mapa final'!AD352)</f>
        <v/>
      </c>
      <c r="M283" s="271" t="str">
        <f>IF('Mapa final'!P352="","",'Mapa final'!P352)</f>
        <v/>
      </c>
      <c r="N283" s="65"/>
      <c r="O283" s="65"/>
      <c r="P283" s="65"/>
      <c r="Q283" s="152"/>
    </row>
    <row r="284" spans="1:17" ht="43.5" customHeight="1" x14ac:dyDescent="0.25">
      <c r="A284" s="111" t="s">
        <v>816</v>
      </c>
      <c r="B284" s="1104"/>
      <c r="C284" s="1106"/>
      <c r="D284" s="1108"/>
      <c r="E284" s="1106"/>
      <c r="F284" s="1109"/>
      <c r="G284" s="1109"/>
      <c r="H284" s="1102"/>
      <c r="I284" s="332" t="str">
        <f>IF('Mapa final'!Y353="","",'Mapa final'!Y353)</f>
        <v/>
      </c>
      <c r="J284" s="332" t="str">
        <f>IF('Mapa final'!AA353="","",'Mapa final'!AA353)</f>
        <v/>
      </c>
      <c r="K284" s="332" t="str">
        <f t="shared" si="48"/>
        <v/>
      </c>
      <c r="L284" s="332" t="str">
        <f>IF('Mapa final'!AD353="","",'Mapa final'!AD353)</f>
        <v/>
      </c>
      <c r="M284" s="271" t="str">
        <f>IF('Mapa final'!P353="","",'Mapa final'!P353)</f>
        <v/>
      </c>
      <c r="N284" s="65"/>
      <c r="O284" s="65"/>
      <c r="P284" s="65"/>
      <c r="Q284" s="152"/>
    </row>
    <row r="285" spans="1:17" ht="43.5" customHeight="1" x14ac:dyDescent="0.25">
      <c r="A285" s="111" t="s">
        <v>817</v>
      </c>
      <c r="B285" s="1104"/>
      <c r="C285" s="1106"/>
      <c r="D285" s="1108"/>
      <c r="E285" s="1106"/>
      <c r="F285" s="1109"/>
      <c r="G285" s="1109"/>
      <c r="H285" s="1102"/>
      <c r="I285" s="332" t="str">
        <f>IF('Mapa final'!Y354="","",'Mapa final'!Y354)</f>
        <v/>
      </c>
      <c r="J285" s="332" t="str">
        <f>IF('Mapa final'!AA354="","",'Mapa final'!AA354)</f>
        <v/>
      </c>
      <c r="K285" s="332" t="str">
        <f t="shared" si="48"/>
        <v/>
      </c>
      <c r="L285" s="332" t="str">
        <f>IF('Mapa final'!AD354="","",'Mapa final'!AD354)</f>
        <v/>
      </c>
      <c r="M285" s="271" t="str">
        <f>IF('Mapa final'!P354="","",'Mapa final'!P354)</f>
        <v/>
      </c>
      <c r="N285" s="65"/>
      <c r="O285" s="65"/>
      <c r="P285" s="65"/>
      <c r="Q285" s="152"/>
    </row>
    <row r="286" spans="1:17" ht="43.5" customHeight="1" x14ac:dyDescent="0.25">
      <c r="A286" s="111" t="s">
        <v>818</v>
      </c>
      <c r="B286" s="1104"/>
      <c r="C286" s="1106"/>
      <c r="D286" s="1108"/>
      <c r="E286" s="1106"/>
      <c r="F286" s="1109"/>
      <c r="G286" s="1109"/>
      <c r="H286" s="1102"/>
      <c r="I286" s="332" t="str">
        <f>IF('Mapa final'!Y355="","",'Mapa final'!Y355)</f>
        <v/>
      </c>
      <c r="J286" s="332" t="str">
        <f>IF('Mapa final'!AA355="","",'Mapa final'!AA355)</f>
        <v/>
      </c>
      <c r="K286" s="332" t="str">
        <f t="shared" si="48"/>
        <v/>
      </c>
      <c r="L286" s="332" t="str">
        <f>IF('Mapa final'!AD355="","",'Mapa final'!AD355)</f>
        <v/>
      </c>
      <c r="M286" s="271" t="str">
        <f>IF('Mapa final'!P355="","",'Mapa final'!P355)</f>
        <v/>
      </c>
      <c r="N286" s="65"/>
      <c r="O286" s="65"/>
      <c r="P286" s="65"/>
      <c r="Q286" s="152"/>
    </row>
    <row r="287" spans="1:17" ht="43.5" customHeight="1" x14ac:dyDescent="0.25">
      <c r="A287" s="111" t="s">
        <v>819</v>
      </c>
      <c r="B287" s="1104"/>
      <c r="C287" s="1106"/>
      <c r="D287" s="1108"/>
      <c r="E287" s="1106"/>
      <c r="F287" s="1109"/>
      <c r="G287" s="1109"/>
      <c r="H287" s="1102"/>
      <c r="I287" s="332" t="str">
        <f>IF('Mapa final'!Y356="","",'Mapa final'!Y356)</f>
        <v/>
      </c>
      <c r="J287" s="332" t="str">
        <f>IF('Mapa final'!AA356="","",'Mapa final'!AA356)</f>
        <v/>
      </c>
      <c r="K287" s="332" t="str">
        <f t="shared" si="48"/>
        <v/>
      </c>
      <c r="L287" s="332" t="str">
        <f>IF('Mapa final'!AD356="","",'Mapa final'!AD356)</f>
        <v/>
      </c>
      <c r="M287" s="271" t="str">
        <f>IF('Mapa final'!P356="","",'Mapa final'!P356)</f>
        <v/>
      </c>
      <c r="N287" s="65"/>
      <c r="O287" s="65"/>
      <c r="P287" s="65"/>
      <c r="Q287" s="152"/>
    </row>
    <row r="288" spans="1:17" ht="43.5" customHeight="1" x14ac:dyDescent="0.25">
      <c r="A288" s="111" t="s">
        <v>820</v>
      </c>
      <c r="B288" s="1104"/>
      <c r="C288" s="1106"/>
      <c r="D288" s="1108"/>
      <c r="E288" s="1106"/>
      <c r="F288" s="1109"/>
      <c r="G288" s="1109"/>
      <c r="H288" s="1102"/>
      <c r="I288" s="332" t="str">
        <f>IF('Mapa final'!Y357="","",'Mapa final'!Y357)</f>
        <v/>
      </c>
      <c r="J288" s="332" t="str">
        <f>IF('Mapa final'!AA357="","",'Mapa final'!AA357)</f>
        <v/>
      </c>
      <c r="K288" s="332" t="str">
        <f t="shared" si="48"/>
        <v/>
      </c>
      <c r="L288" s="332" t="str">
        <f>IF('Mapa final'!AD357="","",'Mapa final'!AD357)</f>
        <v/>
      </c>
      <c r="M288" s="271" t="str">
        <f>IF('Mapa final'!P357="","",'Mapa final'!P357)</f>
        <v/>
      </c>
      <c r="N288" s="65"/>
      <c r="O288" s="65"/>
      <c r="P288" s="65"/>
      <c r="Q288" s="152"/>
    </row>
    <row r="289" spans="1:17" ht="43.5" customHeight="1" x14ac:dyDescent="0.25">
      <c r="A289" s="111" t="s">
        <v>821</v>
      </c>
      <c r="B289" s="1103"/>
      <c r="C289" s="1105" t="str">
        <f>IF('Mapa final'!E358="","",'Mapa final'!E358)</f>
        <v/>
      </c>
      <c r="D289" s="1107"/>
      <c r="E289" s="1105" t="str">
        <f>IF('Mapa final'!D358="","",'Mapa final'!D358)</f>
        <v/>
      </c>
      <c r="F289" s="1109" t="str">
        <f>IF('Mapa final'!H358="","",'Mapa final'!H358)</f>
        <v/>
      </c>
      <c r="G289" s="1109" t="str">
        <f>IF('Mapa final'!L358="","",'Mapa final'!L358)</f>
        <v/>
      </c>
      <c r="H289" s="1102" t="str">
        <f t="shared" ref="H289" si="53">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32" t="str">
        <f>IF('Mapa final'!Y358="","",'Mapa final'!Y358)</f>
        <v/>
      </c>
      <c r="J289" s="332" t="str">
        <f>IF('Mapa final'!AA358="","",'Mapa final'!AA358)</f>
        <v/>
      </c>
      <c r="K289" s="332" t="str">
        <f t="shared" si="48"/>
        <v/>
      </c>
      <c r="L289" s="332" t="str">
        <f>IF('Mapa final'!AD358="","",'Mapa final'!AD358)</f>
        <v/>
      </c>
      <c r="M289" s="271" t="str">
        <f>IF('Mapa final'!P358="","",'Mapa final'!P358)</f>
        <v/>
      </c>
      <c r="N289" s="65"/>
      <c r="O289" s="65"/>
      <c r="P289" s="65"/>
      <c r="Q289" s="152"/>
    </row>
    <row r="290" spans="1:17" ht="43.5" customHeight="1" x14ac:dyDescent="0.25">
      <c r="A290" s="111" t="s">
        <v>822</v>
      </c>
      <c r="B290" s="1104"/>
      <c r="C290" s="1106"/>
      <c r="D290" s="1108"/>
      <c r="E290" s="1106"/>
      <c r="F290" s="1109"/>
      <c r="G290" s="1109"/>
      <c r="H290" s="1102"/>
      <c r="I290" s="332" t="str">
        <f>IF('Mapa final'!Y359="","",'Mapa final'!Y359)</f>
        <v/>
      </c>
      <c r="J290" s="332" t="str">
        <f>IF('Mapa final'!AA359="","",'Mapa final'!AA359)</f>
        <v/>
      </c>
      <c r="K290" s="332" t="str">
        <f t="shared" si="48"/>
        <v/>
      </c>
      <c r="L290" s="332" t="str">
        <f>IF('Mapa final'!AD359="","",'Mapa final'!AD359)</f>
        <v/>
      </c>
      <c r="M290" s="271" t="str">
        <f>IF('Mapa final'!P359="","",'Mapa final'!P359)</f>
        <v/>
      </c>
      <c r="N290" s="65"/>
      <c r="O290" s="65"/>
      <c r="P290" s="65"/>
      <c r="Q290" s="152"/>
    </row>
    <row r="291" spans="1:17" ht="43.5" customHeight="1" x14ac:dyDescent="0.25">
      <c r="A291" s="111" t="s">
        <v>823</v>
      </c>
      <c r="B291" s="1104"/>
      <c r="C291" s="1106"/>
      <c r="D291" s="1108"/>
      <c r="E291" s="1106"/>
      <c r="F291" s="1109"/>
      <c r="G291" s="1109"/>
      <c r="H291" s="1102"/>
      <c r="I291" s="332" t="str">
        <f>IF('Mapa final'!Y360="","",'Mapa final'!Y360)</f>
        <v/>
      </c>
      <c r="J291" s="332" t="str">
        <f>IF('Mapa final'!AA360="","",'Mapa final'!AA360)</f>
        <v/>
      </c>
      <c r="K291" s="332" t="str">
        <f t="shared" si="48"/>
        <v/>
      </c>
      <c r="L291" s="332" t="str">
        <f>IF('Mapa final'!AD360="","",'Mapa final'!AD360)</f>
        <v/>
      </c>
      <c r="M291" s="271" t="str">
        <f>IF('Mapa final'!P360="","",'Mapa final'!P360)</f>
        <v/>
      </c>
      <c r="N291" s="65"/>
      <c r="O291" s="65"/>
      <c r="P291" s="65"/>
      <c r="Q291" s="152"/>
    </row>
    <row r="292" spans="1:17" ht="43.5" customHeight="1" x14ac:dyDescent="0.25">
      <c r="A292" s="111" t="s">
        <v>824</v>
      </c>
      <c r="B292" s="1104"/>
      <c r="C292" s="1106"/>
      <c r="D292" s="1108"/>
      <c r="E292" s="1106"/>
      <c r="F292" s="1109"/>
      <c r="G292" s="1109"/>
      <c r="H292" s="1102"/>
      <c r="I292" s="332" t="str">
        <f>IF('Mapa final'!Y361="","",'Mapa final'!Y361)</f>
        <v/>
      </c>
      <c r="J292" s="332" t="str">
        <f>IF('Mapa final'!AA361="","",'Mapa final'!AA361)</f>
        <v/>
      </c>
      <c r="K292" s="332" t="str">
        <f t="shared" si="48"/>
        <v/>
      </c>
      <c r="L292" s="332" t="str">
        <f>IF('Mapa final'!AD361="","",'Mapa final'!AD361)</f>
        <v/>
      </c>
      <c r="M292" s="271" t="str">
        <f>IF('Mapa final'!P361="","",'Mapa final'!P361)</f>
        <v/>
      </c>
      <c r="N292" s="65"/>
      <c r="O292" s="65"/>
      <c r="P292" s="65"/>
      <c r="Q292" s="152"/>
    </row>
    <row r="293" spans="1:17" ht="43.5" customHeight="1" x14ac:dyDescent="0.25">
      <c r="A293" s="111" t="s">
        <v>825</v>
      </c>
      <c r="B293" s="1104"/>
      <c r="C293" s="1106"/>
      <c r="D293" s="1108"/>
      <c r="E293" s="1106"/>
      <c r="F293" s="1109"/>
      <c r="G293" s="1109"/>
      <c r="H293" s="1102"/>
      <c r="I293" s="332" t="str">
        <f>IF('Mapa final'!Y362="","",'Mapa final'!Y362)</f>
        <v/>
      </c>
      <c r="J293" s="332" t="str">
        <f>IF('Mapa final'!AA362="","",'Mapa final'!AA362)</f>
        <v/>
      </c>
      <c r="K293" s="332" t="str">
        <f t="shared" si="48"/>
        <v/>
      </c>
      <c r="L293" s="332" t="str">
        <f>IF('Mapa final'!AD362="","",'Mapa final'!AD362)</f>
        <v/>
      </c>
      <c r="M293" s="271" t="str">
        <f>IF('Mapa final'!P362="","",'Mapa final'!P362)</f>
        <v/>
      </c>
      <c r="N293" s="65"/>
      <c r="O293" s="65"/>
      <c r="P293" s="65"/>
      <c r="Q293" s="152"/>
    </row>
    <row r="294" spans="1:17" ht="43.5" customHeight="1" x14ac:dyDescent="0.25">
      <c r="A294" s="111" t="s">
        <v>826</v>
      </c>
      <c r="B294" s="1104"/>
      <c r="C294" s="1106"/>
      <c r="D294" s="1108"/>
      <c r="E294" s="1106"/>
      <c r="F294" s="1109"/>
      <c r="G294" s="1109"/>
      <c r="H294" s="1102"/>
      <c r="I294" s="332" t="str">
        <f>IF('Mapa final'!Y363="","",'Mapa final'!Y363)</f>
        <v/>
      </c>
      <c r="J294" s="332" t="str">
        <f>IF('Mapa final'!AA363="","",'Mapa final'!AA363)</f>
        <v/>
      </c>
      <c r="K294" s="332" t="str">
        <f t="shared" si="48"/>
        <v/>
      </c>
      <c r="L294" s="332" t="str">
        <f>IF('Mapa final'!AD363="","",'Mapa final'!AD363)</f>
        <v/>
      </c>
      <c r="M294" s="271" t="str">
        <f>IF('Mapa final'!P363="","",'Mapa final'!P363)</f>
        <v/>
      </c>
      <c r="N294" s="65"/>
      <c r="O294" s="65"/>
      <c r="P294" s="65"/>
      <c r="Q294" s="152"/>
    </row>
    <row r="295" spans="1:17" ht="43.5" customHeight="1" x14ac:dyDescent="0.25">
      <c r="A295" s="111" t="s">
        <v>827</v>
      </c>
      <c r="B295" s="1103"/>
      <c r="C295" s="1105" t="str">
        <f>IF('Mapa final'!E364="","",'Mapa final'!E364)</f>
        <v/>
      </c>
      <c r="D295" s="1107"/>
      <c r="E295" s="1105" t="str">
        <f>IF('Mapa final'!D364="","",'Mapa final'!D364)</f>
        <v/>
      </c>
      <c r="F295" s="1109" t="str">
        <f>IF('Mapa final'!H364="","",'Mapa final'!H364)</f>
        <v/>
      </c>
      <c r="G295" s="1109" t="str">
        <f>IF('Mapa final'!L364="","",'Mapa final'!L364)</f>
        <v/>
      </c>
      <c r="H295" s="1102" t="str">
        <f t="shared" ref="H295" si="54">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32" t="str">
        <f>IF('Mapa final'!Y364="","",'Mapa final'!Y364)</f>
        <v/>
      </c>
      <c r="J295" s="332" t="str">
        <f>IF('Mapa final'!AA364="","",'Mapa final'!AA364)</f>
        <v/>
      </c>
      <c r="K295" s="332" t="str">
        <f t="shared" si="48"/>
        <v/>
      </c>
      <c r="L295" s="332" t="str">
        <f>IF('Mapa final'!AD364="","",'Mapa final'!AD364)</f>
        <v/>
      </c>
      <c r="M295" s="271" t="str">
        <f>IF('Mapa final'!P364="","",'Mapa final'!P364)</f>
        <v/>
      </c>
      <c r="N295" s="65"/>
      <c r="O295" s="65"/>
      <c r="P295" s="65"/>
      <c r="Q295" s="152"/>
    </row>
    <row r="296" spans="1:17" ht="43.5" customHeight="1" x14ac:dyDescent="0.25">
      <c r="A296" s="111" t="s">
        <v>828</v>
      </c>
      <c r="B296" s="1104"/>
      <c r="C296" s="1106"/>
      <c r="D296" s="1108"/>
      <c r="E296" s="1106"/>
      <c r="F296" s="1109"/>
      <c r="G296" s="1109"/>
      <c r="H296" s="1102"/>
      <c r="I296" s="332" t="str">
        <f>IF('Mapa final'!Y365="","",'Mapa final'!Y365)</f>
        <v/>
      </c>
      <c r="J296" s="332" t="str">
        <f>IF('Mapa final'!AA365="","",'Mapa final'!AA365)</f>
        <v/>
      </c>
      <c r="K296" s="332" t="str">
        <f t="shared" si="48"/>
        <v/>
      </c>
      <c r="L296" s="332" t="str">
        <f>IF('Mapa final'!AD365="","",'Mapa final'!AD365)</f>
        <v/>
      </c>
      <c r="M296" s="271" t="str">
        <f>IF('Mapa final'!P365="","",'Mapa final'!P365)</f>
        <v/>
      </c>
      <c r="N296" s="65"/>
      <c r="O296" s="65"/>
      <c r="P296" s="65"/>
      <c r="Q296" s="152"/>
    </row>
    <row r="297" spans="1:17" ht="43.5" customHeight="1" x14ac:dyDescent="0.25">
      <c r="A297" s="111" t="s">
        <v>829</v>
      </c>
      <c r="B297" s="1104"/>
      <c r="C297" s="1106"/>
      <c r="D297" s="1108"/>
      <c r="E297" s="1106"/>
      <c r="F297" s="1109"/>
      <c r="G297" s="1109"/>
      <c r="H297" s="1102"/>
      <c r="I297" s="332" t="str">
        <f>IF('Mapa final'!Y366="","",'Mapa final'!Y366)</f>
        <v/>
      </c>
      <c r="J297" s="332" t="str">
        <f>IF('Mapa final'!AA366="","",'Mapa final'!AA366)</f>
        <v/>
      </c>
      <c r="K297" s="332" t="str">
        <f t="shared" si="48"/>
        <v/>
      </c>
      <c r="L297" s="332" t="str">
        <f>IF('Mapa final'!AD366="","",'Mapa final'!AD366)</f>
        <v/>
      </c>
      <c r="M297" s="271" t="str">
        <f>IF('Mapa final'!P366="","",'Mapa final'!P366)</f>
        <v/>
      </c>
      <c r="N297" s="65"/>
      <c r="O297" s="65"/>
      <c r="P297" s="65"/>
      <c r="Q297" s="152"/>
    </row>
    <row r="298" spans="1:17" ht="43.5" customHeight="1" x14ac:dyDescent="0.25">
      <c r="A298" s="111" t="s">
        <v>830</v>
      </c>
      <c r="B298" s="1104"/>
      <c r="C298" s="1106"/>
      <c r="D298" s="1108"/>
      <c r="E298" s="1106"/>
      <c r="F298" s="1109"/>
      <c r="G298" s="1109"/>
      <c r="H298" s="1102"/>
      <c r="I298" s="332" t="str">
        <f>IF('Mapa final'!Y367="","",'Mapa final'!Y367)</f>
        <v/>
      </c>
      <c r="J298" s="332" t="str">
        <f>IF('Mapa final'!AA367="","",'Mapa final'!AA367)</f>
        <v/>
      </c>
      <c r="K298" s="332" t="str">
        <f t="shared" si="48"/>
        <v/>
      </c>
      <c r="L298" s="332" t="str">
        <f>IF('Mapa final'!AD367="","",'Mapa final'!AD367)</f>
        <v/>
      </c>
      <c r="M298" s="271" t="str">
        <f>IF('Mapa final'!P367="","",'Mapa final'!P367)</f>
        <v/>
      </c>
      <c r="N298" s="65"/>
      <c r="O298" s="65"/>
      <c r="P298" s="65"/>
      <c r="Q298" s="152"/>
    </row>
    <row r="299" spans="1:17" ht="43.5" customHeight="1" x14ac:dyDescent="0.25">
      <c r="A299" s="111" t="s">
        <v>831</v>
      </c>
      <c r="B299" s="1104"/>
      <c r="C299" s="1106"/>
      <c r="D299" s="1108"/>
      <c r="E299" s="1106"/>
      <c r="F299" s="1109"/>
      <c r="G299" s="1109"/>
      <c r="H299" s="1102"/>
      <c r="I299" s="332" t="str">
        <f>IF('Mapa final'!Y368="","",'Mapa final'!Y368)</f>
        <v/>
      </c>
      <c r="J299" s="332" t="str">
        <f>IF('Mapa final'!AA368="","",'Mapa final'!AA368)</f>
        <v/>
      </c>
      <c r="K299" s="332" t="str">
        <f t="shared" si="48"/>
        <v/>
      </c>
      <c r="L299" s="332" t="str">
        <f>IF('Mapa final'!AD368="","",'Mapa final'!AD368)</f>
        <v/>
      </c>
      <c r="M299" s="271" t="str">
        <f>IF('Mapa final'!P368="","",'Mapa final'!P368)</f>
        <v/>
      </c>
      <c r="N299" s="65"/>
      <c r="O299" s="65"/>
      <c r="P299" s="65"/>
      <c r="Q299" s="152"/>
    </row>
    <row r="300" spans="1:17" ht="43.5" customHeight="1" x14ac:dyDescent="0.25">
      <c r="A300" s="111" t="s">
        <v>832</v>
      </c>
      <c r="B300" s="1104"/>
      <c r="C300" s="1106"/>
      <c r="D300" s="1108"/>
      <c r="E300" s="1106"/>
      <c r="F300" s="1109"/>
      <c r="G300" s="1109"/>
      <c r="H300" s="1102"/>
      <c r="I300" s="332" t="str">
        <f>IF('Mapa final'!Y369="","",'Mapa final'!Y369)</f>
        <v/>
      </c>
      <c r="J300" s="332" t="str">
        <f>IF('Mapa final'!AA369="","",'Mapa final'!AA369)</f>
        <v/>
      </c>
      <c r="K300" s="332" t="str">
        <f t="shared" si="48"/>
        <v/>
      </c>
      <c r="L300" s="332" t="str">
        <f>IF('Mapa final'!AD369="","",'Mapa final'!AD369)</f>
        <v/>
      </c>
      <c r="M300" s="271" t="str">
        <f>IF('Mapa final'!P369="","",'Mapa final'!P369)</f>
        <v/>
      </c>
      <c r="N300" s="65"/>
      <c r="O300" s="65"/>
      <c r="P300" s="65"/>
      <c r="Q300" s="152"/>
    </row>
    <row r="301" spans="1:17" ht="43.5" customHeight="1" x14ac:dyDescent="0.25">
      <c r="A301" s="111" t="s">
        <v>833</v>
      </c>
      <c r="B301" s="1103"/>
      <c r="C301" s="1105" t="str">
        <f>IF('Mapa final'!E370="","",'Mapa final'!E370)</f>
        <v/>
      </c>
      <c r="D301" s="1107"/>
      <c r="E301" s="1105" t="str">
        <f>IF('Mapa final'!D370="","",'Mapa final'!D370)</f>
        <v/>
      </c>
      <c r="F301" s="1109" t="str">
        <f>IF('Mapa final'!H370="","",'Mapa final'!H370)</f>
        <v/>
      </c>
      <c r="G301" s="1109" t="str">
        <f>IF('Mapa final'!L370="","",'Mapa final'!L370)</f>
        <v/>
      </c>
      <c r="H301" s="1102" t="str">
        <f t="shared" ref="H301" si="55">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32" t="str">
        <f>IF('Mapa final'!Y370="","",'Mapa final'!Y370)</f>
        <v/>
      </c>
      <c r="J301" s="332" t="str">
        <f>IF('Mapa final'!AA370="","",'Mapa final'!AA370)</f>
        <v/>
      </c>
      <c r="K301" s="332" t="str">
        <f t="shared" si="48"/>
        <v/>
      </c>
      <c r="L301" s="332" t="str">
        <f>IF('Mapa final'!AD370="","",'Mapa final'!AD370)</f>
        <v/>
      </c>
      <c r="M301" s="271" t="str">
        <f>IF('Mapa final'!P370="","",'Mapa final'!P370)</f>
        <v/>
      </c>
      <c r="N301" s="65"/>
      <c r="O301" s="65"/>
      <c r="P301" s="65"/>
      <c r="Q301" s="152"/>
    </row>
    <row r="302" spans="1:17" ht="43.5" customHeight="1" x14ac:dyDescent="0.25">
      <c r="A302" s="111" t="s">
        <v>834</v>
      </c>
      <c r="B302" s="1104"/>
      <c r="C302" s="1106"/>
      <c r="D302" s="1108"/>
      <c r="E302" s="1106"/>
      <c r="F302" s="1109"/>
      <c r="G302" s="1109"/>
      <c r="H302" s="1102"/>
      <c r="I302" s="332" t="str">
        <f>IF('Mapa final'!Y371="","",'Mapa final'!Y371)</f>
        <v/>
      </c>
      <c r="J302" s="332" t="str">
        <f>IF('Mapa final'!AA371="","",'Mapa final'!AA371)</f>
        <v/>
      </c>
      <c r="K302" s="332" t="str">
        <f t="shared" si="48"/>
        <v/>
      </c>
      <c r="L302" s="332" t="str">
        <f>IF('Mapa final'!AD371="","",'Mapa final'!AD371)</f>
        <v/>
      </c>
      <c r="M302" s="271" t="str">
        <f>IF('Mapa final'!P371="","",'Mapa final'!P371)</f>
        <v/>
      </c>
      <c r="N302" s="65"/>
      <c r="O302" s="65"/>
      <c r="P302" s="65"/>
      <c r="Q302" s="152"/>
    </row>
    <row r="303" spans="1:17" ht="43.5" customHeight="1" x14ac:dyDescent="0.25">
      <c r="A303" s="111" t="s">
        <v>835</v>
      </c>
      <c r="B303" s="1104"/>
      <c r="C303" s="1106"/>
      <c r="D303" s="1108"/>
      <c r="E303" s="1106"/>
      <c r="F303" s="1109"/>
      <c r="G303" s="1109"/>
      <c r="H303" s="1102"/>
      <c r="I303" s="332" t="str">
        <f>IF('Mapa final'!Y372="","",'Mapa final'!Y372)</f>
        <v/>
      </c>
      <c r="J303" s="332" t="str">
        <f>IF('Mapa final'!AA372="","",'Mapa final'!AA372)</f>
        <v/>
      </c>
      <c r="K303" s="332" t="str">
        <f t="shared" si="48"/>
        <v/>
      </c>
      <c r="L303" s="332" t="str">
        <f>IF('Mapa final'!AD372="","",'Mapa final'!AD372)</f>
        <v/>
      </c>
      <c r="M303" s="271" t="str">
        <f>IF('Mapa final'!P372="","",'Mapa final'!P372)</f>
        <v/>
      </c>
      <c r="N303" s="65"/>
      <c r="O303" s="65"/>
      <c r="P303" s="65"/>
      <c r="Q303" s="152"/>
    </row>
    <row r="304" spans="1:17" ht="43.5" customHeight="1" x14ac:dyDescent="0.25">
      <c r="A304" s="111" t="s">
        <v>836</v>
      </c>
      <c r="B304" s="1104"/>
      <c r="C304" s="1106"/>
      <c r="D304" s="1108"/>
      <c r="E304" s="1106"/>
      <c r="F304" s="1109"/>
      <c r="G304" s="1109"/>
      <c r="H304" s="1102"/>
      <c r="I304" s="332" t="str">
        <f>IF('Mapa final'!Y373="","",'Mapa final'!Y373)</f>
        <v/>
      </c>
      <c r="J304" s="332" t="str">
        <f>IF('Mapa final'!AA373="","",'Mapa final'!AA373)</f>
        <v/>
      </c>
      <c r="K304" s="332" t="str">
        <f t="shared" si="48"/>
        <v/>
      </c>
      <c r="L304" s="332" t="str">
        <f>IF('Mapa final'!AD373="","",'Mapa final'!AD373)</f>
        <v/>
      </c>
      <c r="M304" s="271" t="str">
        <f>IF('Mapa final'!P373="","",'Mapa final'!P373)</f>
        <v/>
      </c>
      <c r="N304" s="65"/>
      <c r="O304" s="65"/>
      <c r="P304" s="65"/>
      <c r="Q304" s="152"/>
    </row>
    <row r="305" spans="1:17" ht="43.5" customHeight="1" x14ac:dyDescent="0.25">
      <c r="A305" s="111" t="s">
        <v>837</v>
      </c>
      <c r="B305" s="1104"/>
      <c r="C305" s="1106"/>
      <c r="D305" s="1108"/>
      <c r="E305" s="1106"/>
      <c r="F305" s="1109"/>
      <c r="G305" s="1109"/>
      <c r="H305" s="1102"/>
      <c r="I305" s="332" t="str">
        <f>IF('Mapa final'!Y374="","",'Mapa final'!Y374)</f>
        <v/>
      </c>
      <c r="J305" s="332" t="str">
        <f>IF('Mapa final'!AA374="","",'Mapa final'!AA374)</f>
        <v/>
      </c>
      <c r="K305" s="332" t="str">
        <f t="shared" si="48"/>
        <v/>
      </c>
      <c r="L305" s="332" t="str">
        <f>IF('Mapa final'!AD374="","",'Mapa final'!AD374)</f>
        <v/>
      </c>
      <c r="M305" s="271" t="str">
        <f>IF('Mapa final'!P374="","",'Mapa final'!P374)</f>
        <v/>
      </c>
      <c r="N305" s="65"/>
      <c r="O305" s="65"/>
      <c r="P305" s="65"/>
      <c r="Q305" s="152"/>
    </row>
    <row r="306" spans="1:17" ht="43.5" customHeight="1" x14ac:dyDescent="0.25">
      <c r="A306" s="111" t="s">
        <v>838</v>
      </c>
      <c r="B306" s="1104"/>
      <c r="C306" s="1106"/>
      <c r="D306" s="1108"/>
      <c r="E306" s="1106"/>
      <c r="F306" s="1109"/>
      <c r="G306" s="1109"/>
      <c r="H306" s="1102"/>
      <c r="I306" s="332" t="str">
        <f>IF('Mapa final'!Y375="","",'Mapa final'!Y375)</f>
        <v/>
      </c>
      <c r="J306" s="332" t="str">
        <f>IF('Mapa final'!AA375="","",'Mapa final'!AA375)</f>
        <v/>
      </c>
      <c r="K306" s="332" t="str">
        <f t="shared" si="48"/>
        <v/>
      </c>
      <c r="L306" s="332" t="str">
        <f>IF('Mapa final'!AD375="","",'Mapa final'!AD375)</f>
        <v/>
      </c>
      <c r="M306" s="271" t="str">
        <f>IF('Mapa final'!P375="","",'Mapa final'!P375)</f>
        <v/>
      </c>
      <c r="N306" s="65"/>
      <c r="O306" s="65"/>
      <c r="P306" s="65"/>
      <c r="Q306" s="152"/>
    </row>
    <row r="307" spans="1:17" ht="43.5" customHeight="1" x14ac:dyDescent="0.25">
      <c r="A307" s="111" t="s">
        <v>839</v>
      </c>
      <c r="B307" s="1103"/>
      <c r="C307" s="1105" t="str">
        <f>IF('Mapa final'!E376="","",'Mapa final'!E376)</f>
        <v/>
      </c>
      <c r="D307" s="1107"/>
      <c r="E307" s="1105" t="str">
        <f>IF('Mapa final'!D376="","",'Mapa final'!D376)</f>
        <v/>
      </c>
      <c r="F307" s="1109" t="str">
        <f>IF('Mapa final'!H376="","",'Mapa final'!H376)</f>
        <v/>
      </c>
      <c r="G307" s="1109" t="str">
        <f>IF('Mapa final'!L376="","",'Mapa final'!L376)</f>
        <v/>
      </c>
      <c r="H307" s="1102" t="str">
        <f t="shared" ref="H307" si="56">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32" t="str">
        <f>IF('Mapa final'!Y376="","",'Mapa final'!Y376)</f>
        <v/>
      </c>
      <c r="J307" s="332" t="str">
        <f>IF('Mapa final'!AA376="","",'Mapa final'!AA376)</f>
        <v/>
      </c>
      <c r="K307" s="332" t="str">
        <f t="shared" si="48"/>
        <v/>
      </c>
      <c r="L307" s="332" t="str">
        <f>IF('Mapa final'!AD376="","",'Mapa final'!AD376)</f>
        <v/>
      </c>
      <c r="M307" s="271" t="str">
        <f>IF('Mapa final'!P376="","",'Mapa final'!P376)</f>
        <v/>
      </c>
      <c r="N307" s="65"/>
      <c r="O307" s="65"/>
      <c r="P307" s="65"/>
      <c r="Q307" s="152"/>
    </row>
    <row r="308" spans="1:17" ht="43.5" customHeight="1" x14ac:dyDescent="0.25">
      <c r="A308" s="111" t="s">
        <v>840</v>
      </c>
      <c r="B308" s="1104"/>
      <c r="C308" s="1106"/>
      <c r="D308" s="1108"/>
      <c r="E308" s="1106"/>
      <c r="F308" s="1109"/>
      <c r="G308" s="1109"/>
      <c r="H308" s="1102"/>
      <c r="I308" s="332" t="str">
        <f>IF('Mapa final'!Y377="","",'Mapa final'!Y377)</f>
        <v/>
      </c>
      <c r="J308" s="332" t="str">
        <f>IF('Mapa final'!AA377="","",'Mapa final'!AA377)</f>
        <v/>
      </c>
      <c r="K308" s="332" t="str">
        <f t="shared" si="48"/>
        <v/>
      </c>
      <c r="L308" s="332" t="str">
        <f>IF('Mapa final'!AD377="","",'Mapa final'!AD377)</f>
        <v/>
      </c>
      <c r="M308" s="271" t="str">
        <f>IF('Mapa final'!P377="","",'Mapa final'!P377)</f>
        <v/>
      </c>
      <c r="N308" s="65"/>
      <c r="O308" s="65"/>
      <c r="P308" s="65"/>
      <c r="Q308" s="152"/>
    </row>
    <row r="309" spans="1:17" ht="43.5" customHeight="1" x14ac:dyDescent="0.25">
      <c r="A309" s="111" t="s">
        <v>841</v>
      </c>
      <c r="B309" s="1104"/>
      <c r="C309" s="1106"/>
      <c r="D309" s="1108"/>
      <c r="E309" s="1106"/>
      <c r="F309" s="1109"/>
      <c r="G309" s="1109"/>
      <c r="H309" s="1102"/>
      <c r="I309" s="332" t="str">
        <f>IF('Mapa final'!Y378="","",'Mapa final'!Y378)</f>
        <v/>
      </c>
      <c r="J309" s="332" t="str">
        <f>IF('Mapa final'!AA378="","",'Mapa final'!AA378)</f>
        <v/>
      </c>
      <c r="K309" s="332" t="str">
        <f t="shared" si="48"/>
        <v/>
      </c>
      <c r="L309" s="332" t="str">
        <f>IF('Mapa final'!AD378="","",'Mapa final'!AD378)</f>
        <v/>
      </c>
      <c r="M309" s="271" t="str">
        <f>IF('Mapa final'!P378="","",'Mapa final'!P378)</f>
        <v/>
      </c>
      <c r="N309" s="65"/>
      <c r="O309" s="65"/>
      <c r="P309" s="65"/>
      <c r="Q309" s="152"/>
    </row>
    <row r="310" spans="1:17" ht="43.5" customHeight="1" x14ac:dyDescent="0.25">
      <c r="A310" s="111" t="s">
        <v>842</v>
      </c>
      <c r="B310" s="1104"/>
      <c r="C310" s="1106"/>
      <c r="D310" s="1108"/>
      <c r="E310" s="1106"/>
      <c r="F310" s="1109"/>
      <c r="G310" s="1109"/>
      <c r="H310" s="1102"/>
      <c r="I310" s="332" t="str">
        <f>IF('Mapa final'!Y379="","",'Mapa final'!Y379)</f>
        <v/>
      </c>
      <c r="J310" s="332" t="str">
        <f>IF('Mapa final'!AA379="","",'Mapa final'!AA379)</f>
        <v/>
      </c>
      <c r="K310" s="332" t="str">
        <f t="shared" si="48"/>
        <v/>
      </c>
      <c r="L310" s="332" t="str">
        <f>IF('Mapa final'!AD379="","",'Mapa final'!AD379)</f>
        <v/>
      </c>
      <c r="M310" s="271" t="str">
        <f>IF('Mapa final'!P379="","",'Mapa final'!P379)</f>
        <v/>
      </c>
      <c r="N310" s="65"/>
      <c r="O310" s="65"/>
      <c r="P310" s="65"/>
      <c r="Q310" s="152"/>
    </row>
    <row r="311" spans="1:17" ht="43.5" customHeight="1" x14ac:dyDescent="0.25">
      <c r="A311" s="111" t="s">
        <v>843</v>
      </c>
      <c r="B311" s="1104"/>
      <c r="C311" s="1106"/>
      <c r="D311" s="1108"/>
      <c r="E311" s="1106"/>
      <c r="F311" s="1109"/>
      <c r="G311" s="1109"/>
      <c r="H311" s="1102"/>
      <c r="I311" s="332" t="str">
        <f>IF('Mapa final'!Y380="","",'Mapa final'!Y380)</f>
        <v/>
      </c>
      <c r="J311" s="332" t="str">
        <f>IF('Mapa final'!AA380="","",'Mapa final'!AA380)</f>
        <v/>
      </c>
      <c r="K311" s="332" t="str">
        <f t="shared" si="48"/>
        <v/>
      </c>
      <c r="L311" s="332" t="str">
        <f>IF('Mapa final'!AD380="","",'Mapa final'!AD380)</f>
        <v/>
      </c>
      <c r="M311" s="271" t="str">
        <f>IF('Mapa final'!P380="","",'Mapa final'!P380)</f>
        <v/>
      </c>
      <c r="N311" s="65"/>
      <c r="O311" s="65"/>
      <c r="P311" s="65"/>
      <c r="Q311" s="152"/>
    </row>
    <row r="312" spans="1:17" ht="43.5" customHeight="1" x14ac:dyDescent="0.25">
      <c r="A312" s="111" t="s">
        <v>844</v>
      </c>
      <c r="B312" s="1104"/>
      <c r="C312" s="1106"/>
      <c r="D312" s="1108"/>
      <c r="E312" s="1106"/>
      <c r="F312" s="1109"/>
      <c r="G312" s="1109"/>
      <c r="H312" s="1102"/>
      <c r="I312" s="332" t="str">
        <f>IF('Mapa final'!Y381="","",'Mapa final'!Y381)</f>
        <v/>
      </c>
      <c r="J312" s="332" t="str">
        <f>IF('Mapa final'!AA381="","",'Mapa final'!AA381)</f>
        <v/>
      </c>
      <c r="K312" s="332" t="str">
        <f t="shared" si="48"/>
        <v/>
      </c>
      <c r="L312" s="332" t="str">
        <f>IF('Mapa final'!AD381="","",'Mapa final'!AD381)</f>
        <v/>
      </c>
      <c r="M312" s="271" t="str">
        <f>IF('Mapa final'!P381="","",'Mapa final'!P381)</f>
        <v/>
      </c>
      <c r="N312" s="65"/>
      <c r="O312" s="65"/>
      <c r="P312" s="65"/>
      <c r="Q312" s="152"/>
    </row>
    <row r="313" spans="1:17" ht="43.5" customHeight="1" x14ac:dyDescent="0.25">
      <c r="A313" s="111" t="s">
        <v>845</v>
      </c>
      <c r="B313" s="1103"/>
      <c r="C313" s="1105" t="str">
        <f>IF('Mapa final'!E382="","",'Mapa final'!E382)</f>
        <v/>
      </c>
      <c r="D313" s="1107"/>
      <c r="E313" s="1105" t="str">
        <f>IF('Mapa final'!D382="","",'Mapa final'!D382)</f>
        <v/>
      </c>
      <c r="F313" s="1109" t="str">
        <f>IF('Mapa final'!H382="","",'Mapa final'!H382)</f>
        <v/>
      </c>
      <c r="G313" s="1109" t="str">
        <f>IF('Mapa final'!L382="","",'Mapa final'!L382)</f>
        <v/>
      </c>
      <c r="H313" s="1102" t="str">
        <f t="shared" ref="H313" si="57">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32" t="str">
        <f>IF('Mapa final'!Y382="","",'Mapa final'!Y382)</f>
        <v/>
      </c>
      <c r="J313" s="332" t="str">
        <f>IF('Mapa final'!AA382="","",'Mapa final'!AA382)</f>
        <v/>
      </c>
      <c r="K313" s="332" t="str">
        <f t="shared" si="48"/>
        <v/>
      </c>
      <c r="L313" s="332" t="str">
        <f>IF('Mapa final'!AD382="","",'Mapa final'!AD382)</f>
        <v/>
      </c>
      <c r="M313" s="271" t="str">
        <f>IF('Mapa final'!P382="","",'Mapa final'!P382)</f>
        <v/>
      </c>
      <c r="N313" s="65"/>
      <c r="O313" s="65"/>
      <c r="P313" s="65"/>
      <c r="Q313" s="152"/>
    </row>
    <row r="314" spans="1:17" ht="43.5" customHeight="1" x14ac:dyDescent="0.25">
      <c r="A314" s="111" t="s">
        <v>846</v>
      </c>
      <c r="B314" s="1104"/>
      <c r="C314" s="1106"/>
      <c r="D314" s="1108"/>
      <c r="E314" s="1106"/>
      <c r="F314" s="1109"/>
      <c r="G314" s="1109"/>
      <c r="H314" s="1102"/>
      <c r="I314" s="332" t="str">
        <f>IF('Mapa final'!Y383="","",'Mapa final'!Y383)</f>
        <v/>
      </c>
      <c r="J314" s="332" t="str">
        <f>IF('Mapa final'!AA383="","",'Mapa final'!AA383)</f>
        <v/>
      </c>
      <c r="K314" s="332" t="str">
        <f t="shared" si="48"/>
        <v/>
      </c>
      <c r="L314" s="332" t="str">
        <f>IF('Mapa final'!AD383="","",'Mapa final'!AD383)</f>
        <v/>
      </c>
      <c r="M314" s="271" t="str">
        <f>IF('Mapa final'!P383="","",'Mapa final'!P383)</f>
        <v/>
      </c>
      <c r="N314" s="65"/>
      <c r="O314" s="65"/>
      <c r="P314" s="65"/>
      <c r="Q314" s="152"/>
    </row>
    <row r="315" spans="1:17" ht="43.5" customHeight="1" x14ac:dyDescent="0.25">
      <c r="A315" s="111" t="s">
        <v>847</v>
      </c>
      <c r="B315" s="1104"/>
      <c r="C315" s="1106"/>
      <c r="D315" s="1108"/>
      <c r="E315" s="1106"/>
      <c r="F315" s="1109"/>
      <c r="G315" s="1109"/>
      <c r="H315" s="1102"/>
      <c r="I315" s="332" t="str">
        <f>IF('Mapa final'!Y384="","",'Mapa final'!Y384)</f>
        <v/>
      </c>
      <c r="J315" s="332" t="str">
        <f>IF('Mapa final'!AA384="","",'Mapa final'!AA384)</f>
        <v/>
      </c>
      <c r="K315" s="332" t="str">
        <f t="shared" si="48"/>
        <v/>
      </c>
      <c r="L315" s="332" t="str">
        <f>IF('Mapa final'!AD384="","",'Mapa final'!AD384)</f>
        <v/>
      </c>
      <c r="M315" s="271" t="str">
        <f>IF('Mapa final'!P384="","",'Mapa final'!P384)</f>
        <v/>
      </c>
      <c r="N315" s="65"/>
      <c r="O315" s="65"/>
      <c r="P315" s="65"/>
      <c r="Q315" s="152"/>
    </row>
    <row r="316" spans="1:17" ht="43.5" customHeight="1" x14ac:dyDescent="0.25">
      <c r="A316" s="111" t="s">
        <v>848</v>
      </c>
      <c r="B316" s="1104"/>
      <c r="C316" s="1106"/>
      <c r="D316" s="1108"/>
      <c r="E316" s="1106"/>
      <c r="F316" s="1109"/>
      <c r="G316" s="1109"/>
      <c r="H316" s="1102"/>
      <c r="I316" s="332" t="str">
        <f>IF('Mapa final'!Y385="","",'Mapa final'!Y385)</f>
        <v/>
      </c>
      <c r="J316" s="332" t="str">
        <f>IF('Mapa final'!AA385="","",'Mapa final'!AA385)</f>
        <v/>
      </c>
      <c r="K316" s="332" t="str">
        <f t="shared" si="48"/>
        <v/>
      </c>
      <c r="L316" s="332" t="str">
        <f>IF('Mapa final'!AD385="","",'Mapa final'!AD385)</f>
        <v/>
      </c>
      <c r="M316" s="271" t="str">
        <f>IF('Mapa final'!P385="","",'Mapa final'!P385)</f>
        <v/>
      </c>
      <c r="N316" s="65"/>
      <c r="O316" s="65"/>
      <c r="P316" s="65"/>
      <c r="Q316" s="152"/>
    </row>
    <row r="317" spans="1:17" ht="43.5" customHeight="1" x14ac:dyDescent="0.25">
      <c r="A317" s="111" t="s">
        <v>849</v>
      </c>
      <c r="B317" s="1104"/>
      <c r="C317" s="1106"/>
      <c r="D317" s="1108"/>
      <c r="E317" s="1106"/>
      <c r="F317" s="1109"/>
      <c r="G317" s="1109"/>
      <c r="H317" s="1102"/>
      <c r="I317" s="332" t="str">
        <f>IF('Mapa final'!Y386="","",'Mapa final'!Y386)</f>
        <v/>
      </c>
      <c r="J317" s="332" t="str">
        <f>IF('Mapa final'!AA386="","",'Mapa final'!AA386)</f>
        <v/>
      </c>
      <c r="K317" s="332" t="str">
        <f t="shared" si="48"/>
        <v/>
      </c>
      <c r="L317" s="332" t="str">
        <f>IF('Mapa final'!AD386="","",'Mapa final'!AD386)</f>
        <v/>
      </c>
      <c r="M317" s="271" t="str">
        <f>IF('Mapa final'!P386="","",'Mapa final'!P386)</f>
        <v/>
      </c>
      <c r="N317" s="65"/>
      <c r="O317" s="65"/>
      <c r="P317" s="65"/>
      <c r="Q317" s="152"/>
    </row>
    <row r="318" spans="1:17" ht="43.5" customHeight="1" x14ac:dyDescent="0.25">
      <c r="A318" s="111" t="s">
        <v>850</v>
      </c>
      <c r="B318" s="1104"/>
      <c r="C318" s="1106"/>
      <c r="D318" s="1108"/>
      <c r="E318" s="1106"/>
      <c r="F318" s="1109"/>
      <c r="G318" s="1109"/>
      <c r="H318" s="1102"/>
      <c r="I318" s="332" t="str">
        <f>IF('Mapa final'!Y387="","",'Mapa final'!Y387)</f>
        <v/>
      </c>
      <c r="J318" s="332" t="str">
        <f>IF('Mapa final'!AA387="","",'Mapa final'!AA387)</f>
        <v/>
      </c>
      <c r="K318" s="332" t="str">
        <f t="shared" si="48"/>
        <v/>
      </c>
      <c r="L318" s="332" t="str">
        <f>IF('Mapa final'!AD387="","",'Mapa final'!AD387)</f>
        <v/>
      </c>
      <c r="M318" s="271" t="str">
        <f>IF('Mapa final'!P387="","",'Mapa final'!P387)</f>
        <v/>
      </c>
      <c r="N318" s="65"/>
      <c r="O318" s="65"/>
      <c r="P318" s="65"/>
      <c r="Q318" s="152"/>
    </row>
    <row r="319" spans="1:17" ht="43.5" customHeight="1" x14ac:dyDescent="0.25">
      <c r="A319" s="111" t="s">
        <v>851</v>
      </c>
      <c r="B319" s="1103"/>
      <c r="C319" s="1105" t="str">
        <f>IF('Mapa final'!E388="","",'Mapa final'!E388)</f>
        <v/>
      </c>
      <c r="D319" s="1107"/>
      <c r="E319" s="1105" t="str">
        <f>IF('Mapa final'!D388="","",'Mapa final'!D388)</f>
        <v/>
      </c>
      <c r="F319" s="1109" t="str">
        <f>IF('Mapa final'!H388="","",'Mapa final'!H388)</f>
        <v/>
      </c>
      <c r="G319" s="1109" t="str">
        <f>IF('Mapa final'!L388="","",'Mapa final'!L388)</f>
        <v/>
      </c>
      <c r="H319" s="1102" t="str">
        <f t="shared" ref="H319" si="58">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32" t="str">
        <f>IF('Mapa final'!Y388="","",'Mapa final'!Y388)</f>
        <v/>
      </c>
      <c r="J319" s="332" t="str">
        <f>IF('Mapa final'!AA388="","",'Mapa final'!AA388)</f>
        <v/>
      </c>
      <c r="K319" s="332" t="str">
        <f t="shared" si="48"/>
        <v/>
      </c>
      <c r="L319" s="332" t="str">
        <f>IF('Mapa final'!AD388="","",'Mapa final'!AD388)</f>
        <v/>
      </c>
      <c r="M319" s="271" t="str">
        <f>IF('Mapa final'!P388="","",'Mapa final'!P388)</f>
        <v/>
      </c>
      <c r="N319" s="65"/>
      <c r="O319" s="65"/>
      <c r="P319" s="65"/>
      <c r="Q319" s="152"/>
    </row>
    <row r="320" spans="1:17" ht="43.5" customHeight="1" x14ac:dyDescent="0.25">
      <c r="A320" s="111" t="s">
        <v>852</v>
      </c>
      <c r="B320" s="1104"/>
      <c r="C320" s="1106"/>
      <c r="D320" s="1108"/>
      <c r="E320" s="1106"/>
      <c r="F320" s="1109"/>
      <c r="G320" s="1109"/>
      <c r="H320" s="1102"/>
      <c r="I320" s="332" t="str">
        <f>IF('Mapa final'!Y389="","",'Mapa final'!Y389)</f>
        <v/>
      </c>
      <c r="J320" s="332" t="str">
        <f>IF('Mapa final'!AA389="","",'Mapa final'!AA389)</f>
        <v/>
      </c>
      <c r="K320" s="332" t="str">
        <f t="shared" si="48"/>
        <v/>
      </c>
      <c r="L320" s="332" t="str">
        <f>IF('Mapa final'!AD389="","",'Mapa final'!AD389)</f>
        <v/>
      </c>
      <c r="M320" s="271" t="str">
        <f>IF('Mapa final'!P389="","",'Mapa final'!P389)</f>
        <v/>
      </c>
      <c r="N320" s="65"/>
      <c r="O320" s="65"/>
      <c r="P320" s="65"/>
      <c r="Q320" s="152"/>
    </row>
    <row r="321" spans="1:17" ht="43.5" customHeight="1" x14ac:dyDescent="0.25">
      <c r="A321" s="111" t="s">
        <v>853</v>
      </c>
      <c r="B321" s="1104"/>
      <c r="C321" s="1106"/>
      <c r="D321" s="1108"/>
      <c r="E321" s="1106"/>
      <c r="F321" s="1109"/>
      <c r="G321" s="1109"/>
      <c r="H321" s="1102"/>
      <c r="I321" s="332" t="str">
        <f>IF('Mapa final'!Y390="","",'Mapa final'!Y390)</f>
        <v/>
      </c>
      <c r="J321" s="332" t="str">
        <f>IF('Mapa final'!AA390="","",'Mapa final'!AA390)</f>
        <v/>
      </c>
      <c r="K321" s="332" t="str">
        <f t="shared" si="48"/>
        <v/>
      </c>
      <c r="L321" s="332" t="str">
        <f>IF('Mapa final'!AD390="","",'Mapa final'!AD390)</f>
        <v/>
      </c>
      <c r="M321" s="271" t="str">
        <f>IF('Mapa final'!P390="","",'Mapa final'!P390)</f>
        <v/>
      </c>
      <c r="N321" s="65"/>
      <c r="O321" s="65"/>
      <c r="P321" s="65"/>
      <c r="Q321" s="152"/>
    </row>
    <row r="322" spans="1:17" ht="43.5" customHeight="1" x14ac:dyDescent="0.25">
      <c r="A322" s="111" t="s">
        <v>854</v>
      </c>
      <c r="B322" s="1104"/>
      <c r="C322" s="1106"/>
      <c r="D322" s="1108"/>
      <c r="E322" s="1106"/>
      <c r="F322" s="1109"/>
      <c r="G322" s="1109"/>
      <c r="H322" s="1102"/>
      <c r="I322" s="332" t="str">
        <f>IF('Mapa final'!Y391="","",'Mapa final'!Y391)</f>
        <v/>
      </c>
      <c r="J322" s="332" t="str">
        <f>IF('Mapa final'!AA391="","",'Mapa final'!AA391)</f>
        <v/>
      </c>
      <c r="K322" s="332" t="str">
        <f t="shared" si="48"/>
        <v/>
      </c>
      <c r="L322" s="332" t="str">
        <f>IF('Mapa final'!AD391="","",'Mapa final'!AD391)</f>
        <v/>
      </c>
      <c r="M322" s="271" t="str">
        <f>IF('Mapa final'!P391="","",'Mapa final'!P391)</f>
        <v/>
      </c>
      <c r="N322" s="65"/>
      <c r="O322" s="65"/>
      <c r="P322" s="65"/>
      <c r="Q322" s="152"/>
    </row>
    <row r="323" spans="1:17" ht="43.5" customHeight="1" x14ac:dyDescent="0.25">
      <c r="A323" s="111" t="s">
        <v>855</v>
      </c>
      <c r="B323" s="1104"/>
      <c r="C323" s="1106"/>
      <c r="D323" s="1108"/>
      <c r="E323" s="1106"/>
      <c r="F323" s="1109"/>
      <c r="G323" s="1109"/>
      <c r="H323" s="1102"/>
      <c r="I323" s="332" t="str">
        <f>IF('Mapa final'!Y392="","",'Mapa final'!Y392)</f>
        <v/>
      </c>
      <c r="J323" s="332" t="str">
        <f>IF('Mapa final'!AA392="","",'Mapa final'!AA392)</f>
        <v/>
      </c>
      <c r="K323" s="332" t="str">
        <f t="shared" si="48"/>
        <v/>
      </c>
      <c r="L323" s="332" t="str">
        <f>IF('Mapa final'!AD392="","",'Mapa final'!AD392)</f>
        <v/>
      </c>
      <c r="M323" s="271" t="str">
        <f>IF('Mapa final'!P392="","",'Mapa final'!P392)</f>
        <v/>
      </c>
      <c r="N323" s="65"/>
      <c r="O323" s="65"/>
      <c r="P323" s="65"/>
      <c r="Q323" s="152"/>
    </row>
    <row r="324" spans="1:17" ht="43.5" customHeight="1" x14ac:dyDescent="0.25">
      <c r="A324" s="111" t="s">
        <v>856</v>
      </c>
      <c r="B324" s="1104"/>
      <c r="C324" s="1106"/>
      <c r="D324" s="1108"/>
      <c r="E324" s="1106"/>
      <c r="F324" s="1109"/>
      <c r="G324" s="1109"/>
      <c r="H324" s="1102"/>
      <c r="I324" s="332" t="str">
        <f>IF('Mapa final'!Y393="","",'Mapa final'!Y393)</f>
        <v/>
      </c>
      <c r="J324" s="332" t="str">
        <f>IF('Mapa final'!AA393="","",'Mapa final'!AA393)</f>
        <v/>
      </c>
      <c r="K324" s="332" t="str">
        <f t="shared" si="48"/>
        <v/>
      </c>
      <c r="L324" s="332" t="str">
        <f>IF('Mapa final'!AD393="","",'Mapa final'!AD393)</f>
        <v/>
      </c>
      <c r="M324" s="271" t="str">
        <f>IF('Mapa final'!P393="","",'Mapa final'!P393)</f>
        <v/>
      </c>
      <c r="N324" s="65"/>
      <c r="O324" s="65"/>
      <c r="P324" s="65"/>
      <c r="Q324" s="152"/>
    </row>
    <row r="325" spans="1:17" ht="43.5" customHeight="1" x14ac:dyDescent="0.25">
      <c r="A325" s="111" t="s">
        <v>857</v>
      </c>
      <c r="B325" s="1103"/>
      <c r="C325" s="1105" t="str">
        <f>IF('Mapa final'!E394="","",'Mapa final'!E394)</f>
        <v/>
      </c>
      <c r="D325" s="1107"/>
      <c r="E325" s="1105" t="str">
        <f>IF('Mapa final'!D394="","",'Mapa final'!D394)</f>
        <v/>
      </c>
      <c r="F325" s="1109" t="str">
        <f>IF('Mapa final'!H394="","",'Mapa final'!H394)</f>
        <v/>
      </c>
      <c r="G325" s="1109" t="str">
        <f>IF('Mapa final'!L394="","",'Mapa final'!L394)</f>
        <v/>
      </c>
      <c r="H325" s="1102" t="str">
        <f t="shared" ref="H325" si="59">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32" t="str">
        <f>IF('Mapa final'!Y394="","",'Mapa final'!Y394)</f>
        <v/>
      </c>
      <c r="J325" s="332" t="str">
        <f>IF('Mapa final'!AA394="","",'Mapa final'!AA394)</f>
        <v/>
      </c>
      <c r="K325" s="332" t="str">
        <f t="shared" si="48"/>
        <v/>
      </c>
      <c r="L325" s="332" t="str">
        <f>IF('Mapa final'!AD394="","",'Mapa final'!AD394)</f>
        <v/>
      </c>
      <c r="M325" s="271" t="str">
        <f>IF('Mapa final'!P394="","",'Mapa final'!P394)</f>
        <v/>
      </c>
      <c r="N325" s="65"/>
      <c r="O325" s="65"/>
      <c r="P325" s="65"/>
      <c r="Q325" s="152"/>
    </row>
    <row r="326" spans="1:17" ht="43.5" customHeight="1" x14ac:dyDescent="0.25">
      <c r="A326" s="111" t="s">
        <v>858</v>
      </c>
      <c r="B326" s="1104"/>
      <c r="C326" s="1106"/>
      <c r="D326" s="1108"/>
      <c r="E326" s="1106"/>
      <c r="F326" s="1109"/>
      <c r="G326" s="1109"/>
      <c r="H326" s="1102"/>
      <c r="I326" s="332" t="str">
        <f>IF('Mapa final'!Y395="","",'Mapa final'!Y395)</f>
        <v/>
      </c>
      <c r="J326" s="332" t="str">
        <f>IF('Mapa final'!AA395="","",'Mapa final'!AA395)</f>
        <v/>
      </c>
      <c r="K326" s="332" t="str">
        <f t="shared" si="48"/>
        <v/>
      </c>
      <c r="L326" s="332" t="str">
        <f>IF('Mapa final'!AD395="","",'Mapa final'!AD395)</f>
        <v/>
      </c>
      <c r="M326" s="271" t="str">
        <f>IF('Mapa final'!P395="","",'Mapa final'!P395)</f>
        <v/>
      </c>
      <c r="N326" s="65"/>
      <c r="O326" s="65"/>
      <c r="P326" s="65"/>
      <c r="Q326" s="152"/>
    </row>
    <row r="327" spans="1:17" ht="43.5" customHeight="1" x14ac:dyDescent="0.25">
      <c r="A327" s="111" t="s">
        <v>859</v>
      </c>
      <c r="B327" s="1104"/>
      <c r="C327" s="1106"/>
      <c r="D327" s="1108"/>
      <c r="E327" s="1106"/>
      <c r="F327" s="1109"/>
      <c r="G327" s="1109"/>
      <c r="H327" s="1102"/>
      <c r="I327" s="332" t="str">
        <f>IF('Mapa final'!Y396="","",'Mapa final'!Y396)</f>
        <v/>
      </c>
      <c r="J327" s="332" t="str">
        <f>IF('Mapa final'!AA396="","",'Mapa final'!AA396)</f>
        <v/>
      </c>
      <c r="K327" s="332" t="str">
        <f t="shared" si="48"/>
        <v/>
      </c>
      <c r="L327" s="332" t="str">
        <f>IF('Mapa final'!AD396="","",'Mapa final'!AD396)</f>
        <v/>
      </c>
      <c r="M327" s="271" t="str">
        <f>IF('Mapa final'!P396="","",'Mapa final'!P396)</f>
        <v/>
      </c>
      <c r="N327" s="65"/>
      <c r="O327" s="65"/>
      <c r="P327" s="65"/>
      <c r="Q327" s="152"/>
    </row>
    <row r="328" spans="1:17" ht="43.5" customHeight="1" x14ac:dyDescent="0.25">
      <c r="A328" s="111" t="s">
        <v>860</v>
      </c>
      <c r="B328" s="1104"/>
      <c r="C328" s="1106"/>
      <c r="D328" s="1108"/>
      <c r="E328" s="1106"/>
      <c r="F328" s="1109"/>
      <c r="G328" s="1109"/>
      <c r="H328" s="1102"/>
      <c r="I328" s="332" t="str">
        <f>IF('Mapa final'!Y397="","",'Mapa final'!Y397)</f>
        <v/>
      </c>
      <c r="J328" s="332" t="str">
        <f>IF('Mapa final'!AA397="","",'Mapa final'!AA397)</f>
        <v/>
      </c>
      <c r="K328" s="332" t="str">
        <f t="shared" ref="K328:K391" si="60">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32" t="str">
        <f>IF('Mapa final'!AD397="","",'Mapa final'!AD397)</f>
        <v/>
      </c>
      <c r="M328" s="271" t="str">
        <f>IF('Mapa final'!P397="","",'Mapa final'!P397)</f>
        <v/>
      </c>
      <c r="N328" s="65"/>
      <c r="O328" s="65"/>
      <c r="P328" s="65"/>
      <c r="Q328" s="152"/>
    </row>
    <row r="329" spans="1:17" ht="43.5" customHeight="1" x14ac:dyDescent="0.25">
      <c r="A329" s="111" t="s">
        <v>861</v>
      </c>
      <c r="B329" s="1104"/>
      <c r="C329" s="1106"/>
      <c r="D329" s="1108"/>
      <c r="E329" s="1106"/>
      <c r="F329" s="1109"/>
      <c r="G329" s="1109"/>
      <c r="H329" s="1102"/>
      <c r="I329" s="332" t="str">
        <f>IF('Mapa final'!Y398="","",'Mapa final'!Y398)</f>
        <v/>
      </c>
      <c r="J329" s="332" t="str">
        <f>IF('Mapa final'!AA398="","",'Mapa final'!AA398)</f>
        <v/>
      </c>
      <c r="K329" s="332" t="str">
        <f t="shared" si="60"/>
        <v/>
      </c>
      <c r="L329" s="332" t="str">
        <f>IF('Mapa final'!AD398="","",'Mapa final'!AD398)</f>
        <v/>
      </c>
      <c r="M329" s="271" t="str">
        <f>IF('Mapa final'!P398="","",'Mapa final'!P398)</f>
        <v/>
      </c>
      <c r="N329" s="65"/>
      <c r="O329" s="65"/>
      <c r="P329" s="65"/>
      <c r="Q329" s="152"/>
    </row>
    <row r="330" spans="1:17" ht="43.5" customHeight="1" x14ac:dyDescent="0.25">
      <c r="A330" s="111" t="s">
        <v>862</v>
      </c>
      <c r="B330" s="1104"/>
      <c r="C330" s="1106"/>
      <c r="D330" s="1108"/>
      <c r="E330" s="1106"/>
      <c r="F330" s="1109"/>
      <c r="G330" s="1109"/>
      <c r="H330" s="1102"/>
      <c r="I330" s="332" t="str">
        <f>IF('Mapa final'!Y399="","",'Mapa final'!Y399)</f>
        <v/>
      </c>
      <c r="J330" s="332" t="str">
        <f>IF('Mapa final'!AA399="","",'Mapa final'!AA399)</f>
        <v/>
      </c>
      <c r="K330" s="332" t="str">
        <f t="shared" si="60"/>
        <v/>
      </c>
      <c r="L330" s="332" t="str">
        <f>IF('Mapa final'!AD399="","",'Mapa final'!AD399)</f>
        <v/>
      </c>
      <c r="M330" s="271" t="str">
        <f>IF('Mapa final'!P399="","",'Mapa final'!P399)</f>
        <v/>
      </c>
      <c r="N330" s="65"/>
      <c r="O330" s="65"/>
      <c r="P330" s="65"/>
      <c r="Q330" s="152"/>
    </row>
    <row r="331" spans="1:17" ht="43.5" customHeight="1" x14ac:dyDescent="0.25">
      <c r="A331" s="111" t="s">
        <v>863</v>
      </c>
      <c r="B331" s="1103"/>
      <c r="C331" s="1105" t="str">
        <f>IF('Mapa final'!E400="","",'Mapa final'!E400)</f>
        <v/>
      </c>
      <c r="D331" s="1107"/>
      <c r="E331" s="1105" t="str">
        <f>IF('Mapa final'!D400="","",'Mapa final'!D400)</f>
        <v/>
      </c>
      <c r="F331" s="1109" t="str">
        <f>IF('Mapa final'!H400="","",'Mapa final'!H400)</f>
        <v/>
      </c>
      <c r="G331" s="1109" t="str">
        <f>IF('Mapa final'!L400="","",'Mapa final'!L400)</f>
        <v/>
      </c>
      <c r="H331" s="1102" t="str">
        <f t="shared" ref="H331" si="61">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32" t="str">
        <f>IF('Mapa final'!Y400="","",'Mapa final'!Y400)</f>
        <v/>
      </c>
      <c r="J331" s="332" t="str">
        <f>IF('Mapa final'!AA400="","",'Mapa final'!AA400)</f>
        <v/>
      </c>
      <c r="K331" s="332" t="str">
        <f t="shared" si="60"/>
        <v/>
      </c>
      <c r="L331" s="332" t="str">
        <f>IF('Mapa final'!AD400="","",'Mapa final'!AD400)</f>
        <v/>
      </c>
      <c r="M331" s="271" t="str">
        <f>IF('Mapa final'!P400="","",'Mapa final'!P400)</f>
        <v/>
      </c>
      <c r="N331" s="65"/>
      <c r="O331" s="65"/>
      <c r="P331" s="65"/>
      <c r="Q331" s="152"/>
    </row>
    <row r="332" spans="1:17" ht="43.5" customHeight="1" x14ac:dyDescent="0.25">
      <c r="A332" s="111" t="s">
        <v>864</v>
      </c>
      <c r="B332" s="1104"/>
      <c r="C332" s="1106"/>
      <c r="D332" s="1108"/>
      <c r="E332" s="1106"/>
      <c r="F332" s="1109"/>
      <c r="G332" s="1109"/>
      <c r="H332" s="1102"/>
      <c r="I332" s="332" t="str">
        <f>IF('Mapa final'!Y401="","",'Mapa final'!Y401)</f>
        <v/>
      </c>
      <c r="J332" s="332" t="str">
        <f>IF('Mapa final'!AA401="","",'Mapa final'!AA401)</f>
        <v/>
      </c>
      <c r="K332" s="332" t="str">
        <f t="shared" si="60"/>
        <v/>
      </c>
      <c r="L332" s="332" t="str">
        <f>IF('Mapa final'!AD401="","",'Mapa final'!AD401)</f>
        <v/>
      </c>
      <c r="M332" s="271" t="str">
        <f>IF('Mapa final'!P401="","",'Mapa final'!P401)</f>
        <v/>
      </c>
      <c r="N332" s="65"/>
      <c r="O332" s="65"/>
      <c r="P332" s="65"/>
      <c r="Q332" s="152"/>
    </row>
    <row r="333" spans="1:17" ht="43.5" customHeight="1" x14ac:dyDescent="0.25">
      <c r="A333" s="111" t="s">
        <v>865</v>
      </c>
      <c r="B333" s="1104"/>
      <c r="C333" s="1106"/>
      <c r="D333" s="1108"/>
      <c r="E333" s="1106"/>
      <c r="F333" s="1109"/>
      <c r="G333" s="1109"/>
      <c r="H333" s="1102"/>
      <c r="I333" s="332" t="str">
        <f>IF('Mapa final'!Y402="","",'Mapa final'!Y402)</f>
        <v/>
      </c>
      <c r="J333" s="332" t="str">
        <f>IF('Mapa final'!AA402="","",'Mapa final'!AA402)</f>
        <v/>
      </c>
      <c r="K333" s="332" t="str">
        <f t="shared" si="60"/>
        <v/>
      </c>
      <c r="L333" s="332" t="str">
        <f>IF('Mapa final'!AD402="","",'Mapa final'!AD402)</f>
        <v/>
      </c>
      <c r="M333" s="271" t="str">
        <f>IF('Mapa final'!P402="","",'Mapa final'!P402)</f>
        <v/>
      </c>
      <c r="N333" s="65"/>
      <c r="O333" s="65"/>
      <c r="P333" s="65"/>
      <c r="Q333" s="152"/>
    </row>
    <row r="334" spans="1:17" ht="43.5" customHeight="1" x14ac:dyDescent="0.25">
      <c r="A334" s="111" t="s">
        <v>866</v>
      </c>
      <c r="B334" s="1104"/>
      <c r="C334" s="1106"/>
      <c r="D334" s="1108"/>
      <c r="E334" s="1106"/>
      <c r="F334" s="1109"/>
      <c r="G334" s="1109"/>
      <c r="H334" s="1102"/>
      <c r="I334" s="332" t="str">
        <f>IF('Mapa final'!Y403="","",'Mapa final'!Y403)</f>
        <v/>
      </c>
      <c r="J334" s="332" t="str">
        <f>IF('Mapa final'!AA403="","",'Mapa final'!AA403)</f>
        <v/>
      </c>
      <c r="K334" s="332" t="str">
        <f t="shared" si="60"/>
        <v/>
      </c>
      <c r="L334" s="332" t="str">
        <f>IF('Mapa final'!AD403="","",'Mapa final'!AD403)</f>
        <v/>
      </c>
      <c r="M334" s="271" t="str">
        <f>IF('Mapa final'!P403="","",'Mapa final'!P403)</f>
        <v/>
      </c>
      <c r="N334" s="65"/>
      <c r="O334" s="65"/>
      <c r="P334" s="65"/>
      <c r="Q334" s="152"/>
    </row>
    <row r="335" spans="1:17" ht="43.5" customHeight="1" x14ac:dyDescent="0.25">
      <c r="A335" s="111" t="s">
        <v>867</v>
      </c>
      <c r="B335" s="1104"/>
      <c r="C335" s="1106"/>
      <c r="D335" s="1108"/>
      <c r="E335" s="1106"/>
      <c r="F335" s="1109"/>
      <c r="G335" s="1109"/>
      <c r="H335" s="1102"/>
      <c r="I335" s="332" t="str">
        <f>IF('Mapa final'!Y404="","",'Mapa final'!Y404)</f>
        <v/>
      </c>
      <c r="J335" s="332" t="str">
        <f>IF('Mapa final'!AA404="","",'Mapa final'!AA404)</f>
        <v/>
      </c>
      <c r="K335" s="332" t="str">
        <f t="shared" si="60"/>
        <v/>
      </c>
      <c r="L335" s="332" t="str">
        <f>IF('Mapa final'!AD404="","",'Mapa final'!AD404)</f>
        <v/>
      </c>
      <c r="M335" s="271" t="str">
        <f>IF('Mapa final'!P404="","",'Mapa final'!P404)</f>
        <v/>
      </c>
      <c r="N335" s="65"/>
      <c r="O335" s="65"/>
      <c r="P335" s="65"/>
      <c r="Q335" s="152"/>
    </row>
    <row r="336" spans="1:17" ht="43.5" customHeight="1" x14ac:dyDescent="0.25">
      <c r="A336" s="111" t="s">
        <v>868</v>
      </c>
      <c r="B336" s="1104"/>
      <c r="C336" s="1106"/>
      <c r="D336" s="1108"/>
      <c r="E336" s="1106"/>
      <c r="F336" s="1109"/>
      <c r="G336" s="1109"/>
      <c r="H336" s="1102"/>
      <c r="I336" s="332" t="str">
        <f>IF('Mapa final'!Y405="","",'Mapa final'!Y405)</f>
        <v/>
      </c>
      <c r="J336" s="332" t="str">
        <f>IF('Mapa final'!AA405="","",'Mapa final'!AA405)</f>
        <v/>
      </c>
      <c r="K336" s="332" t="str">
        <f t="shared" si="60"/>
        <v/>
      </c>
      <c r="L336" s="332" t="str">
        <f>IF('Mapa final'!AD405="","",'Mapa final'!AD405)</f>
        <v/>
      </c>
      <c r="M336" s="271" t="str">
        <f>IF('Mapa final'!P405="","",'Mapa final'!P405)</f>
        <v/>
      </c>
      <c r="N336" s="65"/>
      <c r="O336" s="65"/>
      <c r="P336" s="65"/>
      <c r="Q336" s="152"/>
    </row>
    <row r="337" spans="1:17" ht="43.5" customHeight="1" x14ac:dyDescent="0.25">
      <c r="A337" s="111" t="s">
        <v>869</v>
      </c>
      <c r="B337" s="1103"/>
      <c r="C337" s="1105" t="str">
        <f>IF('Mapa final'!E406="","",'Mapa final'!E406)</f>
        <v/>
      </c>
      <c r="D337" s="1107"/>
      <c r="E337" s="1105" t="str">
        <f>IF('Mapa final'!D406="","",'Mapa final'!D406)</f>
        <v/>
      </c>
      <c r="F337" s="1109" t="str">
        <f>IF('Mapa final'!H406="","",'Mapa final'!H406)</f>
        <v/>
      </c>
      <c r="G337" s="1109" t="str">
        <f>IF('Mapa final'!L406="","",'Mapa final'!L406)</f>
        <v/>
      </c>
      <c r="H337" s="1102" t="str">
        <f t="shared" ref="H337" si="62">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32" t="str">
        <f>IF('Mapa final'!Y406="","",'Mapa final'!Y406)</f>
        <v/>
      </c>
      <c r="J337" s="332" t="str">
        <f>IF('Mapa final'!AA406="","",'Mapa final'!AA406)</f>
        <v/>
      </c>
      <c r="K337" s="332" t="str">
        <f t="shared" si="60"/>
        <v/>
      </c>
      <c r="L337" s="332" t="str">
        <f>IF('Mapa final'!AD406="","",'Mapa final'!AD406)</f>
        <v/>
      </c>
      <c r="M337" s="271" t="str">
        <f>IF('Mapa final'!P406="","",'Mapa final'!P406)</f>
        <v/>
      </c>
      <c r="N337" s="65"/>
      <c r="O337" s="65"/>
      <c r="P337" s="65"/>
      <c r="Q337" s="152"/>
    </row>
    <row r="338" spans="1:17" ht="43.5" customHeight="1" x14ac:dyDescent="0.25">
      <c r="A338" s="111" t="s">
        <v>870</v>
      </c>
      <c r="B338" s="1104"/>
      <c r="C338" s="1106"/>
      <c r="D338" s="1108"/>
      <c r="E338" s="1106"/>
      <c r="F338" s="1109"/>
      <c r="G338" s="1109"/>
      <c r="H338" s="1102"/>
      <c r="I338" s="332" t="str">
        <f>IF('Mapa final'!Y407="","",'Mapa final'!Y407)</f>
        <v/>
      </c>
      <c r="J338" s="332" t="str">
        <f>IF('Mapa final'!AA407="","",'Mapa final'!AA407)</f>
        <v/>
      </c>
      <c r="K338" s="332" t="str">
        <f t="shared" si="60"/>
        <v/>
      </c>
      <c r="L338" s="332" t="str">
        <f>IF('Mapa final'!AD407="","",'Mapa final'!AD407)</f>
        <v/>
      </c>
      <c r="M338" s="271" t="str">
        <f>IF('Mapa final'!P407="","",'Mapa final'!P407)</f>
        <v/>
      </c>
      <c r="N338" s="65"/>
      <c r="O338" s="65"/>
      <c r="P338" s="65"/>
      <c r="Q338" s="152"/>
    </row>
    <row r="339" spans="1:17" ht="43.5" customHeight="1" x14ac:dyDescent="0.25">
      <c r="A339" s="111" t="s">
        <v>871</v>
      </c>
      <c r="B339" s="1104"/>
      <c r="C339" s="1106"/>
      <c r="D339" s="1108"/>
      <c r="E339" s="1106"/>
      <c r="F339" s="1109"/>
      <c r="G339" s="1109"/>
      <c r="H339" s="1102"/>
      <c r="I339" s="332" t="str">
        <f>IF('Mapa final'!Y408="","",'Mapa final'!Y408)</f>
        <v/>
      </c>
      <c r="J339" s="332" t="str">
        <f>IF('Mapa final'!AA408="","",'Mapa final'!AA408)</f>
        <v/>
      </c>
      <c r="K339" s="332" t="str">
        <f t="shared" si="60"/>
        <v/>
      </c>
      <c r="L339" s="332" t="str">
        <f>IF('Mapa final'!AD408="","",'Mapa final'!AD408)</f>
        <v/>
      </c>
      <c r="M339" s="271" t="str">
        <f>IF('Mapa final'!P408="","",'Mapa final'!P408)</f>
        <v/>
      </c>
      <c r="N339" s="65"/>
      <c r="O339" s="65"/>
      <c r="P339" s="65"/>
      <c r="Q339" s="152"/>
    </row>
    <row r="340" spans="1:17" ht="43.5" customHeight="1" x14ac:dyDescent="0.25">
      <c r="A340" s="111" t="s">
        <v>872</v>
      </c>
      <c r="B340" s="1104"/>
      <c r="C340" s="1106"/>
      <c r="D340" s="1108"/>
      <c r="E340" s="1106"/>
      <c r="F340" s="1109"/>
      <c r="G340" s="1109"/>
      <c r="H340" s="1102"/>
      <c r="I340" s="332" t="str">
        <f>IF('Mapa final'!Y409="","",'Mapa final'!Y409)</f>
        <v/>
      </c>
      <c r="J340" s="332" t="str">
        <f>IF('Mapa final'!AA409="","",'Mapa final'!AA409)</f>
        <v/>
      </c>
      <c r="K340" s="332" t="str">
        <f t="shared" si="60"/>
        <v/>
      </c>
      <c r="L340" s="332" t="str">
        <f>IF('Mapa final'!AD409="","",'Mapa final'!AD409)</f>
        <v/>
      </c>
      <c r="M340" s="271" t="str">
        <f>IF('Mapa final'!P409="","",'Mapa final'!P409)</f>
        <v/>
      </c>
      <c r="N340" s="65"/>
      <c r="O340" s="65"/>
      <c r="P340" s="65"/>
      <c r="Q340" s="152"/>
    </row>
    <row r="341" spans="1:17" ht="43.5" customHeight="1" x14ac:dyDescent="0.25">
      <c r="A341" s="111" t="s">
        <v>873</v>
      </c>
      <c r="B341" s="1104"/>
      <c r="C341" s="1106"/>
      <c r="D341" s="1108"/>
      <c r="E341" s="1106"/>
      <c r="F341" s="1109"/>
      <c r="G341" s="1109"/>
      <c r="H341" s="1102"/>
      <c r="I341" s="332" t="str">
        <f>IF('Mapa final'!Y410="","",'Mapa final'!Y410)</f>
        <v/>
      </c>
      <c r="J341" s="332" t="str">
        <f>IF('Mapa final'!AA410="","",'Mapa final'!AA410)</f>
        <v/>
      </c>
      <c r="K341" s="332" t="str">
        <f t="shared" si="60"/>
        <v/>
      </c>
      <c r="L341" s="332" t="str">
        <f>IF('Mapa final'!AD410="","",'Mapa final'!AD410)</f>
        <v/>
      </c>
      <c r="M341" s="271" t="str">
        <f>IF('Mapa final'!P410="","",'Mapa final'!P410)</f>
        <v/>
      </c>
      <c r="N341" s="65"/>
      <c r="O341" s="65"/>
      <c r="P341" s="65"/>
      <c r="Q341" s="152"/>
    </row>
    <row r="342" spans="1:17" ht="43.5" customHeight="1" x14ac:dyDescent="0.25">
      <c r="A342" s="111" t="s">
        <v>874</v>
      </c>
      <c r="B342" s="1104"/>
      <c r="C342" s="1106"/>
      <c r="D342" s="1108"/>
      <c r="E342" s="1106"/>
      <c r="F342" s="1109"/>
      <c r="G342" s="1109"/>
      <c r="H342" s="1102"/>
      <c r="I342" s="332" t="str">
        <f>IF('Mapa final'!Y411="","",'Mapa final'!Y411)</f>
        <v/>
      </c>
      <c r="J342" s="332" t="str">
        <f>IF('Mapa final'!AA411="","",'Mapa final'!AA411)</f>
        <v/>
      </c>
      <c r="K342" s="332" t="str">
        <f t="shared" si="60"/>
        <v/>
      </c>
      <c r="L342" s="332" t="str">
        <f>IF('Mapa final'!AD411="","",'Mapa final'!AD411)</f>
        <v/>
      </c>
      <c r="M342" s="271" t="str">
        <f>IF('Mapa final'!P411="","",'Mapa final'!P411)</f>
        <v/>
      </c>
      <c r="N342" s="65"/>
      <c r="O342" s="65"/>
      <c r="P342" s="65"/>
      <c r="Q342" s="152"/>
    </row>
    <row r="343" spans="1:17" ht="43.5" customHeight="1" x14ac:dyDescent="0.25">
      <c r="A343" s="111" t="s">
        <v>875</v>
      </c>
      <c r="B343" s="1103"/>
      <c r="C343" s="1105" t="str">
        <f>IF('Mapa final'!E412="","",'Mapa final'!E412)</f>
        <v/>
      </c>
      <c r="D343" s="1107"/>
      <c r="E343" s="1105" t="str">
        <f>IF('Mapa final'!D412="","",'Mapa final'!D412)</f>
        <v/>
      </c>
      <c r="F343" s="1109" t="str">
        <f>IF('Mapa final'!H412="","",'Mapa final'!H412)</f>
        <v/>
      </c>
      <c r="G343" s="1109" t="str">
        <f>IF('Mapa final'!L412="","",'Mapa final'!L412)</f>
        <v/>
      </c>
      <c r="H343" s="1102" t="str">
        <f t="shared" ref="H343" si="63">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32" t="str">
        <f>IF('Mapa final'!Y412="","",'Mapa final'!Y412)</f>
        <v/>
      </c>
      <c r="J343" s="332" t="str">
        <f>IF('Mapa final'!AA412="","",'Mapa final'!AA412)</f>
        <v/>
      </c>
      <c r="K343" s="332" t="str">
        <f t="shared" si="60"/>
        <v/>
      </c>
      <c r="L343" s="332" t="str">
        <f>IF('Mapa final'!AD412="","",'Mapa final'!AD412)</f>
        <v/>
      </c>
      <c r="M343" s="271" t="str">
        <f>IF('Mapa final'!P412="","",'Mapa final'!P412)</f>
        <v/>
      </c>
      <c r="N343" s="65"/>
      <c r="O343" s="65"/>
      <c r="P343" s="65"/>
      <c r="Q343" s="152"/>
    </row>
    <row r="344" spans="1:17" ht="43.5" customHeight="1" x14ac:dyDescent="0.25">
      <c r="A344" s="111" t="s">
        <v>876</v>
      </c>
      <c r="B344" s="1104"/>
      <c r="C344" s="1106"/>
      <c r="D344" s="1108"/>
      <c r="E344" s="1106"/>
      <c r="F344" s="1109"/>
      <c r="G344" s="1109"/>
      <c r="H344" s="1102"/>
      <c r="I344" s="332" t="str">
        <f>IF('Mapa final'!Y413="","",'Mapa final'!Y413)</f>
        <v/>
      </c>
      <c r="J344" s="332" t="str">
        <f>IF('Mapa final'!AA413="","",'Mapa final'!AA413)</f>
        <v/>
      </c>
      <c r="K344" s="332" t="str">
        <f t="shared" si="60"/>
        <v/>
      </c>
      <c r="L344" s="332" t="str">
        <f>IF('Mapa final'!AD413="","",'Mapa final'!AD413)</f>
        <v/>
      </c>
      <c r="M344" s="271" t="str">
        <f>IF('Mapa final'!P413="","",'Mapa final'!P413)</f>
        <v/>
      </c>
      <c r="N344" s="65"/>
      <c r="O344" s="65"/>
      <c r="P344" s="65"/>
      <c r="Q344" s="152"/>
    </row>
    <row r="345" spans="1:17" ht="43.5" customHeight="1" x14ac:dyDescent="0.25">
      <c r="A345" s="111" t="s">
        <v>877</v>
      </c>
      <c r="B345" s="1104"/>
      <c r="C345" s="1106"/>
      <c r="D345" s="1108"/>
      <c r="E345" s="1106"/>
      <c r="F345" s="1109"/>
      <c r="G345" s="1109"/>
      <c r="H345" s="1102"/>
      <c r="I345" s="332" t="str">
        <f>IF('Mapa final'!Y414="","",'Mapa final'!Y414)</f>
        <v/>
      </c>
      <c r="J345" s="332" t="str">
        <f>IF('Mapa final'!AA414="","",'Mapa final'!AA414)</f>
        <v/>
      </c>
      <c r="K345" s="332" t="str">
        <f t="shared" si="60"/>
        <v/>
      </c>
      <c r="L345" s="332" t="str">
        <f>IF('Mapa final'!AD414="","",'Mapa final'!AD414)</f>
        <v/>
      </c>
      <c r="M345" s="271" t="str">
        <f>IF('Mapa final'!P414="","",'Mapa final'!P414)</f>
        <v/>
      </c>
      <c r="N345" s="65"/>
      <c r="O345" s="65"/>
      <c r="P345" s="65"/>
      <c r="Q345" s="152"/>
    </row>
    <row r="346" spans="1:17" ht="43.5" customHeight="1" x14ac:dyDescent="0.25">
      <c r="A346" s="111" t="s">
        <v>878</v>
      </c>
      <c r="B346" s="1104"/>
      <c r="C346" s="1106"/>
      <c r="D346" s="1108"/>
      <c r="E346" s="1106"/>
      <c r="F346" s="1109"/>
      <c r="G346" s="1109"/>
      <c r="H346" s="1102"/>
      <c r="I346" s="332" t="str">
        <f>IF('Mapa final'!Y415="","",'Mapa final'!Y415)</f>
        <v/>
      </c>
      <c r="J346" s="332" t="str">
        <f>IF('Mapa final'!AA415="","",'Mapa final'!AA415)</f>
        <v/>
      </c>
      <c r="K346" s="332" t="str">
        <f t="shared" si="60"/>
        <v/>
      </c>
      <c r="L346" s="332" t="str">
        <f>IF('Mapa final'!AD415="","",'Mapa final'!AD415)</f>
        <v/>
      </c>
      <c r="M346" s="271" t="str">
        <f>IF('Mapa final'!P415="","",'Mapa final'!P415)</f>
        <v/>
      </c>
      <c r="N346" s="65"/>
      <c r="O346" s="65"/>
      <c r="P346" s="65"/>
      <c r="Q346" s="152"/>
    </row>
    <row r="347" spans="1:17" ht="43.5" customHeight="1" x14ac:dyDescent="0.25">
      <c r="A347" s="111" t="s">
        <v>879</v>
      </c>
      <c r="B347" s="1104"/>
      <c r="C347" s="1106"/>
      <c r="D347" s="1108"/>
      <c r="E347" s="1106"/>
      <c r="F347" s="1109"/>
      <c r="G347" s="1109"/>
      <c r="H347" s="1102"/>
      <c r="I347" s="332" t="str">
        <f>IF('Mapa final'!Y416="","",'Mapa final'!Y416)</f>
        <v/>
      </c>
      <c r="J347" s="332" t="str">
        <f>IF('Mapa final'!AA416="","",'Mapa final'!AA416)</f>
        <v/>
      </c>
      <c r="K347" s="332" t="str">
        <f t="shared" si="60"/>
        <v/>
      </c>
      <c r="L347" s="332" t="str">
        <f>IF('Mapa final'!AD416="","",'Mapa final'!AD416)</f>
        <v/>
      </c>
      <c r="M347" s="271" t="str">
        <f>IF('Mapa final'!P416="","",'Mapa final'!P416)</f>
        <v/>
      </c>
      <c r="N347" s="65"/>
      <c r="O347" s="65"/>
      <c r="P347" s="65"/>
      <c r="Q347" s="152"/>
    </row>
    <row r="348" spans="1:17" ht="43.5" customHeight="1" x14ac:dyDescent="0.25">
      <c r="A348" s="111" t="s">
        <v>880</v>
      </c>
      <c r="B348" s="1104"/>
      <c r="C348" s="1106"/>
      <c r="D348" s="1108"/>
      <c r="E348" s="1106"/>
      <c r="F348" s="1109"/>
      <c r="G348" s="1109"/>
      <c r="H348" s="1102"/>
      <c r="I348" s="332" t="str">
        <f>IF('Mapa final'!Y417="","",'Mapa final'!Y417)</f>
        <v/>
      </c>
      <c r="J348" s="332" t="str">
        <f>IF('Mapa final'!AA417="","",'Mapa final'!AA417)</f>
        <v/>
      </c>
      <c r="K348" s="332" t="str">
        <f t="shared" si="60"/>
        <v/>
      </c>
      <c r="L348" s="332" t="str">
        <f>IF('Mapa final'!AD417="","",'Mapa final'!AD417)</f>
        <v/>
      </c>
      <c r="M348" s="271" t="str">
        <f>IF('Mapa final'!P417="","",'Mapa final'!P417)</f>
        <v/>
      </c>
      <c r="N348" s="65"/>
      <c r="O348" s="65"/>
      <c r="P348" s="65"/>
      <c r="Q348" s="152"/>
    </row>
    <row r="349" spans="1:17" ht="43.5" customHeight="1" x14ac:dyDescent="0.25">
      <c r="A349" s="111" t="s">
        <v>881</v>
      </c>
      <c r="B349" s="1103"/>
      <c r="C349" s="1105" t="str">
        <f>IF('Mapa final'!E418="","",'Mapa final'!E418)</f>
        <v/>
      </c>
      <c r="D349" s="1107"/>
      <c r="E349" s="1105" t="str">
        <f>IF('Mapa final'!D418="","",'Mapa final'!D418)</f>
        <v/>
      </c>
      <c r="F349" s="1109" t="str">
        <f>IF('Mapa final'!H418="","",'Mapa final'!H418)</f>
        <v/>
      </c>
      <c r="G349" s="1109" t="str">
        <f>IF('Mapa final'!L418="","",'Mapa final'!L418)</f>
        <v/>
      </c>
      <c r="H349" s="1102" t="str">
        <f t="shared" ref="H349" si="64">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32" t="str">
        <f>IF('Mapa final'!Y418="","",'Mapa final'!Y418)</f>
        <v/>
      </c>
      <c r="J349" s="332" t="str">
        <f>IF('Mapa final'!AA418="","",'Mapa final'!AA418)</f>
        <v/>
      </c>
      <c r="K349" s="332" t="str">
        <f t="shared" si="60"/>
        <v/>
      </c>
      <c r="L349" s="332" t="str">
        <f>IF('Mapa final'!AD418="","",'Mapa final'!AD418)</f>
        <v/>
      </c>
      <c r="M349" s="271" t="str">
        <f>IF('Mapa final'!P418="","",'Mapa final'!P418)</f>
        <v/>
      </c>
      <c r="N349" s="65"/>
      <c r="O349" s="65"/>
      <c r="P349" s="65"/>
      <c r="Q349" s="152"/>
    </row>
    <row r="350" spans="1:17" ht="43.5" customHeight="1" x14ac:dyDescent="0.25">
      <c r="A350" s="111" t="s">
        <v>882</v>
      </c>
      <c r="B350" s="1104"/>
      <c r="C350" s="1106"/>
      <c r="D350" s="1108"/>
      <c r="E350" s="1106"/>
      <c r="F350" s="1109"/>
      <c r="G350" s="1109"/>
      <c r="H350" s="1102"/>
      <c r="I350" s="332" t="str">
        <f>IF('Mapa final'!Y419="","",'Mapa final'!Y419)</f>
        <v/>
      </c>
      <c r="J350" s="332" t="str">
        <f>IF('Mapa final'!AA419="","",'Mapa final'!AA419)</f>
        <v/>
      </c>
      <c r="K350" s="332" t="str">
        <f t="shared" si="60"/>
        <v/>
      </c>
      <c r="L350" s="332" t="str">
        <f>IF('Mapa final'!AD419="","",'Mapa final'!AD419)</f>
        <v/>
      </c>
      <c r="M350" s="271" t="str">
        <f>IF('Mapa final'!P419="","",'Mapa final'!P419)</f>
        <v/>
      </c>
      <c r="N350" s="65"/>
      <c r="O350" s="65"/>
      <c r="P350" s="65"/>
      <c r="Q350" s="152"/>
    </row>
    <row r="351" spans="1:17" ht="43.5" customHeight="1" x14ac:dyDescent="0.25">
      <c r="A351" s="111" t="s">
        <v>883</v>
      </c>
      <c r="B351" s="1104"/>
      <c r="C351" s="1106"/>
      <c r="D351" s="1108"/>
      <c r="E351" s="1106"/>
      <c r="F351" s="1109"/>
      <c r="G351" s="1109"/>
      <c r="H351" s="1102"/>
      <c r="I351" s="332" t="str">
        <f>IF('Mapa final'!Y420="","",'Mapa final'!Y420)</f>
        <v/>
      </c>
      <c r="J351" s="332" t="str">
        <f>IF('Mapa final'!AA420="","",'Mapa final'!AA420)</f>
        <v/>
      </c>
      <c r="K351" s="332" t="str">
        <f t="shared" si="60"/>
        <v/>
      </c>
      <c r="L351" s="332" t="str">
        <f>IF('Mapa final'!AD420="","",'Mapa final'!AD420)</f>
        <v/>
      </c>
      <c r="M351" s="271" t="str">
        <f>IF('Mapa final'!P420="","",'Mapa final'!P420)</f>
        <v/>
      </c>
      <c r="N351" s="65"/>
      <c r="O351" s="65"/>
      <c r="P351" s="65"/>
      <c r="Q351" s="152"/>
    </row>
    <row r="352" spans="1:17" ht="43.5" customHeight="1" x14ac:dyDescent="0.25">
      <c r="A352" s="111" t="s">
        <v>884</v>
      </c>
      <c r="B352" s="1104"/>
      <c r="C352" s="1106"/>
      <c r="D352" s="1108"/>
      <c r="E352" s="1106"/>
      <c r="F352" s="1109"/>
      <c r="G352" s="1109"/>
      <c r="H352" s="1102"/>
      <c r="I352" s="332" t="str">
        <f>IF('Mapa final'!Y421="","",'Mapa final'!Y421)</f>
        <v/>
      </c>
      <c r="J352" s="332" t="str">
        <f>IF('Mapa final'!AA421="","",'Mapa final'!AA421)</f>
        <v/>
      </c>
      <c r="K352" s="332" t="str">
        <f t="shared" si="60"/>
        <v/>
      </c>
      <c r="L352" s="332" t="str">
        <f>IF('Mapa final'!AD421="","",'Mapa final'!AD421)</f>
        <v/>
      </c>
      <c r="M352" s="271" t="str">
        <f>IF('Mapa final'!P421="","",'Mapa final'!P421)</f>
        <v/>
      </c>
      <c r="N352" s="65"/>
      <c r="O352" s="65"/>
      <c r="P352" s="65"/>
      <c r="Q352" s="152"/>
    </row>
    <row r="353" spans="1:17" ht="43.5" customHeight="1" x14ac:dyDescent="0.25">
      <c r="A353" s="111" t="s">
        <v>885</v>
      </c>
      <c r="B353" s="1104"/>
      <c r="C353" s="1106"/>
      <c r="D353" s="1108"/>
      <c r="E353" s="1106"/>
      <c r="F353" s="1109"/>
      <c r="G353" s="1109"/>
      <c r="H353" s="1102"/>
      <c r="I353" s="332" t="str">
        <f>IF('Mapa final'!Y422="","",'Mapa final'!Y422)</f>
        <v/>
      </c>
      <c r="J353" s="332" t="str">
        <f>IF('Mapa final'!AA422="","",'Mapa final'!AA422)</f>
        <v/>
      </c>
      <c r="K353" s="332" t="str">
        <f t="shared" si="60"/>
        <v/>
      </c>
      <c r="L353" s="332" t="str">
        <f>IF('Mapa final'!AD422="","",'Mapa final'!AD422)</f>
        <v/>
      </c>
      <c r="M353" s="271" t="str">
        <f>IF('Mapa final'!P422="","",'Mapa final'!P422)</f>
        <v/>
      </c>
      <c r="N353" s="65"/>
      <c r="O353" s="65"/>
      <c r="P353" s="65"/>
      <c r="Q353" s="152"/>
    </row>
    <row r="354" spans="1:17" ht="43.5" customHeight="1" x14ac:dyDescent="0.25">
      <c r="A354" s="111" t="s">
        <v>886</v>
      </c>
      <c r="B354" s="1104"/>
      <c r="C354" s="1106"/>
      <c r="D354" s="1108"/>
      <c r="E354" s="1106"/>
      <c r="F354" s="1109"/>
      <c r="G354" s="1109"/>
      <c r="H354" s="1102"/>
      <c r="I354" s="332" t="str">
        <f>IF('Mapa final'!Y423="","",'Mapa final'!Y423)</f>
        <v/>
      </c>
      <c r="J354" s="332" t="str">
        <f>IF('Mapa final'!AA423="","",'Mapa final'!AA423)</f>
        <v/>
      </c>
      <c r="K354" s="332" t="str">
        <f t="shared" si="60"/>
        <v/>
      </c>
      <c r="L354" s="332" t="str">
        <f>IF('Mapa final'!AD423="","",'Mapa final'!AD423)</f>
        <v/>
      </c>
      <c r="M354" s="271" t="str">
        <f>IF('Mapa final'!P423="","",'Mapa final'!P423)</f>
        <v/>
      </c>
      <c r="N354" s="65"/>
      <c r="O354" s="65"/>
      <c r="P354" s="65"/>
      <c r="Q354" s="152"/>
    </row>
    <row r="355" spans="1:17" ht="43.5" customHeight="1" x14ac:dyDescent="0.25">
      <c r="A355" s="111" t="s">
        <v>887</v>
      </c>
      <c r="B355" s="1103"/>
      <c r="C355" s="1105" t="str">
        <f>IF('Mapa final'!E424="","",'Mapa final'!E424)</f>
        <v/>
      </c>
      <c r="D355" s="1107"/>
      <c r="E355" s="1105" t="str">
        <f>IF('Mapa final'!D424="","",'Mapa final'!D424)</f>
        <v/>
      </c>
      <c r="F355" s="1109" t="str">
        <f>IF('Mapa final'!H424="","",'Mapa final'!H424)</f>
        <v/>
      </c>
      <c r="G355" s="1109" t="str">
        <f>IF('Mapa final'!L424="","",'Mapa final'!L424)</f>
        <v/>
      </c>
      <c r="H355" s="1102" t="str">
        <f t="shared" ref="H355" si="65">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32" t="str">
        <f>IF('Mapa final'!Y424="","",'Mapa final'!Y424)</f>
        <v/>
      </c>
      <c r="J355" s="332" t="str">
        <f>IF('Mapa final'!AA424="","",'Mapa final'!AA424)</f>
        <v/>
      </c>
      <c r="K355" s="332" t="str">
        <f t="shared" si="60"/>
        <v/>
      </c>
      <c r="L355" s="332" t="str">
        <f>IF('Mapa final'!AD424="","",'Mapa final'!AD424)</f>
        <v/>
      </c>
      <c r="M355" s="271" t="str">
        <f>IF('Mapa final'!P424="","",'Mapa final'!P424)</f>
        <v/>
      </c>
      <c r="N355" s="65"/>
      <c r="O355" s="65"/>
      <c r="P355" s="65"/>
      <c r="Q355" s="152"/>
    </row>
    <row r="356" spans="1:17" ht="43.5" customHeight="1" x14ac:dyDescent="0.25">
      <c r="A356" s="111" t="s">
        <v>888</v>
      </c>
      <c r="B356" s="1104"/>
      <c r="C356" s="1106"/>
      <c r="D356" s="1108"/>
      <c r="E356" s="1106"/>
      <c r="F356" s="1109"/>
      <c r="G356" s="1109"/>
      <c r="H356" s="1102"/>
      <c r="I356" s="332" t="str">
        <f>IF('Mapa final'!Y425="","",'Mapa final'!Y425)</f>
        <v/>
      </c>
      <c r="J356" s="332" t="str">
        <f>IF('Mapa final'!AA425="","",'Mapa final'!AA425)</f>
        <v/>
      </c>
      <c r="K356" s="332" t="str">
        <f t="shared" si="60"/>
        <v/>
      </c>
      <c r="L356" s="332" t="str">
        <f>IF('Mapa final'!AD425="","",'Mapa final'!AD425)</f>
        <v/>
      </c>
      <c r="M356" s="271" t="str">
        <f>IF('Mapa final'!P425="","",'Mapa final'!P425)</f>
        <v/>
      </c>
      <c r="N356" s="65"/>
      <c r="O356" s="65"/>
      <c r="P356" s="65"/>
      <c r="Q356" s="152"/>
    </row>
    <row r="357" spans="1:17" ht="43.5" customHeight="1" x14ac:dyDescent="0.25">
      <c r="A357" s="111" t="s">
        <v>889</v>
      </c>
      <c r="B357" s="1104"/>
      <c r="C357" s="1106"/>
      <c r="D357" s="1108"/>
      <c r="E357" s="1106"/>
      <c r="F357" s="1109"/>
      <c r="G357" s="1109"/>
      <c r="H357" s="1102"/>
      <c r="I357" s="332" t="str">
        <f>IF('Mapa final'!Y426="","",'Mapa final'!Y426)</f>
        <v/>
      </c>
      <c r="J357" s="332" t="str">
        <f>IF('Mapa final'!AA426="","",'Mapa final'!AA426)</f>
        <v/>
      </c>
      <c r="K357" s="332" t="str">
        <f t="shared" si="60"/>
        <v/>
      </c>
      <c r="L357" s="332" t="str">
        <f>IF('Mapa final'!AD426="","",'Mapa final'!AD426)</f>
        <v/>
      </c>
      <c r="M357" s="271" t="str">
        <f>IF('Mapa final'!P426="","",'Mapa final'!P426)</f>
        <v/>
      </c>
      <c r="N357" s="65"/>
      <c r="O357" s="65"/>
      <c r="P357" s="65"/>
      <c r="Q357" s="152"/>
    </row>
    <row r="358" spans="1:17" ht="43.5" customHeight="1" x14ac:dyDescent="0.25">
      <c r="A358" s="111" t="s">
        <v>890</v>
      </c>
      <c r="B358" s="1104"/>
      <c r="C358" s="1106"/>
      <c r="D358" s="1108"/>
      <c r="E358" s="1106"/>
      <c r="F358" s="1109"/>
      <c r="G358" s="1109"/>
      <c r="H358" s="1102"/>
      <c r="I358" s="332" t="str">
        <f>IF('Mapa final'!Y427="","",'Mapa final'!Y427)</f>
        <v/>
      </c>
      <c r="J358" s="332" t="str">
        <f>IF('Mapa final'!AA427="","",'Mapa final'!AA427)</f>
        <v/>
      </c>
      <c r="K358" s="332" t="str">
        <f t="shared" si="60"/>
        <v/>
      </c>
      <c r="L358" s="332" t="str">
        <f>IF('Mapa final'!AD427="","",'Mapa final'!AD427)</f>
        <v/>
      </c>
      <c r="M358" s="271" t="str">
        <f>IF('Mapa final'!P427="","",'Mapa final'!P427)</f>
        <v/>
      </c>
      <c r="N358" s="65"/>
      <c r="O358" s="65"/>
      <c r="P358" s="65"/>
      <c r="Q358" s="152"/>
    </row>
    <row r="359" spans="1:17" ht="43.5" customHeight="1" x14ac:dyDescent="0.25">
      <c r="A359" s="111" t="s">
        <v>891</v>
      </c>
      <c r="B359" s="1104"/>
      <c r="C359" s="1106"/>
      <c r="D359" s="1108"/>
      <c r="E359" s="1106"/>
      <c r="F359" s="1109"/>
      <c r="G359" s="1109"/>
      <c r="H359" s="1102"/>
      <c r="I359" s="332" t="str">
        <f>IF('Mapa final'!Y428="","",'Mapa final'!Y428)</f>
        <v/>
      </c>
      <c r="J359" s="332" t="str">
        <f>IF('Mapa final'!AA428="","",'Mapa final'!AA428)</f>
        <v/>
      </c>
      <c r="K359" s="332" t="str">
        <f t="shared" si="60"/>
        <v/>
      </c>
      <c r="L359" s="332" t="str">
        <f>IF('Mapa final'!AD428="","",'Mapa final'!AD428)</f>
        <v/>
      </c>
      <c r="M359" s="271" t="str">
        <f>IF('Mapa final'!P428="","",'Mapa final'!P428)</f>
        <v/>
      </c>
      <c r="N359" s="65"/>
      <c r="O359" s="65"/>
      <c r="P359" s="65"/>
      <c r="Q359" s="152"/>
    </row>
    <row r="360" spans="1:17" ht="43.5" customHeight="1" x14ac:dyDescent="0.25">
      <c r="A360" s="111" t="s">
        <v>892</v>
      </c>
      <c r="B360" s="1104"/>
      <c r="C360" s="1106"/>
      <c r="D360" s="1108"/>
      <c r="E360" s="1106"/>
      <c r="F360" s="1109"/>
      <c r="G360" s="1109"/>
      <c r="H360" s="1102"/>
      <c r="I360" s="332" t="str">
        <f>IF('Mapa final'!Y429="","",'Mapa final'!Y429)</f>
        <v/>
      </c>
      <c r="J360" s="332" t="str">
        <f>IF('Mapa final'!AA429="","",'Mapa final'!AA429)</f>
        <v/>
      </c>
      <c r="K360" s="332" t="str">
        <f t="shared" si="60"/>
        <v/>
      </c>
      <c r="L360" s="332" t="str">
        <f>IF('Mapa final'!AD429="","",'Mapa final'!AD429)</f>
        <v/>
      </c>
      <c r="M360" s="271" t="str">
        <f>IF('Mapa final'!P429="","",'Mapa final'!P429)</f>
        <v/>
      </c>
      <c r="N360" s="65"/>
      <c r="O360" s="65"/>
      <c r="P360" s="65"/>
      <c r="Q360" s="152"/>
    </row>
    <row r="361" spans="1:17" ht="43.5" customHeight="1" x14ac:dyDescent="0.25">
      <c r="A361" s="111" t="s">
        <v>893</v>
      </c>
      <c r="B361" s="1103"/>
      <c r="C361" s="1105" t="str">
        <f>IF('Mapa final'!E430="","",'Mapa final'!E430)</f>
        <v/>
      </c>
      <c r="D361" s="1107"/>
      <c r="E361" s="1105" t="str">
        <f>IF('Mapa final'!D430="","",'Mapa final'!D430)</f>
        <v/>
      </c>
      <c r="F361" s="1109" t="str">
        <f>IF('Mapa final'!H430="","",'Mapa final'!H430)</f>
        <v/>
      </c>
      <c r="G361" s="1109" t="str">
        <f>IF('Mapa final'!L430="","",'Mapa final'!L430)</f>
        <v/>
      </c>
      <c r="H361" s="1102" t="str">
        <f t="shared" ref="H361" si="66">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32" t="str">
        <f>IF('Mapa final'!Y430="","",'Mapa final'!Y430)</f>
        <v/>
      </c>
      <c r="J361" s="332" t="str">
        <f>IF('Mapa final'!AA430="","",'Mapa final'!AA430)</f>
        <v/>
      </c>
      <c r="K361" s="332" t="str">
        <f t="shared" si="60"/>
        <v/>
      </c>
      <c r="L361" s="332" t="str">
        <f>IF('Mapa final'!AD430="","",'Mapa final'!AD430)</f>
        <v/>
      </c>
      <c r="M361" s="271" t="str">
        <f>IF('Mapa final'!P430="","",'Mapa final'!P430)</f>
        <v/>
      </c>
      <c r="N361" s="65"/>
      <c r="O361" s="65"/>
      <c r="P361" s="65"/>
      <c r="Q361" s="152"/>
    </row>
    <row r="362" spans="1:17" ht="43.5" customHeight="1" x14ac:dyDescent="0.25">
      <c r="A362" s="111" t="s">
        <v>894</v>
      </c>
      <c r="B362" s="1104"/>
      <c r="C362" s="1106"/>
      <c r="D362" s="1108"/>
      <c r="E362" s="1106"/>
      <c r="F362" s="1109"/>
      <c r="G362" s="1109"/>
      <c r="H362" s="1102"/>
      <c r="I362" s="332" t="str">
        <f>IF('Mapa final'!Y431="","",'Mapa final'!Y431)</f>
        <v/>
      </c>
      <c r="J362" s="332" t="str">
        <f>IF('Mapa final'!AA431="","",'Mapa final'!AA431)</f>
        <v/>
      </c>
      <c r="K362" s="332" t="str">
        <f t="shared" si="60"/>
        <v/>
      </c>
      <c r="L362" s="332" t="str">
        <f>IF('Mapa final'!AD431="","",'Mapa final'!AD431)</f>
        <v/>
      </c>
      <c r="M362" s="271" t="str">
        <f>IF('Mapa final'!P431="","",'Mapa final'!P431)</f>
        <v/>
      </c>
      <c r="N362" s="65"/>
      <c r="O362" s="65"/>
      <c r="P362" s="65"/>
      <c r="Q362" s="152"/>
    </row>
    <row r="363" spans="1:17" ht="51.75" customHeight="1" x14ac:dyDescent="0.25">
      <c r="A363" s="111" t="s">
        <v>895</v>
      </c>
      <c r="B363" s="1104"/>
      <c r="C363" s="1106"/>
      <c r="D363" s="1108"/>
      <c r="E363" s="1106"/>
      <c r="F363" s="1109"/>
      <c r="G363" s="1109"/>
      <c r="H363" s="1102"/>
      <c r="I363" s="332" t="str">
        <f>IF('Mapa final'!Y432="","",'Mapa final'!Y432)</f>
        <v/>
      </c>
      <c r="J363" s="332" t="str">
        <f>IF('Mapa final'!AA432="","",'Mapa final'!AA432)</f>
        <v/>
      </c>
      <c r="K363" s="332" t="str">
        <f t="shared" si="60"/>
        <v/>
      </c>
      <c r="L363" s="332" t="str">
        <f>IF('Mapa final'!AD432="","",'Mapa final'!AD432)</f>
        <v/>
      </c>
      <c r="M363" s="271" t="str">
        <f>IF('Mapa final'!P432="","",'Mapa final'!P432)</f>
        <v/>
      </c>
      <c r="N363" s="65"/>
      <c r="O363" s="65"/>
      <c r="P363" s="65"/>
      <c r="Q363" s="152"/>
    </row>
    <row r="364" spans="1:17" ht="51.75" customHeight="1" x14ac:dyDescent="0.25">
      <c r="A364" s="111" t="s">
        <v>896</v>
      </c>
      <c r="B364" s="1104"/>
      <c r="C364" s="1106"/>
      <c r="D364" s="1108"/>
      <c r="E364" s="1106"/>
      <c r="F364" s="1109"/>
      <c r="G364" s="1109"/>
      <c r="H364" s="1102"/>
      <c r="I364" s="332" t="str">
        <f>IF('Mapa final'!Y433="","",'Mapa final'!Y433)</f>
        <v/>
      </c>
      <c r="J364" s="332" t="str">
        <f>IF('Mapa final'!AA433="","",'Mapa final'!AA433)</f>
        <v/>
      </c>
      <c r="K364" s="332" t="str">
        <f t="shared" si="60"/>
        <v/>
      </c>
      <c r="L364" s="332" t="str">
        <f>IF('Mapa final'!AD433="","",'Mapa final'!AD433)</f>
        <v/>
      </c>
      <c r="M364" s="271" t="str">
        <f>IF('Mapa final'!P433="","",'Mapa final'!P433)</f>
        <v/>
      </c>
      <c r="N364" s="65"/>
      <c r="O364" s="65"/>
      <c r="P364" s="65"/>
      <c r="Q364" s="152"/>
    </row>
    <row r="365" spans="1:17" ht="51.75" customHeight="1" x14ac:dyDescent="0.25">
      <c r="A365" s="111" t="s">
        <v>897</v>
      </c>
      <c r="B365" s="1104"/>
      <c r="C365" s="1106"/>
      <c r="D365" s="1108"/>
      <c r="E365" s="1106"/>
      <c r="F365" s="1109"/>
      <c r="G365" s="1109"/>
      <c r="H365" s="1102"/>
      <c r="I365" s="332" t="str">
        <f>IF('Mapa final'!Y434="","",'Mapa final'!Y434)</f>
        <v/>
      </c>
      <c r="J365" s="332" t="str">
        <f>IF('Mapa final'!AA434="","",'Mapa final'!AA434)</f>
        <v/>
      </c>
      <c r="K365" s="332" t="str">
        <f t="shared" si="60"/>
        <v/>
      </c>
      <c r="L365" s="332" t="str">
        <f>IF('Mapa final'!AD434="","",'Mapa final'!AD434)</f>
        <v/>
      </c>
      <c r="M365" s="271" t="str">
        <f>IF('Mapa final'!P434="","",'Mapa final'!P434)</f>
        <v/>
      </c>
      <c r="N365" s="65"/>
      <c r="O365" s="65"/>
      <c r="P365" s="65"/>
      <c r="Q365" s="152"/>
    </row>
    <row r="366" spans="1:17" ht="51.75" customHeight="1" x14ac:dyDescent="0.25">
      <c r="A366" s="111" t="s">
        <v>898</v>
      </c>
      <c r="B366" s="1104"/>
      <c r="C366" s="1106"/>
      <c r="D366" s="1108"/>
      <c r="E366" s="1106"/>
      <c r="F366" s="1109"/>
      <c r="G366" s="1109"/>
      <c r="H366" s="1102"/>
      <c r="I366" s="332" t="str">
        <f>IF('Mapa final'!Y435="","",'Mapa final'!Y435)</f>
        <v/>
      </c>
      <c r="J366" s="332" t="str">
        <f>IF('Mapa final'!AA435="","",'Mapa final'!AA435)</f>
        <v/>
      </c>
      <c r="K366" s="332" t="str">
        <f t="shared" si="60"/>
        <v/>
      </c>
      <c r="L366" s="332" t="str">
        <f>IF('Mapa final'!AD435="","",'Mapa final'!AD435)</f>
        <v/>
      </c>
      <c r="M366" s="271" t="str">
        <f>IF('Mapa final'!P435="","",'Mapa final'!P435)</f>
        <v/>
      </c>
      <c r="N366" s="65"/>
      <c r="O366" s="65"/>
      <c r="P366" s="65"/>
      <c r="Q366" s="152"/>
    </row>
    <row r="367" spans="1:17" ht="51.75" customHeight="1" x14ac:dyDescent="0.25">
      <c r="A367" s="111" t="s">
        <v>899</v>
      </c>
      <c r="B367" s="1103"/>
      <c r="C367" s="1105" t="str">
        <f>IF('Mapa final'!E436="","",'Mapa final'!E436)</f>
        <v/>
      </c>
      <c r="D367" s="1107"/>
      <c r="E367" s="1105" t="str">
        <f>IF('Mapa final'!D436="","",'Mapa final'!D436)</f>
        <v/>
      </c>
      <c r="F367" s="1109" t="str">
        <f>IF('Mapa final'!H436="","",'Mapa final'!H436)</f>
        <v/>
      </c>
      <c r="G367" s="1109" t="str">
        <f>IF('Mapa final'!L436="","",'Mapa final'!L436)</f>
        <v/>
      </c>
      <c r="H367" s="1102" t="str">
        <f t="shared" ref="H367" si="67">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32" t="str">
        <f>IF('Mapa final'!Y436="","",'Mapa final'!Y436)</f>
        <v/>
      </c>
      <c r="J367" s="332" t="str">
        <f>IF('Mapa final'!AA436="","",'Mapa final'!AA436)</f>
        <v/>
      </c>
      <c r="K367" s="332" t="str">
        <f t="shared" si="60"/>
        <v/>
      </c>
      <c r="L367" s="332" t="str">
        <f>IF('Mapa final'!AD436="","",'Mapa final'!AD436)</f>
        <v/>
      </c>
      <c r="M367" s="271" t="str">
        <f>IF('Mapa final'!P436="","",'Mapa final'!P436)</f>
        <v/>
      </c>
      <c r="N367" s="65"/>
      <c r="O367" s="65"/>
      <c r="P367" s="65"/>
      <c r="Q367" s="152"/>
    </row>
    <row r="368" spans="1:17" ht="51.75" customHeight="1" x14ac:dyDescent="0.25">
      <c r="A368" s="111" t="s">
        <v>900</v>
      </c>
      <c r="B368" s="1104"/>
      <c r="C368" s="1106"/>
      <c r="D368" s="1108"/>
      <c r="E368" s="1106"/>
      <c r="F368" s="1109"/>
      <c r="G368" s="1109"/>
      <c r="H368" s="1102"/>
      <c r="I368" s="332" t="str">
        <f>IF('Mapa final'!Y437="","",'Mapa final'!Y437)</f>
        <v/>
      </c>
      <c r="J368" s="332" t="str">
        <f>IF('Mapa final'!AA437="","",'Mapa final'!AA437)</f>
        <v/>
      </c>
      <c r="K368" s="332" t="str">
        <f t="shared" si="60"/>
        <v/>
      </c>
      <c r="L368" s="332" t="str">
        <f>IF('Mapa final'!AD437="","",'Mapa final'!AD437)</f>
        <v/>
      </c>
      <c r="M368" s="271" t="str">
        <f>IF('Mapa final'!P437="","",'Mapa final'!P437)</f>
        <v/>
      </c>
      <c r="N368" s="65"/>
      <c r="O368" s="65"/>
      <c r="P368" s="65"/>
      <c r="Q368" s="152"/>
    </row>
    <row r="369" spans="1:17" ht="51.75" customHeight="1" x14ac:dyDescent="0.25">
      <c r="A369" s="111" t="s">
        <v>901</v>
      </c>
      <c r="B369" s="1104"/>
      <c r="C369" s="1106"/>
      <c r="D369" s="1108"/>
      <c r="E369" s="1106"/>
      <c r="F369" s="1109"/>
      <c r="G369" s="1109"/>
      <c r="H369" s="1102"/>
      <c r="I369" s="332" t="str">
        <f>IF('Mapa final'!Y438="","",'Mapa final'!Y438)</f>
        <v/>
      </c>
      <c r="J369" s="332" t="str">
        <f>IF('Mapa final'!AA438="","",'Mapa final'!AA438)</f>
        <v/>
      </c>
      <c r="K369" s="332" t="str">
        <f t="shared" si="60"/>
        <v/>
      </c>
      <c r="L369" s="332" t="str">
        <f>IF('Mapa final'!AD438="","",'Mapa final'!AD438)</f>
        <v/>
      </c>
      <c r="M369" s="271" t="str">
        <f>IF('Mapa final'!P438="","",'Mapa final'!P438)</f>
        <v/>
      </c>
      <c r="N369" s="65"/>
      <c r="O369" s="65"/>
      <c r="P369" s="65"/>
      <c r="Q369" s="152"/>
    </row>
    <row r="370" spans="1:17" ht="51.75" customHeight="1" x14ac:dyDescent="0.25">
      <c r="A370" s="111" t="s">
        <v>902</v>
      </c>
      <c r="B370" s="1104"/>
      <c r="C370" s="1106"/>
      <c r="D370" s="1108"/>
      <c r="E370" s="1106"/>
      <c r="F370" s="1109"/>
      <c r="G370" s="1109"/>
      <c r="H370" s="1102"/>
      <c r="I370" s="332" t="str">
        <f>IF('Mapa final'!Y439="","",'Mapa final'!Y439)</f>
        <v/>
      </c>
      <c r="J370" s="332" t="str">
        <f>IF('Mapa final'!AA439="","",'Mapa final'!AA439)</f>
        <v/>
      </c>
      <c r="K370" s="332" t="str">
        <f t="shared" si="60"/>
        <v/>
      </c>
      <c r="L370" s="332" t="str">
        <f>IF('Mapa final'!AD439="","",'Mapa final'!AD439)</f>
        <v/>
      </c>
      <c r="M370" s="271" t="str">
        <f>IF('Mapa final'!P439="","",'Mapa final'!P439)</f>
        <v/>
      </c>
      <c r="N370" s="65"/>
      <c r="O370" s="65"/>
      <c r="P370" s="65"/>
      <c r="Q370" s="152"/>
    </row>
    <row r="371" spans="1:17" ht="51.75" customHeight="1" x14ac:dyDescent="0.25">
      <c r="A371" s="111" t="s">
        <v>903</v>
      </c>
      <c r="B371" s="1104"/>
      <c r="C371" s="1106"/>
      <c r="D371" s="1108"/>
      <c r="E371" s="1106"/>
      <c r="F371" s="1109"/>
      <c r="G371" s="1109"/>
      <c r="H371" s="1102"/>
      <c r="I371" s="332" t="str">
        <f>IF('Mapa final'!Y440="","",'Mapa final'!Y440)</f>
        <v/>
      </c>
      <c r="J371" s="332" t="str">
        <f>IF('Mapa final'!AA440="","",'Mapa final'!AA440)</f>
        <v/>
      </c>
      <c r="K371" s="332" t="str">
        <f t="shared" si="60"/>
        <v/>
      </c>
      <c r="L371" s="332" t="str">
        <f>IF('Mapa final'!AD440="","",'Mapa final'!AD440)</f>
        <v/>
      </c>
      <c r="M371" s="271" t="str">
        <f>IF('Mapa final'!P440="","",'Mapa final'!P440)</f>
        <v/>
      </c>
      <c r="N371" s="65"/>
      <c r="O371" s="65"/>
      <c r="P371" s="65"/>
      <c r="Q371" s="152"/>
    </row>
    <row r="372" spans="1:17" ht="51.75" customHeight="1" x14ac:dyDescent="0.25">
      <c r="A372" s="111" t="s">
        <v>904</v>
      </c>
      <c r="B372" s="1104"/>
      <c r="C372" s="1106"/>
      <c r="D372" s="1108"/>
      <c r="E372" s="1106"/>
      <c r="F372" s="1109"/>
      <c r="G372" s="1109"/>
      <c r="H372" s="1102"/>
      <c r="I372" s="332" t="str">
        <f>IF('Mapa final'!Y441="","",'Mapa final'!Y441)</f>
        <v/>
      </c>
      <c r="J372" s="332" t="str">
        <f>IF('Mapa final'!AA441="","",'Mapa final'!AA441)</f>
        <v/>
      </c>
      <c r="K372" s="332" t="str">
        <f t="shared" si="60"/>
        <v/>
      </c>
      <c r="L372" s="332" t="str">
        <f>IF('Mapa final'!AD441="","",'Mapa final'!AD441)</f>
        <v/>
      </c>
      <c r="M372" s="271" t="str">
        <f>IF('Mapa final'!P441="","",'Mapa final'!P441)</f>
        <v/>
      </c>
      <c r="N372" s="65"/>
      <c r="O372" s="65"/>
      <c r="P372" s="65"/>
      <c r="Q372" s="152"/>
    </row>
    <row r="373" spans="1:17" ht="51.75" customHeight="1" x14ac:dyDescent="0.25">
      <c r="A373" s="111" t="s">
        <v>905</v>
      </c>
      <c r="B373" s="1103"/>
      <c r="C373" s="1105" t="str">
        <f>IF('Mapa final'!E442="","",'Mapa final'!E442)</f>
        <v/>
      </c>
      <c r="D373" s="1107"/>
      <c r="E373" s="1105" t="str">
        <f>IF('Mapa final'!D442="","",'Mapa final'!D442)</f>
        <v/>
      </c>
      <c r="F373" s="1109" t="str">
        <f>IF('Mapa final'!H442="","",'Mapa final'!H442)</f>
        <v/>
      </c>
      <c r="G373" s="1109" t="str">
        <f>IF('Mapa final'!L442="","",'Mapa final'!L442)</f>
        <v/>
      </c>
      <c r="H373" s="1102" t="str">
        <f t="shared" ref="H373" si="68">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32" t="str">
        <f>IF('Mapa final'!Y442="","",'Mapa final'!Y442)</f>
        <v/>
      </c>
      <c r="J373" s="332" t="str">
        <f>IF('Mapa final'!AA442="","",'Mapa final'!AA442)</f>
        <v/>
      </c>
      <c r="K373" s="332" t="str">
        <f t="shared" si="60"/>
        <v/>
      </c>
      <c r="L373" s="332" t="str">
        <f>IF('Mapa final'!AD442="","",'Mapa final'!AD442)</f>
        <v/>
      </c>
      <c r="M373" s="271" t="str">
        <f>IF('Mapa final'!P442="","",'Mapa final'!P442)</f>
        <v/>
      </c>
      <c r="N373" s="65"/>
      <c r="O373" s="65"/>
      <c r="P373" s="65"/>
      <c r="Q373" s="152"/>
    </row>
    <row r="374" spans="1:17" ht="51.75" customHeight="1" x14ac:dyDescent="0.25">
      <c r="A374" s="111" t="s">
        <v>906</v>
      </c>
      <c r="B374" s="1104"/>
      <c r="C374" s="1106"/>
      <c r="D374" s="1108"/>
      <c r="E374" s="1106"/>
      <c r="F374" s="1109"/>
      <c r="G374" s="1109"/>
      <c r="H374" s="1102"/>
      <c r="I374" s="332" t="str">
        <f>IF('Mapa final'!Y443="","",'Mapa final'!Y443)</f>
        <v/>
      </c>
      <c r="J374" s="332" t="str">
        <f>IF('Mapa final'!AA443="","",'Mapa final'!AA443)</f>
        <v/>
      </c>
      <c r="K374" s="332" t="str">
        <f t="shared" si="60"/>
        <v/>
      </c>
      <c r="L374" s="332" t="str">
        <f>IF('Mapa final'!AD443="","",'Mapa final'!AD443)</f>
        <v/>
      </c>
      <c r="M374" s="271" t="str">
        <f>IF('Mapa final'!P443="","",'Mapa final'!P443)</f>
        <v/>
      </c>
      <c r="N374" s="65"/>
      <c r="O374" s="65"/>
      <c r="P374" s="65"/>
      <c r="Q374" s="152"/>
    </row>
    <row r="375" spans="1:17" ht="51.75" customHeight="1" x14ac:dyDescent="0.25">
      <c r="A375" s="111" t="s">
        <v>907</v>
      </c>
      <c r="B375" s="1104"/>
      <c r="C375" s="1106"/>
      <c r="D375" s="1108"/>
      <c r="E375" s="1106"/>
      <c r="F375" s="1109"/>
      <c r="G375" s="1109"/>
      <c r="H375" s="1102"/>
      <c r="I375" s="332" t="str">
        <f>IF('Mapa final'!Y444="","",'Mapa final'!Y444)</f>
        <v/>
      </c>
      <c r="J375" s="332" t="str">
        <f>IF('Mapa final'!AA444="","",'Mapa final'!AA444)</f>
        <v/>
      </c>
      <c r="K375" s="332" t="str">
        <f t="shared" si="60"/>
        <v/>
      </c>
      <c r="L375" s="332" t="str">
        <f>IF('Mapa final'!AD444="","",'Mapa final'!AD444)</f>
        <v/>
      </c>
      <c r="M375" s="271" t="str">
        <f>IF('Mapa final'!P444="","",'Mapa final'!P444)</f>
        <v/>
      </c>
      <c r="N375" s="65"/>
      <c r="O375" s="65"/>
      <c r="P375" s="65"/>
      <c r="Q375" s="152"/>
    </row>
    <row r="376" spans="1:17" ht="51.75" customHeight="1" x14ac:dyDescent="0.25">
      <c r="A376" s="111" t="s">
        <v>908</v>
      </c>
      <c r="B376" s="1104"/>
      <c r="C376" s="1106"/>
      <c r="D376" s="1108"/>
      <c r="E376" s="1106"/>
      <c r="F376" s="1109"/>
      <c r="G376" s="1109"/>
      <c r="H376" s="1102"/>
      <c r="I376" s="332" t="str">
        <f>IF('Mapa final'!Y445="","",'Mapa final'!Y445)</f>
        <v/>
      </c>
      <c r="J376" s="332" t="str">
        <f>IF('Mapa final'!AA445="","",'Mapa final'!AA445)</f>
        <v/>
      </c>
      <c r="K376" s="332" t="str">
        <f t="shared" si="60"/>
        <v/>
      </c>
      <c r="L376" s="332" t="str">
        <f>IF('Mapa final'!AD445="","",'Mapa final'!AD445)</f>
        <v/>
      </c>
      <c r="M376" s="271" t="str">
        <f>IF('Mapa final'!P445="","",'Mapa final'!P445)</f>
        <v/>
      </c>
      <c r="N376" s="65"/>
      <c r="O376" s="65"/>
      <c r="P376" s="65"/>
      <c r="Q376" s="152"/>
    </row>
    <row r="377" spans="1:17" ht="51.75" customHeight="1" x14ac:dyDescent="0.25">
      <c r="A377" s="111" t="s">
        <v>909</v>
      </c>
      <c r="B377" s="1104"/>
      <c r="C377" s="1106"/>
      <c r="D377" s="1108"/>
      <c r="E377" s="1106"/>
      <c r="F377" s="1109"/>
      <c r="G377" s="1109"/>
      <c r="H377" s="1102"/>
      <c r="I377" s="332" t="str">
        <f>IF('Mapa final'!Y446="","",'Mapa final'!Y446)</f>
        <v/>
      </c>
      <c r="J377" s="332" t="str">
        <f>IF('Mapa final'!AA446="","",'Mapa final'!AA446)</f>
        <v/>
      </c>
      <c r="K377" s="332" t="str">
        <f t="shared" si="60"/>
        <v/>
      </c>
      <c r="L377" s="332" t="str">
        <f>IF('Mapa final'!AD446="","",'Mapa final'!AD446)</f>
        <v/>
      </c>
      <c r="M377" s="271" t="str">
        <f>IF('Mapa final'!P446="","",'Mapa final'!P446)</f>
        <v/>
      </c>
      <c r="N377" s="65"/>
      <c r="O377" s="65"/>
      <c r="P377" s="65"/>
      <c r="Q377" s="152"/>
    </row>
    <row r="378" spans="1:17" ht="51.75" customHeight="1" x14ac:dyDescent="0.25">
      <c r="A378" s="111" t="s">
        <v>910</v>
      </c>
      <c r="B378" s="1104"/>
      <c r="C378" s="1106"/>
      <c r="D378" s="1108"/>
      <c r="E378" s="1106"/>
      <c r="F378" s="1109"/>
      <c r="G378" s="1109"/>
      <c r="H378" s="1102"/>
      <c r="I378" s="332" t="str">
        <f>IF('Mapa final'!Y447="","",'Mapa final'!Y447)</f>
        <v/>
      </c>
      <c r="J378" s="332" t="str">
        <f>IF('Mapa final'!AA447="","",'Mapa final'!AA447)</f>
        <v/>
      </c>
      <c r="K378" s="332" t="str">
        <f t="shared" si="60"/>
        <v/>
      </c>
      <c r="L378" s="332" t="str">
        <f>IF('Mapa final'!AD447="","",'Mapa final'!AD447)</f>
        <v/>
      </c>
      <c r="M378" s="271" t="str">
        <f>IF('Mapa final'!P447="","",'Mapa final'!P447)</f>
        <v/>
      </c>
      <c r="N378" s="65"/>
      <c r="O378" s="65"/>
      <c r="P378" s="65"/>
      <c r="Q378" s="152"/>
    </row>
    <row r="379" spans="1:17" ht="51.75" customHeight="1" x14ac:dyDescent="0.25">
      <c r="A379" s="111" t="s">
        <v>911</v>
      </c>
      <c r="B379" s="1103"/>
      <c r="C379" s="1105" t="str">
        <f>IF('Mapa final'!E448="","",'Mapa final'!E448)</f>
        <v/>
      </c>
      <c r="D379" s="1107"/>
      <c r="E379" s="1105" t="str">
        <f>IF('Mapa final'!D448="","",'Mapa final'!D448)</f>
        <v/>
      </c>
      <c r="F379" s="1109" t="str">
        <f>IF('Mapa final'!H448="","",'Mapa final'!H448)</f>
        <v/>
      </c>
      <c r="G379" s="1109" t="str">
        <f>IF('Mapa final'!L448="","",'Mapa final'!L448)</f>
        <v/>
      </c>
      <c r="H379" s="1102" t="str">
        <f t="shared" ref="H379" si="69">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32" t="str">
        <f>IF('Mapa final'!Y448="","",'Mapa final'!Y448)</f>
        <v/>
      </c>
      <c r="J379" s="332" t="str">
        <f>IF('Mapa final'!AA448="","",'Mapa final'!AA448)</f>
        <v/>
      </c>
      <c r="K379" s="332" t="str">
        <f t="shared" si="60"/>
        <v/>
      </c>
      <c r="L379" s="332" t="str">
        <f>IF('Mapa final'!AD448="","",'Mapa final'!AD448)</f>
        <v/>
      </c>
      <c r="M379" s="271" t="str">
        <f>IF('Mapa final'!P448="","",'Mapa final'!P448)</f>
        <v/>
      </c>
      <c r="N379" s="65"/>
      <c r="O379" s="65"/>
      <c r="P379" s="65"/>
      <c r="Q379" s="152"/>
    </row>
    <row r="380" spans="1:17" ht="51.75" customHeight="1" x14ac:dyDescent="0.25">
      <c r="A380" s="111" t="s">
        <v>912</v>
      </c>
      <c r="B380" s="1104"/>
      <c r="C380" s="1106"/>
      <c r="D380" s="1108"/>
      <c r="E380" s="1106"/>
      <c r="F380" s="1109"/>
      <c r="G380" s="1109"/>
      <c r="H380" s="1102"/>
      <c r="I380" s="332" t="str">
        <f>IF('Mapa final'!Y449="","",'Mapa final'!Y449)</f>
        <v/>
      </c>
      <c r="J380" s="332" t="str">
        <f>IF('Mapa final'!AA449="","",'Mapa final'!AA449)</f>
        <v/>
      </c>
      <c r="K380" s="332" t="str">
        <f t="shared" si="60"/>
        <v/>
      </c>
      <c r="L380" s="332" t="str">
        <f>IF('Mapa final'!AD449="","",'Mapa final'!AD449)</f>
        <v/>
      </c>
      <c r="M380" s="271" t="str">
        <f>IF('Mapa final'!P449="","",'Mapa final'!P449)</f>
        <v/>
      </c>
      <c r="N380" s="65"/>
      <c r="O380" s="65"/>
      <c r="P380" s="65"/>
      <c r="Q380" s="152"/>
    </row>
    <row r="381" spans="1:17" ht="51.75" customHeight="1" x14ac:dyDescent="0.25">
      <c r="A381" s="111" t="s">
        <v>913</v>
      </c>
      <c r="B381" s="1104"/>
      <c r="C381" s="1106"/>
      <c r="D381" s="1108"/>
      <c r="E381" s="1106"/>
      <c r="F381" s="1109"/>
      <c r="G381" s="1109"/>
      <c r="H381" s="1102"/>
      <c r="I381" s="332" t="str">
        <f>IF('Mapa final'!Y450="","",'Mapa final'!Y450)</f>
        <v/>
      </c>
      <c r="J381" s="332" t="str">
        <f>IF('Mapa final'!AA450="","",'Mapa final'!AA450)</f>
        <v/>
      </c>
      <c r="K381" s="332" t="str">
        <f t="shared" si="60"/>
        <v/>
      </c>
      <c r="L381" s="332" t="str">
        <f>IF('Mapa final'!AD450="","",'Mapa final'!AD450)</f>
        <v/>
      </c>
      <c r="M381" s="271" t="str">
        <f>IF('Mapa final'!P450="","",'Mapa final'!P450)</f>
        <v/>
      </c>
      <c r="N381" s="65"/>
      <c r="O381" s="65"/>
      <c r="P381" s="65"/>
      <c r="Q381" s="152"/>
    </row>
    <row r="382" spans="1:17" ht="51.75" customHeight="1" x14ac:dyDescent="0.25">
      <c r="A382" s="111" t="s">
        <v>914</v>
      </c>
      <c r="B382" s="1104"/>
      <c r="C382" s="1106"/>
      <c r="D382" s="1108"/>
      <c r="E382" s="1106"/>
      <c r="F382" s="1109"/>
      <c r="G382" s="1109"/>
      <c r="H382" s="1102"/>
      <c r="I382" s="332" t="str">
        <f>IF('Mapa final'!Y451="","",'Mapa final'!Y451)</f>
        <v/>
      </c>
      <c r="J382" s="332" t="str">
        <f>IF('Mapa final'!AA451="","",'Mapa final'!AA451)</f>
        <v/>
      </c>
      <c r="K382" s="332" t="str">
        <f t="shared" si="60"/>
        <v/>
      </c>
      <c r="L382" s="332" t="str">
        <f>IF('Mapa final'!AD451="","",'Mapa final'!AD451)</f>
        <v/>
      </c>
      <c r="M382" s="271" t="str">
        <f>IF('Mapa final'!P451="","",'Mapa final'!P451)</f>
        <v/>
      </c>
      <c r="N382" s="65"/>
      <c r="O382" s="65"/>
      <c r="P382" s="65"/>
      <c r="Q382" s="152"/>
    </row>
    <row r="383" spans="1:17" ht="51.75" customHeight="1" x14ac:dyDescent="0.25">
      <c r="A383" s="111" t="s">
        <v>915</v>
      </c>
      <c r="B383" s="1104"/>
      <c r="C383" s="1106"/>
      <c r="D383" s="1108"/>
      <c r="E383" s="1106"/>
      <c r="F383" s="1109"/>
      <c r="G383" s="1109"/>
      <c r="H383" s="1102"/>
      <c r="I383" s="332" t="str">
        <f>IF('Mapa final'!Y452="","",'Mapa final'!Y452)</f>
        <v/>
      </c>
      <c r="J383" s="332" t="str">
        <f>IF('Mapa final'!AA452="","",'Mapa final'!AA452)</f>
        <v/>
      </c>
      <c r="K383" s="332" t="str">
        <f t="shared" si="60"/>
        <v/>
      </c>
      <c r="L383" s="332" t="str">
        <f>IF('Mapa final'!AD452="","",'Mapa final'!AD452)</f>
        <v/>
      </c>
      <c r="M383" s="271" t="str">
        <f>IF('Mapa final'!P452="","",'Mapa final'!P452)</f>
        <v/>
      </c>
      <c r="N383" s="65"/>
      <c r="O383" s="65"/>
      <c r="P383" s="65"/>
      <c r="Q383" s="152"/>
    </row>
    <row r="384" spans="1:17" ht="51.75" customHeight="1" x14ac:dyDescent="0.25">
      <c r="A384" s="111" t="s">
        <v>916</v>
      </c>
      <c r="B384" s="1104"/>
      <c r="C384" s="1106"/>
      <c r="D384" s="1108"/>
      <c r="E384" s="1106"/>
      <c r="F384" s="1109"/>
      <c r="G384" s="1109"/>
      <c r="H384" s="1102"/>
      <c r="I384" s="332" t="str">
        <f>IF('Mapa final'!Y453="","",'Mapa final'!Y453)</f>
        <v/>
      </c>
      <c r="J384" s="332" t="str">
        <f>IF('Mapa final'!AA453="","",'Mapa final'!AA453)</f>
        <v/>
      </c>
      <c r="K384" s="332" t="str">
        <f t="shared" si="60"/>
        <v/>
      </c>
      <c r="L384" s="332" t="str">
        <f>IF('Mapa final'!AD453="","",'Mapa final'!AD453)</f>
        <v/>
      </c>
      <c r="M384" s="271" t="str">
        <f>IF('Mapa final'!P453="","",'Mapa final'!P453)</f>
        <v/>
      </c>
      <c r="N384" s="65"/>
      <c r="O384" s="65"/>
      <c r="P384" s="65"/>
      <c r="Q384" s="152"/>
    </row>
    <row r="385" spans="1:17" ht="51.75" customHeight="1" x14ac:dyDescent="0.25">
      <c r="A385" s="111" t="s">
        <v>917</v>
      </c>
      <c r="B385" s="1103"/>
      <c r="C385" s="1105" t="str">
        <f>IF('Mapa final'!E454="","",'Mapa final'!E454)</f>
        <v/>
      </c>
      <c r="D385" s="1107"/>
      <c r="E385" s="1105" t="str">
        <f>IF('Mapa final'!D454="","",'Mapa final'!D454)</f>
        <v/>
      </c>
      <c r="F385" s="1109" t="str">
        <f>IF('Mapa final'!H454="","",'Mapa final'!H454)</f>
        <v/>
      </c>
      <c r="G385" s="1109" t="str">
        <f>IF('Mapa final'!L454="","",'Mapa final'!L454)</f>
        <v/>
      </c>
      <c r="H385" s="1102" t="str">
        <f t="shared" ref="H385" si="70">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32" t="str">
        <f>IF('Mapa final'!Y454="","",'Mapa final'!Y454)</f>
        <v/>
      </c>
      <c r="J385" s="332" t="str">
        <f>IF('Mapa final'!AA454="","",'Mapa final'!AA454)</f>
        <v/>
      </c>
      <c r="K385" s="332" t="str">
        <f t="shared" si="60"/>
        <v/>
      </c>
      <c r="L385" s="332" t="str">
        <f>IF('Mapa final'!AD454="","",'Mapa final'!AD454)</f>
        <v/>
      </c>
      <c r="M385" s="271" t="str">
        <f>IF('Mapa final'!P454="","",'Mapa final'!P454)</f>
        <v/>
      </c>
      <c r="N385" s="65"/>
      <c r="O385" s="65"/>
      <c r="P385" s="65"/>
      <c r="Q385" s="152"/>
    </row>
    <row r="386" spans="1:17" ht="51.75" customHeight="1" x14ac:dyDescent="0.25">
      <c r="A386" s="111" t="s">
        <v>918</v>
      </c>
      <c r="B386" s="1104"/>
      <c r="C386" s="1106"/>
      <c r="D386" s="1108"/>
      <c r="E386" s="1106"/>
      <c r="F386" s="1109"/>
      <c r="G386" s="1109"/>
      <c r="H386" s="1102"/>
      <c r="I386" s="332" t="str">
        <f>IF('Mapa final'!Y455="","",'Mapa final'!Y455)</f>
        <v/>
      </c>
      <c r="J386" s="332" t="str">
        <f>IF('Mapa final'!AA455="","",'Mapa final'!AA455)</f>
        <v/>
      </c>
      <c r="K386" s="332" t="str">
        <f t="shared" si="60"/>
        <v/>
      </c>
      <c r="L386" s="332" t="str">
        <f>IF('Mapa final'!AD455="","",'Mapa final'!AD455)</f>
        <v/>
      </c>
      <c r="M386" s="271" t="str">
        <f>IF('Mapa final'!P455="","",'Mapa final'!P455)</f>
        <v/>
      </c>
      <c r="N386" s="65"/>
      <c r="O386" s="65"/>
      <c r="P386" s="65"/>
      <c r="Q386" s="152"/>
    </row>
    <row r="387" spans="1:17" ht="51.75" customHeight="1" x14ac:dyDescent="0.25">
      <c r="A387" s="111" t="s">
        <v>919</v>
      </c>
      <c r="B387" s="1104"/>
      <c r="C387" s="1106"/>
      <c r="D387" s="1108"/>
      <c r="E387" s="1106"/>
      <c r="F387" s="1109"/>
      <c r="G387" s="1109"/>
      <c r="H387" s="1102"/>
      <c r="I387" s="332" t="str">
        <f>IF('Mapa final'!Y456="","",'Mapa final'!Y456)</f>
        <v/>
      </c>
      <c r="J387" s="332" t="str">
        <f>IF('Mapa final'!AA456="","",'Mapa final'!AA456)</f>
        <v/>
      </c>
      <c r="K387" s="332" t="str">
        <f t="shared" si="60"/>
        <v/>
      </c>
      <c r="L387" s="332" t="str">
        <f>IF('Mapa final'!AD456="","",'Mapa final'!AD456)</f>
        <v/>
      </c>
      <c r="M387" s="271" t="str">
        <f>IF('Mapa final'!P456="","",'Mapa final'!P456)</f>
        <v/>
      </c>
      <c r="N387" s="65"/>
      <c r="O387" s="65"/>
      <c r="P387" s="65"/>
      <c r="Q387" s="152"/>
    </row>
    <row r="388" spans="1:17" ht="51.75" customHeight="1" x14ac:dyDescent="0.25">
      <c r="A388" s="111" t="s">
        <v>920</v>
      </c>
      <c r="B388" s="1104"/>
      <c r="C388" s="1106"/>
      <c r="D388" s="1108"/>
      <c r="E388" s="1106"/>
      <c r="F388" s="1109"/>
      <c r="G388" s="1109"/>
      <c r="H388" s="1102"/>
      <c r="I388" s="332" t="str">
        <f>IF('Mapa final'!Y457="","",'Mapa final'!Y457)</f>
        <v/>
      </c>
      <c r="J388" s="332" t="str">
        <f>IF('Mapa final'!AA457="","",'Mapa final'!AA457)</f>
        <v/>
      </c>
      <c r="K388" s="332" t="str">
        <f t="shared" si="60"/>
        <v/>
      </c>
      <c r="L388" s="332" t="str">
        <f>IF('Mapa final'!AD457="","",'Mapa final'!AD457)</f>
        <v/>
      </c>
      <c r="M388" s="271" t="str">
        <f>IF('Mapa final'!P457="","",'Mapa final'!P457)</f>
        <v/>
      </c>
      <c r="N388" s="65"/>
      <c r="O388" s="65"/>
      <c r="P388" s="65"/>
      <c r="Q388" s="152"/>
    </row>
    <row r="389" spans="1:17" ht="51.75" customHeight="1" x14ac:dyDescent="0.25">
      <c r="A389" s="111" t="s">
        <v>921</v>
      </c>
      <c r="B389" s="1104"/>
      <c r="C389" s="1106"/>
      <c r="D389" s="1108"/>
      <c r="E389" s="1106"/>
      <c r="F389" s="1109"/>
      <c r="G389" s="1109"/>
      <c r="H389" s="1102"/>
      <c r="I389" s="332" t="str">
        <f>IF('Mapa final'!Y458="","",'Mapa final'!Y458)</f>
        <v/>
      </c>
      <c r="J389" s="332" t="str">
        <f>IF('Mapa final'!AA458="","",'Mapa final'!AA458)</f>
        <v/>
      </c>
      <c r="K389" s="332" t="str">
        <f t="shared" si="60"/>
        <v/>
      </c>
      <c r="L389" s="332" t="str">
        <f>IF('Mapa final'!AD458="","",'Mapa final'!AD458)</f>
        <v/>
      </c>
      <c r="M389" s="271" t="str">
        <f>IF('Mapa final'!P458="","",'Mapa final'!P458)</f>
        <v/>
      </c>
      <c r="N389" s="65"/>
      <c r="O389" s="65"/>
      <c r="P389" s="65"/>
      <c r="Q389" s="152"/>
    </row>
    <row r="390" spans="1:17" ht="51.75" customHeight="1" x14ac:dyDescent="0.25">
      <c r="A390" s="111" t="s">
        <v>922</v>
      </c>
      <c r="B390" s="1104"/>
      <c r="C390" s="1106"/>
      <c r="D390" s="1108"/>
      <c r="E390" s="1106"/>
      <c r="F390" s="1109"/>
      <c r="G390" s="1109"/>
      <c r="H390" s="1102"/>
      <c r="I390" s="332" t="str">
        <f>IF('Mapa final'!Y459="","",'Mapa final'!Y459)</f>
        <v/>
      </c>
      <c r="J390" s="332" t="str">
        <f>IF('Mapa final'!AA459="","",'Mapa final'!AA459)</f>
        <v/>
      </c>
      <c r="K390" s="332" t="str">
        <f t="shared" si="60"/>
        <v/>
      </c>
      <c r="L390" s="332" t="str">
        <f>IF('Mapa final'!AD459="","",'Mapa final'!AD459)</f>
        <v/>
      </c>
      <c r="M390" s="271" t="str">
        <f>IF('Mapa final'!P459="","",'Mapa final'!P459)</f>
        <v/>
      </c>
      <c r="N390" s="65"/>
      <c r="O390" s="65"/>
      <c r="P390" s="65"/>
      <c r="Q390" s="152"/>
    </row>
    <row r="391" spans="1:17" ht="51.75" customHeight="1" x14ac:dyDescent="0.25">
      <c r="A391" s="111" t="s">
        <v>923</v>
      </c>
      <c r="B391" s="1103"/>
      <c r="C391" s="1105" t="str">
        <f>IF('Mapa final'!E460="","",'Mapa final'!E460)</f>
        <v/>
      </c>
      <c r="D391" s="1107"/>
      <c r="E391" s="1105" t="str">
        <f>IF('Mapa final'!D460="","",'Mapa final'!D460)</f>
        <v/>
      </c>
      <c r="F391" s="1109" t="str">
        <f>IF('Mapa final'!H460="","",'Mapa final'!H460)</f>
        <v/>
      </c>
      <c r="G391" s="1109" t="str">
        <f>IF('Mapa final'!L460="","",'Mapa final'!L460)</f>
        <v/>
      </c>
      <c r="H391" s="1102" t="str">
        <f t="shared" ref="H391" si="71">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32" t="str">
        <f>IF('Mapa final'!Y460="","",'Mapa final'!Y460)</f>
        <v/>
      </c>
      <c r="J391" s="332" t="str">
        <f>IF('Mapa final'!AA460="","",'Mapa final'!AA460)</f>
        <v/>
      </c>
      <c r="K391" s="332" t="str">
        <f t="shared" si="60"/>
        <v/>
      </c>
      <c r="L391" s="332" t="str">
        <f>IF('Mapa final'!AD460="","",'Mapa final'!AD460)</f>
        <v/>
      </c>
      <c r="M391" s="271" t="str">
        <f>IF('Mapa final'!P460="","",'Mapa final'!P460)</f>
        <v/>
      </c>
      <c r="N391" s="65"/>
      <c r="O391" s="65"/>
      <c r="P391" s="65"/>
      <c r="Q391" s="152"/>
    </row>
    <row r="392" spans="1:17" ht="51.75" customHeight="1" x14ac:dyDescent="0.25">
      <c r="A392" s="111" t="s">
        <v>924</v>
      </c>
      <c r="B392" s="1104"/>
      <c r="C392" s="1106"/>
      <c r="D392" s="1108"/>
      <c r="E392" s="1106"/>
      <c r="F392" s="1109"/>
      <c r="G392" s="1109"/>
      <c r="H392" s="1102"/>
      <c r="I392" s="332" t="str">
        <f>IF('Mapa final'!Y461="","",'Mapa final'!Y461)</f>
        <v/>
      </c>
      <c r="J392" s="332" t="str">
        <f>IF('Mapa final'!AA461="","",'Mapa final'!AA461)</f>
        <v/>
      </c>
      <c r="K392" s="332" t="str">
        <f t="shared" ref="K392:K426" si="72">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32" t="str">
        <f>IF('Mapa final'!AD461="","",'Mapa final'!AD461)</f>
        <v/>
      </c>
      <c r="M392" s="271" t="str">
        <f>IF('Mapa final'!P461="","",'Mapa final'!P461)</f>
        <v/>
      </c>
      <c r="N392" s="65"/>
      <c r="O392" s="65"/>
      <c r="P392" s="65"/>
      <c r="Q392" s="152"/>
    </row>
    <row r="393" spans="1:17" ht="51.75" customHeight="1" x14ac:dyDescent="0.25">
      <c r="A393" s="111" t="s">
        <v>925</v>
      </c>
      <c r="B393" s="1104"/>
      <c r="C393" s="1106"/>
      <c r="D393" s="1108"/>
      <c r="E393" s="1106"/>
      <c r="F393" s="1109"/>
      <c r="G393" s="1109"/>
      <c r="H393" s="1102"/>
      <c r="I393" s="332" t="str">
        <f>IF('Mapa final'!Y462="","",'Mapa final'!Y462)</f>
        <v/>
      </c>
      <c r="J393" s="332" t="str">
        <f>IF('Mapa final'!AA462="","",'Mapa final'!AA462)</f>
        <v/>
      </c>
      <c r="K393" s="332" t="str">
        <f t="shared" si="72"/>
        <v/>
      </c>
      <c r="L393" s="332" t="str">
        <f>IF('Mapa final'!AD462="","",'Mapa final'!AD462)</f>
        <v/>
      </c>
      <c r="M393" s="271" t="str">
        <f>IF('Mapa final'!P462="","",'Mapa final'!P462)</f>
        <v/>
      </c>
      <c r="N393" s="65"/>
      <c r="O393" s="65"/>
      <c r="P393" s="65"/>
      <c r="Q393" s="152"/>
    </row>
    <row r="394" spans="1:17" ht="51.75" customHeight="1" x14ac:dyDescent="0.25">
      <c r="A394" s="111" t="s">
        <v>926</v>
      </c>
      <c r="B394" s="1104"/>
      <c r="C394" s="1106"/>
      <c r="D394" s="1108"/>
      <c r="E394" s="1106"/>
      <c r="F394" s="1109"/>
      <c r="G394" s="1109"/>
      <c r="H394" s="1102"/>
      <c r="I394" s="332" t="str">
        <f>IF('Mapa final'!Y463="","",'Mapa final'!Y463)</f>
        <v/>
      </c>
      <c r="J394" s="332" t="str">
        <f>IF('Mapa final'!AA463="","",'Mapa final'!AA463)</f>
        <v/>
      </c>
      <c r="K394" s="332" t="str">
        <f t="shared" si="72"/>
        <v/>
      </c>
      <c r="L394" s="332" t="str">
        <f>IF('Mapa final'!AD463="","",'Mapa final'!AD463)</f>
        <v/>
      </c>
      <c r="M394" s="271" t="str">
        <f>IF('Mapa final'!P463="","",'Mapa final'!P463)</f>
        <v/>
      </c>
      <c r="N394" s="65"/>
      <c r="O394" s="65"/>
      <c r="P394" s="65"/>
      <c r="Q394" s="152"/>
    </row>
    <row r="395" spans="1:17" ht="51.75" customHeight="1" x14ac:dyDescent="0.25">
      <c r="A395" s="111" t="s">
        <v>927</v>
      </c>
      <c r="B395" s="1104"/>
      <c r="C395" s="1106"/>
      <c r="D395" s="1108"/>
      <c r="E395" s="1106"/>
      <c r="F395" s="1109"/>
      <c r="G395" s="1109"/>
      <c r="H395" s="1102"/>
      <c r="I395" s="332" t="str">
        <f>IF('Mapa final'!Y464="","",'Mapa final'!Y464)</f>
        <v/>
      </c>
      <c r="J395" s="332" t="str">
        <f>IF('Mapa final'!AA464="","",'Mapa final'!AA464)</f>
        <v/>
      </c>
      <c r="K395" s="332" t="str">
        <f t="shared" si="72"/>
        <v/>
      </c>
      <c r="L395" s="332" t="str">
        <f>IF('Mapa final'!AD464="","",'Mapa final'!AD464)</f>
        <v/>
      </c>
      <c r="M395" s="271" t="str">
        <f>IF('Mapa final'!P464="","",'Mapa final'!P464)</f>
        <v/>
      </c>
      <c r="N395" s="65"/>
      <c r="O395" s="65"/>
      <c r="P395" s="65"/>
      <c r="Q395" s="152"/>
    </row>
    <row r="396" spans="1:17" ht="51.75" customHeight="1" x14ac:dyDescent="0.25">
      <c r="A396" s="111" t="s">
        <v>928</v>
      </c>
      <c r="B396" s="1104"/>
      <c r="C396" s="1106"/>
      <c r="D396" s="1108"/>
      <c r="E396" s="1106"/>
      <c r="F396" s="1109"/>
      <c r="G396" s="1109"/>
      <c r="H396" s="1102"/>
      <c r="I396" s="332" t="str">
        <f>IF('Mapa final'!Y465="","",'Mapa final'!Y465)</f>
        <v/>
      </c>
      <c r="J396" s="332" t="str">
        <f>IF('Mapa final'!AA465="","",'Mapa final'!AA465)</f>
        <v/>
      </c>
      <c r="K396" s="332" t="str">
        <f t="shared" si="72"/>
        <v/>
      </c>
      <c r="L396" s="332" t="str">
        <f>IF('Mapa final'!AD465="","",'Mapa final'!AD465)</f>
        <v/>
      </c>
      <c r="M396" s="271" t="str">
        <f>IF('Mapa final'!P465="","",'Mapa final'!P465)</f>
        <v/>
      </c>
      <c r="N396" s="65"/>
      <c r="O396" s="65"/>
      <c r="P396" s="65"/>
      <c r="Q396" s="152"/>
    </row>
    <row r="397" spans="1:17" ht="51.75" customHeight="1" x14ac:dyDescent="0.25">
      <c r="A397" s="111" t="s">
        <v>929</v>
      </c>
      <c r="B397" s="1103"/>
      <c r="C397" s="1105" t="str">
        <f>IF('Mapa final'!E466="","",'Mapa final'!E466)</f>
        <v/>
      </c>
      <c r="D397" s="1107"/>
      <c r="E397" s="1105" t="str">
        <f>IF('Mapa final'!D466="","",'Mapa final'!D466)</f>
        <v/>
      </c>
      <c r="F397" s="1109" t="str">
        <f>IF('Mapa final'!H466="","",'Mapa final'!H466)</f>
        <v/>
      </c>
      <c r="G397" s="1109" t="str">
        <f>IF('Mapa final'!L466="","",'Mapa final'!L466)</f>
        <v/>
      </c>
      <c r="H397" s="1102" t="str">
        <f t="shared" ref="H397" si="73">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32" t="str">
        <f>IF('Mapa final'!Y466="","",'Mapa final'!Y466)</f>
        <v/>
      </c>
      <c r="J397" s="332" t="str">
        <f>IF('Mapa final'!AA466="","",'Mapa final'!AA466)</f>
        <v/>
      </c>
      <c r="K397" s="332" t="str">
        <f t="shared" si="72"/>
        <v/>
      </c>
      <c r="L397" s="332" t="str">
        <f>IF('Mapa final'!AD466="","",'Mapa final'!AD466)</f>
        <v/>
      </c>
      <c r="M397" s="271" t="str">
        <f>IF('Mapa final'!P466="","",'Mapa final'!P466)</f>
        <v/>
      </c>
      <c r="N397" s="65"/>
      <c r="O397" s="65"/>
      <c r="P397" s="65"/>
      <c r="Q397" s="152"/>
    </row>
    <row r="398" spans="1:17" ht="51.75" customHeight="1" x14ac:dyDescent="0.25">
      <c r="A398" s="111" t="s">
        <v>930</v>
      </c>
      <c r="B398" s="1104"/>
      <c r="C398" s="1106"/>
      <c r="D398" s="1108"/>
      <c r="E398" s="1106"/>
      <c r="F398" s="1109"/>
      <c r="G398" s="1109"/>
      <c r="H398" s="1102"/>
      <c r="I398" s="332" t="str">
        <f>IF('Mapa final'!Y467="","",'Mapa final'!Y467)</f>
        <v/>
      </c>
      <c r="J398" s="332" t="str">
        <f>IF('Mapa final'!AA467="","",'Mapa final'!AA467)</f>
        <v/>
      </c>
      <c r="K398" s="332" t="str">
        <f t="shared" si="72"/>
        <v/>
      </c>
      <c r="L398" s="332" t="str">
        <f>IF('Mapa final'!AD467="","",'Mapa final'!AD467)</f>
        <v/>
      </c>
      <c r="M398" s="271" t="str">
        <f>IF('Mapa final'!P467="","",'Mapa final'!P467)</f>
        <v/>
      </c>
      <c r="N398" s="65"/>
      <c r="O398" s="65"/>
      <c r="P398" s="65"/>
      <c r="Q398" s="152"/>
    </row>
    <row r="399" spans="1:17" ht="51.75" customHeight="1" x14ac:dyDescent="0.25">
      <c r="A399" s="111" t="s">
        <v>931</v>
      </c>
      <c r="B399" s="1104"/>
      <c r="C399" s="1106"/>
      <c r="D399" s="1108"/>
      <c r="E399" s="1106"/>
      <c r="F399" s="1109"/>
      <c r="G399" s="1109"/>
      <c r="H399" s="1102"/>
      <c r="I399" s="332" t="str">
        <f>IF('Mapa final'!Y468="","",'Mapa final'!Y468)</f>
        <v/>
      </c>
      <c r="J399" s="332" t="str">
        <f>IF('Mapa final'!AA468="","",'Mapa final'!AA468)</f>
        <v/>
      </c>
      <c r="K399" s="332" t="str">
        <f t="shared" si="72"/>
        <v/>
      </c>
      <c r="L399" s="332" t="str">
        <f>IF('Mapa final'!AD468="","",'Mapa final'!AD468)</f>
        <v/>
      </c>
      <c r="M399" s="271" t="str">
        <f>IF('Mapa final'!P468="","",'Mapa final'!P468)</f>
        <v/>
      </c>
      <c r="N399" s="65"/>
      <c r="O399" s="65"/>
      <c r="P399" s="65"/>
      <c r="Q399" s="152"/>
    </row>
    <row r="400" spans="1:17" ht="51.75" customHeight="1" x14ac:dyDescent="0.25">
      <c r="A400" s="111" t="s">
        <v>932</v>
      </c>
      <c r="B400" s="1104"/>
      <c r="C400" s="1106"/>
      <c r="D400" s="1108"/>
      <c r="E400" s="1106"/>
      <c r="F400" s="1109"/>
      <c r="G400" s="1109"/>
      <c r="H400" s="1102"/>
      <c r="I400" s="332" t="str">
        <f>IF('Mapa final'!Y469="","",'Mapa final'!Y469)</f>
        <v/>
      </c>
      <c r="J400" s="332" t="str">
        <f>IF('Mapa final'!AA469="","",'Mapa final'!AA469)</f>
        <v/>
      </c>
      <c r="K400" s="332" t="str">
        <f t="shared" si="72"/>
        <v/>
      </c>
      <c r="L400" s="332" t="str">
        <f>IF('Mapa final'!AD469="","",'Mapa final'!AD469)</f>
        <v/>
      </c>
      <c r="M400" s="271" t="str">
        <f>IF('Mapa final'!P469="","",'Mapa final'!P469)</f>
        <v/>
      </c>
      <c r="N400" s="65"/>
      <c r="O400" s="65"/>
      <c r="P400" s="65"/>
      <c r="Q400" s="152"/>
    </row>
    <row r="401" spans="1:17" ht="51.75" customHeight="1" x14ac:dyDescent="0.25">
      <c r="A401" s="111" t="s">
        <v>933</v>
      </c>
      <c r="B401" s="1104"/>
      <c r="C401" s="1106"/>
      <c r="D401" s="1108"/>
      <c r="E401" s="1106"/>
      <c r="F401" s="1109"/>
      <c r="G401" s="1109"/>
      <c r="H401" s="1102"/>
      <c r="I401" s="332" t="str">
        <f>IF('Mapa final'!Y470="","",'Mapa final'!Y470)</f>
        <v/>
      </c>
      <c r="J401" s="332" t="str">
        <f>IF('Mapa final'!AA470="","",'Mapa final'!AA470)</f>
        <v/>
      </c>
      <c r="K401" s="332" t="str">
        <f t="shared" si="72"/>
        <v/>
      </c>
      <c r="L401" s="332" t="str">
        <f>IF('Mapa final'!AD470="","",'Mapa final'!AD470)</f>
        <v/>
      </c>
      <c r="M401" s="271" t="str">
        <f>IF('Mapa final'!P470="","",'Mapa final'!P470)</f>
        <v/>
      </c>
      <c r="N401" s="65"/>
      <c r="O401" s="65"/>
      <c r="P401" s="65"/>
      <c r="Q401" s="152"/>
    </row>
    <row r="402" spans="1:17" ht="51.75" customHeight="1" x14ac:dyDescent="0.25">
      <c r="A402" s="111" t="s">
        <v>934</v>
      </c>
      <c r="B402" s="1104"/>
      <c r="C402" s="1106"/>
      <c r="D402" s="1108"/>
      <c r="E402" s="1106"/>
      <c r="F402" s="1109"/>
      <c r="G402" s="1109"/>
      <c r="H402" s="1102"/>
      <c r="I402" s="332" t="str">
        <f>IF('Mapa final'!Y471="","",'Mapa final'!Y471)</f>
        <v/>
      </c>
      <c r="J402" s="332" t="str">
        <f>IF('Mapa final'!AA471="","",'Mapa final'!AA471)</f>
        <v/>
      </c>
      <c r="K402" s="332" t="str">
        <f t="shared" si="72"/>
        <v/>
      </c>
      <c r="L402" s="332" t="str">
        <f>IF('Mapa final'!AD471="","",'Mapa final'!AD471)</f>
        <v/>
      </c>
      <c r="M402" s="271" t="str">
        <f>IF('Mapa final'!P471="","",'Mapa final'!P471)</f>
        <v/>
      </c>
      <c r="N402" s="65"/>
      <c r="O402" s="65"/>
      <c r="P402" s="65"/>
      <c r="Q402" s="152"/>
    </row>
    <row r="403" spans="1:17" ht="51.75" customHeight="1" x14ac:dyDescent="0.25">
      <c r="A403" s="111" t="s">
        <v>935</v>
      </c>
      <c r="B403" s="1103"/>
      <c r="C403" s="1105" t="str">
        <f>IF('Mapa final'!E472="","",'Mapa final'!E472)</f>
        <v/>
      </c>
      <c r="D403" s="1107"/>
      <c r="E403" s="1105" t="str">
        <f>IF('Mapa final'!D472="","",'Mapa final'!D472)</f>
        <v/>
      </c>
      <c r="F403" s="1109" t="str">
        <f>IF('Mapa final'!H472="","",'Mapa final'!H472)</f>
        <v/>
      </c>
      <c r="G403" s="1109" t="str">
        <f>IF('Mapa final'!L472="","",'Mapa final'!L472)</f>
        <v/>
      </c>
      <c r="H403" s="1102" t="str">
        <f t="shared" ref="H403" si="74">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32" t="str">
        <f>IF('Mapa final'!Y472="","",'Mapa final'!Y472)</f>
        <v/>
      </c>
      <c r="J403" s="332" t="str">
        <f>IF('Mapa final'!AA472="","",'Mapa final'!AA472)</f>
        <v/>
      </c>
      <c r="K403" s="332" t="str">
        <f t="shared" si="72"/>
        <v/>
      </c>
      <c r="L403" s="332" t="str">
        <f>IF('Mapa final'!AD472="","",'Mapa final'!AD472)</f>
        <v/>
      </c>
      <c r="M403" s="271" t="str">
        <f>IF('Mapa final'!P472="","",'Mapa final'!P472)</f>
        <v/>
      </c>
      <c r="N403" s="65"/>
      <c r="O403" s="65"/>
      <c r="P403" s="65"/>
      <c r="Q403" s="152"/>
    </row>
    <row r="404" spans="1:17" ht="51.75" customHeight="1" x14ac:dyDescent="0.25">
      <c r="A404" s="111" t="s">
        <v>936</v>
      </c>
      <c r="B404" s="1104"/>
      <c r="C404" s="1106"/>
      <c r="D404" s="1108"/>
      <c r="E404" s="1106"/>
      <c r="F404" s="1109"/>
      <c r="G404" s="1109"/>
      <c r="H404" s="1102"/>
      <c r="I404" s="332" t="str">
        <f>IF('Mapa final'!Y473="","",'Mapa final'!Y473)</f>
        <v/>
      </c>
      <c r="J404" s="332" t="str">
        <f>IF('Mapa final'!AA473="","",'Mapa final'!AA473)</f>
        <v/>
      </c>
      <c r="K404" s="332" t="str">
        <f t="shared" si="72"/>
        <v/>
      </c>
      <c r="L404" s="332" t="str">
        <f>IF('Mapa final'!AD473="","",'Mapa final'!AD473)</f>
        <v/>
      </c>
      <c r="M404" s="271" t="str">
        <f>IF('Mapa final'!P473="","",'Mapa final'!P473)</f>
        <v/>
      </c>
      <c r="N404" s="65"/>
      <c r="O404" s="65"/>
      <c r="P404" s="65"/>
      <c r="Q404" s="152"/>
    </row>
    <row r="405" spans="1:17" ht="51.75" customHeight="1" x14ac:dyDescent="0.25">
      <c r="A405" s="111" t="s">
        <v>937</v>
      </c>
      <c r="B405" s="1104"/>
      <c r="C405" s="1106"/>
      <c r="D405" s="1108"/>
      <c r="E405" s="1106"/>
      <c r="F405" s="1109"/>
      <c r="G405" s="1109"/>
      <c r="H405" s="1102"/>
      <c r="I405" s="332" t="str">
        <f>IF('Mapa final'!Y474="","",'Mapa final'!Y474)</f>
        <v/>
      </c>
      <c r="J405" s="332" t="str">
        <f>IF('Mapa final'!AA474="","",'Mapa final'!AA474)</f>
        <v/>
      </c>
      <c r="K405" s="332" t="str">
        <f t="shared" si="72"/>
        <v/>
      </c>
      <c r="L405" s="332" t="str">
        <f>IF('Mapa final'!AD474="","",'Mapa final'!AD474)</f>
        <v/>
      </c>
      <c r="M405" s="271" t="str">
        <f>IF('Mapa final'!P474="","",'Mapa final'!P474)</f>
        <v/>
      </c>
      <c r="N405" s="65"/>
      <c r="O405" s="65"/>
      <c r="P405" s="65"/>
      <c r="Q405" s="152"/>
    </row>
    <row r="406" spans="1:17" ht="51.75" customHeight="1" x14ac:dyDescent="0.25">
      <c r="A406" s="111" t="s">
        <v>938</v>
      </c>
      <c r="B406" s="1104"/>
      <c r="C406" s="1106"/>
      <c r="D406" s="1108"/>
      <c r="E406" s="1106"/>
      <c r="F406" s="1109"/>
      <c r="G406" s="1109"/>
      <c r="H406" s="1102"/>
      <c r="I406" s="332" t="str">
        <f>IF('Mapa final'!Y475="","",'Mapa final'!Y475)</f>
        <v/>
      </c>
      <c r="J406" s="332" t="str">
        <f>IF('Mapa final'!AA475="","",'Mapa final'!AA475)</f>
        <v/>
      </c>
      <c r="K406" s="332" t="str">
        <f t="shared" si="72"/>
        <v/>
      </c>
      <c r="L406" s="332" t="str">
        <f>IF('Mapa final'!AD475="","",'Mapa final'!AD475)</f>
        <v/>
      </c>
      <c r="M406" s="271" t="str">
        <f>IF('Mapa final'!P475="","",'Mapa final'!P475)</f>
        <v/>
      </c>
      <c r="N406" s="65"/>
      <c r="O406" s="65"/>
      <c r="P406" s="65"/>
      <c r="Q406" s="152"/>
    </row>
    <row r="407" spans="1:17" ht="51.75" customHeight="1" x14ac:dyDescent="0.25">
      <c r="A407" s="111" t="s">
        <v>939</v>
      </c>
      <c r="B407" s="1104"/>
      <c r="C407" s="1106"/>
      <c r="D407" s="1108"/>
      <c r="E407" s="1106"/>
      <c r="F407" s="1109"/>
      <c r="G407" s="1109"/>
      <c r="H407" s="1102"/>
      <c r="I407" s="332" t="str">
        <f>IF('Mapa final'!Y476="","",'Mapa final'!Y476)</f>
        <v/>
      </c>
      <c r="J407" s="332" t="str">
        <f>IF('Mapa final'!AA476="","",'Mapa final'!AA476)</f>
        <v/>
      </c>
      <c r="K407" s="332" t="str">
        <f t="shared" si="72"/>
        <v/>
      </c>
      <c r="L407" s="332" t="str">
        <f>IF('Mapa final'!AD476="","",'Mapa final'!AD476)</f>
        <v/>
      </c>
      <c r="M407" s="271" t="str">
        <f>IF('Mapa final'!P476="","",'Mapa final'!P476)</f>
        <v/>
      </c>
      <c r="N407" s="65"/>
      <c r="O407" s="65"/>
      <c r="P407" s="65"/>
      <c r="Q407" s="152"/>
    </row>
    <row r="408" spans="1:17" ht="51.75" customHeight="1" x14ac:dyDescent="0.25">
      <c r="A408" s="111" t="s">
        <v>940</v>
      </c>
      <c r="B408" s="1104"/>
      <c r="C408" s="1106"/>
      <c r="D408" s="1108"/>
      <c r="E408" s="1106"/>
      <c r="F408" s="1109"/>
      <c r="G408" s="1109"/>
      <c r="H408" s="1102"/>
      <c r="I408" s="332" t="str">
        <f>IF('Mapa final'!Y477="","",'Mapa final'!Y477)</f>
        <v/>
      </c>
      <c r="J408" s="332" t="str">
        <f>IF('Mapa final'!AA477="","",'Mapa final'!AA477)</f>
        <v/>
      </c>
      <c r="K408" s="332" t="str">
        <f t="shared" si="72"/>
        <v/>
      </c>
      <c r="L408" s="332" t="str">
        <f>IF('Mapa final'!AD477="","",'Mapa final'!AD477)</f>
        <v/>
      </c>
      <c r="M408" s="271" t="str">
        <f>IF('Mapa final'!P477="","",'Mapa final'!P477)</f>
        <v/>
      </c>
      <c r="N408" s="65"/>
      <c r="O408" s="65"/>
      <c r="P408" s="65"/>
      <c r="Q408" s="152"/>
    </row>
    <row r="409" spans="1:17" ht="51.75" customHeight="1" x14ac:dyDescent="0.25">
      <c r="A409" s="111" t="s">
        <v>941</v>
      </c>
      <c r="B409" s="1103"/>
      <c r="C409" s="1105" t="str">
        <f>IF('Mapa final'!E478="","",'Mapa final'!E478)</f>
        <v/>
      </c>
      <c r="D409" s="1107"/>
      <c r="E409" s="1105" t="str">
        <f>IF('Mapa final'!D478="","",'Mapa final'!D478)</f>
        <v/>
      </c>
      <c r="F409" s="1109" t="str">
        <f>IF('Mapa final'!H478="","",'Mapa final'!H478)</f>
        <v/>
      </c>
      <c r="G409" s="1109" t="str">
        <f>IF('Mapa final'!L478="","",'Mapa final'!L478)</f>
        <v/>
      </c>
      <c r="H409" s="1102" t="str">
        <f t="shared" ref="H409" si="75">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32" t="str">
        <f>IF('Mapa final'!Y478="","",'Mapa final'!Y478)</f>
        <v/>
      </c>
      <c r="J409" s="332" t="str">
        <f>IF('Mapa final'!AA478="","",'Mapa final'!AA478)</f>
        <v/>
      </c>
      <c r="K409" s="332" t="str">
        <f t="shared" si="72"/>
        <v/>
      </c>
      <c r="L409" s="332" t="str">
        <f>IF('Mapa final'!AD478="","",'Mapa final'!AD478)</f>
        <v/>
      </c>
      <c r="M409" s="271" t="str">
        <f>IF('Mapa final'!P478="","",'Mapa final'!P478)</f>
        <v/>
      </c>
      <c r="N409" s="65"/>
      <c r="O409" s="65"/>
      <c r="P409" s="65"/>
      <c r="Q409" s="152"/>
    </row>
    <row r="410" spans="1:17" ht="51.75" customHeight="1" x14ac:dyDescent="0.25">
      <c r="A410" s="111" t="s">
        <v>942</v>
      </c>
      <c r="B410" s="1104"/>
      <c r="C410" s="1106"/>
      <c r="D410" s="1108"/>
      <c r="E410" s="1106"/>
      <c r="F410" s="1109"/>
      <c r="G410" s="1109"/>
      <c r="H410" s="1102"/>
      <c r="I410" s="332" t="str">
        <f>IF('Mapa final'!Y479="","",'Mapa final'!Y479)</f>
        <v/>
      </c>
      <c r="J410" s="332" t="str">
        <f>IF('Mapa final'!AA479="","",'Mapa final'!AA479)</f>
        <v/>
      </c>
      <c r="K410" s="332" t="str">
        <f t="shared" si="72"/>
        <v/>
      </c>
      <c r="L410" s="332" t="str">
        <f>IF('Mapa final'!AD479="","",'Mapa final'!AD479)</f>
        <v/>
      </c>
      <c r="M410" s="271" t="str">
        <f>IF('Mapa final'!P479="","",'Mapa final'!P479)</f>
        <v/>
      </c>
      <c r="N410" s="65"/>
      <c r="O410" s="65"/>
      <c r="P410" s="65"/>
      <c r="Q410" s="152"/>
    </row>
    <row r="411" spans="1:17" ht="51.75" customHeight="1" x14ac:dyDescent="0.25">
      <c r="A411" s="111" t="s">
        <v>943</v>
      </c>
      <c r="B411" s="1104"/>
      <c r="C411" s="1106"/>
      <c r="D411" s="1108"/>
      <c r="E411" s="1106"/>
      <c r="F411" s="1109"/>
      <c r="G411" s="1109"/>
      <c r="H411" s="1102"/>
      <c r="I411" s="332" t="str">
        <f>IF('Mapa final'!Y480="","",'Mapa final'!Y480)</f>
        <v/>
      </c>
      <c r="J411" s="332" t="str">
        <f>IF('Mapa final'!AA480="","",'Mapa final'!AA480)</f>
        <v/>
      </c>
      <c r="K411" s="332" t="str">
        <f t="shared" si="72"/>
        <v/>
      </c>
      <c r="L411" s="332" t="str">
        <f>IF('Mapa final'!AD480="","",'Mapa final'!AD480)</f>
        <v/>
      </c>
      <c r="M411" s="271" t="str">
        <f>IF('Mapa final'!P480="","",'Mapa final'!P480)</f>
        <v/>
      </c>
      <c r="N411" s="65"/>
      <c r="O411" s="65"/>
      <c r="P411" s="65"/>
      <c r="Q411" s="152"/>
    </row>
    <row r="412" spans="1:17" ht="51.75" customHeight="1" x14ac:dyDescent="0.25">
      <c r="A412" s="111" t="s">
        <v>944</v>
      </c>
      <c r="B412" s="1104"/>
      <c r="C412" s="1106"/>
      <c r="D412" s="1108"/>
      <c r="E412" s="1106"/>
      <c r="F412" s="1109"/>
      <c r="G412" s="1109"/>
      <c r="H412" s="1102"/>
      <c r="I412" s="332" t="str">
        <f>IF('Mapa final'!Y481="","",'Mapa final'!Y481)</f>
        <v/>
      </c>
      <c r="J412" s="332" t="str">
        <f>IF('Mapa final'!AA481="","",'Mapa final'!AA481)</f>
        <v/>
      </c>
      <c r="K412" s="332" t="str">
        <f t="shared" si="72"/>
        <v/>
      </c>
      <c r="L412" s="332" t="str">
        <f>IF('Mapa final'!AD481="","",'Mapa final'!AD481)</f>
        <v/>
      </c>
      <c r="M412" s="271" t="str">
        <f>IF('Mapa final'!P481="","",'Mapa final'!P481)</f>
        <v/>
      </c>
      <c r="N412" s="65"/>
      <c r="O412" s="65"/>
      <c r="P412" s="65"/>
      <c r="Q412" s="152"/>
    </row>
    <row r="413" spans="1:17" ht="51.75" customHeight="1" x14ac:dyDescent="0.25">
      <c r="A413" s="111" t="s">
        <v>945</v>
      </c>
      <c r="B413" s="1104"/>
      <c r="C413" s="1106"/>
      <c r="D413" s="1108"/>
      <c r="E413" s="1106"/>
      <c r="F413" s="1109"/>
      <c r="G413" s="1109"/>
      <c r="H413" s="1102"/>
      <c r="I413" s="332" t="str">
        <f>IF('Mapa final'!Y482="","",'Mapa final'!Y482)</f>
        <v/>
      </c>
      <c r="J413" s="332" t="str">
        <f>IF('Mapa final'!AA482="","",'Mapa final'!AA482)</f>
        <v/>
      </c>
      <c r="K413" s="332" t="str">
        <f t="shared" si="72"/>
        <v/>
      </c>
      <c r="L413" s="332" t="str">
        <f>IF('Mapa final'!AD482="","",'Mapa final'!AD482)</f>
        <v/>
      </c>
      <c r="M413" s="271" t="str">
        <f>IF('Mapa final'!P482="","",'Mapa final'!P482)</f>
        <v/>
      </c>
      <c r="N413" s="65"/>
      <c r="O413" s="65"/>
      <c r="P413" s="65"/>
      <c r="Q413" s="152"/>
    </row>
    <row r="414" spans="1:17" ht="51.75" customHeight="1" x14ac:dyDescent="0.25">
      <c r="A414" s="111" t="s">
        <v>946</v>
      </c>
      <c r="B414" s="1104"/>
      <c r="C414" s="1106"/>
      <c r="D414" s="1108"/>
      <c r="E414" s="1106"/>
      <c r="F414" s="1109"/>
      <c r="G414" s="1109"/>
      <c r="H414" s="1102"/>
      <c r="I414" s="332" t="str">
        <f>IF('Mapa final'!Y483="","",'Mapa final'!Y483)</f>
        <v/>
      </c>
      <c r="J414" s="332" t="str">
        <f>IF('Mapa final'!AA483="","",'Mapa final'!AA483)</f>
        <v/>
      </c>
      <c r="K414" s="332" t="str">
        <f t="shared" si="72"/>
        <v/>
      </c>
      <c r="L414" s="332" t="str">
        <f>IF('Mapa final'!AD483="","",'Mapa final'!AD483)</f>
        <v/>
      </c>
      <c r="M414" s="271" t="str">
        <f>IF('Mapa final'!P483="","",'Mapa final'!P483)</f>
        <v/>
      </c>
      <c r="N414" s="65"/>
      <c r="O414" s="65"/>
      <c r="P414" s="65"/>
      <c r="Q414" s="152"/>
    </row>
    <row r="415" spans="1:17" ht="51.75" customHeight="1" x14ac:dyDescent="0.25">
      <c r="A415" s="111" t="s">
        <v>947</v>
      </c>
      <c r="B415" s="1103"/>
      <c r="C415" s="1105" t="str">
        <f>IF('Mapa final'!E484="","",'Mapa final'!E484)</f>
        <v/>
      </c>
      <c r="D415" s="1107"/>
      <c r="E415" s="1105" t="str">
        <f>IF('Mapa final'!D484="","",'Mapa final'!D484)</f>
        <v/>
      </c>
      <c r="F415" s="1109" t="str">
        <f>IF('Mapa final'!H484="","",'Mapa final'!H484)</f>
        <v/>
      </c>
      <c r="G415" s="1109" t="str">
        <f>IF('Mapa final'!L484="","",'Mapa final'!L484)</f>
        <v/>
      </c>
      <c r="H415" s="1102" t="str">
        <f t="shared" ref="H415" si="76">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32" t="str">
        <f>IF('Mapa final'!Y484="","",'Mapa final'!Y484)</f>
        <v/>
      </c>
      <c r="J415" s="332" t="str">
        <f>IF('Mapa final'!AA484="","",'Mapa final'!AA484)</f>
        <v/>
      </c>
      <c r="K415" s="332" t="str">
        <f t="shared" si="72"/>
        <v/>
      </c>
      <c r="L415" s="332" t="str">
        <f>IF('Mapa final'!AD484="","",'Mapa final'!AD484)</f>
        <v/>
      </c>
      <c r="M415" s="271" t="str">
        <f>IF('Mapa final'!P484="","",'Mapa final'!P484)</f>
        <v/>
      </c>
      <c r="N415" s="65"/>
      <c r="O415" s="65"/>
      <c r="P415" s="65"/>
      <c r="Q415" s="152"/>
    </row>
    <row r="416" spans="1:17" ht="51.75" customHeight="1" x14ac:dyDescent="0.25">
      <c r="A416" s="111" t="s">
        <v>948</v>
      </c>
      <c r="B416" s="1104"/>
      <c r="C416" s="1106"/>
      <c r="D416" s="1108"/>
      <c r="E416" s="1106"/>
      <c r="F416" s="1109"/>
      <c r="G416" s="1109"/>
      <c r="H416" s="1102"/>
      <c r="I416" s="332" t="str">
        <f>IF('Mapa final'!Y485="","",'Mapa final'!Y485)</f>
        <v/>
      </c>
      <c r="J416" s="332" t="str">
        <f>IF('Mapa final'!AA485="","",'Mapa final'!AA485)</f>
        <v/>
      </c>
      <c r="K416" s="332" t="str">
        <f t="shared" si="72"/>
        <v/>
      </c>
      <c r="L416" s="332" t="str">
        <f>IF('Mapa final'!AD485="","",'Mapa final'!AD485)</f>
        <v/>
      </c>
      <c r="M416" s="271" t="str">
        <f>IF('Mapa final'!P485="","",'Mapa final'!P485)</f>
        <v/>
      </c>
      <c r="N416" s="65"/>
      <c r="O416" s="65"/>
      <c r="P416" s="65"/>
      <c r="Q416" s="152"/>
    </row>
    <row r="417" spans="1:18" ht="51.75" customHeight="1" x14ac:dyDescent="0.25">
      <c r="A417" s="111" t="s">
        <v>949</v>
      </c>
      <c r="B417" s="1104"/>
      <c r="C417" s="1106"/>
      <c r="D417" s="1108"/>
      <c r="E417" s="1106"/>
      <c r="F417" s="1109"/>
      <c r="G417" s="1109"/>
      <c r="H417" s="1102"/>
      <c r="I417" s="332" t="str">
        <f>IF('Mapa final'!Y486="","",'Mapa final'!Y486)</f>
        <v/>
      </c>
      <c r="J417" s="332" t="str">
        <f>IF('Mapa final'!AA486="","",'Mapa final'!AA486)</f>
        <v/>
      </c>
      <c r="K417" s="332" t="str">
        <f t="shared" si="72"/>
        <v/>
      </c>
      <c r="L417" s="332" t="str">
        <f>IF('Mapa final'!AD486="","",'Mapa final'!AD486)</f>
        <v/>
      </c>
      <c r="M417" s="271" t="str">
        <f>IF('Mapa final'!P486="","",'Mapa final'!P486)</f>
        <v/>
      </c>
      <c r="N417" s="65"/>
      <c r="O417" s="65"/>
      <c r="P417" s="65"/>
      <c r="Q417" s="152"/>
    </row>
    <row r="418" spans="1:18" ht="51.75" customHeight="1" x14ac:dyDescent="0.25">
      <c r="A418" s="111" t="s">
        <v>950</v>
      </c>
      <c r="B418" s="1104"/>
      <c r="C418" s="1106"/>
      <c r="D418" s="1108"/>
      <c r="E418" s="1106"/>
      <c r="F418" s="1109"/>
      <c r="G418" s="1109"/>
      <c r="H418" s="1102"/>
      <c r="I418" s="332" t="str">
        <f>IF('Mapa final'!Y487="","",'Mapa final'!Y487)</f>
        <v/>
      </c>
      <c r="J418" s="332" t="str">
        <f>IF('Mapa final'!AA487="","",'Mapa final'!AA487)</f>
        <v/>
      </c>
      <c r="K418" s="332" t="str">
        <f t="shared" si="72"/>
        <v/>
      </c>
      <c r="L418" s="332" t="str">
        <f>IF('Mapa final'!AD487="","",'Mapa final'!AD487)</f>
        <v/>
      </c>
      <c r="M418" s="271" t="str">
        <f>IF('Mapa final'!P487="","",'Mapa final'!P487)</f>
        <v/>
      </c>
      <c r="N418" s="65"/>
      <c r="O418" s="65"/>
      <c r="P418" s="65"/>
      <c r="Q418" s="152"/>
    </row>
    <row r="419" spans="1:18" ht="51.75" customHeight="1" x14ac:dyDescent="0.25">
      <c r="A419" s="111" t="s">
        <v>951</v>
      </c>
      <c r="B419" s="1104"/>
      <c r="C419" s="1106"/>
      <c r="D419" s="1108"/>
      <c r="E419" s="1106"/>
      <c r="F419" s="1109"/>
      <c r="G419" s="1109"/>
      <c r="H419" s="1102"/>
      <c r="I419" s="332" t="str">
        <f>IF('Mapa final'!Y488="","",'Mapa final'!Y488)</f>
        <v/>
      </c>
      <c r="J419" s="332" t="str">
        <f>IF('Mapa final'!AA488="","",'Mapa final'!AA488)</f>
        <v/>
      </c>
      <c r="K419" s="332" t="str">
        <f t="shared" si="72"/>
        <v/>
      </c>
      <c r="L419" s="332" t="str">
        <f>IF('Mapa final'!AD488="","",'Mapa final'!AD488)</f>
        <v/>
      </c>
      <c r="M419" s="271" t="str">
        <f>IF('Mapa final'!P488="","",'Mapa final'!P488)</f>
        <v/>
      </c>
      <c r="N419" s="65"/>
      <c r="O419" s="65"/>
      <c r="P419" s="65"/>
      <c r="Q419" s="152"/>
    </row>
    <row r="420" spans="1:18" ht="51.75" customHeight="1" x14ac:dyDescent="0.25">
      <c r="A420" s="111" t="s">
        <v>952</v>
      </c>
      <c r="B420" s="1104"/>
      <c r="C420" s="1106"/>
      <c r="D420" s="1108"/>
      <c r="E420" s="1106"/>
      <c r="F420" s="1109"/>
      <c r="G420" s="1109"/>
      <c r="H420" s="1102"/>
      <c r="I420" s="332" t="str">
        <f>IF('Mapa final'!Y489="","",'Mapa final'!Y489)</f>
        <v/>
      </c>
      <c r="J420" s="332" t="str">
        <f>IF('Mapa final'!AA489="","",'Mapa final'!AA489)</f>
        <v/>
      </c>
      <c r="K420" s="332" t="str">
        <f t="shared" si="72"/>
        <v/>
      </c>
      <c r="L420" s="332" t="str">
        <f>IF('Mapa final'!AD489="","",'Mapa final'!AD489)</f>
        <v/>
      </c>
      <c r="M420" s="271" t="str">
        <f>IF('Mapa final'!P489="","",'Mapa final'!P489)</f>
        <v/>
      </c>
      <c r="N420" s="65"/>
      <c r="O420" s="65"/>
      <c r="P420" s="65"/>
      <c r="Q420" s="152"/>
    </row>
    <row r="421" spans="1:18" ht="51.75" customHeight="1" x14ac:dyDescent="0.25">
      <c r="A421" s="111" t="s">
        <v>953</v>
      </c>
      <c r="B421" s="1103"/>
      <c r="C421" s="1105" t="str">
        <f>IF('Mapa final'!E490="","",'Mapa final'!E490)</f>
        <v/>
      </c>
      <c r="D421" s="1107"/>
      <c r="E421" s="1105" t="str">
        <f>IF('Mapa final'!D490="","",'Mapa final'!D490)</f>
        <v/>
      </c>
      <c r="F421" s="1109" t="str">
        <f>IF('Mapa final'!H490="","",'Mapa final'!H490)</f>
        <v/>
      </c>
      <c r="G421" s="1109" t="str">
        <f>IF('Mapa final'!L490="","",'Mapa final'!L490)</f>
        <v/>
      </c>
      <c r="H421" s="1102" t="str">
        <f t="shared" ref="H421" si="77">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32" t="str">
        <f>IF('Mapa final'!Y490="","",'Mapa final'!Y490)</f>
        <v/>
      </c>
      <c r="J421" s="332" t="str">
        <f>IF('Mapa final'!AA490="","",'Mapa final'!AA490)</f>
        <v/>
      </c>
      <c r="K421" s="332" t="str">
        <f t="shared" si="72"/>
        <v/>
      </c>
      <c r="L421" s="332" t="str">
        <f>IF('Mapa final'!AD490="","",'Mapa final'!AD490)</f>
        <v/>
      </c>
      <c r="M421" s="271" t="str">
        <f>IF('Mapa final'!P490="","",'Mapa final'!P490)</f>
        <v/>
      </c>
      <c r="N421" s="65"/>
      <c r="O421" s="65"/>
      <c r="P421" s="65"/>
      <c r="Q421" s="152"/>
    </row>
    <row r="422" spans="1:18" ht="51.75" customHeight="1" x14ac:dyDescent="0.25">
      <c r="A422" s="111" t="s">
        <v>954</v>
      </c>
      <c r="B422" s="1104"/>
      <c r="C422" s="1106"/>
      <c r="D422" s="1108"/>
      <c r="E422" s="1106"/>
      <c r="F422" s="1109"/>
      <c r="G422" s="1109"/>
      <c r="H422" s="1102"/>
      <c r="I422" s="332" t="str">
        <f>IF('Mapa final'!Y491="","",'Mapa final'!Y491)</f>
        <v/>
      </c>
      <c r="J422" s="332" t="str">
        <f>IF('Mapa final'!AA491="","",'Mapa final'!AA491)</f>
        <v/>
      </c>
      <c r="K422" s="332" t="str">
        <f t="shared" si="72"/>
        <v/>
      </c>
      <c r="L422" s="332" t="str">
        <f>IF('Mapa final'!AD491="","",'Mapa final'!AD491)</f>
        <v/>
      </c>
      <c r="M422" s="271" t="str">
        <f>IF('Mapa final'!P491="","",'Mapa final'!P491)</f>
        <v/>
      </c>
      <c r="N422" s="65"/>
      <c r="O422" s="65"/>
      <c r="P422" s="65"/>
      <c r="Q422" s="152"/>
    </row>
    <row r="423" spans="1:18" ht="51.75" customHeight="1" x14ac:dyDescent="0.25">
      <c r="A423" s="111" t="s">
        <v>955</v>
      </c>
      <c r="B423" s="1104"/>
      <c r="C423" s="1106"/>
      <c r="D423" s="1108"/>
      <c r="E423" s="1106"/>
      <c r="F423" s="1109"/>
      <c r="G423" s="1109"/>
      <c r="H423" s="1102"/>
      <c r="I423" s="332" t="str">
        <f>IF('Mapa final'!Y492="","",'Mapa final'!Y492)</f>
        <v/>
      </c>
      <c r="J423" s="332" t="str">
        <f>IF('Mapa final'!AA492="","",'Mapa final'!AA492)</f>
        <v/>
      </c>
      <c r="K423" s="332" t="str">
        <f t="shared" si="72"/>
        <v/>
      </c>
      <c r="L423" s="332" t="str">
        <f>IF('Mapa final'!AD492="","",'Mapa final'!AD492)</f>
        <v/>
      </c>
      <c r="M423" s="271" t="str">
        <f>IF('Mapa final'!P492="","",'Mapa final'!P492)</f>
        <v/>
      </c>
      <c r="N423" s="65"/>
      <c r="O423" s="65"/>
      <c r="P423" s="65"/>
      <c r="Q423" s="152"/>
    </row>
    <row r="424" spans="1:18" ht="51.75" customHeight="1" x14ac:dyDescent="0.25">
      <c r="A424" s="111" t="s">
        <v>956</v>
      </c>
      <c r="B424" s="1104"/>
      <c r="C424" s="1106"/>
      <c r="D424" s="1108"/>
      <c r="E424" s="1106"/>
      <c r="F424" s="1109"/>
      <c r="G424" s="1109"/>
      <c r="H424" s="1102"/>
      <c r="I424" s="332" t="str">
        <f>IF('Mapa final'!Y493="","",'Mapa final'!Y493)</f>
        <v/>
      </c>
      <c r="J424" s="332" t="str">
        <f>IF('Mapa final'!AA493="","",'Mapa final'!AA493)</f>
        <v/>
      </c>
      <c r="K424" s="332" t="str">
        <f t="shared" si="72"/>
        <v/>
      </c>
      <c r="L424" s="332" t="str">
        <f>IF('Mapa final'!AD493="","",'Mapa final'!AD493)</f>
        <v/>
      </c>
      <c r="M424" s="271" t="str">
        <f>IF('Mapa final'!P493="","",'Mapa final'!P493)</f>
        <v/>
      </c>
      <c r="N424" s="65"/>
      <c r="O424" s="65"/>
      <c r="P424" s="65"/>
      <c r="Q424" s="152"/>
    </row>
    <row r="425" spans="1:18" ht="51.75" customHeight="1" x14ac:dyDescent="0.25">
      <c r="A425" s="111" t="s">
        <v>957</v>
      </c>
      <c r="B425" s="1104"/>
      <c r="C425" s="1106"/>
      <c r="D425" s="1108"/>
      <c r="E425" s="1106"/>
      <c r="F425" s="1109"/>
      <c r="G425" s="1109"/>
      <c r="H425" s="1102"/>
      <c r="I425" s="332" t="str">
        <f>IF('Mapa final'!Y494="","",'Mapa final'!Y494)</f>
        <v/>
      </c>
      <c r="J425" s="332" t="str">
        <f>IF('Mapa final'!AA494="","",'Mapa final'!AA494)</f>
        <v/>
      </c>
      <c r="K425" s="332" t="str">
        <f t="shared" si="72"/>
        <v/>
      </c>
      <c r="L425" s="332" t="str">
        <f>IF('Mapa final'!AD494="","",'Mapa final'!AD494)</f>
        <v/>
      </c>
      <c r="M425" s="271" t="str">
        <f>IF('Mapa final'!P494="","",'Mapa final'!P494)</f>
        <v/>
      </c>
      <c r="N425" s="65"/>
      <c r="O425" s="65"/>
      <c r="P425" s="65"/>
      <c r="Q425" s="152"/>
    </row>
    <row r="426" spans="1:18" ht="51.75" customHeight="1" x14ac:dyDescent="0.25">
      <c r="A426" s="111" t="s">
        <v>958</v>
      </c>
      <c r="B426" s="1104"/>
      <c r="C426" s="1106"/>
      <c r="D426" s="1108"/>
      <c r="E426" s="1106"/>
      <c r="F426" s="1109"/>
      <c r="G426" s="1109"/>
      <c r="H426" s="1102"/>
      <c r="I426" s="332" t="str">
        <f>IF('Mapa final'!Y495="","",'Mapa final'!Y495)</f>
        <v/>
      </c>
      <c r="J426" s="332" t="str">
        <f>IF('Mapa final'!AA495="","",'Mapa final'!AA495)</f>
        <v/>
      </c>
      <c r="K426" s="332" t="str">
        <f t="shared" si="72"/>
        <v/>
      </c>
      <c r="L426" s="332" t="str">
        <f>IF('Mapa final'!AD495="","",'Mapa final'!AD495)</f>
        <v/>
      </c>
      <c r="M426" s="271" t="str">
        <f>IF('Mapa final'!P495="","",'Mapa final'!P495)</f>
        <v/>
      </c>
      <c r="N426" s="65"/>
      <c r="O426" s="65"/>
      <c r="P426" s="65"/>
      <c r="Q426" s="152"/>
      <c r="R426" s="107"/>
    </row>
    <row r="427" spans="1:18" ht="51.75" customHeight="1" x14ac:dyDescent="0.25"/>
    <row r="428" spans="1:18" ht="51.75" customHeight="1" x14ac:dyDescent="0.25"/>
    <row r="429" spans="1:18" ht="51.75" customHeight="1" x14ac:dyDescent="0.25"/>
    <row r="430" spans="1:18" ht="51.75" customHeight="1" x14ac:dyDescent="0.25"/>
  </sheetData>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phoneticPr fontId="33" type="noConversion"/>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7" priority="5" operator="containsText" text="Bajo">
      <formula>NOT(ISERROR(SEARCH("Bajo",H7)))</formula>
    </cfRule>
    <cfRule type="containsText" dxfId="196" priority="6" operator="containsText" text="Moderado">
      <formula>NOT(ISERROR(SEARCH("Moderado",H7)))</formula>
    </cfRule>
    <cfRule type="containsText" dxfId="195" priority="7" operator="containsText" text="Alto">
      <formula>NOT(ISERROR(SEARCH("Alto",H7)))</formula>
    </cfRule>
    <cfRule type="containsText" dxfId="194" priority="8" operator="containsText" text="Extremo">
      <formula>NOT(ISERROR(SEARCH("Extremo",H7)))</formula>
    </cfRule>
  </conditionalFormatting>
  <conditionalFormatting sqref="H427:H572">
    <cfRule type="containsText" dxfId="193" priority="9" operator="containsText" text="Zona Baja">
      <formula>NOT(ISERROR(SEARCH("Zona Baja",H427)))</formula>
    </cfRule>
    <cfRule type="containsText" dxfId="192" priority="10" operator="containsText" text="Zona Moderada">
      <formula>NOT(ISERROR(SEARCH("Zona Moderada",H427)))</formula>
    </cfRule>
    <cfRule type="containsText" dxfId="191" priority="11" operator="containsText" text="Zona Alta">
      <formula>NOT(ISERROR(SEARCH("Zona Alta",H427)))</formula>
    </cfRule>
    <cfRule type="containsText" dxfId="190" priority="12" operator="containsText" text="Zona Extrema">
      <formula>NOT(ISERROR(SEARCH("Zona Extrema",H427)))</formula>
    </cfRule>
  </conditionalFormatting>
  <conditionalFormatting sqref="K7:K426">
    <cfRule type="containsText" dxfId="189" priority="1" operator="containsText" text="Extremo">
      <formula>NOT(ISERROR(SEARCH("Extremo",K7)))</formula>
    </cfRule>
    <cfRule type="containsText" dxfId="188" priority="2" operator="containsText" text="Alto">
      <formula>NOT(ISERROR(SEARCH("Alto",K7)))</formula>
    </cfRule>
    <cfRule type="containsText" dxfId="187" priority="3" operator="containsText" text="Moderado">
      <formula>NOT(ISERROR(SEARCH("Moderado",K7)))</formula>
    </cfRule>
    <cfRule type="containsText" dxfId="186" priority="4" operator="containsText" text="Bajo">
      <formula>NOT(ISERROR(SEARCH("Bajo",K7)))</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C23" sqref="C23"/>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1144" t="s">
        <v>1067</v>
      </c>
      <c r="C1" s="1144"/>
      <c r="D1" s="1144"/>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19"/>
      <c r="C3" s="220" t="s">
        <v>1068</v>
      </c>
      <c r="D3" s="220"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21" t="s">
        <v>1069</v>
      </c>
      <c r="C4" s="222" t="s">
        <v>1070</v>
      </c>
      <c r="D4" s="22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24" t="s">
        <v>1071</v>
      </c>
      <c r="C5" s="225" t="s">
        <v>1072</v>
      </c>
      <c r="D5" s="22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27" t="s">
        <v>1073</v>
      </c>
      <c r="C6" s="225" t="s">
        <v>1185</v>
      </c>
      <c r="D6" s="22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28" t="s">
        <v>1074</v>
      </c>
      <c r="C7" s="225" t="s">
        <v>1186</v>
      </c>
      <c r="D7" s="22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29" t="s">
        <v>1075</v>
      </c>
      <c r="C8" s="225" t="s">
        <v>1187</v>
      </c>
      <c r="D8" s="22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30"/>
      <c r="C9" s="230"/>
      <c r="D9" s="23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268"/>
      <c r="B10" s="269"/>
      <c r="C10" s="268"/>
      <c r="D10" s="268"/>
      <c r="E10" s="268"/>
      <c r="F10" s="268"/>
      <c r="G10" s="268"/>
      <c r="H10" s="268"/>
      <c r="I10" s="268"/>
      <c r="J10" s="268"/>
      <c r="K10" s="268"/>
      <c r="L10" s="268"/>
      <c r="M10" s="268"/>
      <c r="N10" s="268"/>
      <c r="O10" s="268"/>
      <c r="P10" s="268"/>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268"/>
      <c r="B11" s="268"/>
      <c r="C11" s="268"/>
      <c r="D11" s="268"/>
      <c r="E11" s="268"/>
      <c r="F11" s="268"/>
      <c r="G11" s="268"/>
      <c r="H11" s="268"/>
      <c r="I11" s="268"/>
      <c r="J11" s="268"/>
      <c r="K11" s="268"/>
      <c r="L11" s="268"/>
      <c r="M11" s="268"/>
      <c r="N11" s="268"/>
      <c r="O11" s="268"/>
      <c r="P11" s="268"/>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268"/>
      <c r="B12" s="268"/>
      <c r="C12" s="268"/>
      <c r="D12" s="268"/>
      <c r="E12" s="268"/>
      <c r="F12" s="268"/>
      <c r="G12" s="268"/>
      <c r="H12" s="268"/>
      <c r="I12" s="268"/>
      <c r="J12" s="268"/>
      <c r="K12" s="268"/>
      <c r="L12" s="268"/>
      <c r="M12" s="268"/>
      <c r="N12" s="268"/>
      <c r="O12" s="268"/>
      <c r="P12" s="268"/>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268"/>
      <c r="B13" s="268"/>
      <c r="C13" s="268"/>
      <c r="D13" s="268"/>
      <c r="E13" s="268"/>
      <c r="F13" s="268"/>
      <c r="G13" s="268"/>
      <c r="H13" s="268"/>
      <c r="I13" s="268"/>
      <c r="J13" s="268"/>
      <c r="K13" s="268"/>
      <c r="L13" s="268"/>
      <c r="M13" s="268"/>
      <c r="N13" s="268"/>
      <c r="O13" s="268"/>
      <c r="P13" s="268"/>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268"/>
      <c r="B14" s="268"/>
      <c r="C14" s="268"/>
      <c r="D14" s="268"/>
      <c r="E14" s="268"/>
      <c r="F14" s="268"/>
      <c r="G14" s="268"/>
      <c r="H14" s="268"/>
      <c r="I14" s="268"/>
      <c r="J14" s="268"/>
      <c r="K14" s="268"/>
      <c r="L14" s="268"/>
      <c r="M14" s="268"/>
      <c r="N14" s="268"/>
      <c r="O14" s="268"/>
      <c r="P14" s="268"/>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268"/>
      <c r="B15" s="268"/>
      <c r="C15" s="268"/>
      <c r="D15" s="268"/>
      <c r="E15" s="268"/>
      <c r="F15" s="268"/>
      <c r="G15" s="268"/>
      <c r="H15" s="268"/>
      <c r="I15" s="268"/>
      <c r="J15" s="268"/>
      <c r="K15" s="268"/>
      <c r="L15" s="268"/>
      <c r="M15" s="268"/>
      <c r="N15" s="268"/>
      <c r="O15" s="268"/>
      <c r="P15" s="268"/>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268"/>
      <c r="B16" s="268"/>
      <c r="C16" s="268"/>
      <c r="D16" s="268"/>
      <c r="E16" s="268"/>
      <c r="F16" s="268"/>
      <c r="G16" s="268"/>
      <c r="H16" s="268"/>
      <c r="I16" s="268"/>
      <c r="J16" s="268"/>
      <c r="K16" s="268"/>
      <c r="L16" s="268"/>
      <c r="M16" s="268"/>
      <c r="N16" s="268"/>
      <c r="O16" s="268"/>
      <c r="P16" s="268"/>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268"/>
      <c r="B17" s="268"/>
      <c r="C17" s="268"/>
      <c r="D17" s="268"/>
      <c r="E17" s="268"/>
      <c r="F17" s="268"/>
      <c r="G17" s="268"/>
      <c r="H17" s="268"/>
      <c r="I17" s="268"/>
      <c r="J17" s="268"/>
      <c r="K17" s="268"/>
      <c r="L17" s="268"/>
      <c r="M17" s="268"/>
      <c r="N17" s="268"/>
      <c r="O17" s="268"/>
      <c r="P17" s="268"/>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268"/>
      <c r="B18" s="268"/>
      <c r="C18" s="268"/>
      <c r="D18" s="268"/>
      <c r="E18" s="268"/>
      <c r="F18" s="268"/>
      <c r="G18" s="268"/>
      <c r="H18" s="268"/>
      <c r="I18" s="268"/>
      <c r="J18" s="268"/>
      <c r="K18" s="268"/>
      <c r="L18" s="268"/>
      <c r="M18" s="268"/>
      <c r="N18" s="268"/>
      <c r="O18" s="268"/>
      <c r="P18" s="268"/>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268"/>
      <c r="B19" s="268"/>
      <c r="C19" s="268"/>
      <c r="D19" s="268"/>
      <c r="E19" s="268"/>
      <c r="F19" s="268"/>
      <c r="G19" s="268"/>
      <c r="H19" s="268"/>
      <c r="I19" s="268"/>
      <c r="J19" s="268"/>
      <c r="K19" s="268"/>
      <c r="L19" s="268"/>
      <c r="M19" s="268"/>
      <c r="N19" s="268"/>
      <c r="O19" s="268"/>
      <c r="P19" s="268"/>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268"/>
      <c r="B20" s="268"/>
      <c r="C20" s="268"/>
      <c r="D20" s="268"/>
      <c r="E20" s="268"/>
      <c r="F20" s="268"/>
      <c r="G20" s="268"/>
      <c r="H20" s="268"/>
      <c r="I20" s="268"/>
      <c r="J20" s="268"/>
      <c r="K20" s="268"/>
      <c r="L20" s="268"/>
      <c r="M20" s="268"/>
      <c r="N20" s="268"/>
      <c r="O20" s="268"/>
      <c r="P20" s="268"/>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268"/>
      <c r="B21" s="268"/>
      <c r="C21" s="268"/>
      <c r="D21" s="268"/>
      <c r="E21" s="268"/>
      <c r="F21" s="268"/>
      <c r="G21" s="268"/>
      <c r="H21" s="268"/>
      <c r="I21" s="268"/>
      <c r="J21" s="268"/>
      <c r="K21" s="268"/>
      <c r="L21" s="268"/>
      <c r="M21" s="268"/>
      <c r="N21" s="268"/>
      <c r="O21" s="268"/>
      <c r="P21" s="268"/>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268"/>
      <c r="B22" s="268"/>
      <c r="C22" s="268"/>
      <c r="D22" s="268"/>
      <c r="E22" s="268"/>
      <c r="F22" s="268"/>
      <c r="G22" s="268"/>
      <c r="H22" s="268"/>
      <c r="I22" s="268"/>
      <c r="J22" s="268"/>
      <c r="K22" s="268"/>
      <c r="L22" s="268"/>
      <c r="M22" s="268"/>
      <c r="N22" s="268"/>
      <c r="O22" s="268"/>
      <c r="P22" s="268"/>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268"/>
      <c r="B23" s="268"/>
      <c r="C23" s="268"/>
      <c r="D23" s="268"/>
      <c r="E23" s="268"/>
      <c r="F23" s="268"/>
      <c r="G23" s="268"/>
      <c r="H23" s="268"/>
      <c r="I23" s="268"/>
      <c r="J23" s="268"/>
      <c r="K23" s="268"/>
      <c r="L23" s="268"/>
      <c r="M23" s="268"/>
      <c r="N23" s="268"/>
      <c r="O23" s="268"/>
      <c r="P23" s="268"/>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268"/>
      <c r="B24" s="268"/>
      <c r="C24" s="268"/>
      <c r="D24" s="268"/>
      <c r="E24" s="268"/>
      <c r="F24" s="268"/>
      <c r="G24" s="268"/>
      <c r="H24" s="268"/>
      <c r="I24" s="268"/>
      <c r="J24" s="268"/>
      <c r="K24" s="268"/>
      <c r="L24" s="268"/>
      <c r="M24" s="268"/>
      <c r="N24" s="268"/>
      <c r="O24" s="268"/>
      <c r="P24" s="268"/>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268"/>
      <c r="B25" s="268"/>
      <c r="C25" s="268"/>
      <c r="D25" s="268"/>
      <c r="E25" s="268"/>
      <c r="F25" s="268"/>
      <c r="G25" s="268"/>
      <c r="H25" s="268"/>
      <c r="I25" s="268"/>
      <c r="J25" s="268"/>
      <c r="K25" s="268"/>
      <c r="L25" s="268"/>
      <c r="M25" s="268"/>
      <c r="N25" s="268"/>
      <c r="O25" s="268"/>
      <c r="P25" s="268"/>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268"/>
      <c r="B26" s="268"/>
      <c r="C26" s="268"/>
      <c r="D26" s="268"/>
      <c r="E26" s="268"/>
      <c r="F26" s="268"/>
      <c r="G26" s="268"/>
      <c r="H26" s="268"/>
      <c r="I26" s="268"/>
      <c r="J26" s="268"/>
      <c r="K26" s="268"/>
      <c r="L26" s="268"/>
      <c r="M26" s="268"/>
      <c r="N26" s="268"/>
      <c r="O26" s="268"/>
      <c r="P26" s="268"/>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268"/>
      <c r="B27" s="268"/>
      <c r="C27" s="268"/>
      <c r="D27" s="268"/>
      <c r="E27" s="268"/>
      <c r="F27" s="268"/>
      <c r="G27" s="268"/>
      <c r="H27" s="268"/>
      <c r="I27" s="268"/>
      <c r="J27" s="268"/>
      <c r="K27" s="268"/>
      <c r="L27" s="268"/>
      <c r="M27" s="268"/>
      <c r="N27" s="268"/>
      <c r="O27" s="268"/>
      <c r="P27" s="268"/>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268"/>
      <c r="B28" s="268"/>
      <c r="C28" s="268"/>
      <c r="D28" s="268"/>
      <c r="E28" s="268"/>
      <c r="F28" s="268"/>
      <c r="G28" s="268"/>
      <c r="H28" s="268"/>
      <c r="I28" s="268"/>
      <c r="J28" s="268"/>
      <c r="K28" s="268"/>
      <c r="L28" s="268"/>
      <c r="M28" s="268"/>
      <c r="N28" s="268"/>
      <c r="O28" s="268"/>
      <c r="P28" s="268"/>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268"/>
      <c r="B29" s="268"/>
      <c r="C29" s="268"/>
      <c r="D29" s="268"/>
      <c r="E29" s="268"/>
      <c r="F29" s="268"/>
      <c r="G29" s="268"/>
      <c r="H29" s="268"/>
      <c r="I29" s="268"/>
      <c r="J29" s="268"/>
      <c r="K29" s="268"/>
      <c r="L29" s="268"/>
      <c r="M29" s="268"/>
      <c r="N29" s="268"/>
      <c r="O29" s="268"/>
      <c r="P29" s="268"/>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268"/>
      <c r="B30" s="268"/>
      <c r="C30" s="268"/>
      <c r="D30" s="268"/>
      <c r="E30" s="268"/>
      <c r="F30" s="268"/>
      <c r="G30" s="268"/>
      <c r="H30" s="268"/>
      <c r="I30" s="268"/>
      <c r="J30" s="268"/>
      <c r="K30" s="268"/>
      <c r="L30" s="268"/>
      <c r="M30" s="268"/>
      <c r="N30" s="268"/>
      <c r="O30" s="268"/>
      <c r="P30" s="268"/>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268"/>
      <c r="B31" s="268"/>
      <c r="C31" s="268"/>
      <c r="D31" s="268"/>
      <c r="E31" s="268"/>
      <c r="F31" s="268"/>
      <c r="G31" s="268"/>
      <c r="H31" s="268"/>
      <c r="I31" s="268"/>
      <c r="J31" s="268"/>
      <c r="K31" s="268"/>
      <c r="L31" s="268"/>
      <c r="M31" s="268"/>
      <c r="N31" s="268"/>
      <c r="O31" s="268"/>
      <c r="P31" s="268"/>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268"/>
      <c r="B32" s="268"/>
      <c r="C32" s="268"/>
      <c r="D32" s="268"/>
      <c r="E32" s="268"/>
      <c r="F32" s="268"/>
      <c r="G32" s="268"/>
      <c r="H32" s="268"/>
      <c r="I32" s="268"/>
      <c r="J32" s="268"/>
      <c r="K32" s="268"/>
      <c r="L32" s="268"/>
      <c r="M32" s="268"/>
      <c r="N32" s="268"/>
      <c r="O32" s="268"/>
      <c r="P32" s="268"/>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268"/>
      <c r="B33" s="248"/>
      <c r="C33" s="248"/>
      <c r="D33" s="248"/>
      <c r="E33" s="268"/>
      <c r="F33" s="268"/>
      <c r="G33" s="268"/>
      <c r="H33" s="268"/>
      <c r="I33" s="268"/>
      <c r="J33" s="268"/>
      <c r="K33" s="268"/>
      <c r="L33" s="268"/>
      <c r="M33" s="268"/>
      <c r="N33" s="268"/>
      <c r="O33" s="268"/>
      <c r="P33" s="268"/>
      <c r="Q33" s="15"/>
      <c r="R33" s="15"/>
      <c r="S33" s="15"/>
      <c r="T33" s="15"/>
      <c r="U33" s="15"/>
      <c r="V33" s="15"/>
      <c r="W33" s="15"/>
      <c r="X33" s="15"/>
      <c r="Y33" s="15"/>
      <c r="Z33" s="15"/>
      <c r="AA33" s="15"/>
      <c r="AB33" s="15"/>
      <c r="AC33" s="15"/>
      <c r="AD33" s="15"/>
      <c r="AE33" s="15"/>
    </row>
    <row r="34" spans="1:31" x14ac:dyDescent="0.25">
      <c r="A34" s="268"/>
      <c r="B34" s="248"/>
      <c r="C34" s="248"/>
      <c r="D34" s="248"/>
      <c r="E34" s="268"/>
      <c r="F34" s="268"/>
      <c r="G34" s="268"/>
      <c r="H34" s="268"/>
      <c r="I34" s="268"/>
      <c r="J34" s="268"/>
      <c r="K34" s="268"/>
      <c r="L34" s="268"/>
      <c r="M34" s="268"/>
      <c r="N34" s="268"/>
      <c r="O34" s="268"/>
      <c r="P34" s="268"/>
      <c r="Q34" s="15"/>
      <c r="R34" s="15"/>
      <c r="S34" s="15"/>
      <c r="T34" s="15"/>
      <c r="U34" s="15"/>
      <c r="V34" s="15"/>
      <c r="W34" s="15"/>
      <c r="X34" s="15"/>
      <c r="Y34" s="15"/>
      <c r="Z34" s="15"/>
      <c r="AA34" s="15"/>
      <c r="AB34" s="15"/>
      <c r="AC34" s="15"/>
      <c r="AD34" s="15"/>
      <c r="AE34" s="15"/>
    </row>
    <row r="35" spans="1:31" x14ac:dyDescent="0.25">
      <c r="A35" s="268"/>
      <c r="B35" s="248"/>
      <c r="C35" s="248"/>
      <c r="D35" s="248"/>
      <c r="E35" s="248"/>
      <c r="F35" s="248"/>
      <c r="G35" s="248"/>
      <c r="H35" s="248"/>
      <c r="I35" s="248"/>
      <c r="J35" s="248"/>
      <c r="K35" s="248"/>
      <c r="L35" s="248"/>
      <c r="M35" s="248"/>
      <c r="N35" s="248"/>
      <c r="O35" s="248"/>
      <c r="P35" s="248"/>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D13" sqref="D13"/>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1145" t="s">
        <v>1076</v>
      </c>
      <c r="C1" s="1145"/>
      <c r="D1" s="1145"/>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231"/>
      <c r="C3" s="232" t="s">
        <v>1077</v>
      </c>
      <c r="D3" s="232" t="s">
        <v>1078</v>
      </c>
      <c r="E3" s="15"/>
      <c r="F3" s="15"/>
      <c r="G3" s="15"/>
      <c r="H3" s="15"/>
      <c r="I3" s="15"/>
      <c r="J3" s="15"/>
      <c r="K3" s="15"/>
      <c r="L3" s="15"/>
      <c r="M3" s="15"/>
      <c r="N3" s="15"/>
      <c r="O3" s="15"/>
      <c r="P3" s="15"/>
      <c r="Q3" s="15"/>
      <c r="R3" s="15"/>
      <c r="S3" s="15"/>
      <c r="T3" s="15"/>
      <c r="U3" s="15"/>
    </row>
    <row r="4" spans="1:21" ht="33.75" x14ac:dyDescent="0.25">
      <c r="A4" s="233" t="s">
        <v>11</v>
      </c>
      <c r="B4" s="234" t="s">
        <v>1079</v>
      </c>
      <c r="C4" s="235" t="s">
        <v>1080</v>
      </c>
      <c r="D4" s="236" t="s">
        <v>1081</v>
      </c>
      <c r="E4" s="15"/>
      <c r="F4" s="15"/>
      <c r="G4" s="15"/>
      <c r="H4" s="15"/>
      <c r="I4" s="15"/>
      <c r="J4" s="15"/>
      <c r="K4" s="15"/>
      <c r="L4" s="15"/>
      <c r="M4" s="15"/>
      <c r="N4" s="15"/>
      <c r="O4" s="15"/>
      <c r="P4" s="15"/>
      <c r="Q4" s="15"/>
      <c r="R4" s="15"/>
      <c r="S4" s="15"/>
      <c r="T4" s="15"/>
      <c r="U4" s="15"/>
    </row>
    <row r="5" spans="1:21" ht="101.25" x14ac:dyDescent="0.25">
      <c r="A5" s="233" t="s">
        <v>10</v>
      </c>
      <c r="B5" s="237" t="s">
        <v>1082</v>
      </c>
      <c r="C5" s="238" t="s">
        <v>1083</v>
      </c>
      <c r="D5" s="239" t="s">
        <v>1084</v>
      </c>
      <c r="E5" s="15"/>
      <c r="F5" s="15"/>
      <c r="G5" s="15"/>
      <c r="H5" s="15"/>
      <c r="I5" s="15"/>
      <c r="J5" s="15"/>
      <c r="K5" s="15"/>
      <c r="L5" s="15"/>
      <c r="M5" s="15"/>
      <c r="N5" s="15"/>
      <c r="O5" s="15"/>
      <c r="P5" s="15"/>
      <c r="Q5" s="15"/>
      <c r="R5" s="15"/>
      <c r="S5" s="15"/>
      <c r="T5" s="15"/>
      <c r="U5" s="15"/>
    </row>
    <row r="6" spans="1:21" ht="67.5" x14ac:dyDescent="0.25">
      <c r="A6" s="233" t="s">
        <v>9</v>
      </c>
      <c r="B6" s="240" t="s">
        <v>1085</v>
      </c>
      <c r="C6" s="238" t="s">
        <v>1160</v>
      </c>
      <c r="D6" s="239" t="s">
        <v>1087</v>
      </c>
      <c r="E6" s="15"/>
      <c r="F6" s="15"/>
      <c r="G6" s="15"/>
      <c r="H6" s="15"/>
      <c r="I6" s="15"/>
      <c r="J6" s="15"/>
      <c r="K6" s="15"/>
      <c r="L6" s="15"/>
      <c r="M6" s="15"/>
      <c r="N6" s="15"/>
      <c r="O6" s="15"/>
      <c r="P6" s="15"/>
      <c r="Q6" s="15"/>
      <c r="R6" s="15"/>
      <c r="S6" s="15"/>
      <c r="T6" s="15"/>
      <c r="U6" s="15"/>
    </row>
    <row r="7" spans="1:21" ht="101.25" x14ac:dyDescent="0.25">
      <c r="A7" s="233" t="s">
        <v>8</v>
      </c>
      <c r="B7" s="241" t="s">
        <v>1088</v>
      </c>
      <c r="C7" s="238" t="s">
        <v>1161</v>
      </c>
      <c r="D7" s="239" t="s">
        <v>1090</v>
      </c>
      <c r="E7" s="15"/>
      <c r="F7" s="15"/>
      <c r="G7" s="15"/>
      <c r="H7" s="15"/>
      <c r="I7" s="15"/>
      <c r="J7" s="15"/>
      <c r="K7" s="15"/>
      <c r="L7" s="15"/>
      <c r="M7" s="15"/>
      <c r="N7" s="15"/>
      <c r="O7" s="15"/>
      <c r="P7" s="15"/>
      <c r="Q7" s="15"/>
      <c r="R7" s="15"/>
      <c r="S7" s="15"/>
      <c r="T7" s="15"/>
      <c r="U7" s="15"/>
    </row>
    <row r="8" spans="1:21" ht="67.5" x14ac:dyDescent="0.25">
      <c r="A8" s="233" t="s">
        <v>7</v>
      </c>
      <c r="B8" s="242" t="s">
        <v>1091</v>
      </c>
      <c r="C8" s="238" t="s">
        <v>1162</v>
      </c>
      <c r="D8" s="239" t="s">
        <v>1093</v>
      </c>
      <c r="E8" s="15"/>
      <c r="F8" s="15"/>
      <c r="G8" s="15"/>
      <c r="H8" s="15"/>
      <c r="I8" s="15"/>
      <c r="J8" s="15"/>
      <c r="K8" s="15"/>
      <c r="L8" s="15"/>
      <c r="M8" s="15"/>
      <c r="N8" s="15"/>
      <c r="O8" s="15"/>
      <c r="P8" s="15"/>
      <c r="Q8" s="15"/>
      <c r="R8" s="15"/>
      <c r="S8" s="15"/>
      <c r="T8" s="15"/>
      <c r="U8" s="15"/>
    </row>
    <row r="9" spans="1:21" ht="20.25" x14ac:dyDescent="0.25">
      <c r="A9" s="233"/>
      <c r="B9" s="233"/>
      <c r="C9" s="243"/>
      <c r="D9" s="243"/>
      <c r="E9" s="15"/>
      <c r="F9" s="15"/>
      <c r="G9" s="15"/>
      <c r="H9" s="15"/>
      <c r="I9" s="15"/>
      <c r="J9" s="15"/>
      <c r="K9" s="15"/>
      <c r="L9" s="15"/>
      <c r="M9" s="15"/>
      <c r="N9" s="15"/>
      <c r="O9" s="15"/>
      <c r="P9" s="15"/>
      <c r="Q9" s="15"/>
      <c r="R9" s="15"/>
      <c r="S9" s="15"/>
      <c r="T9" s="15"/>
      <c r="U9" s="15"/>
    </row>
    <row r="10" spans="1:21" ht="16.5" x14ac:dyDescent="0.25">
      <c r="A10" s="233"/>
      <c r="B10" s="273"/>
      <c r="C10" s="273"/>
      <c r="D10" s="273"/>
      <c r="E10" s="233"/>
      <c r="F10" s="15"/>
      <c r="G10" s="15"/>
      <c r="H10" s="15"/>
      <c r="I10" s="15"/>
      <c r="J10" s="15"/>
      <c r="K10" s="15"/>
      <c r="L10" s="15"/>
      <c r="M10" s="15"/>
      <c r="N10" s="15"/>
      <c r="O10" s="15"/>
      <c r="P10" s="15"/>
      <c r="Q10" s="15"/>
      <c r="R10" s="15"/>
      <c r="S10" s="15"/>
      <c r="T10" s="15"/>
      <c r="U10" s="15"/>
    </row>
    <row r="11" spans="1:21" x14ac:dyDescent="0.25">
      <c r="A11" s="233"/>
      <c r="B11" s="233" t="s">
        <v>1094</v>
      </c>
      <c r="C11" s="233" t="s">
        <v>1095</v>
      </c>
      <c r="D11" s="233" t="s">
        <v>1096</v>
      </c>
      <c r="E11" s="233"/>
      <c r="F11" s="15"/>
      <c r="G11" s="15"/>
      <c r="H11" s="15"/>
      <c r="I11" s="15"/>
      <c r="J11" s="15"/>
      <c r="K11" s="15"/>
      <c r="L11" s="15"/>
      <c r="M11" s="15"/>
      <c r="N11" s="15"/>
      <c r="O11" s="15"/>
      <c r="P11" s="15"/>
      <c r="Q11" s="15"/>
      <c r="R11" s="15"/>
      <c r="S11" s="15"/>
      <c r="T11" s="15"/>
      <c r="U11" s="15"/>
    </row>
    <row r="12" spans="1:21" x14ac:dyDescent="0.25">
      <c r="A12" s="233"/>
      <c r="B12" s="233" t="s">
        <v>1097</v>
      </c>
      <c r="C12" s="233" t="s">
        <v>1098</v>
      </c>
      <c r="D12" s="233" t="s">
        <v>1099</v>
      </c>
      <c r="E12" s="233"/>
      <c r="F12" s="15"/>
      <c r="G12" s="15"/>
      <c r="H12" s="15"/>
      <c r="I12" s="15"/>
      <c r="J12" s="15"/>
      <c r="K12" s="15"/>
      <c r="L12" s="15"/>
      <c r="M12" s="15"/>
      <c r="N12" s="15"/>
      <c r="O12" s="15"/>
      <c r="P12" s="15"/>
      <c r="Q12" s="15"/>
      <c r="R12" s="15"/>
      <c r="S12" s="15"/>
      <c r="T12" s="15"/>
      <c r="U12" s="15"/>
    </row>
    <row r="13" spans="1:21" x14ac:dyDescent="0.25">
      <c r="A13" s="233"/>
      <c r="B13" s="233"/>
      <c r="C13" s="233" t="s">
        <v>1163</v>
      </c>
      <c r="D13" s="233" t="s">
        <v>1100</v>
      </c>
      <c r="E13" s="233"/>
      <c r="F13" s="15"/>
      <c r="G13" s="15"/>
      <c r="H13" s="15"/>
      <c r="I13" s="15"/>
      <c r="J13" s="15"/>
      <c r="K13" s="15"/>
      <c r="L13" s="15"/>
      <c r="M13" s="15"/>
      <c r="N13" s="15"/>
      <c r="O13" s="15"/>
      <c r="P13" s="15"/>
      <c r="Q13" s="15"/>
      <c r="R13" s="15"/>
      <c r="S13" s="15"/>
      <c r="T13" s="15"/>
      <c r="U13" s="15"/>
    </row>
    <row r="14" spans="1:21" x14ac:dyDescent="0.25">
      <c r="A14" s="233"/>
      <c r="B14" s="233"/>
      <c r="C14" s="233" t="s">
        <v>1164</v>
      </c>
      <c r="D14" s="233" t="s">
        <v>1101</v>
      </c>
      <c r="E14" s="233"/>
      <c r="F14" s="15"/>
      <c r="G14" s="15"/>
      <c r="H14" s="15"/>
      <c r="I14" s="15"/>
      <c r="J14" s="15"/>
      <c r="K14" s="15"/>
      <c r="L14" s="15"/>
      <c r="M14" s="15"/>
      <c r="N14" s="15"/>
      <c r="O14" s="15"/>
      <c r="P14" s="15"/>
      <c r="Q14" s="15"/>
      <c r="R14" s="15"/>
      <c r="S14" s="15"/>
      <c r="T14" s="15"/>
      <c r="U14" s="15"/>
    </row>
    <row r="15" spans="1:21" x14ac:dyDescent="0.25">
      <c r="A15" s="233"/>
      <c r="B15" s="233"/>
      <c r="C15" s="233" t="s">
        <v>1165</v>
      </c>
      <c r="D15" s="233" t="s">
        <v>1102</v>
      </c>
      <c r="E15" s="233"/>
      <c r="F15" s="15"/>
      <c r="G15" s="15"/>
      <c r="H15" s="15"/>
      <c r="I15" s="15"/>
      <c r="J15" s="15"/>
      <c r="K15" s="15"/>
      <c r="L15" s="15"/>
      <c r="M15" s="15"/>
      <c r="N15" s="15"/>
      <c r="O15" s="15"/>
      <c r="P15" s="15"/>
      <c r="Q15" s="15"/>
      <c r="R15" s="15"/>
      <c r="S15" s="15"/>
      <c r="T15" s="15"/>
      <c r="U15" s="15"/>
    </row>
    <row r="16" spans="1:21" x14ac:dyDescent="0.25">
      <c r="A16" s="233"/>
      <c r="B16" s="233"/>
      <c r="C16" s="233"/>
      <c r="D16" s="233"/>
      <c r="E16" s="233"/>
      <c r="F16" s="15"/>
      <c r="G16" s="15"/>
      <c r="H16" s="15"/>
      <c r="I16" s="15"/>
      <c r="J16" s="15"/>
      <c r="K16" s="15"/>
      <c r="L16" s="15"/>
      <c r="M16" s="15"/>
      <c r="N16" s="15"/>
      <c r="O16" s="15"/>
    </row>
    <row r="17" spans="1:15" x14ac:dyDescent="0.25">
      <c r="A17" s="233"/>
      <c r="B17" s="233"/>
      <c r="C17" s="233"/>
      <c r="D17" s="233"/>
      <c r="E17" s="233"/>
      <c r="F17" s="15"/>
      <c r="G17" s="15"/>
      <c r="H17" s="15"/>
      <c r="I17" s="15"/>
      <c r="J17" s="15"/>
      <c r="K17" s="15"/>
      <c r="L17" s="15"/>
      <c r="M17" s="15"/>
      <c r="N17" s="15"/>
      <c r="O17" s="15"/>
    </row>
    <row r="18" spans="1:15" x14ac:dyDescent="0.25">
      <c r="A18" s="233"/>
      <c r="B18" s="233"/>
      <c r="C18" s="233"/>
      <c r="D18" s="233"/>
      <c r="E18" s="233"/>
      <c r="F18" s="15"/>
      <c r="G18" s="15"/>
      <c r="H18" s="15"/>
      <c r="I18" s="15"/>
      <c r="J18" s="15"/>
      <c r="K18" s="15"/>
      <c r="L18" s="15"/>
      <c r="M18" s="15"/>
      <c r="N18" s="15"/>
      <c r="O18" s="15"/>
    </row>
    <row r="19" spans="1:15" x14ac:dyDescent="0.25">
      <c r="A19" s="233"/>
      <c r="B19" s="233"/>
      <c r="C19" s="233"/>
      <c r="D19" s="233"/>
      <c r="E19" s="233"/>
      <c r="F19" s="15"/>
      <c r="G19" s="15"/>
      <c r="H19" s="15"/>
      <c r="I19" s="15"/>
      <c r="J19" s="15"/>
      <c r="K19" s="15"/>
      <c r="L19" s="15"/>
      <c r="M19" s="15"/>
      <c r="N19" s="15"/>
      <c r="O19" s="15"/>
    </row>
    <row r="20" spans="1:15" x14ac:dyDescent="0.25">
      <c r="A20" s="233"/>
      <c r="B20" s="268"/>
      <c r="C20" s="268"/>
      <c r="D20" s="268"/>
      <c r="E20" s="268"/>
      <c r="F20" s="15"/>
      <c r="G20" s="15"/>
      <c r="H20" s="15"/>
      <c r="I20" s="15"/>
      <c r="J20" s="15"/>
      <c r="K20" s="15"/>
      <c r="L20" s="15"/>
      <c r="M20" s="15"/>
      <c r="N20" s="15"/>
      <c r="O20" s="15"/>
    </row>
    <row r="21" spans="1:15" x14ac:dyDescent="0.25">
      <c r="A21" s="233"/>
      <c r="B21" s="268"/>
      <c r="C21" s="268"/>
      <c r="D21" s="268"/>
      <c r="E21" s="268"/>
      <c r="F21" s="15"/>
      <c r="G21" s="15"/>
      <c r="H21" s="15"/>
      <c r="I21" s="15"/>
      <c r="J21" s="15"/>
      <c r="K21" s="15"/>
      <c r="L21" s="15"/>
      <c r="M21" s="15"/>
      <c r="N21" s="15"/>
      <c r="O21" s="15"/>
    </row>
    <row r="22" spans="1:15" ht="20.25" x14ac:dyDescent="0.25">
      <c r="A22" s="233"/>
      <c r="B22" s="268"/>
      <c r="C22" s="270"/>
      <c r="D22" s="270"/>
      <c r="E22" s="268"/>
      <c r="F22" s="15"/>
      <c r="G22" s="15"/>
      <c r="H22" s="15"/>
      <c r="I22" s="15"/>
      <c r="J22" s="15"/>
      <c r="K22" s="15"/>
      <c r="L22" s="15"/>
      <c r="M22" s="15"/>
      <c r="N22" s="15"/>
      <c r="O22" s="15"/>
    </row>
    <row r="23" spans="1:15" ht="20.25" x14ac:dyDescent="0.25">
      <c r="A23" s="233"/>
      <c r="B23" s="268"/>
      <c r="C23" s="270"/>
      <c r="D23" s="270"/>
      <c r="E23" s="268"/>
      <c r="F23" s="15"/>
      <c r="G23" s="15"/>
      <c r="H23" s="15"/>
      <c r="I23" s="15"/>
      <c r="J23" s="15"/>
      <c r="K23" s="15"/>
      <c r="L23" s="15"/>
      <c r="M23" s="15"/>
      <c r="N23" s="15"/>
      <c r="O23" s="15"/>
    </row>
    <row r="24" spans="1:15" ht="20.25" x14ac:dyDescent="0.25">
      <c r="A24" s="233"/>
      <c r="B24" s="268"/>
      <c r="C24" s="270"/>
      <c r="D24" s="270"/>
      <c r="E24" s="268"/>
      <c r="F24" s="15"/>
      <c r="G24" s="15"/>
      <c r="H24" s="15"/>
      <c r="I24" s="15"/>
      <c r="J24" s="15"/>
      <c r="K24" s="15"/>
      <c r="L24" s="15"/>
      <c r="M24" s="15"/>
      <c r="N24" s="15"/>
      <c r="O24" s="15"/>
    </row>
    <row r="25" spans="1:15" ht="20.25" x14ac:dyDescent="0.25">
      <c r="A25" s="233"/>
      <c r="B25" s="268"/>
      <c r="C25" s="270"/>
      <c r="D25" s="270"/>
      <c r="E25" s="268"/>
      <c r="F25" s="15"/>
      <c r="G25" s="15"/>
      <c r="H25" s="15"/>
      <c r="I25" s="15"/>
      <c r="J25" s="15"/>
      <c r="K25" s="15"/>
      <c r="L25" s="15"/>
      <c r="M25" s="15"/>
      <c r="N25" s="15"/>
      <c r="O25" s="15"/>
    </row>
    <row r="26" spans="1:15" ht="20.25" x14ac:dyDescent="0.25">
      <c r="A26" s="233"/>
      <c r="B26" s="268"/>
      <c r="C26" s="270"/>
      <c r="D26" s="270"/>
      <c r="E26" s="268"/>
      <c r="F26" s="15"/>
      <c r="G26" s="15"/>
      <c r="H26" s="15"/>
      <c r="I26" s="15"/>
      <c r="J26" s="15"/>
      <c r="K26" s="15"/>
      <c r="L26" s="15"/>
      <c r="M26" s="15"/>
      <c r="N26" s="15"/>
      <c r="O26" s="15"/>
    </row>
    <row r="27" spans="1:15" ht="20.25" x14ac:dyDescent="0.25">
      <c r="A27" s="233"/>
      <c r="B27" s="268"/>
      <c r="C27" s="270"/>
      <c r="D27" s="270"/>
      <c r="E27" s="268"/>
      <c r="F27" s="15"/>
      <c r="G27" s="15"/>
      <c r="H27" s="15"/>
      <c r="I27" s="15"/>
      <c r="J27" s="15"/>
      <c r="K27" s="15"/>
      <c r="L27" s="15"/>
      <c r="M27" s="15"/>
      <c r="N27" s="15"/>
      <c r="O27" s="15"/>
    </row>
    <row r="28" spans="1:15" ht="20.25" x14ac:dyDescent="0.25">
      <c r="A28" s="233"/>
      <c r="B28" s="268"/>
      <c r="C28" s="270"/>
      <c r="D28" s="270"/>
      <c r="E28" s="268"/>
      <c r="F28" s="15"/>
      <c r="G28" s="15"/>
      <c r="H28" s="15"/>
      <c r="I28" s="15"/>
      <c r="J28" s="15"/>
      <c r="K28" s="15"/>
      <c r="L28" s="15"/>
      <c r="M28" s="15"/>
      <c r="N28" s="15"/>
      <c r="O28" s="15"/>
    </row>
    <row r="29" spans="1:15" ht="20.25" x14ac:dyDescent="0.25">
      <c r="A29" s="233"/>
      <c r="B29" s="268"/>
      <c r="C29" s="270"/>
      <c r="D29" s="270"/>
      <c r="E29" s="268"/>
      <c r="F29" s="15"/>
      <c r="G29" s="15"/>
      <c r="H29" s="15"/>
      <c r="I29" s="15"/>
      <c r="J29" s="15"/>
      <c r="K29" s="15"/>
      <c r="L29" s="15"/>
      <c r="M29" s="15"/>
      <c r="N29" s="15"/>
      <c r="O29" s="15"/>
    </row>
    <row r="30" spans="1:15" ht="20.25" x14ac:dyDescent="0.25">
      <c r="A30" s="233"/>
      <c r="B30" s="268"/>
      <c r="C30" s="270"/>
      <c r="D30" s="270"/>
      <c r="E30" s="268"/>
      <c r="F30" s="15"/>
      <c r="G30" s="15"/>
      <c r="H30" s="15"/>
      <c r="I30" s="15"/>
      <c r="J30" s="15"/>
      <c r="K30" s="15"/>
      <c r="L30" s="15"/>
      <c r="M30" s="15"/>
      <c r="N30" s="15"/>
      <c r="O30" s="15"/>
    </row>
    <row r="31" spans="1:15" ht="20.25" x14ac:dyDescent="0.25">
      <c r="A31" s="233"/>
      <c r="B31" s="268"/>
      <c r="C31" s="270"/>
      <c r="D31" s="270"/>
      <c r="E31" s="268"/>
      <c r="F31" s="15"/>
      <c r="G31" s="15"/>
      <c r="H31" s="15"/>
      <c r="I31" s="15"/>
      <c r="J31" s="15"/>
      <c r="K31" s="15"/>
      <c r="L31" s="15"/>
      <c r="M31" s="15"/>
      <c r="N31" s="15"/>
      <c r="O31" s="15"/>
    </row>
    <row r="32" spans="1:15" ht="20.25" x14ac:dyDescent="0.25">
      <c r="A32" s="233"/>
      <c r="B32" s="268"/>
      <c r="C32" s="270"/>
      <c r="D32" s="270"/>
      <c r="E32" s="268"/>
      <c r="F32" s="15"/>
      <c r="G32" s="15"/>
      <c r="H32" s="15"/>
      <c r="I32" s="15"/>
      <c r="J32" s="15"/>
      <c r="K32" s="15"/>
      <c r="L32" s="15"/>
      <c r="M32" s="15"/>
      <c r="N32" s="15"/>
      <c r="O32" s="15"/>
    </row>
    <row r="33" spans="1:15" ht="20.25" x14ac:dyDescent="0.25">
      <c r="A33" s="233"/>
      <c r="B33" s="268"/>
      <c r="C33" s="270"/>
      <c r="D33" s="270"/>
      <c r="E33" s="268"/>
      <c r="F33" s="15"/>
      <c r="G33" s="15"/>
      <c r="H33" s="15"/>
      <c r="I33" s="15"/>
      <c r="J33" s="15"/>
      <c r="K33" s="15"/>
      <c r="L33" s="15"/>
      <c r="M33" s="15"/>
      <c r="N33" s="15"/>
      <c r="O33" s="15"/>
    </row>
    <row r="34" spans="1:15" ht="20.25" x14ac:dyDescent="0.25">
      <c r="A34" s="233"/>
      <c r="B34" s="268"/>
      <c r="C34" s="270"/>
      <c r="D34" s="270"/>
      <c r="E34" s="268"/>
      <c r="F34" s="15"/>
      <c r="G34" s="15"/>
      <c r="H34" s="15"/>
      <c r="I34" s="15"/>
      <c r="J34" s="15"/>
      <c r="K34" s="15"/>
      <c r="L34" s="15"/>
      <c r="M34" s="15"/>
      <c r="N34" s="15"/>
      <c r="O34" s="15"/>
    </row>
    <row r="35" spans="1:15" ht="20.25" x14ac:dyDescent="0.25">
      <c r="A35" s="233"/>
      <c r="B35" s="268"/>
      <c r="C35" s="270"/>
      <c r="D35" s="270"/>
      <c r="E35" s="268"/>
      <c r="F35" s="15"/>
      <c r="G35" s="15"/>
      <c r="H35" s="15"/>
      <c r="I35" s="15"/>
      <c r="J35" s="15"/>
      <c r="K35" s="15"/>
      <c r="L35" s="15"/>
      <c r="M35" s="15"/>
      <c r="N35" s="15"/>
      <c r="O35" s="15"/>
    </row>
    <row r="36" spans="1:15" ht="20.25" x14ac:dyDescent="0.25">
      <c r="A36" s="233"/>
      <c r="B36" s="268"/>
      <c r="C36" s="270"/>
      <c r="D36" s="270"/>
      <c r="E36" s="268"/>
      <c r="F36" s="15"/>
      <c r="G36" s="15"/>
      <c r="H36" s="15"/>
      <c r="I36" s="15"/>
      <c r="J36" s="15"/>
      <c r="K36" s="15"/>
      <c r="L36" s="15"/>
      <c r="M36" s="15"/>
      <c r="N36" s="15"/>
      <c r="O36" s="15"/>
    </row>
    <row r="37" spans="1:15" ht="20.25" x14ac:dyDescent="0.25">
      <c r="A37" s="233"/>
      <c r="B37" s="233"/>
      <c r="C37" s="243"/>
      <c r="D37" s="243"/>
      <c r="E37" s="15"/>
      <c r="F37" s="15"/>
      <c r="G37" s="15"/>
      <c r="H37" s="15"/>
      <c r="I37" s="15"/>
      <c r="J37" s="15"/>
      <c r="K37" s="15"/>
      <c r="L37" s="15"/>
      <c r="M37" s="15"/>
      <c r="N37" s="15"/>
      <c r="O37" s="15"/>
    </row>
    <row r="38" spans="1:15" ht="20.25" x14ac:dyDescent="0.25">
      <c r="A38" s="233"/>
      <c r="B38" s="233"/>
      <c r="C38" s="243"/>
      <c r="D38" s="243"/>
      <c r="E38" s="15"/>
      <c r="F38" s="15"/>
      <c r="G38" s="15"/>
      <c r="H38" s="15"/>
      <c r="I38" s="15"/>
      <c r="J38" s="15"/>
      <c r="K38" s="15"/>
      <c r="L38" s="15"/>
      <c r="M38" s="15"/>
      <c r="N38" s="15"/>
      <c r="O38" s="15"/>
    </row>
    <row r="39" spans="1:15" ht="20.25" x14ac:dyDescent="0.25">
      <c r="A39" s="233"/>
      <c r="B39" s="233"/>
      <c r="C39" s="243"/>
      <c r="D39" s="243"/>
      <c r="E39" s="15"/>
      <c r="F39" s="15"/>
      <c r="G39" s="15"/>
      <c r="H39" s="15"/>
      <c r="I39" s="15"/>
      <c r="J39" s="15"/>
      <c r="K39" s="15"/>
      <c r="L39" s="15"/>
      <c r="M39" s="15"/>
      <c r="N39" s="15"/>
      <c r="O39" s="15"/>
    </row>
    <row r="40" spans="1:15" ht="20.25" x14ac:dyDescent="0.25">
      <c r="A40" s="233"/>
      <c r="B40" s="233"/>
      <c r="C40" s="243"/>
      <c r="D40" s="243"/>
      <c r="E40" s="15"/>
      <c r="F40" s="15"/>
      <c r="G40" s="15"/>
      <c r="H40" s="15"/>
      <c r="I40" s="15"/>
      <c r="J40" s="15"/>
      <c r="K40" s="15"/>
      <c r="L40" s="15"/>
      <c r="M40" s="15"/>
      <c r="N40" s="15"/>
      <c r="O40" s="15"/>
    </row>
    <row r="41" spans="1:15" ht="20.25" x14ac:dyDescent="0.25">
      <c r="A41" s="233"/>
      <c r="B41" s="233"/>
      <c r="C41" s="243"/>
      <c r="D41" s="243"/>
      <c r="E41" s="15"/>
      <c r="F41" s="15"/>
      <c r="G41" s="15"/>
      <c r="H41" s="15"/>
      <c r="I41" s="15"/>
      <c r="J41" s="15"/>
      <c r="K41" s="15"/>
      <c r="L41" s="15"/>
      <c r="M41" s="15"/>
      <c r="N41" s="15"/>
      <c r="O41" s="15"/>
    </row>
    <row r="42" spans="1:15" ht="20.25" x14ac:dyDescent="0.25">
      <c r="A42" s="233"/>
      <c r="B42" s="233"/>
      <c r="C42" s="243"/>
      <c r="D42" s="243"/>
      <c r="E42" s="15"/>
      <c r="F42" s="15"/>
      <c r="G42" s="15"/>
      <c r="H42" s="15"/>
      <c r="I42" s="15"/>
      <c r="J42" s="15"/>
      <c r="K42" s="15"/>
      <c r="L42" s="15"/>
      <c r="M42" s="15"/>
      <c r="N42" s="15"/>
      <c r="O42" s="15"/>
    </row>
    <row r="43" spans="1:15" ht="20.25" x14ac:dyDescent="0.25">
      <c r="A43" s="233"/>
      <c r="B43" s="233"/>
      <c r="C43" s="243"/>
      <c r="D43" s="243"/>
      <c r="E43" s="15"/>
      <c r="F43" s="15"/>
      <c r="G43" s="15"/>
      <c r="H43" s="15"/>
      <c r="I43" s="15"/>
      <c r="J43" s="15"/>
      <c r="K43" s="15"/>
      <c r="L43" s="15"/>
      <c r="M43" s="15"/>
      <c r="N43" s="15"/>
      <c r="O43" s="15"/>
    </row>
    <row r="44" spans="1:15" ht="20.25" x14ac:dyDescent="0.25">
      <c r="A44" s="233"/>
      <c r="B44" s="233"/>
      <c r="C44" s="243"/>
      <c r="D44" s="243"/>
      <c r="E44" s="15"/>
      <c r="F44" s="15"/>
      <c r="G44" s="15"/>
      <c r="H44" s="15"/>
      <c r="I44" s="15"/>
      <c r="J44" s="15"/>
      <c r="K44" s="15"/>
      <c r="L44" s="15"/>
      <c r="M44" s="15"/>
      <c r="N44" s="15"/>
      <c r="O44" s="15"/>
    </row>
    <row r="45" spans="1:15" ht="20.25" x14ac:dyDescent="0.25">
      <c r="A45" s="233"/>
      <c r="B45" s="233"/>
      <c r="C45" s="243"/>
      <c r="D45" s="243"/>
      <c r="E45" s="15"/>
      <c r="F45" s="15"/>
      <c r="G45" s="15"/>
      <c r="H45" s="15"/>
      <c r="I45" s="15"/>
      <c r="J45" s="15"/>
      <c r="K45" s="15"/>
      <c r="L45" s="15"/>
      <c r="M45" s="15"/>
      <c r="N45" s="15"/>
      <c r="O45" s="15"/>
    </row>
    <row r="46" spans="1:15" ht="20.25" x14ac:dyDescent="0.25">
      <c r="A46" s="233"/>
      <c r="B46" s="233"/>
      <c r="C46" s="243"/>
      <c r="D46" s="243"/>
      <c r="E46" s="15"/>
      <c r="F46" s="15"/>
      <c r="G46" s="15"/>
      <c r="H46" s="15"/>
      <c r="I46" s="15"/>
      <c r="J46" s="15"/>
      <c r="K46" s="15"/>
      <c r="L46" s="15"/>
      <c r="M46" s="15"/>
      <c r="N46" s="15"/>
      <c r="O46" s="15"/>
    </row>
    <row r="47" spans="1:15" ht="20.25" x14ac:dyDescent="0.25">
      <c r="A47" s="233"/>
      <c r="B47" s="233"/>
      <c r="C47" s="243"/>
      <c r="D47" s="243"/>
      <c r="E47" s="15"/>
      <c r="F47" s="15"/>
      <c r="G47" s="15"/>
      <c r="H47" s="15"/>
      <c r="I47" s="15"/>
      <c r="J47" s="15"/>
      <c r="K47" s="15"/>
      <c r="L47" s="15"/>
      <c r="M47" s="15"/>
      <c r="N47" s="15"/>
      <c r="O47" s="15"/>
    </row>
    <row r="48" spans="1:15" ht="20.25" x14ac:dyDescent="0.25">
      <c r="A48" s="233"/>
      <c r="B48" s="233"/>
      <c r="C48" s="243"/>
      <c r="D48" s="243"/>
      <c r="E48" s="15"/>
      <c r="F48" s="15"/>
      <c r="G48" s="15"/>
      <c r="H48" s="15"/>
      <c r="I48" s="15"/>
      <c r="J48" s="15"/>
      <c r="K48" s="15"/>
      <c r="L48" s="15"/>
      <c r="M48" s="15"/>
      <c r="N48" s="15"/>
      <c r="O48" s="15"/>
    </row>
    <row r="49" spans="1:15" ht="20.25" x14ac:dyDescent="0.25">
      <c r="A49" s="233"/>
      <c r="B49" s="233"/>
      <c r="C49" s="243"/>
      <c r="D49" s="243"/>
      <c r="E49" s="15"/>
      <c r="F49" s="15"/>
      <c r="G49" s="15"/>
      <c r="H49" s="15"/>
      <c r="I49" s="15"/>
      <c r="J49" s="15"/>
      <c r="K49" s="15"/>
      <c r="L49" s="15"/>
      <c r="M49" s="15"/>
      <c r="N49" s="15"/>
      <c r="O49" s="15"/>
    </row>
    <row r="50" spans="1:15" ht="20.25" x14ac:dyDescent="0.25">
      <c r="A50" s="233"/>
      <c r="B50" s="233"/>
      <c r="C50" s="243"/>
      <c r="D50" s="243"/>
      <c r="E50" s="15"/>
      <c r="F50" s="15"/>
      <c r="G50" s="15"/>
      <c r="H50" s="15"/>
      <c r="I50" s="15"/>
      <c r="J50" s="15"/>
      <c r="K50" s="15"/>
      <c r="L50" s="15"/>
      <c r="M50" s="15"/>
      <c r="N50" s="15"/>
      <c r="O50" s="15"/>
    </row>
    <row r="51" spans="1:15" ht="20.25" x14ac:dyDescent="0.25">
      <c r="A51" s="233"/>
      <c r="B51" s="233"/>
      <c r="C51" s="243"/>
      <c r="D51" s="243"/>
      <c r="E51" s="15"/>
      <c r="F51" s="15"/>
      <c r="G51" s="15"/>
      <c r="H51" s="15"/>
      <c r="I51" s="15"/>
      <c r="J51" s="15"/>
      <c r="K51" s="15"/>
      <c r="L51" s="15"/>
      <c r="M51" s="15"/>
      <c r="N51" s="15"/>
      <c r="O51" s="15"/>
    </row>
    <row r="52" spans="1:15" ht="20.25" x14ac:dyDescent="0.25">
      <c r="A52" s="233"/>
      <c r="B52" s="244"/>
      <c r="C52" s="245"/>
      <c r="D52" s="245"/>
    </row>
    <row r="53" spans="1:15" ht="20.25" x14ac:dyDescent="0.25">
      <c r="A53" s="233"/>
      <c r="B53" s="244"/>
      <c r="C53" s="245"/>
      <c r="D53" s="245"/>
    </row>
    <row r="54" spans="1:15" ht="20.25" x14ac:dyDescent="0.25">
      <c r="A54" s="233"/>
      <c r="B54" s="244"/>
      <c r="C54" s="245"/>
      <c r="D54" s="245"/>
    </row>
    <row r="55" spans="1:15" ht="20.25" x14ac:dyDescent="0.25">
      <c r="A55" s="233"/>
      <c r="B55" s="244"/>
      <c r="C55" s="245"/>
      <c r="D55" s="245"/>
    </row>
    <row r="56" spans="1:15" ht="20.25" x14ac:dyDescent="0.25">
      <c r="A56" s="233"/>
      <c r="B56" s="244"/>
      <c r="C56" s="245"/>
      <c r="D56" s="245"/>
    </row>
    <row r="57" spans="1:15" ht="20.25" x14ac:dyDescent="0.25">
      <c r="A57" s="233"/>
      <c r="B57" s="244"/>
      <c r="C57" s="245"/>
      <c r="D57" s="245"/>
    </row>
    <row r="58" spans="1:15" ht="20.25" x14ac:dyDescent="0.25">
      <c r="A58" s="233"/>
      <c r="B58" s="244"/>
      <c r="C58" s="245"/>
      <c r="D58" s="245"/>
    </row>
    <row r="59" spans="1:15" ht="20.25" x14ac:dyDescent="0.25">
      <c r="A59" s="233"/>
      <c r="B59" s="244"/>
      <c r="C59" s="245"/>
      <c r="D59" s="245"/>
    </row>
    <row r="60" spans="1:15" ht="20.25" x14ac:dyDescent="0.25">
      <c r="A60" s="233"/>
      <c r="B60" s="244"/>
      <c r="C60" s="245"/>
      <c r="D60" s="245"/>
    </row>
    <row r="61" spans="1:15" ht="20.25" x14ac:dyDescent="0.25">
      <c r="A61" s="233"/>
      <c r="B61" s="244"/>
      <c r="C61" s="245"/>
      <c r="D61" s="245"/>
    </row>
    <row r="62" spans="1:15" ht="20.25" x14ac:dyDescent="0.25">
      <c r="A62" s="233"/>
      <c r="B62" s="244"/>
      <c r="C62" s="245"/>
      <c r="D62" s="245"/>
    </row>
    <row r="63" spans="1:15" ht="20.25" x14ac:dyDescent="0.25">
      <c r="A63" s="233"/>
      <c r="B63" s="244"/>
      <c r="C63" s="245"/>
      <c r="D63" s="245"/>
    </row>
    <row r="64" spans="1:15" ht="20.25" x14ac:dyDescent="0.25">
      <c r="A64" s="233"/>
      <c r="B64" s="244"/>
      <c r="C64" s="245"/>
      <c r="D64" s="245"/>
    </row>
    <row r="65" spans="1:4" ht="20.25" x14ac:dyDescent="0.25">
      <c r="A65" s="233"/>
      <c r="B65" s="244"/>
      <c r="C65" s="245"/>
      <c r="D65" s="245"/>
    </row>
    <row r="66" spans="1:4" ht="20.25" x14ac:dyDescent="0.25">
      <c r="A66" s="233"/>
      <c r="B66" s="244"/>
      <c r="C66" s="245"/>
      <c r="D66" s="245"/>
    </row>
    <row r="67" spans="1:4" ht="20.25" x14ac:dyDescent="0.25">
      <c r="A67" s="233"/>
      <c r="B67" s="244"/>
      <c r="C67" s="245"/>
      <c r="D67" s="245"/>
    </row>
    <row r="68" spans="1:4" ht="20.25" x14ac:dyDescent="0.25">
      <c r="A68" s="233"/>
      <c r="B68" s="244"/>
      <c r="C68" s="245"/>
      <c r="D68" s="245"/>
    </row>
    <row r="69" spans="1:4" ht="20.25" x14ac:dyDescent="0.25">
      <c r="A69" s="233"/>
      <c r="B69" s="244"/>
      <c r="C69" s="245"/>
      <c r="D69" s="245"/>
    </row>
    <row r="70" spans="1:4" ht="20.25" x14ac:dyDescent="0.25">
      <c r="A70" s="233"/>
      <c r="B70" s="244"/>
      <c r="C70" s="245"/>
      <c r="D70" s="245"/>
    </row>
    <row r="71" spans="1:4" ht="20.25" x14ac:dyDescent="0.25">
      <c r="A71" s="233"/>
      <c r="B71" s="244"/>
      <c r="C71" s="245"/>
      <c r="D71" s="245"/>
    </row>
    <row r="72" spans="1:4" ht="20.25" x14ac:dyDescent="0.25">
      <c r="A72" s="233"/>
      <c r="B72" s="244"/>
      <c r="C72" s="245"/>
      <c r="D72" s="245"/>
    </row>
    <row r="73" spans="1:4" ht="20.25" x14ac:dyDescent="0.25">
      <c r="A73" s="233"/>
      <c r="B73" s="244"/>
      <c r="C73" s="245"/>
      <c r="D73" s="245"/>
    </row>
    <row r="74" spans="1:4" ht="20.25" x14ac:dyDescent="0.25">
      <c r="A74" s="233"/>
      <c r="B74" s="244"/>
      <c r="C74" s="245"/>
      <c r="D74" s="245"/>
    </row>
    <row r="75" spans="1:4" ht="20.25" x14ac:dyDescent="0.25">
      <c r="A75" s="233"/>
      <c r="B75" s="244"/>
      <c r="C75" s="245"/>
      <c r="D75" s="245"/>
    </row>
    <row r="76" spans="1:4" ht="20.25" x14ac:dyDescent="0.25">
      <c r="A76" s="233"/>
      <c r="B76" s="244"/>
      <c r="C76" s="245"/>
      <c r="D76" s="245"/>
    </row>
    <row r="77" spans="1:4" ht="20.25" x14ac:dyDescent="0.25">
      <c r="A77" s="233"/>
      <c r="B77" s="244"/>
      <c r="C77" s="245"/>
      <c r="D77" s="245"/>
    </row>
    <row r="78" spans="1:4" ht="20.25" x14ac:dyDescent="0.25">
      <c r="A78" s="233"/>
      <c r="B78" s="244"/>
      <c r="C78" s="245"/>
      <c r="D78" s="245"/>
    </row>
    <row r="79" spans="1:4" ht="20.25" x14ac:dyDescent="0.25">
      <c r="A79" s="233"/>
      <c r="B79" s="244"/>
      <c r="C79" s="245"/>
      <c r="D79" s="245"/>
    </row>
    <row r="80" spans="1:4" ht="20.25" x14ac:dyDescent="0.25">
      <c r="A80" s="233"/>
      <c r="B80" s="244"/>
      <c r="C80" s="245"/>
      <c r="D80" s="245"/>
    </row>
    <row r="81" spans="1:4" ht="20.25" x14ac:dyDescent="0.25">
      <c r="A81" s="233"/>
      <c r="B81" s="244"/>
      <c r="C81" s="245"/>
      <c r="D81" s="245"/>
    </row>
    <row r="82" spans="1:4" ht="20.25" x14ac:dyDescent="0.25">
      <c r="A82" s="233"/>
      <c r="B82" s="244"/>
      <c r="C82" s="245"/>
      <c r="D82" s="245"/>
    </row>
    <row r="83" spans="1:4" ht="20.25" x14ac:dyDescent="0.25">
      <c r="A83" s="233"/>
      <c r="B83" s="244"/>
      <c r="C83" s="245"/>
      <c r="D83" s="245"/>
    </row>
    <row r="84" spans="1:4" ht="20.25" x14ac:dyDescent="0.25">
      <c r="A84" s="233"/>
      <c r="B84" s="244"/>
      <c r="C84" s="245"/>
      <c r="D84" s="245"/>
    </row>
    <row r="85" spans="1:4" ht="20.25" x14ac:dyDescent="0.25">
      <c r="A85" s="233"/>
      <c r="B85" s="244"/>
      <c r="C85" s="245"/>
      <c r="D85" s="245"/>
    </row>
    <row r="86" spans="1:4" ht="20.25" x14ac:dyDescent="0.25">
      <c r="A86" s="233"/>
      <c r="B86" s="244"/>
      <c r="C86" s="245"/>
      <c r="D86" s="245"/>
    </row>
    <row r="87" spans="1:4" ht="20.25" x14ac:dyDescent="0.25">
      <c r="A87" s="233"/>
      <c r="B87" s="244"/>
      <c r="C87" s="245"/>
      <c r="D87" s="245"/>
    </row>
    <row r="88" spans="1:4" ht="20.25" x14ac:dyDescent="0.25">
      <c r="A88" s="233"/>
      <c r="B88" s="244"/>
      <c r="C88" s="245"/>
      <c r="D88" s="245"/>
    </row>
    <row r="89" spans="1:4" ht="20.25" x14ac:dyDescent="0.25">
      <c r="A89" s="233"/>
      <c r="B89" s="244"/>
      <c r="C89" s="245"/>
      <c r="D89" s="245"/>
    </row>
    <row r="90" spans="1:4" ht="20.25" x14ac:dyDescent="0.25">
      <c r="A90" s="233"/>
      <c r="B90" s="244"/>
      <c r="C90" s="245"/>
      <c r="D90" s="245"/>
    </row>
    <row r="91" spans="1:4" ht="20.25" x14ac:dyDescent="0.25">
      <c r="A91" s="233"/>
      <c r="B91" s="244"/>
      <c r="C91" s="245"/>
      <c r="D91" s="245"/>
    </row>
    <row r="92" spans="1:4" ht="20.25" x14ac:dyDescent="0.25">
      <c r="A92" s="233"/>
      <c r="B92" s="244"/>
      <c r="C92" s="245"/>
      <c r="D92" s="245"/>
    </row>
    <row r="93" spans="1:4" ht="20.25" x14ac:dyDescent="0.25">
      <c r="A93" s="233"/>
      <c r="B93" s="244"/>
      <c r="C93" s="245"/>
      <c r="D93" s="245"/>
    </row>
    <row r="94" spans="1:4" ht="20.25" x14ac:dyDescent="0.25">
      <c r="A94" s="233"/>
      <c r="B94" s="244"/>
      <c r="C94" s="245"/>
      <c r="D94" s="245"/>
    </row>
    <row r="95" spans="1:4" ht="20.25" x14ac:dyDescent="0.25">
      <c r="A95" s="233"/>
      <c r="B95" s="244"/>
      <c r="C95" s="245"/>
      <c r="D95" s="245"/>
    </row>
    <row r="96" spans="1:4" ht="20.25" x14ac:dyDescent="0.25">
      <c r="A96" s="233"/>
      <c r="B96" s="244"/>
      <c r="C96" s="245"/>
      <c r="D96" s="245"/>
    </row>
    <row r="97" spans="1:4" ht="20.25" x14ac:dyDescent="0.25">
      <c r="A97" s="233"/>
      <c r="B97" s="244"/>
      <c r="C97" s="245"/>
      <c r="D97" s="245"/>
    </row>
    <row r="98" spans="1:4" ht="20.25" x14ac:dyDescent="0.25">
      <c r="A98" s="233"/>
      <c r="B98" s="244"/>
      <c r="C98" s="245"/>
      <c r="D98" s="245"/>
    </row>
    <row r="99" spans="1:4" ht="20.25" x14ac:dyDescent="0.25">
      <c r="A99" s="233"/>
      <c r="B99" s="244"/>
      <c r="C99" s="245"/>
      <c r="D99" s="245"/>
    </row>
    <row r="100" spans="1:4" ht="20.25" x14ac:dyDescent="0.25">
      <c r="A100" s="233"/>
      <c r="B100" s="244"/>
      <c r="C100" s="245"/>
      <c r="D100" s="245"/>
    </row>
    <row r="101" spans="1:4" ht="20.25" x14ac:dyDescent="0.25">
      <c r="A101" s="233"/>
      <c r="B101" s="244"/>
      <c r="C101" s="245"/>
      <c r="D101" s="245"/>
    </row>
    <row r="102" spans="1:4" ht="20.25" x14ac:dyDescent="0.25">
      <c r="A102" s="233"/>
      <c r="B102" s="244"/>
      <c r="C102" s="245"/>
      <c r="D102" s="245"/>
    </row>
    <row r="103" spans="1:4" ht="20.25" x14ac:dyDescent="0.25">
      <c r="A103" s="233"/>
      <c r="B103" s="244"/>
      <c r="C103" s="245"/>
      <c r="D103" s="245"/>
    </row>
    <row r="104" spans="1:4" ht="20.25" x14ac:dyDescent="0.25">
      <c r="A104" s="233"/>
      <c r="B104" s="244"/>
      <c r="C104" s="245"/>
      <c r="D104" s="245"/>
    </row>
    <row r="105" spans="1:4" ht="20.25" x14ac:dyDescent="0.25">
      <c r="A105" s="233"/>
      <c r="B105" s="244"/>
      <c r="C105" s="245"/>
      <c r="D105" s="245"/>
    </row>
    <row r="106" spans="1:4" ht="20.25" x14ac:dyDescent="0.25">
      <c r="A106" s="233"/>
      <c r="B106" s="244"/>
      <c r="C106" s="245"/>
      <c r="D106" s="245"/>
    </row>
    <row r="107" spans="1:4" ht="20.25" x14ac:dyDescent="0.25">
      <c r="A107" s="233"/>
      <c r="B107" s="244"/>
      <c r="C107" s="245"/>
      <c r="D107" s="245"/>
    </row>
    <row r="108" spans="1:4" ht="20.25" x14ac:dyDescent="0.25">
      <c r="A108" s="233"/>
      <c r="B108" s="244"/>
      <c r="C108" s="245"/>
      <c r="D108" s="245"/>
    </row>
    <row r="109" spans="1:4" ht="20.25" x14ac:dyDescent="0.25">
      <c r="A109" s="233"/>
      <c r="B109" s="244"/>
      <c r="C109" s="245"/>
      <c r="D109" s="245"/>
    </row>
    <row r="110" spans="1:4" ht="20.25" x14ac:dyDescent="0.25">
      <c r="A110" s="233"/>
      <c r="B110" s="244"/>
      <c r="C110" s="245"/>
      <c r="D110" s="245"/>
    </row>
    <row r="111" spans="1:4" ht="20.25" x14ac:dyDescent="0.25">
      <c r="A111" s="233"/>
      <c r="B111" s="244"/>
      <c r="C111" s="245"/>
      <c r="D111" s="245"/>
    </row>
    <row r="112" spans="1:4" ht="20.25" x14ac:dyDescent="0.25">
      <c r="A112" s="233"/>
      <c r="B112" s="244"/>
      <c r="C112" s="245"/>
      <c r="D112" s="245"/>
    </row>
    <row r="113" spans="1:4" ht="20.25" x14ac:dyDescent="0.25">
      <c r="A113" s="233"/>
      <c r="B113" s="244"/>
      <c r="C113" s="245"/>
      <c r="D113" s="245"/>
    </row>
    <row r="114" spans="1:4" ht="20.25" x14ac:dyDescent="0.25">
      <c r="A114" s="233"/>
      <c r="B114" s="244"/>
      <c r="C114" s="245"/>
      <c r="D114" s="245"/>
    </row>
    <row r="115" spans="1:4" ht="20.25" x14ac:dyDescent="0.25">
      <c r="A115" s="233"/>
      <c r="B115" s="244"/>
      <c r="C115" s="245"/>
      <c r="D115" s="245"/>
    </row>
    <row r="116" spans="1:4" ht="20.25" x14ac:dyDescent="0.25">
      <c r="A116" s="233"/>
      <c r="B116" s="244"/>
      <c r="C116" s="245"/>
      <c r="D116" s="245"/>
    </row>
    <row r="117" spans="1:4" ht="20.25" x14ac:dyDescent="0.25">
      <c r="A117" s="233"/>
      <c r="B117" s="244"/>
      <c r="C117" s="245"/>
      <c r="D117" s="245"/>
    </row>
    <row r="118" spans="1:4" ht="20.25" x14ac:dyDescent="0.25">
      <c r="A118" s="233"/>
      <c r="B118" s="244"/>
      <c r="C118" s="245"/>
      <c r="D118" s="245"/>
    </row>
    <row r="119" spans="1:4" ht="20.25" x14ac:dyDescent="0.25">
      <c r="A119" s="233"/>
      <c r="B119" s="244"/>
      <c r="C119" s="245"/>
      <c r="D119" s="245"/>
    </row>
    <row r="120" spans="1:4" ht="20.25" x14ac:dyDescent="0.25">
      <c r="A120" s="233"/>
      <c r="B120" s="244"/>
      <c r="C120" s="245"/>
      <c r="D120" s="245"/>
    </row>
    <row r="121" spans="1:4" ht="20.25" x14ac:dyDescent="0.25">
      <c r="A121" s="233"/>
      <c r="B121" s="244"/>
      <c r="C121" s="245"/>
      <c r="D121" s="245"/>
    </row>
    <row r="122" spans="1:4" ht="20.25" x14ac:dyDescent="0.25">
      <c r="A122" s="233"/>
      <c r="B122" s="244"/>
      <c r="C122" s="245"/>
      <c r="D122" s="245"/>
    </row>
    <row r="123" spans="1:4" ht="20.25" x14ac:dyDescent="0.25">
      <c r="A123" s="233"/>
      <c r="B123" s="244"/>
      <c r="C123" s="245"/>
      <c r="D123" s="245"/>
    </row>
    <row r="124" spans="1:4" ht="20.25" x14ac:dyDescent="0.25">
      <c r="A124" s="233"/>
      <c r="B124" s="244"/>
      <c r="C124" s="245"/>
      <c r="D124" s="245"/>
    </row>
    <row r="125" spans="1:4" ht="20.25" x14ac:dyDescent="0.25">
      <c r="A125" s="233"/>
      <c r="B125" s="244"/>
      <c r="C125" s="245"/>
      <c r="D125" s="245"/>
    </row>
    <row r="126" spans="1:4" ht="20.25" x14ac:dyDescent="0.25">
      <c r="A126" s="233"/>
      <c r="B126" s="244"/>
      <c r="C126" s="245"/>
      <c r="D126" s="245"/>
    </row>
    <row r="127" spans="1:4" ht="20.25" x14ac:dyDescent="0.25">
      <c r="A127" s="233"/>
      <c r="B127" s="244"/>
      <c r="C127" s="245"/>
      <c r="D127" s="245"/>
    </row>
    <row r="128" spans="1:4" ht="20.25" x14ac:dyDescent="0.25">
      <c r="A128" s="233"/>
      <c r="B128" s="244"/>
      <c r="C128" s="245"/>
      <c r="D128" s="245"/>
    </row>
    <row r="129" spans="1:4" ht="20.25" x14ac:dyDescent="0.25">
      <c r="A129" s="233"/>
      <c r="B129" s="244"/>
      <c r="C129" s="245"/>
      <c r="D129" s="245"/>
    </row>
    <row r="130" spans="1:4" ht="20.25" x14ac:dyDescent="0.25">
      <c r="A130" s="233"/>
      <c r="B130" s="244"/>
      <c r="C130" s="245"/>
      <c r="D130" s="245"/>
    </row>
    <row r="131" spans="1:4" ht="20.25" x14ac:dyDescent="0.25">
      <c r="A131" s="233"/>
      <c r="B131" s="244"/>
      <c r="C131" s="245"/>
      <c r="D131" s="245"/>
    </row>
    <row r="132" spans="1:4" ht="20.25" x14ac:dyDescent="0.25">
      <c r="A132" s="233"/>
      <c r="B132" s="244"/>
      <c r="C132" s="245"/>
      <c r="D132" s="245"/>
    </row>
    <row r="133" spans="1:4" ht="20.25" x14ac:dyDescent="0.25">
      <c r="A133" s="233"/>
      <c r="B133" s="244"/>
      <c r="C133" s="245"/>
      <c r="D133" s="245"/>
    </row>
    <row r="134" spans="1:4" ht="20.25" x14ac:dyDescent="0.25">
      <c r="A134" s="233"/>
      <c r="B134" s="244"/>
      <c r="C134" s="245"/>
      <c r="D134" s="245"/>
    </row>
    <row r="135" spans="1:4" ht="20.25" x14ac:dyDescent="0.25">
      <c r="A135" s="233"/>
      <c r="B135" s="244"/>
      <c r="C135" s="245"/>
      <c r="D135" s="245"/>
    </row>
    <row r="136" spans="1:4" ht="20.25" x14ac:dyDescent="0.25">
      <c r="A136" s="233"/>
      <c r="B136" s="244"/>
      <c r="C136" s="245"/>
      <c r="D136" s="245"/>
    </row>
    <row r="137" spans="1:4" ht="20.25" x14ac:dyDescent="0.25">
      <c r="A137" s="233"/>
      <c r="B137" s="244"/>
      <c r="C137" s="245"/>
      <c r="D137" s="245"/>
    </row>
    <row r="138" spans="1:4" ht="20.25" x14ac:dyDescent="0.25">
      <c r="A138" s="233"/>
      <c r="B138" s="244"/>
      <c r="C138" s="245"/>
      <c r="D138" s="245"/>
    </row>
    <row r="139" spans="1:4" ht="20.25" x14ac:dyDescent="0.25">
      <c r="A139" s="233"/>
      <c r="B139" s="244"/>
      <c r="C139" s="245"/>
      <c r="D139" s="245"/>
    </row>
    <row r="140" spans="1:4" ht="20.25" x14ac:dyDescent="0.25">
      <c r="A140" s="233"/>
      <c r="B140" s="244"/>
      <c r="C140" s="245"/>
      <c r="D140" s="245"/>
    </row>
    <row r="141" spans="1:4" ht="20.25" x14ac:dyDescent="0.25">
      <c r="A141" s="233"/>
      <c r="B141" s="244"/>
      <c r="C141" s="245"/>
      <c r="D141" s="245"/>
    </row>
    <row r="142" spans="1:4" ht="20.25" x14ac:dyDescent="0.25">
      <c r="A142" s="233"/>
      <c r="B142" s="244"/>
      <c r="C142" s="245"/>
      <c r="D142" s="245"/>
    </row>
    <row r="143" spans="1:4" ht="20.25" x14ac:dyDescent="0.25">
      <c r="A143" s="233"/>
      <c r="B143" s="244"/>
      <c r="C143" s="245"/>
      <c r="D143" s="245"/>
    </row>
    <row r="144" spans="1:4" ht="20.25" x14ac:dyDescent="0.25">
      <c r="A144" s="233"/>
      <c r="B144" s="244"/>
      <c r="C144" s="245"/>
      <c r="D144" s="245"/>
    </row>
    <row r="145" spans="1:4" ht="20.25" x14ac:dyDescent="0.25">
      <c r="A145" s="233"/>
      <c r="B145" s="244"/>
      <c r="C145" s="245"/>
      <c r="D145" s="245"/>
    </row>
    <row r="146" spans="1:4" ht="20.25" x14ac:dyDescent="0.25">
      <c r="A146" s="233"/>
      <c r="B146" s="244"/>
      <c r="C146" s="245"/>
      <c r="D146" s="245"/>
    </row>
    <row r="147" spans="1:4" ht="20.25" x14ac:dyDescent="0.25">
      <c r="A147" s="233"/>
      <c r="B147" s="244"/>
      <c r="C147" s="245"/>
      <c r="D147" s="245"/>
    </row>
    <row r="148" spans="1:4" ht="20.25" x14ac:dyDescent="0.25">
      <c r="A148" s="233"/>
      <c r="B148" s="244"/>
      <c r="C148" s="245"/>
      <c r="D148" s="245"/>
    </row>
    <row r="149" spans="1:4" ht="20.25" x14ac:dyDescent="0.25">
      <c r="A149" s="233"/>
      <c r="B149" s="244"/>
      <c r="C149" s="245"/>
      <c r="D149" s="245"/>
    </row>
    <row r="150" spans="1:4" ht="20.25" x14ac:dyDescent="0.25">
      <c r="A150" s="233"/>
      <c r="B150" s="244"/>
      <c r="C150" s="245"/>
      <c r="D150" s="245"/>
    </row>
    <row r="151" spans="1:4" ht="20.25" x14ac:dyDescent="0.25">
      <c r="A151" s="233"/>
      <c r="B151" s="244"/>
      <c r="C151" s="245"/>
      <c r="D151" s="245"/>
    </row>
    <row r="152" spans="1:4" ht="20.25" x14ac:dyDescent="0.25">
      <c r="A152" s="233"/>
      <c r="B152" s="244"/>
      <c r="C152" s="245"/>
      <c r="D152" s="245"/>
    </row>
    <row r="153" spans="1:4" ht="20.25" x14ac:dyDescent="0.25">
      <c r="A153" s="233"/>
      <c r="B153" s="244"/>
      <c r="C153" s="245"/>
      <c r="D153" s="245"/>
    </row>
    <row r="154" spans="1:4" ht="20.25" x14ac:dyDescent="0.25">
      <c r="A154" s="233"/>
      <c r="B154" s="244"/>
      <c r="C154" s="245"/>
      <c r="D154" s="245"/>
    </row>
    <row r="155" spans="1:4" ht="20.25" x14ac:dyDescent="0.25">
      <c r="A155" s="233"/>
      <c r="B155" s="244"/>
      <c r="C155" s="245"/>
      <c r="D155" s="245"/>
    </row>
    <row r="156" spans="1:4" ht="20.25" x14ac:dyDescent="0.25">
      <c r="A156" s="233"/>
      <c r="B156" s="244"/>
      <c r="C156" s="245"/>
      <c r="D156" s="245"/>
    </row>
    <row r="157" spans="1:4" ht="20.25" x14ac:dyDescent="0.25">
      <c r="A157" s="233"/>
      <c r="B157" s="244"/>
      <c r="C157" s="245"/>
      <c r="D157" s="245"/>
    </row>
    <row r="158" spans="1:4" ht="20.25" x14ac:dyDescent="0.25">
      <c r="A158" s="233"/>
      <c r="B158" s="244"/>
      <c r="C158" s="245"/>
      <c r="D158" s="245"/>
    </row>
    <row r="159" spans="1:4" ht="20.25" x14ac:dyDescent="0.25">
      <c r="A159" s="233"/>
      <c r="B159" s="244"/>
      <c r="C159" s="245"/>
      <c r="D159" s="245"/>
    </row>
    <row r="160" spans="1:4" ht="20.25" x14ac:dyDescent="0.25">
      <c r="A160" s="233"/>
      <c r="B160" s="244"/>
      <c r="C160" s="245"/>
      <c r="D160" s="245"/>
    </row>
    <row r="161" spans="1:4" ht="20.25" x14ac:dyDescent="0.25">
      <c r="A161" s="233"/>
      <c r="B161" s="244"/>
      <c r="C161" s="245"/>
      <c r="D161" s="245"/>
    </row>
    <row r="162" spans="1:4" ht="20.25" x14ac:dyDescent="0.25">
      <c r="A162" s="233"/>
      <c r="B162" s="244"/>
      <c r="C162" s="245"/>
      <c r="D162" s="245"/>
    </row>
    <row r="163" spans="1:4" ht="20.25" x14ac:dyDescent="0.25">
      <c r="A163" s="233"/>
      <c r="B163" s="244"/>
      <c r="C163" s="245"/>
      <c r="D163" s="245"/>
    </row>
    <row r="164" spans="1:4" ht="20.25" x14ac:dyDescent="0.25">
      <c r="A164" s="233"/>
      <c r="B164" s="244"/>
      <c r="C164" s="245"/>
      <c r="D164" s="245"/>
    </row>
    <row r="165" spans="1:4" ht="20.25" x14ac:dyDescent="0.25">
      <c r="A165" s="233"/>
      <c r="B165" s="244"/>
      <c r="C165" s="245"/>
      <c r="D165" s="245"/>
    </row>
    <row r="166" spans="1:4" ht="20.25" x14ac:dyDescent="0.25">
      <c r="A166" s="233"/>
      <c r="B166" s="244"/>
      <c r="C166" s="245"/>
      <c r="D166" s="245"/>
    </row>
    <row r="167" spans="1:4" ht="20.25" x14ac:dyDescent="0.25">
      <c r="A167" s="233"/>
      <c r="B167" s="244"/>
      <c r="C167" s="245"/>
      <c r="D167" s="245"/>
    </row>
    <row r="168" spans="1:4" ht="20.25" x14ac:dyDescent="0.25">
      <c r="A168" s="233"/>
      <c r="B168" s="244"/>
      <c r="C168" s="245"/>
      <c r="D168" s="245"/>
    </row>
    <row r="169" spans="1:4" ht="20.25" x14ac:dyDescent="0.25">
      <c r="A169" s="233"/>
      <c r="B169" s="244"/>
      <c r="C169" s="245"/>
      <c r="D169" s="245"/>
    </row>
    <row r="170" spans="1:4" ht="20.25" x14ac:dyDescent="0.25">
      <c r="A170" s="233"/>
      <c r="B170" s="244"/>
      <c r="C170" s="245"/>
      <c r="D170" s="245"/>
    </row>
    <row r="171" spans="1:4" ht="20.25" x14ac:dyDescent="0.25">
      <c r="A171" s="233"/>
      <c r="B171" s="244"/>
      <c r="C171" s="245"/>
      <c r="D171" s="245"/>
    </row>
    <row r="172" spans="1:4" ht="20.25" x14ac:dyDescent="0.25">
      <c r="A172" s="233"/>
      <c r="B172" s="244"/>
      <c r="C172" s="245"/>
      <c r="D172" s="245"/>
    </row>
    <row r="173" spans="1:4" ht="20.25" x14ac:dyDescent="0.25">
      <c r="A173" s="233"/>
      <c r="B173" s="244"/>
      <c r="C173" s="245"/>
      <c r="D173" s="245"/>
    </row>
    <row r="174" spans="1:4" ht="20.25" x14ac:dyDescent="0.25">
      <c r="A174" s="233"/>
      <c r="B174" s="244"/>
      <c r="C174" s="245"/>
      <c r="D174" s="245"/>
    </row>
    <row r="175" spans="1:4" ht="20.25" x14ac:dyDescent="0.25">
      <c r="A175" s="233"/>
      <c r="B175" s="244"/>
      <c r="C175" s="245"/>
      <c r="D175" s="245"/>
    </row>
    <row r="176" spans="1:4" ht="20.25" x14ac:dyDescent="0.25">
      <c r="A176" s="233"/>
      <c r="B176" s="244"/>
      <c r="C176" s="245"/>
      <c r="D176" s="245"/>
    </row>
    <row r="177" spans="1:4" ht="20.25" x14ac:dyDescent="0.25">
      <c r="A177" s="233"/>
      <c r="B177" s="244"/>
      <c r="C177" s="245"/>
      <c r="D177" s="245"/>
    </row>
    <row r="178" spans="1:4" ht="20.25" x14ac:dyDescent="0.25">
      <c r="A178" s="233"/>
      <c r="B178" s="244"/>
      <c r="C178" s="245"/>
      <c r="D178" s="245"/>
    </row>
    <row r="179" spans="1:4" ht="20.25" x14ac:dyDescent="0.25">
      <c r="A179" s="233"/>
      <c r="B179" s="244"/>
      <c r="C179" s="245"/>
      <c r="D179" s="245"/>
    </row>
    <row r="180" spans="1:4" ht="20.25" x14ac:dyDescent="0.25">
      <c r="A180" s="233"/>
      <c r="B180" s="244"/>
      <c r="C180" s="245"/>
      <c r="D180" s="245"/>
    </row>
    <row r="181" spans="1:4" ht="20.25" x14ac:dyDescent="0.25">
      <c r="A181" s="233"/>
      <c r="B181" s="244"/>
      <c r="C181" s="245"/>
      <c r="D181" s="245"/>
    </row>
    <row r="182" spans="1:4" ht="20.25" x14ac:dyDescent="0.25">
      <c r="A182" s="233"/>
      <c r="B182" s="244"/>
      <c r="C182" s="245"/>
      <c r="D182" s="245"/>
    </row>
    <row r="183" spans="1:4" ht="20.25" x14ac:dyDescent="0.25">
      <c r="A183" s="233"/>
      <c r="B183" s="244"/>
      <c r="C183" s="245"/>
      <c r="D183" s="245"/>
    </row>
    <row r="184" spans="1:4" ht="20.25" x14ac:dyDescent="0.25">
      <c r="A184" s="233"/>
      <c r="B184" s="244"/>
      <c r="C184" s="245"/>
      <c r="D184" s="245"/>
    </row>
    <row r="185" spans="1:4" ht="20.25" x14ac:dyDescent="0.25">
      <c r="A185" s="233"/>
      <c r="B185" s="244"/>
      <c r="C185" s="245"/>
      <c r="D185" s="245"/>
    </row>
    <row r="186" spans="1:4" ht="20.25" x14ac:dyDescent="0.25">
      <c r="A186" s="233"/>
      <c r="B186" s="244"/>
      <c r="C186" s="245"/>
      <c r="D186" s="245"/>
    </row>
    <row r="187" spans="1:4" ht="20.25" x14ac:dyDescent="0.25">
      <c r="A187" s="233"/>
      <c r="B187" s="244"/>
      <c r="C187" s="245"/>
      <c r="D187" s="245"/>
    </row>
    <row r="188" spans="1:4" ht="20.25" x14ac:dyDescent="0.25">
      <c r="A188" s="233"/>
      <c r="B188" s="244"/>
      <c r="C188" s="245"/>
      <c r="D188" s="245"/>
    </row>
    <row r="189" spans="1:4" ht="20.25" x14ac:dyDescent="0.25">
      <c r="A189" s="233"/>
      <c r="B189" s="244"/>
      <c r="C189" s="245"/>
      <c r="D189" s="245"/>
    </row>
    <row r="190" spans="1:4" ht="20.25" x14ac:dyDescent="0.25">
      <c r="A190" s="233"/>
      <c r="B190" s="244"/>
      <c r="C190" s="245"/>
      <c r="D190" s="245"/>
    </row>
    <row r="191" spans="1:4" ht="20.25" x14ac:dyDescent="0.25">
      <c r="A191" s="233"/>
      <c r="B191" s="244"/>
      <c r="C191" s="245"/>
      <c r="D191" s="245"/>
    </row>
    <row r="192" spans="1:4" ht="20.25" x14ac:dyDescent="0.25">
      <c r="A192" s="233"/>
      <c r="B192" s="244"/>
      <c r="C192" s="245"/>
      <c r="D192" s="245"/>
    </row>
    <row r="193" spans="1:4" ht="20.25" x14ac:dyDescent="0.25">
      <c r="A193" s="233"/>
      <c r="B193" s="244"/>
      <c r="C193" s="245"/>
      <c r="D193" s="245"/>
    </row>
    <row r="194" spans="1:4" ht="20.25" x14ac:dyDescent="0.25">
      <c r="A194" s="233"/>
      <c r="B194" s="244"/>
      <c r="C194" s="245"/>
      <c r="D194" s="245"/>
    </row>
    <row r="195" spans="1:4" ht="20.25" x14ac:dyDescent="0.25">
      <c r="A195" s="233"/>
      <c r="B195" s="244"/>
      <c r="C195" s="245"/>
      <c r="D195" s="245"/>
    </row>
    <row r="196" spans="1:4" ht="20.25" x14ac:dyDescent="0.25">
      <c r="A196" s="233"/>
      <c r="B196" s="244"/>
      <c r="C196" s="245"/>
      <c r="D196" s="245"/>
    </row>
    <row r="197" spans="1:4" ht="20.25" x14ac:dyDescent="0.25">
      <c r="A197" s="233"/>
      <c r="B197" s="244"/>
      <c r="C197" s="245"/>
      <c r="D197" s="245"/>
    </row>
    <row r="198" spans="1:4" ht="20.25" x14ac:dyDescent="0.25">
      <c r="A198" s="233"/>
      <c r="B198" s="244"/>
      <c r="C198" s="245"/>
      <c r="D198" s="245"/>
    </row>
    <row r="199" spans="1:4" ht="20.25" x14ac:dyDescent="0.25">
      <c r="A199" s="233"/>
      <c r="B199" s="244"/>
      <c r="C199" s="245"/>
      <c r="D199" s="245"/>
    </row>
    <row r="200" spans="1:4" ht="20.25" x14ac:dyDescent="0.25">
      <c r="A200" s="233"/>
      <c r="B200" s="244"/>
      <c r="C200" s="245"/>
      <c r="D200" s="245"/>
    </row>
    <row r="201" spans="1:4" ht="20.25" x14ac:dyDescent="0.25">
      <c r="A201" s="233"/>
      <c r="B201" s="244"/>
      <c r="C201" s="245"/>
      <c r="D201" s="245"/>
    </row>
    <row r="202" spans="1:4" ht="20.25" x14ac:dyDescent="0.25">
      <c r="A202" s="233"/>
      <c r="B202" s="244"/>
      <c r="C202" s="245"/>
      <c r="D202" s="245"/>
    </row>
    <row r="203" spans="1:4" ht="20.25" x14ac:dyDescent="0.25">
      <c r="A203" s="233"/>
      <c r="B203" s="244"/>
      <c r="C203" s="245"/>
      <c r="D203" s="245"/>
    </row>
    <row r="204" spans="1:4" ht="20.25" x14ac:dyDescent="0.25">
      <c r="A204" s="233"/>
      <c r="B204" s="244"/>
      <c r="C204" s="245"/>
      <c r="D204" s="245"/>
    </row>
    <row r="205" spans="1:4" ht="20.25" x14ac:dyDescent="0.25">
      <c r="A205" s="233"/>
      <c r="B205" s="244"/>
      <c r="C205" s="245"/>
      <c r="D205" s="245"/>
    </row>
    <row r="206" spans="1:4" ht="20.25" x14ac:dyDescent="0.25">
      <c r="A206" s="233"/>
      <c r="B206" s="244"/>
      <c r="C206" s="245"/>
      <c r="D206" s="245"/>
    </row>
    <row r="207" spans="1:4" ht="20.25" x14ac:dyDescent="0.25">
      <c r="A207" s="233"/>
      <c r="B207" s="244"/>
      <c r="C207" s="245"/>
      <c r="D207" s="245"/>
    </row>
    <row r="208" spans="1:4" x14ac:dyDescent="0.25">
      <c r="A208" s="15"/>
      <c r="B208" s="244"/>
      <c r="C208" s="244"/>
      <c r="D208" s="244"/>
    </row>
    <row r="209" spans="1:8" ht="20.25" x14ac:dyDescent="0.25">
      <c r="A209" s="15"/>
      <c r="B209" s="246" t="s">
        <v>1103</v>
      </c>
      <c r="C209" s="246" t="s">
        <v>1104</v>
      </c>
      <c r="D209" t="s">
        <v>1103</v>
      </c>
      <c r="E209" t="s">
        <v>1104</v>
      </c>
    </row>
    <row r="210" spans="1:8" ht="21" x14ac:dyDescent="0.35">
      <c r="A210" s="15"/>
      <c r="B210" s="247" t="s">
        <v>1105</v>
      </c>
      <c r="C210" s="247" t="s">
        <v>1106</v>
      </c>
      <c r="D210" t="s">
        <v>1105</v>
      </c>
      <c r="F210" t="str">
        <f>IF(NOT(ISBLANK(D210)),D210,IF(NOT(ISBLANK(E210)),"     "&amp;E210,FALSE))</f>
        <v>Afectación Económica o presupuestal</v>
      </c>
      <c r="G210" t="s">
        <v>1105</v>
      </c>
      <c r="H210" t="str">
        <f>IF(NOT(ISERROR(MATCH(G210,_xlfn.ANCHORARRAY(B221),0))),F223&amp;"Por favor no seleccionar los criterios de impacto",G210)</f>
        <v>❌Por favor no seleccionar los criterios de impacto</v>
      </c>
    </row>
    <row r="211" spans="1:8" ht="21" x14ac:dyDescent="0.35">
      <c r="A211" s="15"/>
      <c r="B211" s="247" t="s">
        <v>1105</v>
      </c>
      <c r="C211" s="247" t="s">
        <v>1083</v>
      </c>
      <c r="E211" t="s">
        <v>1106</v>
      </c>
      <c r="F211" t="str">
        <f t="shared" ref="F211:F221" si="0">IF(NOT(ISBLANK(D211)),D211,IF(NOT(ISBLANK(E211)),"     "&amp;E211,FALSE))</f>
        <v xml:space="preserve">     Afectación menor a 10 SMLMV .</v>
      </c>
    </row>
    <row r="212" spans="1:8" ht="21" x14ac:dyDescent="0.35">
      <c r="A212" s="15"/>
      <c r="B212" s="247" t="s">
        <v>1105</v>
      </c>
      <c r="C212" s="247" t="s">
        <v>1086</v>
      </c>
      <c r="E212" t="s">
        <v>1083</v>
      </c>
      <c r="F212" t="str">
        <f t="shared" si="0"/>
        <v xml:space="preserve">     Entre 10 y 50 SMLMV </v>
      </c>
    </row>
    <row r="213" spans="1:8" ht="21" x14ac:dyDescent="0.35">
      <c r="A213" s="15"/>
      <c r="B213" s="247" t="s">
        <v>1105</v>
      </c>
      <c r="C213" s="247" t="s">
        <v>1089</v>
      </c>
      <c r="E213" t="s">
        <v>1160</v>
      </c>
      <c r="F213" t="str">
        <f t="shared" si="0"/>
        <v xml:space="preserve">     Entre 51 y 100 SMLMV </v>
      </c>
    </row>
    <row r="214" spans="1:8" ht="21" x14ac:dyDescent="0.35">
      <c r="A214" s="15"/>
      <c r="B214" s="247" t="s">
        <v>1105</v>
      </c>
      <c r="C214" s="247" t="s">
        <v>1092</v>
      </c>
      <c r="E214" t="s">
        <v>1161</v>
      </c>
      <c r="F214" t="str">
        <f t="shared" si="0"/>
        <v xml:space="preserve">     Entre 101 y 500 SMLMV </v>
      </c>
    </row>
    <row r="215" spans="1:8" ht="21" x14ac:dyDescent="0.35">
      <c r="A215" s="15"/>
      <c r="B215" s="247" t="s">
        <v>1078</v>
      </c>
      <c r="C215" s="247" t="s">
        <v>1081</v>
      </c>
      <c r="E215" t="s">
        <v>1162</v>
      </c>
      <c r="F215" t="str">
        <f t="shared" si="0"/>
        <v xml:space="preserve">     Mayor a 501 SMLMV </v>
      </c>
    </row>
    <row r="216" spans="1:8" ht="21" x14ac:dyDescent="0.35">
      <c r="A216" s="15"/>
      <c r="B216" s="247" t="s">
        <v>1078</v>
      </c>
      <c r="C216" s="247" t="s">
        <v>1084</v>
      </c>
      <c r="D216" t="s">
        <v>1078</v>
      </c>
      <c r="F216" t="str">
        <f t="shared" si="0"/>
        <v>Pérdida Reputacional</v>
      </c>
    </row>
    <row r="217" spans="1:8" ht="21" x14ac:dyDescent="0.35">
      <c r="A217" s="15"/>
      <c r="B217" s="247" t="s">
        <v>1078</v>
      </c>
      <c r="C217" s="247" t="s">
        <v>1087</v>
      </c>
      <c r="E217" t="s">
        <v>1081</v>
      </c>
      <c r="F217" t="str">
        <f t="shared" si="0"/>
        <v xml:space="preserve">     El riesgo afecta la imagen de alguna área de la organización</v>
      </c>
    </row>
    <row r="218" spans="1:8" ht="21" x14ac:dyDescent="0.35">
      <c r="A218" s="15"/>
      <c r="B218" s="247" t="s">
        <v>1078</v>
      </c>
      <c r="C218" s="247" t="s">
        <v>1090</v>
      </c>
      <c r="E218" t="s">
        <v>1084</v>
      </c>
      <c r="F218" t="str">
        <f t="shared" si="0"/>
        <v xml:space="preserve">     El riesgo afecta la imagen de la entidad internamente, de conocimiento general, nivel interno, de junta dircetiva y accionistas y/o de provedores</v>
      </c>
    </row>
    <row r="219" spans="1:8" ht="21" x14ac:dyDescent="0.35">
      <c r="A219" s="15"/>
      <c r="B219" s="247" t="s">
        <v>1078</v>
      </c>
      <c r="C219" s="247" t="s">
        <v>1093</v>
      </c>
      <c r="E219" t="s">
        <v>1087</v>
      </c>
      <c r="F219" t="str">
        <f t="shared" si="0"/>
        <v xml:space="preserve">     El riesgo afecta la imagen de la entidad con algunos usuarios de relevancia frente al logro de los objetivos</v>
      </c>
    </row>
    <row r="220" spans="1:8" x14ac:dyDescent="0.25">
      <c r="A220" s="15"/>
      <c r="B220" s="248"/>
      <c r="C220" s="248"/>
      <c r="E220" t="s">
        <v>1090</v>
      </c>
      <c r="F220" t="str">
        <f t="shared" si="0"/>
        <v xml:space="preserve">     El riesgo afecta la imagen de de la entidad con efecto publicitario sostenido a nivel de sector administrativo, nivel departamental o municipal</v>
      </c>
    </row>
    <row r="221" spans="1:8" x14ac:dyDescent="0.25">
      <c r="A221" s="15"/>
      <c r="B221" s="248" t="str">
        <f t="array" ref="B221:B223">_xlfn.UNIQUE(Tabla112[[#All],[Criterios]])</f>
        <v>Criterios</v>
      </c>
      <c r="C221" s="248"/>
      <c r="E221" t="s">
        <v>1093</v>
      </c>
      <c r="F221" t="str">
        <f t="shared" si="0"/>
        <v xml:space="preserve">     El riesgo afecta la imagen de la entidad a nivel nacional, con efecto publicitarios sostenible a nivel país</v>
      </c>
    </row>
    <row r="222" spans="1:8" x14ac:dyDescent="0.25">
      <c r="A222" s="15"/>
      <c r="B222" s="248" t="str">
        <v>Afectación Económica o presupuestal</v>
      </c>
      <c r="C222" s="248"/>
    </row>
    <row r="223" spans="1:8" x14ac:dyDescent="0.25">
      <c r="B223" s="248" t="str">
        <v>Pérdida Reputacional</v>
      </c>
      <c r="C223" s="248"/>
      <c r="F223" s="249" t="s">
        <v>1107</v>
      </c>
    </row>
    <row r="224" spans="1:8" x14ac:dyDescent="0.25">
      <c r="B224" s="250"/>
      <c r="C224" s="250"/>
      <c r="F224" s="249" t="s">
        <v>1108</v>
      </c>
    </row>
    <row r="225" spans="2:4" x14ac:dyDescent="0.25">
      <c r="B225" s="250"/>
      <c r="C225" s="250"/>
    </row>
    <row r="226" spans="2:4" x14ac:dyDescent="0.25">
      <c r="B226" s="250"/>
      <c r="C226" s="250"/>
    </row>
    <row r="227" spans="2:4" x14ac:dyDescent="0.25">
      <c r="B227" s="250"/>
      <c r="C227" s="250"/>
      <c r="D227" s="250"/>
    </row>
    <row r="228" spans="2:4" x14ac:dyDescent="0.25">
      <c r="B228" s="250"/>
      <c r="C228" s="250"/>
      <c r="D228" s="250"/>
    </row>
    <row r="229" spans="2:4" x14ac:dyDescent="0.25">
      <c r="B229" s="250"/>
      <c r="C229" s="250"/>
      <c r="D229" s="250"/>
    </row>
    <row r="230" spans="2:4" x14ac:dyDescent="0.25">
      <c r="B230" s="250"/>
      <c r="C230" s="250"/>
      <c r="D230" s="250"/>
    </row>
    <row r="231" spans="2:4" x14ac:dyDescent="0.25">
      <c r="B231" s="250"/>
      <c r="C231" s="250"/>
      <c r="D231" s="250"/>
    </row>
    <row r="232" spans="2:4" x14ac:dyDescent="0.25">
      <c r="B232" s="250"/>
      <c r="C232" s="250"/>
      <c r="D232" s="25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Tabla del contexto</vt:lpstr>
      <vt:lpstr>Tipología riesgos</vt:lpstr>
      <vt:lpstr>Intructivo</vt:lpstr>
      <vt:lpstr>Mapa final</vt:lpstr>
      <vt:lpstr>Matriz Calor Inherente</vt:lpstr>
      <vt:lpstr>Matriz Calor Residual</vt:lpstr>
      <vt:lpstr>Mapa Riesgo Gestión</vt:lpstr>
      <vt:lpstr>Tabla probabilidad</vt:lpstr>
      <vt:lpstr>Tabla Impacto</vt:lpstr>
      <vt:lpstr>Tabla Valoración controles</vt:lpstr>
      <vt:lpstr>VALIDACIÓN DE DATOS</vt:lpstr>
      <vt:lpstr>Opciones Tratamiento</vt:lpstr>
      <vt:lpstr>Hoja1 (2)</vt:lpstr>
      <vt:lpstr>Hoja1</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SI</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Natalia Vanessa Cruz de Paula</cp:lastModifiedBy>
  <cp:lastPrinted>2024-04-01T18:52:11Z</cp:lastPrinted>
  <dcterms:created xsi:type="dcterms:W3CDTF">2016-12-28T16:20:46Z</dcterms:created>
  <dcterms:modified xsi:type="dcterms:W3CDTF">2024-09-06T01:38:31Z</dcterms:modified>
  <cp:contentStatus/>
</cp:coreProperties>
</file>